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autoCompressPictures="0"/>
  <mc:AlternateContent xmlns:mc="http://schemas.openxmlformats.org/markup-compatibility/2006">
    <mc:Choice Requires="x15">
      <x15ac:absPath xmlns:x15ac="http://schemas.microsoft.com/office/spreadsheetml/2010/11/ac" url="C:\Users\IMCO\Downloads\"/>
    </mc:Choice>
  </mc:AlternateContent>
  <bookViews>
    <workbookView xWindow="0" yWindow="0" windowWidth="20490" windowHeight="7155" activeTab="3"/>
  </bookViews>
  <sheets>
    <sheet name="1. TipoContratoUC" sheetId="2" r:id="rId1"/>
    <sheet name="2. UnidadCompradora" sheetId="8" r:id="rId2"/>
    <sheet name="3. Dependencia" sheetId="11" r:id="rId3"/>
    <sheet name="4. Dependencias más riesgosas" sheetId="15" r:id="rId4"/>
    <sheet name="Hoja3" sheetId="3" state="hidden" r:id="rId5"/>
    <sheet name="Hoja1" sheetId="6" state="hidden" r:id="rId6"/>
  </sheets>
  <definedNames>
    <definedName name="_xlnm._FilterDatabase" localSheetId="0" hidden="1">'1. TipoContratoUC'!$B$2:$S$2</definedName>
    <definedName name="_xlnm._FilterDatabase" localSheetId="1" hidden="1">'2. UnidadCompradora'!$A$1:$O$1</definedName>
    <definedName name="_xlnm._FilterDatabase" localSheetId="2" hidden="1">'3. Dependencia'!$P$1:$X$1</definedName>
    <definedName name="_xlnm._FilterDatabase" localSheetId="5" hidden="1">Hoja1!$A$1:$H$3831</definedName>
  </definedNames>
  <calcPr calcId="152511" concurrentCalc="0"/>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I23" i="15" l="1"/>
  <c r="I24" i="15"/>
  <c r="I25" i="15"/>
  <c r="I26" i="15"/>
  <c r="I27" i="15"/>
  <c r="I28" i="15"/>
  <c r="I29" i="15"/>
  <c r="I30" i="15"/>
  <c r="I31" i="15"/>
  <c r="I32" i="15"/>
  <c r="I33" i="15"/>
  <c r="I34" i="15"/>
  <c r="I35" i="15"/>
  <c r="I36" i="15"/>
  <c r="I37" i="15"/>
  <c r="I38" i="15"/>
  <c r="I39" i="15"/>
  <c r="I40" i="15"/>
  <c r="I41" i="15"/>
  <c r="I22"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D98" i="15"/>
  <c r="H3" i="2"/>
  <c r="H4" i="2"/>
  <c r="H5" i="2"/>
  <c r="H6" i="2"/>
  <c r="H7"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8" i="2"/>
  <c r="H9" i="2"/>
  <c r="H10" i="2"/>
  <c r="H11" i="2"/>
  <c r="G3" i="2"/>
  <c r="G4"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 i="2"/>
  <c r="I3" i="2"/>
  <c r="I4" i="2"/>
  <c r="G5" i="2"/>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22" i="15"/>
  <c r="G22" i="15"/>
  <c r="E23" i="15"/>
  <c r="H23" i="15"/>
  <c r="E24" i="15"/>
  <c r="H24" i="15"/>
  <c r="E25" i="15"/>
  <c r="H25" i="15"/>
  <c r="E26" i="15"/>
  <c r="H26" i="15"/>
  <c r="E27" i="15"/>
  <c r="H27" i="15"/>
  <c r="E28" i="15"/>
  <c r="H28" i="15"/>
  <c r="E29" i="15"/>
  <c r="H29" i="15"/>
  <c r="E30" i="15"/>
  <c r="H30" i="15"/>
  <c r="E31" i="15"/>
  <c r="H31" i="15"/>
  <c r="E32" i="15"/>
  <c r="H32" i="15"/>
  <c r="E33" i="15"/>
  <c r="H33" i="15"/>
  <c r="E34" i="15"/>
  <c r="H34" i="15"/>
  <c r="E35" i="15"/>
  <c r="H35" i="15"/>
  <c r="E36" i="15"/>
  <c r="H36" i="15"/>
  <c r="E37" i="15"/>
  <c r="H37" i="15"/>
  <c r="E38" i="15"/>
  <c r="H38" i="15"/>
  <c r="E39" i="15"/>
  <c r="H39" i="15"/>
  <c r="E40" i="15"/>
  <c r="H40" i="15"/>
  <c r="E41" i="15"/>
  <c r="H41" i="15"/>
  <c r="E22" i="15"/>
  <c r="H22" i="15"/>
  <c r="D23" i="15"/>
  <c r="D24" i="15"/>
  <c r="D25" i="15"/>
  <c r="D26" i="15"/>
  <c r="D27" i="15"/>
  <c r="D28" i="15"/>
  <c r="D29" i="15"/>
  <c r="D30" i="15"/>
  <c r="D31" i="15"/>
  <c r="D32" i="15"/>
  <c r="D33" i="15"/>
  <c r="D34" i="15"/>
  <c r="D35" i="15"/>
  <c r="D36" i="15"/>
  <c r="D37" i="15"/>
  <c r="D38" i="15"/>
  <c r="D39" i="15"/>
  <c r="D40" i="15"/>
  <c r="D41" i="15"/>
  <c r="D22" i="15"/>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C23" i="15"/>
  <c r="C24" i="15"/>
  <c r="C25" i="15"/>
  <c r="C26" i="15"/>
  <c r="C27" i="15"/>
  <c r="C28" i="15"/>
  <c r="C29" i="15"/>
  <c r="C30" i="15"/>
  <c r="C31" i="15"/>
  <c r="C32" i="15"/>
  <c r="C33" i="15"/>
  <c r="C34" i="15"/>
  <c r="C35" i="15"/>
  <c r="C36" i="15"/>
  <c r="C37" i="15"/>
  <c r="C38" i="15"/>
  <c r="C39" i="15"/>
  <c r="C40" i="15"/>
  <c r="C41" i="15"/>
  <c r="C64" i="15"/>
  <c r="D99" i="15"/>
  <c r="C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2" i="8"/>
  <c r="L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J24" i="11"/>
  <c r="L109" i="8"/>
  <c r="L110" i="8"/>
  <c r="J26" i="11"/>
  <c r="L111" i="8"/>
  <c r="L112" i="8"/>
  <c r="L113" i="8"/>
  <c r="J28" i="11"/>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J32" i="11"/>
  <c r="L146" i="8"/>
  <c r="L147" i="8"/>
  <c r="L148" i="8"/>
  <c r="J34" i="11"/>
  <c r="L149" i="8"/>
  <c r="L150" i="8"/>
  <c r="J36" i="11"/>
  <c r="L151" i="8"/>
  <c r="L152" i="8"/>
  <c r="L153" i="8"/>
  <c r="L154" i="8"/>
  <c r="L155" i="8"/>
  <c r="L156" i="8"/>
  <c r="J39" i="11"/>
  <c r="L157" i="8"/>
  <c r="L158" i="8"/>
  <c r="J41" i="11"/>
  <c r="L159" i="8"/>
  <c r="J42" i="11"/>
  <c r="L160" i="8"/>
  <c r="J43" i="11"/>
  <c r="L161" i="8"/>
  <c r="L162" i="8"/>
  <c r="L163" i="8"/>
  <c r="L164" i="8"/>
  <c r="L165" i="8"/>
  <c r="L166" i="8"/>
  <c r="L167" i="8"/>
  <c r="L168" i="8"/>
  <c r="L169" i="8"/>
  <c r="L170" i="8"/>
  <c r="L171" i="8"/>
  <c r="L172" i="8"/>
  <c r="J46" i="11"/>
  <c r="L173" i="8"/>
  <c r="L174" i="8"/>
  <c r="L175" i="8"/>
  <c r="L176" i="8"/>
  <c r="J49" i="11"/>
  <c r="L177" i="8"/>
  <c r="J50" i="11"/>
  <c r="L178" i="8"/>
  <c r="L179" i="8"/>
  <c r="L180" i="8"/>
  <c r="L181" i="8"/>
  <c r="L182" i="8"/>
  <c r="L183" i="8"/>
  <c r="L184" i="8"/>
  <c r="L185" i="8"/>
  <c r="L186" i="8"/>
  <c r="L187" i="8"/>
  <c r="L188" i="8"/>
  <c r="J53" i="11"/>
  <c r="L189" i="8"/>
  <c r="L190" i="8"/>
  <c r="J55" i="11"/>
  <c r="L191" i="8"/>
  <c r="L192" i="8"/>
  <c r="L193" i="8"/>
  <c r="J57" i="11"/>
  <c r="L194" i="8"/>
  <c r="J58" i="11"/>
  <c r="L195" i="8"/>
  <c r="L196" i="8"/>
  <c r="L197" i="8"/>
  <c r="L198" i="8"/>
  <c r="J61" i="11"/>
  <c r="L199" i="8"/>
  <c r="J62" i="11"/>
  <c r="L200" i="8"/>
  <c r="L201" i="8"/>
  <c r="L202" i="8"/>
  <c r="L203" i="8"/>
  <c r="L204" i="8"/>
  <c r="L205" i="8"/>
  <c r="L206" i="8"/>
  <c r="J66" i="11"/>
  <c r="L207" i="8"/>
  <c r="L208" i="8"/>
  <c r="L209" i="8"/>
  <c r="J68" i="11"/>
  <c r="L210" i="8"/>
  <c r="J69" i="11"/>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J71" i="11"/>
  <c r="L579" i="8"/>
  <c r="J72" i="11"/>
  <c r="L580" i="8"/>
  <c r="J73" i="11"/>
  <c r="L581" i="8"/>
  <c r="J74" i="11"/>
  <c r="L582" i="8"/>
  <c r="L583" i="8"/>
  <c r="L584" i="8"/>
  <c r="J76" i="11"/>
  <c r="L585" i="8"/>
  <c r="L586" i="8"/>
  <c r="L587" i="8"/>
  <c r="L588" i="8"/>
  <c r="L589" i="8"/>
  <c r="L590" i="8"/>
  <c r="L591" i="8"/>
  <c r="L592" i="8"/>
  <c r="L593" i="8"/>
  <c r="L594" i="8"/>
  <c r="L595" i="8"/>
  <c r="L596" i="8"/>
  <c r="J79" i="11"/>
  <c r="L597" i="8"/>
  <c r="J80" i="11"/>
  <c r="L598" i="8"/>
  <c r="J81" i="11"/>
  <c r="L599" i="8"/>
  <c r="J82" i="11"/>
  <c r="L600" i="8"/>
  <c r="J83" i="11"/>
  <c r="L601" i="8"/>
  <c r="J84" i="11"/>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J87" i="11"/>
  <c r="L675" i="8"/>
  <c r="J88" i="11"/>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J90" i="11"/>
  <c r="L708" i="8"/>
  <c r="J91" i="11"/>
  <c r="L709" i="8"/>
  <c r="J92" i="11"/>
  <c r="L710" i="8"/>
  <c r="J93" i="11"/>
  <c r="L711" i="8"/>
  <c r="J94" i="11"/>
  <c r="L712" i="8"/>
  <c r="L713" i="8"/>
  <c r="L714" i="8"/>
  <c r="L715" i="8"/>
  <c r="L716" i="8"/>
  <c r="L717" i="8"/>
  <c r="J97" i="11"/>
  <c r="L718" i="8"/>
  <c r="J98" i="11"/>
  <c r="L719" i="8"/>
  <c r="J99" i="11"/>
  <c r="L720" i="8"/>
  <c r="J100" i="11"/>
  <c r="L721" i="8"/>
  <c r="L722" i="8"/>
  <c r="L723" i="8"/>
  <c r="L724" i="8"/>
  <c r="L725" i="8"/>
  <c r="L726" i="8"/>
  <c r="L727" i="8"/>
  <c r="L728" i="8"/>
  <c r="L729" i="8"/>
  <c r="L730" i="8"/>
  <c r="L731" i="8"/>
  <c r="L732" i="8"/>
  <c r="L733" i="8"/>
  <c r="L734" i="8"/>
  <c r="L735" i="8"/>
  <c r="L736" i="8"/>
  <c r="L737" i="8"/>
  <c r="L738" i="8"/>
  <c r="L739" i="8"/>
  <c r="L740" i="8"/>
  <c r="L741" i="8"/>
  <c r="L742" i="8"/>
  <c r="L743" i="8"/>
  <c r="L744" i="8"/>
  <c r="L745" i="8"/>
  <c r="J102" i="11"/>
  <c r="L746" i="8"/>
  <c r="L747" i="8"/>
  <c r="L748" i="8"/>
  <c r="L749" i="8"/>
  <c r="J104" i="11"/>
  <c r="L750" i="8"/>
  <c r="J105" i="11"/>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J110" i="11"/>
  <c r="L807" i="8"/>
  <c r="L808" i="8"/>
  <c r="L809" i="8"/>
  <c r="L810" i="8"/>
  <c r="L811" i="8"/>
  <c r="L812" i="8"/>
  <c r="J112" i="11"/>
  <c r="L813" i="8"/>
  <c r="J113" i="11"/>
  <c r="L814" i="8"/>
  <c r="L815" i="8"/>
  <c r="L816" i="8"/>
  <c r="L817" i="8"/>
  <c r="L818" i="8"/>
  <c r="J116" i="11"/>
  <c r="L819" i="8"/>
  <c r="J117" i="11"/>
  <c r="L820" i="8"/>
  <c r="J118" i="11"/>
  <c r="L821" i="8"/>
  <c r="J119" i="11"/>
  <c r="L822" i="8"/>
  <c r="L823" i="8"/>
  <c r="L824" i="8"/>
  <c r="L825" i="8"/>
  <c r="L826" i="8"/>
  <c r="L827" i="8"/>
  <c r="L828" i="8"/>
  <c r="L829" i="8"/>
  <c r="J121" i="11"/>
  <c r="L830" i="8"/>
  <c r="J122" i="11"/>
  <c r="L831" i="8"/>
  <c r="J123" i="11"/>
  <c r="L832" i="8"/>
  <c r="L833" i="8"/>
  <c r="L834" i="8"/>
  <c r="L835" i="8"/>
  <c r="L836" i="8"/>
  <c r="J126" i="11"/>
  <c r="L837" i="8"/>
  <c r="J127" i="11"/>
  <c r="L838" i="8"/>
  <c r="J128" i="11"/>
  <c r="L839" i="8"/>
  <c r="J129" i="11"/>
  <c r="L840" i="8"/>
  <c r="J130" i="11"/>
  <c r="L841" i="8"/>
  <c r="L842" i="8"/>
  <c r="L843" i="8"/>
  <c r="L844" i="8"/>
  <c r="L845" i="8"/>
  <c r="L846" i="8"/>
  <c r="L847" i="8"/>
  <c r="L848" i="8"/>
  <c r="L849" i="8"/>
  <c r="J133" i="11"/>
  <c r="L850" i="8"/>
  <c r="J134" i="11"/>
  <c r="L851" i="8"/>
  <c r="L852" i="8"/>
  <c r="L853" i="8"/>
  <c r="L854" i="8"/>
  <c r="L855" i="8"/>
  <c r="L856" i="8"/>
  <c r="L857" i="8"/>
  <c r="L858" i="8"/>
  <c r="L859" i="8"/>
  <c r="J138" i="11"/>
  <c r="L860" i="8"/>
  <c r="J139" i="11"/>
  <c r="L861" i="8"/>
  <c r="J140" i="11"/>
  <c r="L862" i="8"/>
  <c r="L863" i="8"/>
  <c r="L864" i="8"/>
  <c r="J142" i="11"/>
  <c r="L865" i="8"/>
  <c r="J143" i="11"/>
  <c r="L866" i="8"/>
  <c r="J144" i="11"/>
  <c r="L867" i="8"/>
  <c r="J145" i="11"/>
  <c r="L868" i="8"/>
  <c r="J146" i="11"/>
  <c r="L869" i="8"/>
  <c r="L870" i="8"/>
  <c r="L871" i="8"/>
  <c r="L872" i="8"/>
  <c r="L873" i="8"/>
  <c r="L874" i="8"/>
  <c r="L875" i="8"/>
  <c r="L876" i="8"/>
  <c r="J149" i="11"/>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J152" i="11"/>
  <c r="L967" i="8"/>
  <c r="J153" i="11"/>
  <c r="L968" i="8"/>
  <c r="J154" i="11"/>
  <c r="L969" i="8"/>
  <c r="L970" i="8"/>
  <c r="L971" i="8"/>
  <c r="J156" i="11"/>
  <c r="L972" i="8"/>
  <c r="J157" i="11"/>
  <c r="L973" i="8"/>
  <c r="J158" i="11"/>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J162" i="11"/>
  <c r="L1093" i="8"/>
  <c r="L1094" i="8"/>
  <c r="L1095" i="8"/>
  <c r="L1096" i="8"/>
  <c r="J164" i="11"/>
  <c r="L1097" i="8"/>
  <c r="L1098" i="8"/>
  <c r="L1099" i="8"/>
  <c r="L1100" i="8"/>
  <c r="L1101" i="8"/>
  <c r="L1102" i="8"/>
  <c r="J167" i="11"/>
  <c r="L1103" i="8"/>
  <c r="L1104" i="8"/>
  <c r="L1105" i="8"/>
  <c r="J169" i="11"/>
  <c r="L1106" i="8"/>
  <c r="J170" i="11"/>
  <c r="L1107" i="8"/>
  <c r="J171" i="11"/>
  <c r="L1108" i="8"/>
  <c r="L1109" i="8"/>
  <c r="L1110" i="8"/>
  <c r="L1111" i="8"/>
  <c r="L1112" i="8"/>
  <c r="L1113" i="8"/>
  <c r="L1114" i="8"/>
  <c r="L1115" i="8"/>
  <c r="L1116" i="8"/>
  <c r="L1117" i="8"/>
  <c r="L1118" i="8"/>
  <c r="L1119" i="8"/>
  <c r="L1120" i="8"/>
  <c r="L1121" i="8"/>
  <c r="L1122" i="8"/>
  <c r="L1123" i="8"/>
  <c r="L1124" i="8"/>
  <c r="J175" i="11"/>
  <c r="L1125" i="8"/>
  <c r="L1126" i="8"/>
  <c r="L1127" i="8"/>
  <c r="L1128" i="8"/>
  <c r="L1129" i="8"/>
  <c r="L1130" i="8"/>
  <c r="L1131" i="8"/>
  <c r="L1132" i="8"/>
  <c r="L1133" i="8"/>
  <c r="L1134" i="8"/>
  <c r="L1135" i="8"/>
  <c r="L1136" i="8"/>
  <c r="L1137" i="8"/>
  <c r="L1138" i="8"/>
  <c r="L1139" i="8"/>
  <c r="L1140" i="8"/>
  <c r="L1141" i="8"/>
  <c r="L1142" i="8"/>
  <c r="L1143" i="8"/>
  <c r="L1144" i="8"/>
  <c r="L1145" i="8"/>
  <c r="L1146" i="8"/>
  <c r="J180" i="11"/>
  <c r="L1147" i="8"/>
  <c r="J181" i="11"/>
  <c r="L1148" i="8"/>
  <c r="L1149" i="8"/>
  <c r="L1150" i="8"/>
  <c r="J183" i="11"/>
  <c r="L1151" i="8"/>
  <c r="J184" i="11"/>
  <c r="L1152" i="8"/>
  <c r="L1153" i="8"/>
  <c r="L1154" i="8"/>
  <c r="L1155" i="8"/>
  <c r="L1156" i="8"/>
  <c r="L1157" i="8"/>
  <c r="L1158" i="8"/>
  <c r="L1159" i="8"/>
  <c r="J188" i="11"/>
  <c r="L1160" i="8"/>
  <c r="L1161" i="8"/>
  <c r="L1162" i="8"/>
  <c r="L1163" i="8"/>
  <c r="L1164" i="8"/>
  <c r="L1165" i="8"/>
  <c r="L1166" i="8"/>
  <c r="L1167" i="8"/>
  <c r="J192" i="11"/>
  <c r="L1168" i="8"/>
  <c r="J193" i="11"/>
  <c r="L1169" i="8"/>
  <c r="J194" i="11"/>
  <c r="L1170" i="8"/>
  <c r="L1171" i="8"/>
  <c r="L1172" i="8"/>
  <c r="L1173" i="8"/>
  <c r="L1174" i="8"/>
  <c r="J196" i="11"/>
  <c r="L1175" i="8"/>
  <c r="J197" i="11"/>
  <c r="L1176" i="8"/>
  <c r="J198" i="11"/>
  <c r="L1177" i="8"/>
  <c r="J199" i="11"/>
  <c r="L1178" i="8"/>
  <c r="J200" i="11"/>
  <c r="L1179" i="8"/>
  <c r="L1180" i="8"/>
  <c r="L1181" i="8"/>
  <c r="L1182" i="8"/>
  <c r="L1183" i="8"/>
  <c r="L1184" i="8"/>
  <c r="L1185" i="8"/>
  <c r="L1186" i="8"/>
  <c r="L1187" i="8"/>
  <c r="L1188" i="8"/>
  <c r="L1189" i="8"/>
  <c r="L1190" i="8"/>
  <c r="L1191" i="8"/>
  <c r="L1192" i="8"/>
  <c r="L1193" i="8"/>
  <c r="L1194" i="8"/>
  <c r="L1195" i="8"/>
  <c r="L1196" i="8"/>
  <c r="L1197" i="8"/>
  <c r="L1198" i="8"/>
  <c r="L1199" i="8"/>
  <c r="L1200" i="8"/>
  <c r="L1201" i="8"/>
  <c r="L1202" i="8"/>
  <c r="L1203" i="8"/>
  <c r="L1204" i="8"/>
  <c r="L1205" i="8"/>
  <c r="L1206" i="8"/>
  <c r="L1207" i="8"/>
  <c r="L1208" i="8"/>
  <c r="L1209" i="8"/>
  <c r="L1210" i="8"/>
  <c r="L1211" i="8"/>
  <c r="L1212" i="8"/>
  <c r="L1213" i="8"/>
  <c r="L1214" i="8"/>
  <c r="L1215" i="8"/>
  <c r="J204" i="11"/>
  <c r="L1216" i="8"/>
  <c r="J205" i="11"/>
  <c r="L1217" i="8"/>
  <c r="L1218" i="8"/>
  <c r="L1219" i="8"/>
  <c r="J207" i="11"/>
  <c r="L1220" i="8"/>
  <c r="L1221" i="8"/>
  <c r="L1222" i="8"/>
  <c r="L1223" i="8"/>
  <c r="J209" i="11"/>
  <c r="L1224" i="8"/>
  <c r="L1225" i="8"/>
  <c r="L1226" i="8"/>
  <c r="L1227" i="8"/>
  <c r="L1228" i="8"/>
  <c r="L1229" i="8"/>
  <c r="L1230" i="8"/>
  <c r="L1231" i="8"/>
  <c r="L1232" i="8"/>
  <c r="J211" i="11"/>
  <c r="L1233" i="8"/>
  <c r="J212" i="11"/>
  <c r="L1234" i="8"/>
  <c r="L1235" i="8"/>
  <c r="L1236" i="8"/>
  <c r="L1237" i="8"/>
  <c r="J214" i="11"/>
  <c r="L1238" i="8"/>
  <c r="L1239" i="8"/>
  <c r="L1240" i="8"/>
  <c r="L1241" i="8"/>
  <c r="L1242" i="8"/>
  <c r="L1243" i="8"/>
  <c r="L1244" i="8"/>
  <c r="L1245" i="8"/>
  <c r="L1246" i="8"/>
  <c r="L1247" i="8"/>
  <c r="L1248" i="8"/>
  <c r="L1249" i="8"/>
  <c r="L1250" i="8"/>
  <c r="L1251" i="8"/>
  <c r="L1252" i="8"/>
  <c r="L1253" i="8"/>
  <c r="L1254" i="8"/>
  <c r="L1255" i="8"/>
  <c r="L1256" i="8"/>
  <c r="L1257" i="8"/>
  <c r="J216" i="11"/>
  <c r="L1258" i="8"/>
  <c r="J217" i="11"/>
  <c r="L1259" i="8"/>
  <c r="L1260" i="8"/>
  <c r="L1261" i="8"/>
  <c r="L1262" i="8"/>
  <c r="L1263" i="8"/>
  <c r="L1264" i="8"/>
  <c r="L1265" i="8"/>
  <c r="L1266" i="8"/>
  <c r="L1267" i="8"/>
  <c r="L1268" i="8"/>
  <c r="L1269" i="8"/>
  <c r="L1270" i="8"/>
  <c r="L1271" i="8"/>
  <c r="L1272" i="8"/>
  <c r="L1273" i="8"/>
  <c r="L1274" i="8"/>
  <c r="L1275" i="8"/>
  <c r="L1276" i="8"/>
  <c r="L1277" i="8"/>
  <c r="L1278" i="8"/>
  <c r="L1279" i="8"/>
  <c r="L1280" i="8"/>
  <c r="L1281" i="8"/>
  <c r="L1282" i="8"/>
  <c r="L1283" i="8"/>
  <c r="L1284" i="8"/>
  <c r="L1285" i="8"/>
  <c r="L1286" i="8"/>
  <c r="L1287" i="8"/>
  <c r="L1288" i="8"/>
  <c r="L1289" i="8"/>
  <c r="L1290" i="8"/>
  <c r="L1291" i="8"/>
  <c r="L1292" i="8"/>
  <c r="L1293" i="8"/>
  <c r="L1294" i="8"/>
  <c r="L1295" i="8"/>
  <c r="L1296" i="8"/>
  <c r="L1297" i="8"/>
  <c r="L1298" i="8"/>
  <c r="L1299" i="8"/>
  <c r="L1300" i="8"/>
  <c r="L1301" i="8"/>
  <c r="L1302" i="8"/>
  <c r="L1303" i="8"/>
  <c r="L1304" i="8"/>
  <c r="L1305" i="8"/>
  <c r="L1306" i="8"/>
  <c r="L1307" i="8"/>
  <c r="L1308" i="8"/>
  <c r="L1309" i="8"/>
  <c r="L1310" i="8"/>
  <c r="L1311" i="8"/>
  <c r="L1312" i="8"/>
  <c r="L1313" i="8"/>
  <c r="L1314" i="8"/>
  <c r="L1315" i="8"/>
  <c r="L1316" i="8"/>
  <c r="L1317" i="8"/>
  <c r="L1318" i="8"/>
  <c r="L1319" i="8"/>
  <c r="L1320" i="8"/>
  <c r="L1321" i="8"/>
  <c r="L1322" i="8"/>
  <c r="L1323" i="8"/>
  <c r="L1324" i="8"/>
  <c r="L1325" i="8"/>
  <c r="L1326" i="8"/>
  <c r="L1327" i="8"/>
  <c r="L1328" i="8"/>
  <c r="L1329" i="8"/>
  <c r="L1330" i="8"/>
  <c r="L1331" i="8"/>
  <c r="L1332" i="8"/>
  <c r="L1333" i="8"/>
  <c r="L1334" i="8"/>
  <c r="L1335" i="8"/>
  <c r="L1336" i="8"/>
  <c r="L1337" i="8"/>
  <c r="L1338" i="8"/>
  <c r="L1339" i="8"/>
  <c r="L1340" i="8"/>
  <c r="L1341" i="8"/>
  <c r="L1342" i="8"/>
  <c r="L1343" i="8"/>
  <c r="L1344" i="8"/>
  <c r="L1345" i="8"/>
  <c r="L1346" i="8"/>
  <c r="L1347" i="8"/>
  <c r="L1348" i="8"/>
  <c r="L1349" i="8"/>
  <c r="L1350" i="8"/>
  <c r="L1351" i="8"/>
  <c r="L1352" i="8"/>
  <c r="L1353" i="8"/>
  <c r="L1354" i="8"/>
  <c r="L1355" i="8"/>
  <c r="L1356" i="8"/>
  <c r="L1357" i="8"/>
  <c r="L1358" i="8"/>
  <c r="L1359" i="8"/>
  <c r="L1360" i="8"/>
  <c r="L1361" i="8"/>
  <c r="L1362" i="8"/>
  <c r="L1363" i="8"/>
  <c r="L1364" i="8"/>
  <c r="L1365" i="8"/>
  <c r="L1366" i="8"/>
  <c r="L1367" i="8"/>
  <c r="L1368" i="8"/>
  <c r="L1369" i="8"/>
  <c r="L1370" i="8"/>
  <c r="L1371" i="8"/>
  <c r="L1372" i="8"/>
  <c r="L1373" i="8"/>
  <c r="L1374" i="8"/>
  <c r="L1375" i="8"/>
  <c r="L1376" i="8"/>
  <c r="L1377" i="8"/>
  <c r="L1378" i="8"/>
  <c r="L1379" i="8"/>
  <c r="L1380" i="8"/>
  <c r="L1381" i="8"/>
  <c r="L1382" i="8"/>
  <c r="L1383" i="8"/>
  <c r="L1384" i="8"/>
  <c r="L1385" i="8"/>
  <c r="L1386" i="8"/>
  <c r="L1387" i="8"/>
  <c r="L1388" i="8"/>
  <c r="L1389" i="8"/>
  <c r="L1390" i="8"/>
  <c r="L1391" i="8"/>
  <c r="L1392" i="8"/>
  <c r="L1393" i="8"/>
  <c r="L1394" i="8"/>
  <c r="L1395" i="8"/>
  <c r="L1396" i="8"/>
  <c r="L1397" i="8"/>
  <c r="L1398" i="8"/>
  <c r="L1399" i="8"/>
  <c r="L1400" i="8"/>
  <c r="L1401" i="8"/>
  <c r="L1402" i="8"/>
  <c r="L1403" i="8"/>
  <c r="J225" i="11"/>
  <c r="L1404" i="8"/>
  <c r="L1405" i="8"/>
  <c r="L1406" i="8"/>
  <c r="L1407" i="8"/>
  <c r="L1408" i="8"/>
  <c r="L1409" i="8"/>
  <c r="J227" i="11"/>
  <c r="L1410" i="8"/>
  <c r="L1411" i="8"/>
  <c r="L1412" i="8"/>
  <c r="L1413" i="8"/>
  <c r="L1414" i="8"/>
  <c r="L1415" i="8"/>
  <c r="L1416" i="8"/>
  <c r="L1417" i="8"/>
  <c r="L1418" i="8"/>
  <c r="L1419" i="8"/>
  <c r="L1420" i="8"/>
  <c r="L1421" i="8"/>
  <c r="L1422" i="8"/>
  <c r="J231" i="11"/>
  <c r="L1423" i="8"/>
  <c r="L1424" i="8"/>
  <c r="L1425" i="8"/>
  <c r="L1426" i="8"/>
  <c r="L1427" i="8"/>
  <c r="L1428" i="8"/>
  <c r="L1429" i="8"/>
  <c r="L1430" i="8"/>
  <c r="L1431" i="8"/>
  <c r="L1432" i="8"/>
  <c r="L1433" i="8"/>
  <c r="L1434" i="8"/>
  <c r="L1435" i="8"/>
  <c r="L1436" i="8"/>
  <c r="L1437" i="8"/>
  <c r="L1438" i="8"/>
  <c r="L1439" i="8"/>
  <c r="L1440" i="8"/>
  <c r="L1441" i="8"/>
  <c r="L1442" i="8"/>
  <c r="L1443" i="8"/>
  <c r="L1444" i="8"/>
  <c r="L1445" i="8"/>
  <c r="L1446" i="8"/>
  <c r="L1447" i="8"/>
  <c r="L1448" i="8"/>
  <c r="L1449" i="8"/>
  <c r="L1450" i="8"/>
  <c r="L1451" i="8"/>
  <c r="L1452" i="8"/>
  <c r="J236" i="11"/>
  <c r="L1453" i="8"/>
  <c r="L1454" i="8"/>
  <c r="L1455" i="8"/>
  <c r="L1456" i="8"/>
  <c r="L1457" i="8"/>
  <c r="L1458" i="8"/>
  <c r="J238" i="11"/>
  <c r="L1459" i="8"/>
  <c r="J239" i="11"/>
  <c r="L1460" i="8"/>
  <c r="L1461" i="8"/>
  <c r="L1462" i="8"/>
  <c r="L1463" i="8"/>
  <c r="L1464" i="8"/>
  <c r="L1465" i="8"/>
  <c r="L1466" i="8"/>
  <c r="L1467" i="8"/>
  <c r="L1468" i="8"/>
  <c r="L1469" i="8"/>
  <c r="L1470" i="8"/>
  <c r="L1471" i="8"/>
  <c r="L1472" i="8"/>
  <c r="L1473" i="8"/>
  <c r="L1474" i="8"/>
  <c r="L1475" i="8"/>
  <c r="L1476" i="8"/>
  <c r="L1477" i="8"/>
  <c r="L1478" i="8"/>
  <c r="L1479" i="8"/>
  <c r="L1480" i="8"/>
  <c r="L1481" i="8"/>
  <c r="L1482" i="8"/>
  <c r="L1483" i="8"/>
  <c r="L1484" i="8"/>
  <c r="L1485" i="8"/>
  <c r="L1486" i="8"/>
  <c r="L1487" i="8"/>
  <c r="L1488" i="8"/>
  <c r="L1489" i="8"/>
  <c r="L1490" i="8"/>
  <c r="L1491" i="8"/>
  <c r="L1492" i="8"/>
  <c r="L1493" i="8"/>
  <c r="L1494" i="8"/>
  <c r="L1495" i="8"/>
  <c r="J241" i="11"/>
  <c r="L1496" i="8"/>
  <c r="J242" i="11"/>
  <c r="L1497" i="8"/>
  <c r="J243" i="11"/>
  <c r="L1498" i="8"/>
  <c r="J244" i="11"/>
  <c r="L1499" i="8"/>
  <c r="J245" i="11"/>
  <c r="L1500" i="8"/>
  <c r="J246" i="11"/>
  <c r="L1501" i="8"/>
  <c r="J247" i="11"/>
  <c r="L1502" i="8"/>
  <c r="J248" i="11"/>
  <c r="L1503" i="8"/>
  <c r="J249" i="11"/>
  <c r="L1504" i="8"/>
  <c r="J250" i="11"/>
  <c r="L1505" i="8"/>
  <c r="L1506" i="8"/>
  <c r="L1507" i="8"/>
  <c r="L1508" i="8"/>
  <c r="L1509" i="8"/>
  <c r="L1510" i="8"/>
  <c r="J253" i="11"/>
  <c r="L1511" i="8"/>
  <c r="J254" i="11"/>
  <c r="L1512" i="8"/>
  <c r="L1513" i="8"/>
  <c r="L1514" i="8"/>
  <c r="L1515" i="8"/>
  <c r="L1516" i="8"/>
  <c r="L1517" i="8"/>
  <c r="L1518" i="8"/>
  <c r="L1519" i="8"/>
  <c r="L1520" i="8"/>
  <c r="L1521" i="8"/>
  <c r="L1522" i="8"/>
  <c r="L1523" i="8"/>
  <c r="L1524" i="8"/>
  <c r="L1525" i="8"/>
  <c r="L1526" i="8"/>
  <c r="L1527" i="8"/>
  <c r="L1528" i="8"/>
  <c r="L1529" i="8"/>
  <c r="L1530" i="8"/>
  <c r="L1531" i="8"/>
  <c r="L1532" i="8"/>
  <c r="L1533" i="8"/>
  <c r="L1534" i="8"/>
  <c r="L1535" i="8"/>
  <c r="J258" i="11"/>
  <c r="L1536" i="8"/>
  <c r="J259" i="11"/>
  <c r="L1537" i="8"/>
  <c r="J260" i="11"/>
  <c r="L1538" i="8"/>
  <c r="J261" i="11"/>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G29" i="8"/>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G46" i="8"/>
  <c r="S119" i="2"/>
  <c r="S120" i="2"/>
  <c r="S121" i="2"/>
  <c r="S122" i="2"/>
  <c r="S123" i="2"/>
  <c r="S124" i="2"/>
  <c r="S125" i="2"/>
  <c r="S126" i="2"/>
  <c r="S127" i="2"/>
  <c r="S128" i="2"/>
  <c r="S129" i="2"/>
  <c r="S130" i="2"/>
  <c r="S131" i="2"/>
  <c r="S132" i="2"/>
  <c r="S133" i="2"/>
  <c r="S134" i="2"/>
  <c r="S135" i="2"/>
  <c r="S136" i="2"/>
  <c r="S137" i="2"/>
  <c r="S138" i="2"/>
  <c r="S139" i="2"/>
  <c r="S140" i="2"/>
  <c r="S141" i="2"/>
  <c r="S142" i="2"/>
  <c r="S143" i="2"/>
  <c r="G55" i="8"/>
  <c r="S144" i="2"/>
  <c r="S145" i="2"/>
  <c r="S146" i="2"/>
  <c r="S147" i="2"/>
  <c r="G57" i="8"/>
  <c r="S148" i="2"/>
  <c r="G58" i="8"/>
  <c r="S149" i="2"/>
  <c r="S150" i="2"/>
  <c r="S151" i="2"/>
  <c r="S152" i="2"/>
  <c r="S153" i="2"/>
  <c r="S154" i="2"/>
  <c r="S155" i="2"/>
  <c r="S156" i="2"/>
  <c r="G62" i="8"/>
  <c r="S157" i="2"/>
  <c r="G63" i="8"/>
  <c r="S158" i="2"/>
  <c r="G64" i="8"/>
  <c r="S159" i="2"/>
  <c r="S160" i="2"/>
  <c r="S161" i="2"/>
  <c r="S162" i="2"/>
  <c r="S163" i="2"/>
  <c r="S164" i="2"/>
  <c r="S165" i="2"/>
  <c r="S166" i="2"/>
  <c r="G68" i="8"/>
  <c r="S167" i="2"/>
  <c r="G69" i="8"/>
  <c r="S168" i="2"/>
  <c r="G70" i="8"/>
  <c r="S169" i="2"/>
  <c r="S170" i="2"/>
  <c r="S171" i="2"/>
  <c r="G72" i="8"/>
  <c r="S172" i="2"/>
  <c r="G73" i="8"/>
  <c r="S173" i="2"/>
  <c r="G74" i="8"/>
  <c r="S174" i="2"/>
  <c r="S175" i="2"/>
  <c r="S176" i="2"/>
  <c r="S177" i="2"/>
  <c r="S178" i="2"/>
  <c r="S179" i="2"/>
  <c r="S180" i="2"/>
  <c r="S181" i="2"/>
  <c r="S182" i="2"/>
  <c r="S183" i="2"/>
  <c r="S184" i="2"/>
  <c r="S185" i="2"/>
  <c r="S186" i="2"/>
  <c r="S187" i="2"/>
  <c r="S188" i="2"/>
  <c r="S189" i="2"/>
  <c r="S190" i="2"/>
  <c r="S191" i="2"/>
  <c r="S192" i="2"/>
  <c r="G83" i="8"/>
  <c r="S193" i="2"/>
  <c r="G84" i="8"/>
  <c r="S194" i="2"/>
  <c r="G85" i="8"/>
  <c r="S195" i="2"/>
  <c r="S196" i="2"/>
  <c r="S197" i="2"/>
  <c r="S198" i="2"/>
  <c r="S199" i="2"/>
  <c r="S200" i="2"/>
  <c r="S201" i="2"/>
  <c r="S202" i="2"/>
  <c r="S203" i="2"/>
  <c r="S204" i="2"/>
  <c r="S205" i="2"/>
  <c r="S206" i="2"/>
  <c r="S207" i="2"/>
  <c r="S208" i="2"/>
  <c r="S209" i="2"/>
  <c r="G91" i="8"/>
  <c r="S210" i="2"/>
  <c r="S211" i="2"/>
  <c r="S212" i="2"/>
  <c r="S213" i="2"/>
  <c r="S214" i="2"/>
  <c r="G94" i="8"/>
  <c r="S215" i="2"/>
  <c r="S216" i="2"/>
  <c r="S217" i="2"/>
  <c r="S218" i="2"/>
  <c r="S219" i="2"/>
  <c r="S220" i="2"/>
  <c r="S221" i="2"/>
  <c r="S222" i="2"/>
  <c r="G98" i="8"/>
  <c r="S223" i="2"/>
  <c r="S224" i="2"/>
  <c r="S225" i="2"/>
  <c r="S226" i="2"/>
  <c r="S227" i="2"/>
  <c r="G101" i="8"/>
  <c r="S228" i="2"/>
  <c r="G102" i="8"/>
  <c r="S229" i="2"/>
  <c r="S230" i="2"/>
  <c r="S231" i="2"/>
  <c r="S232" i="2"/>
  <c r="S233" i="2"/>
  <c r="S234" i="2"/>
  <c r="G105" i="8"/>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G133" i="8"/>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G147" i="8"/>
  <c r="S352" i="2"/>
  <c r="S353" i="2"/>
  <c r="S354" i="2"/>
  <c r="S355" i="2"/>
  <c r="S356" i="2"/>
  <c r="S357" i="2"/>
  <c r="S358" i="2"/>
  <c r="S359" i="2"/>
  <c r="S360" i="2"/>
  <c r="S361" i="2"/>
  <c r="S362" i="2"/>
  <c r="S363" i="2"/>
  <c r="G151" i="8"/>
  <c r="S364" i="2"/>
  <c r="G152" i="8"/>
  <c r="S365" i="2"/>
  <c r="S366" i="2"/>
  <c r="S367" i="2"/>
  <c r="S368" i="2"/>
  <c r="S369" i="2"/>
  <c r="S370" i="2"/>
  <c r="G155" i="8"/>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G207" i="8"/>
  <c r="S524" i="2"/>
  <c r="S525" i="2"/>
  <c r="S526" i="2"/>
  <c r="S527" i="2"/>
  <c r="S528" i="2"/>
  <c r="S529" i="2"/>
  <c r="S530" i="2"/>
  <c r="S531" i="2"/>
  <c r="S532" i="2"/>
  <c r="G211" i="8"/>
  <c r="S533" i="2"/>
  <c r="S534" i="2"/>
  <c r="S535" i="2"/>
  <c r="S536" i="2"/>
  <c r="S537" i="2"/>
  <c r="S538" i="2"/>
  <c r="S539" i="2"/>
  <c r="S540" i="2"/>
  <c r="S541" i="2"/>
  <c r="S542" i="2"/>
  <c r="S543" i="2"/>
  <c r="S544" i="2"/>
  <c r="G216" i="8"/>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G276" i="8"/>
  <c r="S710" i="2"/>
  <c r="G277" i="8"/>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G311" i="8"/>
  <c r="S803" i="2"/>
  <c r="S804" i="2"/>
  <c r="S805" i="2"/>
  <c r="S806" i="2"/>
  <c r="S807" i="2"/>
  <c r="G314" i="8"/>
  <c r="S808" i="2"/>
  <c r="S809" i="2"/>
  <c r="S810" i="2"/>
  <c r="S811" i="2"/>
  <c r="S812" i="2"/>
  <c r="S813" i="2"/>
  <c r="G316" i="8"/>
  <c r="S814" i="2"/>
  <c r="S815" i="2"/>
  <c r="S816" i="2"/>
  <c r="G318" i="8"/>
  <c r="S817" i="2"/>
  <c r="G319" i="8"/>
  <c r="S818" i="2"/>
  <c r="G320" i="8"/>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G337" i="8"/>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G351" i="8"/>
  <c r="S915" i="2"/>
  <c r="S916" i="2"/>
  <c r="S917" i="2"/>
  <c r="S918" i="2"/>
  <c r="S919" i="2"/>
  <c r="S920" i="2"/>
  <c r="S921" i="2"/>
  <c r="S922" i="2"/>
  <c r="S923" i="2"/>
  <c r="S924" i="2"/>
  <c r="S925" i="2"/>
  <c r="S926" i="2"/>
  <c r="S927" i="2"/>
  <c r="S928" i="2"/>
  <c r="S929" i="2"/>
  <c r="G359" i="8"/>
  <c r="S930" i="2"/>
  <c r="S931" i="2"/>
  <c r="S932" i="2"/>
  <c r="G361" i="8"/>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G372" i="8"/>
  <c r="S962" i="2"/>
  <c r="S963" i="2"/>
  <c r="S964" i="2"/>
  <c r="S965" i="2"/>
  <c r="S966" i="2"/>
  <c r="S967" i="2"/>
  <c r="S968" i="2"/>
  <c r="S969" i="2"/>
  <c r="S970" i="2"/>
  <c r="G376" i="8"/>
  <c r="S971" i="2"/>
  <c r="G377" i="8"/>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G394" i="8"/>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G428" i="8"/>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G438" i="8"/>
  <c r="S1130" i="2"/>
  <c r="G439" i="8"/>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G448" i="8"/>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G458" i="8"/>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G471" i="8"/>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G481" i="8"/>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G489" i="8"/>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G499" i="8"/>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G520" i="8"/>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G542" i="8"/>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G555" i="8"/>
  <c r="S1473" i="2"/>
  <c r="S1474" i="2"/>
  <c r="S1475" i="2"/>
  <c r="S1476" i="2"/>
  <c r="S1477" i="2"/>
  <c r="S1478" i="2"/>
  <c r="S1479" i="2"/>
  <c r="S1480" i="2"/>
  <c r="S1481" i="2"/>
  <c r="S1482" i="2"/>
  <c r="S1483" i="2"/>
  <c r="S1484" i="2"/>
  <c r="S1485" i="2"/>
  <c r="S1486" i="2"/>
  <c r="S1487" i="2"/>
  <c r="S1488" i="2"/>
  <c r="S1489" i="2"/>
  <c r="S1490" i="2"/>
  <c r="S1491" i="2"/>
  <c r="S1492" i="2"/>
  <c r="G562" i="8"/>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G572" i="8"/>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G585" i="8"/>
  <c r="S1551" i="2"/>
  <c r="S1552" i="2"/>
  <c r="G586" i="8"/>
  <c r="S1553" i="2"/>
  <c r="S1554" i="2"/>
  <c r="S1555" i="2"/>
  <c r="S1556" i="2"/>
  <c r="G588" i="8"/>
  <c r="S1557" i="2"/>
  <c r="G589" i="8"/>
  <c r="S1558" i="2"/>
  <c r="S1559" i="2"/>
  <c r="S1560" i="2"/>
  <c r="S1561" i="2"/>
  <c r="S1562" i="2"/>
  <c r="S1563" i="2"/>
  <c r="S1564" i="2"/>
  <c r="S1565" i="2"/>
  <c r="S1566" i="2"/>
  <c r="S1567" i="2"/>
  <c r="S1568" i="2"/>
  <c r="G593" i="8"/>
  <c r="S1569" i="2"/>
  <c r="S1570" i="2"/>
  <c r="S1571" i="2"/>
  <c r="S1572" i="2"/>
  <c r="G595" i="8"/>
  <c r="S1573" i="2"/>
  <c r="S1574" i="2"/>
  <c r="S1575" i="2"/>
  <c r="S1576" i="2"/>
  <c r="S1577" i="2"/>
  <c r="S1578" i="2"/>
  <c r="S1579" i="2"/>
  <c r="S1580" i="2"/>
  <c r="S1581" i="2"/>
  <c r="S1582" i="2"/>
  <c r="S1583" i="2"/>
  <c r="S1584" i="2"/>
  <c r="G600" i="8"/>
  <c r="S1585" i="2"/>
  <c r="S1586" i="2"/>
  <c r="S1587" i="2"/>
  <c r="S1588" i="2"/>
  <c r="S1589" i="2"/>
  <c r="S1590" i="2"/>
  <c r="S1591" i="2"/>
  <c r="S1592" i="2"/>
  <c r="S1593" i="2"/>
  <c r="S1594" i="2"/>
  <c r="S1595" i="2"/>
  <c r="S1596" i="2"/>
  <c r="S1597" i="2"/>
  <c r="S1598" i="2"/>
  <c r="S1599" i="2"/>
  <c r="S1600" i="2"/>
  <c r="S1601" i="2"/>
  <c r="S1602" i="2"/>
  <c r="S1603" i="2"/>
  <c r="S1604" i="2"/>
  <c r="S1605" i="2"/>
  <c r="S1606" i="2"/>
  <c r="G607" i="8"/>
  <c r="S1607" i="2"/>
  <c r="G608" i="8"/>
  <c r="S1608" i="2"/>
  <c r="S1609" i="2"/>
  <c r="S1610" i="2"/>
  <c r="S1611" i="2"/>
  <c r="S1612" i="2"/>
  <c r="S1613" i="2"/>
  <c r="S1614" i="2"/>
  <c r="S1615" i="2"/>
  <c r="S1616" i="2"/>
  <c r="S1617" i="2"/>
  <c r="S1618" i="2"/>
  <c r="S1619" i="2"/>
  <c r="S1620" i="2"/>
  <c r="G613" i="8"/>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G631" i="8"/>
  <c r="S1669" i="2"/>
  <c r="S1670" i="2"/>
  <c r="S1671" i="2"/>
  <c r="S1672" i="2"/>
  <c r="S1673" i="2"/>
  <c r="S1674" i="2"/>
  <c r="S1675" i="2"/>
  <c r="S1676" i="2"/>
  <c r="S1677" i="2"/>
  <c r="S1678" i="2"/>
  <c r="S1679" i="2"/>
  <c r="S1680" i="2"/>
  <c r="S1681" i="2"/>
  <c r="S1682" i="2"/>
  <c r="S1683" i="2"/>
  <c r="S1684" i="2"/>
  <c r="G637" i="8"/>
  <c r="S1685" i="2"/>
  <c r="S1686" i="2"/>
  <c r="S1687" i="2"/>
  <c r="S1688" i="2"/>
  <c r="S1689" i="2"/>
  <c r="S1690" i="2"/>
  <c r="G640" i="8"/>
  <c r="S1691" i="2"/>
  <c r="G641" i="8"/>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G659" i="8"/>
  <c r="S1733" i="2"/>
  <c r="S1734" i="2"/>
  <c r="S1735" i="2"/>
  <c r="S1736" i="2"/>
  <c r="S1737" i="2"/>
  <c r="S1738" i="2"/>
  <c r="G662" i="8"/>
  <c r="S1739" i="2"/>
  <c r="S1740" i="2"/>
  <c r="S1741" i="2"/>
  <c r="S1742" i="2"/>
  <c r="S1743" i="2"/>
  <c r="S1744" i="2"/>
  <c r="S1745" i="2"/>
  <c r="S1746" i="2"/>
  <c r="S1747" i="2"/>
  <c r="G666" i="8"/>
  <c r="S1748" i="2"/>
  <c r="S1749" i="2"/>
  <c r="S1750" i="2"/>
  <c r="S1751" i="2"/>
  <c r="S1752" i="2"/>
  <c r="S1753" i="2"/>
  <c r="S1754" i="2"/>
  <c r="S1755" i="2"/>
  <c r="S1756" i="2"/>
  <c r="S1757" i="2"/>
  <c r="S1758" i="2"/>
  <c r="S1759" i="2"/>
  <c r="S1760" i="2"/>
  <c r="S1761" i="2"/>
  <c r="S1762" i="2"/>
  <c r="S1763" i="2"/>
  <c r="S1764" i="2"/>
  <c r="G673" i="8"/>
  <c r="S1765" i="2"/>
  <c r="S1766" i="2"/>
  <c r="S1767" i="2"/>
  <c r="S1768" i="2"/>
  <c r="S1769" i="2"/>
  <c r="S1770" i="2"/>
  <c r="S1771" i="2"/>
  <c r="S1772" i="2"/>
  <c r="S1773" i="2"/>
  <c r="S1774" i="2"/>
  <c r="S1775" i="2"/>
  <c r="S1776" i="2"/>
  <c r="S1777" i="2"/>
  <c r="S1778" i="2"/>
  <c r="S1779" i="2"/>
  <c r="S1780" i="2"/>
  <c r="S1781" i="2"/>
  <c r="S1782" i="2"/>
  <c r="S1783" i="2"/>
  <c r="S1784" i="2"/>
  <c r="G679" i="8"/>
  <c r="S1785" i="2"/>
  <c r="S1786" i="2"/>
  <c r="S1787" i="2"/>
  <c r="S1788" i="2"/>
  <c r="G681" i="8"/>
  <c r="S1789" i="2"/>
  <c r="G682" i="8"/>
  <c r="S1790" i="2"/>
  <c r="S1791" i="2"/>
  <c r="S1792" i="2"/>
  <c r="G684" i="8"/>
  <c r="S1793" i="2"/>
  <c r="G685" i="8"/>
  <c r="S1794" i="2"/>
  <c r="S1795" i="2"/>
  <c r="S1796" i="2"/>
  <c r="S1797" i="2"/>
  <c r="S1798" i="2"/>
  <c r="S1799" i="2"/>
  <c r="S1800" i="2"/>
  <c r="S1801" i="2"/>
  <c r="S1802" i="2"/>
  <c r="G688" i="8"/>
  <c r="S1803" i="2"/>
  <c r="G689" i="8"/>
  <c r="S1804" i="2"/>
  <c r="S1805" i="2"/>
  <c r="S1806" i="2"/>
  <c r="S1807" i="2"/>
  <c r="S1808" i="2"/>
  <c r="S1809" i="2"/>
  <c r="S1810" i="2"/>
  <c r="S1811" i="2"/>
  <c r="S1812" i="2"/>
  <c r="S1813" i="2"/>
  <c r="S1814" i="2"/>
  <c r="S1815" i="2"/>
  <c r="S1816" i="2"/>
  <c r="S1817" i="2"/>
  <c r="S1818" i="2"/>
  <c r="G696" i="8"/>
  <c r="S1819" i="2"/>
  <c r="S1820" i="2"/>
  <c r="S1821" i="2"/>
  <c r="S1822" i="2"/>
  <c r="S1823" i="2"/>
  <c r="S1824" i="2"/>
  <c r="S1825" i="2"/>
  <c r="S1826" i="2"/>
  <c r="G699" i="8"/>
  <c r="S1827" i="2"/>
  <c r="S1828" i="2"/>
  <c r="G700" i="8"/>
  <c r="S1829" i="2"/>
  <c r="S1830" i="2"/>
  <c r="S1831" i="2"/>
  <c r="G702" i="8"/>
  <c r="S1832" i="2"/>
  <c r="G703" i="8"/>
  <c r="S1833" i="2"/>
  <c r="S1834" i="2"/>
  <c r="S1835" i="2"/>
  <c r="G705" i="8"/>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G724" i="8"/>
  <c r="S1892" i="2"/>
  <c r="G725" i="8"/>
  <c r="S1893" i="2"/>
  <c r="S1894" i="2"/>
  <c r="S1895" i="2"/>
  <c r="G727" i="8"/>
  <c r="S1896" i="2"/>
  <c r="S1897" i="2"/>
  <c r="S1898" i="2"/>
  <c r="S1899" i="2"/>
  <c r="G729" i="8"/>
  <c r="S1900" i="2"/>
  <c r="S1901" i="2"/>
  <c r="S1902" i="2"/>
  <c r="S1903" i="2"/>
  <c r="S1904" i="2"/>
  <c r="S1905" i="2"/>
  <c r="S1906" i="2"/>
  <c r="S1907" i="2"/>
  <c r="G732" i="8"/>
  <c r="S1908" i="2"/>
  <c r="G733" i="8"/>
  <c r="S1909" i="2"/>
  <c r="S1910" i="2"/>
  <c r="S1911" i="2"/>
  <c r="G735" i="8"/>
  <c r="S1912" i="2"/>
  <c r="G736" i="8"/>
  <c r="S1913" i="2"/>
  <c r="S1914" i="2"/>
  <c r="S1915" i="2"/>
  <c r="S1916" i="2"/>
  <c r="S1917" i="2"/>
  <c r="G738" i="8"/>
  <c r="S1918" i="2"/>
  <c r="G739" i="8"/>
  <c r="S1919" i="2"/>
  <c r="S1920" i="2"/>
  <c r="G740" i="8"/>
  <c r="S1921" i="2"/>
  <c r="G741" i="8"/>
  <c r="S1922" i="2"/>
  <c r="G742" i="8"/>
  <c r="S1923" i="2"/>
  <c r="G743" i="8"/>
  <c r="S1924" i="2"/>
  <c r="S1925" i="2"/>
  <c r="S1926" i="2"/>
  <c r="S1927" i="2"/>
  <c r="S1928" i="2"/>
  <c r="G745" i="8"/>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G754" i="8"/>
  <c r="S1957" i="2"/>
  <c r="G755" i="8"/>
  <c r="S1958" i="2"/>
  <c r="G756" i="8"/>
  <c r="S1959" i="2"/>
  <c r="S1960" i="2"/>
  <c r="S1961" i="2"/>
  <c r="S1962" i="2"/>
  <c r="S1963" i="2"/>
  <c r="S1964" i="2"/>
  <c r="G759" i="8"/>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G787" i="8"/>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G796" i="8"/>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G805" i="8"/>
  <c r="S2110" i="2"/>
  <c r="S2111" i="2"/>
  <c r="S2112" i="2"/>
  <c r="S2113" i="2"/>
  <c r="S2114" i="2"/>
  <c r="S2115" i="2"/>
  <c r="S2116" i="2"/>
  <c r="G807" i="8"/>
  <c r="S2117" i="2"/>
  <c r="S2118" i="2"/>
  <c r="S2119" i="2"/>
  <c r="S2120" i="2"/>
  <c r="S2121" i="2"/>
  <c r="S2122" i="2"/>
  <c r="S2123" i="2"/>
  <c r="S2124" i="2"/>
  <c r="G811" i="8"/>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G822" i="8"/>
  <c r="S2158" i="2"/>
  <c r="S2159" i="2"/>
  <c r="S2160" i="2"/>
  <c r="S2161" i="2"/>
  <c r="G824" i="8"/>
  <c r="S2162" i="2"/>
  <c r="G825" i="8"/>
  <c r="S2163" i="2"/>
  <c r="G826" i="8"/>
  <c r="S2164" i="2"/>
  <c r="G827" i="8"/>
  <c r="S2165" i="2"/>
  <c r="G828" i="8"/>
  <c r="S2166" i="2"/>
  <c r="S2167" i="2"/>
  <c r="S2168" i="2"/>
  <c r="S2169" i="2"/>
  <c r="S2170" i="2"/>
  <c r="S2171" i="2"/>
  <c r="S2172" i="2"/>
  <c r="S2173" i="2"/>
  <c r="S2174" i="2"/>
  <c r="S2175" i="2"/>
  <c r="S2176" i="2"/>
  <c r="S2177" i="2"/>
  <c r="S2178" i="2"/>
  <c r="S2179" i="2"/>
  <c r="S2180" i="2"/>
  <c r="S2181" i="2"/>
  <c r="S2182" i="2"/>
  <c r="G835" i="8"/>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G851" i="8"/>
  <c r="S2235" i="2"/>
  <c r="S2236" i="2"/>
  <c r="G852" i="8"/>
  <c r="S2237" i="2"/>
  <c r="S2238" i="2"/>
  <c r="S2239" i="2"/>
  <c r="S2240" i="2"/>
  <c r="S2241" i="2"/>
  <c r="S2242" i="2"/>
  <c r="G855" i="8"/>
  <c r="S2243" i="2"/>
  <c r="S2244" i="2"/>
  <c r="G856" i="8"/>
  <c r="S2245" i="2"/>
  <c r="G857" i="8"/>
  <c r="S2246" i="2"/>
  <c r="S2247" i="2"/>
  <c r="S2248" i="2"/>
  <c r="S2249" i="2"/>
  <c r="S2250" i="2"/>
  <c r="S2251" i="2"/>
  <c r="S2252" i="2"/>
  <c r="G860" i="8"/>
  <c r="S2253" i="2"/>
  <c r="S2254" i="2"/>
  <c r="S2255" i="2"/>
  <c r="G862" i="8"/>
  <c r="S2256" i="2"/>
  <c r="S2257" i="2"/>
  <c r="S2258" i="2"/>
  <c r="S2259" i="2"/>
  <c r="S2260" i="2"/>
  <c r="S2261" i="2"/>
  <c r="S2262" i="2"/>
  <c r="S2263" i="2"/>
  <c r="S2264" i="2"/>
  <c r="S2265" i="2"/>
  <c r="S2266" i="2"/>
  <c r="S2267" i="2"/>
  <c r="S2268" i="2"/>
  <c r="S2269" i="2"/>
  <c r="S2270" i="2"/>
  <c r="S2271" i="2"/>
  <c r="S2272" i="2"/>
  <c r="S2273" i="2"/>
  <c r="S2274" i="2"/>
  <c r="G869" i="8"/>
  <c r="S2275" i="2"/>
  <c r="S2276" i="2"/>
  <c r="S2277" i="2"/>
  <c r="S2278" i="2"/>
  <c r="S2279" i="2"/>
  <c r="S2280" i="2"/>
  <c r="S2281" i="2"/>
  <c r="S2282" i="2"/>
  <c r="S2283" i="2"/>
  <c r="S2284" i="2"/>
  <c r="G873" i="8"/>
  <c r="S2285" i="2"/>
  <c r="S2286" i="2"/>
  <c r="S2287" i="2"/>
  <c r="S2288" i="2"/>
  <c r="S2289" i="2"/>
  <c r="S2290" i="2"/>
  <c r="S2291" i="2"/>
  <c r="S2292" i="2"/>
  <c r="S2293" i="2"/>
  <c r="S2294" i="2"/>
  <c r="S2295" i="2"/>
  <c r="S2296" i="2"/>
  <c r="S2297" i="2"/>
  <c r="S2298" i="2"/>
  <c r="G879" i="8"/>
  <c r="S2299" i="2"/>
  <c r="S2300" i="2"/>
  <c r="G880" i="8"/>
  <c r="S2301" i="2"/>
  <c r="S2302" i="2"/>
  <c r="S2303" i="2"/>
  <c r="S2304" i="2"/>
  <c r="S2305" i="2"/>
  <c r="G882" i="8"/>
  <c r="S2306" i="2"/>
  <c r="S2307" i="2"/>
  <c r="S2308" i="2"/>
  <c r="S2309" i="2"/>
  <c r="S2310" i="2"/>
  <c r="S2311" i="2"/>
  <c r="S2312" i="2"/>
  <c r="S2313" i="2"/>
  <c r="S2314" i="2"/>
  <c r="S2315" i="2"/>
  <c r="S2316" i="2"/>
  <c r="S2317" i="2"/>
  <c r="S2318" i="2"/>
  <c r="S2319" i="2"/>
  <c r="S2320" i="2"/>
  <c r="G887" i="8"/>
  <c r="S2321" i="2"/>
  <c r="S2322" i="2"/>
  <c r="S2323" i="2"/>
  <c r="S2324" i="2"/>
  <c r="S2325" i="2"/>
  <c r="S2326" i="2"/>
  <c r="G890" i="8"/>
  <c r="S2327" i="2"/>
  <c r="G891" i="8"/>
  <c r="S2328" i="2"/>
  <c r="S2329" i="2"/>
  <c r="S2330" i="2"/>
  <c r="G893" i="8"/>
  <c r="S2331" i="2"/>
  <c r="G894" i="8"/>
  <c r="S2332" i="2"/>
  <c r="S2333" i="2"/>
  <c r="S2334" i="2"/>
  <c r="S2335" i="2"/>
  <c r="S2336" i="2"/>
  <c r="S2337" i="2"/>
  <c r="S2338" i="2"/>
  <c r="S2339" i="2"/>
  <c r="S2340" i="2"/>
  <c r="G897" i="8"/>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G913" i="8"/>
  <c r="S2390" i="2"/>
  <c r="S2391" i="2"/>
  <c r="S2392" i="2"/>
  <c r="S2393" i="2"/>
  <c r="S2394" i="2"/>
  <c r="S2395" i="2"/>
  <c r="S2396" i="2"/>
  <c r="G915" i="8"/>
  <c r="S2397" i="2"/>
  <c r="G916" i="8"/>
  <c r="S2398" i="2"/>
  <c r="S2399" i="2"/>
  <c r="S2400" i="2"/>
  <c r="S2401" i="2"/>
  <c r="S2402" i="2"/>
  <c r="S2403" i="2"/>
  <c r="S2404" i="2"/>
  <c r="S2405" i="2"/>
  <c r="S2406" i="2"/>
  <c r="G919" i="8"/>
  <c r="S2407" i="2"/>
  <c r="S2408" i="2"/>
  <c r="S2409" i="2"/>
  <c r="S2410" i="2"/>
  <c r="G921" i="8"/>
  <c r="S2411" i="2"/>
  <c r="G922" i="8"/>
  <c r="S2412" i="2"/>
  <c r="S2413" i="2"/>
  <c r="S2414" i="2"/>
  <c r="S2415" i="2"/>
  <c r="S2416" i="2"/>
  <c r="S2417" i="2"/>
  <c r="S2418" i="2"/>
  <c r="S2419" i="2"/>
  <c r="S2420" i="2"/>
  <c r="G926" i="8"/>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G945" i="8"/>
  <c r="S2476" i="2"/>
  <c r="S2477" i="2"/>
  <c r="S2478" i="2"/>
  <c r="S2479" i="2"/>
  <c r="S2480" i="2"/>
  <c r="S2481" i="2"/>
  <c r="G948" i="8"/>
  <c r="S2482" i="2"/>
  <c r="G949" i="8"/>
  <c r="S2483" i="2"/>
  <c r="S2484" i="2"/>
  <c r="G950" i="8"/>
  <c r="S2485" i="2"/>
  <c r="S2486" i="2"/>
  <c r="S2487" i="2"/>
  <c r="S2488" i="2"/>
  <c r="S2489" i="2"/>
  <c r="S2490" i="2"/>
  <c r="S2491" i="2"/>
  <c r="G953" i="8"/>
  <c r="S2492" i="2"/>
  <c r="G954" i="8"/>
  <c r="S2493" i="2"/>
  <c r="G955" i="8"/>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G965" i="8"/>
  <c r="S2521" i="2"/>
  <c r="S2522" i="2"/>
  <c r="S2523" i="2"/>
  <c r="S2524" i="2"/>
  <c r="S2525" i="2"/>
  <c r="S2526" i="2"/>
  <c r="S2527" i="2"/>
  <c r="S2528" i="2"/>
  <c r="S2529" i="2"/>
  <c r="S2530" i="2"/>
  <c r="S2531" i="2"/>
  <c r="S2532" i="2"/>
  <c r="S2533" i="2"/>
  <c r="S2534" i="2"/>
  <c r="S2535" i="2"/>
  <c r="S2536" i="2"/>
  <c r="G970" i="8"/>
  <c r="S2537" i="2"/>
  <c r="S2538" i="2"/>
  <c r="S2539" i="2"/>
  <c r="S2540" i="2"/>
  <c r="S2541" i="2"/>
  <c r="S2542" i="2"/>
  <c r="S2543" i="2"/>
  <c r="S2544" i="2"/>
  <c r="S2545" i="2"/>
  <c r="S2546" i="2"/>
  <c r="S2547" i="2"/>
  <c r="S2548" i="2"/>
  <c r="G974" i="8"/>
  <c r="S2549" i="2"/>
  <c r="G975" i="8"/>
  <c r="S2550" i="2"/>
  <c r="S2551" i="2"/>
  <c r="S2552" i="2"/>
  <c r="S2553" i="2"/>
  <c r="S2554" i="2"/>
  <c r="S2555" i="2"/>
  <c r="S2556" i="2"/>
  <c r="S2557" i="2"/>
  <c r="S2558" i="2"/>
  <c r="S2559" i="2"/>
  <c r="S2560" i="2"/>
  <c r="S2561" i="2"/>
  <c r="S2562" i="2"/>
  <c r="S2563" i="2"/>
  <c r="S2564" i="2"/>
  <c r="S2565" i="2"/>
  <c r="S2566" i="2"/>
  <c r="G982" i="8"/>
  <c r="S2567" i="2"/>
  <c r="S2568" i="2"/>
  <c r="G983" i="8"/>
  <c r="S2569" i="2"/>
  <c r="G984" i="8"/>
  <c r="S2570" i="2"/>
  <c r="G985" i="8"/>
  <c r="S2571" i="2"/>
  <c r="S2572" i="2"/>
  <c r="S2573" i="2"/>
  <c r="S2574" i="2"/>
  <c r="S2575" i="2"/>
  <c r="S2576" i="2"/>
  <c r="G987" i="8"/>
  <c r="S2577" i="2"/>
  <c r="G988" i="8"/>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G997" i="8"/>
  <c r="S2601" i="2"/>
  <c r="S2602" i="2"/>
  <c r="S2603" i="2"/>
  <c r="S2604" i="2"/>
  <c r="S2605" i="2"/>
  <c r="S2606" i="2"/>
  <c r="S2607" i="2"/>
  <c r="S2608" i="2"/>
  <c r="S2609" i="2"/>
  <c r="S2610" i="2"/>
  <c r="S2611" i="2"/>
  <c r="S2612" i="2"/>
  <c r="S2613" i="2"/>
  <c r="S2614" i="2"/>
  <c r="S2615" i="2"/>
  <c r="G1004" i="8"/>
  <c r="S2616" i="2"/>
  <c r="S2617" i="2"/>
  <c r="S2618" i="2"/>
  <c r="S2619" i="2"/>
  <c r="S2620" i="2"/>
  <c r="G1007" i="8"/>
  <c r="S2621" i="2"/>
  <c r="S2622" i="2"/>
  <c r="S2623" i="2"/>
  <c r="S2624" i="2"/>
  <c r="G1009" i="8"/>
  <c r="S2625" i="2"/>
  <c r="S2626" i="2"/>
  <c r="S2627" i="2"/>
  <c r="S2628" i="2"/>
  <c r="S2629" i="2"/>
  <c r="S2630" i="2"/>
  <c r="S2631" i="2"/>
  <c r="S2632" i="2"/>
  <c r="S2633" i="2"/>
  <c r="S2634" i="2"/>
  <c r="S2635" i="2"/>
  <c r="S2636" i="2"/>
  <c r="S2637" i="2"/>
  <c r="S2638" i="2"/>
  <c r="S2639" i="2"/>
  <c r="S2640" i="2"/>
  <c r="S2641" i="2"/>
  <c r="S2642" i="2"/>
  <c r="S2643" i="2"/>
  <c r="S2644" i="2"/>
  <c r="G1016" i="8"/>
  <c r="S2645" i="2"/>
  <c r="S2646" i="2"/>
  <c r="S2647" i="2"/>
  <c r="S2648" i="2"/>
  <c r="G1018" i="8"/>
  <c r="S2649" i="2"/>
  <c r="S2650" i="2"/>
  <c r="S2651" i="2"/>
  <c r="G1020" i="8"/>
  <c r="S2652" i="2"/>
  <c r="S2653" i="2"/>
  <c r="S2654" i="2"/>
  <c r="S2655" i="2"/>
  <c r="S2656" i="2"/>
  <c r="G1023" i="8"/>
  <c r="S2657" i="2"/>
  <c r="G1024" i="8"/>
  <c r="S2658" i="2"/>
  <c r="S2659" i="2"/>
  <c r="S2660" i="2"/>
  <c r="S2661" i="2"/>
  <c r="S2662" i="2"/>
  <c r="G1027" i="8"/>
  <c r="S2663" i="2"/>
  <c r="G1028" i="8"/>
  <c r="S2664" i="2"/>
  <c r="S2665" i="2"/>
  <c r="S2666" i="2"/>
  <c r="S2667" i="2"/>
  <c r="S2668" i="2"/>
  <c r="S2669" i="2"/>
  <c r="S2670" i="2"/>
  <c r="G1031" i="8"/>
  <c r="S2671" i="2"/>
  <c r="G1032" i="8"/>
  <c r="S2672" i="2"/>
  <c r="S2673" i="2"/>
  <c r="S2674" i="2"/>
  <c r="S2675" i="2"/>
  <c r="S2676" i="2"/>
  <c r="G1035" i="8"/>
  <c r="S2677" i="2"/>
  <c r="S2678" i="2"/>
  <c r="S2679" i="2"/>
  <c r="S2680" i="2"/>
  <c r="G1037" i="8"/>
  <c r="S2681" i="2"/>
  <c r="S2682" i="2"/>
  <c r="S2683" i="2"/>
  <c r="G1039" i="8"/>
  <c r="S2684" i="2"/>
  <c r="S2685" i="2"/>
  <c r="S2686" i="2"/>
  <c r="S2687" i="2"/>
  <c r="S2688" i="2"/>
  <c r="S2689" i="2"/>
  <c r="S2690" i="2"/>
  <c r="G1043" i="8"/>
  <c r="S2691" i="2"/>
  <c r="S2692" i="2"/>
  <c r="S2693" i="2"/>
  <c r="S2694" i="2"/>
  <c r="G1045" i="8"/>
  <c r="S2695" i="2"/>
  <c r="S2696" i="2"/>
  <c r="G1046" i="8"/>
  <c r="S2697" i="2"/>
  <c r="S2698" i="2"/>
  <c r="S2699" i="2"/>
  <c r="S2700" i="2"/>
  <c r="S2701" i="2"/>
  <c r="S2702" i="2"/>
  <c r="S2703" i="2"/>
  <c r="S2704" i="2"/>
  <c r="S2705" i="2"/>
  <c r="S2706" i="2"/>
  <c r="S2707" i="2"/>
  <c r="S2708" i="2"/>
  <c r="S2709" i="2"/>
  <c r="S2710" i="2"/>
  <c r="S2711" i="2"/>
  <c r="S2712" i="2"/>
  <c r="G1052" i="8"/>
  <c r="S2713" i="2"/>
  <c r="S2714" i="2"/>
  <c r="S2715" i="2"/>
  <c r="S2716" i="2"/>
  <c r="S2717" i="2"/>
  <c r="S2718" i="2"/>
  <c r="S2719" i="2"/>
  <c r="S2720" i="2"/>
  <c r="S2721" i="2"/>
  <c r="S2722" i="2"/>
  <c r="G1056" i="8"/>
  <c r="S2723" i="2"/>
  <c r="S2724" i="2"/>
  <c r="G1057" i="8"/>
  <c r="S2725" i="2"/>
  <c r="S2726" i="2"/>
  <c r="S2727" i="2"/>
  <c r="S2728" i="2"/>
  <c r="G1059" i="8"/>
  <c r="S2729" i="2"/>
  <c r="G1060" i="8"/>
  <c r="S2730" i="2"/>
  <c r="G1061" i="8"/>
  <c r="S2731" i="2"/>
  <c r="S2732" i="2"/>
  <c r="S2733" i="2"/>
  <c r="S2734" i="2"/>
  <c r="S2735" i="2"/>
  <c r="S2736" i="2"/>
  <c r="S2737" i="2"/>
  <c r="S2738" i="2"/>
  <c r="S2739" i="2"/>
  <c r="S2740" i="2"/>
  <c r="S2741" i="2"/>
  <c r="S2742" i="2"/>
  <c r="S2743" i="2"/>
  <c r="S2744" i="2"/>
  <c r="S2745" i="2"/>
  <c r="S2746" i="2"/>
  <c r="S2747" i="2"/>
  <c r="S2748" i="2"/>
  <c r="S2749" i="2"/>
  <c r="S2750" i="2"/>
  <c r="S2751" i="2"/>
  <c r="S2752" i="2"/>
  <c r="G1070" i="8"/>
  <c r="S2753" i="2"/>
  <c r="S2754" i="2"/>
  <c r="S2755" i="2"/>
  <c r="S2756" i="2"/>
  <c r="S2757" i="2"/>
  <c r="S2758" i="2"/>
  <c r="S2759" i="2"/>
  <c r="S2760" i="2"/>
  <c r="S2761" i="2"/>
  <c r="S2762" i="2"/>
  <c r="S2763" i="2"/>
  <c r="S2764" i="2"/>
  <c r="S2765" i="2"/>
  <c r="S2766" i="2"/>
  <c r="S2767" i="2"/>
  <c r="G1076" i="8"/>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G1088" i="8"/>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G1104" i="8"/>
  <c r="S2839" i="2"/>
  <c r="S2840" i="2"/>
  <c r="S2841" i="2"/>
  <c r="S2842" i="2"/>
  <c r="S2843" i="2"/>
  <c r="S2844" i="2"/>
  <c r="S2845" i="2"/>
  <c r="S2846" i="2"/>
  <c r="S2847" i="2"/>
  <c r="S2848" i="2"/>
  <c r="S2849" i="2"/>
  <c r="S2850" i="2"/>
  <c r="S2851" i="2"/>
  <c r="S2852" i="2"/>
  <c r="S2853" i="2"/>
  <c r="G1110" i="8"/>
  <c r="S2854" i="2"/>
  <c r="G1111" i="8"/>
  <c r="S2855" i="2"/>
  <c r="S2856" i="2"/>
  <c r="G1112" i="8"/>
  <c r="S2857" i="2"/>
  <c r="S2858" i="2"/>
  <c r="S2859" i="2"/>
  <c r="S2860" i="2"/>
  <c r="G1114" i="8"/>
  <c r="S2861" i="2"/>
  <c r="S2862" i="2"/>
  <c r="S2863" i="2"/>
  <c r="S2864" i="2"/>
  <c r="G1116" i="8"/>
  <c r="S2865" i="2"/>
  <c r="S2866" i="2"/>
  <c r="S2867" i="2"/>
  <c r="S2868" i="2"/>
  <c r="G1118" i="8"/>
  <c r="S2869" i="2"/>
  <c r="S2870" i="2"/>
  <c r="S2871" i="2"/>
  <c r="S2872" i="2"/>
  <c r="G1120" i="8"/>
  <c r="S2873" i="2"/>
  <c r="S2874" i="2"/>
  <c r="S2875" i="2"/>
  <c r="S2876" i="2"/>
  <c r="G1122" i="8"/>
  <c r="S2877" i="2"/>
  <c r="G1123" i="8"/>
  <c r="S2878" i="2"/>
  <c r="S2879" i="2"/>
  <c r="S2880" i="2"/>
  <c r="S2881" i="2"/>
  <c r="S2882" i="2"/>
  <c r="S2883" i="2"/>
  <c r="S2884" i="2"/>
  <c r="S2885" i="2"/>
  <c r="S2886" i="2"/>
  <c r="S2887" i="2"/>
  <c r="S2888" i="2"/>
  <c r="S2889" i="2"/>
  <c r="S2890" i="2"/>
  <c r="S2891" i="2"/>
  <c r="S2892" i="2"/>
  <c r="S2893" i="2"/>
  <c r="S2894" i="2"/>
  <c r="S2895" i="2"/>
  <c r="S2896" i="2"/>
  <c r="G1132" i="8"/>
  <c r="S2897" i="2"/>
  <c r="S2898" i="2"/>
  <c r="S2899" i="2"/>
  <c r="S2900" i="2"/>
  <c r="S2901" i="2"/>
  <c r="S2902" i="2"/>
  <c r="S2903" i="2"/>
  <c r="S2904" i="2"/>
  <c r="S2905" i="2"/>
  <c r="S2906" i="2"/>
  <c r="S2907" i="2"/>
  <c r="S2908" i="2"/>
  <c r="S2909" i="2"/>
  <c r="S2910" i="2"/>
  <c r="G1139" i="8"/>
  <c r="S2911" i="2"/>
  <c r="S2912" i="2"/>
  <c r="G1140" i="8"/>
  <c r="S2913" i="2"/>
  <c r="G1141" i="8"/>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G1149" i="8"/>
  <c r="S2937" i="2"/>
  <c r="S2938" i="2"/>
  <c r="S2939" i="2"/>
  <c r="S2940" i="2"/>
  <c r="S2941" i="2"/>
  <c r="S2942" i="2"/>
  <c r="S2943" i="2"/>
  <c r="G1152" i="8"/>
  <c r="S2944" i="2"/>
  <c r="S2945" i="2"/>
  <c r="S2946" i="2"/>
  <c r="S2947" i="2"/>
  <c r="S2948" i="2"/>
  <c r="G1155" i="8"/>
  <c r="S2949" i="2"/>
  <c r="S2950" i="2"/>
  <c r="S2951" i="2"/>
  <c r="S2952" i="2"/>
  <c r="S2953" i="2"/>
  <c r="S2954" i="2"/>
  <c r="S2955" i="2"/>
  <c r="S2956" i="2"/>
  <c r="S2957" i="2"/>
  <c r="G1158" i="8"/>
  <c r="S2958" i="2"/>
  <c r="S2959" i="2"/>
  <c r="S2960" i="2"/>
  <c r="S2961" i="2"/>
  <c r="S2962" i="2"/>
  <c r="G1160" i="8"/>
  <c r="S2963" i="2"/>
  <c r="S2964" i="2"/>
  <c r="S2965" i="2"/>
  <c r="S2966" i="2"/>
  <c r="S2967" i="2"/>
  <c r="S2968" i="2"/>
  <c r="S2969" i="2"/>
  <c r="G1163" i="8"/>
  <c r="S2970" i="2"/>
  <c r="S2971" i="2"/>
  <c r="S2972" i="2"/>
  <c r="S2973" i="2"/>
  <c r="S2974" i="2"/>
  <c r="S2975" i="2"/>
  <c r="S2976" i="2"/>
  <c r="S2977" i="2"/>
  <c r="S2978" i="2"/>
  <c r="S2979" i="2"/>
  <c r="G1167" i="8"/>
  <c r="S2980" i="2"/>
  <c r="G1168" i="8"/>
  <c r="S2981" i="2"/>
  <c r="G1169" i="8"/>
  <c r="S2982" i="2"/>
  <c r="S2983" i="2"/>
  <c r="S2984" i="2"/>
  <c r="G1171" i="8"/>
  <c r="S2985" i="2"/>
  <c r="S2986" i="2"/>
  <c r="S2987" i="2"/>
  <c r="S2988" i="2"/>
  <c r="S2989" i="2"/>
  <c r="S2990" i="2"/>
  <c r="S2991" i="2"/>
  <c r="S2992" i="2"/>
  <c r="S2993" i="2"/>
  <c r="S2994" i="2"/>
  <c r="S2995" i="2"/>
  <c r="S2996" i="2"/>
  <c r="S2997" i="2"/>
  <c r="S2998" i="2"/>
  <c r="S2999" i="2"/>
  <c r="S3000" i="2"/>
  <c r="S3001" i="2"/>
  <c r="S3002" i="2"/>
  <c r="S3003" i="2"/>
  <c r="S3004" i="2"/>
  <c r="G1179" i="8"/>
  <c r="S3005" i="2"/>
  <c r="S3006" i="2"/>
  <c r="S3007" i="2"/>
  <c r="S3008" i="2"/>
  <c r="G1181" i="8"/>
  <c r="S3009" i="2"/>
  <c r="S3010" i="2"/>
  <c r="S3011" i="2"/>
  <c r="S3012" i="2"/>
  <c r="S3013" i="2"/>
  <c r="S3014" i="2"/>
  <c r="S3015" i="2"/>
  <c r="S3016" i="2"/>
  <c r="S3017" i="2"/>
  <c r="S3018" i="2"/>
  <c r="S3019" i="2"/>
  <c r="S3020" i="2"/>
  <c r="G1186" i="8"/>
  <c r="S3021" i="2"/>
  <c r="S3022" i="2"/>
  <c r="S3023" i="2"/>
  <c r="G1188" i="8"/>
  <c r="S3024" i="2"/>
  <c r="S3025" i="2"/>
  <c r="S3026" i="2"/>
  <c r="S3027" i="2"/>
  <c r="S3028" i="2"/>
  <c r="G1191" i="8"/>
  <c r="S3029" i="2"/>
  <c r="S3030" i="2"/>
  <c r="S3031" i="2"/>
  <c r="S3032" i="2"/>
  <c r="S3033" i="2"/>
  <c r="S3034" i="2"/>
  <c r="S3035" i="2"/>
  <c r="S3036" i="2"/>
  <c r="S3037" i="2"/>
  <c r="S3038" i="2"/>
  <c r="S3039" i="2"/>
  <c r="S3040" i="2"/>
  <c r="S3041" i="2"/>
  <c r="S3042" i="2"/>
  <c r="S3043" i="2"/>
  <c r="S3044" i="2"/>
  <c r="G1198" i="8"/>
  <c r="S3045" i="2"/>
  <c r="G1199" i="8"/>
  <c r="S3046" i="2"/>
  <c r="G1200" i="8"/>
  <c r="S3047" i="2"/>
  <c r="S3048" i="2"/>
  <c r="G1201" i="8"/>
  <c r="S3049" i="2"/>
  <c r="S3050" i="2"/>
  <c r="S3051" i="2"/>
  <c r="S3052" i="2"/>
  <c r="G1203" i="8"/>
  <c r="S3053" i="2"/>
  <c r="S3054" i="2"/>
  <c r="S3055" i="2"/>
  <c r="S3056" i="2"/>
  <c r="G1205" i="8"/>
  <c r="S3057" i="2"/>
  <c r="S3058" i="2"/>
  <c r="S3059" i="2"/>
  <c r="G1207" i="8"/>
  <c r="S3060" i="2"/>
  <c r="G1208" i="8"/>
  <c r="S3061" i="2"/>
  <c r="G1209" i="8"/>
  <c r="S3062" i="2"/>
  <c r="S3063" i="2"/>
  <c r="S3064" i="2"/>
  <c r="G1211" i="8"/>
  <c r="S3065" i="2"/>
  <c r="G1212" i="8"/>
  <c r="S3066" i="2"/>
  <c r="G1213" i="8"/>
  <c r="S3067" i="2"/>
  <c r="S3068" i="2"/>
  <c r="G1214" i="8"/>
  <c r="S3069" i="2"/>
  <c r="S3070" i="2"/>
  <c r="S3071" i="2"/>
  <c r="S3072" i="2"/>
  <c r="S3073" i="2"/>
  <c r="S3074" i="2"/>
  <c r="S3075" i="2"/>
  <c r="S3076" i="2"/>
  <c r="S3077" i="2"/>
  <c r="S3078" i="2"/>
  <c r="S3079" i="2"/>
  <c r="S3080" i="2"/>
  <c r="G1219" i="8"/>
  <c r="S3081" i="2"/>
  <c r="G1220" i="8"/>
  <c r="S3082" i="2"/>
  <c r="S3083" i="2"/>
  <c r="S3084" i="2"/>
  <c r="S3085" i="2"/>
  <c r="G1222" i="8"/>
  <c r="S3086" i="2"/>
  <c r="S3087" i="2"/>
  <c r="S3088" i="2"/>
  <c r="G1224" i="8"/>
  <c r="S3089" i="2"/>
  <c r="G1225" i="8"/>
  <c r="S3090" i="2"/>
  <c r="G1226" i="8"/>
  <c r="S3091" i="2"/>
  <c r="G1227" i="8"/>
  <c r="S3092" i="2"/>
  <c r="G1228" i="8"/>
  <c r="S3093" i="2"/>
  <c r="S3094" i="2"/>
  <c r="S3095" i="2"/>
  <c r="S3096" i="2"/>
  <c r="G1230" i="8"/>
  <c r="S3097" i="2"/>
  <c r="S3098" i="2"/>
  <c r="S3099" i="2"/>
  <c r="S3100" i="2"/>
  <c r="G1232" i="8"/>
  <c r="S3101" i="2"/>
  <c r="S3102" i="2"/>
  <c r="S3103" i="2"/>
  <c r="G1234" i="8"/>
  <c r="S3104" i="2"/>
  <c r="G1235" i="8"/>
  <c r="S3105" i="2"/>
  <c r="S3106" i="2"/>
  <c r="S3107" i="2"/>
  <c r="S3108" i="2"/>
  <c r="S3109" i="2"/>
  <c r="S3110" i="2"/>
  <c r="S3111" i="2"/>
  <c r="S3112" i="2"/>
  <c r="S3113" i="2"/>
  <c r="S3114" i="2"/>
  <c r="S3115" i="2"/>
  <c r="S3116" i="2"/>
  <c r="G1240" i="8"/>
  <c r="S3117" i="2"/>
  <c r="G1241" i="8"/>
  <c r="S3118" i="2"/>
  <c r="G1242" i="8"/>
  <c r="S3119" i="2"/>
  <c r="G1243" i="8"/>
  <c r="S3120" i="2"/>
  <c r="G1244" i="8"/>
  <c r="S3121" i="2"/>
  <c r="S3122" i="2"/>
  <c r="S3123" i="2"/>
  <c r="S3124" i="2"/>
  <c r="G1246" i="8"/>
  <c r="S3125" i="2"/>
  <c r="G1247" i="8"/>
  <c r="S3126" i="2"/>
  <c r="S3127" i="2"/>
  <c r="S3128" i="2"/>
  <c r="S3129" i="2"/>
  <c r="S3130" i="2"/>
  <c r="S3131" i="2"/>
  <c r="S3132" i="2"/>
  <c r="G1251" i="8"/>
  <c r="S3133" i="2"/>
  <c r="G1252" i="8"/>
  <c r="S3134" i="2"/>
  <c r="G1253" i="8"/>
  <c r="S3135" i="2"/>
  <c r="G1254" i="8"/>
  <c r="S3136" i="2"/>
  <c r="G1255" i="8"/>
  <c r="S3137" i="2"/>
  <c r="G1256" i="8"/>
  <c r="S3138" i="2"/>
  <c r="S3139" i="2"/>
  <c r="S3140" i="2"/>
  <c r="S3141" i="2"/>
  <c r="S3142" i="2"/>
  <c r="S3143" i="2"/>
  <c r="S3144" i="2"/>
  <c r="S3145" i="2"/>
  <c r="S3146" i="2"/>
  <c r="S3147" i="2"/>
  <c r="G1260" i="8"/>
  <c r="S3148" i="2"/>
  <c r="S3149" i="2"/>
  <c r="S3150" i="2"/>
  <c r="S3151" i="2"/>
  <c r="S3152" i="2"/>
  <c r="S3153" i="2"/>
  <c r="S3154" i="2"/>
  <c r="S3155" i="2"/>
  <c r="S3156" i="2"/>
  <c r="S3157" i="2"/>
  <c r="S3158" i="2"/>
  <c r="S3159" i="2"/>
  <c r="G1266" i="8"/>
  <c r="S3160" i="2"/>
  <c r="S3161" i="2"/>
  <c r="S3162" i="2"/>
  <c r="S3163" i="2"/>
  <c r="S3164" i="2"/>
  <c r="S3165" i="2"/>
  <c r="S3166" i="2"/>
  <c r="S3167" i="2"/>
  <c r="S3168" i="2"/>
  <c r="S3169" i="2"/>
  <c r="S3170" i="2"/>
  <c r="S3171" i="2"/>
  <c r="S3172" i="2"/>
  <c r="G1272" i="8"/>
  <c r="S3173" i="2"/>
  <c r="S3174" i="2"/>
  <c r="S3175" i="2"/>
  <c r="S3176" i="2"/>
  <c r="G1274" i="8"/>
  <c r="S3177" i="2"/>
  <c r="S3178" i="2"/>
  <c r="S3179" i="2"/>
  <c r="S3180" i="2"/>
  <c r="S3181" i="2"/>
  <c r="S3182" i="2"/>
  <c r="S3183" i="2"/>
  <c r="S3184" i="2"/>
  <c r="S3185" i="2"/>
  <c r="S3186" i="2"/>
  <c r="S3187" i="2"/>
  <c r="S3188" i="2"/>
  <c r="S3189" i="2"/>
  <c r="S3190" i="2"/>
  <c r="S3191" i="2"/>
  <c r="S3192" i="2"/>
  <c r="S3193" i="2"/>
  <c r="S3194" i="2"/>
  <c r="S3195" i="2"/>
  <c r="S3196" i="2"/>
  <c r="G1282" i="8"/>
  <c r="S3197" i="2"/>
  <c r="S3198" i="2"/>
  <c r="S3199" i="2"/>
  <c r="S3200" i="2"/>
  <c r="S3201" i="2"/>
  <c r="S3202" i="2"/>
  <c r="S3203" i="2"/>
  <c r="S3204" i="2"/>
  <c r="S3205" i="2"/>
  <c r="S3206" i="2"/>
  <c r="S3207" i="2"/>
  <c r="S3208" i="2"/>
  <c r="S3209" i="2"/>
  <c r="S3210" i="2"/>
  <c r="S3211" i="2"/>
  <c r="S3212" i="2"/>
  <c r="S3213" i="2"/>
  <c r="S3214" i="2"/>
  <c r="S3215" i="2"/>
  <c r="S3216" i="2"/>
  <c r="G1290" i="8"/>
  <c r="S3217" i="2"/>
  <c r="S3218" i="2"/>
  <c r="S3219" i="2"/>
  <c r="S3220" i="2"/>
  <c r="S3221" i="2"/>
  <c r="S3222" i="2"/>
  <c r="S3223" i="2"/>
  <c r="G1293" i="8"/>
  <c r="S3224" i="2"/>
  <c r="S3225" i="2"/>
  <c r="S3226" i="2"/>
  <c r="S3227" i="2"/>
  <c r="G1295" i="8"/>
  <c r="S3228" i="2"/>
  <c r="S3229" i="2"/>
  <c r="S3230" i="2"/>
  <c r="S3231" i="2"/>
  <c r="S3232" i="2"/>
  <c r="S3233" i="2"/>
  <c r="S3234" i="2"/>
  <c r="S3235" i="2"/>
  <c r="S3236" i="2"/>
  <c r="S3237" i="2"/>
  <c r="S3238" i="2"/>
  <c r="S3239" i="2"/>
  <c r="S3240" i="2"/>
  <c r="S3241" i="2"/>
  <c r="S3242" i="2"/>
  <c r="S3243" i="2"/>
  <c r="G1303" i="8"/>
  <c r="S3244" i="2"/>
  <c r="S3245" i="2"/>
  <c r="S3246" i="2"/>
  <c r="S3247" i="2"/>
  <c r="S3248" i="2"/>
  <c r="S3249" i="2"/>
  <c r="S3250" i="2"/>
  <c r="S3251" i="2"/>
  <c r="S3252" i="2"/>
  <c r="S3253" i="2"/>
  <c r="S3254" i="2"/>
  <c r="S3255" i="2"/>
  <c r="S3256" i="2"/>
  <c r="S3257" i="2"/>
  <c r="S3258" i="2"/>
  <c r="S3259" i="2"/>
  <c r="S3260" i="2"/>
  <c r="S3261" i="2"/>
  <c r="S3262" i="2"/>
  <c r="S3263" i="2"/>
  <c r="S3264" i="2"/>
  <c r="G1310" i="8"/>
  <c r="S3265" i="2"/>
  <c r="S3266" i="2"/>
  <c r="S3267" i="2"/>
  <c r="S3268" i="2"/>
  <c r="S3269" i="2"/>
  <c r="S3270" i="2"/>
  <c r="S3271" i="2"/>
  <c r="S3272" i="2"/>
  <c r="S3273" i="2"/>
  <c r="S3274" i="2"/>
  <c r="S3275" i="2"/>
  <c r="S3276" i="2"/>
  <c r="G1313" i="8"/>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G1334" i="8"/>
  <c r="S3345" i="2"/>
  <c r="S3346" i="2"/>
  <c r="S3347" i="2"/>
  <c r="S3348" i="2"/>
  <c r="S3349" i="2"/>
  <c r="S3350" i="2"/>
  <c r="S3351" i="2"/>
  <c r="S3352" i="2"/>
  <c r="G1338" i="8"/>
  <c r="S3353" i="2"/>
  <c r="S3354" i="2"/>
  <c r="S3355" i="2"/>
  <c r="S3356" i="2"/>
  <c r="S3357" i="2"/>
  <c r="S3358" i="2"/>
  <c r="S3359" i="2"/>
  <c r="S3360" i="2"/>
  <c r="S3361" i="2"/>
  <c r="S3362" i="2"/>
  <c r="S3363" i="2"/>
  <c r="S3364" i="2"/>
  <c r="S3365" i="2"/>
  <c r="S3366" i="2"/>
  <c r="S3367" i="2"/>
  <c r="S3368" i="2"/>
  <c r="S3369" i="2"/>
  <c r="S3370" i="2"/>
  <c r="S3371" i="2"/>
  <c r="S3372" i="2"/>
  <c r="S3373" i="2"/>
  <c r="S3374" i="2"/>
  <c r="G1347" i="8"/>
  <c r="S3375" i="2"/>
  <c r="S3376" i="2"/>
  <c r="S3377" i="2"/>
  <c r="S3378" i="2"/>
  <c r="S3379" i="2"/>
  <c r="S3380" i="2"/>
  <c r="G1349" i="8"/>
  <c r="S3381" i="2"/>
  <c r="G1350" i="8"/>
  <c r="S3382" i="2"/>
  <c r="S3383" i="2"/>
  <c r="S3384" i="2"/>
  <c r="S3385" i="2"/>
  <c r="S3386" i="2"/>
  <c r="G1353" i="8"/>
  <c r="S3387" i="2"/>
  <c r="S3388" i="2"/>
  <c r="S3389" i="2"/>
  <c r="S3390" i="2"/>
  <c r="G1355" i="8"/>
  <c r="S3391" i="2"/>
  <c r="S3392" i="2"/>
  <c r="G1356" i="8"/>
  <c r="S3393" i="2"/>
  <c r="S3394" i="2"/>
  <c r="S3395" i="2"/>
  <c r="S3396" i="2"/>
  <c r="S3397" i="2"/>
  <c r="S3398" i="2"/>
  <c r="S3399" i="2"/>
  <c r="S3400" i="2"/>
  <c r="S3401" i="2"/>
  <c r="S3402" i="2"/>
  <c r="S3403" i="2"/>
  <c r="S3404" i="2"/>
  <c r="S3405" i="2"/>
  <c r="S3406" i="2"/>
  <c r="S3407" i="2"/>
  <c r="S3408" i="2"/>
  <c r="G1362" i="8"/>
  <c r="S3409" i="2"/>
  <c r="S3410" i="2"/>
  <c r="S3411" i="2"/>
  <c r="S3412" i="2"/>
  <c r="G1364" i="8"/>
  <c r="S3413" i="2"/>
  <c r="S3414" i="2"/>
  <c r="S3415" i="2"/>
  <c r="S3416" i="2"/>
  <c r="S3417" i="2"/>
  <c r="S3418" i="2"/>
  <c r="S3419" i="2"/>
  <c r="S3420" i="2"/>
  <c r="S3421" i="2"/>
  <c r="S3422" i="2"/>
  <c r="S3423" i="2"/>
  <c r="S3424" i="2"/>
  <c r="S3425" i="2"/>
  <c r="S3426" i="2"/>
  <c r="S3427" i="2"/>
  <c r="S3428" i="2"/>
  <c r="S3429" i="2"/>
  <c r="S3430" i="2"/>
  <c r="S3431" i="2"/>
  <c r="G1372" i="8"/>
  <c r="S3432" i="2"/>
  <c r="S3433" i="2"/>
  <c r="S3434" i="2"/>
  <c r="G1374" i="8"/>
  <c r="S3435" i="2"/>
  <c r="S3436" i="2"/>
  <c r="S3437" i="2"/>
  <c r="S3438" i="2"/>
  <c r="S3439" i="2"/>
  <c r="S3440" i="2"/>
  <c r="G1377" i="8"/>
  <c r="S3441" i="2"/>
  <c r="G1378" i="8"/>
  <c r="S3442" i="2"/>
  <c r="S3443" i="2"/>
  <c r="S3444" i="2"/>
  <c r="S3445" i="2"/>
  <c r="S3446" i="2"/>
  <c r="S3447" i="2"/>
  <c r="S3448" i="2"/>
  <c r="S3449" i="2"/>
  <c r="S3450" i="2"/>
  <c r="S3451" i="2"/>
  <c r="S3452" i="2"/>
  <c r="S3453" i="2"/>
  <c r="S3454" i="2"/>
  <c r="S3455" i="2"/>
  <c r="S3456" i="2"/>
  <c r="S3457" i="2"/>
  <c r="S3458" i="2"/>
  <c r="S3459" i="2"/>
  <c r="S3460" i="2"/>
  <c r="S3461" i="2"/>
  <c r="S3462" i="2"/>
  <c r="S3463" i="2"/>
  <c r="G1387" i="8"/>
  <c r="S3464" i="2"/>
  <c r="S3465" i="2"/>
  <c r="S3466" i="2"/>
  <c r="S3467" i="2"/>
  <c r="S3468" i="2"/>
  <c r="S3469" i="2"/>
  <c r="S3470" i="2"/>
  <c r="S3471" i="2"/>
  <c r="S3472" i="2"/>
  <c r="S3473" i="2"/>
  <c r="S3474" i="2"/>
  <c r="S3475" i="2"/>
  <c r="S3476" i="2"/>
  <c r="S3477" i="2"/>
  <c r="S3478" i="2"/>
  <c r="G1393" i="8"/>
  <c r="S3479" i="2"/>
  <c r="G1394" i="8"/>
  <c r="S3480" i="2"/>
  <c r="G1395" i="8"/>
  <c r="S3481" i="2"/>
  <c r="G1396" i="8"/>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G1404" i="8"/>
  <c r="S3507" i="2"/>
  <c r="S3508" i="2"/>
  <c r="G1405" i="8"/>
  <c r="S3509" i="2"/>
  <c r="S3510" i="2"/>
  <c r="S3511" i="2"/>
  <c r="G1407" i="8"/>
  <c r="S3512" i="2"/>
  <c r="G1408" i="8"/>
  <c r="S3513" i="2"/>
  <c r="S3514" i="2"/>
  <c r="S3515" i="2"/>
  <c r="S3516" i="2"/>
  <c r="S3517" i="2"/>
  <c r="S3518" i="2"/>
  <c r="S3519" i="2"/>
  <c r="S3520" i="2"/>
  <c r="S3521" i="2"/>
  <c r="S3522" i="2"/>
  <c r="S3523" i="2"/>
  <c r="G1413" i="8"/>
  <c r="S3524" i="2"/>
  <c r="G1414" i="8"/>
  <c r="S3525" i="2"/>
  <c r="G1415" i="8"/>
  <c r="S3526" i="2"/>
  <c r="S3527" i="2"/>
  <c r="S3528" i="2"/>
  <c r="G1417" i="8"/>
  <c r="S3529" i="2"/>
  <c r="G1418" i="8"/>
  <c r="S3530" i="2"/>
  <c r="S3531" i="2"/>
  <c r="S3532" i="2"/>
  <c r="S3533" i="2"/>
  <c r="S3534" i="2"/>
  <c r="S3535" i="2"/>
  <c r="S3536" i="2"/>
  <c r="S3537" i="2"/>
  <c r="S3538" i="2"/>
  <c r="S3539" i="2"/>
  <c r="S3540" i="2"/>
  <c r="S3541" i="2"/>
  <c r="S3542" i="2"/>
  <c r="S3543" i="2"/>
  <c r="S3544" i="2"/>
  <c r="S3545" i="2"/>
  <c r="S3546" i="2"/>
  <c r="G1424" i="8"/>
  <c r="S3547" i="2"/>
  <c r="G1425" i="8"/>
  <c r="S3548" i="2"/>
  <c r="S3549" i="2"/>
  <c r="S3550" i="2"/>
  <c r="S3551" i="2"/>
  <c r="S3552" i="2"/>
  <c r="S3553" i="2"/>
  <c r="G1428" i="8"/>
  <c r="S3554" i="2"/>
  <c r="S3555" i="2"/>
  <c r="S3556" i="2"/>
  <c r="S3557" i="2"/>
  <c r="G1430" i="8"/>
  <c r="S3558" i="2"/>
  <c r="S3559" i="2"/>
  <c r="S3560" i="2"/>
  <c r="S3561" i="2"/>
  <c r="S3562" i="2"/>
  <c r="S3563" i="2"/>
  <c r="S3564" i="2"/>
  <c r="S3565" i="2"/>
  <c r="S3566" i="2"/>
  <c r="S3567" i="2"/>
  <c r="S3568" i="2"/>
  <c r="S3569" i="2"/>
  <c r="S3570" i="2"/>
  <c r="S3571" i="2"/>
  <c r="S3572" i="2"/>
  <c r="G1436" i="8"/>
  <c r="S3573" i="2"/>
  <c r="S3574" i="2"/>
  <c r="S3575" i="2"/>
  <c r="S3576" i="2"/>
  <c r="G1438" i="8"/>
  <c r="S3577" i="2"/>
  <c r="G1439" i="8"/>
  <c r="S3578" i="2"/>
  <c r="S3579" i="2"/>
  <c r="S3580" i="2"/>
  <c r="S3581" i="2"/>
  <c r="S3582" i="2"/>
  <c r="S3583" i="2"/>
  <c r="S3584" i="2"/>
  <c r="S3585" i="2"/>
  <c r="S3586" i="2"/>
  <c r="S3587" i="2"/>
  <c r="S3588" i="2"/>
  <c r="G1444" i="8"/>
  <c r="S3589" i="2"/>
  <c r="S3590" i="2"/>
  <c r="S3591" i="2"/>
  <c r="S3592" i="2"/>
  <c r="G1446" i="8"/>
  <c r="S3593" i="2"/>
  <c r="S3594" i="2"/>
  <c r="S3595" i="2"/>
  <c r="S3596" i="2"/>
  <c r="S3597" i="2"/>
  <c r="S3598" i="2"/>
  <c r="S3599" i="2"/>
  <c r="S3600" i="2"/>
  <c r="G1449" i="8"/>
  <c r="S3601" i="2"/>
  <c r="S3602" i="2"/>
  <c r="S3603" i="2"/>
  <c r="G1451" i="8"/>
  <c r="S3604" i="2"/>
  <c r="S3605" i="2"/>
  <c r="S3606" i="2"/>
  <c r="S3607" i="2"/>
  <c r="S3608" i="2"/>
  <c r="G1453" i="8"/>
  <c r="S3609" i="2"/>
  <c r="G1454" i="8"/>
  <c r="S3610" i="2"/>
  <c r="G1455" i="8"/>
  <c r="S3611" i="2"/>
  <c r="S3612" i="2"/>
  <c r="S3613" i="2"/>
  <c r="S3614" i="2"/>
  <c r="S3615" i="2"/>
  <c r="S3616" i="2"/>
  <c r="S3617" i="2"/>
  <c r="S3618" i="2"/>
  <c r="S3619" i="2"/>
  <c r="G1459" i="8"/>
  <c r="S3620" i="2"/>
  <c r="S3621" i="2"/>
  <c r="S3622" i="2"/>
  <c r="S3623" i="2"/>
  <c r="S3624" i="2"/>
  <c r="S3625" i="2"/>
  <c r="S3626" i="2"/>
  <c r="S3627" i="2"/>
  <c r="S3628" i="2"/>
  <c r="G1462" i="8"/>
  <c r="S3629" i="2"/>
  <c r="S3630" i="2"/>
  <c r="S3631" i="2"/>
  <c r="S3632" i="2"/>
  <c r="G1464" i="8"/>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G1474" i="8"/>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G1492" i="8"/>
  <c r="S3725" i="2"/>
  <c r="S3726" i="2"/>
  <c r="S3727" i="2"/>
  <c r="S3728" i="2"/>
  <c r="S3729" i="2"/>
  <c r="S3730" i="2"/>
  <c r="S3731" i="2"/>
  <c r="S3732" i="2"/>
  <c r="S3733" i="2"/>
  <c r="S3734" i="2"/>
  <c r="S3735" i="2"/>
  <c r="S3736" i="2"/>
  <c r="S3737" i="2"/>
  <c r="S3738" i="2"/>
  <c r="S3739" i="2"/>
  <c r="S3740" i="2"/>
  <c r="G1497" i="8"/>
  <c r="S3741" i="2"/>
  <c r="S3742" i="2"/>
  <c r="S3743" i="2"/>
  <c r="S3744" i="2"/>
  <c r="S3745" i="2"/>
  <c r="S3746" i="2"/>
  <c r="S3747" i="2"/>
  <c r="S3748" i="2"/>
  <c r="S3749" i="2"/>
  <c r="S3750" i="2"/>
  <c r="S3751" i="2"/>
  <c r="S3752" i="2"/>
  <c r="S3753" i="2"/>
  <c r="S3754" i="2"/>
  <c r="S3755" i="2"/>
  <c r="S3756" i="2"/>
  <c r="S3757" i="2"/>
  <c r="S3758" i="2"/>
  <c r="S3759" i="2"/>
  <c r="S3760" i="2"/>
  <c r="S3761" i="2"/>
  <c r="G1503" i="8"/>
  <c r="S3762" i="2"/>
  <c r="S3763" i="2"/>
  <c r="S3764" i="2"/>
  <c r="S3765" i="2"/>
  <c r="S3766" i="2"/>
  <c r="G1506" i="8"/>
  <c r="S3767" i="2"/>
  <c r="G1507" i="8"/>
  <c r="S3768" i="2"/>
  <c r="S3769" i="2"/>
  <c r="S3770" i="2"/>
  <c r="S3771" i="2"/>
  <c r="S3772" i="2"/>
  <c r="S3773" i="2"/>
  <c r="S3774" i="2"/>
  <c r="S3775" i="2"/>
  <c r="S3776" i="2"/>
  <c r="S3777" i="2"/>
  <c r="S3778" i="2"/>
  <c r="S3779" i="2"/>
  <c r="G1512" i="8"/>
  <c r="S3780" i="2"/>
  <c r="G1513" i="8"/>
  <c r="S3781" i="2"/>
  <c r="G1514" i="8"/>
  <c r="S3782" i="2"/>
  <c r="S3783" i="2"/>
  <c r="S3784" i="2"/>
  <c r="S3785" i="2"/>
  <c r="S3786" i="2"/>
  <c r="G1516" i="8"/>
  <c r="S3787" i="2"/>
  <c r="G1517" i="8"/>
  <c r="S3788" i="2"/>
  <c r="G1518" i="8"/>
  <c r="S3789" i="2"/>
  <c r="G1519" i="8"/>
  <c r="S3790" i="2"/>
  <c r="S3791" i="2"/>
  <c r="S3792" i="2"/>
  <c r="G1521" i="8"/>
  <c r="S3793" i="2"/>
  <c r="S3794" i="2"/>
  <c r="S3795" i="2"/>
  <c r="S3796" i="2"/>
  <c r="G1523" i="8"/>
  <c r="S3797" i="2"/>
  <c r="G1524" i="8"/>
  <c r="S3798" i="2"/>
  <c r="S3799" i="2"/>
  <c r="S3800" i="2"/>
  <c r="G1526" i="8"/>
  <c r="S3801" i="2"/>
  <c r="S3802" i="2"/>
  <c r="S3803" i="2"/>
  <c r="S3804" i="2"/>
  <c r="G1528" i="8"/>
  <c r="S3805" i="2"/>
  <c r="S3806" i="2"/>
  <c r="S3807" i="2"/>
  <c r="S3808" i="2"/>
  <c r="G1530" i="8"/>
  <c r="S3809" i="2"/>
  <c r="S3810" i="2"/>
  <c r="S3811" i="2"/>
  <c r="G1532" i="8"/>
  <c r="S3812" i="2"/>
  <c r="S3813" i="2"/>
  <c r="S3814" i="2"/>
  <c r="S3815" i="2"/>
  <c r="S3816" i="2"/>
  <c r="S3817" i="2"/>
  <c r="S3818" i="2"/>
  <c r="S3819" i="2"/>
  <c r="S3820" i="2"/>
  <c r="S3821" i="2"/>
  <c r="S3822" i="2"/>
  <c r="S3823" i="2"/>
  <c r="S3824" i="2"/>
  <c r="S3825" i="2"/>
  <c r="S3826" i="2"/>
  <c r="S3827" i="2"/>
  <c r="S3828" i="2"/>
  <c r="S3829" i="2"/>
  <c r="S3830" i="2"/>
  <c r="S3831" i="2"/>
  <c r="S3832" i="2"/>
  <c r="S4" i="2"/>
  <c r="S3" i="2"/>
  <c r="G2" i="8"/>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G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 i="11"/>
  <c r="L2" i="8"/>
  <c r="M2" i="8"/>
  <c r="C3" i="8"/>
  <c r="E2" i="8"/>
  <c r="B2" i="11"/>
  <c r="G1536" i="8"/>
  <c r="G1529" i="8"/>
  <c r="G1531" i="8"/>
  <c r="D94" i="15"/>
  <c r="G1527" i="8"/>
  <c r="G1522" i="8"/>
  <c r="G1490" i="8"/>
  <c r="G1465" i="8"/>
  <c r="G6" i="2"/>
  <c r="I5" i="2"/>
  <c r="G1463" i="8"/>
  <c r="G1450" i="8"/>
  <c r="G1406" i="8"/>
  <c r="G1386" i="8"/>
  <c r="G1363" i="8"/>
  <c r="G1342" i="8"/>
  <c r="G1339" i="8"/>
  <c r="G1335" i="8"/>
  <c r="G1333" i="8"/>
  <c r="G1327" i="8"/>
  <c r="G1317" i="8"/>
  <c r="G1308" i="8"/>
  <c r="G1278" i="8"/>
  <c r="G1273" i="8"/>
  <c r="G1271" i="8"/>
  <c r="G1245" i="8"/>
  <c r="G1233" i="8"/>
  <c r="G1231" i="8"/>
  <c r="G1445" i="8"/>
  <c r="G1437" i="8"/>
  <c r="G1361" i="8"/>
  <c r="D100" i="15"/>
  <c r="C65" i="15"/>
  <c r="J20" i="11"/>
  <c r="J18" i="11"/>
  <c r="J16" i="11"/>
  <c r="J14" i="11"/>
  <c r="J12" i="11"/>
  <c r="J10" i="11"/>
  <c r="J8" i="11"/>
  <c r="J6" i="11"/>
  <c r="J4" i="11"/>
  <c r="J202" i="11"/>
  <c r="J190" i="11"/>
  <c r="J234" i="11"/>
  <c r="J178" i="11"/>
  <c r="J159" i="11"/>
  <c r="J141" i="11"/>
  <c r="J125" i="11"/>
  <c r="J114" i="11"/>
  <c r="J85" i="11"/>
  <c r="J78" i="11"/>
  <c r="J75" i="11"/>
  <c r="J48" i="11"/>
  <c r="J38" i="11"/>
  <c r="J33" i="11"/>
  <c r="J29" i="11"/>
  <c r="J19" i="11"/>
  <c r="J17" i="11"/>
  <c r="J15" i="11"/>
  <c r="J13" i="11"/>
  <c r="J11" i="11"/>
  <c r="J9" i="11"/>
  <c r="J7" i="11"/>
  <c r="J5" i="11"/>
  <c r="G442" i="8"/>
  <c r="G437" i="8"/>
  <c r="G429" i="8"/>
  <c r="G423" i="8"/>
  <c r="G417" i="8"/>
  <c r="G411" i="8"/>
  <c r="G392" i="8"/>
  <c r="G390" i="8"/>
  <c r="G388" i="8"/>
  <c r="G386" i="8"/>
  <c r="G384" i="8"/>
  <c r="G380" i="8"/>
  <c r="G363" i="8"/>
  <c r="G358" i="8"/>
  <c r="G356" i="8"/>
  <c r="G354" i="8"/>
  <c r="G352" i="8"/>
  <c r="G321" i="8"/>
  <c r="G312" i="8"/>
  <c r="G300" i="8"/>
  <c r="G286" i="8"/>
  <c r="G280" i="8"/>
  <c r="G278" i="8"/>
  <c r="G275" i="8"/>
  <c r="G273" i="8"/>
  <c r="G246" i="8"/>
  <c r="G238" i="8"/>
  <c r="G236" i="8"/>
  <c r="G223" i="8"/>
  <c r="G186" i="8"/>
  <c r="G181" i="8"/>
  <c r="G179" i="8"/>
  <c r="G174" i="8"/>
  <c r="G166" i="8"/>
  <c r="G143" i="8"/>
  <c r="G138" i="8"/>
  <c r="G136" i="8"/>
  <c r="G134" i="8"/>
  <c r="G130" i="8"/>
  <c r="G115" i="8"/>
  <c r="G99" i="8"/>
  <c r="G95" i="8"/>
  <c r="G65" i="8"/>
  <c r="G60" i="8"/>
  <c r="G36" i="8"/>
  <c r="G27" i="8"/>
  <c r="G24" i="8"/>
  <c r="G19" i="8"/>
  <c r="G16" i="8"/>
  <c r="G7" i="8"/>
  <c r="G4" i="8"/>
  <c r="J257" i="11"/>
  <c r="J251" i="11"/>
  <c r="J206" i="11"/>
  <c r="J187" i="11"/>
  <c r="J165" i="11"/>
  <c r="J163" i="11"/>
  <c r="J155" i="11"/>
  <c r="J150" i="11"/>
  <c r="J148" i="11"/>
  <c r="J136" i="11"/>
  <c r="M205" i="8"/>
  <c r="M197" i="8"/>
  <c r="J255" i="11"/>
  <c r="J252" i="11"/>
  <c r="J208" i="11"/>
  <c r="J191" i="11"/>
  <c r="J189" i="11"/>
  <c r="J185" i="11"/>
  <c r="J182" i="11"/>
  <c r="J179" i="11"/>
  <c r="J172" i="11"/>
  <c r="J166" i="11"/>
  <c r="J137" i="11"/>
  <c r="J124" i="11"/>
  <c r="J115" i="11"/>
  <c r="J109" i="11"/>
  <c r="J107" i="11"/>
  <c r="J95" i="11"/>
  <c r="J30" i="11"/>
  <c r="G1206" i="8"/>
  <c r="G1204" i="8"/>
  <c r="G1202" i="8"/>
  <c r="G1192" i="8"/>
  <c r="G1187" i="8"/>
  <c r="G1182" i="8"/>
  <c r="G1180" i="8"/>
  <c r="G1178" i="8"/>
  <c r="G1166" i="8"/>
  <c r="G1131" i="8"/>
  <c r="G874" i="8"/>
  <c r="G861" i="8"/>
  <c r="G853" i="8"/>
  <c r="G833" i="8"/>
  <c r="G771" i="8"/>
  <c r="G768" i="8"/>
  <c r="G734" i="8"/>
  <c r="G726" i="8"/>
  <c r="G1534" i="8"/>
  <c r="G1501" i="8"/>
  <c r="G1493" i="8"/>
  <c r="G1489" i="8"/>
  <c r="G1487" i="8"/>
  <c r="G1480" i="8"/>
  <c r="G1447" i="8"/>
  <c r="G1435" i="8"/>
  <c r="G1409" i="8"/>
  <c r="G1291" i="8"/>
  <c r="G1283" i="8"/>
  <c r="G1275" i="8"/>
  <c r="G1236" i="8"/>
  <c r="G1215" i="8"/>
  <c r="G1172" i="8"/>
  <c r="G1157" i="8"/>
  <c r="G1147" i="8"/>
  <c r="G1143" i="8"/>
  <c r="G1133" i="8"/>
  <c r="G1119" i="8"/>
  <c r="G1115" i="8"/>
  <c r="G1102" i="8"/>
  <c r="G1089" i="8"/>
  <c r="G1074" i="8"/>
  <c r="G1066" i="8"/>
  <c r="G1058" i="8"/>
  <c r="G1047" i="8"/>
  <c r="G1036" i="8"/>
  <c r="G1019" i="8"/>
  <c r="G1015" i="8"/>
  <c r="G1013" i="8"/>
  <c r="G1008" i="8"/>
  <c r="G995" i="8"/>
  <c r="G977" i="8"/>
  <c r="G973" i="8"/>
  <c r="G969" i="8"/>
  <c r="G951" i="8"/>
  <c r="G944" i="8"/>
  <c r="G939" i="8"/>
  <c r="G912" i="8"/>
  <c r="G907" i="8"/>
  <c r="G888" i="8"/>
  <c r="G881" i="8"/>
  <c r="G846" i="8"/>
  <c r="G838" i="8"/>
  <c r="G782" i="8"/>
  <c r="G774" i="8"/>
  <c r="G749" i="8"/>
  <c r="G737" i="8"/>
  <c r="J240" i="11"/>
  <c r="J235" i="11"/>
  <c r="G1502" i="8"/>
  <c r="G1499" i="8"/>
  <c r="G1498" i="8"/>
  <c r="G1488" i="8"/>
  <c r="G1486" i="8"/>
  <c r="G1475" i="8"/>
  <c r="G1365" i="8"/>
  <c r="G1357" i="8"/>
  <c r="G1314" i="8"/>
  <c r="G1286" i="8"/>
  <c r="G1258" i="8"/>
  <c r="G1237" i="8"/>
  <c r="G1229" i="8"/>
  <c r="G1165" i="8"/>
  <c r="G1156" i="8"/>
  <c r="G1150" i="8"/>
  <c r="G1121" i="8"/>
  <c r="G1117" i="8"/>
  <c r="G1113" i="8"/>
  <c r="G1107" i="8"/>
  <c r="G1092" i="8"/>
  <c r="G1075" i="8"/>
  <c r="G1071" i="8"/>
  <c r="G1053" i="8"/>
  <c r="G1038" i="8"/>
  <c r="G1017" i="8"/>
  <c r="G1014" i="8"/>
  <c r="G1010" i="8"/>
  <c r="G998" i="8"/>
  <c r="G971" i="8"/>
  <c r="G967" i="8"/>
  <c r="G966" i="8"/>
  <c r="G952" i="8"/>
  <c r="G943" i="8"/>
  <c r="G927" i="8"/>
  <c r="G925" i="8"/>
  <c r="G898" i="8"/>
  <c r="G830" i="8"/>
  <c r="G812" i="8"/>
  <c r="G808" i="8"/>
  <c r="G788" i="8"/>
  <c r="G778" i="8"/>
  <c r="G764" i="8"/>
  <c r="G760" i="8"/>
  <c r="G752" i="8"/>
  <c r="G748" i="8"/>
  <c r="G722" i="8"/>
  <c r="G718" i="8"/>
  <c r="G713" i="8"/>
  <c r="G711" i="8"/>
  <c r="G708" i="8"/>
  <c r="G704" i="8"/>
  <c r="G701" i="8"/>
  <c r="G680" i="8"/>
  <c r="G676" i="8"/>
  <c r="G674" i="8"/>
  <c r="G660" i="8"/>
  <c r="G658" i="8"/>
  <c r="G650" i="8"/>
  <c r="G638" i="8"/>
  <c r="G636" i="8"/>
  <c r="G630" i="8"/>
  <c r="G623" i="8"/>
  <c r="G622" i="8"/>
  <c r="G614" i="8"/>
  <c r="G611" i="8"/>
  <c r="G601" i="8"/>
  <c r="G596" i="8"/>
  <c r="G594" i="8"/>
  <c r="G587" i="8"/>
  <c r="G582" i="8"/>
  <c r="G574" i="8"/>
  <c r="G566" i="8"/>
  <c r="G563" i="8"/>
  <c r="G561" i="8"/>
  <c r="G560" i="8"/>
  <c r="G556" i="8"/>
  <c r="G553" i="8"/>
  <c r="G547" i="8"/>
  <c r="G543" i="8"/>
  <c r="G540" i="8"/>
  <c r="G537" i="8"/>
  <c r="G533" i="8"/>
  <c r="G529" i="8"/>
  <c r="G528" i="8"/>
  <c r="G524" i="8"/>
  <c r="G521" i="8"/>
  <c r="G519" i="8"/>
  <c r="G514" i="8"/>
  <c r="G509" i="8"/>
  <c r="G505" i="8"/>
  <c r="G500" i="8"/>
  <c r="G497" i="8"/>
  <c r="G493" i="8"/>
  <c r="G487" i="8"/>
  <c r="G480" i="8"/>
  <c r="G474" i="8"/>
  <c r="G473" i="8"/>
  <c r="G472" i="8"/>
  <c r="G470" i="8"/>
  <c r="G467" i="8"/>
  <c r="G460" i="8"/>
  <c r="G459" i="8"/>
  <c r="G456" i="8"/>
  <c r="G452" i="8"/>
  <c r="G449" i="8"/>
  <c r="G443" i="8"/>
  <c r="G435" i="8"/>
  <c r="G430" i="8"/>
  <c r="G424" i="8"/>
  <c r="G421" i="8"/>
  <c r="G418" i="8"/>
  <c r="G415" i="8"/>
  <c r="G412" i="8"/>
  <c r="G400" i="8"/>
  <c r="G393" i="8"/>
  <c r="G391" i="8"/>
  <c r="G389" i="8"/>
  <c r="G387" i="8"/>
  <c r="G385" i="8"/>
  <c r="G381" i="8"/>
  <c r="G374" i="8"/>
  <c r="G367" i="8"/>
  <c r="G364" i="8"/>
  <c r="G362" i="8"/>
  <c r="G357" i="8"/>
  <c r="G355" i="8"/>
  <c r="G353" i="8"/>
  <c r="G347" i="8"/>
  <c r="G346" i="8"/>
  <c r="G336" i="8"/>
  <c r="G332" i="8"/>
  <c r="G322" i="8"/>
  <c r="G313" i="8"/>
  <c r="G309" i="8"/>
  <c r="G301" i="8"/>
  <c r="J256" i="11"/>
  <c r="J230" i="11"/>
  <c r="J229" i="11"/>
  <c r="J228" i="11"/>
  <c r="J223" i="11"/>
  <c r="J215" i="11"/>
  <c r="J213" i="11"/>
  <c r="J195" i="11"/>
  <c r="J161" i="11"/>
  <c r="J120" i="11"/>
  <c r="J108" i="11"/>
  <c r="J103" i="11"/>
  <c r="J51" i="11"/>
  <c r="J21" i="11"/>
  <c r="J237" i="11"/>
  <c r="J233" i="11"/>
  <c r="J224" i="11"/>
  <c r="J219" i="11"/>
  <c r="J176" i="11"/>
  <c r="J174" i="11"/>
  <c r="J147" i="11"/>
  <c r="J131" i="11"/>
  <c r="J101" i="11"/>
  <c r="J77" i="11"/>
  <c r="J44" i="11"/>
  <c r="J22" i="11"/>
  <c r="J226" i="11"/>
  <c r="J221" i="11"/>
  <c r="J210" i="11"/>
  <c r="J203" i="11"/>
  <c r="J160" i="11"/>
  <c r="J89" i="11"/>
  <c r="J86" i="11"/>
  <c r="J65" i="11"/>
  <c r="J63" i="11"/>
  <c r="J60" i="11"/>
  <c r="G297" i="8"/>
  <c r="G287" i="8"/>
  <c r="G284" i="8"/>
  <c r="G281" i="8"/>
  <c r="G279" i="8"/>
  <c r="G274" i="8"/>
  <c r="G271" i="8"/>
  <c r="G267" i="8"/>
  <c r="G261" i="8"/>
  <c r="G253" i="8"/>
  <c r="G247" i="8"/>
  <c r="G239" i="8"/>
  <c r="G237" i="8"/>
  <c r="G231" i="8"/>
  <c r="G227" i="8"/>
  <c r="G224" i="8"/>
  <c r="G221" i="8"/>
  <c r="G217" i="8"/>
  <c r="G215" i="8"/>
  <c r="G212" i="8"/>
  <c r="G204" i="8"/>
  <c r="G195" i="8"/>
  <c r="G192" i="8"/>
  <c r="G187" i="8"/>
  <c r="G182" i="8"/>
  <c r="G180" i="8"/>
  <c r="G167" i="8"/>
  <c r="G161" i="8"/>
  <c r="G160" i="8"/>
  <c r="G153" i="8"/>
  <c r="G144" i="8"/>
  <c r="G142" i="8"/>
  <c r="G139" i="8"/>
  <c r="G137" i="8"/>
  <c r="G135" i="8"/>
  <c r="G131" i="8"/>
  <c r="G128" i="8"/>
  <c r="G124" i="8"/>
  <c r="G121" i="8"/>
  <c r="G114" i="8"/>
  <c r="G111" i="8"/>
  <c r="G103" i="8"/>
  <c r="G100" i="8"/>
  <c r="G96" i="8"/>
  <c r="G80" i="8"/>
  <c r="G71" i="8"/>
  <c r="G66" i="8"/>
  <c r="G61" i="8"/>
  <c r="G59" i="8"/>
  <c r="G53" i="8"/>
  <c r="G49" i="8"/>
  <c r="G40" i="8"/>
  <c r="G37" i="8"/>
  <c r="G35" i="8"/>
  <c r="G32" i="8"/>
  <c r="G28" i="8"/>
  <c r="G25" i="8"/>
  <c r="G23" i="8"/>
  <c r="G20" i="8"/>
  <c r="G17" i="8"/>
  <c r="G15" i="8"/>
  <c r="G11" i="8"/>
  <c r="G8" i="8"/>
  <c r="G5" i="8"/>
  <c r="J232" i="11"/>
  <c r="J222" i="11"/>
  <c r="J220" i="11"/>
  <c r="J218" i="11"/>
  <c r="J201" i="11"/>
  <c r="J186" i="11"/>
  <c r="J177" i="11"/>
  <c r="J173" i="11"/>
  <c r="J168" i="11"/>
  <c r="J151" i="11"/>
  <c r="J135" i="11"/>
  <c r="J132" i="11"/>
  <c r="J111" i="11"/>
  <c r="J106" i="11"/>
  <c r="J96" i="11"/>
  <c r="J70" i="11"/>
  <c r="J67" i="11"/>
  <c r="J56" i="11"/>
  <c r="J37" i="11"/>
  <c r="J31" i="11"/>
  <c r="J27" i="11"/>
  <c r="G1535" i="8"/>
  <c r="G1533" i="8"/>
  <c r="G1511" i="8"/>
  <c r="G1508" i="8"/>
  <c r="G1505" i="8"/>
  <c r="G1500" i="8"/>
  <c r="G1496" i="8"/>
  <c r="G1495" i="8"/>
  <c r="G1494" i="8"/>
  <c r="G1482" i="8"/>
  <c r="G1481" i="8"/>
  <c r="G1478" i="8"/>
  <c r="G1472" i="8"/>
  <c r="G1461" i="8"/>
  <c r="G1460" i="8"/>
  <c r="G1458" i="8"/>
  <c r="G1452" i="8"/>
  <c r="G1448" i="8"/>
  <c r="G1441" i="8"/>
  <c r="G1433" i="8"/>
  <c r="G1432" i="8"/>
  <c r="G1426" i="8"/>
  <c r="G1420" i="8"/>
  <c r="G1412" i="8"/>
  <c r="G1410" i="8"/>
  <c r="G1401" i="8"/>
  <c r="G1390" i="8"/>
  <c r="G1388" i="8"/>
  <c r="G1384" i="8"/>
  <c r="G1381" i="8"/>
  <c r="G1380" i="8"/>
  <c r="G1373" i="8"/>
  <c r="G1371" i="8"/>
  <c r="G1368" i="8"/>
  <c r="G1366" i="8"/>
  <c r="G1358" i="8"/>
  <c r="G1352" i="8"/>
  <c r="G1345" i="8"/>
  <c r="G1537" i="8"/>
  <c r="G1491" i="8"/>
  <c r="G1483" i="8"/>
  <c r="G1473" i="8"/>
  <c r="G1466" i="8"/>
  <c r="G1456" i="8"/>
  <c r="G1442" i="8"/>
  <c r="G1423" i="8"/>
  <c r="G1421" i="8"/>
  <c r="G1392" i="8"/>
  <c r="G1391" i="8"/>
  <c r="G1382" i="8"/>
  <c r="G1375" i="8"/>
  <c r="G1369" i="8"/>
  <c r="G1359" i="8"/>
  <c r="G1354" i="8"/>
  <c r="G1348" i="8"/>
  <c r="G1346" i="8"/>
  <c r="G1343" i="8"/>
  <c r="G1340" i="8"/>
  <c r="G1336" i="8"/>
  <c r="G1330" i="8"/>
  <c r="G1328" i="8"/>
  <c r="G1325" i="8"/>
  <c r="G1323" i="8"/>
  <c r="G1321" i="8"/>
  <c r="G1318" i="8"/>
  <c r="G1309" i="8"/>
  <c r="G1279" i="8"/>
  <c r="G1538" i="8"/>
  <c r="G1525" i="8"/>
  <c r="G1520" i="8"/>
  <c r="G1515" i="8"/>
  <c r="G1510" i="8"/>
  <c r="G1509" i="8"/>
  <c r="G1504" i="8"/>
  <c r="G1485" i="8"/>
  <c r="G1484" i="8"/>
  <c r="G1479" i="8"/>
  <c r="G1477" i="8"/>
  <c r="G1471" i="8"/>
  <c r="G1470" i="8"/>
  <c r="G1468" i="8"/>
  <c r="G1467" i="8"/>
  <c r="G1457" i="8"/>
  <c r="G1443" i="8"/>
  <c r="G1440" i="8"/>
  <c r="G1434" i="8"/>
  <c r="G1431" i="8"/>
  <c r="G1429" i="8"/>
  <c r="G1427" i="8"/>
  <c r="G1422" i="8"/>
  <c r="G1419" i="8"/>
  <c r="G1416" i="8"/>
  <c r="G1411" i="8"/>
  <c r="G1402" i="8"/>
  <c r="G1400" i="8"/>
  <c r="G1399" i="8"/>
  <c r="G1398" i="8"/>
  <c r="G1397" i="8"/>
  <c r="G1389" i="8"/>
  <c r="G3" i="8"/>
  <c r="G1476" i="8"/>
  <c r="G1469" i="8"/>
  <c r="G1403" i="8"/>
  <c r="G1311" i="8"/>
  <c r="G1306" i="8"/>
  <c r="G850" i="8"/>
  <c r="G820" i="8"/>
  <c r="G818" i="8"/>
  <c r="G799" i="8"/>
  <c r="G797" i="8"/>
  <c r="G746" i="8"/>
  <c r="G632" i="8"/>
  <c r="G606" i="8"/>
  <c r="G604" i="8"/>
  <c r="G482" i="8"/>
  <c r="G329" i="8"/>
  <c r="G323" i="8"/>
  <c r="G199" i="8"/>
  <c r="G175" i="8"/>
  <c r="G116" i="8"/>
  <c r="G1332" i="8"/>
  <c r="G1329" i="8"/>
  <c r="G1319" i="8"/>
  <c r="G1315" i="8"/>
  <c r="G1304" i="8"/>
  <c r="G1302" i="8"/>
  <c r="G1300" i="8"/>
  <c r="G1298" i="8"/>
  <c r="G1296" i="8"/>
  <c r="G1294" i="8"/>
  <c r="G1292" i="8"/>
  <c r="G1289" i="8"/>
  <c r="G1287" i="8"/>
  <c r="G1284" i="8"/>
  <c r="G1281" i="8"/>
  <c r="G1276" i="8"/>
  <c r="G1269" i="8"/>
  <c r="G1267" i="8"/>
  <c r="G1265" i="8"/>
  <c r="G1263" i="8"/>
  <c r="G1261" i="8"/>
  <c r="G1259" i="8"/>
  <c r="G1249" i="8"/>
  <c r="G1238" i="8"/>
  <c r="G1218" i="8"/>
  <c r="G1216" i="8"/>
  <c r="G1197" i="8"/>
  <c r="G1195" i="8"/>
  <c r="G1189" i="8"/>
  <c r="G1185" i="8"/>
  <c r="G1176" i="8"/>
  <c r="G1173" i="8"/>
  <c r="G1153" i="8"/>
  <c r="G1151" i="8"/>
  <c r="G1148" i="8"/>
  <c r="G1145" i="8"/>
  <c r="G1144" i="8"/>
  <c r="G1138" i="8"/>
  <c r="G1136" i="8"/>
  <c r="G1134" i="8"/>
  <c r="G1129" i="8"/>
  <c r="G1127" i="8"/>
  <c r="G1125" i="8"/>
  <c r="G1108" i="8"/>
  <c r="G1103" i="8"/>
  <c r="G1101" i="8"/>
  <c r="G1099" i="8"/>
  <c r="G1095" i="8"/>
  <c r="G1093" i="8"/>
  <c r="G1087" i="8"/>
  <c r="G1085" i="8"/>
  <c r="G1083" i="8"/>
  <c r="G1081" i="8"/>
  <c r="G1077" i="8"/>
  <c r="G1069" i="8"/>
  <c r="G1067" i="8"/>
  <c r="G1064" i="8"/>
  <c r="G1054" i="8"/>
  <c r="G1051" i="8"/>
  <c r="G1050" i="8"/>
  <c r="G1042" i="8"/>
  <c r="G1040" i="8"/>
  <c r="G1033" i="8"/>
  <c r="G1030" i="8"/>
  <c r="G1029" i="8"/>
  <c r="G1026" i="8"/>
  <c r="G1021" i="8"/>
  <c r="G1005" i="8"/>
  <c r="G1003" i="8"/>
  <c r="G1001" i="8"/>
  <c r="G996" i="8"/>
  <c r="G993" i="8"/>
  <c r="G991" i="8"/>
  <c r="G990" i="8"/>
  <c r="G981" i="8"/>
  <c r="G979" i="8"/>
  <c r="G972" i="8"/>
  <c r="G968" i="8"/>
  <c r="G963" i="8"/>
  <c r="G962" i="8"/>
  <c r="G961" i="8"/>
  <c r="G958" i="8"/>
  <c r="G957" i="8"/>
  <c r="G946" i="8"/>
  <c r="G940" i="8"/>
  <c r="G937" i="8"/>
  <c r="G935" i="8"/>
  <c r="G931" i="8"/>
  <c r="G928" i="8"/>
  <c r="G923" i="8"/>
  <c r="G909" i="8"/>
  <c r="G908" i="8"/>
  <c r="G904" i="8"/>
  <c r="G903" i="8"/>
  <c r="G902" i="8"/>
  <c r="G900" i="8"/>
  <c r="G899" i="8"/>
  <c r="G895" i="8"/>
  <c r="G892" i="8"/>
  <c r="G889" i="8"/>
  <c r="G884" i="8"/>
  <c r="G878" i="8"/>
  <c r="G872" i="8"/>
  <c r="G867" i="8"/>
  <c r="G866" i="8"/>
  <c r="G863" i="8"/>
  <c r="G859" i="8"/>
  <c r="G847" i="8"/>
  <c r="G844" i="8"/>
  <c r="G843" i="8"/>
  <c r="G842" i="8"/>
  <c r="G839" i="8"/>
  <c r="G831" i="8"/>
  <c r="G816" i="8"/>
  <c r="G813" i="8"/>
  <c r="G809" i="8"/>
  <c r="G795" i="8"/>
  <c r="G794" i="8"/>
  <c r="G793" i="8"/>
  <c r="G792" i="8"/>
  <c r="G791" i="8"/>
  <c r="G789" i="8"/>
  <c r="G785" i="8"/>
  <c r="G783" i="8"/>
  <c r="G779" i="8"/>
  <c r="G775" i="8"/>
  <c r="G765" i="8"/>
  <c r="G761" i="8"/>
  <c r="G753" i="8"/>
  <c r="G750" i="8"/>
  <c r="G744" i="8"/>
  <c r="G731" i="8"/>
  <c r="G730" i="8"/>
  <c r="G728" i="8"/>
  <c r="G723" i="8"/>
  <c r="G719" i="8"/>
  <c r="G716" i="8"/>
  <c r="G714" i="8"/>
  <c r="G712" i="8"/>
  <c r="G709" i="8"/>
  <c r="G706" i="8"/>
  <c r="G695" i="8"/>
  <c r="G692" i="8"/>
  <c r="G690" i="8"/>
  <c r="G678" i="8"/>
  <c r="G677" i="8"/>
  <c r="G675" i="8"/>
  <c r="G672" i="8"/>
  <c r="G669" i="8"/>
  <c r="G667" i="8"/>
  <c r="G665" i="8"/>
  <c r="G661" i="8"/>
  <c r="G656" i="8"/>
  <c r="G653" i="8"/>
  <c r="G651" i="8"/>
  <c r="G648" i="8"/>
  <c r="G646" i="8"/>
  <c r="G644" i="8"/>
  <c r="G642" i="8"/>
  <c r="G634" i="8"/>
  <c r="G627" i="8"/>
  <c r="G624" i="8"/>
  <c r="G620" i="8"/>
  <c r="G618" i="8"/>
  <c r="G617" i="8"/>
  <c r="G615" i="8"/>
  <c r="G612" i="8"/>
  <c r="G609" i="8"/>
  <c r="G602" i="8"/>
  <c r="G599" i="8"/>
  <c r="G592" i="8"/>
  <c r="G580" i="8"/>
  <c r="G578" i="8"/>
  <c r="G575" i="8"/>
  <c r="G569" i="8"/>
  <c r="G564" i="8"/>
  <c r="G557" i="8"/>
  <c r="G554" i="8"/>
  <c r="G549" i="8"/>
  <c r="G548" i="8"/>
  <c r="G544" i="8"/>
  <c r="G541" i="8"/>
  <c r="G538" i="8"/>
  <c r="G534" i="8"/>
  <c r="G530" i="8"/>
  <c r="G525" i="8"/>
  <c r="G522" i="8"/>
  <c r="G515" i="8"/>
  <c r="G511" i="8"/>
  <c r="G510" i="8"/>
  <c r="G506" i="8"/>
  <c r="G503" i="8"/>
  <c r="G494" i="8"/>
  <c r="G490" i="8"/>
  <c r="G488" i="8"/>
  <c r="G484" i="8"/>
  <c r="G477" i="8"/>
  <c r="G461" i="8"/>
  <c r="G457" i="8"/>
  <c r="G453" i="8"/>
  <c r="G444" i="8"/>
  <c r="G436" i="8"/>
  <c r="G431" i="8"/>
  <c r="G427" i="8"/>
  <c r="G425" i="8"/>
  <c r="G422" i="8"/>
  <c r="G419" i="8"/>
  <c r="G416" i="8"/>
  <c r="G409" i="8"/>
  <c r="G407" i="8"/>
  <c r="G405" i="8"/>
  <c r="G403" i="8"/>
  <c r="G401" i="8"/>
  <c r="G397" i="8"/>
  <c r="G383" i="8"/>
  <c r="G379" i="8"/>
  <c r="G378" i="8"/>
  <c r="G375" i="8"/>
  <c r="G368" i="8"/>
  <c r="G348" i="8"/>
  <c r="G343" i="8"/>
  <c r="G338" i="8"/>
  <c r="G333" i="8"/>
  <c r="G326" i="8"/>
  <c r="G315" i="8"/>
  <c r="G307" i="8"/>
  <c r="G302" i="8"/>
  <c r="G299" i="8"/>
  <c r="G298" i="8"/>
  <c r="G295" i="8"/>
  <c r="G294" i="8"/>
  <c r="G293" i="8"/>
  <c r="G290" i="8"/>
  <c r="G285" i="8"/>
  <c r="G282" i="8"/>
  <c r="G272" i="8"/>
  <c r="G268" i="8"/>
  <c r="G262" i="8"/>
  <c r="G257" i="8"/>
  <c r="G255" i="8"/>
  <c r="G254" i="8"/>
  <c r="G250" i="8"/>
  <c r="G245" i="8"/>
  <c r="G243" i="8"/>
  <c r="G240" i="8"/>
  <c r="G235" i="8"/>
  <c r="G232" i="8"/>
  <c r="G228" i="8"/>
  <c r="G225" i="8"/>
  <c r="G222" i="8"/>
  <c r="G218" i="8"/>
  <c r="G210" i="8"/>
  <c r="G208" i="8"/>
  <c r="G205" i="8"/>
  <c r="G203" i="8"/>
  <c r="G201" i="8"/>
  <c r="G196" i="8"/>
  <c r="G1193" i="8"/>
  <c r="G1183" i="8"/>
  <c r="G1174" i="8"/>
  <c r="G1161" i="8"/>
  <c r="G1105" i="8"/>
  <c r="G1097" i="8"/>
  <c r="G1096" i="8"/>
  <c r="G1090" i="8"/>
  <c r="G1072" i="8"/>
  <c r="G1062" i="8"/>
  <c r="G1048" i="8"/>
  <c r="G1044" i="8"/>
  <c r="G1011" i="8"/>
  <c r="G999" i="8"/>
  <c r="G986" i="8"/>
  <c r="G978" i="8"/>
  <c r="G959" i="8"/>
  <c r="G936" i="8"/>
  <c r="G932" i="8"/>
  <c r="G929" i="8"/>
  <c r="G920" i="8"/>
  <c r="G896" i="8"/>
  <c r="G886" i="8"/>
  <c r="G885" i="8"/>
  <c r="G875" i="8"/>
  <c r="G870" i="8"/>
  <c r="G868" i="8"/>
  <c r="G864" i="8"/>
  <c r="G854" i="8"/>
  <c r="G841" i="8"/>
  <c r="G840" i="8"/>
  <c r="G836" i="8"/>
  <c r="G834" i="8"/>
  <c r="G803" i="8"/>
  <c r="G790" i="8"/>
  <c r="G784" i="8"/>
  <c r="G780" i="8"/>
  <c r="G776" i="8"/>
  <c r="G773" i="8"/>
  <c r="G772" i="8"/>
  <c r="G769" i="8"/>
  <c r="G766" i="8"/>
  <c r="G762" i="8"/>
  <c r="G757" i="8"/>
  <c r="G720" i="8"/>
  <c r="G715" i="8"/>
  <c r="G698" i="8"/>
  <c r="G697" i="8"/>
  <c r="G670" i="8"/>
  <c r="G663" i="8"/>
  <c r="G639" i="8"/>
  <c r="G597" i="8"/>
  <c r="G583" i="8"/>
  <c r="G576" i="8"/>
  <c r="G570" i="8"/>
  <c r="G567" i="8"/>
  <c r="G558" i="8"/>
  <c r="G550" i="8"/>
  <c r="G545" i="8"/>
  <c r="G535" i="8"/>
  <c r="G531" i="8"/>
  <c r="G526" i="8"/>
  <c r="G517" i="8"/>
  <c r="G516" i="8"/>
  <c r="G512" i="8"/>
  <c r="G507" i="8"/>
  <c r="G501" i="8"/>
  <c r="G498" i="8"/>
  <c r="G495" i="8"/>
  <c r="G491" i="8"/>
  <c r="G485" i="8"/>
  <c r="G478" i="8"/>
  <c r="G475" i="8"/>
  <c r="G468" i="8"/>
  <c r="G463" i="8"/>
  <c r="G462" i="8"/>
  <c r="G454" i="8"/>
  <c r="G450" i="8"/>
  <c r="G447" i="8"/>
  <c r="G446" i="8"/>
  <c r="G445" i="8"/>
  <c r="G441" i="8"/>
  <c r="G440" i="8"/>
  <c r="G433" i="8"/>
  <c r="G432" i="8"/>
  <c r="G413" i="8"/>
  <c r="G410" i="8"/>
  <c r="G398" i="8"/>
  <c r="G396" i="8"/>
  <c r="G382" i="8"/>
  <c r="G365" i="8"/>
  <c r="G350" i="8"/>
  <c r="G349" i="8"/>
  <c r="G344" i="8"/>
  <c r="G341" i="8"/>
  <c r="G340" i="8"/>
  <c r="G339" i="8"/>
  <c r="G334" i="8"/>
  <c r="G327" i="8"/>
  <c r="G310" i="8"/>
  <c r="G303" i="8"/>
  <c r="G291" i="8"/>
  <c r="G288" i="8"/>
  <c r="G269" i="8"/>
  <c r="G263" i="8"/>
  <c r="G258" i="8"/>
  <c r="G251" i="8"/>
  <c r="G248" i="8"/>
  <c r="G241" i="8"/>
  <c r="G229" i="8"/>
  <c r="G219" i="8"/>
  <c r="G213" i="8"/>
  <c r="G197" i="8"/>
  <c r="G193" i="8"/>
  <c r="G188" i="8"/>
  <c r="G177" i="8"/>
  <c r="G172" i="8"/>
  <c r="G168" i="8"/>
  <c r="G162" i="8"/>
  <c r="G158" i="8"/>
  <c r="G156" i="8"/>
  <c r="G154" i="8"/>
  <c r="G149" i="8"/>
  <c r="G145" i="8"/>
  <c r="G140" i="8"/>
  <c r="G126" i="8"/>
  <c r="G122" i="8"/>
  <c r="G118" i="8"/>
  <c r="G109" i="8"/>
  <c r="G106" i="8"/>
  <c r="G89" i="8"/>
  <c r="G86" i="8"/>
  <c r="G1385" i="8"/>
  <c r="G1383" i="8"/>
  <c r="G1379" i="8"/>
  <c r="G1376" i="8"/>
  <c r="G1370" i="8"/>
  <c r="G1367" i="8"/>
  <c r="G1360" i="8"/>
  <c r="G1351" i="8"/>
  <c r="G1344" i="8"/>
  <c r="G1341" i="8"/>
  <c r="G1337" i="8"/>
  <c r="G1331" i="8"/>
  <c r="G1326" i="8"/>
  <c r="G1324" i="8"/>
  <c r="G1322" i="8"/>
  <c r="G1320" i="8"/>
  <c r="G1316" i="8"/>
  <c r="G1312" i="8"/>
  <c r="G1307" i="8"/>
  <c r="G1305" i="8"/>
  <c r="G1301" i="8"/>
  <c r="G1299" i="8"/>
  <c r="G1297" i="8"/>
  <c r="G1288" i="8"/>
  <c r="G1285" i="8"/>
  <c r="G1280" i="8"/>
  <c r="G1277" i="8"/>
  <c r="G1270" i="8"/>
  <c r="G1268" i="8"/>
  <c r="G1264" i="8"/>
  <c r="G1262" i="8"/>
  <c r="G1257" i="8"/>
  <c r="G1250" i="8"/>
  <c r="G1248" i="8"/>
  <c r="G1239" i="8"/>
  <c r="G1223" i="8"/>
  <c r="G1221" i="8"/>
  <c r="G1217" i="8"/>
  <c r="G1210" i="8"/>
  <c r="G1196" i="8"/>
  <c r="G1194" i="8"/>
  <c r="G1190" i="8"/>
  <c r="G1184" i="8"/>
  <c r="G1177" i="8"/>
  <c r="G1175" i="8"/>
  <c r="G1170" i="8"/>
  <c r="G1164" i="8"/>
  <c r="G1162" i="8"/>
  <c r="G1159" i="8"/>
  <c r="G1154" i="8"/>
  <c r="G1146" i="8"/>
  <c r="G1142" i="8"/>
  <c r="G1137" i="8"/>
  <c r="G1135" i="8"/>
  <c r="G1130" i="8"/>
  <c r="G1128" i="8"/>
  <c r="G1126" i="8"/>
  <c r="G1124" i="8"/>
  <c r="G1109" i="8"/>
  <c r="G1106" i="8"/>
  <c r="G1100" i="8"/>
  <c r="G1098" i="8"/>
  <c r="G1094" i="8"/>
  <c r="G1091" i="8"/>
  <c r="G1086" i="8"/>
  <c r="G1084" i="8"/>
  <c r="G1082" i="8"/>
  <c r="G1080" i="8"/>
  <c r="G1079" i="8"/>
  <c r="G1078" i="8"/>
  <c r="G1073" i="8"/>
  <c r="G1068" i="8"/>
  <c r="G1065" i="8"/>
  <c r="G1063" i="8"/>
  <c r="G1055" i="8"/>
  <c r="G1049" i="8"/>
  <c r="G1041" i="8"/>
  <c r="G1034" i="8"/>
  <c r="G1025" i="8"/>
  <c r="G1022" i="8"/>
  <c r="G1012" i="8"/>
  <c r="G1006" i="8"/>
  <c r="G1002" i="8"/>
  <c r="G1000" i="8"/>
  <c r="G994" i="8"/>
  <c r="G992" i="8"/>
  <c r="G989" i="8"/>
  <c r="G980" i="8"/>
  <c r="G976" i="8"/>
  <c r="G964" i="8"/>
  <c r="G960" i="8"/>
  <c r="G956" i="8"/>
  <c r="G947" i="8"/>
  <c r="G942" i="8"/>
  <c r="G941" i="8"/>
  <c r="G938" i="8"/>
  <c r="G934" i="8"/>
  <c r="G933" i="8"/>
  <c r="G930" i="8"/>
  <c r="G924" i="8"/>
  <c r="G918" i="8"/>
  <c r="G917" i="8"/>
  <c r="G914" i="8"/>
  <c r="G911" i="8"/>
  <c r="G910" i="8"/>
  <c r="G906" i="8"/>
  <c r="G905" i="8"/>
  <c r="G901" i="8"/>
  <c r="G883" i="8"/>
  <c r="G877" i="8"/>
  <c r="G876" i="8"/>
  <c r="G871" i="8"/>
  <c r="G865" i="8"/>
  <c r="G858" i="8"/>
  <c r="G849" i="8"/>
  <c r="G848" i="8"/>
  <c r="G845" i="8"/>
  <c r="G837" i="8"/>
  <c r="G832" i="8"/>
  <c r="G829" i="8"/>
  <c r="G823" i="8"/>
  <c r="G821" i="8"/>
  <c r="G819" i="8"/>
  <c r="G817" i="8"/>
  <c r="G815" i="8"/>
  <c r="G814" i="8"/>
  <c r="G810" i="8"/>
  <c r="G806" i="8"/>
  <c r="G804" i="8"/>
  <c r="G802" i="8"/>
  <c r="G801" i="8"/>
  <c r="G800" i="8"/>
  <c r="G798" i="8"/>
  <c r="G786" i="8"/>
  <c r="G781" i="8"/>
  <c r="G777" i="8"/>
  <c r="G770" i="8"/>
  <c r="G767" i="8"/>
  <c r="G763" i="8"/>
  <c r="G758" i="8"/>
  <c r="G751" i="8"/>
  <c r="G747" i="8"/>
  <c r="G721" i="8"/>
  <c r="G717" i="8"/>
  <c r="G710" i="8"/>
  <c r="G707" i="8"/>
  <c r="G694" i="8"/>
  <c r="G693" i="8"/>
  <c r="G691" i="8"/>
  <c r="G687" i="8"/>
  <c r="G686" i="8"/>
  <c r="G683" i="8"/>
  <c r="G671" i="8"/>
  <c r="G668" i="8"/>
  <c r="G664" i="8"/>
  <c r="G657" i="8"/>
  <c r="G655" i="8"/>
  <c r="G654" i="8"/>
  <c r="G652" i="8"/>
  <c r="G649" i="8"/>
  <c r="G647" i="8"/>
  <c r="G645" i="8"/>
  <c r="G643" i="8"/>
  <c r="G635" i="8"/>
  <c r="G633" i="8"/>
  <c r="G629" i="8"/>
  <c r="G628" i="8"/>
  <c r="G626" i="8"/>
  <c r="G625" i="8"/>
  <c r="G621" i="8"/>
  <c r="G619" i="8"/>
  <c r="G616" i="8"/>
  <c r="G610" i="8"/>
  <c r="G605" i="8"/>
  <c r="G603" i="8"/>
  <c r="G598" i="8"/>
  <c r="G591" i="8"/>
  <c r="G590" i="8"/>
  <c r="G584" i="8"/>
  <c r="G581" i="8"/>
  <c r="G579" i="8"/>
  <c r="G577" i="8"/>
  <c r="G573" i="8"/>
  <c r="G571" i="8"/>
  <c r="G568" i="8"/>
  <c r="G565" i="8"/>
  <c r="G559" i="8"/>
  <c r="G552" i="8"/>
  <c r="G551" i="8"/>
  <c r="G546" i="8"/>
  <c r="G539" i="8"/>
  <c r="G536" i="8"/>
  <c r="G532" i="8"/>
  <c r="G527" i="8"/>
  <c r="G523" i="8"/>
  <c r="G518" i="8"/>
  <c r="G513" i="8"/>
  <c r="G508" i="8"/>
  <c r="G504" i="8"/>
  <c r="G502" i="8"/>
  <c r="G496" i="8"/>
  <c r="G492" i="8"/>
  <c r="G486" i="8"/>
  <c r="G483" i="8"/>
  <c r="G479" i="8"/>
  <c r="G476" i="8"/>
  <c r="G469" i="8"/>
  <c r="G466" i="8"/>
  <c r="G465" i="8"/>
  <c r="G464" i="8"/>
  <c r="G455" i="8"/>
  <c r="G451" i="8"/>
  <c r="G434" i="8"/>
  <c r="G426" i="8"/>
  <c r="G420" i="8"/>
  <c r="G414" i="8"/>
  <c r="G408" i="8"/>
  <c r="G406" i="8"/>
  <c r="G404" i="8"/>
  <c r="G402" i="8"/>
  <c r="G399" i="8"/>
  <c r="G395" i="8"/>
  <c r="G373" i="8"/>
  <c r="G371" i="8"/>
  <c r="G370" i="8"/>
  <c r="G369" i="8"/>
  <c r="G366" i="8"/>
  <c r="G360" i="8"/>
  <c r="G345" i="8"/>
  <c r="G342" i="8"/>
  <c r="G335" i="8"/>
  <c r="G331" i="8"/>
  <c r="G330" i="8"/>
  <c r="G328" i="8"/>
  <c r="G325" i="8"/>
  <c r="G324" i="8"/>
  <c r="G317" i="8"/>
  <c r="G308" i="8"/>
  <c r="G306" i="8"/>
  <c r="G305" i="8"/>
  <c r="G304" i="8"/>
  <c r="G296" i="8"/>
  <c r="G292" i="8"/>
  <c r="G289" i="8"/>
  <c r="G283" i="8"/>
  <c r="G270" i="8"/>
  <c r="G266" i="8"/>
  <c r="G265" i="8"/>
  <c r="G264" i="8"/>
  <c r="G260" i="8"/>
  <c r="G259" i="8"/>
  <c r="G256" i="8"/>
  <c r="G252" i="8"/>
  <c r="G249" i="8"/>
  <c r="G244" i="8"/>
  <c r="G242" i="8"/>
  <c r="G234" i="8"/>
  <c r="G233" i="8"/>
  <c r="G230" i="8"/>
  <c r="G226" i="8"/>
  <c r="G220" i="8"/>
  <c r="G214" i="8"/>
  <c r="G209" i="8"/>
  <c r="G206" i="8"/>
  <c r="G202" i="8"/>
  <c r="G200" i="8"/>
  <c r="G198" i="8"/>
  <c r="G194" i="8"/>
  <c r="G191" i="8"/>
  <c r="G189" i="8"/>
  <c r="G184" i="8"/>
  <c r="G176" i="8"/>
  <c r="G171" i="8"/>
  <c r="G169" i="8"/>
  <c r="G164" i="8"/>
  <c r="G159" i="8"/>
  <c r="G157" i="8"/>
  <c r="G47" i="8"/>
  <c r="G44" i="8"/>
  <c r="G38" i="8"/>
  <c r="G33" i="8"/>
  <c r="G12" i="8"/>
  <c r="G150" i="8"/>
  <c r="G141" i="8"/>
  <c r="G127" i="8"/>
  <c r="G123" i="8"/>
  <c r="G120" i="8"/>
  <c r="G117" i="8"/>
  <c r="G113" i="8"/>
  <c r="G107" i="8"/>
  <c r="G92" i="8"/>
  <c r="G90" i="8"/>
  <c r="G87" i="8"/>
  <c r="G82" i="8"/>
  <c r="G79" i="8"/>
  <c r="G77" i="8"/>
  <c r="G75" i="8"/>
  <c r="G52" i="8"/>
  <c r="G51" i="8"/>
  <c r="G48" i="8"/>
  <c r="G45" i="8"/>
  <c r="G39" i="8"/>
  <c r="G34" i="8"/>
  <c r="G31" i="8"/>
  <c r="G22" i="8"/>
  <c r="G14" i="8"/>
  <c r="G10" i="8"/>
  <c r="G190" i="8"/>
  <c r="G185" i="8"/>
  <c r="G183" i="8"/>
  <c r="G178" i="8"/>
  <c r="G173" i="8"/>
  <c r="G170" i="8"/>
  <c r="G165" i="8"/>
  <c r="G163" i="8"/>
  <c r="G148" i="8"/>
  <c r="G146" i="8"/>
  <c r="G132" i="8"/>
  <c r="G129" i="8"/>
  <c r="G125" i="8"/>
  <c r="G119" i="8"/>
  <c r="G112" i="8"/>
  <c r="G110" i="8"/>
  <c r="G108" i="8"/>
  <c r="G104" i="8"/>
  <c r="G97" i="8"/>
  <c r="G93" i="8"/>
  <c r="G88" i="8"/>
  <c r="G81" i="8"/>
  <c r="G78" i="8"/>
  <c r="G76" i="8"/>
  <c r="G67" i="8"/>
  <c r="G56" i="8"/>
  <c r="G54" i="8"/>
  <c r="G50" i="8"/>
  <c r="G43" i="8"/>
  <c r="G42" i="8"/>
  <c r="G41" i="8"/>
  <c r="G30" i="8"/>
  <c r="G26" i="8"/>
  <c r="G21" i="8"/>
  <c r="G18" i="8"/>
  <c r="G13" i="8"/>
  <c r="G9" i="8"/>
  <c r="G6" i="8"/>
  <c r="M203" i="8"/>
  <c r="J64" i="11"/>
  <c r="M195" i="8"/>
  <c r="J59" i="11"/>
  <c r="M189" i="8"/>
  <c r="J54" i="11"/>
  <c r="M187" i="8"/>
  <c r="J52" i="11"/>
  <c r="M173" i="8"/>
  <c r="J47" i="11"/>
  <c r="M171" i="8"/>
  <c r="J45" i="11"/>
  <c r="M157" i="8"/>
  <c r="J40" i="11"/>
  <c r="M149" i="8"/>
  <c r="J35" i="11"/>
  <c r="M109" i="8"/>
  <c r="J25" i="11"/>
  <c r="M107" i="8"/>
  <c r="J23" i="11"/>
  <c r="M3" i="8"/>
  <c r="J3" i="11"/>
  <c r="M365" i="8"/>
  <c r="M357" i="8"/>
  <c r="M349" i="8"/>
  <c r="M341" i="8"/>
  <c r="M333" i="8"/>
  <c r="M325" i="8"/>
  <c r="M317" i="8"/>
  <c r="M309" i="8"/>
  <c r="M301" i="8"/>
  <c r="M293" i="8"/>
  <c r="M285" i="8"/>
  <c r="M277" i="8"/>
  <c r="M269" i="8"/>
  <c r="M261" i="8"/>
  <c r="M253" i="8"/>
  <c r="M245" i="8"/>
  <c r="M237" i="8"/>
  <c r="M229" i="8"/>
  <c r="M221" i="8"/>
  <c r="M213" i="8"/>
  <c r="M181" i="8"/>
  <c r="M165" i="8"/>
  <c r="M141" i="8"/>
  <c r="M133" i="8"/>
  <c r="M125" i="8"/>
  <c r="M117" i="8"/>
  <c r="M101" i="8"/>
  <c r="M93" i="8"/>
  <c r="M85" i="8"/>
  <c r="M323" i="8"/>
  <c r="M315" i="8"/>
  <c r="M307" i="8"/>
  <c r="M299" i="8"/>
  <c r="M291" i="8"/>
  <c r="M283" i="8"/>
  <c r="M275" i="8"/>
  <c r="M267" i="8"/>
  <c r="M259" i="8"/>
  <c r="M251" i="8"/>
  <c r="M243" i="8"/>
  <c r="M235" i="8"/>
  <c r="M227" i="8"/>
  <c r="M219" i="8"/>
  <c r="M211" i="8"/>
  <c r="M179" i="8"/>
  <c r="M163" i="8"/>
  <c r="M155" i="8"/>
  <c r="M147" i="8"/>
  <c r="M139" i="8"/>
  <c r="M131" i="8"/>
  <c r="M123" i="8"/>
  <c r="M115" i="8"/>
  <c r="M99" i="8"/>
  <c r="M91" i="8"/>
  <c r="M83" i="8"/>
  <c r="M79" i="8"/>
  <c r="M71" i="8"/>
  <c r="M67" i="8"/>
  <c r="M63" i="8"/>
  <c r="M55" i="8"/>
  <c r="M51" i="8"/>
  <c r="M47" i="8"/>
  <c r="M39" i="8"/>
  <c r="M35" i="8"/>
  <c r="M31" i="8"/>
  <c r="M23" i="8"/>
  <c r="M19" i="8"/>
  <c r="M15" i="8"/>
  <c r="M7" i="8"/>
  <c r="O1538" i="8"/>
  <c r="N1538" i="8"/>
  <c r="M1538" i="8"/>
  <c r="O1537" i="8"/>
  <c r="N1537" i="8"/>
  <c r="M1537" i="8"/>
  <c r="O1536" i="8"/>
  <c r="N1536" i="8"/>
  <c r="M1536" i="8"/>
  <c r="O1535" i="8"/>
  <c r="M1535" i="8"/>
  <c r="N1535" i="8"/>
  <c r="O1534" i="8"/>
  <c r="N1534" i="8"/>
  <c r="M1534" i="8"/>
  <c r="O1533" i="8"/>
  <c r="N1533" i="8"/>
  <c r="M1533" i="8"/>
  <c r="O1532" i="8"/>
  <c r="N1532" i="8"/>
  <c r="M1532" i="8"/>
  <c r="O1531" i="8"/>
  <c r="N1531" i="8"/>
  <c r="M1531" i="8"/>
  <c r="O1530" i="8"/>
  <c r="N1530" i="8"/>
  <c r="M1530" i="8"/>
  <c r="O1529" i="8"/>
  <c r="N1529" i="8"/>
  <c r="M1529" i="8"/>
  <c r="O1528" i="8"/>
  <c r="N1528" i="8"/>
  <c r="M1528" i="8"/>
  <c r="O1527" i="8"/>
  <c r="M1527" i="8"/>
  <c r="N1527" i="8"/>
  <c r="O1526" i="8"/>
  <c r="N1526" i="8"/>
  <c r="M1526" i="8"/>
  <c r="O1525" i="8"/>
  <c r="N1525" i="8"/>
  <c r="M1525" i="8"/>
  <c r="O1524" i="8"/>
  <c r="N1524" i="8"/>
  <c r="M1524" i="8"/>
  <c r="O1523" i="8"/>
  <c r="M1523" i="8"/>
  <c r="N1523" i="8"/>
  <c r="O1522" i="8"/>
  <c r="N1522" i="8"/>
  <c r="M1522" i="8"/>
  <c r="O1521" i="8"/>
  <c r="N1521" i="8"/>
  <c r="M1521" i="8"/>
  <c r="O1520" i="8"/>
  <c r="N1520" i="8"/>
  <c r="M1520" i="8"/>
  <c r="O1519" i="8"/>
  <c r="M1519" i="8"/>
  <c r="N1519" i="8"/>
  <c r="O1518" i="8"/>
  <c r="N1518" i="8"/>
  <c r="M1518" i="8"/>
  <c r="O1517" i="8"/>
  <c r="N1517" i="8"/>
  <c r="M1517" i="8"/>
  <c r="O1516" i="8"/>
  <c r="N1516" i="8"/>
  <c r="M1516" i="8"/>
  <c r="O1515" i="8"/>
  <c r="N1515" i="8"/>
  <c r="M1515" i="8"/>
  <c r="O1514" i="8"/>
  <c r="N1514" i="8"/>
  <c r="M1514" i="8"/>
  <c r="O1513" i="8"/>
  <c r="N1513" i="8"/>
  <c r="M1513" i="8"/>
  <c r="O1512" i="8"/>
  <c r="N1512" i="8"/>
  <c r="M1512" i="8"/>
  <c r="O1511" i="8"/>
  <c r="M1511" i="8"/>
  <c r="N1511" i="8"/>
  <c r="O1510" i="8"/>
  <c r="N1510" i="8"/>
  <c r="M1510" i="8"/>
  <c r="O1509" i="8"/>
  <c r="N1509" i="8"/>
  <c r="M1509" i="8"/>
  <c r="O1508" i="8"/>
  <c r="N1508" i="8"/>
  <c r="M1508" i="8"/>
  <c r="O1507" i="8"/>
  <c r="M1507" i="8"/>
  <c r="N1507" i="8"/>
  <c r="O1506" i="8"/>
  <c r="N1506" i="8"/>
  <c r="M1506" i="8"/>
  <c r="O1505" i="8"/>
  <c r="N1505" i="8"/>
  <c r="M1505" i="8"/>
  <c r="O1504" i="8"/>
  <c r="N1504" i="8"/>
  <c r="M1504" i="8"/>
  <c r="O1503" i="8"/>
  <c r="M1503" i="8"/>
  <c r="N1503" i="8"/>
  <c r="O1502" i="8"/>
  <c r="N1502" i="8"/>
  <c r="M1502" i="8"/>
  <c r="O1501" i="8"/>
  <c r="N1501" i="8"/>
  <c r="M1501" i="8"/>
  <c r="O1500" i="8"/>
  <c r="N1500" i="8"/>
  <c r="M1500" i="8"/>
  <c r="O1499" i="8"/>
  <c r="N1499" i="8"/>
  <c r="M1499" i="8"/>
  <c r="O1498" i="8"/>
  <c r="N1498" i="8"/>
  <c r="M1498" i="8"/>
  <c r="O1497" i="8"/>
  <c r="N1497" i="8"/>
  <c r="M1497" i="8"/>
  <c r="O1496" i="8"/>
  <c r="N1496" i="8"/>
  <c r="M1496" i="8"/>
  <c r="O1495" i="8"/>
  <c r="M1495" i="8"/>
  <c r="N1495" i="8"/>
  <c r="O1494" i="8"/>
  <c r="N1494" i="8"/>
  <c r="M1494" i="8"/>
  <c r="O1493" i="8"/>
  <c r="N1493" i="8"/>
  <c r="M1493" i="8"/>
  <c r="O1492" i="8"/>
  <c r="N1492" i="8"/>
  <c r="M1492" i="8"/>
  <c r="O1491" i="8"/>
  <c r="M1491" i="8"/>
  <c r="N1491" i="8"/>
  <c r="O1490" i="8"/>
  <c r="N1490" i="8"/>
  <c r="M1490" i="8"/>
  <c r="O1489" i="8"/>
  <c r="N1489" i="8"/>
  <c r="M1489" i="8"/>
  <c r="O1488" i="8"/>
  <c r="N1488" i="8"/>
  <c r="M1488" i="8"/>
  <c r="O1487" i="8"/>
  <c r="M1487" i="8"/>
  <c r="N1487" i="8"/>
  <c r="O1486" i="8"/>
  <c r="N1486" i="8"/>
  <c r="M1486" i="8"/>
  <c r="O1485" i="8"/>
  <c r="N1485" i="8"/>
  <c r="M1485" i="8"/>
  <c r="O1484" i="8"/>
  <c r="N1484" i="8"/>
  <c r="M1484" i="8"/>
  <c r="O1483" i="8"/>
  <c r="N1483" i="8"/>
  <c r="M1483" i="8"/>
  <c r="O1482" i="8"/>
  <c r="N1482" i="8"/>
  <c r="M1482" i="8"/>
  <c r="O1481" i="8"/>
  <c r="N1481" i="8"/>
  <c r="M1481" i="8"/>
  <c r="O1480" i="8"/>
  <c r="N1480" i="8"/>
  <c r="M1480" i="8"/>
  <c r="O1479" i="8"/>
  <c r="M1479" i="8"/>
  <c r="N1479" i="8"/>
  <c r="O1478" i="8"/>
  <c r="N1478" i="8"/>
  <c r="M1478" i="8"/>
  <c r="O1477" i="8"/>
  <c r="N1477" i="8"/>
  <c r="M1477" i="8"/>
  <c r="O1476" i="8"/>
  <c r="N1476" i="8"/>
  <c r="M1476" i="8"/>
  <c r="O1475" i="8"/>
  <c r="M1475" i="8"/>
  <c r="N1475" i="8"/>
  <c r="O1474" i="8"/>
  <c r="N1474" i="8"/>
  <c r="M1474" i="8"/>
  <c r="O1473" i="8"/>
  <c r="N1473" i="8"/>
  <c r="M1473" i="8"/>
  <c r="O1472" i="8"/>
  <c r="N1472" i="8"/>
  <c r="M1472" i="8"/>
  <c r="O1471" i="8"/>
  <c r="M1471" i="8"/>
  <c r="N1471" i="8"/>
  <c r="O1470" i="8"/>
  <c r="N1470" i="8"/>
  <c r="M1470" i="8"/>
  <c r="O1469" i="8"/>
  <c r="N1469" i="8"/>
  <c r="M1469" i="8"/>
  <c r="O1468" i="8"/>
  <c r="N1468" i="8"/>
  <c r="M1468" i="8"/>
  <c r="O1467" i="8"/>
  <c r="N1467" i="8"/>
  <c r="M1467" i="8"/>
  <c r="O1466" i="8"/>
  <c r="N1466" i="8"/>
  <c r="M1466" i="8"/>
  <c r="O1465" i="8"/>
  <c r="N1465" i="8"/>
  <c r="M1465" i="8"/>
  <c r="O1464" i="8"/>
  <c r="N1464" i="8"/>
  <c r="M1464" i="8"/>
  <c r="O1463" i="8"/>
  <c r="M1463" i="8"/>
  <c r="N1463" i="8"/>
  <c r="O1462" i="8"/>
  <c r="N1462" i="8"/>
  <c r="M1462" i="8"/>
  <c r="O1461" i="8"/>
  <c r="N1461" i="8"/>
  <c r="M1461" i="8"/>
  <c r="O1460" i="8"/>
  <c r="N1460" i="8"/>
  <c r="M1460" i="8"/>
  <c r="O1459" i="8"/>
  <c r="M1459" i="8"/>
  <c r="N1459" i="8"/>
  <c r="O1458" i="8"/>
  <c r="N1458" i="8"/>
  <c r="M1458" i="8"/>
  <c r="O1457" i="8"/>
  <c r="N1457" i="8"/>
  <c r="M1457" i="8"/>
  <c r="O1456" i="8"/>
  <c r="N1456" i="8"/>
  <c r="M1456" i="8"/>
  <c r="O1455" i="8"/>
  <c r="M1455" i="8"/>
  <c r="N1455" i="8"/>
  <c r="O1454" i="8"/>
  <c r="N1454" i="8"/>
  <c r="M1454" i="8"/>
  <c r="O1453" i="8"/>
  <c r="N1453" i="8"/>
  <c r="M1453" i="8"/>
  <c r="O1452" i="8"/>
  <c r="N1452" i="8"/>
  <c r="M1452" i="8"/>
  <c r="O1451" i="8"/>
  <c r="N1451" i="8"/>
  <c r="M1451" i="8"/>
  <c r="O1450" i="8"/>
  <c r="N1450" i="8"/>
  <c r="M1450" i="8"/>
  <c r="O1449" i="8"/>
  <c r="N1449" i="8"/>
  <c r="M1449" i="8"/>
  <c r="O1448" i="8"/>
  <c r="N1448" i="8"/>
  <c r="M1448" i="8"/>
  <c r="O1447" i="8"/>
  <c r="N1447" i="8"/>
  <c r="M1447" i="8"/>
  <c r="O1446" i="8"/>
  <c r="N1446" i="8"/>
  <c r="M1446" i="8"/>
  <c r="O1445" i="8"/>
  <c r="N1445" i="8"/>
  <c r="M1445" i="8"/>
  <c r="O1444" i="8"/>
  <c r="N1444" i="8"/>
  <c r="M1444" i="8"/>
  <c r="O1443" i="8"/>
  <c r="N1443" i="8"/>
  <c r="M1443" i="8"/>
  <c r="O1442" i="8"/>
  <c r="N1442" i="8"/>
  <c r="M1442" i="8"/>
  <c r="O1441" i="8"/>
  <c r="N1441" i="8"/>
  <c r="M1441" i="8"/>
  <c r="O1440" i="8"/>
  <c r="N1440" i="8"/>
  <c r="M1440" i="8"/>
  <c r="O1439" i="8"/>
  <c r="N1439" i="8"/>
  <c r="M1439" i="8"/>
  <c r="O1438" i="8"/>
  <c r="N1438" i="8"/>
  <c r="M1438" i="8"/>
  <c r="O1437" i="8"/>
  <c r="N1437" i="8"/>
  <c r="M1437" i="8"/>
  <c r="O1436" i="8"/>
  <c r="N1436" i="8"/>
  <c r="M1436" i="8"/>
  <c r="O1435" i="8"/>
  <c r="N1435" i="8"/>
  <c r="M1435" i="8"/>
  <c r="O1434" i="8"/>
  <c r="N1434" i="8"/>
  <c r="M1434" i="8"/>
  <c r="O1433" i="8"/>
  <c r="N1433" i="8"/>
  <c r="M1433" i="8"/>
  <c r="O1432" i="8"/>
  <c r="N1432" i="8"/>
  <c r="M1432" i="8"/>
  <c r="O1431" i="8"/>
  <c r="N1431" i="8"/>
  <c r="M1431" i="8"/>
  <c r="O1430" i="8"/>
  <c r="N1430" i="8"/>
  <c r="M1430" i="8"/>
  <c r="O1429" i="8"/>
  <c r="N1429" i="8"/>
  <c r="M1429" i="8"/>
  <c r="O1428" i="8"/>
  <c r="N1428" i="8"/>
  <c r="M1428" i="8"/>
  <c r="O1427" i="8"/>
  <c r="N1427" i="8"/>
  <c r="M1427" i="8"/>
  <c r="O1426" i="8"/>
  <c r="N1426" i="8"/>
  <c r="M1426" i="8"/>
  <c r="O1425" i="8"/>
  <c r="N1425" i="8"/>
  <c r="M1425" i="8"/>
  <c r="O1424" i="8"/>
  <c r="N1424" i="8"/>
  <c r="M1424" i="8"/>
  <c r="O1423" i="8"/>
  <c r="N1423" i="8"/>
  <c r="M1423" i="8"/>
  <c r="O1422" i="8"/>
  <c r="N1422" i="8"/>
  <c r="M1422" i="8"/>
  <c r="O1421" i="8"/>
  <c r="N1421" i="8"/>
  <c r="M1421" i="8"/>
  <c r="O1420" i="8"/>
  <c r="N1420" i="8"/>
  <c r="M1420" i="8"/>
  <c r="O1419" i="8"/>
  <c r="N1419" i="8"/>
  <c r="M1419" i="8"/>
  <c r="O1418" i="8"/>
  <c r="N1418" i="8"/>
  <c r="M1418" i="8"/>
  <c r="O1417" i="8"/>
  <c r="N1417" i="8"/>
  <c r="M1417" i="8"/>
  <c r="O1416" i="8"/>
  <c r="N1416" i="8"/>
  <c r="M1416" i="8"/>
  <c r="O1415" i="8"/>
  <c r="N1415" i="8"/>
  <c r="M1415" i="8"/>
  <c r="O1414" i="8"/>
  <c r="N1414" i="8"/>
  <c r="M1414" i="8"/>
  <c r="O1413" i="8"/>
  <c r="N1413" i="8"/>
  <c r="M1413" i="8"/>
  <c r="O1412" i="8"/>
  <c r="N1412" i="8"/>
  <c r="M1412" i="8"/>
  <c r="O1411" i="8"/>
  <c r="N1411" i="8"/>
  <c r="M1411" i="8"/>
  <c r="O1410" i="8"/>
  <c r="N1410" i="8"/>
  <c r="M1410" i="8"/>
  <c r="O1409" i="8"/>
  <c r="N1409" i="8"/>
  <c r="M1409" i="8"/>
  <c r="O1408" i="8"/>
  <c r="N1408" i="8"/>
  <c r="M1408" i="8"/>
  <c r="O1407" i="8"/>
  <c r="N1407" i="8"/>
  <c r="M1407" i="8"/>
  <c r="O1406" i="8"/>
  <c r="N1406" i="8"/>
  <c r="M1406" i="8"/>
  <c r="O1405" i="8"/>
  <c r="N1405" i="8"/>
  <c r="M1405" i="8"/>
  <c r="O1404" i="8"/>
  <c r="N1404" i="8"/>
  <c r="M1404" i="8"/>
  <c r="O1403" i="8"/>
  <c r="N1403" i="8"/>
  <c r="M1403" i="8"/>
  <c r="O1402" i="8"/>
  <c r="N1402" i="8"/>
  <c r="M1402" i="8"/>
  <c r="O1401" i="8"/>
  <c r="N1401" i="8"/>
  <c r="M1401" i="8"/>
  <c r="O1400" i="8"/>
  <c r="N1400" i="8"/>
  <c r="M1400" i="8"/>
  <c r="O1399" i="8"/>
  <c r="N1399" i="8"/>
  <c r="M1399" i="8"/>
  <c r="O1398" i="8"/>
  <c r="N1398" i="8"/>
  <c r="M1398" i="8"/>
  <c r="O1397" i="8"/>
  <c r="N1397" i="8"/>
  <c r="M1397" i="8"/>
  <c r="O1396" i="8"/>
  <c r="N1396" i="8"/>
  <c r="M1396" i="8"/>
  <c r="O1395" i="8"/>
  <c r="N1395" i="8"/>
  <c r="M1395" i="8"/>
  <c r="O1394" i="8"/>
  <c r="N1394" i="8"/>
  <c r="M1394" i="8"/>
  <c r="O1393" i="8"/>
  <c r="N1393" i="8"/>
  <c r="M1393" i="8"/>
  <c r="O1392" i="8"/>
  <c r="N1392" i="8"/>
  <c r="M1392" i="8"/>
  <c r="O1391" i="8"/>
  <c r="N1391" i="8"/>
  <c r="M1391" i="8"/>
  <c r="O1390" i="8"/>
  <c r="N1390" i="8"/>
  <c r="M1390" i="8"/>
  <c r="O1389" i="8"/>
  <c r="N1389" i="8"/>
  <c r="M1389" i="8"/>
  <c r="O1388" i="8"/>
  <c r="N1388" i="8"/>
  <c r="M1388" i="8"/>
  <c r="O1387" i="8"/>
  <c r="N1387" i="8"/>
  <c r="M1387" i="8"/>
  <c r="O1386" i="8"/>
  <c r="N1386" i="8"/>
  <c r="M1386" i="8"/>
  <c r="O1385" i="8"/>
  <c r="N1385" i="8"/>
  <c r="M1385" i="8"/>
  <c r="O1384" i="8"/>
  <c r="N1384" i="8"/>
  <c r="M1384" i="8"/>
  <c r="O1383" i="8"/>
  <c r="N1383" i="8"/>
  <c r="M1383" i="8"/>
  <c r="O1382" i="8"/>
  <c r="N1382" i="8"/>
  <c r="M1382" i="8"/>
  <c r="O1381" i="8"/>
  <c r="N1381" i="8"/>
  <c r="M1381" i="8"/>
  <c r="O1380" i="8"/>
  <c r="N1380" i="8"/>
  <c r="M1380" i="8"/>
  <c r="O1379" i="8"/>
  <c r="N1379" i="8"/>
  <c r="M1379" i="8"/>
  <c r="O1378" i="8"/>
  <c r="N1378" i="8"/>
  <c r="M1378" i="8"/>
  <c r="O1377" i="8"/>
  <c r="N1377" i="8"/>
  <c r="M1377" i="8"/>
  <c r="O1376" i="8"/>
  <c r="N1376" i="8"/>
  <c r="M1376" i="8"/>
  <c r="O1375" i="8"/>
  <c r="N1375" i="8"/>
  <c r="M1375" i="8"/>
  <c r="O1374" i="8"/>
  <c r="N1374" i="8"/>
  <c r="M1374" i="8"/>
  <c r="O1373" i="8"/>
  <c r="N1373" i="8"/>
  <c r="M1373" i="8"/>
  <c r="O1372" i="8"/>
  <c r="N1372" i="8"/>
  <c r="M1372" i="8"/>
  <c r="O1371" i="8"/>
  <c r="N1371" i="8"/>
  <c r="M1371" i="8"/>
  <c r="O1370" i="8"/>
  <c r="N1370" i="8"/>
  <c r="M1370" i="8"/>
  <c r="O1369" i="8"/>
  <c r="N1369" i="8"/>
  <c r="M1369" i="8"/>
  <c r="O1368" i="8"/>
  <c r="N1368" i="8"/>
  <c r="M1368" i="8"/>
  <c r="O1367" i="8"/>
  <c r="N1367" i="8"/>
  <c r="M1367" i="8"/>
  <c r="O1366" i="8"/>
  <c r="N1366" i="8"/>
  <c r="M1366" i="8"/>
  <c r="O1365" i="8"/>
  <c r="N1365" i="8"/>
  <c r="M1365" i="8"/>
  <c r="O1364" i="8"/>
  <c r="N1364" i="8"/>
  <c r="M1364" i="8"/>
  <c r="O1363" i="8"/>
  <c r="N1363" i="8"/>
  <c r="M1363" i="8"/>
  <c r="O1362" i="8"/>
  <c r="N1362" i="8"/>
  <c r="M1362" i="8"/>
  <c r="O1361" i="8"/>
  <c r="N1361" i="8"/>
  <c r="M1361" i="8"/>
  <c r="O1360" i="8"/>
  <c r="N1360" i="8"/>
  <c r="M1360" i="8"/>
  <c r="O1359" i="8"/>
  <c r="N1359" i="8"/>
  <c r="M1359" i="8"/>
  <c r="O1358" i="8"/>
  <c r="N1358" i="8"/>
  <c r="M1358" i="8"/>
  <c r="O1357" i="8"/>
  <c r="N1357" i="8"/>
  <c r="M1357" i="8"/>
  <c r="O1356" i="8"/>
  <c r="N1356" i="8"/>
  <c r="M1356" i="8"/>
  <c r="O1355" i="8"/>
  <c r="N1355" i="8"/>
  <c r="M1355" i="8"/>
  <c r="O1354" i="8"/>
  <c r="N1354" i="8"/>
  <c r="M1354" i="8"/>
  <c r="O1353" i="8"/>
  <c r="N1353" i="8"/>
  <c r="M1353" i="8"/>
  <c r="O1352" i="8"/>
  <c r="N1352" i="8"/>
  <c r="M1352" i="8"/>
  <c r="O1351" i="8"/>
  <c r="N1351" i="8"/>
  <c r="M1351" i="8"/>
  <c r="O1350" i="8"/>
  <c r="N1350" i="8"/>
  <c r="M1350" i="8"/>
  <c r="O1349" i="8"/>
  <c r="N1349" i="8"/>
  <c r="M1349" i="8"/>
  <c r="O1348" i="8"/>
  <c r="N1348" i="8"/>
  <c r="M1348" i="8"/>
  <c r="O1347" i="8"/>
  <c r="N1347" i="8"/>
  <c r="M1347" i="8"/>
  <c r="O1346" i="8"/>
  <c r="N1346" i="8"/>
  <c r="M1346" i="8"/>
  <c r="O1345" i="8"/>
  <c r="N1345" i="8"/>
  <c r="M1345" i="8"/>
  <c r="O1344" i="8"/>
  <c r="N1344" i="8"/>
  <c r="M1344" i="8"/>
  <c r="O1343" i="8"/>
  <c r="N1343" i="8"/>
  <c r="M1343" i="8"/>
  <c r="O1342" i="8"/>
  <c r="N1342" i="8"/>
  <c r="M1342" i="8"/>
  <c r="O1341" i="8"/>
  <c r="N1341" i="8"/>
  <c r="M1341" i="8"/>
  <c r="O1340" i="8"/>
  <c r="N1340" i="8"/>
  <c r="M1340" i="8"/>
  <c r="O1339" i="8"/>
  <c r="N1339" i="8"/>
  <c r="M1339" i="8"/>
  <c r="O1338" i="8"/>
  <c r="N1338" i="8"/>
  <c r="M1338" i="8"/>
  <c r="O1337" i="8"/>
  <c r="N1337" i="8"/>
  <c r="M1337" i="8"/>
  <c r="O1336" i="8"/>
  <c r="N1336" i="8"/>
  <c r="M1336" i="8"/>
  <c r="O1335" i="8"/>
  <c r="N1335" i="8"/>
  <c r="M1335" i="8"/>
  <c r="O1334" i="8"/>
  <c r="N1334" i="8"/>
  <c r="M1334" i="8"/>
  <c r="O1333" i="8"/>
  <c r="N1333" i="8"/>
  <c r="M1333" i="8"/>
  <c r="O1332" i="8"/>
  <c r="N1332" i="8"/>
  <c r="M1332" i="8"/>
  <c r="O1331" i="8"/>
  <c r="N1331" i="8"/>
  <c r="M1331" i="8"/>
  <c r="O1330" i="8"/>
  <c r="N1330" i="8"/>
  <c r="M1330" i="8"/>
  <c r="O1329" i="8"/>
  <c r="N1329" i="8"/>
  <c r="M1329" i="8"/>
  <c r="O1328" i="8"/>
  <c r="N1328" i="8"/>
  <c r="M1328" i="8"/>
  <c r="O1327" i="8"/>
  <c r="N1327" i="8"/>
  <c r="M1327" i="8"/>
  <c r="O1326" i="8"/>
  <c r="N1326" i="8"/>
  <c r="M1326" i="8"/>
  <c r="O1325" i="8"/>
  <c r="N1325" i="8"/>
  <c r="M1325" i="8"/>
  <c r="O1324" i="8"/>
  <c r="N1324" i="8"/>
  <c r="M1324" i="8"/>
  <c r="O1323" i="8"/>
  <c r="N1323" i="8"/>
  <c r="M1323" i="8"/>
  <c r="O1322" i="8"/>
  <c r="N1322" i="8"/>
  <c r="M1322" i="8"/>
  <c r="O1321" i="8"/>
  <c r="N1321" i="8"/>
  <c r="M1321" i="8"/>
  <c r="O1320" i="8"/>
  <c r="N1320" i="8"/>
  <c r="M1320" i="8"/>
  <c r="O1319" i="8"/>
  <c r="N1319" i="8"/>
  <c r="M1319" i="8"/>
  <c r="O1318" i="8"/>
  <c r="N1318" i="8"/>
  <c r="M1318" i="8"/>
  <c r="O1317" i="8"/>
  <c r="N1317" i="8"/>
  <c r="M1317" i="8"/>
  <c r="O1316" i="8"/>
  <c r="N1316" i="8"/>
  <c r="M1316" i="8"/>
  <c r="O1315" i="8"/>
  <c r="N1315" i="8"/>
  <c r="M1315" i="8"/>
  <c r="O1314" i="8"/>
  <c r="N1314" i="8"/>
  <c r="M1314" i="8"/>
  <c r="O1313" i="8"/>
  <c r="N1313" i="8"/>
  <c r="M1313" i="8"/>
  <c r="O1312" i="8"/>
  <c r="N1312" i="8"/>
  <c r="M1312" i="8"/>
  <c r="O1311" i="8"/>
  <c r="N1311" i="8"/>
  <c r="M1311" i="8"/>
  <c r="O1310" i="8"/>
  <c r="N1310" i="8"/>
  <c r="M1310" i="8"/>
  <c r="O1309" i="8"/>
  <c r="N1309" i="8"/>
  <c r="M1309" i="8"/>
  <c r="O1308" i="8"/>
  <c r="N1308" i="8"/>
  <c r="M1308" i="8"/>
  <c r="O1307" i="8"/>
  <c r="N1307" i="8"/>
  <c r="M1307" i="8"/>
  <c r="O1306" i="8"/>
  <c r="N1306" i="8"/>
  <c r="M1306" i="8"/>
  <c r="O1305" i="8"/>
  <c r="N1305" i="8"/>
  <c r="M1305" i="8"/>
  <c r="O1304" i="8"/>
  <c r="N1304" i="8"/>
  <c r="M1304" i="8"/>
  <c r="O1303" i="8"/>
  <c r="N1303" i="8"/>
  <c r="M1303" i="8"/>
  <c r="O1302" i="8"/>
  <c r="N1302" i="8"/>
  <c r="M1302" i="8"/>
  <c r="O1301" i="8"/>
  <c r="N1301" i="8"/>
  <c r="M1301" i="8"/>
  <c r="O1300" i="8"/>
  <c r="N1300" i="8"/>
  <c r="M1300" i="8"/>
  <c r="O1299" i="8"/>
  <c r="N1299" i="8"/>
  <c r="M1299" i="8"/>
  <c r="O1298" i="8"/>
  <c r="N1298" i="8"/>
  <c r="M1298" i="8"/>
  <c r="O1297" i="8"/>
  <c r="N1297" i="8"/>
  <c r="M1297" i="8"/>
  <c r="O1296" i="8"/>
  <c r="N1296" i="8"/>
  <c r="M1296" i="8"/>
  <c r="O1295" i="8"/>
  <c r="N1295" i="8"/>
  <c r="M1295" i="8"/>
  <c r="O1294" i="8"/>
  <c r="N1294" i="8"/>
  <c r="M1294" i="8"/>
  <c r="O1293" i="8"/>
  <c r="N1293" i="8"/>
  <c r="M1293" i="8"/>
  <c r="O1292" i="8"/>
  <c r="N1292" i="8"/>
  <c r="M1292" i="8"/>
  <c r="O1291" i="8"/>
  <c r="N1291" i="8"/>
  <c r="M1291" i="8"/>
  <c r="O1290" i="8"/>
  <c r="N1290" i="8"/>
  <c r="M1290" i="8"/>
  <c r="O1289" i="8"/>
  <c r="N1289" i="8"/>
  <c r="M1289" i="8"/>
  <c r="O1288" i="8"/>
  <c r="N1288" i="8"/>
  <c r="M1288" i="8"/>
  <c r="O1287" i="8"/>
  <c r="N1287" i="8"/>
  <c r="M1287" i="8"/>
  <c r="O1286" i="8"/>
  <c r="N1286" i="8"/>
  <c r="M1286" i="8"/>
  <c r="O1285" i="8"/>
  <c r="N1285" i="8"/>
  <c r="M1285" i="8"/>
  <c r="O1284" i="8"/>
  <c r="N1284" i="8"/>
  <c r="M1284" i="8"/>
  <c r="O1283" i="8"/>
  <c r="N1283" i="8"/>
  <c r="M1283" i="8"/>
  <c r="O1282" i="8"/>
  <c r="N1282" i="8"/>
  <c r="M1282" i="8"/>
  <c r="O1281" i="8"/>
  <c r="N1281" i="8"/>
  <c r="M1281" i="8"/>
  <c r="O1280" i="8"/>
  <c r="N1280" i="8"/>
  <c r="M1280" i="8"/>
  <c r="O1279" i="8"/>
  <c r="N1279" i="8"/>
  <c r="M1279" i="8"/>
  <c r="O1278" i="8"/>
  <c r="N1278" i="8"/>
  <c r="M1278" i="8"/>
  <c r="O1277" i="8"/>
  <c r="N1277" i="8"/>
  <c r="M1277" i="8"/>
  <c r="O1276" i="8"/>
  <c r="N1276" i="8"/>
  <c r="M1276" i="8"/>
  <c r="O1275" i="8"/>
  <c r="N1275" i="8"/>
  <c r="M1275" i="8"/>
  <c r="O1274" i="8"/>
  <c r="N1274" i="8"/>
  <c r="M1274" i="8"/>
  <c r="O1273" i="8"/>
  <c r="N1273" i="8"/>
  <c r="M1273" i="8"/>
  <c r="O1272" i="8"/>
  <c r="N1272" i="8"/>
  <c r="M1272" i="8"/>
  <c r="O1271" i="8"/>
  <c r="N1271" i="8"/>
  <c r="M1271" i="8"/>
  <c r="O1270" i="8"/>
  <c r="N1270" i="8"/>
  <c r="M1270" i="8"/>
  <c r="O1269" i="8"/>
  <c r="N1269" i="8"/>
  <c r="M1269" i="8"/>
  <c r="O1268" i="8"/>
  <c r="N1268" i="8"/>
  <c r="M1268" i="8"/>
  <c r="O1267" i="8"/>
  <c r="N1267" i="8"/>
  <c r="M1267" i="8"/>
  <c r="O1266" i="8"/>
  <c r="N1266" i="8"/>
  <c r="M1266" i="8"/>
  <c r="O1265" i="8"/>
  <c r="N1265" i="8"/>
  <c r="M1265" i="8"/>
  <c r="O1264" i="8"/>
  <c r="N1264" i="8"/>
  <c r="M1264" i="8"/>
  <c r="O1263" i="8"/>
  <c r="N1263" i="8"/>
  <c r="M1263" i="8"/>
  <c r="O1262" i="8"/>
  <c r="N1262" i="8"/>
  <c r="M1262" i="8"/>
  <c r="O1261" i="8"/>
  <c r="N1261" i="8"/>
  <c r="M1261" i="8"/>
  <c r="O1260" i="8"/>
  <c r="N1260" i="8"/>
  <c r="M1260" i="8"/>
  <c r="O1259" i="8"/>
  <c r="N1259" i="8"/>
  <c r="M1259" i="8"/>
  <c r="O1258" i="8"/>
  <c r="N1258" i="8"/>
  <c r="M1258" i="8"/>
  <c r="O1257" i="8"/>
  <c r="N1257" i="8"/>
  <c r="M1257" i="8"/>
  <c r="O1256" i="8"/>
  <c r="N1256" i="8"/>
  <c r="M1256" i="8"/>
  <c r="O1255" i="8"/>
  <c r="N1255" i="8"/>
  <c r="M1255" i="8"/>
  <c r="O1254" i="8"/>
  <c r="N1254" i="8"/>
  <c r="M1254" i="8"/>
  <c r="O1253" i="8"/>
  <c r="N1253" i="8"/>
  <c r="M1253" i="8"/>
  <c r="O1252" i="8"/>
  <c r="N1252" i="8"/>
  <c r="M1252" i="8"/>
  <c r="O1251" i="8"/>
  <c r="N1251" i="8"/>
  <c r="M1251" i="8"/>
  <c r="O1250" i="8"/>
  <c r="N1250" i="8"/>
  <c r="M1250" i="8"/>
  <c r="O1249" i="8"/>
  <c r="N1249" i="8"/>
  <c r="M1249" i="8"/>
  <c r="O1248" i="8"/>
  <c r="N1248" i="8"/>
  <c r="M1248" i="8"/>
  <c r="O1247" i="8"/>
  <c r="N1247" i="8"/>
  <c r="M1247" i="8"/>
  <c r="O1246" i="8"/>
  <c r="N1246" i="8"/>
  <c r="M1246" i="8"/>
  <c r="O1245" i="8"/>
  <c r="N1245" i="8"/>
  <c r="M1245" i="8"/>
  <c r="O1244" i="8"/>
  <c r="N1244" i="8"/>
  <c r="M1244" i="8"/>
  <c r="O1243" i="8"/>
  <c r="N1243" i="8"/>
  <c r="M1243" i="8"/>
  <c r="O1242" i="8"/>
  <c r="N1242" i="8"/>
  <c r="M1242" i="8"/>
  <c r="O1241" i="8"/>
  <c r="N1241" i="8"/>
  <c r="M1241" i="8"/>
  <c r="O1240" i="8"/>
  <c r="N1240" i="8"/>
  <c r="M1240" i="8"/>
  <c r="O1239" i="8"/>
  <c r="N1239" i="8"/>
  <c r="M1239" i="8"/>
  <c r="O1238" i="8"/>
  <c r="N1238" i="8"/>
  <c r="M1238" i="8"/>
  <c r="O1237" i="8"/>
  <c r="N1237" i="8"/>
  <c r="M1237" i="8"/>
  <c r="O1236" i="8"/>
  <c r="N1236" i="8"/>
  <c r="M1236" i="8"/>
  <c r="O1235" i="8"/>
  <c r="N1235" i="8"/>
  <c r="M1235" i="8"/>
  <c r="O1234" i="8"/>
  <c r="N1234" i="8"/>
  <c r="M1234" i="8"/>
  <c r="O1233" i="8"/>
  <c r="N1233" i="8"/>
  <c r="M1233" i="8"/>
  <c r="O1232" i="8"/>
  <c r="N1232" i="8"/>
  <c r="M1232" i="8"/>
  <c r="O1231" i="8"/>
  <c r="N1231" i="8"/>
  <c r="M1231" i="8"/>
  <c r="O1230" i="8"/>
  <c r="N1230" i="8"/>
  <c r="M1230" i="8"/>
  <c r="O1229" i="8"/>
  <c r="N1229" i="8"/>
  <c r="M1229" i="8"/>
  <c r="O1228" i="8"/>
  <c r="N1228" i="8"/>
  <c r="M1228" i="8"/>
  <c r="O1227" i="8"/>
  <c r="N1227" i="8"/>
  <c r="M1227" i="8"/>
  <c r="O1226" i="8"/>
  <c r="N1226" i="8"/>
  <c r="M1226" i="8"/>
  <c r="O1225" i="8"/>
  <c r="N1225" i="8"/>
  <c r="M1225" i="8"/>
  <c r="O1224" i="8"/>
  <c r="N1224" i="8"/>
  <c r="M1224" i="8"/>
  <c r="O1223" i="8"/>
  <c r="N1223" i="8"/>
  <c r="M1223" i="8"/>
  <c r="O1222" i="8"/>
  <c r="N1222" i="8"/>
  <c r="M1222" i="8"/>
  <c r="O1221" i="8"/>
  <c r="N1221" i="8"/>
  <c r="M1221" i="8"/>
  <c r="O1220" i="8"/>
  <c r="N1220" i="8"/>
  <c r="M1220" i="8"/>
  <c r="O1219" i="8"/>
  <c r="N1219" i="8"/>
  <c r="M1219" i="8"/>
  <c r="O1218" i="8"/>
  <c r="N1218" i="8"/>
  <c r="M1218" i="8"/>
  <c r="O1217" i="8"/>
  <c r="N1217" i="8"/>
  <c r="M1217" i="8"/>
  <c r="O1216" i="8"/>
  <c r="N1216" i="8"/>
  <c r="M1216" i="8"/>
  <c r="O1215" i="8"/>
  <c r="N1215" i="8"/>
  <c r="M1215" i="8"/>
  <c r="O1214" i="8"/>
  <c r="N1214" i="8"/>
  <c r="M1214" i="8"/>
  <c r="O1213" i="8"/>
  <c r="N1213" i="8"/>
  <c r="M1213" i="8"/>
  <c r="O1212" i="8"/>
  <c r="N1212" i="8"/>
  <c r="M1212" i="8"/>
  <c r="O1211" i="8"/>
  <c r="N1211" i="8"/>
  <c r="M1211" i="8"/>
  <c r="O1210" i="8"/>
  <c r="N1210" i="8"/>
  <c r="M1210" i="8"/>
  <c r="O1209" i="8"/>
  <c r="N1209" i="8"/>
  <c r="M1209" i="8"/>
  <c r="O1208" i="8"/>
  <c r="N1208" i="8"/>
  <c r="M1208" i="8"/>
  <c r="O1207" i="8"/>
  <c r="N1207" i="8"/>
  <c r="M1207" i="8"/>
  <c r="O1206" i="8"/>
  <c r="N1206" i="8"/>
  <c r="M1206" i="8"/>
  <c r="O1205" i="8"/>
  <c r="N1205" i="8"/>
  <c r="M1205" i="8"/>
  <c r="O1204" i="8"/>
  <c r="N1204" i="8"/>
  <c r="M1204" i="8"/>
  <c r="O1203" i="8"/>
  <c r="N1203" i="8"/>
  <c r="M1203" i="8"/>
  <c r="O1202" i="8"/>
  <c r="N1202" i="8"/>
  <c r="M1202" i="8"/>
  <c r="O1201" i="8"/>
  <c r="N1201" i="8"/>
  <c r="M1201" i="8"/>
  <c r="O1200" i="8"/>
  <c r="N1200" i="8"/>
  <c r="M1200" i="8"/>
  <c r="O1199" i="8"/>
  <c r="N1199" i="8"/>
  <c r="M1199" i="8"/>
  <c r="O1198" i="8"/>
  <c r="N1198" i="8"/>
  <c r="M1198" i="8"/>
  <c r="O1197" i="8"/>
  <c r="N1197" i="8"/>
  <c r="M1197" i="8"/>
  <c r="O1196" i="8"/>
  <c r="N1196" i="8"/>
  <c r="M1196" i="8"/>
  <c r="O1195" i="8"/>
  <c r="N1195" i="8"/>
  <c r="M1195" i="8"/>
  <c r="O1194" i="8"/>
  <c r="N1194" i="8"/>
  <c r="M1194" i="8"/>
  <c r="O1193" i="8"/>
  <c r="N1193" i="8"/>
  <c r="M1193" i="8"/>
  <c r="O1192" i="8"/>
  <c r="N1192" i="8"/>
  <c r="M1192" i="8"/>
  <c r="O1191" i="8"/>
  <c r="N1191" i="8"/>
  <c r="M1191" i="8"/>
  <c r="O1190" i="8"/>
  <c r="N1190" i="8"/>
  <c r="M1190" i="8"/>
  <c r="O1189" i="8"/>
  <c r="N1189" i="8"/>
  <c r="M1189" i="8"/>
  <c r="O1188" i="8"/>
  <c r="N1188" i="8"/>
  <c r="M1188" i="8"/>
  <c r="O1187" i="8"/>
  <c r="N1187" i="8"/>
  <c r="M1187" i="8"/>
  <c r="O1186" i="8"/>
  <c r="N1186" i="8"/>
  <c r="M1186" i="8"/>
  <c r="O1185" i="8"/>
  <c r="N1185" i="8"/>
  <c r="M1185" i="8"/>
  <c r="O1184" i="8"/>
  <c r="N1184" i="8"/>
  <c r="M1184" i="8"/>
  <c r="O1183" i="8"/>
  <c r="N1183" i="8"/>
  <c r="M1183" i="8"/>
  <c r="O1182" i="8"/>
  <c r="N1182" i="8"/>
  <c r="M1182" i="8"/>
  <c r="O1181" i="8"/>
  <c r="N1181" i="8"/>
  <c r="M1181" i="8"/>
  <c r="O1180" i="8"/>
  <c r="N1180" i="8"/>
  <c r="M1180" i="8"/>
  <c r="O1179" i="8"/>
  <c r="N1179" i="8"/>
  <c r="M1179" i="8"/>
  <c r="O1178" i="8"/>
  <c r="N1178" i="8"/>
  <c r="M1178" i="8"/>
  <c r="O1177" i="8"/>
  <c r="N1177" i="8"/>
  <c r="M1177" i="8"/>
  <c r="O1176" i="8"/>
  <c r="N1176" i="8"/>
  <c r="M1176" i="8"/>
  <c r="O1175" i="8"/>
  <c r="N1175" i="8"/>
  <c r="M1175" i="8"/>
  <c r="O1174" i="8"/>
  <c r="N1174" i="8"/>
  <c r="M1174" i="8"/>
  <c r="O1173" i="8"/>
  <c r="N1173" i="8"/>
  <c r="M1173" i="8"/>
  <c r="O1172" i="8"/>
  <c r="N1172" i="8"/>
  <c r="M1172" i="8"/>
  <c r="O1171" i="8"/>
  <c r="N1171" i="8"/>
  <c r="M1171" i="8"/>
  <c r="O1170" i="8"/>
  <c r="N1170" i="8"/>
  <c r="M1170" i="8"/>
  <c r="O1169" i="8"/>
  <c r="N1169" i="8"/>
  <c r="M1169" i="8"/>
  <c r="O1168" i="8"/>
  <c r="N1168" i="8"/>
  <c r="M1168" i="8"/>
  <c r="O1167" i="8"/>
  <c r="N1167" i="8"/>
  <c r="M1167" i="8"/>
  <c r="O1166" i="8"/>
  <c r="N1166" i="8"/>
  <c r="M1166" i="8"/>
  <c r="O1165" i="8"/>
  <c r="N1165" i="8"/>
  <c r="M1165" i="8"/>
  <c r="O1164" i="8"/>
  <c r="N1164" i="8"/>
  <c r="M1164" i="8"/>
  <c r="O1163" i="8"/>
  <c r="N1163" i="8"/>
  <c r="M1163" i="8"/>
  <c r="O1162" i="8"/>
  <c r="N1162" i="8"/>
  <c r="M1162" i="8"/>
  <c r="O1161" i="8"/>
  <c r="N1161" i="8"/>
  <c r="M1161" i="8"/>
  <c r="O1160" i="8"/>
  <c r="N1160" i="8"/>
  <c r="M1160" i="8"/>
  <c r="O1159" i="8"/>
  <c r="N1159" i="8"/>
  <c r="M1159" i="8"/>
  <c r="O1158" i="8"/>
  <c r="N1158" i="8"/>
  <c r="M1158" i="8"/>
  <c r="O1157" i="8"/>
  <c r="N1157" i="8"/>
  <c r="M1157" i="8"/>
  <c r="O1156" i="8"/>
  <c r="N1156" i="8"/>
  <c r="M1156" i="8"/>
  <c r="O1155" i="8"/>
  <c r="N1155" i="8"/>
  <c r="M1155" i="8"/>
  <c r="O1154" i="8"/>
  <c r="N1154" i="8"/>
  <c r="M1154" i="8"/>
  <c r="O1153" i="8"/>
  <c r="N1153" i="8"/>
  <c r="M1153" i="8"/>
  <c r="O1152" i="8"/>
  <c r="N1152" i="8"/>
  <c r="M1152" i="8"/>
  <c r="O1151" i="8"/>
  <c r="N1151" i="8"/>
  <c r="M1151" i="8"/>
  <c r="O1150" i="8"/>
  <c r="N1150" i="8"/>
  <c r="M1150" i="8"/>
  <c r="O1149" i="8"/>
  <c r="N1149" i="8"/>
  <c r="M1149" i="8"/>
  <c r="O1148" i="8"/>
  <c r="N1148" i="8"/>
  <c r="M1148" i="8"/>
  <c r="O1147" i="8"/>
  <c r="N1147" i="8"/>
  <c r="M1147" i="8"/>
  <c r="O1146" i="8"/>
  <c r="N1146" i="8"/>
  <c r="M1146" i="8"/>
  <c r="O1145" i="8"/>
  <c r="N1145" i="8"/>
  <c r="M1145" i="8"/>
  <c r="O1144" i="8"/>
  <c r="N1144" i="8"/>
  <c r="M1144" i="8"/>
  <c r="O1143" i="8"/>
  <c r="N1143" i="8"/>
  <c r="M1143" i="8"/>
  <c r="O1142" i="8"/>
  <c r="N1142" i="8"/>
  <c r="M1142" i="8"/>
  <c r="O1141" i="8"/>
  <c r="N1141" i="8"/>
  <c r="M1141" i="8"/>
  <c r="O1140" i="8"/>
  <c r="N1140" i="8"/>
  <c r="M1140" i="8"/>
  <c r="O1139" i="8"/>
  <c r="N1139" i="8"/>
  <c r="M1139" i="8"/>
  <c r="O1138" i="8"/>
  <c r="N1138" i="8"/>
  <c r="M1138" i="8"/>
  <c r="O1137" i="8"/>
  <c r="N1137" i="8"/>
  <c r="M1137" i="8"/>
  <c r="O1136" i="8"/>
  <c r="N1136" i="8"/>
  <c r="M1136" i="8"/>
  <c r="O1135" i="8"/>
  <c r="N1135" i="8"/>
  <c r="M1135" i="8"/>
  <c r="O1134" i="8"/>
  <c r="N1134" i="8"/>
  <c r="M1134" i="8"/>
  <c r="O1133" i="8"/>
  <c r="N1133" i="8"/>
  <c r="M1133" i="8"/>
  <c r="O1132" i="8"/>
  <c r="N1132" i="8"/>
  <c r="M1132" i="8"/>
  <c r="O1131" i="8"/>
  <c r="N1131" i="8"/>
  <c r="M1131" i="8"/>
  <c r="O1130" i="8"/>
  <c r="N1130" i="8"/>
  <c r="M1130" i="8"/>
  <c r="O1129" i="8"/>
  <c r="N1129" i="8"/>
  <c r="M1129" i="8"/>
  <c r="O1128" i="8"/>
  <c r="N1128" i="8"/>
  <c r="M1128" i="8"/>
  <c r="O1127" i="8"/>
  <c r="N1127" i="8"/>
  <c r="M1127" i="8"/>
  <c r="O1126" i="8"/>
  <c r="N1126" i="8"/>
  <c r="M1126" i="8"/>
  <c r="O1125" i="8"/>
  <c r="N1125" i="8"/>
  <c r="M1125" i="8"/>
  <c r="O1124" i="8"/>
  <c r="N1124" i="8"/>
  <c r="M1124" i="8"/>
  <c r="O1123" i="8"/>
  <c r="N1123" i="8"/>
  <c r="M1123" i="8"/>
  <c r="O1122" i="8"/>
  <c r="N1122" i="8"/>
  <c r="M1122" i="8"/>
  <c r="O1121" i="8"/>
  <c r="N1121" i="8"/>
  <c r="M1121" i="8"/>
  <c r="O1120" i="8"/>
  <c r="N1120" i="8"/>
  <c r="M1120" i="8"/>
  <c r="O1119" i="8"/>
  <c r="N1119" i="8"/>
  <c r="M1119" i="8"/>
  <c r="O1118" i="8"/>
  <c r="N1118" i="8"/>
  <c r="M1118" i="8"/>
  <c r="O1117" i="8"/>
  <c r="N1117" i="8"/>
  <c r="M1117" i="8"/>
  <c r="O1116" i="8"/>
  <c r="N1116" i="8"/>
  <c r="M1116" i="8"/>
  <c r="O1115" i="8"/>
  <c r="N1115" i="8"/>
  <c r="M1115" i="8"/>
  <c r="O1114" i="8"/>
  <c r="N1114" i="8"/>
  <c r="M1114" i="8"/>
  <c r="O1113" i="8"/>
  <c r="N1113" i="8"/>
  <c r="M1113" i="8"/>
  <c r="O1112" i="8"/>
  <c r="N1112" i="8"/>
  <c r="M1112" i="8"/>
  <c r="O1111" i="8"/>
  <c r="N1111" i="8"/>
  <c r="M1111" i="8"/>
  <c r="O1110" i="8"/>
  <c r="N1110" i="8"/>
  <c r="M1110" i="8"/>
  <c r="O1109" i="8"/>
  <c r="N1109" i="8"/>
  <c r="M1109" i="8"/>
  <c r="O1108" i="8"/>
  <c r="N1108" i="8"/>
  <c r="M1108" i="8"/>
  <c r="O1107" i="8"/>
  <c r="N1107" i="8"/>
  <c r="M1107" i="8"/>
  <c r="O1106" i="8"/>
  <c r="N1106" i="8"/>
  <c r="M1106" i="8"/>
  <c r="O1105" i="8"/>
  <c r="N1105" i="8"/>
  <c r="M1105" i="8"/>
  <c r="O1104" i="8"/>
  <c r="N1104" i="8"/>
  <c r="M1104" i="8"/>
  <c r="O1103" i="8"/>
  <c r="N1103" i="8"/>
  <c r="M1103" i="8"/>
  <c r="O1102" i="8"/>
  <c r="N1102" i="8"/>
  <c r="M1102" i="8"/>
  <c r="O1101" i="8"/>
  <c r="N1101" i="8"/>
  <c r="M1101" i="8"/>
  <c r="O1100" i="8"/>
  <c r="N1100" i="8"/>
  <c r="M1100" i="8"/>
  <c r="O1099" i="8"/>
  <c r="N1099" i="8"/>
  <c r="M1099" i="8"/>
  <c r="O1098" i="8"/>
  <c r="N1098" i="8"/>
  <c r="M1098" i="8"/>
  <c r="O1097" i="8"/>
  <c r="N1097" i="8"/>
  <c r="M1097" i="8"/>
  <c r="O1096" i="8"/>
  <c r="N1096" i="8"/>
  <c r="M1096" i="8"/>
  <c r="O1095" i="8"/>
  <c r="N1095" i="8"/>
  <c r="M1095" i="8"/>
  <c r="O1094" i="8"/>
  <c r="N1094" i="8"/>
  <c r="M1094" i="8"/>
  <c r="O1093" i="8"/>
  <c r="N1093" i="8"/>
  <c r="M1093" i="8"/>
  <c r="O1092" i="8"/>
  <c r="N1092" i="8"/>
  <c r="M1092" i="8"/>
  <c r="O1091" i="8"/>
  <c r="N1091" i="8"/>
  <c r="M1091" i="8"/>
  <c r="O1090" i="8"/>
  <c r="N1090" i="8"/>
  <c r="M1090" i="8"/>
  <c r="O1089" i="8"/>
  <c r="N1089" i="8"/>
  <c r="M1089" i="8"/>
  <c r="O1088" i="8"/>
  <c r="N1088" i="8"/>
  <c r="M1088" i="8"/>
  <c r="O1087" i="8"/>
  <c r="N1087" i="8"/>
  <c r="M1087" i="8"/>
  <c r="O1086" i="8"/>
  <c r="N1086" i="8"/>
  <c r="M1086" i="8"/>
  <c r="O1085" i="8"/>
  <c r="N1085" i="8"/>
  <c r="M1085" i="8"/>
  <c r="O1084" i="8"/>
  <c r="N1084" i="8"/>
  <c r="M1084" i="8"/>
  <c r="O1083" i="8"/>
  <c r="N1083" i="8"/>
  <c r="M1083" i="8"/>
  <c r="O1082" i="8"/>
  <c r="N1082" i="8"/>
  <c r="M1082" i="8"/>
  <c r="O1081" i="8"/>
  <c r="N1081" i="8"/>
  <c r="M1081" i="8"/>
  <c r="O1080" i="8"/>
  <c r="N1080" i="8"/>
  <c r="M1080" i="8"/>
  <c r="O1079" i="8"/>
  <c r="N1079" i="8"/>
  <c r="M1079" i="8"/>
  <c r="O1078" i="8"/>
  <c r="N1078" i="8"/>
  <c r="M1078" i="8"/>
  <c r="O1077" i="8"/>
  <c r="N1077" i="8"/>
  <c r="M1077" i="8"/>
  <c r="O1076" i="8"/>
  <c r="N1076" i="8"/>
  <c r="M1076" i="8"/>
  <c r="O1075" i="8"/>
  <c r="N1075" i="8"/>
  <c r="M1075" i="8"/>
  <c r="O1074" i="8"/>
  <c r="N1074" i="8"/>
  <c r="M1074" i="8"/>
  <c r="O1073" i="8"/>
  <c r="N1073" i="8"/>
  <c r="M1073" i="8"/>
  <c r="O1072" i="8"/>
  <c r="N1072" i="8"/>
  <c r="M1072" i="8"/>
  <c r="O1071" i="8"/>
  <c r="N1071" i="8"/>
  <c r="M1071" i="8"/>
  <c r="O1070" i="8"/>
  <c r="N1070" i="8"/>
  <c r="M1070" i="8"/>
  <c r="O1069" i="8"/>
  <c r="N1069" i="8"/>
  <c r="M1069" i="8"/>
  <c r="O1068" i="8"/>
  <c r="N1068" i="8"/>
  <c r="M1068" i="8"/>
  <c r="O1067" i="8"/>
  <c r="N1067" i="8"/>
  <c r="M1067" i="8"/>
  <c r="O1066" i="8"/>
  <c r="N1066" i="8"/>
  <c r="M1066" i="8"/>
  <c r="O1065" i="8"/>
  <c r="N1065" i="8"/>
  <c r="M1065" i="8"/>
  <c r="O1064" i="8"/>
  <c r="N1064" i="8"/>
  <c r="M1064" i="8"/>
  <c r="O1063" i="8"/>
  <c r="N1063" i="8"/>
  <c r="M1063" i="8"/>
  <c r="O1062" i="8"/>
  <c r="N1062" i="8"/>
  <c r="M1062" i="8"/>
  <c r="O1061" i="8"/>
  <c r="N1061" i="8"/>
  <c r="M1061" i="8"/>
  <c r="O1060" i="8"/>
  <c r="N1060" i="8"/>
  <c r="M1060" i="8"/>
  <c r="O1059" i="8"/>
  <c r="N1059" i="8"/>
  <c r="M1059" i="8"/>
  <c r="O1058" i="8"/>
  <c r="N1058" i="8"/>
  <c r="M1058" i="8"/>
  <c r="O1057" i="8"/>
  <c r="N1057" i="8"/>
  <c r="M1057" i="8"/>
  <c r="O1056" i="8"/>
  <c r="N1056" i="8"/>
  <c r="M1056" i="8"/>
  <c r="O1055" i="8"/>
  <c r="N1055" i="8"/>
  <c r="M1055" i="8"/>
  <c r="O1054" i="8"/>
  <c r="N1054" i="8"/>
  <c r="M1054" i="8"/>
  <c r="O1053" i="8"/>
  <c r="N1053" i="8"/>
  <c r="M1053" i="8"/>
  <c r="O1052" i="8"/>
  <c r="N1052" i="8"/>
  <c r="M1052" i="8"/>
  <c r="O1051" i="8"/>
  <c r="N1051" i="8"/>
  <c r="M1051" i="8"/>
  <c r="O1050" i="8"/>
  <c r="N1050" i="8"/>
  <c r="M1050" i="8"/>
  <c r="O1049" i="8"/>
  <c r="N1049" i="8"/>
  <c r="M1049" i="8"/>
  <c r="O1048" i="8"/>
  <c r="N1048" i="8"/>
  <c r="M1048" i="8"/>
  <c r="O1047" i="8"/>
  <c r="N1047" i="8"/>
  <c r="M1047" i="8"/>
  <c r="O1046" i="8"/>
  <c r="N1046" i="8"/>
  <c r="M1046" i="8"/>
  <c r="O1045" i="8"/>
  <c r="N1045" i="8"/>
  <c r="M1045" i="8"/>
  <c r="O1044" i="8"/>
  <c r="N1044" i="8"/>
  <c r="M1044" i="8"/>
  <c r="O1043" i="8"/>
  <c r="N1043" i="8"/>
  <c r="M1043" i="8"/>
  <c r="O1042" i="8"/>
  <c r="N1042" i="8"/>
  <c r="M1042" i="8"/>
  <c r="O1041" i="8"/>
  <c r="N1041" i="8"/>
  <c r="M1041" i="8"/>
  <c r="O1040" i="8"/>
  <c r="N1040" i="8"/>
  <c r="M1040" i="8"/>
  <c r="O1039" i="8"/>
  <c r="N1039" i="8"/>
  <c r="M1039" i="8"/>
  <c r="O1038" i="8"/>
  <c r="N1038" i="8"/>
  <c r="M1038" i="8"/>
  <c r="O1037" i="8"/>
  <c r="N1037" i="8"/>
  <c r="M1037" i="8"/>
  <c r="O1036" i="8"/>
  <c r="N1036" i="8"/>
  <c r="M1036" i="8"/>
  <c r="O1035" i="8"/>
  <c r="N1035" i="8"/>
  <c r="M1035" i="8"/>
  <c r="O1034" i="8"/>
  <c r="N1034" i="8"/>
  <c r="M1034" i="8"/>
  <c r="O1033" i="8"/>
  <c r="N1033" i="8"/>
  <c r="M1033" i="8"/>
  <c r="O1032" i="8"/>
  <c r="N1032" i="8"/>
  <c r="M1032" i="8"/>
  <c r="O1031" i="8"/>
  <c r="N1031" i="8"/>
  <c r="M1031" i="8"/>
  <c r="O1030" i="8"/>
  <c r="N1030" i="8"/>
  <c r="M1030" i="8"/>
  <c r="O1029" i="8"/>
  <c r="N1029" i="8"/>
  <c r="M1029" i="8"/>
  <c r="O1028" i="8"/>
  <c r="N1028" i="8"/>
  <c r="M1028" i="8"/>
  <c r="O1027" i="8"/>
  <c r="N1027" i="8"/>
  <c r="M1027" i="8"/>
  <c r="O1026" i="8"/>
  <c r="N1026" i="8"/>
  <c r="M1026" i="8"/>
  <c r="O1025" i="8"/>
  <c r="N1025" i="8"/>
  <c r="M1025" i="8"/>
  <c r="O1024" i="8"/>
  <c r="N1024" i="8"/>
  <c r="M1024" i="8"/>
  <c r="O1023" i="8"/>
  <c r="N1023" i="8"/>
  <c r="M1023" i="8"/>
  <c r="O1022" i="8"/>
  <c r="N1022" i="8"/>
  <c r="M1022" i="8"/>
  <c r="O1021" i="8"/>
  <c r="N1021" i="8"/>
  <c r="M1021" i="8"/>
  <c r="O1020" i="8"/>
  <c r="N1020" i="8"/>
  <c r="M1020" i="8"/>
  <c r="O1019" i="8"/>
  <c r="N1019" i="8"/>
  <c r="M1019" i="8"/>
  <c r="O1018" i="8"/>
  <c r="N1018" i="8"/>
  <c r="M1018" i="8"/>
  <c r="O1017" i="8"/>
  <c r="N1017" i="8"/>
  <c r="M1017" i="8"/>
  <c r="O1016" i="8"/>
  <c r="N1016" i="8"/>
  <c r="M1016" i="8"/>
  <c r="O1015" i="8"/>
  <c r="N1015" i="8"/>
  <c r="M1015" i="8"/>
  <c r="O1014" i="8"/>
  <c r="N1014" i="8"/>
  <c r="M1014" i="8"/>
  <c r="O1013" i="8"/>
  <c r="N1013" i="8"/>
  <c r="M1013" i="8"/>
  <c r="O1012" i="8"/>
  <c r="N1012" i="8"/>
  <c r="M1012" i="8"/>
  <c r="O1011" i="8"/>
  <c r="N1011" i="8"/>
  <c r="M1011" i="8"/>
  <c r="O1010" i="8"/>
  <c r="N1010" i="8"/>
  <c r="M1010" i="8"/>
  <c r="O1009" i="8"/>
  <c r="N1009" i="8"/>
  <c r="M1009" i="8"/>
  <c r="O1008" i="8"/>
  <c r="N1008" i="8"/>
  <c r="M1008" i="8"/>
  <c r="O1007" i="8"/>
  <c r="N1007" i="8"/>
  <c r="M1007" i="8"/>
  <c r="O1006" i="8"/>
  <c r="N1006" i="8"/>
  <c r="M1006" i="8"/>
  <c r="O1005" i="8"/>
  <c r="N1005" i="8"/>
  <c r="M1005" i="8"/>
  <c r="O1004" i="8"/>
  <c r="N1004" i="8"/>
  <c r="M1004" i="8"/>
  <c r="O1003" i="8"/>
  <c r="N1003" i="8"/>
  <c r="M1003" i="8"/>
  <c r="O1002" i="8"/>
  <c r="N1002" i="8"/>
  <c r="M1002" i="8"/>
  <c r="O1001" i="8"/>
  <c r="N1001" i="8"/>
  <c r="M1001" i="8"/>
  <c r="O1000" i="8"/>
  <c r="N1000" i="8"/>
  <c r="M1000" i="8"/>
  <c r="O999" i="8"/>
  <c r="N999" i="8"/>
  <c r="M999" i="8"/>
  <c r="O998" i="8"/>
  <c r="N998" i="8"/>
  <c r="M998" i="8"/>
  <c r="O997" i="8"/>
  <c r="N997" i="8"/>
  <c r="M997" i="8"/>
  <c r="O996" i="8"/>
  <c r="N996" i="8"/>
  <c r="M996" i="8"/>
  <c r="O995" i="8"/>
  <c r="N995" i="8"/>
  <c r="M995" i="8"/>
  <c r="O994" i="8"/>
  <c r="N994" i="8"/>
  <c r="M994" i="8"/>
  <c r="O993" i="8"/>
  <c r="N993" i="8"/>
  <c r="M993" i="8"/>
  <c r="O992" i="8"/>
  <c r="N992" i="8"/>
  <c r="M992" i="8"/>
  <c r="O991" i="8"/>
  <c r="N991" i="8"/>
  <c r="M991" i="8"/>
  <c r="O990" i="8"/>
  <c r="N990" i="8"/>
  <c r="M990" i="8"/>
  <c r="O989" i="8"/>
  <c r="N989" i="8"/>
  <c r="M989" i="8"/>
  <c r="O988" i="8"/>
  <c r="N988" i="8"/>
  <c r="M988" i="8"/>
  <c r="O987" i="8"/>
  <c r="N987" i="8"/>
  <c r="M987" i="8"/>
  <c r="O986" i="8"/>
  <c r="N986" i="8"/>
  <c r="M986" i="8"/>
  <c r="O985" i="8"/>
  <c r="N985" i="8"/>
  <c r="M985" i="8"/>
  <c r="O984" i="8"/>
  <c r="N984" i="8"/>
  <c r="M984" i="8"/>
  <c r="O983" i="8"/>
  <c r="N983" i="8"/>
  <c r="M983" i="8"/>
  <c r="O982" i="8"/>
  <c r="N982" i="8"/>
  <c r="M982" i="8"/>
  <c r="O981" i="8"/>
  <c r="N981" i="8"/>
  <c r="M981" i="8"/>
  <c r="O980" i="8"/>
  <c r="N980" i="8"/>
  <c r="M980" i="8"/>
  <c r="O979" i="8"/>
  <c r="N979" i="8"/>
  <c r="M979" i="8"/>
  <c r="O978" i="8"/>
  <c r="N978" i="8"/>
  <c r="M978" i="8"/>
  <c r="O977" i="8"/>
  <c r="N977" i="8"/>
  <c r="M977" i="8"/>
  <c r="O976" i="8"/>
  <c r="N976" i="8"/>
  <c r="M976" i="8"/>
  <c r="O975" i="8"/>
  <c r="N975" i="8"/>
  <c r="M975" i="8"/>
  <c r="O974" i="8"/>
  <c r="N974" i="8"/>
  <c r="M974" i="8"/>
  <c r="O973" i="8"/>
  <c r="N973" i="8"/>
  <c r="M973" i="8"/>
  <c r="O972" i="8"/>
  <c r="N972" i="8"/>
  <c r="M972" i="8"/>
  <c r="O971" i="8"/>
  <c r="N971" i="8"/>
  <c r="M971" i="8"/>
  <c r="O970" i="8"/>
  <c r="N970" i="8"/>
  <c r="M970" i="8"/>
  <c r="O969" i="8"/>
  <c r="N969" i="8"/>
  <c r="M969" i="8"/>
  <c r="O968" i="8"/>
  <c r="N968" i="8"/>
  <c r="M968" i="8"/>
  <c r="O967" i="8"/>
  <c r="N967" i="8"/>
  <c r="M967" i="8"/>
  <c r="O966" i="8"/>
  <c r="N966" i="8"/>
  <c r="M966" i="8"/>
  <c r="O965" i="8"/>
  <c r="N965" i="8"/>
  <c r="M965" i="8"/>
  <c r="O964" i="8"/>
  <c r="N964" i="8"/>
  <c r="M964" i="8"/>
  <c r="O963" i="8"/>
  <c r="N963" i="8"/>
  <c r="M963" i="8"/>
  <c r="O962" i="8"/>
  <c r="N962" i="8"/>
  <c r="M962" i="8"/>
  <c r="O961" i="8"/>
  <c r="N961" i="8"/>
  <c r="M961" i="8"/>
  <c r="O960" i="8"/>
  <c r="N960" i="8"/>
  <c r="M960" i="8"/>
  <c r="O959" i="8"/>
  <c r="N959" i="8"/>
  <c r="M959" i="8"/>
  <c r="O958" i="8"/>
  <c r="N958" i="8"/>
  <c r="M958" i="8"/>
  <c r="O957" i="8"/>
  <c r="N957" i="8"/>
  <c r="M957" i="8"/>
  <c r="O956" i="8"/>
  <c r="N956" i="8"/>
  <c r="M956" i="8"/>
  <c r="O955" i="8"/>
  <c r="N955" i="8"/>
  <c r="M955" i="8"/>
  <c r="O954" i="8"/>
  <c r="N954" i="8"/>
  <c r="M954" i="8"/>
  <c r="O953" i="8"/>
  <c r="N953" i="8"/>
  <c r="M953" i="8"/>
  <c r="O952" i="8"/>
  <c r="N952" i="8"/>
  <c r="M952" i="8"/>
  <c r="O951" i="8"/>
  <c r="N951" i="8"/>
  <c r="M951" i="8"/>
  <c r="O950" i="8"/>
  <c r="N950" i="8"/>
  <c r="M950" i="8"/>
  <c r="O949" i="8"/>
  <c r="N949" i="8"/>
  <c r="M949" i="8"/>
  <c r="O948" i="8"/>
  <c r="N948" i="8"/>
  <c r="M948" i="8"/>
  <c r="O947" i="8"/>
  <c r="N947" i="8"/>
  <c r="M947" i="8"/>
  <c r="O946" i="8"/>
  <c r="N946" i="8"/>
  <c r="M946" i="8"/>
  <c r="O945" i="8"/>
  <c r="N945" i="8"/>
  <c r="M945" i="8"/>
  <c r="O944" i="8"/>
  <c r="N944" i="8"/>
  <c r="M944" i="8"/>
  <c r="O943" i="8"/>
  <c r="N943" i="8"/>
  <c r="M943" i="8"/>
  <c r="O942" i="8"/>
  <c r="N942" i="8"/>
  <c r="M942" i="8"/>
  <c r="O941" i="8"/>
  <c r="N941" i="8"/>
  <c r="M941" i="8"/>
  <c r="O940" i="8"/>
  <c r="N940" i="8"/>
  <c r="M940" i="8"/>
  <c r="O939" i="8"/>
  <c r="N939" i="8"/>
  <c r="M939" i="8"/>
  <c r="O938" i="8"/>
  <c r="N938" i="8"/>
  <c r="M938" i="8"/>
  <c r="O937" i="8"/>
  <c r="N937" i="8"/>
  <c r="M937" i="8"/>
  <c r="O936" i="8"/>
  <c r="N936" i="8"/>
  <c r="M936" i="8"/>
  <c r="O935" i="8"/>
  <c r="N935" i="8"/>
  <c r="M935" i="8"/>
  <c r="O934" i="8"/>
  <c r="N934" i="8"/>
  <c r="M934" i="8"/>
  <c r="O933" i="8"/>
  <c r="N933" i="8"/>
  <c r="M933" i="8"/>
  <c r="O932" i="8"/>
  <c r="N932" i="8"/>
  <c r="M932" i="8"/>
  <c r="O931" i="8"/>
  <c r="N931" i="8"/>
  <c r="M931" i="8"/>
  <c r="O930" i="8"/>
  <c r="N930" i="8"/>
  <c r="M930" i="8"/>
  <c r="O929" i="8"/>
  <c r="N929" i="8"/>
  <c r="M929" i="8"/>
  <c r="O928" i="8"/>
  <c r="N928" i="8"/>
  <c r="M928" i="8"/>
  <c r="O927" i="8"/>
  <c r="N927" i="8"/>
  <c r="M927" i="8"/>
  <c r="O926" i="8"/>
  <c r="N926" i="8"/>
  <c r="M926" i="8"/>
  <c r="O925" i="8"/>
  <c r="N925" i="8"/>
  <c r="M925" i="8"/>
  <c r="O924" i="8"/>
  <c r="N924" i="8"/>
  <c r="M924" i="8"/>
  <c r="O923" i="8"/>
  <c r="N923" i="8"/>
  <c r="M923" i="8"/>
  <c r="O922" i="8"/>
  <c r="N922" i="8"/>
  <c r="M922" i="8"/>
  <c r="O921" i="8"/>
  <c r="N921" i="8"/>
  <c r="M921" i="8"/>
  <c r="O920" i="8"/>
  <c r="N920" i="8"/>
  <c r="M920" i="8"/>
  <c r="O919" i="8"/>
  <c r="N919" i="8"/>
  <c r="M919" i="8"/>
  <c r="O918" i="8"/>
  <c r="N918" i="8"/>
  <c r="M918" i="8"/>
  <c r="O917" i="8"/>
  <c r="N917" i="8"/>
  <c r="M917" i="8"/>
  <c r="O916" i="8"/>
  <c r="N916" i="8"/>
  <c r="M916" i="8"/>
  <c r="O915" i="8"/>
  <c r="N915" i="8"/>
  <c r="M915" i="8"/>
  <c r="O914" i="8"/>
  <c r="N914" i="8"/>
  <c r="M914" i="8"/>
  <c r="O913" i="8"/>
  <c r="N913" i="8"/>
  <c r="M913" i="8"/>
  <c r="O912" i="8"/>
  <c r="N912" i="8"/>
  <c r="M912" i="8"/>
  <c r="O911" i="8"/>
  <c r="N911" i="8"/>
  <c r="M911" i="8"/>
  <c r="O910" i="8"/>
  <c r="N910" i="8"/>
  <c r="M910" i="8"/>
  <c r="O909" i="8"/>
  <c r="N909" i="8"/>
  <c r="M909" i="8"/>
  <c r="O908" i="8"/>
  <c r="N908" i="8"/>
  <c r="M908" i="8"/>
  <c r="O907" i="8"/>
  <c r="N907" i="8"/>
  <c r="M907" i="8"/>
  <c r="O906" i="8"/>
  <c r="N906" i="8"/>
  <c r="M906" i="8"/>
  <c r="O905" i="8"/>
  <c r="N905" i="8"/>
  <c r="M905" i="8"/>
  <c r="O904" i="8"/>
  <c r="N904" i="8"/>
  <c r="M904" i="8"/>
  <c r="O903" i="8"/>
  <c r="N903" i="8"/>
  <c r="M903" i="8"/>
  <c r="O902" i="8"/>
  <c r="N902" i="8"/>
  <c r="M902" i="8"/>
  <c r="O901" i="8"/>
  <c r="N901" i="8"/>
  <c r="M901" i="8"/>
  <c r="O900" i="8"/>
  <c r="N900" i="8"/>
  <c r="M900" i="8"/>
  <c r="O899" i="8"/>
  <c r="N899" i="8"/>
  <c r="M899" i="8"/>
  <c r="O898" i="8"/>
  <c r="N898" i="8"/>
  <c r="M898" i="8"/>
  <c r="O897" i="8"/>
  <c r="N897" i="8"/>
  <c r="M897" i="8"/>
  <c r="O896" i="8"/>
  <c r="N896" i="8"/>
  <c r="M896" i="8"/>
  <c r="O895" i="8"/>
  <c r="N895" i="8"/>
  <c r="M895" i="8"/>
  <c r="O894" i="8"/>
  <c r="N894" i="8"/>
  <c r="M894" i="8"/>
  <c r="O893" i="8"/>
  <c r="N893" i="8"/>
  <c r="M893" i="8"/>
  <c r="O892" i="8"/>
  <c r="N892" i="8"/>
  <c r="M892" i="8"/>
  <c r="O891" i="8"/>
  <c r="N891" i="8"/>
  <c r="M891" i="8"/>
  <c r="O890" i="8"/>
  <c r="N890" i="8"/>
  <c r="M890" i="8"/>
  <c r="O889" i="8"/>
  <c r="N889" i="8"/>
  <c r="M889" i="8"/>
  <c r="O888" i="8"/>
  <c r="N888" i="8"/>
  <c r="M888" i="8"/>
  <c r="O887" i="8"/>
  <c r="N887" i="8"/>
  <c r="M887" i="8"/>
  <c r="O886" i="8"/>
  <c r="N886" i="8"/>
  <c r="M886" i="8"/>
  <c r="O885" i="8"/>
  <c r="N885" i="8"/>
  <c r="M885" i="8"/>
  <c r="O884" i="8"/>
  <c r="N884" i="8"/>
  <c r="M884" i="8"/>
  <c r="O883" i="8"/>
  <c r="N883" i="8"/>
  <c r="M883" i="8"/>
  <c r="O882" i="8"/>
  <c r="N882" i="8"/>
  <c r="M882" i="8"/>
  <c r="O881" i="8"/>
  <c r="N881" i="8"/>
  <c r="M881" i="8"/>
  <c r="O880" i="8"/>
  <c r="N880" i="8"/>
  <c r="M880" i="8"/>
  <c r="O879" i="8"/>
  <c r="N879" i="8"/>
  <c r="M879" i="8"/>
  <c r="O878" i="8"/>
  <c r="N878" i="8"/>
  <c r="M878" i="8"/>
  <c r="O877" i="8"/>
  <c r="N877" i="8"/>
  <c r="M877" i="8"/>
  <c r="O876" i="8"/>
  <c r="N876" i="8"/>
  <c r="M876" i="8"/>
  <c r="O875" i="8"/>
  <c r="N875" i="8"/>
  <c r="M875" i="8"/>
  <c r="O874" i="8"/>
  <c r="N874" i="8"/>
  <c r="M874" i="8"/>
  <c r="O873" i="8"/>
  <c r="N873" i="8"/>
  <c r="M873" i="8"/>
  <c r="O872" i="8"/>
  <c r="N872" i="8"/>
  <c r="M872" i="8"/>
  <c r="O871" i="8"/>
  <c r="N871" i="8"/>
  <c r="M871" i="8"/>
  <c r="O870" i="8"/>
  <c r="N870" i="8"/>
  <c r="M870" i="8"/>
  <c r="O869" i="8"/>
  <c r="N869" i="8"/>
  <c r="M869" i="8"/>
  <c r="O868" i="8"/>
  <c r="N868" i="8"/>
  <c r="M868" i="8"/>
  <c r="O867" i="8"/>
  <c r="N867" i="8"/>
  <c r="M867" i="8"/>
  <c r="O866" i="8"/>
  <c r="N866" i="8"/>
  <c r="M866" i="8"/>
  <c r="O865" i="8"/>
  <c r="N865" i="8"/>
  <c r="M865" i="8"/>
  <c r="O864" i="8"/>
  <c r="N864" i="8"/>
  <c r="M864" i="8"/>
  <c r="O863" i="8"/>
  <c r="N863" i="8"/>
  <c r="M863" i="8"/>
  <c r="O862" i="8"/>
  <c r="N862" i="8"/>
  <c r="M862" i="8"/>
  <c r="O861" i="8"/>
  <c r="N861" i="8"/>
  <c r="M861" i="8"/>
  <c r="O860" i="8"/>
  <c r="N860" i="8"/>
  <c r="M860" i="8"/>
  <c r="O859" i="8"/>
  <c r="N859" i="8"/>
  <c r="M859" i="8"/>
  <c r="O858" i="8"/>
  <c r="N858" i="8"/>
  <c r="M858" i="8"/>
  <c r="O857" i="8"/>
  <c r="N857" i="8"/>
  <c r="M857" i="8"/>
  <c r="O856" i="8"/>
  <c r="N856" i="8"/>
  <c r="M856" i="8"/>
  <c r="O855" i="8"/>
  <c r="N855" i="8"/>
  <c r="M855" i="8"/>
  <c r="O854" i="8"/>
  <c r="N854" i="8"/>
  <c r="M854" i="8"/>
  <c r="O853" i="8"/>
  <c r="N853" i="8"/>
  <c r="M853" i="8"/>
  <c r="O852" i="8"/>
  <c r="N852" i="8"/>
  <c r="M852" i="8"/>
  <c r="O851" i="8"/>
  <c r="N851" i="8"/>
  <c r="M851" i="8"/>
  <c r="O850" i="8"/>
  <c r="N850" i="8"/>
  <c r="M850" i="8"/>
  <c r="O849" i="8"/>
  <c r="N849" i="8"/>
  <c r="M849" i="8"/>
  <c r="O848" i="8"/>
  <c r="N848" i="8"/>
  <c r="M848" i="8"/>
  <c r="O847" i="8"/>
  <c r="N847" i="8"/>
  <c r="M847" i="8"/>
  <c r="O846" i="8"/>
  <c r="N846" i="8"/>
  <c r="M846" i="8"/>
  <c r="O845" i="8"/>
  <c r="N845" i="8"/>
  <c r="M845" i="8"/>
  <c r="O844" i="8"/>
  <c r="N844" i="8"/>
  <c r="M844" i="8"/>
  <c r="O843" i="8"/>
  <c r="N843" i="8"/>
  <c r="M843" i="8"/>
  <c r="O842" i="8"/>
  <c r="N842" i="8"/>
  <c r="M842" i="8"/>
  <c r="O841" i="8"/>
  <c r="N841" i="8"/>
  <c r="M841" i="8"/>
  <c r="O840" i="8"/>
  <c r="N840" i="8"/>
  <c r="M840" i="8"/>
  <c r="O839" i="8"/>
  <c r="N839" i="8"/>
  <c r="M839" i="8"/>
  <c r="O838" i="8"/>
  <c r="N838" i="8"/>
  <c r="M838" i="8"/>
  <c r="O837" i="8"/>
  <c r="N837" i="8"/>
  <c r="M837" i="8"/>
  <c r="O836" i="8"/>
  <c r="N836" i="8"/>
  <c r="M836" i="8"/>
  <c r="O835" i="8"/>
  <c r="N835" i="8"/>
  <c r="M835" i="8"/>
  <c r="O834" i="8"/>
  <c r="N834" i="8"/>
  <c r="M834" i="8"/>
  <c r="O833" i="8"/>
  <c r="N833" i="8"/>
  <c r="M833" i="8"/>
  <c r="O832" i="8"/>
  <c r="N832" i="8"/>
  <c r="M832" i="8"/>
  <c r="O831" i="8"/>
  <c r="N831" i="8"/>
  <c r="M831" i="8"/>
  <c r="O830" i="8"/>
  <c r="N830" i="8"/>
  <c r="M830" i="8"/>
  <c r="O829" i="8"/>
  <c r="N829" i="8"/>
  <c r="M829" i="8"/>
  <c r="O828" i="8"/>
  <c r="N828" i="8"/>
  <c r="M828" i="8"/>
  <c r="O827" i="8"/>
  <c r="N827" i="8"/>
  <c r="M827" i="8"/>
  <c r="O826" i="8"/>
  <c r="N826" i="8"/>
  <c r="M826" i="8"/>
  <c r="O825" i="8"/>
  <c r="N825" i="8"/>
  <c r="M825" i="8"/>
  <c r="O824" i="8"/>
  <c r="N824" i="8"/>
  <c r="M824" i="8"/>
  <c r="O823" i="8"/>
  <c r="N823" i="8"/>
  <c r="M823" i="8"/>
  <c r="O822" i="8"/>
  <c r="N822" i="8"/>
  <c r="M822" i="8"/>
  <c r="O821" i="8"/>
  <c r="N821" i="8"/>
  <c r="M821" i="8"/>
  <c r="O820" i="8"/>
  <c r="N820" i="8"/>
  <c r="M820" i="8"/>
  <c r="O819" i="8"/>
  <c r="N819" i="8"/>
  <c r="M819" i="8"/>
  <c r="O818" i="8"/>
  <c r="N818" i="8"/>
  <c r="M818" i="8"/>
  <c r="O817" i="8"/>
  <c r="N817" i="8"/>
  <c r="M817" i="8"/>
  <c r="O816" i="8"/>
  <c r="N816" i="8"/>
  <c r="M816" i="8"/>
  <c r="O815" i="8"/>
  <c r="N815" i="8"/>
  <c r="M815" i="8"/>
  <c r="O814" i="8"/>
  <c r="N814" i="8"/>
  <c r="M814" i="8"/>
  <c r="O813" i="8"/>
  <c r="N813" i="8"/>
  <c r="M813" i="8"/>
  <c r="O812" i="8"/>
  <c r="N812" i="8"/>
  <c r="M812" i="8"/>
  <c r="O811" i="8"/>
  <c r="N811" i="8"/>
  <c r="M811" i="8"/>
  <c r="O810" i="8"/>
  <c r="N810" i="8"/>
  <c r="M810" i="8"/>
  <c r="O809" i="8"/>
  <c r="N809" i="8"/>
  <c r="M809" i="8"/>
  <c r="O808" i="8"/>
  <c r="N808" i="8"/>
  <c r="M808" i="8"/>
  <c r="O807" i="8"/>
  <c r="N807" i="8"/>
  <c r="M807" i="8"/>
  <c r="O806" i="8"/>
  <c r="N806" i="8"/>
  <c r="M806" i="8"/>
  <c r="O805" i="8"/>
  <c r="N805" i="8"/>
  <c r="M805" i="8"/>
  <c r="O804" i="8"/>
  <c r="N804" i="8"/>
  <c r="M804" i="8"/>
  <c r="O803" i="8"/>
  <c r="N803" i="8"/>
  <c r="M803" i="8"/>
  <c r="O802" i="8"/>
  <c r="N802" i="8"/>
  <c r="M802" i="8"/>
  <c r="O801" i="8"/>
  <c r="N801" i="8"/>
  <c r="M801" i="8"/>
  <c r="O800" i="8"/>
  <c r="N800" i="8"/>
  <c r="M800" i="8"/>
  <c r="O799" i="8"/>
  <c r="N799" i="8"/>
  <c r="M799" i="8"/>
  <c r="O798" i="8"/>
  <c r="N798" i="8"/>
  <c r="M798" i="8"/>
  <c r="O797" i="8"/>
  <c r="N797" i="8"/>
  <c r="M797" i="8"/>
  <c r="O796" i="8"/>
  <c r="N796" i="8"/>
  <c r="M796" i="8"/>
  <c r="O795" i="8"/>
  <c r="N795" i="8"/>
  <c r="M795" i="8"/>
  <c r="O794" i="8"/>
  <c r="N794" i="8"/>
  <c r="M794" i="8"/>
  <c r="O793" i="8"/>
  <c r="N793" i="8"/>
  <c r="M793" i="8"/>
  <c r="O792" i="8"/>
  <c r="N792" i="8"/>
  <c r="M792" i="8"/>
  <c r="O791" i="8"/>
  <c r="N791" i="8"/>
  <c r="M791" i="8"/>
  <c r="O790" i="8"/>
  <c r="N790" i="8"/>
  <c r="M790" i="8"/>
  <c r="O789" i="8"/>
  <c r="N789" i="8"/>
  <c r="M789" i="8"/>
  <c r="O788" i="8"/>
  <c r="N788" i="8"/>
  <c r="M788" i="8"/>
  <c r="O787" i="8"/>
  <c r="N787" i="8"/>
  <c r="M787" i="8"/>
  <c r="O786" i="8"/>
  <c r="N786" i="8"/>
  <c r="M786" i="8"/>
  <c r="O785" i="8"/>
  <c r="N785" i="8"/>
  <c r="M785" i="8"/>
  <c r="O784" i="8"/>
  <c r="N784" i="8"/>
  <c r="M784" i="8"/>
  <c r="O783" i="8"/>
  <c r="N783" i="8"/>
  <c r="M783" i="8"/>
  <c r="O782" i="8"/>
  <c r="N782" i="8"/>
  <c r="M782" i="8"/>
  <c r="O781" i="8"/>
  <c r="N781" i="8"/>
  <c r="M781" i="8"/>
  <c r="O780" i="8"/>
  <c r="N780" i="8"/>
  <c r="M780" i="8"/>
  <c r="O779" i="8"/>
  <c r="N779" i="8"/>
  <c r="M779" i="8"/>
  <c r="O778" i="8"/>
  <c r="N778" i="8"/>
  <c r="M778" i="8"/>
  <c r="O777" i="8"/>
  <c r="N777" i="8"/>
  <c r="M777" i="8"/>
  <c r="O776" i="8"/>
  <c r="N776" i="8"/>
  <c r="M776" i="8"/>
  <c r="O775" i="8"/>
  <c r="N775" i="8"/>
  <c r="M775" i="8"/>
  <c r="O774" i="8"/>
  <c r="N774" i="8"/>
  <c r="M774" i="8"/>
  <c r="O773" i="8"/>
  <c r="N773" i="8"/>
  <c r="M773" i="8"/>
  <c r="O772" i="8"/>
  <c r="N772" i="8"/>
  <c r="M772" i="8"/>
  <c r="O771" i="8"/>
  <c r="N771" i="8"/>
  <c r="M771" i="8"/>
  <c r="O770" i="8"/>
  <c r="N770" i="8"/>
  <c r="M770" i="8"/>
  <c r="O769" i="8"/>
  <c r="N769" i="8"/>
  <c r="M769" i="8"/>
  <c r="O768" i="8"/>
  <c r="N768" i="8"/>
  <c r="M768" i="8"/>
  <c r="O767" i="8"/>
  <c r="N767" i="8"/>
  <c r="M767" i="8"/>
  <c r="O766" i="8"/>
  <c r="N766" i="8"/>
  <c r="M766" i="8"/>
  <c r="O765" i="8"/>
  <c r="N765" i="8"/>
  <c r="M765" i="8"/>
  <c r="O764" i="8"/>
  <c r="N764" i="8"/>
  <c r="M764" i="8"/>
  <c r="O763" i="8"/>
  <c r="N763" i="8"/>
  <c r="M763" i="8"/>
  <c r="O762" i="8"/>
  <c r="N762" i="8"/>
  <c r="M762" i="8"/>
  <c r="O761" i="8"/>
  <c r="N761" i="8"/>
  <c r="M761" i="8"/>
  <c r="O760" i="8"/>
  <c r="N760" i="8"/>
  <c r="M760" i="8"/>
  <c r="O759" i="8"/>
  <c r="N759" i="8"/>
  <c r="M759" i="8"/>
  <c r="O758" i="8"/>
  <c r="N758" i="8"/>
  <c r="M758" i="8"/>
  <c r="O757" i="8"/>
  <c r="N757" i="8"/>
  <c r="M757" i="8"/>
  <c r="O756" i="8"/>
  <c r="N756" i="8"/>
  <c r="M756" i="8"/>
  <c r="O755" i="8"/>
  <c r="N755" i="8"/>
  <c r="M755" i="8"/>
  <c r="O754" i="8"/>
  <c r="N754" i="8"/>
  <c r="M754" i="8"/>
  <c r="O753" i="8"/>
  <c r="N753" i="8"/>
  <c r="M753" i="8"/>
  <c r="O752" i="8"/>
  <c r="N752" i="8"/>
  <c r="M752" i="8"/>
  <c r="O751" i="8"/>
  <c r="N751" i="8"/>
  <c r="M751" i="8"/>
  <c r="O750" i="8"/>
  <c r="N750" i="8"/>
  <c r="M750" i="8"/>
  <c r="O749" i="8"/>
  <c r="N749" i="8"/>
  <c r="M749" i="8"/>
  <c r="O748" i="8"/>
  <c r="N748" i="8"/>
  <c r="M748" i="8"/>
  <c r="O747" i="8"/>
  <c r="N747" i="8"/>
  <c r="M747" i="8"/>
  <c r="O746" i="8"/>
  <c r="N746" i="8"/>
  <c r="M746" i="8"/>
  <c r="O745" i="8"/>
  <c r="N745" i="8"/>
  <c r="M745" i="8"/>
  <c r="O744" i="8"/>
  <c r="N744" i="8"/>
  <c r="M744" i="8"/>
  <c r="O743" i="8"/>
  <c r="N743" i="8"/>
  <c r="M743" i="8"/>
  <c r="O742" i="8"/>
  <c r="N742" i="8"/>
  <c r="M742" i="8"/>
  <c r="O741" i="8"/>
  <c r="N741" i="8"/>
  <c r="M741" i="8"/>
  <c r="O740" i="8"/>
  <c r="N740" i="8"/>
  <c r="M740" i="8"/>
  <c r="O739" i="8"/>
  <c r="N739" i="8"/>
  <c r="M739" i="8"/>
  <c r="O738" i="8"/>
  <c r="N738" i="8"/>
  <c r="M738" i="8"/>
  <c r="O737" i="8"/>
  <c r="N737" i="8"/>
  <c r="M737" i="8"/>
  <c r="O736" i="8"/>
  <c r="N736" i="8"/>
  <c r="M736" i="8"/>
  <c r="O735" i="8"/>
  <c r="N735" i="8"/>
  <c r="M735" i="8"/>
  <c r="O734" i="8"/>
  <c r="N734" i="8"/>
  <c r="M734" i="8"/>
  <c r="O733" i="8"/>
  <c r="N733" i="8"/>
  <c r="M733" i="8"/>
  <c r="O732" i="8"/>
  <c r="N732" i="8"/>
  <c r="M732" i="8"/>
  <c r="O731" i="8"/>
  <c r="N731" i="8"/>
  <c r="M731" i="8"/>
  <c r="O730" i="8"/>
  <c r="N730" i="8"/>
  <c r="M730" i="8"/>
  <c r="O729" i="8"/>
  <c r="N729" i="8"/>
  <c r="M729" i="8"/>
  <c r="O728" i="8"/>
  <c r="N728" i="8"/>
  <c r="M728" i="8"/>
  <c r="O727" i="8"/>
  <c r="N727" i="8"/>
  <c r="M727" i="8"/>
  <c r="O726" i="8"/>
  <c r="N726" i="8"/>
  <c r="M726" i="8"/>
  <c r="O725" i="8"/>
  <c r="N725" i="8"/>
  <c r="M725" i="8"/>
  <c r="O724" i="8"/>
  <c r="N724" i="8"/>
  <c r="M724" i="8"/>
  <c r="O723" i="8"/>
  <c r="N723" i="8"/>
  <c r="M723" i="8"/>
  <c r="O722" i="8"/>
  <c r="N722" i="8"/>
  <c r="M722" i="8"/>
  <c r="O721" i="8"/>
  <c r="N721" i="8"/>
  <c r="M721" i="8"/>
  <c r="O720" i="8"/>
  <c r="N720" i="8"/>
  <c r="M720" i="8"/>
  <c r="O719" i="8"/>
  <c r="N719" i="8"/>
  <c r="M719" i="8"/>
  <c r="O718" i="8"/>
  <c r="N718" i="8"/>
  <c r="M718" i="8"/>
  <c r="O717" i="8"/>
  <c r="N717" i="8"/>
  <c r="M717" i="8"/>
  <c r="O716" i="8"/>
  <c r="N716" i="8"/>
  <c r="M716" i="8"/>
  <c r="O715" i="8"/>
  <c r="N715" i="8"/>
  <c r="M715" i="8"/>
  <c r="O714" i="8"/>
  <c r="N714" i="8"/>
  <c r="M714" i="8"/>
  <c r="O713" i="8"/>
  <c r="N713" i="8"/>
  <c r="M713" i="8"/>
  <c r="O712" i="8"/>
  <c r="N712" i="8"/>
  <c r="M712" i="8"/>
  <c r="O711" i="8"/>
  <c r="N711" i="8"/>
  <c r="M711" i="8"/>
  <c r="O710" i="8"/>
  <c r="N710" i="8"/>
  <c r="M710" i="8"/>
  <c r="O709" i="8"/>
  <c r="N709" i="8"/>
  <c r="M709" i="8"/>
  <c r="O708" i="8"/>
  <c r="N708" i="8"/>
  <c r="M708" i="8"/>
  <c r="O707" i="8"/>
  <c r="N707" i="8"/>
  <c r="M707" i="8"/>
  <c r="O706" i="8"/>
  <c r="N706" i="8"/>
  <c r="M706" i="8"/>
  <c r="O705" i="8"/>
  <c r="N705" i="8"/>
  <c r="M705" i="8"/>
  <c r="O704" i="8"/>
  <c r="N704" i="8"/>
  <c r="M704" i="8"/>
  <c r="O703" i="8"/>
  <c r="N703" i="8"/>
  <c r="M703" i="8"/>
  <c r="O702" i="8"/>
  <c r="N702" i="8"/>
  <c r="M702" i="8"/>
  <c r="O701" i="8"/>
  <c r="N701" i="8"/>
  <c r="M701" i="8"/>
  <c r="O700" i="8"/>
  <c r="N700" i="8"/>
  <c r="M700" i="8"/>
  <c r="O699" i="8"/>
  <c r="N699" i="8"/>
  <c r="M699" i="8"/>
  <c r="O698" i="8"/>
  <c r="N698" i="8"/>
  <c r="M698" i="8"/>
  <c r="O697" i="8"/>
  <c r="N697" i="8"/>
  <c r="M697" i="8"/>
  <c r="O696" i="8"/>
  <c r="N696" i="8"/>
  <c r="M696" i="8"/>
  <c r="O695" i="8"/>
  <c r="N695" i="8"/>
  <c r="M695" i="8"/>
  <c r="O694" i="8"/>
  <c r="N694" i="8"/>
  <c r="M694" i="8"/>
  <c r="O693" i="8"/>
  <c r="N693" i="8"/>
  <c r="M693" i="8"/>
  <c r="O692" i="8"/>
  <c r="N692" i="8"/>
  <c r="M692" i="8"/>
  <c r="O691" i="8"/>
  <c r="N691" i="8"/>
  <c r="M691" i="8"/>
  <c r="O690" i="8"/>
  <c r="N690" i="8"/>
  <c r="M690" i="8"/>
  <c r="O689" i="8"/>
  <c r="N689" i="8"/>
  <c r="M689" i="8"/>
  <c r="O688" i="8"/>
  <c r="N688" i="8"/>
  <c r="M688" i="8"/>
  <c r="O687" i="8"/>
  <c r="N687" i="8"/>
  <c r="M687" i="8"/>
  <c r="O686" i="8"/>
  <c r="N686" i="8"/>
  <c r="M686" i="8"/>
  <c r="O685" i="8"/>
  <c r="N685" i="8"/>
  <c r="M685" i="8"/>
  <c r="O684" i="8"/>
  <c r="N684" i="8"/>
  <c r="M684" i="8"/>
  <c r="O683" i="8"/>
  <c r="N683" i="8"/>
  <c r="M683" i="8"/>
  <c r="O682" i="8"/>
  <c r="N682" i="8"/>
  <c r="M682" i="8"/>
  <c r="O681" i="8"/>
  <c r="N681" i="8"/>
  <c r="M681" i="8"/>
  <c r="O680" i="8"/>
  <c r="N680" i="8"/>
  <c r="M680" i="8"/>
  <c r="O679" i="8"/>
  <c r="N679" i="8"/>
  <c r="M679" i="8"/>
  <c r="O678" i="8"/>
  <c r="N678" i="8"/>
  <c r="M678" i="8"/>
  <c r="O677" i="8"/>
  <c r="N677" i="8"/>
  <c r="M677" i="8"/>
  <c r="O676" i="8"/>
  <c r="N676" i="8"/>
  <c r="M676" i="8"/>
  <c r="O675" i="8"/>
  <c r="N675" i="8"/>
  <c r="M675" i="8"/>
  <c r="O674" i="8"/>
  <c r="N674" i="8"/>
  <c r="M674" i="8"/>
  <c r="O673" i="8"/>
  <c r="N673" i="8"/>
  <c r="M673" i="8"/>
  <c r="O672" i="8"/>
  <c r="N672" i="8"/>
  <c r="M672" i="8"/>
  <c r="O671" i="8"/>
  <c r="N671" i="8"/>
  <c r="M671" i="8"/>
  <c r="O670" i="8"/>
  <c r="N670" i="8"/>
  <c r="M670" i="8"/>
  <c r="O669" i="8"/>
  <c r="N669" i="8"/>
  <c r="M669" i="8"/>
  <c r="O668" i="8"/>
  <c r="N668" i="8"/>
  <c r="M668" i="8"/>
  <c r="O667" i="8"/>
  <c r="N667" i="8"/>
  <c r="M667" i="8"/>
  <c r="O666" i="8"/>
  <c r="N666" i="8"/>
  <c r="M666" i="8"/>
  <c r="O665" i="8"/>
  <c r="N665" i="8"/>
  <c r="M665" i="8"/>
  <c r="O664" i="8"/>
  <c r="N664" i="8"/>
  <c r="M664" i="8"/>
  <c r="O663" i="8"/>
  <c r="N663" i="8"/>
  <c r="M663" i="8"/>
  <c r="O662" i="8"/>
  <c r="N662" i="8"/>
  <c r="M662" i="8"/>
  <c r="O661" i="8"/>
  <c r="N661" i="8"/>
  <c r="M661" i="8"/>
  <c r="O660" i="8"/>
  <c r="N660" i="8"/>
  <c r="M660" i="8"/>
  <c r="O659" i="8"/>
  <c r="N659" i="8"/>
  <c r="M659" i="8"/>
  <c r="O658" i="8"/>
  <c r="N658" i="8"/>
  <c r="M658" i="8"/>
  <c r="O657" i="8"/>
  <c r="N657" i="8"/>
  <c r="M657" i="8"/>
  <c r="O656" i="8"/>
  <c r="N656" i="8"/>
  <c r="M656" i="8"/>
  <c r="O655" i="8"/>
  <c r="N655" i="8"/>
  <c r="M655" i="8"/>
  <c r="O654" i="8"/>
  <c r="N654" i="8"/>
  <c r="M654" i="8"/>
  <c r="O653" i="8"/>
  <c r="N653" i="8"/>
  <c r="M653" i="8"/>
  <c r="O652" i="8"/>
  <c r="N652" i="8"/>
  <c r="M652" i="8"/>
  <c r="O651" i="8"/>
  <c r="N651" i="8"/>
  <c r="M651" i="8"/>
  <c r="O650" i="8"/>
  <c r="N650" i="8"/>
  <c r="M650" i="8"/>
  <c r="O649" i="8"/>
  <c r="N649" i="8"/>
  <c r="M649" i="8"/>
  <c r="O648" i="8"/>
  <c r="N648" i="8"/>
  <c r="M648" i="8"/>
  <c r="O647" i="8"/>
  <c r="N647" i="8"/>
  <c r="M647" i="8"/>
  <c r="O646" i="8"/>
  <c r="N646" i="8"/>
  <c r="M646" i="8"/>
  <c r="O645" i="8"/>
  <c r="N645" i="8"/>
  <c r="M645" i="8"/>
  <c r="O644" i="8"/>
  <c r="N644" i="8"/>
  <c r="M644" i="8"/>
  <c r="O643" i="8"/>
  <c r="N643" i="8"/>
  <c r="M643" i="8"/>
  <c r="O642" i="8"/>
  <c r="N642" i="8"/>
  <c r="M642" i="8"/>
  <c r="O641" i="8"/>
  <c r="N641" i="8"/>
  <c r="M641" i="8"/>
  <c r="O640" i="8"/>
  <c r="N640" i="8"/>
  <c r="M640" i="8"/>
  <c r="O639" i="8"/>
  <c r="N639" i="8"/>
  <c r="M639" i="8"/>
  <c r="O638" i="8"/>
  <c r="N638" i="8"/>
  <c r="M638" i="8"/>
  <c r="O637" i="8"/>
  <c r="N637" i="8"/>
  <c r="M637" i="8"/>
  <c r="O636" i="8"/>
  <c r="N636" i="8"/>
  <c r="M636" i="8"/>
  <c r="O635" i="8"/>
  <c r="N635" i="8"/>
  <c r="M635" i="8"/>
  <c r="O634" i="8"/>
  <c r="N634" i="8"/>
  <c r="M634" i="8"/>
  <c r="O633" i="8"/>
  <c r="N633" i="8"/>
  <c r="M633" i="8"/>
  <c r="O632" i="8"/>
  <c r="N632" i="8"/>
  <c r="M632" i="8"/>
  <c r="O631" i="8"/>
  <c r="N631" i="8"/>
  <c r="M631" i="8"/>
  <c r="O630" i="8"/>
  <c r="N630" i="8"/>
  <c r="M630" i="8"/>
  <c r="O629" i="8"/>
  <c r="N629" i="8"/>
  <c r="M629" i="8"/>
  <c r="O628" i="8"/>
  <c r="N628" i="8"/>
  <c r="M628" i="8"/>
  <c r="O627" i="8"/>
  <c r="N627" i="8"/>
  <c r="M627" i="8"/>
  <c r="O626" i="8"/>
  <c r="N626" i="8"/>
  <c r="M626" i="8"/>
  <c r="O625" i="8"/>
  <c r="N625" i="8"/>
  <c r="M625" i="8"/>
  <c r="O624" i="8"/>
  <c r="N624" i="8"/>
  <c r="M624" i="8"/>
  <c r="O623" i="8"/>
  <c r="N623" i="8"/>
  <c r="M623" i="8"/>
  <c r="O622" i="8"/>
  <c r="N622" i="8"/>
  <c r="M622" i="8"/>
  <c r="O621" i="8"/>
  <c r="N621" i="8"/>
  <c r="M621" i="8"/>
  <c r="O620" i="8"/>
  <c r="N620" i="8"/>
  <c r="M620" i="8"/>
  <c r="O619" i="8"/>
  <c r="N619" i="8"/>
  <c r="M619" i="8"/>
  <c r="O618" i="8"/>
  <c r="N618" i="8"/>
  <c r="M618" i="8"/>
  <c r="O617" i="8"/>
  <c r="N617" i="8"/>
  <c r="M617" i="8"/>
  <c r="O616" i="8"/>
  <c r="N616" i="8"/>
  <c r="M616" i="8"/>
  <c r="O615" i="8"/>
  <c r="N615" i="8"/>
  <c r="M615" i="8"/>
  <c r="O614" i="8"/>
  <c r="N614" i="8"/>
  <c r="M614" i="8"/>
  <c r="O613" i="8"/>
  <c r="N613" i="8"/>
  <c r="M613" i="8"/>
  <c r="O612" i="8"/>
  <c r="N612" i="8"/>
  <c r="M612" i="8"/>
  <c r="O611" i="8"/>
  <c r="N611" i="8"/>
  <c r="M611" i="8"/>
  <c r="O610" i="8"/>
  <c r="N610" i="8"/>
  <c r="M610" i="8"/>
  <c r="O609" i="8"/>
  <c r="N609" i="8"/>
  <c r="M609" i="8"/>
  <c r="O608" i="8"/>
  <c r="N608" i="8"/>
  <c r="M608" i="8"/>
  <c r="O607" i="8"/>
  <c r="N607" i="8"/>
  <c r="M607" i="8"/>
  <c r="O606" i="8"/>
  <c r="N606" i="8"/>
  <c r="M606" i="8"/>
  <c r="O605" i="8"/>
  <c r="N605" i="8"/>
  <c r="M605" i="8"/>
  <c r="O604" i="8"/>
  <c r="N604" i="8"/>
  <c r="M604" i="8"/>
  <c r="O603" i="8"/>
  <c r="N603" i="8"/>
  <c r="M603" i="8"/>
  <c r="O602" i="8"/>
  <c r="N602" i="8"/>
  <c r="M602" i="8"/>
  <c r="O601" i="8"/>
  <c r="N601" i="8"/>
  <c r="M601" i="8"/>
  <c r="O600" i="8"/>
  <c r="N600" i="8"/>
  <c r="M600" i="8"/>
  <c r="O599" i="8"/>
  <c r="N599" i="8"/>
  <c r="M599" i="8"/>
  <c r="O598" i="8"/>
  <c r="N598" i="8"/>
  <c r="M598" i="8"/>
  <c r="O597" i="8"/>
  <c r="N597" i="8"/>
  <c r="M597" i="8"/>
  <c r="O596" i="8"/>
  <c r="N596" i="8"/>
  <c r="M596" i="8"/>
  <c r="O595" i="8"/>
  <c r="N595" i="8"/>
  <c r="M595" i="8"/>
  <c r="O594" i="8"/>
  <c r="N594" i="8"/>
  <c r="M594" i="8"/>
  <c r="O593" i="8"/>
  <c r="N593" i="8"/>
  <c r="M593" i="8"/>
  <c r="O592" i="8"/>
  <c r="N592" i="8"/>
  <c r="M592" i="8"/>
  <c r="O591" i="8"/>
  <c r="N591" i="8"/>
  <c r="M591" i="8"/>
  <c r="O590" i="8"/>
  <c r="N590" i="8"/>
  <c r="M590" i="8"/>
  <c r="O589" i="8"/>
  <c r="N589" i="8"/>
  <c r="M589" i="8"/>
  <c r="O588" i="8"/>
  <c r="N588" i="8"/>
  <c r="M588" i="8"/>
  <c r="O587" i="8"/>
  <c r="N587" i="8"/>
  <c r="M587" i="8"/>
  <c r="O586" i="8"/>
  <c r="N586" i="8"/>
  <c r="M586" i="8"/>
  <c r="O585" i="8"/>
  <c r="N585" i="8"/>
  <c r="M585" i="8"/>
  <c r="O584" i="8"/>
  <c r="N584" i="8"/>
  <c r="M584" i="8"/>
  <c r="O583" i="8"/>
  <c r="N583" i="8"/>
  <c r="M583" i="8"/>
  <c r="O582" i="8"/>
  <c r="N582" i="8"/>
  <c r="M582" i="8"/>
  <c r="O581" i="8"/>
  <c r="N581" i="8"/>
  <c r="M581" i="8"/>
  <c r="O580" i="8"/>
  <c r="N580" i="8"/>
  <c r="M580" i="8"/>
  <c r="O579" i="8"/>
  <c r="N579" i="8"/>
  <c r="M579" i="8"/>
  <c r="O578" i="8"/>
  <c r="N578" i="8"/>
  <c r="M578" i="8"/>
  <c r="O577" i="8"/>
  <c r="N577" i="8"/>
  <c r="M577" i="8"/>
  <c r="O576" i="8"/>
  <c r="N576" i="8"/>
  <c r="M576" i="8"/>
  <c r="O575" i="8"/>
  <c r="N575" i="8"/>
  <c r="M575" i="8"/>
  <c r="O574" i="8"/>
  <c r="N574" i="8"/>
  <c r="M574" i="8"/>
  <c r="O573" i="8"/>
  <c r="N573" i="8"/>
  <c r="M573" i="8"/>
  <c r="O572" i="8"/>
  <c r="N572" i="8"/>
  <c r="M572" i="8"/>
  <c r="O571" i="8"/>
  <c r="N571" i="8"/>
  <c r="M571" i="8"/>
  <c r="O570" i="8"/>
  <c r="N570" i="8"/>
  <c r="M570" i="8"/>
  <c r="O569" i="8"/>
  <c r="N569" i="8"/>
  <c r="M569" i="8"/>
  <c r="O568" i="8"/>
  <c r="N568" i="8"/>
  <c r="M568" i="8"/>
  <c r="O567" i="8"/>
  <c r="N567" i="8"/>
  <c r="M567" i="8"/>
  <c r="O566" i="8"/>
  <c r="N566" i="8"/>
  <c r="M566" i="8"/>
  <c r="O565" i="8"/>
  <c r="N565" i="8"/>
  <c r="M565" i="8"/>
  <c r="O564" i="8"/>
  <c r="N564" i="8"/>
  <c r="M564" i="8"/>
  <c r="O563" i="8"/>
  <c r="N563" i="8"/>
  <c r="M563" i="8"/>
  <c r="O562" i="8"/>
  <c r="N562" i="8"/>
  <c r="M562" i="8"/>
  <c r="O561" i="8"/>
  <c r="N561" i="8"/>
  <c r="M561" i="8"/>
  <c r="O560" i="8"/>
  <c r="N560" i="8"/>
  <c r="M560" i="8"/>
  <c r="O559" i="8"/>
  <c r="N559" i="8"/>
  <c r="M559" i="8"/>
  <c r="O558" i="8"/>
  <c r="N558" i="8"/>
  <c r="M558" i="8"/>
  <c r="O557" i="8"/>
  <c r="N557" i="8"/>
  <c r="M557" i="8"/>
  <c r="O556" i="8"/>
  <c r="N556" i="8"/>
  <c r="M556" i="8"/>
  <c r="O555" i="8"/>
  <c r="N555" i="8"/>
  <c r="M555" i="8"/>
  <c r="O554" i="8"/>
  <c r="N554" i="8"/>
  <c r="M554" i="8"/>
  <c r="O553" i="8"/>
  <c r="N553" i="8"/>
  <c r="M553" i="8"/>
  <c r="O552" i="8"/>
  <c r="N552" i="8"/>
  <c r="M552" i="8"/>
  <c r="O551" i="8"/>
  <c r="N551" i="8"/>
  <c r="M551" i="8"/>
  <c r="O550" i="8"/>
  <c r="N550" i="8"/>
  <c r="M550" i="8"/>
  <c r="O549" i="8"/>
  <c r="N549" i="8"/>
  <c r="M549" i="8"/>
  <c r="O548" i="8"/>
  <c r="N548" i="8"/>
  <c r="M548" i="8"/>
  <c r="O547" i="8"/>
  <c r="N547" i="8"/>
  <c r="M547" i="8"/>
  <c r="O546" i="8"/>
  <c r="N546" i="8"/>
  <c r="M546" i="8"/>
  <c r="O545" i="8"/>
  <c r="N545" i="8"/>
  <c r="M545" i="8"/>
  <c r="O544" i="8"/>
  <c r="N544" i="8"/>
  <c r="M544" i="8"/>
  <c r="O543" i="8"/>
  <c r="N543" i="8"/>
  <c r="M543" i="8"/>
  <c r="O542" i="8"/>
  <c r="N542" i="8"/>
  <c r="M542" i="8"/>
  <c r="O541" i="8"/>
  <c r="N541" i="8"/>
  <c r="M541" i="8"/>
  <c r="O540" i="8"/>
  <c r="N540" i="8"/>
  <c r="M540" i="8"/>
  <c r="O539" i="8"/>
  <c r="N539" i="8"/>
  <c r="M539" i="8"/>
  <c r="O538" i="8"/>
  <c r="N538" i="8"/>
  <c r="M538" i="8"/>
  <c r="O537" i="8"/>
  <c r="N537" i="8"/>
  <c r="M537" i="8"/>
  <c r="O536" i="8"/>
  <c r="N536" i="8"/>
  <c r="M536" i="8"/>
  <c r="O535" i="8"/>
  <c r="N535" i="8"/>
  <c r="M535" i="8"/>
  <c r="O534" i="8"/>
  <c r="N534" i="8"/>
  <c r="M534" i="8"/>
  <c r="O533" i="8"/>
  <c r="N533" i="8"/>
  <c r="M533" i="8"/>
  <c r="O532" i="8"/>
  <c r="N532" i="8"/>
  <c r="M532" i="8"/>
  <c r="O531" i="8"/>
  <c r="N531" i="8"/>
  <c r="M531" i="8"/>
  <c r="O530" i="8"/>
  <c r="N530" i="8"/>
  <c r="M530" i="8"/>
  <c r="O529" i="8"/>
  <c r="N529" i="8"/>
  <c r="M529" i="8"/>
  <c r="O528" i="8"/>
  <c r="N528" i="8"/>
  <c r="M528" i="8"/>
  <c r="O527" i="8"/>
  <c r="N527" i="8"/>
  <c r="M527" i="8"/>
  <c r="O526" i="8"/>
  <c r="N526" i="8"/>
  <c r="M526" i="8"/>
  <c r="O525" i="8"/>
  <c r="N525" i="8"/>
  <c r="M525" i="8"/>
  <c r="O524" i="8"/>
  <c r="N524" i="8"/>
  <c r="M524" i="8"/>
  <c r="O523" i="8"/>
  <c r="N523" i="8"/>
  <c r="M523" i="8"/>
  <c r="O522" i="8"/>
  <c r="N522" i="8"/>
  <c r="M522" i="8"/>
  <c r="O521" i="8"/>
  <c r="N521" i="8"/>
  <c r="M521" i="8"/>
  <c r="O520" i="8"/>
  <c r="N520" i="8"/>
  <c r="M520" i="8"/>
  <c r="O519" i="8"/>
  <c r="N519" i="8"/>
  <c r="M519" i="8"/>
  <c r="O518" i="8"/>
  <c r="N518" i="8"/>
  <c r="M518" i="8"/>
  <c r="O517" i="8"/>
  <c r="N517" i="8"/>
  <c r="M517" i="8"/>
  <c r="O516" i="8"/>
  <c r="N516" i="8"/>
  <c r="M516" i="8"/>
  <c r="O515" i="8"/>
  <c r="N515" i="8"/>
  <c r="M515" i="8"/>
  <c r="O514" i="8"/>
  <c r="N514" i="8"/>
  <c r="M514" i="8"/>
  <c r="O513" i="8"/>
  <c r="N513" i="8"/>
  <c r="M513" i="8"/>
  <c r="O512" i="8"/>
  <c r="N512" i="8"/>
  <c r="M512" i="8"/>
  <c r="O511" i="8"/>
  <c r="N511" i="8"/>
  <c r="M511" i="8"/>
  <c r="O510" i="8"/>
  <c r="N510" i="8"/>
  <c r="M510" i="8"/>
  <c r="O509" i="8"/>
  <c r="N509" i="8"/>
  <c r="M509" i="8"/>
  <c r="O508" i="8"/>
  <c r="N508" i="8"/>
  <c r="M508" i="8"/>
  <c r="O507" i="8"/>
  <c r="N507" i="8"/>
  <c r="M507" i="8"/>
  <c r="O506" i="8"/>
  <c r="N506" i="8"/>
  <c r="M506" i="8"/>
  <c r="O505" i="8"/>
  <c r="N505" i="8"/>
  <c r="M505" i="8"/>
  <c r="O504" i="8"/>
  <c r="N504" i="8"/>
  <c r="M504" i="8"/>
  <c r="O503" i="8"/>
  <c r="N503" i="8"/>
  <c r="M503" i="8"/>
  <c r="O502" i="8"/>
  <c r="N502" i="8"/>
  <c r="M502" i="8"/>
  <c r="O501" i="8"/>
  <c r="N501" i="8"/>
  <c r="M501" i="8"/>
  <c r="O500" i="8"/>
  <c r="N500" i="8"/>
  <c r="M500" i="8"/>
  <c r="O499" i="8"/>
  <c r="N499" i="8"/>
  <c r="M499" i="8"/>
  <c r="O498" i="8"/>
  <c r="N498" i="8"/>
  <c r="M498" i="8"/>
  <c r="O497" i="8"/>
  <c r="N497" i="8"/>
  <c r="M497" i="8"/>
  <c r="O496" i="8"/>
  <c r="N496" i="8"/>
  <c r="M496" i="8"/>
  <c r="O495" i="8"/>
  <c r="N495" i="8"/>
  <c r="M495" i="8"/>
  <c r="O494" i="8"/>
  <c r="N494" i="8"/>
  <c r="M494" i="8"/>
  <c r="O493" i="8"/>
  <c r="N493" i="8"/>
  <c r="M493" i="8"/>
  <c r="O492" i="8"/>
  <c r="N492" i="8"/>
  <c r="M492" i="8"/>
  <c r="O491" i="8"/>
  <c r="N491" i="8"/>
  <c r="M491" i="8"/>
  <c r="O490" i="8"/>
  <c r="N490" i="8"/>
  <c r="M490" i="8"/>
  <c r="O489" i="8"/>
  <c r="N489" i="8"/>
  <c r="M489" i="8"/>
  <c r="O488" i="8"/>
  <c r="N488" i="8"/>
  <c r="M488" i="8"/>
  <c r="O487" i="8"/>
  <c r="N487" i="8"/>
  <c r="M487" i="8"/>
  <c r="O486" i="8"/>
  <c r="N486" i="8"/>
  <c r="M486" i="8"/>
  <c r="O485" i="8"/>
  <c r="N485" i="8"/>
  <c r="M485" i="8"/>
  <c r="O484" i="8"/>
  <c r="N484" i="8"/>
  <c r="M484" i="8"/>
  <c r="O483" i="8"/>
  <c r="N483" i="8"/>
  <c r="M483" i="8"/>
  <c r="O482" i="8"/>
  <c r="N482" i="8"/>
  <c r="M482" i="8"/>
  <c r="O481" i="8"/>
  <c r="N481" i="8"/>
  <c r="M481" i="8"/>
  <c r="O480" i="8"/>
  <c r="N480" i="8"/>
  <c r="M480" i="8"/>
  <c r="O479" i="8"/>
  <c r="N479" i="8"/>
  <c r="M479" i="8"/>
  <c r="O478" i="8"/>
  <c r="N478" i="8"/>
  <c r="M478" i="8"/>
  <c r="O477" i="8"/>
  <c r="N477" i="8"/>
  <c r="M477" i="8"/>
  <c r="O476" i="8"/>
  <c r="N476" i="8"/>
  <c r="M476" i="8"/>
  <c r="O475" i="8"/>
  <c r="N475" i="8"/>
  <c r="M475" i="8"/>
  <c r="O474" i="8"/>
  <c r="N474" i="8"/>
  <c r="M474" i="8"/>
  <c r="O473" i="8"/>
  <c r="N473" i="8"/>
  <c r="M473" i="8"/>
  <c r="O472" i="8"/>
  <c r="N472" i="8"/>
  <c r="M472" i="8"/>
  <c r="O471" i="8"/>
  <c r="N471" i="8"/>
  <c r="M471" i="8"/>
  <c r="O470" i="8"/>
  <c r="N470" i="8"/>
  <c r="M470" i="8"/>
  <c r="O469" i="8"/>
  <c r="N469" i="8"/>
  <c r="M469" i="8"/>
  <c r="O468" i="8"/>
  <c r="N468" i="8"/>
  <c r="M468" i="8"/>
  <c r="O467" i="8"/>
  <c r="N467" i="8"/>
  <c r="M467" i="8"/>
  <c r="O466" i="8"/>
  <c r="N466" i="8"/>
  <c r="M466" i="8"/>
  <c r="O465" i="8"/>
  <c r="N465" i="8"/>
  <c r="M465" i="8"/>
  <c r="O464" i="8"/>
  <c r="N464" i="8"/>
  <c r="M464" i="8"/>
  <c r="O463" i="8"/>
  <c r="N463" i="8"/>
  <c r="M463" i="8"/>
  <c r="O462" i="8"/>
  <c r="N462" i="8"/>
  <c r="M462" i="8"/>
  <c r="O461" i="8"/>
  <c r="N461" i="8"/>
  <c r="M461" i="8"/>
  <c r="O460" i="8"/>
  <c r="N460" i="8"/>
  <c r="M460" i="8"/>
  <c r="O459" i="8"/>
  <c r="N459" i="8"/>
  <c r="M459" i="8"/>
  <c r="O458" i="8"/>
  <c r="N458" i="8"/>
  <c r="M458" i="8"/>
  <c r="O457" i="8"/>
  <c r="N457" i="8"/>
  <c r="M457" i="8"/>
  <c r="O456" i="8"/>
  <c r="N456" i="8"/>
  <c r="M456" i="8"/>
  <c r="O455" i="8"/>
  <c r="N455" i="8"/>
  <c r="M455" i="8"/>
  <c r="O454" i="8"/>
  <c r="N454" i="8"/>
  <c r="M454" i="8"/>
  <c r="O453" i="8"/>
  <c r="N453" i="8"/>
  <c r="M453" i="8"/>
  <c r="O452" i="8"/>
  <c r="N452" i="8"/>
  <c r="M452" i="8"/>
  <c r="O451" i="8"/>
  <c r="N451" i="8"/>
  <c r="M451" i="8"/>
  <c r="O450" i="8"/>
  <c r="N450" i="8"/>
  <c r="M450" i="8"/>
  <c r="O449" i="8"/>
  <c r="N449" i="8"/>
  <c r="M449" i="8"/>
  <c r="O448" i="8"/>
  <c r="N448" i="8"/>
  <c r="M448" i="8"/>
  <c r="O447" i="8"/>
  <c r="N447" i="8"/>
  <c r="M447" i="8"/>
  <c r="O446" i="8"/>
  <c r="N446" i="8"/>
  <c r="M446" i="8"/>
  <c r="O445" i="8"/>
  <c r="N445" i="8"/>
  <c r="M445" i="8"/>
  <c r="O444" i="8"/>
  <c r="N444" i="8"/>
  <c r="M444" i="8"/>
  <c r="O443" i="8"/>
  <c r="N443" i="8"/>
  <c r="M443" i="8"/>
  <c r="O442" i="8"/>
  <c r="N442" i="8"/>
  <c r="M442" i="8"/>
  <c r="O441" i="8"/>
  <c r="N441" i="8"/>
  <c r="M441" i="8"/>
  <c r="O440" i="8"/>
  <c r="N440" i="8"/>
  <c r="M440" i="8"/>
  <c r="O439" i="8"/>
  <c r="N439" i="8"/>
  <c r="M439" i="8"/>
  <c r="O438" i="8"/>
  <c r="N438" i="8"/>
  <c r="M438" i="8"/>
  <c r="O437" i="8"/>
  <c r="N437" i="8"/>
  <c r="M437" i="8"/>
  <c r="O436" i="8"/>
  <c r="N436" i="8"/>
  <c r="M436" i="8"/>
  <c r="O435" i="8"/>
  <c r="N435" i="8"/>
  <c r="M435" i="8"/>
  <c r="O434" i="8"/>
  <c r="N434" i="8"/>
  <c r="M434" i="8"/>
  <c r="O433" i="8"/>
  <c r="N433" i="8"/>
  <c r="M433" i="8"/>
  <c r="O432" i="8"/>
  <c r="N432" i="8"/>
  <c r="M432" i="8"/>
  <c r="O431" i="8"/>
  <c r="N431" i="8"/>
  <c r="M431" i="8"/>
  <c r="O430" i="8"/>
  <c r="N430" i="8"/>
  <c r="M430" i="8"/>
  <c r="O429" i="8"/>
  <c r="N429" i="8"/>
  <c r="M429" i="8"/>
  <c r="O428" i="8"/>
  <c r="N428" i="8"/>
  <c r="M428" i="8"/>
  <c r="O427" i="8"/>
  <c r="N427" i="8"/>
  <c r="M427" i="8"/>
  <c r="O426" i="8"/>
  <c r="N426" i="8"/>
  <c r="M426" i="8"/>
  <c r="O425" i="8"/>
  <c r="N425" i="8"/>
  <c r="M425" i="8"/>
  <c r="O424" i="8"/>
  <c r="N424" i="8"/>
  <c r="M424" i="8"/>
  <c r="O423" i="8"/>
  <c r="N423" i="8"/>
  <c r="M423" i="8"/>
  <c r="O422" i="8"/>
  <c r="N422" i="8"/>
  <c r="M422" i="8"/>
  <c r="O421" i="8"/>
  <c r="N421" i="8"/>
  <c r="M421" i="8"/>
  <c r="O420" i="8"/>
  <c r="N420" i="8"/>
  <c r="M420" i="8"/>
  <c r="O419" i="8"/>
  <c r="N419" i="8"/>
  <c r="M419" i="8"/>
  <c r="O418" i="8"/>
  <c r="N418" i="8"/>
  <c r="M418" i="8"/>
  <c r="O417" i="8"/>
  <c r="N417" i="8"/>
  <c r="M417" i="8"/>
  <c r="O416" i="8"/>
  <c r="N416" i="8"/>
  <c r="M416" i="8"/>
  <c r="O415" i="8"/>
  <c r="N415" i="8"/>
  <c r="M415" i="8"/>
  <c r="O414" i="8"/>
  <c r="N414" i="8"/>
  <c r="M414" i="8"/>
  <c r="O413" i="8"/>
  <c r="N413" i="8"/>
  <c r="M413" i="8"/>
  <c r="O412" i="8"/>
  <c r="N412" i="8"/>
  <c r="M412" i="8"/>
  <c r="O411" i="8"/>
  <c r="N411" i="8"/>
  <c r="M411" i="8"/>
  <c r="O410" i="8"/>
  <c r="N410" i="8"/>
  <c r="M410" i="8"/>
  <c r="O409" i="8"/>
  <c r="N409" i="8"/>
  <c r="M409" i="8"/>
  <c r="O408" i="8"/>
  <c r="N408" i="8"/>
  <c r="M408" i="8"/>
  <c r="O407" i="8"/>
  <c r="N407" i="8"/>
  <c r="M407" i="8"/>
  <c r="O406" i="8"/>
  <c r="N406" i="8"/>
  <c r="M406" i="8"/>
  <c r="O405" i="8"/>
  <c r="N405" i="8"/>
  <c r="M405" i="8"/>
  <c r="O404" i="8"/>
  <c r="N404" i="8"/>
  <c r="M404" i="8"/>
  <c r="O403" i="8"/>
  <c r="N403" i="8"/>
  <c r="M403" i="8"/>
  <c r="O402" i="8"/>
  <c r="N402" i="8"/>
  <c r="M402" i="8"/>
  <c r="O401" i="8"/>
  <c r="N401" i="8"/>
  <c r="M401" i="8"/>
  <c r="O400" i="8"/>
  <c r="M400" i="8"/>
  <c r="N400" i="8"/>
  <c r="O399" i="8"/>
  <c r="N399" i="8"/>
  <c r="M399" i="8"/>
  <c r="O398" i="8"/>
  <c r="N398" i="8"/>
  <c r="M398" i="8"/>
  <c r="O397" i="8"/>
  <c r="N397" i="8"/>
  <c r="M397" i="8"/>
  <c r="O396" i="8"/>
  <c r="N396" i="8"/>
  <c r="M396" i="8"/>
  <c r="O395" i="8"/>
  <c r="N395" i="8"/>
  <c r="M395" i="8"/>
  <c r="O394" i="8"/>
  <c r="N394" i="8"/>
  <c r="M394" i="8"/>
  <c r="O393" i="8"/>
  <c r="N393" i="8"/>
  <c r="M393" i="8"/>
  <c r="O391" i="8"/>
  <c r="N391" i="8"/>
  <c r="M391" i="8"/>
  <c r="O390" i="8"/>
  <c r="N390" i="8"/>
  <c r="M390" i="8"/>
  <c r="O389" i="8"/>
  <c r="N389" i="8"/>
  <c r="M389" i="8"/>
  <c r="O387" i="8"/>
  <c r="N387" i="8"/>
  <c r="M387" i="8"/>
  <c r="O386" i="8"/>
  <c r="N386" i="8"/>
  <c r="M386" i="8"/>
  <c r="O385" i="8"/>
  <c r="N385" i="8"/>
  <c r="M385" i="8"/>
  <c r="O383" i="8"/>
  <c r="N383" i="8"/>
  <c r="M383" i="8"/>
  <c r="O382" i="8"/>
  <c r="N382" i="8"/>
  <c r="M382" i="8"/>
  <c r="O381" i="8"/>
  <c r="N381" i="8"/>
  <c r="M381" i="8"/>
  <c r="O379" i="8"/>
  <c r="N379" i="8"/>
  <c r="M379" i="8"/>
  <c r="O378" i="8"/>
  <c r="N378" i="8"/>
  <c r="M378" i="8"/>
  <c r="O377" i="8"/>
  <c r="N377" i="8"/>
  <c r="M377" i="8"/>
  <c r="O375" i="8"/>
  <c r="N375" i="8"/>
  <c r="M375" i="8"/>
  <c r="O374" i="8"/>
  <c r="N374" i="8"/>
  <c r="M374" i="8"/>
  <c r="O373" i="8"/>
  <c r="N373" i="8"/>
  <c r="M373" i="8"/>
  <c r="O371" i="8"/>
  <c r="N371" i="8"/>
  <c r="M371" i="8"/>
  <c r="O370" i="8"/>
  <c r="N370" i="8"/>
  <c r="M370" i="8"/>
  <c r="O369" i="8"/>
  <c r="N369" i="8"/>
  <c r="M369" i="8"/>
  <c r="O367" i="8"/>
  <c r="N367" i="8"/>
  <c r="M367" i="8"/>
  <c r="O366" i="8"/>
  <c r="N366" i="8"/>
  <c r="M366" i="8"/>
  <c r="O363" i="8"/>
  <c r="N363" i="8"/>
  <c r="M363" i="8"/>
  <c r="O362" i="8"/>
  <c r="N362" i="8"/>
  <c r="M362" i="8"/>
  <c r="O359" i="8"/>
  <c r="N359" i="8"/>
  <c r="M359" i="8"/>
  <c r="O358" i="8"/>
  <c r="N358" i="8"/>
  <c r="M358" i="8"/>
  <c r="O355" i="8"/>
  <c r="N355" i="8"/>
  <c r="M355" i="8"/>
  <c r="O354" i="8"/>
  <c r="N354" i="8"/>
  <c r="M354" i="8"/>
  <c r="O351" i="8"/>
  <c r="N351" i="8"/>
  <c r="M351" i="8"/>
  <c r="O350" i="8"/>
  <c r="N350" i="8"/>
  <c r="M350" i="8"/>
  <c r="O347" i="8"/>
  <c r="N347" i="8"/>
  <c r="M347" i="8"/>
  <c r="O346" i="8"/>
  <c r="N346" i="8"/>
  <c r="M346" i="8"/>
  <c r="O343" i="8"/>
  <c r="N343" i="8"/>
  <c r="M343" i="8"/>
  <c r="O342" i="8"/>
  <c r="N342" i="8"/>
  <c r="M342" i="8"/>
  <c r="O339" i="8"/>
  <c r="N339" i="8"/>
  <c r="M339" i="8"/>
  <c r="O338" i="8"/>
  <c r="N338" i="8"/>
  <c r="M338" i="8"/>
  <c r="O335" i="8"/>
  <c r="N335" i="8"/>
  <c r="M335" i="8"/>
  <c r="O334" i="8"/>
  <c r="N334" i="8"/>
  <c r="M334" i="8"/>
  <c r="O331" i="8"/>
  <c r="N331" i="8"/>
  <c r="M331" i="8"/>
  <c r="O330" i="8"/>
  <c r="N330" i="8"/>
  <c r="M330" i="8"/>
  <c r="O326" i="8"/>
  <c r="N326" i="8"/>
  <c r="M326" i="8"/>
  <c r="O322" i="8"/>
  <c r="N322" i="8"/>
  <c r="M322" i="8"/>
  <c r="O318" i="8"/>
  <c r="N318" i="8"/>
  <c r="M318" i="8"/>
  <c r="O314" i="8"/>
  <c r="N314" i="8"/>
  <c r="M314" i="8"/>
  <c r="O310" i="8"/>
  <c r="N310" i="8"/>
  <c r="M310" i="8"/>
  <c r="O306" i="8"/>
  <c r="N306" i="8"/>
  <c r="M306" i="8"/>
  <c r="O302" i="8"/>
  <c r="N302" i="8"/>
  <c r="M302" i="8"/>
  <c r="O298" i="8"/>
  <c r="N298" i="8"/>
  <c r="M298" i="8"/>
  <c r="O294" i="8"/>
  <c r="N294" i="8"/>
  <c r="M294" i="8"/>
  <c r="O290" i="8"/>
  <c r="N290" i="8"/>
  <c r="M290" i="8"/>
  <c r="O286" i="8"/>
  <c r="N286" i="8"/>
  <c r="M286" i="8"/>
  <c r="O282" i="8"/>
  <c r="N282" i="8"/>
  <c r="M282" i="8"/>
  <c r="O278" i="8"/>
  <c r="N278" i="8"/>
  <c r="M278" i="8"/>
  <c r="O274" i="8"/>
  <c r="N274" i="8"/>
  <c r="M274" i="8"/>
  <c r="O270" i="8"/>
  <c r="N270" i="8"/>
  <c r="M270" i="8"/>
  <c r="O266" i="8"/>
  <c r="N266" i="8"/>
  <c r="M266" i="8"/>
  <c r="O262" i="8"/>
  <c r="N262" i="8"/>
  <c r="M262" i="8"/>
  <c r="O258" i="8"/>
  <c r="N258" i="8"/>
  <c r="M258" i="8"/>
  <c r="O254" i="8"/>
  <c r="N254" i="8"/>
  <c r="M254" i="8"/>
  <c r="O250" i="8"/>
  <c r="N250" i="8"/>
  <c r="M250" i="8"/>
  <c r="O246" i="8"/>
  <c r="N246" i="8"/>
  <c r="M246" i="8"/>
  <c r="O242" i="8"/>
  <c r="N242" i="8"/>
  <c r="M242" i="8"/>
  <c r="O238" i="8"/>
  <c r="N238" i="8"/>
  <c r="M238" i="8"/>
  <c r="O234" i="8"/>
  <c r="N234" i="8"/>
  <c r="M234" i="8"/>
  <c r="O230" i="8"/>
  <c r="N230" i="8"/>
  <c r="M230" i="8"/>
  <c r="O226" i="8"/>
  <c r="N226" i="8"/>
  <c r="M226" i="8"/>
  <c r="O222" i="8"/>
  <c r="N222" i="8"/>
  <c r="M222" i="8"/>
  <c r="O218" i="8"/>
  <c r="N218" i="8"/>
  <c r="M218" i="8"/>
  <c r="O214" i="8"/>
  <c r="N214" i="8"/>
  <c r="M214" i="8"/>
  <c r="O210" i="8"/>
  <c r="N210" i="8"/>
  <c r="M210" i="8"/>
  <c r="O206" i="8"/>
  <c r="N206" i="8"/>
  <c r="M206" i="8"/>
  <c r="O202" i="8"/>
  <c r="N202" i="8"/>
  <c r="M202" i="8"/>
  <c r="O198" i="8"/>
  <c r="N198" i="8"/>
  <c r="M198" i="8"/>
  <c r="O194" i="8"/>
  <c r="N194" i="8"/>
  <c r="M194" i="8"/>
  <c r="O190" i="8"/>
  <c r="N190" i="8"/>
  <c r="M190" i="8"/>
  <c r="O186" i="8"/>
  <c r="N186" i="8"/>
  <c r="M186" i="8"/>
  <c r="O182" i="8"/>
  <c r="N182" i="8"/>
  <c r="M182" i="8"/>
  <c r="O178" i="8"/>
  <c r="N178" i="8"/>
  <c r="M178" i="8"/>
  <c r="O174" i="8"/>
  <c r="N174" i="8"/>
  <c r="M174" i="8"/>
  <c r="O170" i="8"/>
  <c r="N170" i="8"/>
  <c r="M170" i="8"/>
  <c r="O166" i="8"/>
  <c r="N166" i="8"/>
  <c r="M166" i="8"/>
  <c r="O162" i="8"/>
  <c r="N162" i="8"/>
  <c r="M162" i="8"/>
  <c r="O158" i="8"/>
  <c r="N158" i="8"/>
  <c r="M158" i="8"/>
  <c r="O154" i="8"/>
  <c r="N154" i="8"/>
  <c r="M154" i="8"/>
  <c r="O150" i="8"/>
  <c r="N150" i="8"/>
  <c r="M150" i="8"/>
  <c r="O146" i="8"/>
  <c r="N146" i="8"/>
  <c r="M146" i="8"/>
  <c r="O142" i="8"/>
  <c r="N142" i="8"/>
  <c r="M142" i="8"/>
  <c r="O138" i="8"/>
  <c r="N138" i="8"/>
  <c r="M138" i="8"/>
  <c r="O134" i="8"/>
  <c r="N134" i="8"/>
  <c r="M134" i="8"/>
  <c r="O130" i="8"/>
  <c r="N130" i="8"/>
  <c r="M130" i="8"/>
  <c r="O126" i="8"/>
  <c r="N126" i="8"/>
  <c r="M126" i="8"/>
  <c r="O122" i="8"/>
  <c r="N122" i="8"/>
  <c r="M122" i="8"/>
  <c r="O118" i="8"/>
  <c r="N118" i="8"/>
  <c r="M118" i="8"/>
  <c r="O114" i="8"/>
  <c r="N114" i="8"/>
  <c r="M114" i="8"/>
  <c r="O110" i="8"/>
  <c r="N110" i="8"/>
  <c r="M110" i="8"/>
  <c r="O106" i="8"/>
  <c r="N106" i="8"/>
  <c r="M106" i="8"/>
  <c r="O102" i="8"/>
  <c r="N102" i="8"/>
  <c r="M102" i="8"/>
  <c r="O98" i="8"/>
  <c r="N98" i="8"/>
  <c r="M98" i="8"/>
  <c r="O94" i="8"/>
  <c r="N94" i="8"/>
  <c r="M94" i="8"/>
  <c r="O90" i="8"/>
  <c r="N90" i="8"/>
  <c r="M90" i="8"/>
  <c r="O86" i="8"/>
  <c r="N86" i="8"/>
  <c r="M86" i="8"/>
  <c r="O82" i="8"/>
  <c r="N82" i="8"/>
  <c r="M82" i="8"/>
  <c r="O78" i="8"/>
  <c r="N78" i="8"/>
  <c r="M78" i="8"/>
  <c r="O74" i="8"/>
  <c r="N74" i="8"/>
  <c r="M74" i="8"/>
  <c r="O70" i="8"/>
  <c r="N70" i="8"/>
  <c r="M70" i="8"/>
  <c r="O66" i="8"/>
  <c r="N66" i="8"/>
  <c r="M66" i="8"/>
  <c r="O62" i="8"/>
  <c r="N62" i="8"/>
  <c r="M62" i="8"/>
  <c r="O58" i="8"/>
  <c r="N58" i="8"/>
  <c r="M58" i="8"/>
  <c r="O54" i="8"/>
  <c r="N54" i="8"/>
  <c r="M54" i="8"/>
  <c r="O50" i="8"/>
  <c r="N50" i="8"/>
  <c r="M50" i="8"/>
  <c r="O46" i="8"/>
  <c r="N46" i="8"/>
  <c r="M46" i="8"/>
  <c r="O42" i="8"/>
  <c r="N42" i="8"/>
  <c r="M42" i="8"/>
  <c r="O38" i="8"/>
  <c r="N38" i="8"/>
  <c r="M38" i="8"/>
  <c r="O34" i="8"/>
  <c r="N34" i="8"/>
  <c r="M34" i="8"/>
  <c r="O30" i="8"/>
  <c r="N30" i="8"/>
  <c r="M30" i="8"/>
  <c r="O26" i="8"/>
  <c r="N26" i="8"/>
  <c r="M26" i="8"/>
  <c r="O22" i="8"/>
  <c r="N22" i="8"/>
  <c r="M22" i="8"/>
  <c r="O18" i="8"/>
  <c r="N18" i="8"/>
  <c r="M18" i="8"/>
  <c r="O14" i="8"/>
  <c r="N14" i="8"/>
  <c r="M14" i="8"/>
  <c r="O10" i="8"/>
  <c r="N10" i="8"/>
  <c r="M10" i="8"/>
  <c r="O6" i="8"/>
  <c r="N6" i="8"/>
  <c r="M6" i="8"/>
  <c r="O365" i="8"/>
  <c r="N365" i="8"/>
  <c r="O361" i="8"/>
  <c r="N361" i="8"/>
  <c r="O357" i="8"/>
  <c r="N357" i="8"/>
  <c r="O353" i="8"/>
  <c r="N353" i="8"/>
  <c r="O349" i="8"/>
  <c r="N349" i="8"/>
  <c r="O345" i="8"/>
  <c r="N345" i="8"/>
  <c r="O341" i="8"/>
  <c r="N341" i="8"/>
  <c r="O337" i="8"/>
  <c r="N337" i="8"/>
  <c r="O333" i="8"/>
  <c r="N333" i="8"/>
  <c r="O329" i="8"/>
  <c r="N329" i="8"/>
  <c r="O325" i="8"/>
  <c r="N325" i="8"/>
  <c r="O321" i="8"/>
  <c r="N321" i="8"/>
  <c r="O317" i="8"/>
  <c r="N317" i="8"/>
  <c r="O313" i="8"/>
  <c r="N313" i="8"/>
  <c r="O309" i="8"/>
  <c r="N309" i="8"/>
  <c r="O305" i="8"/>
  <c r="N305" i="8"/>
  <c r="O301" i="8"/>
  <c r="N301" i="8"/>
  <c r="O297" i="8"/>
  <c r="N297" i="8"/>
  <c r="O293" i="8"/>
  <c r="N293" i="8"/>
  <c r="O289" i="8"/>
  <c r="N289" i="8"/>
  <c r="O285" i="8"/>
  <c r="N285" i="8"/>
  <c r="O281" i="8"/>
  <c r="N281" i="8"/>
  <c r="O277" i="8"/>
  <c r="N277" i="8"/>
  <c r="O273" i="8"/>
  <c r="N273" i="8"/>
  <c r="O269" i="8"/>
  <c r="N269" i="8"/>
  <c r="O265" i="8"/>
  <c r="N265" i="8"/>
  <c r="O261" i="8"/>
  <c r="N261" i="8"/>
  <c r="O257" i="8"/>
  <c r="N257" i="8"/>
  <c r="O253" i="8"/>
  <c r="N253" i="8"/>
  <c r="O249" i="8"/>
  <c r="N249" i="8"/>
  <c r="O245" i="8"/>
  <c r="N245" i="8"/>
  <c r="O241" i="8"/>
  <c r="N241" i="8"/>
  <c r="O237" i="8"/>
  <c r="N237" i="8"/>
  <c r="O233" i="8"/>
  <c r="N233" i="8"/>
  <c r="O229" i="8"/>
  <c r="N229" i="8"/>
  <c r="O225" i="8"/>
  <c r="N225" i="8"/>
  <c r="O221" i="8"/>
  <c r="N221" i="8"/>
  <c r="O217" i="8"/>
  <c r="N217" i="8"/>
  <c r="O213" i="8"/>
  <c r="N213" i="8"/>
  <c r="O209" i="8"/>
  <c r="N209" i="8"/>
  <c r="O205" i="8"/>
  <c r="N205" i="8"/>
  <c r="O201" i="8"/>
  <c r="N201" i="8"/>
  <c r="O197" i="8"/>
  <c r="N197" i="8"/>
  <c r="O193" i="8"/>
  <c r="N193" i="8"/>
  <c r="O189" i="8"/>
  <c r="N189" i="8"/>
  <c r="O185" i="8"/>
  <c r="N185" i="8"/>
  <c r="O181" i="8"/>
  <c r="N181" i="8"/>
  <c r="O177" i="8"/>
  <c r="N177" i="8"/>
  <c r="O173" i="8"/>
  <c r="N173" i="8"/>
  <c r="O169" i="8"/>
  <c r="N169" i="8"/>
  <c r="O165" i="8"/>
  <c r="N165" i="8"/>
  <c r="O161" i="8"/>
  <c r="N161" i="8"/>
  <c r="O157" i="8"/>
  <c r="N157" i="8"/>
  <c r="O153" i="8"/>
  <c r="N153" i="8"/>
  <c r="O149" i="8"/>
  <c r="N149" i="8"/>
  <c r="O145" i="8"/>
  <c r="N145" i="8"/>
  <c r="O141" i="8"/>
  <c r="N141" i="8"/>
  <c r="O137" i="8"/>
  <c r="N137" i="8"/>
  <c r="O133" i="8"/>
  <c r="N133" i="8"/>
  <c r="O129" i="8"/>
  <c r="N129" i="8"/>
  <c r="O125" i="8"/>
  <c r="N125" i="8"/>
  <c r="O121" i="8"/>
  <c r="N121" i="8"/>
  <c r="O117" i="8"/>
  <c r="N117" i="8"/>
  <c r="O113" i="8"/>
  <c r="N113" i="8"/>
  <c r="O109" i="8"/>
  <c r="N109" i="8"/>
  <c r="O105" i="8"/>
  <c r="N105" i="8"/>
  <c r="O101" i="8"/>
  <c r="N101" i="8"/>
  <c r="O97" i="8"/>
  <c r="N97" i="8"/>
  <c r="O93" i="8"/>
  <c r="N93" i="8"/>
  <c r="O89" i="8"/>
  <c r="N89" i="8"/>
  <c r="O85" i="8"/>
  <c r="N85" i="8"/>
  <c r="O81" i="8"/>
  <c r="N81" i="8"/>
  <c r="M81" i="8"/>
  <c r="O77" i="8"/>
  <c r="N77" i="8"/>
  <c r="M77" i="8"/>
  <c r="O73" i="8"/>
  <c r="N73" i="8"/>
  <c r="M73" i="8"/>
  <c r="O69" i="8"/>
  <c r="N69" i="8"/>
  <c r="M69" i="8"/>
  <c r="O65" i="8"/>
  <c r="N65" i="8"/>
  <c r="M65" i="8"/>
  <c r="O61" i="8"/>
  <c r="N61" i="8"/>
  <c r="M61" i="8"/>
  <c r="O57" i="8"/>
  <c r="N57" i="8"/>
  <c r="M57" i="8"/>
  <c r="O53" i="8"/>
  <c r="N53" i="8"/>
  <c r="M53" i="8"/>
  <c r="O49" i="8"/>
  <c r="N49" i="8"/>
  <c r="M49" i="8"/>
  <c r="O45" i="8"/>
  <c r="N45" i="8"/>
  <c r="M45" i="8"/>
  <c r="O41" i="8"/>
  <c r="N41" i="8"/>
  <c r="M41" i="8"/>
  <c r="O37" i="8"/>
  <c r="N37" i="8"/>
  <c r="M37" i="8"/>
  <c r="O33" i="8"/>
  <c r="N33" i="8"/>
  <c r="M33" i="8"/>
  <c r="O29" i="8"/>
  <c r="N29" i="8"/>
  <c r="M29" i="8"/>
  <c r="O25" i="8"/>
  <c r="N25" i="8"/>
  <c r="M25" i="8"/>
  <c r="O21" i="8"/>
  <c r="N21" i="8"/>
  <c r="M21" i="8"/>
  <c r="O17" i="8"/>
  <c r="N17" i="8"/>
  <c r="M17" i="8"/>
  <c r="O13" i="8"/>
  <c r="N13" i="8"/>
  <c r="M13" i="8"/>
  <c r="O9" i="8"/>
  <c r="N9" i="8"/>
  <c r="M9" i="8"/>
  <c r="O5" i="8"/>
  <c r="N5" i="8"/>
  <c r="M5" i="8"/>
  <c r="O392" i="8"/>
  <c r="N392" i="8"/>
  <c r="M392" i="8"/>
  <c r="O388" i="8"/>
  <c r="N388" i="8"/>
  <c r="M388" i="8"/>
  <c r="O384" i="8"/>
  <c r="M384" i="8"/>
  <c r="N384" i="8"/>
  <c r="O380" i="8"/>
  <c r="N380" i="8"/>
  <c r="M380" i="8"/>
  <c r="O376" i="8"/>
  <c r="N376" i="8"/>
  <c r="M376" i="8"/>
  <c r="O372" i="8"/>
  <c r="N372" i="8"/>
  <c r="M372" i="8"/>
  <c r="O368" i="8"/>
  <c r="N368" i="8"/>
  <c r="M368" i="8"/>
  <c r="O364" i="8"/>
  <c r="N364" i="8"/>
  <c r="M364" i="8"/>
  <c r="O360" i="8"/>
  <c r="N360" i="8"/>
  <c r="M360" i="8"/>
  <c r="O356" i="8"/>
  <c r="N356" i="8"/>
  <c r="M356" i="8"/>
  <c r="O352" i="8"/>
  <c r="N352" i="8"/>
  <c r="M352" i="8"/>
  <c r="O348" i="8"/>
  <c r="N348" i="8"/>
  <c r="M348" i="8"/>
  <c r="O344" i="8"/>
  <c r="N344" i="8"/>
  <c r="M344" i="8"/>
  <c r="O340" i="8"/>
  <c r="N340" i="8"/>
  <c r="M340" i="8"/>
  <c r="O336" i="8"/>
  <c r="N336" i="8"/>
  <c r="M336" i="8"/>
  <c r="O332" i="8"/>
  <c r="N332" i="8"/>
  <c r="M332" i="8"/>
  <c r="O328" i="8"/>
  <c r="N328" i="8"/>
  <c r="M328" i="8"/>
  <c r="O324" i="8"/>
  <c r="N324" i="8"/>
  <c r="M324" i="8"/>
  <c r="O320" i="8"/>
  <c r="N320" i="8"/>
  <c r="M320" i="8"/>
  <c r="O316" i="8"/>
  <c r="N316" i="8"/>
  <c r="M316" i="8"/>
  <c r="O312" i="8"/>
  <c r="N312" i="8"/>
  <c r="M312" i="8"/>
  <c r="O308" i="8"/>
  <c r="N308" i="8"/>
  <c r="M308" i="8"/>
  <c r="O304" i="8"/>
  <c r="N304" i="8"/>
  <c r="M304" i="8"/>
  <c r="O300" i="8"/>
  <c r="N300" i="8"/>
  <c r="M300" i="8"/>
  <c r="O296" i="8"/>
  <c r="N296" i="8"/>
  <c r="M296" i="8"/>
  <c r="O292" i="8"/>
  <c r="N292" i="8"/>
  <c r="M292" i="8"/>
  <c r="O288" i="8"/>
  <c r="N288" i="8"/>
  <c r="M288" i="8"/>
  <c r="O284" i="8"/>
  <c r="N284" i="8"/>
  <c r="M284" i="8"/>
  <c r="O280" i="8"/>
  <c r="N280" i="8"/>
  <c r="M280" i="8"/>
  <c r="O276" i="8"/>
  <c r="N276" i="8"/>
  <c r="M276" i="8"/>
  <c r="O272" i="8"/>
  <c r="N272" i="8"/>
  <c r="M272" i="8"/>
  <c r="O268" i="8"/>
  <c r="N268" i="8"/>
  <c r="M268" i="8"/>
  <c r="O264" i="8"/>
  <c r="N264" i="8"/>
  <c r="M264" i="8"/>
  <c r="O260" i="8"/>
  <c r="N260" i="8"/>
  <c r="M260" i="8"/>
  <c r="O256" i="8"/>
  <c r="N256" i="8"/>
  <c r="M256" i="8"/>
  <c r="O252" i="8"/>
  <c r="N252" i="8"/>
  <c r="M252" i="8"/>
  <c r="O248" i="8"/>
  <c r="N248" i="8"/>
  <c r="M248" i="8"/>
  <c r="O244" i="8"/>
  <c r="N244" i="8"/>
  <c r="M244" i="8"/>
  <c r="O240" i="8"/>
  <c r="N240" i="8"/>
  <c r="M240" i="8"/>
  <c r="O236" i="8"/>
  <c r="N236" i="8"/>
  <c r="M236" i="8"/>
  <c r="O232" i="8"/>
  <c r="N232" i="8"/>
  <c r="M232" i="8"/>
  <c r="O228" i="8"/>
  <c r="N228" i="8"/>
  <c r="M228" i="8"/>
  <c r="O224" i="8"/>
  <c r="N224" i="8"/>
  <c r="M224" i="8"/>
  <c r="O220" i="8"/>
  <c r="N220" i="8"/>
  <c r="M220" i="8"/>
  <c r="O216" i="8"/>
  <c r="N216" i="8"/>
  <c r="M216" i="8"/>
  <c r="O212" i="8"/>
  <c r="N212" i="8"/>
  <c r="M212" i="8"/>
  <c r="O208" i="8"/>
  <c r="N208" i="8"/>
  <c r="M208" i="8"/>
  <c r="O204" i="8"/>
  <c r="N204" i="8"/>
  <c r="M204" i="8"/>
  <c r="O200" i="8"/>
  <c r="N200" i="8"/>
  <c r="M200" i="8"/>
  <c r="O196" i="8"/>
  <c r="N196" i="8"/>
  <c r="M196" i="8"/>
  <c r="O192" i="8"/>
  <c r="N192" i="8"/>
  <c r="M192" i="8"/>
  <c r="O188" i="8"/>
  <c r="N188" i="8"/>
  <c r="M188" i="8"/>
  <c r="O184" i="8"/>
  <c r="N184" i="8"/>
  <c r="M184" i="8"/>
  <c r="O180" i="8"/>
  <c r="N180" i="8"/>
  <c r="M180" i="8"/>
  <c r="O176" i="8"/>
  <c r="N176" i="8"/>
  <c r="M176" i="8"/>
  <c r="O172" i="8"/>
  <c r="N172" i="8"/>
  <c r="M172" i="8"/>
  <c r="O168" i="8"/>
  <c r="N168" i="8"/>
  <c r="M168" i="8"/>
  <c r="O164" i="8"/>
  <c r="N164" i="8"/>
  <c r="M164" i="8"/>
  <c r="O160" i="8"/>
  <c r="N160" i="8"/>
  <c r="M160" i="8"/>
  <c r="O156" i="8"/>
  <c r="N156" i="8"/>
  <c r="M156" i="8"/>
  <c r="O152" i="8"/>
  <c r="N152" i="8"/>
  <c r="M152" i="8"/>
  <c r="O148" i="8"/>
  <c r="N148" i="8"/>
  <c r="M148" i="8"/>
  <c r="O144" i="8"/>
  <c r="N144" i="8"/>
  <c r="M144" i="8"/>
  <c r="O140" i="8"/>
  <c r="N140" i="8"/>
  <c r="M140" i="8"/>
  <c r="O136" i="8"/>
  <c r="N136" i="8"/>
  <c r="M136" i="8"/>
  <c r="O132" i="8"/>
  <c r="N132" i="8"/>
  <c r="M132" i="8"/>
  <c r="O128" i="8"/>
  <c r="N128" i="8"/>
  <c r="M128" i="8"/>
  <c r="O124" i="8"/>
  <c r="N124" i="8"/>
  <c r="M124" i="8"/>
  <c r="O120" i="8"/>
  <c r="N120" i="8"/>
  <c r="M120" i="8"/>
  <c r="O116" i="8"/>
  <c r="N116" i="8"/>
  <c r="M116" i="8"/>
  <c r="O112" i="8"/>
  <c r="N112" i="8"/>
  <c r="M112" i="8"/>
  <c r="O108" i="8"/>
  <c r="N108" i="8"/>
  <c r="M108" i="8"/>
  <c r="O104" i="8"/>
  <c r="N104" i="8"/>
  <c r="M104" i="8"/>
  <c r="O100" i="8"/>
  <c r="N100" i="8"/>
  <c r="M100" i="8"/>
  <c r="O96" i="8"/>
  <c r="N96" i="8"/>
  <c r="M96" i="8"/>
  <c r="O92" i="8"/>
  <c r="N92" i="8"/>
  <c r="M92" i="8"/>
  <c r="O88" i="8"/>
  <c r="N88" i="8"/>
  <c r="M88" i="8"/>
  <c r="O84" i="8"/>
  <c r="N84" i="8"/>
  <c r="M84" i="8"/>
  <c r="O80" i="8"/>
  <c r="N80" i="8"/>
  <c r="M80" i="8"/>
  <c r="O76" i="8"/>
  <c r="N76" i="8"/>
  <c r="M76" i="8"/>
  <c r="O72" i="8"/>
  <c r="N72" i="8"/>
  <c r="M72" i="8"/>
  <c r="O68" i="8"/>
  <c r="N68" i="8"/>
  <c r="M68" i="8"/>
  <c r="O64" i="8"/>
  <c r="N64" i="8"/>
  <c r="M64" i="8"/>
  <c r="O60" i="8"/>
  <c r="N60" i="8"/>
  <c r="M60" i="8"/>
  <c r="O56" i="8"/>
  <c r="N56" i="8"/>
  <c r="M56" i="8"/>
  <c r="O52" i="8"/>
  <c r="N52" i="8"/>
  <c r="M52" i="8"/>
  <c r="O48" i="8"/>
  <c r="N48" i="8"/>
  <c r="M48" i="8"/>
  <c r="O44" i="8"/>
  <c r="N44" i="8"/>
  <c r="M44" i="8"/>
  <c r="O40" i="8"/>
  <c r="N40" i="8"/>
  <c r="M40" i="8"/>
  <c r="O36" i="8"/>
  <c r="N36" i="8"/>
  <c r="M36" i="8"/>
  <c r="O32" i="8"/>
  <c r="N32" i="8"/>
  <c r="M32" i="8"/>
  <c r="O28" i="8"/>
  <c r="N28" i="8"/>
  <c r="M28" i="8"/>
  <c r="O24" i="8"/>
  <c r="N24" i="8"/>
  <c r="M24" i="8"/>
  <c r="O20" i="8"/>
  <c r="N20" i="8"/>
  <c r="M20" i="8"/>
  <c r="O16" i="8"/>
  <c r="N16" i="8"/>
  <c r="M16" i="8"/>
  <c r="O12" i="8"/>
  <c r="N12" i="8"/>
  <c r="M12" i="8"/>
  <c r="O8" i="8"/>
  <c r="N8" i="8"/>
  <c r="M8" i="8"/>
  <c r="O4" i="8"/>
  <c r="N4" i="8"/>
  <c r="M4" i="8"/>
  <c r="M361" i="8"/>
  <c r="M353" i="8"/>
  <c r="M345" i="8"/>
  <c r="M337" i="8"/>
  <c r="M329" i="8"/>
  <c r="M321" i="8"/>
  <c r="M313" i="8"/>
  <c r="M305" i="8"/>
  <c r="M297" i="8"/>
  <c r="M289" i="8"/>
  <c r="M281" i="8"/>
  <c r="M273" i="8"/>
  <c r="M265" i="8"/>
  <c r="M257" i="8"/>
  <c r="M249" i="8"/>
  <c r="M241" i="8"/>
  <c r="M233" i="8"/>
  <c r="M225" i="8"/>
  <c r="M217" i="8"/>
  <c r="M209" i="8"/>
  <c r="M201" i="8"/>
  <c r="M193" i="8"/>
  <c r="M185" i="8"/>
  <c r="M177" i="8"/>
  <c r="M169" i="8"/>
  <c r="M161" i="8"/>
  <c r="M153" i="8"/>
  <c r="M145" i="8"/>
  <c r="M137" i="8"/>
  <c r="M129" i="8"/>
  <c r="M121" i="8"/>
  <c r="M113" i="8"/>
  <c r="M105" i="8"/>
  <c r="M97" i="8"/>
  <c r="M89" i="8"/>
  <c r="O327" i="8"/>
  <c r="N327" i="8"/>
  <c r="O323" i="8"/>
  <c r="N323" i="8"/>
  <c r="O319" i="8"/>
  <c r="N319" i="8"/>
  <c r="O315" i="8"/>
  <c r="N315" i="8"/>
  <c r="O311" i="8"/>
  <c r="N311" i="8"/>
  <c r="O307" i="8"/>
  <c r="N307" i="8"/>
  <c r="O303" i="8"/>
  <c r="N303" i="8"/>
  <c r="O299" i="8"/>
  <c r="N299" i="8"/>
  <c r="O295" i="8"/>
  <c r="N295" i="8"/>
  <c r="O291" i="8"/>
  <c r="N291" i="8"/>
  <c r="O287" i="8"/>
  <c r="N287" i="8"/>
  <c r="O283" i="8"/>
  <c r="N283" i="8"/>
  <c r="O279" i="8"/>
  <c r="N279" i="8"/>
  <c r="O275" i="8"/>
  <c r="N275" i="8"/>
  <c r="O271" i="8"/>
  <c r="N271" i="8"/>
  <c r="O267" i="8"/>
  <c r="N267" i="8"/>
  <c r="O263" i="8"/>
  <c r="N263" i="8"/>
  <c r="O259" i="8"/>
  <c r="N259" i="8"/>
  <c r="O255" i="8"/>
  <c r="N255" i="8"/>
  <c r="O251" i="8"/>
  <c r="N251" i="8"/>
  <c r="O247" i="8"/>
  <c r="N247" i="8"/>
  <c r="O243" i="8"/>
  <c r="N243" i="8"/>
  <c r="O239" i="8"/>
  <c r="N239" i="8"/>
  <c r="O235" i="8"/>
  <c r="N235" i="8"/>
  <c r="O231" i="8"/>
  <c r="N231" i="8"/>
  <c r="O227" i="8"/>
  <c r="N227" i="8"/>
  <c r="O223" i="8"/>
  <c r="N223" i="8"/>
  <c r="O219" i="8"/>
  <c r="N219" i="8"/>
  <c r="O215" i="8"/>
  <c r="N215" i="8"/>
  <c r="O211" i="8"/>
  <c r="N211" i="8"/>
  <c r="O207" i="8"/>
  <c r="N207" i="8"/>
  <c r="O203" i="8"/>
  <c r="N203" i="8"/>
  <c r="O199" i="8"/>
  <c r="N199" i="8"/>
  <c r="O195" i="8"/>
  <c r="N195" i="8"/>
  <c r="O191" i="8"/>
  <c r="N191" i="8"/>
  <c r="O187" i="8"/>
  <c r="N187" i="8"/>
  <c r="O183" i="8"/>
  <c r="N183" i="8"/>
  <c r="O179" i="8"/>
  <c r="N179" i="8"/>
  <c r="O175" i="8"/>
  <c r="N175" i="8"/>
  <c r="O171" i="8"/>
  <c r="N171" i="8"/>
  <c r="O167" i="8"/>
  <c r="N167" i="8"/>
  <c r="O163" i="8"/>
  <c r="N163" i="8"/>
  <c r="O159" i="8"/>
  <c r="N159" i="8"/>
  <c r="O155" i="8"/>
  <c r="N155" i="8"/>
  <c r="O151" i="8"/>
  <c r="N151" i="8"/>
  <c r="O147" i="8"/>
  <c r="N147" i="8"/>
  <c r="O143" i="8"/>
  <c r="N143" i="8"/>
  <c r="O139" i="8"/>
  <c r="N139" i="8"/>
  <c r="O135" i="8"/>
  <c r="N135" i="8"/>
  <c r="O131" i="8"/>
  <c r="N131" i="8"/>
  <c r="O127" i="8"/>
  <c r="N127" i="8"/>
  <c r="O123" i="8"/>
  <c r="N123" i="8"/>
  <c r="O119" i="8"/>
  <c r="N119" i="8"/>
  <c r="O115" i="8"/>
  <c r="N115" i="8"/>
  <c r="O111" i="8"/>
  <c r="N111" i="8"/>
  <c r="O107" i="8"/>
  <c r="N107" i="8"/>
  <c r="O103" i="8"/>
  <c r="N103" i="8"/>
  <c r="O99" i="8"/>
  <c r="N99" i="8"/>
  <c r="O95" i="8"/>
  <c r="N95" i="8"/>
  <c r="O91" i="8"/>
  <c r="N91" i="8"/>
  <c r="O87" i="8"/>
  <c r="N87" i="8"/>
  <c r="O83" i="8"/>
  <c r="N83" i="8"/>
  <c r="O79" i="8"/>
  <c r="N79" i="8"/>
  <c r="O75" i="8"/>
  <c r="N75" i="8"/>
  <c r="O71" i="8"/>
  <c r="N71" i="8"/>
  <c r="O67" i="8"/>
  <c r="N67" i="8"/>
  <c r="O63" i="8"/>
  <c r="N63" i="8"/>
  <c r="O59" i="8"/>
  <c r="N59" i="8"/>
  <c r="O55" i="8"/>
  <c r="N55" i="8"/>
  <c r="O51" i="8"/>
  <c r="N51" i="8"/>
  <c r="O47" i="8"/>
  <c r="N47" i="8"/>
  <c r="O43" i="8"/>
  <c r="N43" i="8"/>
  <c r="O39" i="8"/>
  <c r="N39" i="8"/>
  <c r="O35" i="8"/>
  <c r="N35" i="8"/>
  <c r="O31" i="8"/>
  <c r="N31" i="8"/>
  <c r="O27" i="8"/>
  <c r="N27" i="8"/>
  <c r="O23" i="8"/>
  <c r="N23" i="8"/>
  <c r="O19" i="8"/>
  <c r="N19" i="8"/>
  <c r="O15" i="8"/>
  <c r="N15" i="8"/>
  <c r="O11" i="8"/>
  <c r="N11" i="8"/>
  <c r="O7" i="8"/>
  <c r="N7" i="8"/>
  <c r="O3" i="8"/>
  <c r="N3" i="8"/>
  <c r="M327" i="8"/>
  <c r="M319" i="8"/>
  <c r="M311" i="8"/>
  <c r="M303" i="8"/>
  <c r="M295" i="8"/>
  <c r="M287" i="8"/>
  <c r="M279" i="8"/>
  <c r="M271" i="8"/>
  <c r="M263" i="8"/>
  <c r="M255" i="8"/>
  <c r="M247" i="8"/>
  <c r="M239" i="8"/>
  <c r="M231" i="8"/>
  <c r="M223" i="8"/>
  <c r="M215" i="8"/>
  <c r="M207" i="8"/>
  <c r="M199" i="8"/>
  <c r="M191" i="8"/>
  <c r="M183" i="8"/>
  <c r="M175" i="8"/>
  <c r="M167" i="8"/>
  <c r="M159" i="8"/>
  <c r="M151" i="8"/>
  <c r="M143" i="8"/>
  <c r="M135" i="8"/>
  <c r="M127" i="8"/>
  <c r="M119" i="8"/>
  <c r="M111" i="8"/>
  <c r="M103" i="8"/>
  <c r="M95" i="8"/>
  <c r="M87" i="8"/>
  <c r="M75" i="8"/>
  <c r="M59" i="8"/>
  <c r="M43" i="8"/>
  <c r="M27" i="8"/>
  <c r="M11" i="8"/>
  <c r="O2" i="8"/>
  <c r="N2" i="8"/>
  <c r="J2" i="11"/>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P1597" i="2"/>
  <c r="P1598" i="2"/>
  <c r="P1599" i="2"/>
  <c r="P1600" i="2"/>
  <c r="P1601" i="2"/>
  <c r="P1602" i="2"/>
  <c r="P1603" i="2"/>
  <c r="P1604" i="2"/>
  <c r="P1605" i="2"/>
  <c r="P1606" i="2"/>
  <c r="P1607" i="2"/>
  <c r="P1608" i="2"/>
  <c r="P1609" i="2"/>
  <c r="P1610" i="2"/>
  <c r="P1611" i="2"/>
  <c r="P1612" i="2"/>
  <c r="P1613" i="2"/>
  <c r="P1614" i="2"/>
  <c r="P1615" i="2"/>
  <c r="P1616" i="2"/>
  <c r="P1617" i="2"/>
  <c r="P1618" i="2"/>
  <c r="P1619" i="2"/>
  <c r="P1620" i="2"/>
  <c r="P1621" i="2"/>
  <c r="P1622" i="2"/>
  <c r="P1623" i="2"/>
  <c r="P1624" i="2"/>
  <c r="P1625" i="2"/>
  <c r="P1626" i="2"/>
  <c r="P1627" i="2"/>
  <c r="P1628" i="2"/>
  <c r="P1629" i="2"/>
  <c r="P1630" i="2"/>
  <c r="P1631" i="2"/>
  <c r="P1632" i="2"/>
  <c r="P1633" i="2"/>
  <c r="P1634" i="2"/>
  <c r="P1635" i="2"/>
  <c r="P1636" i="2"/>
  <c r="P1637" i="2"/>
  <c r="P1638" i="2"/>
  <c r="P1639" i="2"/>
  <c r="P1640" i="2"/>
  <c r="P1641" i="2"/>
  <c r="P1642" i="2"/>
  <c r="P1643" i="2"/>
  <c r="P1644" i="2"/>
  <c r="P1645" i="2"/>
  <c r="P1646" i="2"/>
  <c r="P1647" i="2"/>
  <c r="P1648" i="2"/>
  <c r="P1649" i="2"/>
  <c r="P1650" i="2"/>
  <c r="P1651" i="2"/>
  <c r="P1652" i="2"/>
  <c r="P1653" i="2"/>
  <c r="P1654" i="2"/>
  <c r="P1655" i="2"/>
  <c r="P1656" i="2"/>
  <c r="P1657" i="2"/>
  <c r="P1658" i="2"/>
  <c r="P1659" i="2"/>
  <c r="P1660" i="2"/>
  <c r="P1661" i="2"/>
  <c r="P1662" i="2"/>
  <c r="P1663" i="2"/>
  <c r="P1664" i="2"/>
  <c r="P1665" i="2"/>
  <c r="P1666" i="2"/>
  <c r="P1667" i="2"/>
  <c r="P1668" i="2"/>
  <c r="P1669" i="2"/>
  <c r="P1670" i="2"/>
  <c r="P1671" i="2"/>
  <c r="P1672" i="2"/>
  <c r="P1673" i="2"/>
  <c r="P1674" i="2"/>
  <c r="P1675" i="2"/>
  <c r="P1676" i="2"/>
  <c r="P1677" i="2"/>
  <c r="P1678" i="2"/>
  <c r="P1679" i="2"/>
  <c r="P1680" i="2"/>
  <c r="P1681" i="2"/>
  <c r="P1682" i="2"/>
  <c r="P1683" i="2"/>
  <c r="P1684" i="2"/>
  <c r="P1685" i="2"/>
  <c r="P1686" i="2"/>
  <c r="P1687" i="2"/>
  <c r="P1688" i="2"/>
  <c r="P1689" i="2"/>
  <c r="P1690" i="2"/>
  <c r="P1691" i="2"/>
  <c r="P1692" i="2"/>
  <c r="P1693" i="2"/>
  <c r="P1694" i="2"/>
  <c r="P1695" i="2"/>
  <c r="P1696" i="2"/>
  <c r="P1697" i="2"/>
  <c r="P1698" i="2"/>
  <c r="P1699" i="2"/>
  <c r="P1700" i="2"/>
  <c r="P1701" i="2"/>
  <c r="P1702" i="2"/>
  <c r="P1703" i="2"/>
  <c r="P1704" i="2"/>
  <c r="P1705" i="2"/>
  <c r="P1706" i="2"/>
  <c r="P1707" i="2"/>
  <c r="P1708" i="2"/>
  <c r="P1709" i="2"/>
  <c r="P1710" i="2"/>
  <c r="P1711" i="2"/>
  <c r="P1712" i="2"/>
  <c r="P1713" i="2"/>
  <c r="P1714" i="2"/>
  <c r="P1715" i="2"/>
  <c r="P1716" i="2"/>
  <c r="P1717" i="2"/>
  <c r="P1718" i="2"/>
  <c r="P1719" i="2"/>
  <c r="P1720" i="2"/>
  <c r="P1721" i="2"/>
  <c r="P1722" i="2"/>
  <c r="P1723" i="2"/>
  <c r="P1724" i="2"/>
  <c r="P1725" i="2"/>
  <c r="P1726" i="2"/>
  <c r="P1727" i="2"/>
  <c r="P1728" i="2"/>
  <c r="P1729" i="2"/>
  <c r="P1730" i="2"/>
  <c r="P1731" i="2"/>
  <c r="P1732" i="2"/>
  <c r="P1733" i="2"/>
  <c r="P1734" i="2"/>
  <c r="P1735" i="2"/>
  <c r="P1736" i="2"/>
  <c r="P1737" i="2"/>
  <c r="P1738" i="2"/>
  <c r="P1739" i="2"/>
  <c r="P1740" i="2"/>
  <c r="P1741" i="2"/>
  <c r="P1742" i="2"/>
  <c r="P1743" i="2"/>
  <c r="P1744" i="2"/>
  <c r="P1745" i="2"/>
  <c r="P1746" i="2"/>
  <c r="P1747" i="2"/>
  <c r="P1748" i="2"/>
  <c r="P1749" i="2"/>
  <c r="P1750" i="2"/>
  <c r="P1751" i="2"/>
  <c r="P1752" i="2"/>
  <c r="P1753" i="2"/>
  <c r="P1754" i="2"/>
  <c r="P1755" i="2"/>
  <c r="P1756" i="2"/>
  <c r="P1757" i="2"/>
  <c r="P1758" i="2"/>
  <c r="P1759" i="2"/>
  <c r="P1760" i="2"/>
  <c r="P1761" i="2"/>
  <c r="P1762" i="2"/>
  <c r="P1763" i="2"/>
  <c r="P1764" i="2"/>
  <c r="P1765" i="2"/>
  <c r="P1766" i="2"/>
  <c r="P1767" i="2"/>
  <c r="P1768" i="2"/>
  <c r="P1769" i="2"/>
  <c r="P1770" i="2"/>
  <c r="P1771" i="2"/>
  <c r="P1772" i="2"/>
  <c r="P1773" i="2"/>
  <c r="P1774" i="2"/>
  <c r="P1775" i="2"/>
  <c r="P1776" i="2"/>
  <c r="P1777" i="2"/>
  <c r="P1778" i="2"/>
  <c r="P1779" i="2"/>
  <c r="P1780" i="2"/>
  <c r="P1781" i="2"/>
  <c r="P1782" i="2"/>
  <c r="P1783" i="2"/>
  <c r="P1784" i="2"/>
  <c r="P1785" i="2"/>
  <c r="P1786" i="2"/>
  <c r="P1787" i="2"/>
  <c r="P1788" i="2"/>
  <c r="P1789" i="2"/>
  <c r="P1790" i="2"/>
  <c r="P1791" i="2"/>
  <c r="P1792" i="2"/>
  <c r="P1793" i="2"/>
  <c r="P1794" i="2"/>
  <c r="P1795" i="2"/>
  <c r="P1796" i="2"/>
  <c r="P1797" i="2"/>
  <c r="P1798" i="2"/>
  <c r="P1799" i="2"/>
  <c r="P1800" i="2"/>
  <c r="P1801" i="2"/>
  <c r="P1802" i="2"/>
  <c r="P1803" i="2"/>
  <c r="P1804" i="2"/>
  <c r="P1805" i="2"/>
  <c r="P1806" i="2"/>
  <c r="P1807" i="2"/>
  <c r="P1808" i="2"/>
  <c r="P1809" i="2"/>
  <c r="P1810" i="2"/>
  <c r="P1811" i="2"/>
  <c r="P1812" i="2"/>
  <c r="P1813" i="2"/>
  <c r="P1814" i="2"/>
  <c r="P1815" i="2"/>
  <c r="P1816" i="2"/>
  <c r="P1817" i="2"/>
  <c r="P1818" i="2"/>
  <c r="P1819" i="2"/>
  <c r="P1820" i="2"/>
  <c r="P1821" i="2"/>
  <c r="P1822" i="2"/>
  <c r="P1823" i="2"/>
  <c r="P1824" i="2"/>
  <c r="P1825" i="2"/>
  <c r="P1826" i="2"/>
  <c r="P1827" i="2"/>
  <c r="P1828" i="2"/>
  <c r="P1829" i="2"/>
  <c r="P1830" i="2"/>
  <c r="P1831" i="2"/>
  <c r="P1832" i="2"/>
  <c r="P1833" i="2"/>
  <c r="P1834" i="2"/>
  <c r="P1835" i="2"/>
  <c r="P1836" i="2"/>
  <c r="P1837" i="2"/>
  <c r="P1838" i="2"/>
  <c r="P1839" i="2"/>
  <c r="P1840" i="2"/>
  <c r="P1841" i="2"/>
  <c r="P1842" i="2"/>
  <c r="P1843" i="2"/>
  <c r="P1844" i="2"/>
  <c r="P1845" i="2"/>
  <c r="P1846" i="2"/>
  <c r="P1847" i="2"/>
  <c r="P1848" i="2"/>
  <c r="P1849" i="2"/>
  <c r="P1850" i="2"/>
  <c r="P1851" i="2"/>
  <c r="P1852" i="2"/>
  <c r="P1853" i="2"/>
  <c r="P1854" i="2"/>
  <c r="P1855" i="2"/>
  <c r="P1856" i="2"/>
  <c r="P1857" i="2"/>
  <c r="P1858" i="2"/>
  <c r="P1859" i="2"/>
  <c r="P1860" i="2"/>
  <c r="P1861" i="2"/>
  <c r="P1862" i="2"/>
  <c r="P1863" i="2"/>
  <c r="P1864" i="2"/>
  <c r="P1865" i="2"/>
  <c r="P1866" i="2"/>
  <c r="P1867" i="2"/>
  <c r="P1868" i="2"/>
  <c r="P1869" i="2"/>
  <c r="P1870" i="2"/>
  <c r="P1871" i="2"/>
  <c r="P1872" i="2"/>
  <c r="P1873" i="2"/>
  <c r="P1874" i="2"/>
  <c r="P1875" i="2"/>
  <c r="P1876" i="2"/>
  <c r="P1877" i="2"/>
  <c r="P1878" i="2"/>
  <c r="P1879" i="2"/>
  <c r="P1880" i="2"/>
  <c r="P1881" i="2"/>
  <c r="P1882" i="2"/>
  <c r="P1883" i="2"/>
  <c r="P1884" i="2"/>
  <c r="P1885" i="2"/>
  <c r="P1886" i="2"/>
  <c r="P1887" i="2"/>
  <c r="P1888" i="2"/>
  <c r="P1889" i="2"/>
  <c r="P1890" i="2"/>
  <c r="P1891" i="2"/>
  <c r="P1892" i="2"/>
  <c r="P1893" i="2"/>
  <c r="P1894" i="2"/>
  <c r="P1895" i="2"/>
  <c r="P1896" i="2"/>
  <c r="P1897" i="2"/>
  <c r="P1898" i="2"/>
  <c r="P1899" i="2"/>
  <c r="P1900" i="2"/>
  <c r="P1901" i="2"/>
  <c r="P1902" i="2"/>
  <c r="P1903" i="2"/>
  <c r="P1904" i="2"/>
  <c r="P1905" i="2"/>
  <c r="P1906" i="2"/>
  <c r="P1907" i="2"/>
  <c r="P1908" i="2"/>
  <c r="P1909" i="2"/>
  <c r="P1910" i="2"/>
  <c r="P1911" i="2"/>
  <c r="P1912" i="2"/>
  <c r="P1913" i="2"/>
  <c r="P1914" i="2"/>
  <c r="P1915" i="2"/>
  <c r="P1916" i="2"/>
  <c r="P1917" i="2"/>
  <c r="P1918" i="2"/>
  <c r="P1919" i="2"/>
  <c r="P1920" i="2"/>
  <c r="P1921" i="2"/>
  <c r="P1922" i="2"/>
  <c r="P1923" i="2"/>
  <c r="P1924" i="2"/>
  <c r="P1925" i="2"/>
  <c r="P1926" i="2"/>
  <c r="P1927" i="2"/>
  <c r="P1928" i="2"/>
  <c r="P1929" i="2"/>
  <c r="P1930" i="2"/>
  <c r="P1931" i="2"/>
  <c r="P1932" i="2"/>
  <c r="P1933" i="2"/>
  <c r="P1934" i="2"/>
  <c r="P1935" i="2"/>
  <c r="P1936" i="2"/>
  <c r="P1937" i="2"/>
  <c r="P1938" i="2"/>
  <c r="P1939" i="2"/>
  <c r="P1940" i="2"/>
  <c r="P1941" i="2"/>
  <c r="P1942" i="2"/>
  <c r="P1943" i="2"/>
  <c r="P1944" i="2"/>
  <c r="P1945" i="2"/>
  <c r="P1946" i="2"/>
  <c r="P1947" i="2"/>
  <c r="P1948" i="2"/>
  <c r="P1949" i="2"/>
  <c r="P1950" i="2"/>
  <c r="P1951" i="2"/>
  <c r="P1952" i="2"/>
  <c r="P1953" i="2"/>
  <c r="P1954" i="2"/>
  <c r="P1955" i="2"/>
  <c r="P1956" i="2"/>
  <c r="P1957" i="2"/>
  <c r="P1958" i="2"/>
  <c r="P1959" i="2"/>
  <c r="P1960" i="2"/>
  <c r="P1961" i="2"/>
  <c r="P1962" i="2"/>
  <c r="P1963" i="2"/>
  <c r="P1964" i="2"/>
  <c r="P1965" i="2"/>
  <c r="P1966" i="2"/>
  <c r="P1967" i="2"/>
  <c r="P1968" i="2"/>
  <c r="P1969" i="2"/>
  <c r="P1970" i="2"/>
  <c r="P1971" i="2"/>
  <c r="P1972" i="2"/>
  <c r="P1973" i="2"/>
  <c r="P1974" i="2"/>
  <c r="P1975" i="2"/>
  <c r="P1976" i="2"/>
  <c r="P1977" i="2"/>
  <c r="P1978" i="2"/>
  <c r="P1979" i="2"/>
  <c r="P1980" i="2"/>
  <c r="P1981" i="2"/>
  <c r="P1982" i="2"/>
  <c r="P1983" i="2"/>
  <c r="P1984" i="2"/>
  <c r="P1985" i="2"/>
  <c r="P1986" i="2"/>
  <c r="P1987" i="2"/>
  <c r="P1988" i="2"/>
  <c r="P1989" i="2"/>
  <c r="P1990" i="2"/>
  <c r="P1991" i="2"/>
  <c r="P1992" i="2"/>
  <c r="P1993" i="2"/>
  <c r="P1994" i="2"/>
  <c r="P1995" i="2"/>
  <c r="P1996" i="2"/>
  <c r="P1997" i="2"/>
  <c r="P1998" i="2"/>
  <c r="P1999" i="2"/>
  <c r="P2000" i="2"/>
  <c r="P2001" i="2"/>
  <c r="P2002" i="2"/>
  <c r="P2003" i="2"/>
  <c r="P2004" i="2"/>
  <c r="P2005" i="2"/>
  <c r="P2006" i="2"/>
  <c r="P2007" i="2"/>
  <c r="P2008" i="2"/>
  <c r="P2009" i="2"/>
  <c r="P2010" i="2"/>
  <c r="P2011" i="2"/>
  <c r="P2012" i="2"/>
  <c r="P2013" i="2"/>
  <c r="P2014" i="2"/>
  <c r="P2015" i="2"/>
  <c r="P2016" i="2"/>
  <c r="P2017" i="2"/>
  <c r="P2018" i="2"/>
  <c r="P2019" i="2"/>
  <c r="P2020" i="2"/>
  <c r="P2021" i="2"/>
  <c r="P2022" i="2"/>
  <c r="P2023" i="2"/>
  <c r="P2024" i="2"/>
  <c r="P2025" i="2"/>
  <c r="P2026" i="2"/>
  <c r="P2027" i="2"/>
  <c r="P2028" i="2"/>
  <c r="P2029" i="2"/>
  <c r="P2030" i="2"/>
  <c r="P2031" i="2"/>
  <c r="P2032" i="2"/>
  <c r="P2033" i="2"/>
  <c r="P2034" i="2"/>
  <c r="P2035" i="2"/>
  <c r="P2036" i="2"/>
  <c r="P2037" i="2"/>
  <c r="P2038" i="2"/>
  <c r="P2039" i="2"/>
  <c r="P2040" i="2"/>
  <c r="P2041" i="2"/>
  <c r="P2042" i="2"/>
  <c r="P2043" i="2"/>
  <c r="P2044" i="2"/>
  <c r="P2045" i="2"/>
  <c r="P2046" i="2"/>
  <c r="P2047" i="2"/>
  <c r="P2048" i="2"/>
  <c r="P2049" i="2"/>
  <c r="P2050" i="2"/>
  <c r="P2051" i="2"/>
  <c r="P2052" i="2"/>
  <c r="P2053" i="2"/>
  <c r="P2054" i="2"/>
  <c r="P2055" i="2"/>
  <c r="P2056" i="2"/>
  <c r="P2057" i="2"/>
  <c r="P2058" i="2"/>
  <c r="P2059" i="2"/>
  <c r="P2060" i="2"/>
  <c r="P2061" i="2"/>
  <c r="P2062" i="2"/>
  <c r="P2063" i="2"/>
  <c r="P2064" i="2"/>
  <c r="P2065" i="2"/>
  <c r="P2066" i="2"/>
  <c r="P2067" i="2"/>
  <c r="P2068" i="2"/>
  <c r="P2069" i="2"/>
  <c r="P2070" i="2"/>
  <c r="P2071" i="2"/>
  <c r="P2072" i="2"/>
  <c r="P2073" i="2"/>
  <c r="P2074" i="2"/>
  <c r="P2075" i="2"/>
  <c r="P2076" i="2"/>
  <c r="P2077" i="2"/>
  <c r="P2078" i="2"/>
  <c r="P2079" i="2"/>
  <c r="P2080" i="2"/>
  <c r="P2081" i="2"/>
  <c r="P2082" i="2"/>
  <c r="P2083" i="2"/>
  <c r="P2084" i="2"/>
  <c r="P2085" i="2"/>
  <c r="P2086" i="2"/>
  <c r="P2087" i="2"/>
  <c r="P2088" i="2"/>
  <c r="P2089" i="2"/>
  <c r="P2090" i="2"/>
  <c r="P2091" i="2"/>
  <c r="P2092" i="2"/>
  <c r="P2093" i="2"/>
  <c r="P2094" i="2"/>
  <c r="P2095" i="2"/>
  <c r="P2096" i="2"/>
  <c r="P2097" i="2"/>
  <c r="P2098" i="2"/>
  <c r="P2099" i="2"/>
  <c r="P2100" i="2"/>
  <c r="P2101" i="2"/>
  <c r="P2102" i="2"/>
  <c r="P2103" i="2"/>
  <c r="P2104" i="2"/>
  <c r="P2105" i="2"/>
  <c r="P2106" i="2"/>
  <c r="P2107" i="2"/>
  <c r="P2108" i="2"/>
  <c r="P2109" i="2"/>
  <c r="P2110" i="2"/>
  <c r="P2111" i="2"/>
  <c r="P2112" i="2"/>
  <c r="P2113" i="2"/>
  <c r="P2114" i="2"/>
  <c r="P2115" i="2"/>
  <c r="P2116" i="2"/>
  <c r="P2117" i="2"/>
  <c r="P2118" i="2"/>
  <c r="P2119" i="2"/>
  <c r="P2120" i="2"/>
  <c r="P2121" i="2"/>
  <c r="P2122" i="2"/>
  <c r="P2123" i="2"/>
  <c r="P2124" i="2"/>
  <c r="P2125" i="2"/>
  <c r="P2126" i="2"/>
  <c r="P2127" i="2"/>
  <c r="P2128" i="2"/>
  <c r="P2129" i="2"/>
  <c r="P2130" i="2"/>
  <c r="P2131" i="2"/>
  <c r="P2132" i="2"/>
  <c r="P2133" i="2"/>
  <c r="P2134" i="2"/>
  <c r="P2135" i="2"/>
  <c r="P2136" i="2"/>
  <c r="P2137" i="2"/>
  <c r="P2138" i="2"/>
  <c r="P2139" i="2"/>
  <c r="P2140" i="2"/>
  <c r="P2141" i="2"/>
  <c r="P2142" i="2"/>
  <c r="P2143" i="2"/>
  <c r="P2144" i="2"/>
  <c r="P2145" i="2"/>
  <c r="P2146" i="2"/>
  <c r="P2147" i="2"/>
  <c r="P2148" i="2"/>
  <c r="P2149" i="2"/>
  <c r="P2150" i="2"/>
  <c r="P2151" i="2"/>
  <c r="P2152" i="2"/>
  <c r="P2153" i="2"/>
  <c r="P2154" i="2"/>
  <c r="P2155" i="2"/>
  <c r="P2156" i="2"/>
  <c r="P2157" i="2"/>
  <c r="P2158" i="2"/>
  <c r="P2159" i="2"/>
  <c r="P2160" i="2"/>
  <c r="P2161" i="2"/>
  <c r="P2162" i="2"/>
  <c r="P2163" i="2"/>
  <c r="P2164" i="2"/>
  <c r="P2165" i="2"/>
  <c r="P2166" i="2"/>
  <c r="P2167" i="2"/>
  <c r="P2168" i="2"/>
  <c r="P2169" i="2"/>
  <c r="P2170" i="2"/>
  <c r="P2171" i="2"/>
  <c r="P2172" i="2"/>
  <c r="P2173" i="2"/>
  <c r="P2174" i="2"/>
  <c r="P2175" i="2"/>
  <c r="P2176" i="2"/>
  <c r="P2177" i="2"/>
  <c r="P2178" i="2"/>
  <c r="P2179" i="2"/>
  <c r="P2180" i="2"/>
  <c r="P2181" i="2"/>
  <c r="P2182" i="2"/>
  <c r="P2183" i="2"/>
  <c r="P2184" i="2"/>
  <c r="P2185" i="2"/>
  <c r="P2186" i="2"/>
  <c r="P2187" i="2"/>
  <c r="P2188" i="2"/>
  <c r="P2189" i="2"/>
  <c r="P2190" i="2"/>
  <c r="P2191" i="2"/>
  <c r="P2192" i="2"/>
  <c r="P2193" i="2"/>
  <c r="P2194" i="2"/>
  <c r="P2195" i="2"/>
  <c r="P2196" i="2"/>
  <c r="P2197" i="2"/>
  <c r="P2198" i="2"/>
  <c r="P2199" i="2"/>
  <c r="P2200" i="2"/>
  <c r="P2201" i="2"/>
  <c r="P2202" i="2"/>
  <c r="P2203" i="2"/>
  <c r="P2204" i="2"/>
  <c r="P2205" i="2"/>
  <c r="P2206" i="2"/>
  <c r="P2207" i="2"/>
  <c r="P2208" i="2"/>
  <c r="P2209" i="2"/>
  <c r="P2210" i="2"/>
  <c r="P2211" i="2"/>
  <c r="P2212" i="2"/>
  <c r="P2213" i="2"/>
  <c r="P2214" i="2"/>
  <c r="P2215" i="2"/>
  <c r="P2216" i="2"/>
  <c r="P2217" i="2"/>
  <c r="P2218" i="2"/>
  <c r="P2219" i="2"/>
  <c r="P2220" i="2"/>
  <c r="P2221" i="2"/>
  <c r="P2222" i="2"/>
  <c r="P2223" i="2"/>
  <c r="P2224" i="2"/>
  <c r="P2225" i="2"/>
  <c r="P2226" i="2"/>
  <c r="P2227" i="2"/>
  <c r="P2228" i="2"/>
  <c r="P2229" i="2"/>
  <c r="P2230" i="2"/>
  <c r="P2231" i="2"/>
  <c r="P2232" i="2"/>
  <c r="P2233" i="2"/>
  <c r="P2234" i="2"/>
  <c r="P2235" i="2"/>
  <c r="P2236" i="2"/>
  <c r="P2237" i="2"/>
  <c r="P2238" i="2"/>
  <c r="P2239" i="2"/>
  <c r="P2240" i="2"/>
  <c r="P2241" i="2"/>
  <c r="P2242" i="2"/>
  <c r="P2243" i="2"/>
  <c r="P2244" i="2"/>
  <c r="P2245" i="2"/>
  <c r="P2246" i="2"/>
  <c r="P2247" i="2"/>
  <c r="P2248" i="2"/>
  <c r="P2249" i="2"/>
  <c r="P2250" i="2"/>
  <c r="P2251" i="2"/>
  <c r="P2252" i="2"/>
  <c r="P2253" i="2"/>
  <c r="P2254" i="2"/>
  <c r="P2255" i="2"/>
  <c r="P2256" i="2"/>
  <c r="P2257" i="2"/>
  <c r="P2258" i="2"/>
  <c r="P2259" i="2"/>
  <c r="P2260" i="2"/>
  <c r="P2261" i="2"/>
  <c r="P2262" i="2"/>
  <c r="P2263" i="2"/>
  <c r="P2264" i="2"/>
  <c r="P2265" i="2"/>
  <c r="P2266" i="2"/>
  <c r="P2267" i="2"/>
  <c r="P2268" i="2"/>
  <c r="P2269" i="2"/>
  <c r="P2270" i="2"/>
  <c r="P2271" i="2"/>
  <c r="P2272" i="2"/>
  <c r="P2273" i="2"/>
  <c r="P2274" i="2"/>
  <c r="P2275" i="2"/>
  <c r="P2276" i="2"/>
  <c r="P2277" i="2"/>
  <c r="P2278" i="2"/>
  <c r="P2279" i="2"/>
  <c r="P2280" i="2"/>
  <c r="P2281" i="2"/>
  <c r="P2282" i="2"/>
  <c r="P2283" i="2"/>
  <c r="P2284" i="2"/>
  <c r="P2285" i="2"/>
  <c r="P2286" i="2"/>
  <c r="P2287" i="2"/>
  <c r="P2288" i="2"/>
  <c r="P2289" i="2"/>
  <c r="P2290" i="2"/>
  <c r="P2291" i="2"/>
  <c r="P2292" i="2"/>
  <c r="P2293" i="2"/>
  <c r="P2294" i="2"/>
  <c r="P2295" i="2"/>
  <c r="P2296" i="2"/>
  <c r="P2297" i="2"/>
  <c r="P2298" i="2"/>
  <c r="P2299" i="2"/>
  <c r="P2300" i="2"/>
  <c r="P2301" i="2"/>
  <c r="P2302" i="2"/>
  <c r="P2303" i="2"/>
  <c r="P2304" i="2"/>
  <c r="P2305" i="2"/>
  <c r="P2306" i="2"/>
  <c r="P2307" i="2"/>
  <c r="P2308" i="2"/>
  <c r="P2309" i="2"/>
  <c r="P2310" i="2"/>
  <c r="P2311" i="2"/>
  <c r="P2312" i="2"/>
  <c r="P2313" i="2"/>
  <c r="P2314" i="2"/>
  <c r="P2315" i="2"/>
  <c r="P2316" i="2"/>
  <c r="P2317" i="2"/>
  <c r="P2318" i="2"/>
  <c r="P2319" i="2"/>
  <c r="P2320" i="2"/>
  <c r="P2321" i="2"/>
  <c r="P2322" i="2"/>
  <c r="P2323" i="2"/>
  <c r="P2324" i="2"/>
  <c r="P2325" i="2"/>
  <c r="P2326" i="2"/>
  <c r="P2327" i="2"/>
  <c r="P2328" i="2"/>
  <c r="P2329" i="2"/>
  <c r="P2330" i="2"/>
  <c r="P2331" i="2"/>
  <c r="P2332" i="2"/>
  <c r="P2333" i="2"/>
  <c r="P2334" i="2"/>
  <c r="P2335" i="2"/>
  <c r="P2336" i="2"/>
  <c r="P2337" i="2"/>
  <c r="P2338" i="2"/>
  <c r="P2339" i="2"/>
  <c r="P2340" i="2"/>
  <c r="P2341" i="2"/>
  <c r="P2342" i="2"/>
  <c r="P2343" i="2"/>
  <c r="P2344" i="2"/>
  <c r="P2345" i="2"/>
  <c r="P2346" i="2"/>
  <c r="P2347" i="2"/>
  <c r="P2348" i="2"/>
  <c r="P2349" i="2"/>
  <c r="P2350" i="2"/>
  <c r="P2351" i="2"/>
  <c r="P2352" i="2"/>
  <c r="P2353" i="2"/>
  <c r="P2354" i="2"/>
  <c r="P2355" i="2"/>
  <c r="P2356" i="2"/>
  <c r="P2357" i="2"/>
  <c r="P2358" i="2"/>
  <c r="P2359" i="2"/>
  <c r="P2360" i="2"/>
  <c r="P2361" i="2"/>
  <c r="P2362" i="2"/>
  <c r="P2363" i="2"/>
  <c r="P2364" i="2"/>
  <c r="P2365" i="2"/>
  <c r="P2366" i="2"/>
  <c r="P2367" i="2"/>
  <c r="P2368" i="2"/>
  <c r="P2369" i="2"/>
  <c r="P2370" i="2"/>
  <c r="P2371" i="2"/>
  <c r="P2372" i="2"/>
  <c r="P2373" i="2"/>
  <c r="P2374" i="2"/>
  <c r="P2375" i="2"/>
  <c r="P2376" i="2"/>
  <c r="P2377" i="2"/>
  <c r="P2378" i="2"/>
  <c r="P2379" i="2"/>
  <c r="P2380" i="2"/>
  <c r="P2381" i="2"/>
  <c r="P2382" i="2"/>
  <c r="P2383" i="2"/>
  <c r="P2384" i="2"/>
  <c r="P2385" i="2"/>
  <c r="P2386" i="2"/>
  <c r="P2387" i="2"/>
  <c r="P2388" i="2"/>
  <c r="P2389" i="2"/>
  <c r="P2390" i="2"/>
  <c r="P2391" i="2"/>
  <c r="P2392" i="2"/>
  <c r="P2393" i="2"/>
  <c r="P2394" i="2"/>
  <c r="P2395" i="2"/>
  <c r="P2396" i="2"/>
  <c r="P2397" i="2"/>
  <c r="P2398" i="2"/>
  <c r="P2399" i="2"/>
  <c r="P2400" i="2"/>
  <c r="P2401" i="2"/>
  <c r="P2402" i="2"/>
  <c r="P2403" i="2"/>
  <c r="P2404" i="2"/>
  <c r="P2405" i="2"/>
  <c r="P2406" i="2"/>
  <c r="P2407" i="2"/>
  <c r="P2408" i="2"/>
  <c r="P2409" i="2"/>
  <c r="P2410" i="2"/>
  <c r="P2411" i="2"/>
  <c r="P2412" i="2"/>
  <c r="P2413" i="2"/>
  <c r="P2414" i="2"/>
  <c r="P2415" i="2"/>
  <c r="P2416" i="2"/>
  <c r="P2417" i="2"/>
  <c r="P2418" i="2"/>
  <c r="P2419" i="2"/>
  <c r="P2420" i="2"/>
  <c r="P2421" i="2"/>
  <c r="P2422" i="2"/>
  <c r="P2423" i="2"/>
  <c r="P2424" i="2"/>
  <c r="P2425" i="2"/>
  <c r="P2426" i="2"/>
  <c r="P2427" i="2"/>
  <c r="P2428" i="2"/>
  <c r="P2429" i="2"/>
  <c r="P2430" i="2"/>
  <c r="P2431" i="2"/>
  <c r="P2432" i="2"/>
  <c r="P2433" i="2"/>
  <c r="P2434" i="2"/>
  <c r="P2435" i="2"/>
  <c r="P2436" i="2"/>
  <c r="P2437" i="2"/>
  <c r="P2438" i="2"/>
  <c r="P2439" i="2"/>
  <c r="P2440" i="2"/>
  <c r="P2441" i="2"/>
  <c r="P2442" i="2"/>
  <c r="P2443" i="2"/>
  <c r="P2444" i="2"/>
  <c r="P2445" i="2"/>
  <c r="P2446" i="2"/>
  <c r="P2447" i="2"/>
  <c r="P2448" i="2"/>
  <c r="P2449" i="2"/>
  <c r="P2450" i="2"/>
  <c r="P2451" i="2"/>
  <c r="P2452" i="2"/>
  <c r="P2453" i="2"/>
  <c r="P2454" i="2"/>
  <c r="P2455" i="2"/>
  <c r="P2456" i="2"/>
  <c r="P2457" i="2"/>
  <c r="P2458" i="2"/>
  <c r="P2459" i="2"/>
  <c r="P2460" i="2"/>
  <c r="P2461" i="2"/>
  <c r="P2462" i="2"/>
  <c r="P2463" i="2"/>
  <c r="P2464" i="2"/>
  <c r="P2465" i="2"/>
  <c r="P2466" i="2"/>
  <c r="P2467" i="2"/>
  <c r="P2468" i="2"/>
  <c r="P2469" i="2"/>
  <c r="P2470" i="2"/>
  <c r="P2471" i="2"/>
  <c r="P2472" i="2"/>
  <c r="P2473" i="2"/>
  <c r="P2474" i="2"/>
  <c r="P2475" i="2"/>
  <c r="P2476" i="2"/>
  <c r="P2477" i="2"/>
  <c r="P2478" i="2"/>
  <c r="P2479" i="2"/>
  <c r="P2480" i="2"/>
  <c r="P2481" i="2"/>
  <c r="P2482" i="2"/>
  <c r="P2483" i="2"/>
  <c r="P2484" i="2"/>
  <c r="P2485" i="2"/>
  <c r="P2486" i="2"/>
  <c r="P2487" i="2"/>
  <c r="P2488" i="2"/>
  <c r="P2489" i="2"/>
  <c r="P2490" i="2"/>
  <c r="P2491" i="2"/>
  <c r="P2492" i="2"/>
  <c r="P2493" i="2"/>
  <c r="P2494" i="2"/>
  <c r="P2495" i="2"/>
  <c r="P2496" i="2"/>
  <c r="P2497" i="2"/>
  <c r="P2498" i="2"/>
  <c r="P2499" i="2"/>
  <c r="P2500" i="2"/>
  <c r="P2501" i="2"/>
  <c r="P2502" i="2"/>
  <c r="P2503" i="2"/>
  <c r="P2504" i="2"/>
  <c r="P2505" i="2"/>
  <c r="P2506" i="2"/>
  <c r="P2507" i="2"/>
  <c r="P2508" i="2"/>
  <c r="P2509" i="2"/>
  <c r="P2510" i="2"/>
  <c r="P2511" i="2"/>
  <c r="P2512" i="2"/>
  <c r="P2513" i="2"/>
  <c r="P2514" i="2"/>
  <c r="P2515" i="2"/>
  <c r="P2516" i="2"/>
  <c r="P2517" i="2"/>
  <c r="P2518" i="2"/>
  <c r="P2519" i="2"/>
  <c r="P2520" i="2"/>
  <c r="P2521" i="2"/>
  <c r="P2522" i="2"/>
  <c r="P2523" i="2"/>
  <c r="P2524" i="2"/>
  <c r="P2525" i="2"/>
  <c r="P2526" i="2"/>
  <c r="P2527" i="2"/>
  <c r="P2528" i="2"/>
  <c r="P2529" i="2"/>
  <c r="P2530" i="2"/>
  <c r="P2531" i="2"/>
  <c r="P2532" i="2"/>
  <c r="P2533" i="2"/>
  <c r="P2534" i="2"/>
  <c r="P2535" i="2"/>
  <c r="P2536" i="2"/>
  <c r="P2537" i="2"/>
  <c r="P2538" i="2"/>
  <c r="P2539" i="2"/>
  <c r="P2540" i="2"/>
  <c r="P2541" i="2"/>
  <c r="P2542" i="2"/>
  <c r="P2543" i="2"/>
  <c r="P2544" i="2"/>
  <c r="P2545" i="2"/>
  <c r="P2546" i="2"/>
  <c r="P2547" i="2"/>
  <c r="P2548" i="2"/>
  <c r="P2549" i="2"/>
  <c r="P2550" i="2"/>
  <c r="P2551" i="2"/>
  <c r="P2552" i="2"/>
  <c r="P2553" i="2"/>
  <c r="P2554" i="2"/>
  <c r="P2555" i="2"/>
  <c r="P2556" i="2"/>
  <c r="P2557" i="2"/>
  <c r="P2558" i="2"/>
  <c r="P2559" i="2"/>
  <c r="P2560" i="2"/>
  <c r="P2561" i="2"/>
  <c r="P2562" i="2"/>
  <c r="P2563" i="2"/>
  <c r="P2564" i="2"/>
  <c r="P2565" i="2"/>
  <c r="P2566" i="2"/>
  <c r="P2567" i="2"/>
  <c r="P2568" i="2"/>
  <c r="P2569" i="2"/>
  <c r="P2570" i="2"/>
  <c r="P2571" i="2"/>
  <c r="P2572" i="2"/>
  <c r="P2573" i="2"/>
  <c r="P2574" i="2"/>
  <c r="P2575" i="2"/>
  <c r="P2576" i="2"/>
  <c r="P2577" i="2"/>
  <c r="P2578" i="2"/>
  <c r="P2579" i="2"/>
  <c r="P2580" i="2"/>
  <c r="P2581" i="2"/>
  <c r="P2582" i="2"/>
  <c r="P2583" i="2"/>
  <c r="P2584" i="2"/>
  <c r="P2585" i="2"/>
  <c r="P2586" i="2"/>
  <c r="P2587" i="2"/>
  <c r="P2588" i="2"/>
  <c r="P2589" i="2"/>
  <c r="P2590" i="2"/>
  <c r="P2591" i="2"/>
  <c r="P2592" i="2"/>
  <c r="P2593" i="2"/>
  <c r="P2594" i="2"/>
  <c r="P2595" i="2"/>
  <c r="P2596" i="2"/>
  <c r="P2597" i="2"/>
  <c r="P2598" i="2"/>
  <c r="P2599" i="2"/>
  <c r="P2600" i="2"/>
  <c r="P2601" i="2"/>
  <c r="P2602" i="2"/>
  <c r="P2603" i="2"/>
  <c r="P2604" i="2"/>
  <c r="P2605" i="2"/>
  <c r="P2606" i="2"/>
  <c r="P2607" i="2"/>
  <c r="P2608" i="2"/>
  <c r="P2609" i="2"/>
  <c r="P2610" i="2"/>
  <c r="P2611" i="2"/>
  <c r="P2612" i="2"/>
  <c r="P2613" i="2"/>
  <c r="P2614" i="2"/>
  <c r="P2615" i="2"/>
  <c r="P2616" i="2"/>
  <c r="P2617" i="2"/>
  <c r="P2618" i="2"/>
  <c r="P2619" i="2"/>
  <c r="P2620" i="2"/>
  <c r="P2621" i="2"/>
  <c r="P2622" i="2"/>
  <c r="P2623" i="2"/>
  <c r="P2624" i="2"/>
  <c r="P2625" i="2"/>
  <c r="P2626" i="2"/>
  <c r="P2627" i="2"/>
  <c r="P2628" i="2"/>
  <c r="P2629" i="2"/>
  <c r="P2630" i="2"/>
  <c r="P2631" i="2"/>
  <c r="P2632" i="2"/>
  <c r="P2633" i="2"/>
  <c r="P2634" i="2"/>
  <c r="P2635" i="2"/>
  <c r="P2636" i="2"/>
  <c r="P2637" i="2"/>
  <c r="P2638" i="2"/>
  <c r="P2639" i="2"/>
  <c r="P2640" i="2"/>
  <c r="P2641" i="2"/>
  <c r="P2642" i="2"/>
  <c r="P2643" i="2"/>
  <c r="P2644" i="2"/>
  <c r="P2645" i="2"/>
  <c r="P2646" i="2"/>
  <c r="P2647" i="2"/>
  <c r="P2648" i="2"/>
  <c r="P2649" i="2"/>
  <c r="P2650" i="2"/>
  <c r="P2651" i="2"/>
  <c r="P2652" i="2"/>
  <c r="P2653" i="2"/>
  <c r="P2654" i="2"/>
  <c r="P2655" i="2"/>
  <c r="P2656" i="2"/>
  <c r="P2657" i="2"/>
  <c r="P2658" i="2"/>
  <c r="P2659" i="2"/>
  <c r="P2660" i="2"/>
  <c r="P2661" i="2"/>
  <c r="P2662" i="2"/>
  <c r="P2663" i="2"/>
  <c r="P2664" i="2"/>
  <c r="P2665" i="2"/>
  <c r="P2666" i="2"/>
  <c r="P2667" i="2"/>
  <c r="P2668" i="2"/>
  <c r="P2669" i="2"/>
  <c r="P2670" i="2"/>
  <c r="P2671" i="2"/>
  <c r="P2672" i="2"/>
  <c r="P2673" i="2"/>
  <c r="P2674" i="2"/>
  <c r="P2675" i="2"/>
  <c r="P2676" i="2"/>
  <c r="P2677" i="2"/>
  <c r="P2678" i="2"/>
  <c r="P2679" i="2"/>
  <c r="P2680" i="2"/>
  <c r="P2681" i="2"/>
  <c r="P2682" i="2"/>
  <c r="P2683" i="2"/>
  <c r="P2684" i="2"/>
  <c r="P2685" i="2"/>
  <c r="P2686" i="2"/>
  <c r="P2687" i="2"/>
  <c r="P2688" i="2"/>
  <c r="P2689" i="2"/>
  <c r="P2690" i="2"/>
  <c r="P2691" i="2"/>
  <c r="P2692" i="2"/>
  <c r="P2693" i="2"/>
  <c r="P2694" i="2"/>
  <c r="P2695" i="2"/>
  <c r="P2696" i="2"/>
  <c r="P2697" i="2"/>
  <c r="P2698" i="2"/>
  <c r="P2699" i="2"/>
  <c r="P2700" i="2"/>
  <c r="P2701" i="2"/>
  <c r="P2702" i="2"/>
  <c r="P2703" i="2"/>
  <c r="P2704" i="2"/>
  <c r="P2705" i="2"/>
  <c r="P2706" i="2"/>
  <c r="P2707" i="2"/>
  <c r="P2708" i="2"/>
  <c r="P2709" i="2"/>
  <c r="P2710" i="2"/>
  <c r="P2711" i="2"/>
  <c r="P2712" i="2"/>
  <c r="P2713" i="2"/>
  <c r="P2714" i="2"/>
  <c r="P2715" i="2"/>
  <c r="P2716" i="2"/>
  <c r="P2717" i="2"/>
  <c r="P2718" i="2"/>
  <c r="P2719" i="2"/>
  <c r="P2720" i="2"/>
  <c r="P2721" i="2"/>
  <c r="P2722" i="2"/>
  <c r="P2723" i="2"/>
  <c r="P2724" i="2"/>
  <c r="P2725" i="2"/>
  <c r="P2726" i="2"/>
  <c r="P2727" i="2"/>
  <c r="P2728" i="2"/>
  <c r="P2729" i="2"/>
  <c r="P2730" i="2"/>
  <c r="P2731" i="2"/>
  <c r="P2732" i="2"/>
  <c r="P2733" i="2"/>
  <c r="P2734" i="2"/>
  <c r="P2735" i="2"/>
  <c r="P2736" i="2"/>
  <c r="P2737" i="2"/>
  <c r="P2738" i="2"/>
  <c r="P2739" i="2"/>
  <c r="P2740" i="2"/>
  <c r="P2741" i="2"/>
  <c r="P2742" i="2"/>
  <c r="P2743" i="2"/>
  <c r="P2744" i="2"/>
  <c r="P2745" i="2"/>
  <c r="P2746" i="2"/>
  <c r="P2747" i="2"/>
  <c r="P2748" i="2"/>
  <c r="P2749" i="2"/>
  <c r="P2750" i="2"/>
  <c r="P2751" i="2"/>
  <c r="P2752" i="2"/>
  <c r="P2753" i="2"/>
  <c r="P2754" i="2"/>
  <c r="P2755" i="2"/>
  <c r="P2756" i="2"/>
  <c r="P2757" i="2"/>
  <c r="P2758" i="2"/>
  <c r="P2759" i="2"/>
  <c r="P2760" i="2"/>
  <c r="P2761" i="2"/>
  <c r="P2762" i="2"/>
  <c r="P2763" i="2"/>
  <c r="P2764" i="2"/>
  <c r="P2765" i="2"/>
  <c r="P2766" i="2"/>
  <c r="P2767" i="2"/>
  <c r="P2768" i="2"/>
  <c r="P2769" i="2"/>
  <c r="P2770" i="2"/>
  <c r="P2771" i="2"/>
  <c r="P2772" i="2"/>
  <c r="P2773" i="2"/>
  <c r="P2774" i="2"/>
  <c r="P2775" i="2"/>
  <c r="P2776" i="2"/>
  <c r="P2777" i="2"/>
  <c r="P2778" i="2"/>
  <c r="P2779" i="2"/>
  <c r="P2780" i="2"/>
  <c r="P2781" i="2"/>
  <c r="P2782" i="2"/>
  <c r="P2783" i="2"/>
  <c r="P2784" i="2"/>
  <c r="P2785" i="2"/>
  <c r="P2786" i="2"/>
  <c r="P2787" i="2"/>
  <c r="P2788" i="2"/>
  <c r="P2789" i="2"/>
  <c r="P2790" i="2"/>
  <c r="P2791" i="2"/>
  <c r="P2792" i="2"/>
  <c r="P2793" i="2"/>
  <c r="P2794" i="2"/>
  <c r="P2795" i="2"/>
  <c r="P2796" i="2"/>
  <c r="P2797" i="2"/>
  <c r="P2798" i="2"/>
  <c r="P2799" i="2"/>
  <c r="P2800" i="2"/>
  <c r="P2801" i="2"/>
  <c r="P2802" i="2"/>
  <c r="P2803" i="2"/>
  <c r="P2804" i="2"/>
  <c r="P2805" i="2"/>
  <c r="P2806" i="2"/>
  <c r="P2807" i="2"/>
  <c r="P2808" i="2"/>
  <c r="P2809" i="2"/>
  <c r="P2810" i="2"/>
  <c r="P2811" i="2"/>
  <c r="P2812" i="2"/>
  <c r="P2813" i="2"/>
  <c r="P2814" i="2"/>
  <c r="P2815" i="2"/>
  <c r="P2816" i="2"/>
  <c r="P2817" i="2"/>
  <c r="P2818" i="2"/>
  <c r="P2819" i="2"/>
  <c r="P2820" i="2"/>
  <c r="P2821" i="2"/>
  <c r="P2822" i="2"/>
  <c r="P2823" i="2"/>
  <c r="P2824" i="2"/>
  <c r="P2825" i="2"/>
  <c r="P2826" i="2"/>
  <c r="P2827" i="2"/>
  <c r="P2828" i="2"/>
  <c r="P2829" i="2"/>
  <c r="P2830" i="2"/>
  <c r="P2831" i="2"/>
  <c r="P2832" i="2"/>
  <c r="P2833" i="2"/>
  <c r="P2834" i="2"/>
  <c r="P2835" i="2"/>
  <c r="P2836" i="2"/>
  <c r="P2837" i="2"/>
  <c r="P2838" i="2"/>
  <c r="P2839" i="2"/>
  <c r="P2840" i="2"/>
  <c r="P2841" i="2"/>
  <c r="P2842" i="2"/>
  <c r="P2843" i="2"/>
  <c r="P2844" i="2"/>
  <c r="P2845" i="2"/>
  <c r="P2846" i="2"/>
  <c r="P2847" i="2"/>
  <c r="P2848" i="2"/>
  <c r="P2849" i="2"/>
  <c r="P2850" i="2"/>
  <c r="P2851" i="2"/>
  <c r="P2852" i="2"/>
  <c r="P2853" i="2"/>
  <c r="P2854" i="2"/>
  <c r="P2855" i="2"/>
  <c r="P2856" i="2"/>
  <c r="P2857" i="2"/>
  <c r="P2858" i="2"/>
  <c r="P2859" i="2"/>
  <c r="P2860" i="2"/>
  <c r="P2861" i="2"/>
  <c r="P2862" i="2"/>
  <c r="P2863" i="2"/>
  <c r="P2864" i="2"/>
  <c r="P2865" i="2"/>
  <c r="P2866" i="2"/>
  <c r="P2867" i="2"/>
  <c r="P2868" i="2"/>
  <c r="P2869" i="2"/>
  <c r="P2870" i="2"/>
  <c r="P2871" i="2"/>
  <c r="P2872" i="2"/>
  <c r="P2873" i="2"/>
  <c r="P2874" i="2"/>
  <c r="P2875" i="2"/>
  <c r="P2876" i="2"/>
  <c r="P2877" i="2"/>
  <c r="P2878" i="2"/>
  <c r="P2879" i="2"/>
  <c r="P2880" i="2"/>
  <c r="P2881" i="2"/>
  <c r="P2882" i="2"/>
  <c r="P2883" i="2"/>
  <c r="P2884" i="2"/>
  <c r="P2885" i="2"/>
  <c r="P2886" i="2"/>
  <c r="P2887" i="2"/>
  <c r="P2888" i="2"/>
  <c r="P2889" i="2"/>
  <c r="P2890" i="2"/>
  <c r="P2891" i="2"/>
  <c r="P2892" i="2"/>
  <c r="P2893" i="2"/>
  <c r="P2894" i="2"/>
  <c r="P2895" i="2"/>
  <c r="P2896" i="2"/>
  <c r="P2897" i="2"/>
  <c r="P2898" i="2"/>
  <c r="P2899" i="2"/>
  <c r="P2900" i="2"/>
  <c r="P2901" i="2"/>
  <c r="P2902" i="2"/>
  <c r="P2903" i="2"/>
  <c r="P2904" i="2"/>
  <c r="P2905" i="2"/>
  <c r="P2906" i="2"/>
  <c r="P2907" i="2"/>
  <c r="P2908" i="2"/>
  <c r="P2909" i="2"/>
  <c r="P2910" i="2"/>
  <c r="P2911" i="2"/>
  <c r="P2912" i="2"/>
  <c r="P2913" i="2"/>
  <c r="P2914" i="2"/>
  <c r="P2915" i="2"/>
  <c r="P2916" i="2"/>
  <c r="P2917" i="2"/>
  <c r="P2918" i="2"/>
  <c r="P2919" i="2"/>
  <c r="P2920" i="2"/>
  <c r="P2921" i="2"/>
  <c r="P2922" i="2"/>
  <c r="P2923" i="2"/>
  <c r="P2924" i="2"/>
  <c r="P2925" i="2"/>
  <c r="P2926" i="2"/>
  <c r="P2927" i="2"/>
  <c r="P2928" i="2"/>
  <c r="P2929" i="2"/>
  <c r="P2930" i="2"/>
  <c r="P2931" i="2"/>
  <c r="P2932" i="2"/>
  <c r="P2933" i="2"/>
  <c r="P2934" i="2"/>
  <c r="P2935" i="2"/>
  <c r="P2936" i="2"/>
  <c r="P2937" i="2"/>
  <c r="P2938" i="2"/>
  <c r="P2939" i="2"/>
  <c r="P2940" i="2"/>
  <c r="P2941" i="2"/>
  <c r="P2942" i="2"/>
  <c r="P2943" i="2"/>
  <c r="P2944" i="2"/>
  <c r="P2945" i="2"/>
  <c r="P2946" i="2"/>
  <c r="P2947" i="2"/>
  <c r="P2948" i="2"/>
  <c r="P2949" i="2"/>
  <c r="P2950" i="2"/>
  <c r="P2951" i="2"/>
  <c r="P2952" i="2"/>
  <c r="P2953" i="2"/>
  <c r="P2954" i="2"/>
  <c r="P2955" i="2"/>
  <c r="P2956" i="2"/>
  <c r="P2957" i="2"/>
  <c r="P2958" i="2"/>
  <c r="P2959" i="2"/>
  <c r="P2960" i="2"/>
  <c r="P2961" i="2"/>
  <c r="P2962" i="2"/>
  <c r="P2963" i="2"/>
  <c r="P2964" i="2"/>
  <c r="P2965" i="2"/>
  <c r="P2966" i="2"/>
  <c r="P2967" i="2"/>
  <c r="P2968" i="2"/>
  <c r="P2969" i="2"/>
  <c r="P2970" i="2"/>
  <c r="P2971" i="2"/>
  <c r="P2972" i="2"/>
  <c r="P2973" i="2"/>
  <c r="P2974" i="2"/>
  <c r="P2975" i="2"/>
  <c r="P2976" i="2"/>
  <c r="P2977" i="2"/>
  <c r="P2978" i="2"/>
  <c r="P2979" i="2"/>
  <c r="P2980" i="2"/>
  <c r="P2981" i="2"/>
  <c r="P2982" i="2"/>
  <c r="P2983" i="2"/>
  <c r="P2984" i="2"/>
  <c r="P2985" i="2"/>
  <c r="P2986" i="2"/>
  <c r="P2987" i="2"/>
  <c r="P2988" i="2"/>
  <c r="P2989" i="2"/>
  <c r="P2990" i="2"/>
  <c r="P2991" i="2"/>
  <c r="P2992" i="2"/>
  <c r="P2993" i="2"/>
  <c r="P2994" i="2"/>
  <c r="P2995" i="2"/>
  <c r="P2996" i="2"/>
  <c r="P2997" i="2"/>
  <c r="P2998" i="2"/>
  <c r="P2999" i="2"/>
  <c r="P3000" i="2"/>
  <c r="P3001" i="2"/>
  <c r="P3002" i="2"/>
  <c r="P3003" i="2"/>
  <c r="P3004" i="2"/>
  <c r="P3005" i="2"/>
  <c r="P3006" i="2"/>
  <c r="P3007" i="2"/>
  <c r="P3008" i="2"/>
  <c r="P3009" i="2"/>
  <c r="P3010" i="2"/>
  <c r="P3011" i="2"/>
  <c r="P3012" i="2"/>
  <c r="P3013" i="2"/>
  <c r="P3014" i="2"/>
  <c r="P3015" i="2"/>
  <c r="P3016" i="2"/>
  <c r="P3017" i="2"/>
  <c r="P3018" i="2"/>
  <c r="P3019" i="2"/>
  <c r="P3020" i="2"/>
  <c r="P3021" i="2"/>
  <c r="P3022" i="2"/>
  <c r="P3023" i="2"/>
  <c r="P3024" i="2"/>
  <c r="P3025" i="2"/>
  <c r="P3026" i="2"/>
  <c r="P3027" i="2"/>
  <c r="P3028" i="2"/>
  <c r="P3029" i="2"/>
  <c r="P3030" i="2"/>
  <c r="P3031" i="2"/>
  <c r="P3032" i="2"/>
  <c r="P3033" i="2"/>
  <c r="P3034" i="2"/>
  <c r="P3035" i="2"/>
  <c r="P3036" i="2"/>
  <c r="P3037" i="2"/>
  <c r="P3038" i="2"/>
  <c r="P3039" i="2"/>
  <c r="P3040" i="2"/>
  <c r="P3041" i="2"/>
  <c r="P3042" i="2"/>
  <c r="P3043" i="2"/>
  <c r="P3044" i="2"/>
  <c r="P3045" i="2"/>
  <c r="P3046" i="2"/>
  <c r="P3047" i="2"/>
  <c r="P3048" i="2"/>
  <c r="P3049" i="2"/>
  <c r="P3050" i="2"/>
  <c r="P3051" i="2"/>
  <c r="P3052" i="2"/>
  <c r="P3053" i="2"/>
  <c r="P3054" i="2"/>
  <c r="P3055" i="2"/>
  <c r="P3056" i="2"/>
  <c r="P3057" i="2"/>
  <c r="P3058" i="2"/>
  <c r="P3059" i="2"/>
  <c r="P3060" i="2"/>
  <c r="P3061" i="2"/>
  <c r="P3062" i="2"/>
  <c r="P3063" i="2"/>
  <c r="P3064" i="2"/>
  <c r="P3065" i="2"/>
  <c r="P3066" i="2"/>
  <c r="P3067" i="2"/>
  <c r="P3068" i="2"/>
  <c r="P3069" i="2"/>
  <c r="P3070" i="2"/>
  <c r="P3071" i="2"/>
  <c r="P3072" i="2"/>
  <c r="P3073" i="2"/>
  <c r="P3074" i="2"/>
  <c r="P3075" i="2"/>
  <c r="P3076" i="2"/>
  <c r="P3077" i="2"/>
  <c r="P3078" i="2"/>
  <c r="P3079" i="2"/>
  <c r="P3080" i="2"/>
  <c r="P3081" i="2"/>
  <c r="P3082" i="2"/>
  <c r="P3083" i="2"/>
  <c r="P3084" i="2"/>
  <c r="P3085" i="2"/>
  <c r="P3086" i="2"/>
  <c r="P3087" i="2"/>
  <c r="P3088" i="2"/>
  <c r="P3089" i="2"/>
  <c r="P3090" i="2"/>
  <c r="P3091" i="2"/>
  <c r="P3092" i="2"/>
  <c r="P3093" i="2"/>
  <c r="P3094" i="2"/>
  <c r="P3095" i="2"/>
  <c r="P3096" i="2"/>
  <c r="P3097" i="2"/>
  <c r="P3098" i="2"/>
  <c r="P3099" i="2"/>
  <c r="P3100" i="2"/>
  <c r="P3101" i="2"/>
  <c r="P3102" i="2"/>
  <c r="P3103" i="2"/>
  <c r="P3104" i="2"/>
  <c r="P3105" i="2"/>
  <c r="P3106" i="2"/>
  <c r="P3107" i="2"/>
  <c r="P3108" i="2"/>
  <c r="P3109" i="2"/>
  <c r="P3110" i="2"/>
  <c r="P3111" i="2"/>
  <c r="P3112" i="2"/>
  <c r="P3113" i="2"/>
  <c r="P3114" i="2"/>
  <c r="P3115" i="2"/>
  <c r="P3116" i="2"/>
  <c r="P3117" i="2"/>
  <c r="P3118" i="2"/>
  <c r="P3119" i="2"/>
  <c r="P3120" i="2"/>
  <c r="P3121" i="2"/>
  <c r="P3122" i="2"/>
  <c r="P3123" i="2"/>
  <c r="P3124" i="2"/>
  <c r="P3125" i="2"/>
  <c r="P3126" i="2"/>
  <c r="P3127" i="2"/>
  <c r="P3128" i="2"/>
  <c r="P3129" i="2"/>
  <c r="P3130" i="2"/>
  <c r="P3131" i="2"/>
  <c r="P3132" i="2"/>
  <c r="P3133" i="2"/>
  <c r="P3134" i="2"/>
  <c r="P3135" i="2"/>
  <c r="P3136" i="2"/>
  <c r="P3137" i="2"/>
  <c r="P3138" i="2"/>
  <c r="P3139" i="2"/>
  <c r="P3140" i="2"/>
  <c r="P3141" i="2"/>
  <c r="P3142" i="2"/>
  <c r="P3143" i="2"/>
  <c r="P3144" i="2"/>
  <c r="P3145" i="2"/>
  <c r="P3146" i="2"/>
  <c r="P3147" i="2"/>
  <c r="P3148" i="2"/>
  <c r="P3149" i="2"/>
  <c r="P3150" i="2"/>
  <c r="P3151" i="2"/>
  <c r="P3152" i="2"/>
  <c r="P3153" i="2"/>
  <c r="P3154" i="2"/>
  <c r="P3155" i="2"/>
  <c r="P3156" i="2"/>
  <c r="P3157" i="2"/>
  <c r="P3158" i="2"/>
  <c r="P3159" i="2"/>
  <c r="P3160" i="2"/>
  <c r="P3161" i="2"/>
  <c r="P3162" i="2"/>
  <c r="P3163" i="2"/>
  <c r="P3164" i="2"/>
  <c r="P3165" i="2"/>
  <c r="P3166" i="2"/>
  <c r="P3167" i="2"/>
  <c r="P3168" i="2"/>
  <c r="P3169" i="2"/>
  <c r="P3170" i="2"/>
  <c r="P3171" i="2"/>
  <c r="P3172" i="2"/>
  <c r="P3173" i="2"/>
  <c r="P3174" i="2"/>
  <c r="P3175" i="2"/>
  <c r="P3176" i="2"/>
  <c r="P3177" i="2"/>
  <c r="P3178" i="2"/>
  <c r="P3179" i="2"/>
  <c r="P3180" i="2"/>
  <c r="P3181" i="2"/>
  <c r="P3182" i="2"/>
  <c r="P3183" i="2"/>
  <c r="P3184" i="2"/>
  <c r="P3185" i="2"/>
  <c r="P3186" i="2"/>
  <c r="P3187" i="2"/>
  <c r="P3188" i="2"/>
  <c r="P3189" i="2"/>
  <c r="P3190" i="2"/>
  <c r="P3191" i="2"/>
  <c r="P3192" i="2"/>
  <c r="P3193" i="2"/>
  <c r="P3194" i="2"/>
  <c r="P3195" i="2"/>
  <c r="P3196" i="2"/>
  <c r="P3197" i="2"/>
  <c r="P3198" i="2"/>
  <c r="P3199" i="2"/>
  <c r="P3200" i="2"/>
  <c r="P3201" i="2"/>
  <c r="P3202" i="2"/>
  <c r="P3203" i="2"/>
  <c r="P3204" i="2"/>
  <c r="P3205" i="2"/>
  <c r="P3206" i="2"/>
  <c r="P3207" i="2"/>
  <c r="P3208" i="2"/>
  <c r="P3209" i="2"/>
  <c r="P3210" i="2"/>
  <c r="P3211" i="2"/>
  <c r="P3212" i="2"/>
  <c r="P3213" i="2"/>
  <c r="P3214" i="2"/>
  <c r="P3215" i="2"/>
  <c r="P3216" i="2"/>
  <c r="P3217" i="2"/>
  <c r="P3218" i="2"/>
  <c r="P3219" i="2"/>
  <c r="P3220" i="2"/>
  <c r="P3221" i="2"/>
  <c r="P3222" i="2"/>
  <c r="P3223" i="2"/>
  <c r="P3224" i="2"/>
  <c r="P3225" i="2"/>
  <c r="P3226" i="2"/>
  <c r="P3227" i="2"/>
  <c r="P3228" i="2"/>
  <c r="P3229" i="2"/>
  <c r="P3230" i="2"/>
  <c r="P3231" i="2"/>
  <c r="P3232" i="2"/>
  <c r="P3233" i="2"/>
  <c r="P3234" i="2"/>
  <c r="P3235" i="2"/>
  <c r="P3236" i="2"/>
  <c r="P3237" i="2"/>
  <c r="P3238" i="2"/>
  <c r="P3239" i="2"/>
  <c r="P3240" i="2"/>
  <c r="P3241" i="2"/>
  <c r="P3242" i="2"/>
  <c r="P3243" i="2"/>
  <c r="P3244" i="2"/>
  <c r="P3245" i="2"/>
  <c r="P3246" i="2"/>
  <c r="P3247" i="2"/>
  <c r="P3248" i="2"/>
  <c r="P3249" i="2"/>
  <c r="P3250" i="2"/>
  <c r="P3251" i="2"/>
  <c r="P3252" i="2"/>
  <c r="P3253" i="2"/>
  <c r="P3254" i="2"/>
  <c r="P3255" i="2"/>
  <c r="P3256" i="2"/>
  <c r="P3257" i="2"/>
  <c r="P3258" i="2"/>
  <c r="P3259" i="2"/>
  <c r="P3260" i="2"/>
  <c r="P3261" i="2"/>
  <c r="P3262" i="2"/>
  <c r="P3263" i="2"/>
  <c r="P3264" i="2"/>
  <c r="P3265" i="2"/>
  <c r="P3266" i="2"/>
  <c r="P3267" i="2"/>
  <c r="P3268" i="2"/>
  <c r="P3269" i="2"/>
  <c r="P3270" i="2"/>
  <c r="P3271" i="2"/>
  <c r="P3272" i="2"/>
  <c r="P3273" i="2"/>
  <c r="P3274" i="2"/>
  <c r="P3275" i="2"/>
  <c r="P3276" i="2"/>
  <c r="P3277" i="2"/>
  <c r="P3278" i="2"/>
  <c r="P3279" i="2"/>
  <c r="P3280" i="2"/>
  <c r="P3281" i="2"/>
  <c r="P3282" i="2"/>
  <c r="P3283" i="2"/>
  <c r="P3284" i="2"/>
  <c r="P3285" i="2"/>
  <c r="P3286" i="2"/>
  <c r="P3287" i="2"/>
  <c r="P3288" i="2"/>
  <c r="P3289" i="2"/>
  <c r="P3290" i="2"/>
  <c r="P3291" i="2"/>
  <c r="P3292" i="2"/>
  <c r="P3293" i="2"/>
  <c r="P3294" i="2"/>
  <c r="P3295" i="2"/>
  <c r="P3296" i="2"/>
  <c r="P3297" i="2"/>
  <c r="P3298" i="2"/>
  <c r="P3299" i="2"/>
  <c r="P3300" i="2"/>
  <c r="P3301" i="2"/>
  <c r="P3302" i="2"/>
  <c r="P3303" i="2"/>
  <c r="P3304" i="2"/>
  <c r="P3305" i="2"/>
  <c r="P3306" i="2"/>
  <c r="P3307" i="2"/>
  <c r="P3308" i="2"/>
  <c r="P3309" i="2"/>
  <c r="P3310" i="2"/>
  <c r="P3311" i="2"/>
  <c r="P3312" i="2"/>
  <c r="P3313" i="2"/>
  <c r="P3314" i="2"/>
  <c r="P3315" i="2"/>
  <c r="P3316" i="2"/>
  <c r="P3317" i="2"/>
  <c r="P3318" i="2"/>
  <c r="P3319" i="2"/>
  <c r="P3320" i="2"/>
  <c r="P3321" i="2"/>
  <c r="P3322" i="2"/>
  <c r="P3323" i="2"/>
  <c r="P3324" i="2"/>
  <c r="P3325" i="2"/>
  <c r="P3326" i="2"/>
  <c r="P3327" i="2"/>
  <c r="P3328" i="2"/>
  <c r="P3329" i="2"/>
  <c r="P3330" i="2"/>
  <c r="P3331" i="2"/>
  <c r="P3332" i="2"/>
  <c r="P3333" i="2"/>
  <c r="P3334" i="2"/>
  <c r="P3335" i="2"/>
  <c r="P3336" i="2"/>
  <c r="P3337" i="2"/>
  <c r="P3338" i="2"/>
  <c r="P3339" i="2"/>
  <c r="P3340" i="2"/>
  <c r="P3341" i="2"/>
  <c r="P3342" i="2"/>
  <c r="P3343" i="2"/>
  <c r="P3344" i="2"/>
  <c r="P3345" i="2"/>
  <c r="P3346" i="2"/>
  <c r="P3347" i="2"/>
  <c r="P3348" i="2"/>
  <c r="P3349" i="2"/>
  <c r="P3350" i="2"/>
  <c r="P3351" i="2"/>
  <c r="P3352" i="2"/>
  <c r="P3353" i="2"/>
  <c r="P3354" i="2"/>
  <c r="P3355" i="2"/>
  <c r="P3356" i="2"/>
  <c r="P3357" i="2"/>
  <c r="P3358" i="2"/>
  <c r="P3359" i="2"/>
  <c r="P3360" i="2"/>
  <c r="P3361" i="2"/>
  <c r="P3362" i="2"/>
  <c r="P3363" i="2"/>
  <c r="P3364" i="2"/>
  <c r="P3365" i="2"/>
  <c r="P3366" i="2"/>
  <c r="P3367" i="2"/>
  <c r="P3368" i="2"/>
  <c r="P3369" i="2"/>
  <c r="P3370" i="2"/>
  <c r="P3371" i="2"/>
  <c r="P3372" i="2"/>
  <c r="P3373" i="2"/>
  <c r="P3374" i="2"/>
  <c r="P3375" i="2"/>
  <c r="P3376" i="2"/>
  <c r="P3377" i="2"/>
  <c r="P3378" i="2"/>
  <c r="P3379" i="2"/>
  <c r="P3380" i="2"/>
  <c r="P3381" i="2"/>
  <c r="P3382" i="2"/>
  <c r="P3383" i="2"/>
  <c r="P3384" i="2"/>
  <c r="P3385" i="2"/>
  <c r="P3386" i="2"/>
  <c r="P3387" i="2"/>
  <c r="P3388" i="2"/>
  <c r="P3389" i="2"/>
  <c r="P3390" i="2"/>
  <c r="P3391" i="2"/>
  <c r="P3392" i="2"/>
  <c r="P3393" i="2"/>
  <c r="P3394" i="2"/>
  <c r="P3395" i="2"/>
  <c r="P3396" i="2"/>
  <c r="P3397" i="2"/>
  <c r="P3398" i="2"/>
  <c r="P3399" i="2"/>
  <c r="P3400" i="2"/>
  <c r="P3401" i="2"/>
  <c r="P3402" i="2"/>
  <c r="P3403" i="2"/>
  <c r="P3404" i="2"/>
  <c r="P3405" i="2"/>
  <c r="P3406" i="2"/>
  <c r="P3407" i="2"/>
  <c r="P3408" i="2"/>
  <c r="P3409" i="2"/>
  <c r="P3410" i="2"/>
  <c r="P3411" i="2"/>
  <c r="P3412" i="2"/>
  <c r="P3413" i="2"/>
  <c r="P3414" i="2"/>
  <c r="P3415" i="2"/>
  <c r="P3416" i="2"/>
  <c r="P3417" i="2"/>
  <c r="P3418" i="2"/>
  <c r="P3419" i="2"/>
  <c r="P3420" i="2"/>
  <c r="P3421" i="2"/>
  <c r="P3422" i="2"/>
  <c r="P3423" i="2"/>
  <c r="P3424" i="2"/>
  <c r="P3425" i="2"/>
  <c r="P3426" i="2"/>
  <c r="P3427" i="2"/>
  <c r="P3428" i="2"/>
  <c r="P3429" i="2"/>
  <c r="P3430" i="2"/>
  <c r="P3431" i="2"/>
  <c r="P3432" i="2"/>
  <c r="P3433" i="2"/>
  <c r="P3434" i="2"/>
  <c r="P3435" i="2"/>
  <c r="P3436" i="2"/>
  <c r="P3437" i="2"/>
  <c r="P3438" i="2"/>
  <c r="P3439" i="2"/>
  <c r="P3440" i="2"/>
  <c r="P3441" i="2"/>
  <c r="P3442" i="2"/>
  <c r="P3443" i="2"/>
  <c r="P3444" i="2"/>
  <c r="P3445" i="2"/>
  <c r="P3446" i="2"/>
  <c r="P3447" i="2"/>
  <c r="P3448" i="2"/>
  <c r="P3449" i="2"/>
  <c r="P3450" i="2"/>
  <c r="P3451" i="2"/>
  <c r="P3452" i="2"/>
  <c r="P3453" i="2"/>
  <c r="P3454" i="2"/>
  <c r="P3455" i="2"/>
  <c r="P3456" i="2"/>
  <c r="P3457" i="2"/>
  <c r="P3458" i="2"/>
  <c r="P3459" i="2"/>
  <c r="P3460" i="2"/>
  <c r="P3461" i="2"/>
  <c r="P3462" i="2"/>
  <c r="P3463" i="2"/>
  <c r="P3464" i="2"/>
  <c r="P3465" i="2"/>
  <c r="P3466" i="2"/>
  <c r="P3467" i="2"/>
  <c r="P3468" i="2"/>
  <c r="P3469" i="2"/>
  <c r="P3470" i="2"/>
  <c r="P3471" i="2"/>
  <c r="P3472" i="2"/>
  <c r="P3473" i="2"/>
  <c r="P3474" i="2"/>
  <c r="P3475" i="2"/>
  <c r="P3476" i="2"/>
  <c r="P3477" i="2"/>
  <c r="P3478" i="2"/>
  <c r="P3479" i="2"/>
  <c r="P3480" i="2"/>
  <c r="P3481" i="2"/>
  <c r="P3482" i="2"/>
  <c r="P3483" i="2"/>
  <c r="P3484" i="2"/>
  <c r="P3485" i="2"/>
  <c r="P3486" i="2"/>
  <c r="P3487" i="2"/>
  <c r="P3488" i="2"/>
  <c r="P3489" i="2"/>
  <c r="P3490" i="2"/>
  <c r="P3491" i="2"/>
  <c r="P3492" i="2"/>
  <c r="P3493" i="2"/>
  <c r="P3494" i="2"/>
  <c r="P3495" i="2"/>
  <c r="P3496" i="2"/>
  <c r="P3497" i="2"/>
  <c r="P3498" i="2"/>
  <c r="P3499" i="2"/>
  <c r="P3500" i="2"/>
  <c r="P3501" i="2"/>
  <c r="P3502" i="2"/>
  <c r="P3503" i="2"/>
  <c r="P3504" i="2"/>
  <c r="P3505" i="2"/>
  <c r="P3506" i="2"/>
  <c r="P3507" i="2"/>
  <c r="P3508" i="2"/>
  <c r="P3509" i="2"/>
  <c r="P3510" i="2"/>
  <c r="P3511" i="2"/>
  <c r="P3512" i="2"/>
  <c r="P3513" i="2"/>
  <c r="P3514" i="2"/>
  <c r="P3515" i="2"/>
  <c r="P3516" i="2"/>
  <c r="P3517" i="2"/>
  <c r="P3518" i="2"/>
  <c r="P3519" i="2"/>
  <c r="P3520" i="2"/>
  <c r="P3521" i="2"/>
  <c r="P3522" i="2"/>
  <c r="P3523" i="2"/>
  <c r="P3524" i="2"/>
  <c r="P3525" i="2"/>
  <c r="P3526" i="2"/>
  <c r="P3527" i="2"/>
  <c r="P3528" i="2"/>
  <c r="P3529" i="2"/>
  <c r="P3530" i="2"/>
  <c r="P3531" i="2"/>
  <c r="P3532" i="2"/>
  <c r="P3533" i="2"/>
  <c r="P3534" i="2"/>
  <c r="P3535" i="2"/>
  <c r="P3536" i="2"/>
  <c r="P3537" i="2"/>
  <c r="P3538" i="2"/>
  <c r="P3539" i="2"/>
  <c r="P3540" i="2"/>
  <c r="P3541" i="2"/>
  <c r="P3542" i="2"/>
  <c r="P3543" i="2"/>
  <c r="P3544" i="2"/>
  <c r="P3545" i="2"/>
  <c r="P3546" i="2"/>
  <c r="P3547" i="2"/>
  <c r="P3548" i="2"/>
  <c r="P3549" i="2"/>
  <c r="P3550" i="2"/>
  <c r="P3551" i="2"/>
  <c r="P3552" i="2"/>
  <c r="P3553" i="2"/>
  <c r="P3554" i="2"/>
  <c r="P3555" i="2"/>
  <c r="P3556" i="2"/>
  <c r="P3557" i="2"/>
  <c r="P3558" i="2"/>
  <c r="P3559" i="2"/>
  <c r="P3560" i="2"/>
  <c r="P3561" i="2"/>
  <c r="P3562" i="2"/>
  <c r="P3563" i="2"/>
  <c r="P3564" i="2"/>
  <c r="P3565" i="2"/>
  <c r="P3566" i="2"/>
  <c r="P3567" i="2"/>
  <c r="P3568" i="2"/>
  <c r="P3569" i="2"/>
  <c r="P3570" i="2"/>
  <c r="P3571" i="2"/>
  <c r="P3572" i="2"/>
  <c r="P3573" i="2"/>
  <c r="P3574" i="2"/>
  <c r="P3575" i="2"/>
  <c r="P3576" i="2"/>
  <c r="P3577" i="2"/>
  <c r="P3578" i="2"/>
  <c r="P3579" i="2"/>
  <c r="P3580" i="2"/>
  <c r="P3581" i="2"/>
  <c r="P3582" i="2"/>
  <c r="P3583" i="2"/>
  <c r="P3584" i="2"/>
  <c r="P3585" i="2"/>
  <c r="P3586" i="2"/>
  <c r="P3587" i="2"/>
  <c r="P3588" i="2"/>
  <c r="P3589" i="2"/>
  <c r="P3590" i="2"/>
  <c r="P3591" i="2"/>
  <c r="P3592" i="2"/>
  <c r="P3593" i="2"/>
  <c r="P3594" i="2"/>
  <c r="P3595" i="2"/>
  <c r="P3596" i="2"/>
  <c r="P3597" i="2"/>
  <c r="P3598" i="2"/>
  <c r="P3599" i="2"/>
  <c r="P3600" i="2"/>
  <c r="P3601" i="2"/>
  <c r="P3602" i="2"/>
  <c r="P3603" i="2"/>
  <c r="P3604" i="2"/>
  <c r="P3605" i="2"/>
  <c r="P3606" i="2"/>
  <c r="P3607" i="2"/>
  <c r="P3608" i="2"/>
  <c r="P3609" i="2"/>
  <c r="P3610" i="2"/>
  <c r="P3611" i="2"/>
  <c r="P3612" i="2"/>
  <c r="P3613" i="2"/>
  <c r="P3614" i="2"/>
  <c r="P3615" i="2"/>
  <c r="P3616" i="2"/>
  <c r="P3617" i="2"/>
  <c r="P3618" i="2"/>
  <c r="P3619" i="2"/>
  <c r="P3620" i="2"/>
  <c r="P3621" i="2"/>
  <c r="P3622" i="2"/>
  <c r="P3623" i="2"/>
  <c r="P3624" i="2"/>
  <c r="P3625" i="2"/>
  <c r="P3626" i="2"/>
  <c r="P3627" i="2"/>
  <c r="P3628" i="2"/>
  <c r="P3629" i="2"/>
  <c r="P3630" i="2"/>
  <c r="P3631" i="2"/>
  <c r="P3632" i="2"/>
  <c r="P3633" i="2"/>
  <c r="P3634" i="2"/>
  <c r="P3635" i="2"/>
  <c r="P3636" i="2"/>
  <c r="P3637" i="2"/>
  <c r="P3638" i="2"/>
  <c r="P3639" i="2"/>
  <c r="P3640" i="2"/>
  <c r="P3641" i="2"/>
  <c r="P3642" i="2"/>
  <c r="P3643" i="2"/>
  <c r="P3644" i="2"/>
  <c r="P3645" i="2"/>
  <c r="P3646" i="2"/>
  <c r="P3647" i="2"/>
  <c r="P3648" i="2"/>
  <c r="P3649" i="2"/>
  <c r="P3650" i="2"/>
  <c r="P3651" i="2"/>
  <c r="P3652" i="2"/>
  <c r="P3653" i="2"/>
  <c r="P3654" i="2"/>
  <c r="P3655" i="2"/>
  <c r="P3656" i="2"/>
  <c r="P3657" i="2"/>
  <c r="P3658" i="2"/>
  <c r="P3659" i="2"/>
  <c r="P3660" i="2"/>
  <c r="P3661" i="2"/>
  <c r="P3662" i="2"/>
  <c r="P3663" i="2"/>
  <c r="P3664" i="2"/>
  <c r="P3665" i="2"/>
  <c r="P3666" i="2"/>
  <c r="P3667" i="2"/>
  <c r="P3668" i="2"/>
  <c r="P3669" i="2"/>
  <c r="P3670" i="2"/>
  <c r="P3671" i="2"/>
  <c r="P3672" i="2"/>
  <c r="P3673" i="2"/>
  <c r="P3674" i="2"/>
  <c r="P3675" i="2"/>
  <c r="P3676" i="2"/>
  <c r="P3677" i="2"/>
  <c r="P3678" i="2"/>
  <c r="P3679" i="2"/>
  <c r="P3680" i="2"/>
  <c r="P3681" i="2"/>
  <c r="P3682" i="2"/>
  <c r="P3683" i="2"/>
  <c r="P3684" i="2"/>
  <c r="P3685" i="2"/>
  <c r="P3686" i="2"/>
  <c r="P3687" i="2"/>
  <c r="P3688" i="2"/>
  <c r="P3689" i="2"/>
  <c r="P3690" i="2"/>
  <c r="P3691" i="2"/>
  <c r="P3692" i="2"/>
  <c r="P3693" i="2"/>
  <c r="P3694" i="2"/>
  <c r="P3695" i="2"/>
  <c r="P3696" i="2"/>
  <c r="P3697" i="2"/>
  <c r="P3698" i="2"/>
  <c r="P3699" i="2"/>
  <c r="P3700" i="2"/>
  <c r="P3701" i="2"/>
  <c r="P3702" i="2"/>
  <c r="P3703" i="2"/>
  <c r="P3704" i="2"/>
  <c r="P3705" i="2"/>
  <c r="P3706" i="2"/>
  <c r="P3707" i="2"/>
  <c r="P3708" i="2"/>
  <c r="P3709" i="2"/>
  <c r="P3710" i="2"/>
  <c r="P3711" i="2"/>
  <c r="P3712" i="2"/>
  <c r="P3713" i="2"/>
  <c r="P3714" i="2"/>
  <c r="P3715" i="2"/>
  <c r="P3716" i="2"/>
  <c r="P3717" i="2"/>
  <c r="P3718" i="2"/>
  <c r="P3719" i="2"/>
  <c r="P3720" i="2"/>
  <c r="P3721" i="2"/>
  <c r="P3722" i="2"/>
  <c r="P3723" i="2"/>
  <c r="P3724" i="2"/>
  <c r="P3725" i="2"/>
  <c r="P3726" i="2"/>
  <c r="P3727" i="2"/>
  <c r="P3728" i="2"/>
  <c r="P3729" i="2"/>
  <c r="P3730" i="2"/>
  <c r="P3731" i="2"/>
  <c r="P3732" i="2"/>
  <c r="P3733" i="2"/>
  <c r="P3734" i="2"/>
  <c r="P3735" i="2"/>
  <c r="P3736" i="2"/>
  <c r="P3737" i="2"/>
  <c r="P3738" i="2"/>
  <c r="P3739" i="2"/>
  <c r="P3740" i="2"/>
  <c r="P3741" i="2"/>
  <c r="P3742" i="2"/>
  <c r="P3743" i="2"/>
  <c r="P3744" i="2"/>
  <c r="P3745" i="2"/>
  <c r="P3746" i="2"/>
  <c r="P3747" i="2"/>
  <c r="P3748" i="2"/>
  <c r="P3749" i="2"/>
  <c r="P3750" i="2"/>
  <c r="P3751" i="2"/>
  <c r="P3752" i="2"/>
  <c r="P3753" i="2"/>
  <c r="P3754" i="2"/>
  <c r="P3755" i="2"/>
  <c r="P3756" i="2"/>
  <c r="P3757" i="2"/>
  <c r="P3758" i="2"/>
  <c r="P3759" i="2"/>
  <c r="P3760" i="2"/>
  <c r="P3761" i="2"/>
  <c r="P3762" i="2"/>
  <c r="P3763" i="2"/>
  <c r="P3764" i="2"/>
  <c r="P3765" i="2"/>
  <c r="P3766" i="2"/>
  <c r="P3767" i="2"/>
  <c r="P3768" i="2"/>
  <c r="P3769" i="2"/>
  <c r="P3770" i="2"/>
  <c r="P3771" i="2"/>
  <c r="P3772" i="2"/>
  <c r="P3773" i="2"/>
  <c r="P3774" i="2"/>
  <c r="P3775" i="2"/>
  <c r="P3776" i="2"/>
  <c r="P3777" i="2"/>
  <c r="P3778" i="2"/>
  <c r="P3779" i="2"/>
  <c r="P3780" i="2"/>
  <c r="P3781" i="2"/>
  <c r="P3782" i="2"/>
  <c r="P3783" i="2"/>
  <c r="P3784" i="2"/>
  <c r="P3785" i="2"/>
  <c r="P3786" i="2"/>
  <c r="P3787" i="2"/>
  <c r="P3788" i="2"/>
  <c r="P3789" i="2"/>
  <c r="P3790" i="2"/>
  <c r="P3791" i="2"/>
  <c r="P3792" i="2"/>
  <c r="P3793" i="2"/>
  <c r="P3794" i="2"/>
  <c r="P3795" i="2"/>
  <c r="P3796" i="2"/>
  <c r="P3797" i="2"/>
  <c r="P3798" i="2"/>
  <c r="P3799" i="2"/>
  <c r="P3800" i="2"/>
  <c r="P3801" i="2"/>
  <c r="P3802" i="2"/>
  <c r="P3803" i="2"/>
  <c r="P3804" i="2"/>
  <c r="P3805" i="2"/>
  <c r="P3806" i="2"/>
  <c r="P3807" i="2"/>
  <c r="P3808" i="2"/>
  <c r="P3809" i="2"/>
  <c r="P3810" i="2"/>
  <c r="P3811" i="2"/>
  <c r="P3812" i="2"/>
  <c r="P3813" i="2"/>
  <c r="P3814" i="2"/>
  <c r="P3815" i="2"/>
  <c r="P3816" i="2"/>
  <c r="P3817" i="2"/>
  <c r="P3818" i="2"/>
  <c r="P3819" i="2"/>
  <c r="P3820" i="2"/>
  <c r="P3821" i="2"/>
  <c r="P3822" i="2"/>
  <c r="P3823" i="2"/>
  <c r="P3824" i="2"/>
  <c r="P3825" i="2"/>
  <c r="P3826" i="2"/>
  <c r="P3827" i="2"/>
  <c r="P3828" i="2"/>
  <c r="P3829" i="2"/>
  <c r="P3830" i="2"/>
  <c r="P3831" i="2"/>
  <c r="P3832" i="2"/>
  <c r="P3" i="2"/>
  <c r="C4" i="8"/>
  <c r="E3" i="8"/>
  <c r="B3" i="11"/>
  <c r="D43" i="15"/>
  <c r="F47" i="15"/>
  <c r="G7" i="2"/>
  <c r="I6" i="2"/>
  <c r="C66" i="15"/>
  <c r="D101" i="15"/>
  <c r="I6" i="8"/>
  <c r="I10" i="8"/>
  <c r="I14" i="8"/>
  <c r="I18" i="8"/>
  <c r="I22" i="8"/>
  <c r="I26" i="8"/>
  <c r="I30" i="8"/>
  <c r="I34" i="8"/>
  <c r="I38" i="8"/>
  <c r="I42" i="8"/>
  <c r="I46" i="8"/>
  <c r="I50" i="8"/>
  <c r="I54" i="8"/>
  <c r="I58" i="8"/>
  <c r="I62" i="8"/>
  <c r="I66" i="8"/>
  <c r="I70" i="8"/>
  <c r="I74" i="8"/>
  <c r="I78" i="8"/>
  <c r="I82" i="8"/>
  <c r="I86" i="8"/>
  <c r="I90" i="8"/>
  <c r="I94" i="8"/>
  <c r="I98" i="8"/>
  <c r="I102" i="8"/>
  <c r="I106" i="8"/>
  <c r="I110" i="8"/>
  <c r="I114" i="8"/>
  <c r="I118" i="8"/>
  <c r="I122" i="8"/>
  <c r="I3" i="8"/>
  <c r="I7" i="8"/>
  <c r="I11" i="8"/>
  <c r="I15" i="8"/>
  <c r="I19" i="8"/>
  <c r="I23" i="8"/>
  <c r="I27" i="8"/>
  <c r="I31" i="8"/>
  <c r="I35" i="8"/>
  <c r="I39" i="8"/>
  <c r="I43" i="8"/>
  <c r="I47" i="8"/>
  <c r="I51" i="8"/>
  <c r="I55" i="8"/>
  <c r="I59" i="8"/>
  <c r="I63" i="8"/>
  <c r="I67" i="8"/>
  <c r="I71" i="8"/>
  <c r="I75" i="8"/>
  <c r="I79" i="8"/>
  <c r="I83" i="8"/>
  <c r="I87" i="8"/>
  <c r="I91" i="8"/>
  <c r="I95" i="8"/>
  <c r="I99" i="8"/>
  <c r="I103" i="8"/>
  <c r="I107" i="8"/>
  <c r="I111" i="8"/>
  <c r="I115" i="8"/>
  <c r="I4" i="8"/>
  <c r="I8" i="8"/>
  <c r="I12" i="8"/>
  <c r="I16" i="8"/>
  <c r="I20" i="8"/>
  <c r="I24" i="8"/>
  <c r="I28" i="8"/>
  <c r="I32" i="8"/>
  <c r="I36" i="8"/>
  <c r="I40" i="8"/>
  <c r="I44" i="8"/>
  <c r="I48" i="8"/>
  <c r="I52" i="8"/>
  <c r="I56" i="8"/>
  <c r="I60" i="8"/>
  <c r="I64" i="8"/>
  <c r="I68" i="8"/>
  <c r="I72" i="8"/>
  <c r="I76" i="8"/>
  <c r="I80" i="8"/>
  <c r="I84" i="8"/>
  <c r="I88" i="8"/>
  <c r="I92" i="8"/>
  <c r="I96" i="8"/>
  <c r="I100" i="8"/>
  <c r="I104" i="8"/>
  <c r="I108" i="8"/>
  <c r="I112" i="8"/>
  <c r="I116" i="8"/>
  <c r="I120" i="8"/>
  <c r="I124" i="8"/>
  <c r="I128" i="8"/>
  <c r="I132" i="8"/>
  <c r="I136" i="8"/>
  <c r="I140" i="8"/>
  <c r="I144" i="8"/>
  <c r="I148" i="8"/>
  <c r="I152" i="8"/>
  <c r="I156" i="8"/>
  <c r="I5" i="8"/>
  <c r="I9" i="8"/>
  <c r="I13" i="8"/>
  <c r="I17" i="8"/>
  <c r="I21" i="8"/>
  <c r="I25" i="8"/>
  <c r="I29" i="8"/>
  <c r="I33" i="8"/>
  <c r="I37" i="8"/>
  <c r="I41" i="8"/>
  <c r="I45" i="8"/>
  <c r="I49" i="8"/>
  <c r="I53" i="8"/>
  <c r="I57" i="8"/>
  <c r="I61" i="8"/>
  <c r="I65" i="8"/>
  <c r="I69" i="8"/>
  <c r="I73" i="8"/>
  <c r="I77" i="8"/>
  <c r="I81" i="8"/>
  <c r="I85" i="8"/>
  <c r="I89" i="8"/>
  <c r="I93" i="8"/>
  <c r="I97" i="8"/>
  <c r="I101" i="8"/>
  <c r="I105" i="8"/>
  <c r="I109" i="8"/>
  <c r="I113" i="8"/>
  <c r="I117" i="8"/>
  <c r="I121" i="8"/>
  <c r="I125" i="8"/>
  <c r="I129" i="8"/>
  <c r="I133" i="8"/>
  <c r="I119" i="8"/>
  <c r="I130" i="8"/>
  <c r="I137" i="8"/>
  <c r="I142" i="8"/>
  <c r="I147" i="8"/>
  <c r="I153" i="8"/>
  <c r="I158" i="8"/>
  <c r="I162" i="8"/>
  <c r="I166" i="8"/>
  <c r="I170" i="8"/>
  <c r="I174" i="8"/>
  <c r="I178" i="8"/>
  <c r="I182" i="8"/>
  <c r="I186" i="8"/>
  <c r="I190" i="8"/>
  <c r="I194" i="8"/>
  <c r="I198" i="8"/>
  <c r="I202" i="8"/>
  <c r="I206" i="8"/>
  <c r="I210" i="8"/>
  <c r="I214" i="8"/>
  <c r="I218" i="8"/>
  <c r="I222" i="8"/>
  <c r="I226" i="8"/>
  <c r="I230" i="8"/>
  <c r="I234" i="8"/>
  <c r="I238" i="8"/>
  <c r="I242" i="8"/>
  <c r="I246" i="8"/>
  <c r="I250" i="8"/>
  <c r="I254" i="8"/>
  <c r="I258" i="8"/>
  <c r="I262" i="8"/>
  <c r="I266" i="8"/>
  <c r="I270" i="8"/>
  <c r="I274" i="8"/>
  <c r="I278" i="8"/>
  <c r="I282" i="8"/>
  <c r="I286" i="8"/>
  <c r="I290" i="8"/>
  <c r="I294" i="8"/>
  <c r="I298" i="8"/>
  <c r="I302" i="8"/>
  <c r="I306" i="8"/>
  <c r="I310" i="8"/>
  <c r="I314" i="8"/>
  <c r="I318" i="8"/>
  <c r="I322" i="8"/>
  <c r="I326" i="8"/>
  <c r="I330" i="8"/>
  <c r="I334" i="8"/>
  <c r="I338" i="8"/>
  <c r="I342" i="8"/>
  <c r="I346" i="8"/>
  <c r="I350" i="8"/>
  <c r="I354" i="8"/>
  <c r="I358" i="8"/>
  <c r="I362" i="8"/>
  <c r="I366" i="8"/>
  <c r="I370" i="8"/>
  <c r="I374" i="8"/>
  <c r="I378" i="8"/>
  <c r="I382" i="8"/>
  <c r="I386" i="8"/>
  <c r="I390" i="8"/>
  <c r="I394" i="8"/>
  <c r="I398" i="8"/>
  <c r="I402" i="8"/>
  <c r="I406" i="8"/>
  <c r="I410" i="8"/>
  <c r="I414" i="8"/>
  <c r="I418" i="8"/>
  <c r="I422" i="8"/>
  <c r="I426" i="8"/>
  <c r="I430" i="8"/>
  <c r="I434" i="8"/>
  <c r="I438" i="8"/>
  <c r="I442" i="8"/>
  <c r="I446" i="8"/>
  <c r="I450" i="8"/>
  <c r="I454" i="8"/>
  <c r="I458" i="8"/>
  <c r="I462" i="8"/>
  <c r="I466" i="8"/>
  <c r="I470" i="8"/>
  <c r="I474" i="8"/>
  <c r="I478" i="8"/>
  <c r="I482" i="8"/>
  <c r="I486" i="8"/>
  <c r="I490" i="8"/>
  <c r="I494" i="8"/>
  <c r="I498" i="8"/>
  <c r="I502" i="8"/>
  <c r="I506" i="8"/>
  <c r="I510" i="8"/>
  <c r="I514" i="8"/>
  <c r="I518" i="8"/>
  <c r="I522" i="8"/>
  <c r="I526" i="8"/>
  <c r="I530" i="8"/>
  <c r="I534" i="8"/>
  <c r="I538" i="8"/>
  <c r="I542" i="8"/>
  <c r="I546" i="8"/>
  <c r="I550" i="8"/>
  <c r="I554" i="8"/>
  <c r="I558" i="8"/>
  <c r="I562" i="8"/>
  <c r="I566" i="8"/>
  <c r="I570" i="8"/>
  <c r="I574" i="8"/>
  <c r="I578" i="8"/>
  <c r="I582" i="8"/>
  <c r="I586" i="8"/>
  <c r="I590" i="8"/>
  <c r="I594" i="8"/>
  <c r="I598" i="8"/>
  <c r="I602" i="8"/>
  <c r="I606" i="8"/>
  <c r="I610" i="8"/>
  <c r="I614" i="8"/>
  <c r="I618" i="8"/>
  <c r="I622" i="8"/>
  <c r="I626" i="8"/>
  <c r="I630" i="8"/>
  <c r="I634" i="8"/>
  <c r="I638" i="8"/>
  <c r="I642" i="8"/>
  <c r="I646" i="8"/>
  <c r="I650" i="8"/>
  <c r="I654" i="8"/>
  <c r="I658" i="8"/>
  <c r="I662" i="8"/>
  <c r="I666" i="8"/>
  <c r="I670" i="8"/>
  <c r="I674" i="8"/>
  <c r="I678" i="8"/>
  <c r="I682" i="8"/>
  <c r="I686" i="8"/>
  <c r="I690" i="8"/>
  <c r="I694" i="8"/>
  <c r="I698" i="8"/>
  <c r="I702" i="8"/>
  <c r="I706" i="8"/>
  <c r="I710" i="8"/>
  <c r="I714" i="8"/>
  <c r="I718" i="8"/>
  <c r="I722" i="8"/>
  <c r="I726" i="8"/>
  <c r="I730" i="8"/>
  <c r="I734" i="8"/>
  <c r="I738" i="8"/>
  <c r="I742" i="8"/>
  <c r="I746" i="8"/>
  <c r="I750" i="8"/>
  <c r="I754" i="8"/>
  <c r="I758" i="8"/>
  <c r="I762" i="8"/>
  <c r="I766" i="8"/>
  <c r="I770" i="8"/>
  <c r="I774" i="8"/>
  <c r="I778" i="8"/>
  <c r="I782" i="8"/>
  <c r="I786" i="8"/>
  <c r="I790" i="8"/>
  <c r="I794" i="8"/>
  <c r="I798" i="8"/>
  <c r="I802" i="8"/>
  <c r="I123" i="8"/>
  <c r="I131" i="8"/>
  <c r="I138" i="8"/>
  <c r="I143" i="8"/>
  <c r="I149" i="8"/>
  <c r="I154" i="8"/>
  <c r="I159" i="8"/>
  <c r="I163" i="8"/>
  <c r="I167" i="8"/>
  <c r="I171" i="8"/>
  <c r="I175" i="8"/>
  <c r="I179" i="8"/>
  <c r="I183" i="8"/>
  <c r="I187" i="8"/>
  <c r="I191" i="8"/>
  <c r="I195" i="8"/>
  <c r="I199" i="8"/>
  <c r="I203" i="8"/>
  <c r="I207" i="8"/>
  <c r="I211" i="8"/>
  <c r="I215" i="8"/>
  <c r="I219" i="8"/>
  <c r="I223" i="8"/>
  <c r="I227" i="8"/>
  <c r="I231" i="8"/>
  <c r="I235" i="8"/>
  <c r="I239" i="8"/>
  <c r="I243" i="8"/>
  <c r="I247" i="8"/>
  <c r="I251" i="8"/>
  <c r="I255" i="8"/>
  <c r="I259" i="8"/>
  <c r="I263" i="8"/>
  <c r="I267" i="8"/>
  <c r="I271" i="8"/>
  <c r="I275" i="8"/>
  <c r="I279" i="8"/>
  <c r="I283" i="8"/>
  <c r="I287" i="8"/>
  <c r="I291" i="8"/>
  <c r="I295" i="8"/>
  <c r="I299" i="8"/>
  <c r="I303" i="8"/>
  <c r="I307" i="8"/>
  <c r="I311" i="8"/>
  <c r="I315" i="8"/>
  <c r="I319" i="8"/>
  <c r="I323" i="8"/>
  <c r="I327" i="8"/>
  <c r="I331" i="8"/>
  <c r="I335" i="8"/>
  <c r="I339" i="8"/>
  <c r="I343" i="8"/>
  <c r="I347" i="8"/>
  <c r="I351" i="8"/>
  <c r="I355" i="8"/>
  <c r="I359" i="8"/>
  <c r="I363" i="8"/>
  <c r="I367" i="8"/>
  <c r="I371" i="8"/>
  <c r="I375" i="8"/>
  <c r="I379" i="8"/>
  <c r="I383" i="8"/>
  <c r="I387" i="8"/>
  <c r="I391" i="8"/>
  <c r="I395" i="8"/>
  <c r="I399" i="8"/>
  <c r="I403" i="8"/>
  <c r="I407" i="8"/>
  <c r="I411" i="8"/>
  <c r="I415" i="8"/>
  <c r="I419" i="8"/>
  <c r="I423" i="8"/>
  <c r="I427" i="8"/>
  <c r="I431" i="8"/>
  <c r="I435" i="8"/>
  <c r="I439" i="8"/>
  <c r="I443" i="8"/>
  <c r="I447" i="8"/>
  <c r="I451" i="8"/>
  <c r="I455" i="8"/>
  <c r="I459" i="8"/>
  <c r="I463" i="8"/>
  <c r="I467" i="8"/>
  <c r="I471" i="8"/>
  <c r="I475" i="8"/>
  <c r="I479" i="8"/>
  <c r="I483" i="8"/>
  <c r="I487" i="8"/>
  <c r="I491" i="8"/>
  <c r="I495" i="8"/>
  <c r="I499" i="8"/>
  <c r="I503" i="8"/>
  <c r="I507" i="8"/>
  <c r="I511" i="8"/>
  <c r="I515" i="8"/>
  <c r="I519" i="8"/>
  <c r="I523" i="8"/>
  <c r="I527" i="8"/>
  <c r="I531" i="8"/>
  <c r="I535" i="8"/>
  <c r="I539" i="8"/>
  <c r="I543" i="8"/>
  <c r="I547" i="8"/>
  <c r="I551" i="8"/>
  <c r="I555" i="8"/>
  <c r="I559" i="8"/>
  <c r="I563" i="8"/>
  <c r="I567" i="8"/>
  <c r="I571" i="8"/>
  <c r="I575" i="8"/>
  <c r="I579" i="8"/>
  <c r="I583" i="8"/>
  <c r="I587" i="8"/>
  <c r="I591" i="8"/>
  <c r="I595" i="8"/>
  <c r="I599" i="8"/>
  <c r="I603" i="8"/>
  <c r="I607" i="8"/>
  <c r="I611" i="8"/>
  <c r="I615" i="8"/>
  <c r="I619" i="8"/>
  <c r="I623" i="8"/>
  <c r="I627" i="8"/>
  <c r="I631" i="8"/>
  <c r="I635" i="8"/>
  <c r="I639" i="8"/>
  <c r="I643" i="8"/>
  <c r="I647" i="8"/>
  <c r="I651" i="8"/>
  <c r="I655" i="8"/>
  <c r="I659" i="8"/>
  <c r="I663" i="8"/>
  <c r="I667" i="8"/>
  <c r="I671" i="8"/>
  <c r="I675" i="8"/>
  <c r="I679" i="8"/>
  <c r="I683" i="8"/>
  <c r="I687" i="8"/>
  <c r="I691" i="8"/>
  <c r="I695" i="8"/>
  <c r="I699" i="8"/>
  <c r="I703" i="8"/>
  <c r="I707" i="8"/>
  <c r="I711" i="8"/>
  <c r="I715" i="8"/>
  <c r="I719" i="8"/>
  <c r="I723" i="8"/>
  <c r="I727" i="8"/>
  <c r="I731" i="8"/>
  <c r="I735" i="8"/>
  <c r="I739" i="8"/>
  <c r="I743" i="8"/>
  <c r="I747" i="8"/>
  <c r="I751" i="8"/>
  <c r="I755" i="8"/>
  <c r="I759" i="8"/>
  <c r="I763" i="8"/>
  <c r="I767" i="8"/>
  <c r="I126" i="8"/>
  <c r="I134" i="8"/>
  <c r="I139" i="8"/>
  <c r="I145" i="8"/>
  <c r="I150" i="8"/>
  <c r="I155" i="8"/>
  <c r="I160" i="8"/>
  <c r="I164" i="8"/>
  <c r="I168" i="8"/>
  <c r="I172" i="8"/>
  <c r="I176" i="8"/>
  <c r="I180" i="8"/>
  <c r="I184" i="8"/>
  <c r="I188" i="8"/>
  <c r="I192" i="8"/>
  <c r="I196" i="8"/>
  <c r="I200" i="8"/>
  <c r="I204" i="8"/>
  <c r="I208" i="8"/>
  <c r="I212" i="8"/>
  <c r="I216" i="8"/>
  <c r="I220" i="8"/>
  <c r="I224" i="8"/>
  <c r="I228" i="8"/>
  <c r="I232" i="8"/>
  <c r="I236" i="8"/>
  <c r="I240" i="8"/>
  <c r="I244" i="8"/>
  <c r="I248" i="8"/>
  <c r="I252" i="8"/>
  <c r="I256" i="8"/>
  <c r="I260" i="8"/>
  <c r="I264" i="8"/>
  <c r="I268" i="8"/>
  <c r="I272" i="8"/>
  <c r="I276" i="8"/>
  <c r="I280" i="8"/>
  <c r="I284" i="8"/>
  <c r="I288" i="8"/>
  <c r="I292" i="8"/>
  <c r="I296" i="8"/>
  <c r="I300" i="8"/>
  <c r="I304" i="8"/>
  <c r="I308" i="8"/>
  <c r="I312" i="8"/>
  <c r="I316" i="8"/>
  <c r="I320" i="8"/>
  <c r="I324" i="8"/>
  <c r="I328" i="8"/>
  <c r="I332" i="8"/>
  <c r="I336" i="8"/>
  <c r="I340" i="8"/>
  <c r="I344" i="8"/>
  <c r="I348" i="8"/>
  <c r="I352" i="8"/>
  <c r="I356" i="8"/>
  <c r="I360" i="8"/>
  <c r="I364" i="8"/>
  <c r="I368" i="8"/>
  <c r="I372" i="8"/>
  <c r="I376" i="8"/>
  <c r="I380" i="8"/>
  <c r="I384" i="8"/>
  <c r="I388" i="8"/>
  <c r="I392" i="8"/>
  <c r="I396" i="8"/>
  <c r="I400" i="8"/>
  <c r="I404" i="8"/>
  <c r="I408" i="8"/>
  <c r="I412" i="8"/>
  <c r="I416" i="8"/>
  <c r="I420" i="8"/>
  <c r="I424" i="8"/>
  <c r="I428" i="8"/>
  <c r="I432" i="8"/>
  <c r="I436" i="8"/>
  <c r="I440" i="8"/>
  <c r="I444" i="8"/>
  <c r="I448" i="8"/>
  <c r="I452" i="8"/>
  <c r="I456" i="8"/>
  <c r="I460" i="8"/>
  <c r="I464" i="8"/>
  <c r="I468" i="8"/>
  <c r="I472" i="8"/>
  <c r="I476" i="8"/>
  <c r="I480" i="8"/>
  <c r="I484" i="8"/>
  <c r="I488" i="8"/>
  <c r="I492" i="8"/>
  <c r="I496" i="8"/>
  <c r="I500" i="8"/>
  <c r="I504" i="8"/>
  <c r="I508" i="8"/>
  <c r="I512" i="8"/>
  <c r="I516" i="8"/>
  <c r="I520" i="8"/>
  <c r="I524" i="8"/>
  <c r="I528" i="8"/>
  <c r="I532" i="8"/>
  <c r="I536" i="8"/>
  <c r="I540" i="8"/>
  <c r="I544" i="8"/>
  <c r="I548" i="8"/>
  <c r="I552" i="8"/>
  <c r="I556" i="8"/>
  <c r="I560" i="8"/>
  <c r="I564" i="8"/>
  <c r="I568" i="8"/>
  <c r="I572" i="8"/>
  <c r="I576" i="8"/>
  <c r="I580" i="8"/>
  <c r="I584" i="8"/>
  <c r="I588" i="8"/>
  <c r="I592" i="8"/>
  <c r="I596" i="8"/>
  <c r="I600" i="8"/>
  <c r="I604" i="8"/>
  <c r="I608" i="8"/>
  <c r="I612" i="8"/>
  <c r="I616" i="8"/>
  <c r="I620" i="8"/>
  <c r="I624" i="8"/>
  <c r="I628" i="8"/>
  <c r="I632" i="8"/>
  <c r="I636" i="8"/>
  <c r="I640" i="8"/>
  <c r="I644" i="8"/>
  <c r="I648" i="8"/>
  <c r="I652" i="8"/>
  <c r="I656" i="8"/>
  <c r="I660" i="8"/>
  <c r="I664" i="8"/>
  <c r="I668" i="8"/>
  <c r="I672" i="8"/>
  <c r="I676" i="8"/>
  <c r="I680" i="8"/>
  <c r="I684" i="8"/>
  <c r="I688" i="8"/>
  <c r="I692" i="8"/>
  <c r="I696" i="8"/>
  <c r="I700" i="8"/>
  <c r="I704" i="8"/>
  <c r="I708" i="8"/>
  <c r="I712" i="8"/>
  <c r="I716" i="8"/>
  <c r="I720" i="8"/>
  <c r="I724" i="8"/>
  <c r="I728" i="8"/>
  <c r="I732" i="8"/>
  <c r="I736" i="8"/>
  <c r="I740" i="8"/>
  <c r="I744" i="8"/>
  <c r="I748" i="8"/>
  <c r="I752" i="8"/>
  <c r="I756" i="8"/>
  <c r="I760" i="8"/>
  <c r="I764" i="8"/>
  <c r="I768" i="8"/>
  <c r="I772" i="8"/>
  <c r="I776" i="8"/>
  <c r="I780" i="8"/>
  <c r="I784" i="8"/>
  <c r="I788" i="8"/>
  <c r="I792" i="8"/>
  <c r="I796" i="8"/>
  <c r="I800" i="8"/>
  <c r="I804" i="8"/>
  <c r="I808" i="8"/>
  <c r="I812" i="8"/>
  <c r="I816" i="8"/>
  <c r="I127" i="8"/>
  <c r="I135" i="8"/>
  <c r="I141" i="8"/>
  <c r="I146" i="8"/>
  <c r="I151" i="8"/>
  <c r="I157" i="8"/>
  <c r="I161" i="8"/>
  <c r="I165" i="8"/>
  <c r="I169" i="8"/>
  <c r="I173" i="8"/>
  <c r="I177" i="8"/>
  <c r="I181" i="8"/>
  <c r="I185" i="8"/>
  <c r="I189" i="8"/>
  <c r="I193" i="8"/>
  <c r="I197" i="8"/>
  <c r="I201" i="8"/>
  <c r="I205" i="8"/>
  <c r="I209" i="8"/>
  <c r="I213" i="8"/>
  <c r="I217" i="8"/>
  <c r="I221" i="8"/>
  <c r="I225" i="8"/>
  <c r="I229" i="8"/>
  <c r="I233" i="8"/>
  <c r="I237" i="8"/>
  <c r="I241" i="8"/>
  <c r="I245" i="8"/>
  <c r="I249" i="8"/>
  <c r="I253" i="8"/>
  <c r="I257" i="8"/>
  <c r="I261" i="8"/>
  <c r="I265" i="8"/>
  <c r="I269" i="8"/>
  <c r="I273" i="8"/>
  <c r="I277" i="8"/>
  <c r="I281" i="8"/>
  <c r="I285" i="8"/>
  <c r="I289" i="8"/>
  <c r="I293" i="8"/>
  <c r="I297" i="8"/>
  <c r="I301" i="8"/>
  <c r="I305" i="8"/>
  <c r="I309" i="8"/>
  <c r="I313" i="8"/>
  <c r="I317" i="8"/>
  <c r="I321" i="8"/>
  <c r="I325" i="8"/>
  <c r="I329" i="8"/>
  <c r="I333" i="8"/>
  <c r="I337" i="8"/>
  <c r="I341" i="8"/>
  <c r="I345" i="8"/>
  <c r="I349" i="8"/>
  <c r="I353" i="8"/>
  <c r="I357" i="8"/>
  <c r="I361" i="8"/>
  <c r="I365" i="8"/>
  <c r="I369" i="8"/>
  <c r="I373" i="8"/>
  <c r="I377" i="8"/>
  <c r="I381" i="8"/>
  <c r="I385" i="8"/>
  <c r="I389" i="8"/>
  <c r="I393" i="8"/>
  <c r="I397" i="8"/>
  <c r="I401" i="8"/>
  <c r="I405" i="8"/>
  <c r="I409" i="8"/>
  <c r="I413" i="8"/>
  <c r="I417" i="8"/>
  <c r="I421" i="8"/>
  <c r="I425" i="8"/>
  <c r="I429" i="8"/>
  <c r="I433" i="8"/>
  <c r="I437" i="8"/>
  <c r="I441" i="8"/>
  <c r="I445" i="8"/>
  <c r="I449" i="8"/>
  <c r="I453" i="8"/>
  <c r="I457" i="8"/>
  <c r="I461" i="8"/>
  <c r="I465" i="8"/>
  <c r="I469" i="8"/>
  <c r="I473" i="8"/>
  <c r="I477" i="8"/>
  <c r="I481" i="8"/>
  <c r="I485" i="8"/>
  <c r="I489" i="8"/>
  <c r="I493" i="8"/>
  <c r="I497" i="8"/>
  <c r="I501" i="8"/>
  <c r="I505" i="8"/>
  <c r="I509" i="8"/>
  <c r="I513" i="8"/>
  <c r="I517" i="8"/>
  <c r="I521" i="8"/>
  <c r="I525" i="8"/>
  <c r="I529" i="8"/>
  <c r="I533" i="8"/>
  <c r="I537" i="8"/>
  <c r="I541" i="8"/>
  <c r="I545" i="8"/>
  <c r="I549" i="8"/>
  <c r="I553" i="8"/>
  <c r="I557" i="8"/>
  <c r="I561" i="8"/>
  <c r="I565" i="8"/>
  <c r="I569" i="8"/>
  <c r="I573" i="8"/>
  <c r="I577" i="8"/>
  <c r="I581" i="8"/>
  <c r="I585" i="8"/>
  <c r="I589" i="8"/>
  <c r="I593" i="8"/>
  <c r="I597" i="8"/>
  <c r="I601" i="8"/>
  <c r="I605" i="8"/>
  <c r="I609" i="8"/>
  <c r="I613" i="8"/>
  <c r="I617" i="8"/>
  <c r="I621" i="8"/>
  <c r="I625" i="8"/>
  <c r="I629" i="8"/>
  <c r="I633" i="8"/>
  <c r="I637" i="8"/>
  <c r="I641" i="8"/>
  <c r="I645" i="8"/>
  <c r="I649" i="8"/>
  <c r="I653" i="8"/>
  <c r="I657" i="8"/>
  <c r="I661" i="8"/>
  <c r="I665" i="8"/>
  <c r="I669" i="8"/>
  <c r="I673" i="8"/>
  <c r="I677" i="8"/>
  <c r="I681" i="8"/>
  <c r="I685" i="8"/>
  <c r="I689" i="8"/>
  <c r="I693" i="8"/>
  <c r="I697" i="8"/>
  <c r="I701" i="8"/>
  <c r="I705" i="8"/>
  <c r="I709" i="8"/>
  <c r="I713" i="8"/>
  <c r="I717" i="8"/>
  <c r="I721" i="8"/>
  <c r="I725" i="8"/>
  <c r="I729" i="8"/>
  <c r="I733" i="8"/>
  <c r="I737" i="8"/>
  <c r="I741" i="8"/>
  <c r="I745" i="8"/>
  <c r="I749" i="8"/>
  <c r="I753" i="8"/>
  <c r="I757" i="8"/>
  <c r="I761" i="8"/>
  <c r="I765" i="8"/>
  <c r="I769" i="8"/>
  <c r="I773" i="8"/>
  <c r="I777" i="8"/>
  <c r="I781" i="8"/>
  <c r="I785" i="8"/>
  <c r="I789" i="8"/>
  <c r="I793" i="8"/>
  <c r="I797" i="8"/>
  <c r="I801" i="8"/>
  <c r="I805" i="8"/>
  <c r="I809" i="8"/>
  <c r="I813" i="8"/>
  <c r="I771" i="8"/>
  <c r="I787" i="8"/>
  <c r="I803" i="8"/>
  <c r="I811" i="8"/>
  <c r="I818" i="8"/>
  <c r="I822" i="8"/>
  <c r="I826" i="8"/>
  <c r="I830" i="8"/>
  <c r="I834" i="8"/>
  <c r="I838" i="8"/>
  <c r="I842" i="8"/>
  <c r="I846" i="8"/>
  <c r="I850" i="8"/>
  <c r="I854" i="8"/>
  <c r="I858" i="8"/>
  <c r="I862" i="8"/>
  <c r="I866" i="8"/>
  <c r="I870" i="8"/>
  <c r="I874" i="8"/>
  <c r="I878" i="8"/>
  <c r="I882" i="8"/>
  <c r="I886" i="8"/>
  <c r="I890" i="8"/>
  <c r="I894" i="8"/>
  <c r="I898" i="8"/>
  <c r="I902" i="8"/>
  <c r="I906" i="8"/>
  <c r="I910" i="8"/>
  <c r="I914" i="8"/>
  <c r="I918" i="8"/>
  <c r="I922" i="8"/>
  <c r="I926" i="8"/>
  <c r="I930" i="8"/>
  <c r="I934" i="8"/>
  <c r="I938" i="8"/>
  <c r="I942" i="8"/>
  <c r="I946" i="8"/>
  <c r="I950" i="8"/>
  <c r="I954" i="8"/>
  <c r="I958" i="8"/>
  <c r="I962" i="8"/>
  <c r="I966" i="8"/>
  <c r="I970" i="8"/>
  <c r="I974" i="8"/>
  <c r="I978" i="8"/>
  <c r="I982" i="8"/>
  <c r="I986" i="8"/>
  <c r="I990" i="8"/>
  <c r="I994" i="8"/>
  <c r="I998" i="8"/>
  <c r="I1002" i="8"/>
  <c r="I1006" i="8"/>
  <c r="I1010" i="8"/>
  <c r="I1014" i="8"/>
  <c r="I1018" i="8"/>
  <c r="I1022" i="8"/>
  <c r="I1026" i="8"/>
  <c r="I1030" i="8"/>
  <c r="I1034" i="8"/>
  <c r="I1038" i="8"/>
  <c r="I1042" i="8"/>
  <c r="I1046" i="8"/>
  <c r="I1050" i="8"/>
  <c r="I1054" i="8"/>
  <c r="I1058" i="8"/>
  <c r="I1062" i="8"/>
  <c r="I1066" i="8"/>
  <c r="I1070" i="8"/>
  <c r="I1074" i="8"/>
  <c r="I1078" i="8"/>
  <c r="I1082" i="8"/>
  <c r="I1086" i="8"/>
  <c r="I1090" i="8"/>
  <c r="I1094" i="8"/>
  <c r="I1098" i="8"/>
  <c r="I1102" i="8"/>
  <c r="I1106" i="8"/>
  <c r="I1110" i="8"/>
  <c r="I1114" i="8"/>
  <c r="I1118" i="8"/>
  <c r="I1122" i="8"/>
  <c r="I1126" i="8"/>
  <c r="I1130" i="8"/>
  <c r="I1134" i="8"/>
  <c r="I1138" i="8"/>
  <c r="I1142" i="8"/>
  <c r="I1146" i="8"/>
  <c r="I1150" i="8"/>
  <c r="I1154" i="8"/>
  <c r="I1158" i="8"/>
  <c r="I1162" i="8"/>
  <c r="I1166" i="8"/>
  <c r="I1170" i="8"/>
  <c r="I1174" i="8"/>
  <c r="I1178" i="8"/>
  <c r="I1182" i="8"/>
  <c r="I1186" i="8"/>
  <c r="I1190" i="8"/>
  <c r="I1194" i="8"/>
  <c r="I1198" i="8"/>
  <c r="I1202" i="8"/>
  <c r="I1206" i="8"/>
  <c r="I1210" i="8"/>
  <c r="I1214" i="8"/>
  <c r="I1218" i="8"/>
  <c r="I1222" i="8"/>
  <c r="I1226" i="8"/>
  <c r="I1230" i="8"/>
  <c r="I1234" i="8"/>
  <c r="I1238" i="8"/>
  <c r="I1242" i="8"/>
  <c r="I1246" i="8"/>
  <c r="I1250" i="8"/>
  <c r="I1254" i="8"/>
  <c r="I1258" i="8"/>
  <c r="I1262" i="8"/>
  <c r="I1266" i="8"/>
  <c r="I1270" i="8"/>
  <c r="I1274" i="8"/>
  <c r="I1278" i="8"/>
  <c r="I1282" i="8"/>
  <c r="I1286" i="8"/>
  <c r="I1290" i="8"/>
  <c r="I1294" i="8"/>
  <c r="I1298" i="8"/>
  <c r="I1302" i="8"/>
  <c r="I1306" i="8"/>
  <c r="I1310" i="8"/>
  <c r="I1314" i="8"/>
  <c r="I1318" i="8"/>
  <c r="I1322" i="8"/>
  <c r="I1326" i="8"/>
  <c r="I1330" i="8"/>
  <c r="I1334" i="8"/>
  <c r="I1338" i="8"/>
  <c r="I1342" i="8"/>
  <c r="I1346" i="8"/>
  <c r="I1350" i="8"/>
  <c r="I1354" i="8"/>
  <c r="I1358" i="8"/>
  <c r="I1362" i="8"/>
  <c r="I1366" i="8"/>
  <c r="I1370" i="8"/>
  <c r="I1374" i="8"/>
  <c r="I1378" i="8"/>
  <c r="I1382" i="8"/>
  <c r="I1386" i="8"/>
  <c r="I1390" i="8"/>
  <c r="I1394" i="8"/>
  <c r="I1398" i="8"/>
  <c r="I1402" i="8"/>
  <c r="I1406" i="8"/>
  <c r="I1410" i="8"/>
  <c r="I1414" i="8"/>
  <c r="I1418" i="8"/>
  <c r="I1422" i="8"/>
  <c r="I1426" i="8"/>
  <c r="I1430" i="8"/>
  <c r="I1434" i="8"/>
  <c r="I1438" i="8"/>
  <c r="I1442" i="8"/>
  <c r="I1446" i="8"/>
  <c r="I1450" i="8"/>
  <c r="I1454" i="8"/>
  <c r="I1458" i="8"/>
  <c r="I1462" i="8"/>
  <c r="I1466" i="8"/>
  <c r="I1470" i="8"/>
  <c r="I1474" i="8"/>
  <c r="I1478" i="8"/>
  <c r="I775" i="8"/>
  <c r="I791" i="8"/>
  <c r="I806" i="8"/>
  <c r="I814" i="8"/>
  <c r="I819" i="8"/>
  <c r="I823" i="8"/>
  <c r="I827" i="8"/>
  <c r="I831" i="8"/>
  <c r="I835" i="8"/>
  <c r="I839" i="8"/>
  <c r="I843" i="8"/>
  <c r="I847" i="8"/>
  <c r="I851" i="8"/>
  <c r="I855" i="8"/>
  <c r="I859" i="8"/>
  <c r="I863" i="8"/>
  <c r="I867" i="8"/>
  <c r="I871" i="8"/>
  <c r="I875" i="8"/>
  <c r="I879" i="8"/>
  <c r="I883" i="8"/>
  <c r="I887" i="8"/>
  <c r="I891" i="8"/>
  <c r="I895" i="8"/>
  <c r="I899" i="8"/>
  <c r="I903" i="8"/>
  <c r="I907" i="8"/>
  <c r="I911" i="8"/>
  <c r="I915" i="8"/>
  <c r="I919" i="8"/>
  <c r="I923" i="8"/>
  <c r="I927" i="8"/>
  <c r="I931" i="8"/>
  <c r="I935" i="8"/>
  <c r="I939" i="8"/>
  <c r="I943" i="8"/>
  <c r="I947" i="8"/>
  <c r="I951" i="8"/>
  <c r="I955" i="8"/>
  <c r="I959" i="8"/>
  <c r="I963" i="8"/>
  <c r="I967" i="8"/>
  <c r="I971" i="8"/>
  <c r="I975" i="8"/>
  <c r="I979" i="8"/>
  <c r="I983" i="8"/>
  <c r="I987" i="8"/>
  <c r="I991" i="8"/>
  <c r="I995" i="8"/>
  <c r="I999" i="8"/>
  <c r="I1003" i="8"/>
  <c r="I1007" i="8"/>
  <c r="I1011" i="8"/>
  <c r="I1015" i="8"/>
  <c r="I1019" i="8"/>
  <c r="I1023" i="8"/>
  <c r="I1027" i="8"/>
  <c r="I1031" i="8"/>
  <c r="I1035" i="8"/>
  <c r="I1039" i="8"/>
  <c r="I1043" i="8"/>
  <c r="I1047" i="8"/>
  <c r="I1051" i="8"/>
  <c r="I1055" i="8"/>
  <c r="I1059" i="8"/>
  <c r="I1063" i="8"/>
  <c r="I1067" i="8"/>
  <c r="I1071" i="8"/>
  <c r="I1075" i="8"/>
  <c r="I1079" i="8"/>
  <c r="I1083" i="8"/>
  <c r="I1087" i="8"/>
  <c r="I1091" i="8"/>
  <c r="I1095" i="8"/>
  <c r="I1099" i="8"/>
  <c r="I1103" i="8"/>
  <c r="I1107" i="8"/>
  <c r="I1111" i="8"/>
  <c r="I1115" i="8"/>
  <c r="I1119" i="8"/>
  <c r="I1123" i="8"/>
  <c r="I1127" i="8"/>
  <c r="I1131" i="8"/>
  <c r="I1135" i="8"/>
  <c r="I1139" i="8"/>
  <c r="I1143" i="8"/>
  <c r="I1147" i="8"/>
  <c r="I1151" i="8"/>
  <c r="I1155" i="8"/>
  <c r="I1159" i="8"/>
  <c r="I1163" i="8"/>
  <c r="I1167" i="8"/>
  <c r="I1171" i="8"/>
  <c r="I1175" i="8"/>
  <c r="I1179" i="8"/>
  <c r="I1183" i="8"/>
  <c r="I1187" i="8"/>
  <c r="I1191" i="8"/>
  <c r="I1195" i="8"/>
  <c r="I1199" i="8"/>
  <c r="I1203" i="8"/>
  <c r="I1207" i="8"/>
  <c r="I1211" i="8"/>
  <c r="I1215" i="8"/>
  <c r="I1219" i="8"/>
  <c r="I1223" i="8"/>
  <c r="I1227" i="8"/>
  <c r="I1231" i="8"/>
  <c r="I1235" i="8"/>
  <c r="I1239" i="8"/>
  <c r="I1243" i="8"/>
  <c r="I1247" i="8"/>
  <c r="I1251" i="8"/>
  <c r="I1255" i="8"/>
  <c r="I1259" i="8"/>
  <c r="I1263" i="8"/>
  <c r="I1267" i="8"/>
  <c r="I1271" i="8"/>
  <c r="I1275" i="8"/>
  <c r="I1279" i="8"/>
  <c r="I1283" i="8"/>
  <c r="I1287" i="8"/>
  <c r="I1291" i="8"/>
  <c r="I1295" i="8"/>
  <c r="I1299" i="8"/>
  <c r="I1303" i="8"/>
  <c r="I1307" i="8"/>
  <c r="I1311" i="8"/>
  <c r="I1315" i="8"/>
  <c r="I1319" i="8"/>
  <c r="I1323" i="8"/>
  <c r="I1327" i="8"/>
  <c r="I1331" i="8"/>
  <c r="I1335" i="8"/>
  <c r="I1339" i="8"/>
  <c r="I1343" i="8"/>
  <c r="I1347" i="8"/>
  <c r="I1351" i="8"/>
  <c r="I1355" i="8"/>
  <c r="I1359" i="8"/>
  <c r="I1363" i="8"/>
  <c r="I1367" i="8"/>
  <c r="I1371" i="8"/>
  <c r="I1375" i="8"/>
  <c r="I1379" i="8"/>
  <c r="I1383" i="8"/>
  <c r="I1387" i="8"/>
  <c r="I1391" i="8"/>
  <c r="I1395" i="8"/>
  <c r="I1399" i="8"/>
  <c r="I1403" i="8"/>
  <c r="I1407" i="8"/>
  <c r="I1411" i="8"/>
  <c r="I1415" i="8"/>
  <c r="I1419" i="8"/>
  <c r="I1423" i="8"/>
  <c r="I1427" i="8"/>
  <c r="I1431" i="8"/>
  <c r="I1435" i="8"/>
  <c r="I1439" i="8"/>
  <c r="I1443" i="8"/>
  <c r="I1447" i="8"/>
  <c r="I1451" i="8"/>
  <c r="I1455" i="8"/>
  <c r="I779" i="8"/>
  <c r="I795" i="8"/>
  <c r="I807" i="8"/>
  <c r="I815" i="8"/>
  <c r="I820" i="8"/>
  <c r="I824" i="8"/>
  <c r="I828" i="8"/>
  <c r="I832" i="8"/>
  <c r="I836" i="8"/>
  <c r="I840" i="8"/>
  <c r="I844" i="8"/>
  <c r="I848" i="8"/>
  <c r="I852" i="8"/>
  <c r="I856" i="8"/>
  <c r="I860" i="8"/>
  <c r="I864" i="8"/>
  <c r="I868" i="8"/>
  <c r="I872" i="8"/>
  <c r="I876" i="8"/>
  <c r="I880" i="8"/>
  <c r="I884" i="8"/>
  <c r="I888" i="8"/>
  <c r="I892" i="8"/>
  <c r="I896" i="8"/>
  <c r="I900" i="8"/>
  <c r="I904" i="8"/>
  <c r="I908" i="8"/>
  <c r="I912" i="8"/>
  <c r="I916" i="8"/>
  <c r="I920" i="8"/>
  <c r="I924" i="8"/>
  <c r="I928" i="8"/>
  <c r="I932" i="8"/>
  <c r="I936" i="8"/>
  <c r="I940" i="8"/>
  <c r="I944" i="8"/>
  <c r="I948" i="8"/>
  <c r="I952" i="8"/>
  <c r="I956" i="8"/>
  <c r="I960" i="8"/>
  <c r="I964" i="8"/>
  <c r="I968" i="8"/>
  <c r="I972" i="8"/>
  <c r="I976" i="8"/>
  <c r="I980" i="8"/>
  <c r="I984" i="8"/>
  <c r="I988" i="8"/>
  <c r="I992" i="8"/>
  <c r="I996" i="8"/>
  <c r="I1000" i="8"/>
  <c r="I1004" i="8"/>
  <c r="I1008" i="8"/>
  <c r="I1012" i="8"/>
  <c r="I1016" i="8"/>
  <c r="I1020" i="8"/>
  <c r="I1024" i="8"/>
  <c r="I1028" i="8"/>
  <c r="I1032" i="8"/>
  <c r="I1036" i="8"/>
  <c r="I1040" i="8"/>
  <c r="I1044" i="8"/>
  <c r="I1048" i="8"/>
  <c r="I1052" i="8"/>
  <c r="I1056" i="8"/>
  <c r="I1060" i="8"/>
  <c r="I1064" i="8"/>
  <c r="I1068" i="8"/>
  <c r="I1072" i="8"/>
  <c r="I1076" i="8"/>
  <c r="I1080" i="8"/>
  <c r="I1084" i="8"/>
  <c r="I1088" i="8"/>
  <c r="I1092" i="8"/>
  <c r="I1096" i="8"/>
  <c r="I1100" i="8"/>
  <c r="I1104" i="8"/>
  <c r="I1108" i="8"/>
  <c r="I1112" i="8"/>
  <c r="I1116" i="8"/>
  <c r="I1120" i="8"/>
  <c r="I1124" i="8"/>
  <c r="I1128" i="8"/>
  <c r="I1132" i="8"/>
  <c r="I1136" i="8"/>
  <c r="I1140" i="8"/>
  <c r="I1144" i="8"/>
  <c r="I1148" i="8"/>
  <c r="I1152" i="8"/>
  <c r="I1156" i="8"/>
  <c r="I1160" i="8"/>
  <c r="I1164" i="8"/>
  <c r="I1168" i="8"/>
  <c r="I1172" i="8"/>
  <c r="I1176" i="8"/>
  <c r="I1180" i="8"/>
  <c r="I1184" i="8"/>
  <c r="I1188" i="8"/>
  <c r="I1192" i="8"/>
  <c r="I1196" i="8"/>
  <c r="I1200" i="8"/>
  <c r="I1204" i="8"/>
  <c r="I1208" i="8"/>
  <c r="I1212" i="8"/>
  <c r="I1216" i="8"/>
  <c r="I1220" i="8"/>
  <c r="I1224" i="8"/>
  <c r="I1228" i="8"/>
  <c r="I1232" i="8"/>
  <c r="I1236" i="8"/>
  <c r="I1240" i="8"/>
  <c r="I1244" i="8"/>
  <c r="I1248" i="8"/>
  <c r="I1252" i="8"/>
  <c r="I1256" i="8"/>
  <c r="I1260" i="8"/>
  <c r="I1264" i="8"/>
  <c r="I1268" i="8"/>
  <c r="I1272" i="8"/>
  <c r="I1276" i="8"/>
  <c r="I1280" i="8"/>
  <c r="I1284" i="8"/>
  <c r="I1288" i="8"/>
  <c r="I1292" i="8"/>
  <c r="I1296" i="8"/>
  <c r="I1300" i="8"/>
  <c r="I1304" i="8"/>
  <c r="I1308" i="8"/>
  <c r="I1312" i="8"/>
  <c r="I1316" i="8"/>
  <c r="I1320" i="8"/>
  <c r="I1324" i="8"/>
  <c r="I1328" i="8"/>
  <c r="I1332" i="8"/>
  <c r="I1336" i="8"/>
  <c r="I1340" i="8"/>
  <c r="I1344" i="8"/>
  <c r="I1348" i="8"/>
  <c r="I1352" i="8"/>
  <c r="I1356" i="8"/>
  <c r="I1360" i="8"/>
  <c r="I1364" i="8"/>
  <c r="I1368" i="8"/>
  <c r="I1372" i="8"/>
  <c r="I1376" i="8"/>
  <c r="I1380" i="8"/>
  <c r="I1384" i="8"/>
  <c r="I1388" i="8"/>
  <c r="I1392" i="8"/>
  <c r="I1396" i="8"/>
  <c r="I1400" i="8"/>
  <c r="I1404" i="8"/>
  <c r="I1408" i="8"/>
  <c r="I1412" i="8"/>
  <c r="I1416" i="8"/>
  <c r="I1420" i="8"/>
  <c r="I1424" i="8"/>
  <c r="I1428" i="8"/>
  <c r="I1432" i="8"/>
  <c r="I1436" i="8"/>
  <c r="I1440" i="8"/>
  <c r="I1444" i="8"/>
  <c r="I1448" i="8"/>
  <c r="I1452" i="8"/>
  <c r="I1456" i="8"/>
  <c r="I1460" i="8"/>
  <c r="I1464" i="8"/>
  <c r="I1468" i="8"/>
  <c r="I1472" i="8"/>
  <c r="I1476" i="8"/>
  <c r="I1480" i="8"/>
  <c r="I783" i="8"/>
  <c r="I799" i="8"/>
  <c r="I810" i="8"/>
  <c r="I817" i="8"/>
  <c r="I821" i="8"/>
  <c r="I825" i="8"/>
  <c r="I829" i="8"/>
  <c r="I833" i="8"/>
  <c r="I837" i="8"/>
  <c r="I841" i="8"/>
  <c r="I845" i="8"/>
  <c r="I849" i="8"/>
  <c r="I853" i="8"/>
  <c r="I857" i="8"/>
  <c r="I861" i="8"/>
  <c r="I865" i="8"/>
  <c r="I869" i="8"/>
  <c r="I873" i="8"/>
  <c r="I877" i="8"/>
  <c r="I881" i="8"/>
  <c r="I885" i="8"/>
  <c r="I889" i="8"/>
  <c r="I893" i="8"/>
  <c r="I897" i="8"/>
  <c r="I901" i="8"/>
  <c r="I905" i="8"/>
  <c r="I909" i="8"/>
  <c r="I913" i="8"/>
  <c r="I917" i="8"/>
  <c r="I921" i="8"/>
  <c r="I925" i="8"/>
  <c r="I929" i="8"/>
  <c r="I933" i="8"/>
  <c r="I937" i="8"/>
  <c r="I941" i="8"/>
  <c r="I945" i="8"/>
  <c r="I949" i="8"/>
  <c r="I953" i="8"/>
  <c r="I957" i="8"/>
  <c r="I961" i="8"/>
  <c r="I965" i="8"/>
  <c r="I969" i="8"/>
  <c r="I973" i="8"/>
  <c r="I977" i="8"/>
  <c r="I981" i="8"/>
  <c r="I985" i="8"/>
  <c r="I989" i="8"/>
  <c r="I993" i="8"/>
  <c r="I997" i="8"/>
  <c r="I1001" i="8"/>
  <c r="I1005" i="8"/>
  <c r="I1009" i="8"/>
  <c r="I1013" i="8"/>
  <c r="I1017" i="8"/>
  <c r="I1021" i="8"/>
  <c r="I1025" i="8"/>
  <c r="I1029" i="8"/>
  <c r="I1033" i="8"/>
  <c r="I1037" i="8"/>
  <c r="I1041" i="8"/>
  <c r="I1045" i="8"/>
  <c r="I1049" i="8"/>
  <c r="I1053" i="8"/>
  <c r="I1057" i="8"/>
  <c r="I1061" i="8"/>
  <c r="I1065" i="8"/>
  <c r="I1069" i="8"/>
  <c r="I1073" i="8"/>
  <c r="I1077" i="8"/>
  <c r="I1081" i="8"/>
  <c r="I1085" i="8"/>
  <c r="I1089" i="8"/>
  <c r="I1093" i="8"/>
  <c r="I1097" i="8"/>
  <c r="I1101" i="8"/>
  <c r="I1105" i="8"/>
  <c r="I1109" i="8"/>
  <c r="I1113" i="8"/>
  <c r="I1117" i="8"/>
  <c r="I1121" i="8"/>
  <c r="I1125" i="8"/>
  <c r="I1129" i="8"/>
  <c r="I1133" i="8"/>
  <c r="I1137" i="8"/>
  <c r="I1141" i="8"/>
  <c r="I1145" i="8"/>
  <c r="I1149" i="8"/>
  <c r="I1153" i="8"/>
  <c r="I1157" i="8"/>
  <c r="I1161" i="8"/>
  <c r="I1165" i="8"/>
  <c r="I1169" i="8"/>
  <c r="I1173" i="8"/>
  <c r="I1177" i="8"/>
  <c r="I1181" i="8"/>
  <c r="I1185" i="8"/>
  <c r="I1189" i="8"/>
  <c r="I1193" i="8"/>
  <c r="I1197" i="8"/>
  <c r="I1201" i="8"/>
  <c r="I1205" i="8"/>
  <c r="I1209" i="8"/>
  <c r="I1213" i="8"/>
  <c r="I1217" i="8"/>
  <c r="I1221" i="8"/>
  <c r="I1225" i="8"/>
  <c r="I1229" i="8"/>
  <c r="I1233" i="8"/>
  <c r="I1237" i="8"/>
  <c r="I1241" i="8"/>
  <c r="I1245" i="8"/>
  <c r="I1249" i="8"/>
  <c r="I1253" i="8"/>
  <c r="I1257" i="8"/>
  <c r="I1261" i="8"/>
  <c r="I1265" i="8"/>
  <c r="I1269" i="8"/>
  <c r="I1273" i="8"/>
  <c r="I1277" i="8"/>
  <c r="I1281" i="8"/>
  <c r="I1285" i="8"/>
  <c r="I1289" i="8"/>
  <c r="I1293" i="8"/>
  <c r="I1297" i="8"/>
  <c r="I1301" i="8"/>
  <c r="I1305" i="8"/>
  <c r="I1309" i="8"/>
  <c r="I1313" i="8"/>
  <c r="I1317" i="8"/>
  <c r="I1321" i="8"/>
  <c r="I1325" i="8"/>
  <c r="I1329" i="8"/>
  <c r="I1333" i="8"/>
  <c r="I1337" i="8"/>
  <c r="I1341" i="8"/>
  <c r="I1345" i="8"/>
  <c r="I1349" i="8"/>
  <c r="I1353" i="8"/>
  <c r="I1357" i="8"/>
  <c r="I1361" i="8"/>
  <c r="I1365" i="8"/>
  <c r="I1369" i="8"/>
  <c r="I1373" i="8"/>
  <c r="I1377" i="8"/>
  <c r="I1381" i="8"/>
  <c r="I1385" i="8"/>
  <c r="I1389" i="8"/>
  <c r="I1393" i="8"/>
  <c r="I1397" i="8"/>
  <c r="I1401" i="8"/>
  <c r="I1405" i="8"/>
  <c r="I1409" i="8"/>
  <c r="I1413" i="8"/>
  <c r="I1417" i="8"/>
  <c r="I1421" i="8"/>
  <c r="I1425" i="8"/>
  <c r="I1429" i="8"/>
  <c r="I1433" i="8"/>
  <c r="I1437" i="8"/>
  <c r="I1441" i="8"/>
  <c r="I1445" i="8"/>
  <c r="I1449" i="8"/>
  <c r="I1453" i="8"/>
  <c r="I1457" i="8"/>
  <c r="I1461" i="8"/>
  <c r="I1465" i="8"/>
  <c r="I1469" i="8"/>
  <c r="I1473" i="8"/>
  <c r="I1477" i="8"/>
  <c r="I1481" i="8"/>
  <c r="I1459" i="8"/>
  <c r="I1475" i="8"/>
  <c r="I1484" i="8"/>
  <c r="I1488" i="8"/>
  <c r="I1492" i="8"/>
  <c r="I1496" i="8"/>
  <c r="I1500" i="8"/>
  <c r="I1504" i="8"/>
  <c r="I1508" i="8"/>
  <c r="I1512" i="8"/>
  <c r="I1516" i="8"/>
  <c r="I1520" i="8"/>
  <c r="I1524" i="8"/>
  <c r="I1528" i="8"/>
  <c r="I1532" i="8"/>
  <c r="I1536" i="8"/>
  <c r="I1463" i="8"/>
  <c r="I1479" i="8"/>
  <c r="I1485" i="8"/>
  <c r="I1489" i="8"/>
  <c r="I1493" i="8"/>
  <c r="I1497" i="8"/>
  <c r="I1501" i="8"/>
  <c r="I1505" i="8"/>
  <c r="I1509" i="8"/>
  <c r="I1513" i="8"/>
  <c r="I1517" i="8"/>
  <c r="I1521" i="8"/>
  <c r="I1525" i="8"/>
  <c r="I1529" i="8"/>
  <c r="I1533" i="8"/>
  <c r="I1537" i="8"/>
  <c r="I1467" i="8"/>
  <c r="I1482" i="8"/>
  <c r="I1486" i="8"/>
  <c r="I1490" i="8"/>
  <c r="I1494" i="8"/>
  <c r="I1498" i="8"/>
  <c r="I1502" i="8"/>
  <c r="I1506" i="8"/>
  <c r="I1510" i="8"/>
  <c r="I1514" i="8"/>
  <c r="I1518" i="8"/>
  <c r="I1522" i="8"/>
  <c r="I1526" i="8"/>
  <c r="I1530" i="8"/>
  <c r="I1534" i="8"/>
  <c r="I1538" i="8"/>
  <c r="I1471" i="8"/>
  <c r="I1483" i="8"/>
  <c r="I1487" i="8"/>
  <c r="I1491" i="8"/>
  <c r="I1495" i="8"/>
  <c r="I1499" i="8"/>
  <c r="I1503" i="8"/>
  <c r="I1507" i="8"/>
  <c r="I1511" i="8"/>
  <c r="I1515" i="8"/>
  <c r="I1519" i="8"/>
  <c r="I1523" i="8"/>
  <c r="I1527" i="8"/>
  <c r="I1531" i="8"/>
  <c r="I1535" i="8"/>
  <c r="I2" i="8"/>
  <c r="H3" i="8"/>
  <c r="H7" i="8"/>
  <c r="H11" i="8"/>
  <c r="H15" i="8"/>
  <c r="H19" i="8"/>
  <c r="H23" i="8"/>
  <c r="H27" i="8"/>
  <c r="H31" i="8"/>
  <c r="H35" i="8"/>
  <c r="H39" i="8"/>
  <c r="H43" i="8"/>
  <c r="H47" i="8"/>
  <c r="H51" i="8"/>
  <c r="H55" i="8"/>
  <c r="H59" i="8"/>
  <c r="H63" i="8"/>
  <c r="H67" i="8"/>
  <c r="H71" i="8"/>
  <c r="H75" i="8"/>
  <c r="H79" i="8"/>
  <c r="H83" i="8"/>
  <c r="H87" i="8"/>
  <c r="H91" i="8"/>
  <c r="H95" i="8"/>
  <c r="H99" i="8"/>
  <c r="H103" i="8"/>
  <c r="H107" i="8"/>
  <c r="H111" i="8"/>
  <c r="H115" i="8"/>
  <c r="H119" i="8"/>
  <c r="H123" i="8"/>
  <c r="H127" i="8"/>
  <c r="H131" i="8"/>
  <c r="H135" i="8"/>
  <c r="H139" i="8"/>
  <c r="H143" i="8"/>
  <c r="H147" i="8"/>
  <c r="H151" i="8"/>
  <c r="H155" i="8"/>
  <c r="H159" i="8"/>
  <c r="H163" i="8"/>
  <c r="H167" i="8"/>
  <c r="H171" i="8"/>
  <c r="H175" i="8"/>
  <c r="H179" i="8"/>
  <c r="H183" i="8"/>
  <c r="H187" i="8"/>
  <c r="H191" i="8"/>
  <c r="H195" i="8"/>
  <c r="H199" i="8"/>
  <c r="H203" i="8"/>
  <c r="H207" i="8"/>
  <c r="H211" i="8"/>
  <c r="H215" i="8"/>
  <c r="H219" i="8"/>
  <c r="H223" i="8"/>
  <c r="H227" i="8"/>
  <c r="H231" i="8"/>
  <c r="H235" i="8"/>
  <c r="H239" i="8"/>
  <c r="H243" i="8"/>
  <c r="H247" i="8"/>
  <c r="H251" i="8"/>
  <c r="H255" i="8"/>
  <c r="H259" i="8"/>
  <c r="H263" i="8"/>
  <c r="H267" i="8"/>
  <c r="H271" i="8"/>
  <c r="H275" i="8"/>
  <c r="H279" i="8"/>
  <c r="H283" i="8"/>
  <c r="H287" i="8"/>
  <c r="H291" i="8"/>
  <c r="H295" i="8"/>
  <c r="H299" i="8"/>
  <c r="H303" i="8"/>
  <c r="H307" i="8"/>
  <c r="H4" i="8"/>
  <c r="H8" i="8"/>
  <c r="H12" i="8"/>
  <c r="H16" i="8"/>
  <c r="H20" i="8"/>
  <c r="H24" i="8"/>
  <c r="H28" i="8"/>
  <c r="H32" i="8"/>
  <c r="H36" i="8"/>
  <c r="H40" i="8"/>
  <c r="H44" i="8"/>
  <c r="H48" i="8"/>
  <c r="H52" i="8"/>
  <c r="H56" i="8"/>
  <c r="H60" i="8"/>
  <c r="H64" i="8"/>
  <c r="H68" i="8"/>
  <c r="H72" i="8"/>
  <c r="H76" i="8"/>
  <c r="H80" i="8"/>
  <c r="H84" i="8"/>
  <c r="H88" i="8"/>
  <c r="H92" i="8"/>
  <c r="H96" i="8"/>
  <c r="H100" i="8"/>
  <c r="H104" i="8"/>
  <c r="H108" i="8"/>
  <c r="H112" i="8"/>
  <c r="H116" i="8"/>
  <c r="H120" i="8"/>
  <c r="H124" i="8"/>
  <c r="H128" i="8"/>
  <c r="H132" i="8"/>
  <c r="H136" i="8"/>
  <c r="H140" i="8"/>
  <c r="H144" i="8"/>
  <c r="H148" i="8"/>
  <c r="H152" i="8"/>
  <c r="H156" i="8"/>
  <c r="H160" i="8"/>
  <c r="H164" i="8"/>
  <c r="H168" i="8"/>
  <c r="H172" i="8"/>
  <c r="H176" i="8"/>
  <c r="H180" i="8"/>
  <c r="H184" i="8"/>
  <c r="H188" i="8"/>
  <c r="H192" i="8"/>
  <c r="H196" i="8"/>
  <c r="H200" i="8"/>
  <c r="H204" i="8"/>
  <c r="H208" i="8"/>
  <c r="H212" i="8"/>
  <c r="H216" i="8"/>
  <c r="H220" i="8"/>
  <c r="H224" i="8"/>
  <c r="H228" i="8"/>
  <c r="H232" i="8"/>
  <c r="H236" i="8"/>
  <c r="H240" i="8"/>
  <c r="H244" i="8"/>
  <c r="H248" i="8"/>
  <c r="H252" i="8"/>
  <c r="H256" i="8"/>
  <c r="H260" i="8"/>
  <c r="H264" i="8"/>
  <c r="H268" i="8"/>
  <c r="H272" i="8"/>
  <c r="H276" i="8"/>
  <c r="H280" i="8"/>
  <c r="H284" i="8"/>
  <c r="H288" i="8"/>
  <c r="H292" i="8"/>
  <c r="H296" i="8"/>
  <c r="H300" i="8"/>
  <c r="H304" i="8"/>
  <c r="H308" i="8"/>
  <c r="H312" i="8"/>
  <c r="H316" i="8"/>
  <c r="H320" i="8"/>
  <c r="H324" i="8"/>
  <c r="H328" i="8"/>
  <c r="H332" i="8"/>
  <c r="H336" i="8"/>
  <c r="H5" i="8"/>
  <c r="H9" i="8"/>
  <c r="H13" i="8"/>
  <c r="H17" i="8"/>
  <c r="H21" i="8"/>
  <c r="H25" i="8"/>
  <c r="H29" i="8"/>
  <c r="H33" i="8"/>
  <c r="H37" i="8"/>
  <c r="H41" i="8"/>
  <c r="H45" i="8"/>
  <c r="H49" i="8"/>
  <c r="H53" i="8"/>
  <c r="H57" i="8"/>
  <c r="H61" i="8"/>
  <c r="H65" i="8"/>
  <c r="H69" i="8"/>
  <c r="H73" i="8"/>
  <c r="H77" i="8"/>
  <c r="H81" i="8"/>
  <c r="H85" i="8"/>
  <c r="H89" i="8"/>
  <c r="H93" i="8"/>
  <c r="H97" i="8"/>
  <c r="H101" i="8"/>
  <c r="H105" i="8"/>
  <c r="H109" i="8"/>
  <c r="H113" i="8"/>
  <c r="H117" i="8"/>
  <c r="H121" i="8"/>
  <c r="H125" i="8"/>
  <c r="H129" i="8"/>
  <c r="H133" i="8"/>
  <c r="H137" i="8"/>
  <c r="H141" i="8"/>
  <c r="H145" i="8"/>
  <c r="H149" i="8"/>
  <c r="H153" i="8"/>
  <c r="H157" i="8"/>
  <c r="H161" i="8"/>
  <c r="H165" i="8"/>
  <c r="H169" i="8"/>
  <c r="H173" i="8"/>
  <c r="H177" i="8"/>
  <c r="H181" i="8"/>
  <c r="H185" i="8"/>
  <c r="H189" i="8"/>
  <c r="H193" i="8"/>
  <c r="H197" i="8"/>
  <c r="H201" i="8"/>
  <c r="H205" i="8"/>
  <c r="H209" i="8"/>
  <c r="H213" i="8"/>
  <c r="H217" i="8"/>
  <c r="H221" i="8"/>
  <c r="H225" i="8"/>
  <c r="H229" i="8"/>
  <c r="H233" i="8"/>
  <c r="H237" i="8"/>
  <c r="H241" i="8"/>
  <c r="H245" i="8"/>
  <c r="H249" i="8"/>
  <c r="H253" i="8"/>
  <c r="H257" i="8"/>
  <c r="H261" i="8"/>
  <c r="H265" i="8"/>
  <c r="H269" i="8"/>
  <c r="H273" i="8"/>
  <c r="H277" i="8"/>
  <c r="H281" i="8"/>
  <c r="H285" i="8"/>
  <c r="H289" i="8"/>
  <c r="H293" i="8"/>
  <c r="H297" i="8"/>
  <c r="H301" i="8"/>
  <c r="H305" i="8"/>
  <c r="H309" i="8"/>
  <c r="H313" i="8"/>
  <c r="H317" i="8"/>
  <c r="H321" i="8"/>
  <c r="H325" i="8"/>
  <c r="H6" i="8"/>
  <c r="H10" i="8"/>
  <c r="H14" i="8"/>
  <c r="H18" i="8"/>
  <c r="H22" i="8"/>
  <c r="H26" i="8"/>
  <c r="H30" i="8"/>
  <c r="H34" i="8"/>
  <c r="H38" i="8"/>
  <c r="H42" i="8"/>
  <c r="H46" i="8"/>
  <c r="H50" i="8"/>
  <c r="H54" i="8"/>
  <c r="H58" i="8"/>
  <c r="H62" i="8"/>
  <c r="H66" i="8"/>
  <c r="H70" i="8"/>
  <c r="H74" i="8"/>
  <c r="H78" i="8"/>
  <c r="H82" i="8"/>
  <c r="H86" i="8"/>
  <c r="H90" i="8"/>
  <c r="H94" i="8"/>
  <c r="H98" i="8"/>
  <c r="H102" i="8"/>
  <c r="H106" i="8"/>
  <c r="H110" i="8"/>
  <c r="H114" i="8"/>
  <c r="H118" i="8"/>
  <c r="H122" i="8"/>
  <c r="H126" i="8"/>
  <c r="H130" i="8"/>
  <c r="H134" i="8"/>
  <c r="H138" i="8"/>
  <c r="H142" i="8"/>
  <c r="H146" i="8"/>
  <c r="H150" i="8"/>
  <c r="H154" i="8"/>
  <c r="H158" i="8"/>
  <c r="H162" i="8"/>
  <c r="H166" i="8"/>
  <c r="H170" i="8"/>
  <c r="H174" i="8"/>
  <c r="H178" i="8"/>
  <c r="H182" i="8"/>
  <c r="H186" i="8"/>
  <c r="H190" i="8"/>
  <c r="H194" i="8"/>
  <c r="H198" i="8"/>
  <c r="H202" i="8"/>
  <c r="H206" i="8"/>
  <c r="H210" i="8"/>
  <c r="H214" i="8"/>
  <c r="H218" i="8"/>
  <c r="H222" i="8"/>
  <c r="H226" i="8"/>
  <c r="H230" i="8"/>
  <c r="H234" i="8"/>
  <c r="H238" i="8"/>
  <c r="H242" i="8"/>
  <c r="H246" i="8"/>
  <c r="H250" i="8"/>
  <c r="H254" i="8"/>
  <c r="H258" i="8"/>
  <c r="H262" i="8"/>
  <c r="H266" i="8"/>
  <c r="H270" i="8"/>
  <c r="H274" i="8"/>
  <c r="H278" i="8"/>
  <c r="H282" i="8"/>
  <c r="H286" i="8"/>
  <c r="H290" i="8"/>
  <c r="H294" i="8"/>
  <c r="H298" i="8"/>
  <c r="H302" i="8"/>
  <c r="H306" i="8"/>
  <c r="H310" i="8"/>
  <c r="H314" i="8"/>
  <c r="H318" i="8"/>
  <c r="H322" i="8"/>
  <c r="H326" i="8"/>
  <c r="H330" i="8"/>
  <c r="H334" i="8"/>
  <c r="H338" i="8"/>
  <c r="H342" i="8"/>
  <c r="H311" i="8"/>
  <c r="H327" i="8"/>
  <c r="H335" i="8"/>
  <c r="H341" i="8"/>
  <c r="H346" i="8"/>
  <c r="H350" i="8"/>
  <c r="H354" i="8"/>
  <c r="H358" i="8"/>
  <c r="H362" i="8"/>
  <c r="H366" i="8"/>
  <c r="H370" i="8"/>
  <c r="H374" i="8"/>
  <c r="H378" i="8"/>
  <c r="H382" i="8"/>
  <c r="H386" i="8"/>
  <c r="H390" i="8"/>
  <c r="H394" i="8"/>
  <c r="H398" i="8"/>
  <c r="H402" i="8"/>
  <c r="H406" i="8"/>
  <c r="H410" i="8"/>
  <c r="H414" i="8"/>
  <c r="H418" i="8"/>
  <c r="H422" i="8"/>
  <c r="H426" i="8"/>
  <c r="H430" i="8"/>
  <c r="H434" i="8"/>
  <c r="H438" i="8"/>
  <c r="H442" i="8"/>
  <c r="H446" i="8"/>
  <c r="H450" i="8"/>
  <c r="H454" i="8"/>
  <c r="H458" i="8"/>
  <c r="H462" i="8"/>
  <c r="H466" i="8"/>
  <c r="H470" i="8"/>
  <c r="H474" i="8"/>
  <c r="H478" i="8"/>
  <c r="H482" i="8"/>
  <c r="H486" i="8"/>
  <c r="H490" i="8"/>
  <c r="H494" i="8"/>
  <c r="H498" i="8"/>
  <c r="H502" i="8"/>
  <c r="H506" i="8"/>
  <c r="H510" i="8"/>
  <c r="H514" i="8"/>
  <c r="H518" i="8"/>
  <c r="H522" i="8"/>
  <c r="H526" i="8"/>
  <c r="H530" i="8"/>
  <c r="H534" i="8"/>
  <c r="H538" i="8"/>
  <c r="H542" i="8"/>
  <c r="H546" i="8"/>
  <c r="H550" i="8"/>
  <c r="H554" i="8"/>
  <c r="H558" i="8"/>
  <c r="H562" i="8"/>
  <c r="H566" i="8"/>
  <c r="H570" i="8"/>
  <c r="H574" i="8"/>
  <c r="H578" i="8"/>
  <c r="H582" i="8"/>
  <c r="H586" i="8"/>
  <c r="H590" i="8"/>
  <c r="H594" i="8"/>
  <c r="H598" i="8"/>
  <c r="H602" i="8"/>
  <c r="H606" i="8"/>
  <c r="H610" i="8"/>
  <c r="H614" i="8"/>
  <c r="H618" i="8"/>
  <c r="H622" i="8"/>
  <c r="H626" i="8"/>
  <c r="H630" i="8"/>
  <c r="H634" i="8"/>
  <c r="H638" i="8"/>
  <c r="H642" i="8"/>
  <c r="H646" i="8"/>
  <c r="H650" i="8"/>
  <c r="H654" i="8"/>
  <c r="H658" i="8"/>
  <c r="H662" i="8"/>
  <c r="H666" i="8"/>
  <c r="H315" i="8"/>
  <c r="H329" i="8"/>
  <c r="H337" i="8"/>
  <c r="H343" i="8"/>
  <c r="H347" i="8"/>
  <c r="H351" i="8"/>
  <c r="H355" i="8"/>
  <c r="H359" i="8"/>
  <c r="H363" i="8"/>
  <c r="H367" i="8"/>
  <c r="H371" i="8"/>
  <c r="H375" i="8"/>
  <c r="H379" i="8"/>
  <c r="H383" i="8"/>
  <c r="H387" i="8"/>
  <c r="H391" i="8"/>
  <c r="H395" i="8"/>
  <c r="H399" i="8"/>
  <c r="H403" i="8"/>
  <c r="H407" i="8"/>
  <c r="H411" i="8"/>
  <c r="H415" i="8"/>
  <c r="H419" i="8"/>
  <c r="H423" i="8"/>
  <c r="H427" i="8"/>
  <c r="H431" i="8"/>
  <c r="H435" i="8"/>
  <c r="H439" i="8"/>
  <c r="H443" i="8"/>
  <c r="H447" i="8"/>
  <c r="H451" i="8"/>
  <c r="H455" i="8"/>
  <c r="H459" i="8"/>
  <c r="H463" i="8"/>
  <c r="H467" i="8"/>
  <c r="H471" i="8"/>
  <c r="H475" i="8"/>
  <c r="H479" i="8"/>
  <c r="H483" i="8"/>
  <c r="H487" i="8"/>
  <c r="H491" i="8"/>
  <c r="H495" i="8"/>
  <c r="H499" i="8"/>
  <c r="H503" i="8"/>
  <c r="H507" i="8"/>
  <c r="H511" i="8"/>
  <c r="H515" i="8"/>
  <c r="H519" i="8"/>
  <c r="H523" i="8"/>
  <c r="H527" i="8"/>
  <c r="H531" i="8"/>
  <c r="H535" i="8"/>
  <c r="H539" i="8"/>
  <c r="H543" i="8"/>
  <c r="H547" i="8"/>
  <c r="H551" i="8"/>
  <c r="H555" i="8"/>
  <c r="H559" i="8"/>
  <c r="H563" i="8"/>
  <c r="H567" i="8"/>
  <c r="H571" i="8"/>
  <c r="H575" i="8"/>
  <c r="H579" i="8"/>
  <c r="H583" i="8"/>
  <c r="H587" i="8"/>
  <c r="H591" i="8"/>
  <c r="H595" i="8"/>
  <c r="H599" i="8"/>
  <c r="H603" i="8"/>
  <c r="H607" i="8"/>
  <c r="H611" i="8"/>
  <c r="H615" i="8"/>
  <c r="H619" i="8"/>
  <c r="H623" i="8"/>
  <c r="H627" i="8"/>
  <c r="H631" i="8"/>
  <c r="H635" i="8"/>
  <c r="H639" i="8"/>
  <c r="H643" i="8"/>
  <c r="H647" i="8"/>
  <c r="H651" i="8"/>
  <c r="H655" i="8"/>
  <c r="H659" i="8"/>
  <c r="H663" i="8"/>
  <c r="H667" i="8"/>
  <c r="H319" i="8"/>
  <c r="H331" i="8"/>
  <c r="H339" i="8"/>
  <c r="H344" i="8"/>
  <c r="H348" i="8"/>
  <c r="H352" i="8"/>
  <c r="H356" i="8"/>
  <c r="H360" i="8"/>
  <c r="H364" i="8"/>
  <c r="H368" i="8"/>
  <c r="H372" i="8"/>
  <c r="H376" i="8"/>
  <c r="H380" i="8"/>
  <c r="H384" i="8"/>
  <c r="H388" i="8"/>
  <c r="H392" i="8"/>
  <c r="H396" i="8"/>
  <c r="H400" i="8"/>
  <c r="H404" i="8"/>
  <c r="H408" i="8"/>
  <c r="H412" i="8"/>
  <c r="H416" i="8"/>
  <c r="H420" i="8"/>
  <c r="H424" i="8"/>
  <c r="H428" i="8"/>
  <c r="H432" i="8"/>
  <c r="H436" i="8"/>
  <c r="H440" i="8"/>
  <c r="H444" i="8"/>
  <c r="H448" i="8"/>
  <c r="H452" i="8"/>
  <c r="H456" i="8"/>
  <c r="H460" i="8"/>
  <c r="H464" i="8"/>
  <c r="H468" i="8"/>
  <c r="H472" i="8"/>
  <c r="H476" i="8"/>
  <c r="H480" i="8"/>
  <c r="H484" i="8"/>
  <c r="H488" i="8"/>
  <c r="H492" i="8"/>
  <c r="H496" i="8"/>
  <c r="H500" i="8"/>
  <c r="H504" i="8"/>
  <c r="H508" i="8"/>
  <c r="H512" i="8"/>
  <c r="H516" i="8"/>
  <c r="H520" i="8"/>
  <c r="H524" i="8"/>
  <c r="H528" i="8"/>
  <c r="H532" i="8"/>
  <c r="H536" i="8"/>
  <c r="H540" i="8"/>
  <c r="H544" i="8"/>
  <c r="H548" i="8"/>
  <c r="H552" i="8"/>
  <c r="H556" i="8"/>
  <c r="H560" i="8"/>
  <c r="H564" i="8"/>
  <c r="H568" i="8"/>
  <c r="H572" i="8"/>
  <c r="H576" i="8"/>
  <c r="H580" i="8"/>
  <c r="H584" i="8"/>
  <c r="H588" i="8"/>
  <c r="H592" i="8"/>
  <c r="H596" i="8"/>
  <c r="H600" i="8"/>
  <c r="H604" i="8"/>
  <c r="H608" i="8"/>
  <c r="H612" i="8"/>
  <c r="H616" i="8"/>
  <c r="H620" i="8"/>
  <c r="H624" i="8"/>
  <c r="H628" i="8"/>
  <c r="H632" i="8"/>
  <c r="H636" i="8"/>
  <c r="H640" i="8"/>
  <c r="H644" i="8"/>
  <c r="H648" i="8"/>
  <c r="H652" i="8"/>
  <c r="H656" i="8"/>
  <c r="H660" i="8"/>
  <c r="H664" i="8"/>
  <c r="H668" i="8"/>
  <c r="H672" i="8"/>
  <c r="H676" i="8"/>
  <c r="H680" i="8"/>
  <c r="H684" i="8"/>
  <c r="H688" i="8"/>
  <c r="H323" i="8"/>
  <c r="H333" i="8"/>
  <c r="H340" i="8"/>
  <c r="H345" i="8"/>
  <c r="H349" i="8"/>
  <c r="H353" i="8"/>
  <c r="H357" i="8"/>
  <c r="H361" i="8"/>
  <c r="H365" i="8"/>
  <c r="H369" i="8"/>
  <c r="H373" i="8"/>
  <c r="H377" i="8"/>
  <c r="H381" i="8"/>
  <c r="H385" i="8"/>
  <c r="H389" i="8"/>
  <c r="H393" i="8"/>
  <c r="H397" i="8"/>
  <c r="H401" i="8"/>
  <c r="H405" i="8"/>
  <c r="H409" i="8"/>
  <c r="H413" i="8"/>
  <c r="H417" i="8"/>
  <c r="H421" i="8"/>
  <c r="H425" i="8"/>
  <c r="H429" i="8"/>
  <c r="H433" i="8"/>
  <c r="H437" i="8"/>
  <c r="H441" i="8"/>
  <c r="H445" i="8"/>
  <c r="H449" i="8"/>
  <c r="H453" i="8"/>
  <c r="H457" i="8"/>
  <c r="H461" i="8"/>
  <c r="H465" i="8"/>
  <c r="H469" i="8"/>
  <c r="H473" i="8"/>
  <c r="H477" i="8"/>
  <c r="H481" i="8"/>
  <c r="H485" i="8"/>
  <c r="H489" i="8"/>
  <c r="H493" i="8"/>
  <c r="H497" i="8"/>
  <c r="H501" i="8"/>
  <c r="H505" i="8"/>
  <c r="H509" i="8"/>
  <c r="H513" i="8"/>
  <c r="H517" i="8"/>
  <c r="H521" i="8"/>
  <c r="H525" i="8"/>
  <c r="H529" i="8"/>
  <c r="H533" i="8"/>
  <c r="H537" i="8"/>
  <c r="H541" i="8"/>
  <c r="H545" i="8"/>
  <c r="H549" i="8"/>
  <c r="H553" i="8"/>
  <c r="H557" i="8"/>
  <c r="H561" i="8"/>
  <c r="H565" i="8"/>
  <c r="H569" i="8"/>
  <c r="H573" i="8"/>
  <c r="H577" i="8"/>
  <c r="H581" i="8"/>
  <c r="H585" i="8"/>
  <c r="H589" i="8"/>
  <c r="H593" i="8"/>
  <c r="H597" i="8"/>
  <c r="H601" i="8"/>
  <c r="H605" i="8"/>
  <c r="H609" i="8"/>
  <c r="H613" i="8"/>
  <c r="H617" i="8"/>
  <c r="H621" i="8"/>
  <c r="H625" i="8"/>
  <c r="H629" i="8"/>
  <c r="H633" i="8"/>
  <c r="H637" i="8"/>
  <c r="H641" i="8"/>
  <c r="H645" i="8"/>
  <c r="H649" i="8"/>
  <c r="H653" i="8"/>
  <c r="H657" i="8"/>
  <c r="H661" i="8"/>
  <c r="H665" i="8"/>
  <c r="H669" i="8"/>
  <c r="H673" i="8"/>
  <c r="H677" i="8"/>
  <c r="H681" i="8"/>
  <c r="H670" i="8"/>
  <c r="H678" i="8"/>
  <c r="H685" i="8"/>
  <c r="H690" i="8"/>
  <c r="H694" i="8"/>
  <c r="H698" i="8"/>
  <c r="H702" i="8"/>
  <c r="H706" i="8"/>
  <c r="H710" i="8"/>
  <c r="H714" i="8"/>
  <c r="H718" i="8"/>
  <c r="H722" i="8"/>
  <c r="H726" i="8"/>
  <c r="H730" i="8"/>
  <c r="H734" i="8"/>
  <c r="H738" i="8"/>
  <c r="H742" i="8"/>
  <c r="H746" i="8"/>
  <c r="H750" i="8"/>
  <c r="H754" i="8"/>
  <c r="H758" i="8"/>
  <c r="H762" i="8"/>
  <c r="H766" i="8"/>
  <c r="H770" i="8"/>
  <c r="H774" i="8"/>
  <c r="H778" i="8"/>
  <c r="H782" i="8"/>
  <c r="H786" i="8"/>
  <c r="H790" i="8"/>
  <c r="H794" i="8"/>
  <c r="H798" i="8"/>
  <c r="H802" i="8"/>
  <c r="H806" i="8"/>
  <c r="H810" i="8"/>
  <c r="H814" i="8"/>
  <c r="H818" i="8"/>
  <c r="H822" i="8"/>
  <c r="H826" i="8"/>
  <c r="H830" i="8"/>
  <c r="H834" i="8"/>
  <c r="H838" i="8"/>
  <c r="H842" i="8"/>
  <c r="H846" i="8"/>
  <c r="H850" i="8"/>
  <c r="H854" i="8"/>
  <c r="H858" i="8"/>
  <c r="H862" i="8"/>
  <c r="H866" i="8"/>
  <c r="H870" i="8"/>
  <c r="H874" i="8"/>
  <c r="H878" i="8"/>
  <c r="H882" i="8"/>
  <c r="H886" i="8"/>
  <c r="H890" i="8"/>
  <c r="H894" i="8"/>
  <c r="H898" i="8"/>
  <c r="H902" i="8"/>
  <c r="H906" i="8"/>
  <c r="H910" i="8"/>
  <c r="H914" i="8"/>
  <c r="H918" i="8"/>
  <c r="H922" i="8"/>
  <c r="H926" i="8"/>
  <c r="H930" i="8"/>
  <c r="H934" i="8"/>
  <c r="H938" i="8"/>
  <c r="H942" i="8"/>
  <c r="H946" i="8"/>
  <c r="H950" i="8"/>
  <c r="H954" i="8"/>
  <c r="H958" i="8"/>
  <c r="H962" i="8"/>
  <c r="H966" i="8"/>
  <c r="H970" i="8"/>
  <c r="H974" i="8"/>
  <c r="H978" i="8"/>
  <c r="H982" i="8"/>
  <c r="H986" i="8"/>
  <c r="H990" i="8"/>
  <c r="H994" i="8"/>
  <c r="H998" i="8"/>
  <c r="H1002" i="8"/>
  <c r="H1006" i="8"/>
  <c r="H1010" i="8"/>
  <c r="H1014" i="8"/>
  <c r="H671" i="8"/>
  <c r="H679" i="8"/>
  <c r="H686" i="8"/>
  <c r="H691" i="8"/>
  <c r="H695" i="8"/>
  <c r="H699" i="8"/>
  <c r="H703" i="8"/>
  <c r="H707" i="8"/>
  <c r="H711" i="8"/>
  <c r="H715" i="8"/>
  <c r="H719" i="8"/>
  <c r="H723" i="8"/>
  <c r="H727" i="8"/>
  <c r="H731" i="8"/>
  <c r="H735" i="8"/>
  <c r="H739" i="8"/>
  <c r="H743" i="8"/>
  <c r="H747" i="8"/>
  <c r="H751" i="8"/>
  <c r="H755" i="8"/>
  <c r="H759" i="8"/>
  <c r="H763" i="8"/>
  <c r="H767" i="8"/>
  <c r="H771" i="8"/>
  <c r="H775" i="8"/>
  <c r="H779" i="8"/>
  <c r="H783" i="8"/>
  <c r="H787" i="8"/>
  <c r="H791" i="8"/>
  <c r="H795" i="8"/>
  <c r="H799" i="8"/>
  <c r="H803" i="8"/>
  <c r="H807" i="8"/>
  <c r="H811" i="8"/>
  <c r="H815" i="8"/>
  <c r="H819" i="8"/>
  <c r="H823" i="8"/>
  <c r="H827" i="8"/>
  <c r="H831" i="8"/>
  <c r="H835" i="8"/>
  <c r="H839" i="8"/>
  <c r="H843" i="8"/>
  <c r="H847" i="8"/>
  <c r="H851" i="8"/>
  <c r="H855" i="8"/>
  <c r="H859" i="8"/>
  <c r="H863" i="8"/>
  <c r="H867" i="8"/>
  <c r="H871" i="8"/>
  <c r="H875" i="8"/>
  <c r="H879" i="8"/>
  <c r="H883" i="8"/>
  <c r="H887" i="8"/>
  <c r="H891" i="8"/>
  <c r="H895" i="8"/>
  <c r="H899" i="8"/>
  <c r="H903" i="8"/>
  <c r="H907" i="8"/>
  <c r="H911" i="8"/>
  <c r="H915" i="8"/>
  <c r="H919" i="8"/>
  <c r="H923" i="8"/>
  <c r="H927" i="8"/>
  <c r="H931" i="8"/>
  <c r="H935" i="8"/>
  <c r="H939" i="8"/>
  <c r="H943" i="8"/>
  <c r="H947" i="8"/>
  <c r="H951" i="8"/>
  <c r="H955" i="8"/>
  <c r="H959" i="8"/>
  <c r="H963" i="8"/>
  <c r="H967" i="8"/>
  <c r="H971" i="8"/>
  <c r="H975" i="8"/>
  <c r="H979" i="8"/>
  <c r="H983" i="8"/>
  <c r="H987" i="8"/>
  <c r="H991" i="8"/>
  <c r="H995" i="8"/>
  <c r="H999" i="8"/>
  <c r="H1003" i="8"/>
  <c r="H674" i="8"/>
  <c r="H682" i="8"/>
  <c r="H687" i="8"/>
  <c r="H692" i="8"/>
  <c r="H696" i="8"/>
  <c r="H700" i="8"/>
  <c r="H704" i="8"/>
  <c r="H708" i="8"/>
  <c r="H712" i="8"/>
  <c r="H716" i="8"/>
  <c r="H720" i="8"/>
  <c r="H724" i="8"/>
  <c r="H728" i="8"/>
  <c r="H732" i="8"/>
  <c r="H736" i="8"/>
  <c r="H740" i="8"/>
  <c r="H744" i="8"/>
  <c r="H748" i="8"/>
  <c r="H752" i="8"/>
  <c r="H756" i="8"/>
  <c r="H760" i="8"/>
  <c r="H764" i="8"/>
  <c r="H768" i="8"/>
  <c r="H772" i="8"/>
  <c r="H776" i="8"/>
  <c r="H780" i="8"/>
  <c r="H784" i="8"/>
  <c r="H788" i="8"/>
  <c r="H792" i="8"/>
  <c r="H796" i="8"/>
  <c r="H800" i="8"/>
  <c r="H804" i="8"/>
  <c r="H808" i="8"/>
  <c r="H812" i="8"/>
  <c r="H816" i="8"/>
  <c r="H820" i="8"/>
  <c r="H824" i="8"/>
  <c r="H828" i="8"/>
  <c r="H832" i="8"/>
  <c r="H836" i="8"/>
  <c r="H840" i="8"/>
  <c r="H844" i="8"/>
  <c r="H848" i="8"/>
  <c r="H852" i="8"/>
  <c r="H856" i="8"/>
  <c r="H860" i="8"/>
  <c r="H864" i="8"/>
  <c r="H868" i="8"/>
  <c r="H872" i="8"/>
  <c r="H876" i="8"/>
  <c r="H880" i="8"/>
  <c r="H884" i="8"/>
  <c r="H888" i="8"/>
  <c r="H892" i="8"/>
  <c r="H896" i="8"/>
  <c r="H900" i="8"/>
  <c r="H904" i="8"/>
  <c r="H908" i="8"/>
  <c r="H912" i="8"/>
  <c r="H916" i="8"/>
  <c r="H920" i="8"/>
  <c r="H924" i="8"/>
  <c r="H928" i="8"/>
  <c r="H932" i="8"/>
  <c r="H936" i="8"/>
  <c r="H940" i="8"/>
  <c r="H944" i="8"/>
  <c r="H948" i="8"/>
  <c r="H952" i="8"/>
  <c r="H956" i="8"/>
  <c r="H960" i="8"/>
  <c r="H964" i="8"/>
  <c r="H968" i="8"/>
  <c r="H972" i="8"/>
  <c r="H976" i="8"/>
  <c r="H980" i="8"/>
  <c r="H984" i="8"/>
  <c r="H988" i="8"/>
  <c r="H992" i="8"/>
  <c r="H996" i="8"/>
  <c r="H1000" i="8"/>
  <c r="H1004" i="8"/>
  <c r="H1008" i="8"/>
  <c r="H1012" i="8"/>
  <c r="H675" i="8"/>
  <c r="H683" i="8"/>
  <c r="H689" i="8"/>
  <c r="H693" i="8"/>
  <c r="H697" i="8"/>
  <c r="H701" i="8"/>
  <c r="H705" i="8"/>
  <c r="H709" i="8"/>
  <c r="H713" i="8"/>
  <c r="H717" i="8"/>
  <c r="H721" i="8"/>
  <c r="H725" i="8"/>
  <c r="H729" i="8"/>
  <c r="H733" i="8"/>
  <c r="H737" i="8"/>
  <c r="H741" i="8"/>
  <c r="H745" i="8"/>
  <c r="H749" i="8"/>
  <c r="H753" i="8"/>
  <c r="H757" i="8"/>
  <c r="H761" i="8"/>
  <c r="H765" i="8"/>
  <c r="H769" i="8"/>
  <c r="H773" i="8"/>
  <c r="H777" i="8"/>
  <c r="H781" i="8"/>
  <c r="H785" i="8"/>
  <c r="H789" i="8"/>
  <c r="H793" i="8"/>
  <c r="H797" i="8"/>
  <c r="H801" i="8"/>
  <c r="H805" i="8"/>
  <c r="H809" i="8"/>
  <c r="H813" i="8"/>
  <c r="H817" i="8"/>
  <c r="H821" i="8"/>
  <c r="H825" i="8"/>
  <c r="H829" i="8"/>
  <c r="H833" i="8"/>
  <c r="H837" i="8"/>
  <c r="H841" i="8"/>
  <c r="H845" i="8"/>
  <c r="H849" i="8"/>
  <c r="H853" i="8"/>
  <c r="H857" i="8"/>
  <c r="H861" i="8"/>
  <c r="H865" i="8"/>
  <c r="H869" i="8"/>
  <c r="H873" i="8"/>
  <c r="H877" i="8"/>
  <c r="H881" i="8"/>
  <c r="H885" i="8"/>
  <c r="H889" i="8"/>
  <c r="H893" i="8"/>
  <c r="H897" i="8"/>
  <c r="H901" i="8"/>
  <c r="H905" i="8"/>
  <c r="H909" i="8"/>
  <c r="H913" i="8"/>
  <c r="H917" i="8"/>
  <c r="H921" i="8"/>
  <c r="H925" i="8"/>
  <c r="H929" i="8"/>
  <c r="H933" i="8"/>
  <c r="H937" i="8"/>
  <c r="H941" i="8"/>
  <c r="H945" i="8"/>
  <c r="H949" i="8"/>
  <c r="H953" i="8"/>
  <c r="H957" i="8"/>
  <c r="H961" i="8"/>
  <c r="H965" i="8"/>
  <c r="H969" i="8"/>
  <c r="H973" i="8"/>
  <c r="H977" i="8"/>
  <c r="H981" i="8"/>
  <c r="H985" i="8"/>
  <c r="H989" i="8"/>
  <c r="H993" i="8"/>
  <c r="H997" i="8"/>
  <c r="H1001" i="8"/>
  <c r="H1005" i="8"/>
  <c r="H1009" i="8"/>
  <c r="H1013" i="8"/>
  <c r="H1017" i="8"/>
  <c r="H1007" i="8"/>
  <c r="H1018" i="8"/>
  <c r="H1022" i="8"/>
  <c r="H1026" i="8"/>
  <c r="H1030" i="8"/>
  <c r="H1034" i="8"/>
  <c r="H1038" i="8"/>
  <c r="H1042" i="8"/>
  <c r="H1046" i="8"/>
  <c r="H1050" i="8"/>
  <c r="H1054" i="8"/>
  <c r="H1058" i="8"/>
  <c r="H1062" i="8"/>
  <c r="H1066" i="8"/>
  <c r="H1070" i="8"/>
  <c r="H1074" i="8"/>
  <c r="H1078" i="8"/>
  <c r="H1082" i="8"/>
  <c r="H1086" i="8"/>
  <c r="H1090" i="8"/>
  <c r="H1094" i="8"/>
  <c r="H1098" i="8"/>
  <c r="H1102" i="8"/>
  <c r="H1106" i="8"/>
  <c r="H1110" i="8"/>
  <c r="H1114" i="8"/>
  <c r="H1118" i="8"/>
  <c r="H1122" i="8"/>
  <c r="H1126" i="8"/>
  <c r="H1130" i="8"/>
  <c r="H1134" i="8"/>
  <c r="H1138" i="8"/>
  <c r="H1142" i="8"/>
  <c r="H1146" i="8"/>
  <c r="H1150" i="8"/>
  <c r="H1154" i="8"/>
  <c r="H1158" i="8"/>
  <c r="H1162" i="8"/>
  <c r="H1166" i="8"/>
  <c r="H1170" i="8"/>
  <c r="H1174" i="8"/>
  <c r="H1178" i="8"/>
  <c r="H1182" i="8"/>
  <c r="H1186" i="8"/>
  <c r="H1190" i="8"/>
  <c r="H1194" i="8"/>
  <c r="H1198" i="8"/>
  <c r="H1202" i="8"/>
  <c r="H1206" i="8"/>
  <c r="H1210" i="8"/>
  <c r="H1214" i="8"/>
  <c r="H1218" i="8"/>
  <c r="H1222" i="8"/>
  <c r="H1226" i="8"/>
  <c r="H1230" i="8"/>
  <c r="H1234" i="8"/>
  <c r="H1238" i="8"/>
  <c r="H1242" i="8"/>
  <c r="H1246" i="8"/>
  <c r="H1250" i="8"/>
  <c r="H1254" i="8"/>
  <c r="H1258" i="8"/>
  <c r="H1262" i="8"/>
  <c r="H1266" i="8"/>
  <c r="H1270" i="8"/>
  <c r="H1274" i="8"/>
  <c r="H1278" i="8"/>
  <c r="H1282" i="8"/>
  <c r="H1286" i="8"/>
  <c r="H1290" i="8"/>
  <c r="H1294" i="8"/>
  <c r="H1298" i="8"/>
  <c r="H1302" i="8"/>
  <c r="H1306" i="8"/>
  <c r="H1310" i="8"/>
  <c r="H1314" i="8"/>
  <c r="H1318" i="8"/>
  <c r="H1322" i="8"/>
  <c r="H1326" i="8"/>
  <c r="H1330" i="8"/>
  <c r="H1334" i="8"/>
  <c r="H1338" i="8"/>
  <c r="H1342" i="8"/>
  <c r="H1346" i="8"/>
  <c r="H1350" i="8"/>
  <c r="H1354" i="8"/>
  <c r="H1358" i="8"/>
  <c r="H1362" i="8"/>
  <c r="H1366" i="8"/>
  <c r="H1370" i="8"/>
  <c r="H1374" i="8"/>
  <c r="H1378" i="8"/>
  <c r="H1382" i="8"/>
  <c r="H1386" i="8"/>
  <c r="H1390" i="8"/>
  <c r="H1394" i="8"/>
  <c r="H1398" i="8"/>
  <c r="H1402" i="8"/>
  <c r="H1406" i="8"/>
  <c r="H1410" i="8"/>
  <c r="H1414" i="8"/>
  <c r="H1418" i="8"/>
  <c r="H1422" i="8"/>
  <c r="H1426" i="8"/>
  <c r="H1430" i="8"/>
  <c r="H1434" i="8"/>
  <c r="H1438" i="8"/>
  <c r="H1442" i="8"/>
  <c r="H1446" i="8"/>
  <c r="H1450" i="8"/>
  <c r="H1454" i="8"/>
  <c r="H1458" i="8"/>
  <c r="H1462" i="8"/>
  <c r="H1466" i="8"/>
  <c r="H1470" i="8"/>
  <c r="H1474" i="8"/>
  <c r="H1478" i="8"/>
  <c r="H1482" i="8"/>
  <c r="H1486" i="8"/>
  <c r="H1490" i="8"/>
  <c r="H1494" i="8"/>
  <c r="H1498" i="8"/>
  <c r="H1502" i="8"/>
  <c r="H1506" i="8"/>
  <c r="H1510" i="8"/>
  <c r="H1514" i="8"/>
  <c r="H1518" i="8"/>
  <c r="H1522" i="8"/>
  <c r="H1526" i="8"/>
  <c r="H1530" i="8"/>
  <c r="H1534" i="8"/>
  <c r="H1538" i="8"/>
  <c r="H1011" i="8"/>
  <c r="H1019" i="8"/>
  <c r="H1023" i="8"/>
  <c r="H1027" i="8"/>
  <c r="H1031" i="8"/>
  <c r="H1035" i="8"/>
  <c r="H1039" i="8"/>
  <c r="H1043" i="8"/>
  <c r="H1047" i="8"/>
  <c r="H1051" i="8"/>
  <c r="H1055" i="8"/>
  <c r="H1059" i="8"/>
  <c r="H1063" i="8"/>
  <c r="H1067" i="8"/>
  <c r="H1071" i="8"/>
  <c r="H1075" i="8"/>
  <c r="H1079" i="8"/>
  <c r="H1083" i="8"/>
  <c r="H1087" i="8"/>
  <c r="H1091" i="8"/>
  <c r="H1095" i="8"/>
  <c r="H1099" i="8"/>
  <c r="H1103" i="8"/>
  <c r="H1107" i="8"/>
  <c r="H1111" i="8"/>
  <c r="H1115" i="8"/>
  <c r="H1119" i="8"/>
  <c r="H1123" i="8"/>
  <c r="H1127" i="8"/>
  <c r="H1131" i="8"/>
  <c r="H1135" i="8"/>
  <c r="H1139" i="8"/>
  <c r="H1143" i="8"/>
  <c r="H1147" i="8"/>
  <c r="H1151" i="8"/>
  <c r="H1155" i="8"/>
  <c r="H1159" i="8"/>
  <c r="H1163" i="8"/>
  <c r="H1167" i="8"/>
  <c r="H1171" i="8"/>
  <c r="H1175" i="8"/>
  <c r="H1179" i="8"/>
  <c r="H1183" i="8"/>
  <c r="H1187" i="8"/>
  <c r="H1191" i="8"/>
  <c r="H1195" i="8"/>
  <c r="H1199" i="8"/>
  <c r="H1203" i="8"/>
  <c r="H1207" i="8"/>
  <c r="H1211" i="8"/>
  <c r="H1215" i="8"/>
  <c r="H1219" i="8"/>
  <c r="H1223" i="8"/>
  <c r="H1227" i="8"/>
  <c r="H1231" i="8"/>
  <c r="H1235" i="8"/>
  <c r="H1239" i="8"/>
  <c r="H1243" i="8"/>
  <c r="H1247" i="8"/>
  <c r="H1251" i="8"/>
  <c r="H1255" i="8"/>
  <c r="H1259" i="8"/>
  <c r="H1263" i="8"/>
  <c r="H1267" i="8"/>
  <c r="H1271" i="8"/>
  <c r="H1275" i="8"/>
  <c r="H1279" i="8"/>
  <c r="H1283" i="8"/>
  <c r="H1287" i="8"/>
  <c r="H1291" i="8"/>
  <c r="H1295" i="8"/>
  <c r="H1299" i="8"/>
  <c r="H1303" i="8"/>
  <c r="H1307" i="8"/>
  <c r="H1311" i="8"/>
  <c r="H1315" i="8"/>
  <c r="H1319" i="8"/>
  <c r="H1323" i="8"/>
  <c r="H1327" i="8"/>
  <c r="H1331" i="8"/>
  <c r="H1335" i="8"/>
  <c r="H1339" i="8"/>
  <c r="H1343" i="8"/>
  <c r="H1347" i="8"/>
  <c r="H1351" i="8"/>
  <c r="H1355" i="8"/>
  <c r="H1359" i="8"/>
  <c r="H1363" i="8"/>
  <c r="H1367" i="8"/>
  <c r="H1371" i="8"/>
  <c r="H1375" i="8"/>
  <c r="H1379" i="8"/>
  <c r="H1383" i="8"/>
  <c r="H1387" i="8"/>
  <c r="H1391" i="8"/>
  <c r="H1395" i="8"/>
  <c r="H1399" i="8"/>
  <c r="H1403" i="8"/>
  <c r="H1407" i="8"/>
  <c r="H1411" i="8"/>
  <c r="H1415" i="8"/>
  <c r="H1419" i="8"/>
  <c r="H1423" i="8"/>
  <c r="H1427" i="8"/>
  <c r="H1431" i="8"/>
  <c r="H1435" i="8"/>
  <c r="H1439" i="8"/>
  <c r="H1443" i="8"/>
  <c r="H1447" i="8"/>
  <c r="H1451" i="8"/>
  <c r="H1455" i="8"/>
  <c r="H1459" i="8"/>
  <c r="H1463" i="8"/>
  <c r="H1467" i="8"/>
  <c r="H1471" i="8"/>
  <c r="H1475" i="8"/>
  <c r="H1479" i="8"/>
  <c r="H1483" i="8"/>
  <c r="H1487" i="8"/>
  <c r="H1491" i="8"/>
  <c r="H1495" i="8"/>
  <c r="H1499" i="8"/>
  <c r="H1503" i="8"/>
  <c r="H1507" i="8"/>
  <c r="H1511" i="8"/>
  <c r="H1515" i="8"/>
  <c r="H1519" i="8"/>
  <c r="H1523" i="8"/>
  <c r="H1527" i="8"/>
  <c r="H1531" i="8"/>
  <c r="H1535" i="8"/>
  <c r="H1015" i="8"/>
  <c r="H1020" i="8"/>
  <c r="H1024" i="8"/>
  <c r="H1028" i="8"/>
  <c r="H1032" i="8"/>
  <c r="H1036" i="8"/>
  <c r="H1040" i="8"/>
  <c r="H1044" i="8"/>
  <c r="H1048" i="8"/>
  <c r="H1052" i="8"/>
  <c r="H1056" i="8"/>
  <c r="H1060" i="8"/>
  <c r="H1064" i="8"/>
  <c r="H1068" i="8"/>
  <c r="H1072" i="8"/>
  <c r="H1076" i="8"/>
  <c r="H1080" i="8"/>
  <c r="H1084" i="8"/>
  <c r="H1088" i="8"/>
  <c r="H1092" i="8"/>
  <c r="H1096" i="8"/>
  <c r="H1100" i="8"/>
  <c r="H1104" i="8"/>
  <c r="H1108" i="8"/>
  <c r="H1112" i="8"/>
  <c r="H1116" i="8"/>
  <c r="H1120" i="8"/>
  <c r="H1124" i="8"/>
  <c r="H1128" i="8"/>
  <c r="H1132" i="8"/>
  <c r="H1136" i="8"/>
  <c r="H1140" i="8"/>
  <c r="H1144" i="8"/>
  <c r="H1148" i="8"/>
  <c r="H1152" i="8"/>
  <c r="H1156" i="8"/>
  <c r="H1160" i="8"/>
  <c r="H1164" i="8"/>
  <c r="H1168" i="8"/>
  <c r="H1172" i="8"/>
  <c r="H1176" i="8"/>
  <c r="H1180" i="8"/>
  <c r="H1184" i="8"/>
  <c r="H1188" i="8"/>
  <c r="H1192" i="8"/>
  <c r="H1196" i="8"/>
  <c r="H1200" i="8"/>
  <c r="H1204" i="8"/>
  <c r="H1208" i="8"/>
  <c r="H1212" i="8"/>
  <c r="H1216" i="8"/>
  <c r="H1220" i="8"/>
  <c r="H1224" i="8"/>
  <c r="H1228" i="8"/>
  <c r="H1232" i="8"/>
  <c r="H1236" i="8"/>
  <c r="H1240" i="8"/>
  <c r="H1244" i="8"/>
  <c r="H1248" i="8"/>
  <c r="H1252" i="8"/>
  <c r="H1256" i="8"/>
  <c r="H1260" i="8"/>
  <c r="H1264" i="8"/>
  <c r="H1268" i="8"/>
  <c r="H1272" i="8"/>
  <c r="H1276" i="8"/>
  <c r="H1280" i="8"/>
  <c r="H1284" i="8"/>
  <c r="H1288" i="8"/>
  <c r="H1292" i="8"/>
  <c r="H1296" i="8"/>
  <c r="H1300" i="8"/>
  <c r="H1304" i="8"/>
  <c r="H1308" i="8"/>
  <c r="H1312" i="8"/>
  <c r="H1316" i="8"/>
  <c r="H1320" i="8"/>
  <c r="H1324" i="8"/>
  <c r="H1328" i="8"/>
  <c r="H1332" i="8"/>
  <c r="H1336" i="8"/>
  <c r="H1340" i="8"/>
  <c r="H1344" i="8"/>
  <c r="H1348" i="8"/>
  <c r="H1352" i="8"/>
  <c r="H1356" i="8"/>
  <c r="H1360" i="8"/>
  <c r="H1364" i="8"/>
  <c r="H1368" i="8"/>
  <c r="H1372" i="8"/>
  <c r="H1376" i="8"/>
  <c r="H1380" i="8"/>
  <c r="H1384" i="8"/>
  <c r="H1388" i="8"/>
  <c r="H1392" i="8"/>
  <c r="H1396" i="8"/>
  <c r="H1400" i="8"/>
  <c r="H1404" i="8"/>
  <c r="H1408" i="8"/>
  <c r="H1412" i="8"/>
  <c r="H1416" i="8"/>
  <c r="H1420" i="8"/>
  <c r="H1424" i="8"/>
  <c r="H1428" i="8"/>
  <c r="H1432" i="8"/>
  <c r="H1436" i="8"/>
  <c r="H1440" i="8"/>
  <c r="H1444" i="8"/>
  <c r="H1448" i="8"/>
  <c r="H1452" i="8"/>
  <c r="H1456" i="8"/>
  <c r="H1460" i="8"/>
  <c r="H1464" i="8"/>
  <c r="H1468" i="8"/>
  <c r="H1472" i="8"/>
  <c r="H1476" i="8"/>
  <c r="H1480" i="8"/>
  <c r="H1484" i="8"/>
  <c r="H1488" i="8"/>
  <c r="H1492" i="8"/>
  <c r="H1496" i="8"/>
  <c r="H1500" i="8"/>
  <c r="H1504" i="8"/>
  <c r="H1508" i="8"/>
  <c r="H1512" i="8"/>
  <c r="H1516" i="8"/>
  <c r="H1520" i="8"/>
  <c r="H1524" i="8"/>
  <c r="H1528" i="8"/>
  <c r="H1532" i="8"/>
  <c r="H1536" i="8"/>
  <c r="H1016" i="8"/>
  <c r="H1021" i="8"/>
  <c r="H1025" i="8"/>
  <c r="H1029" i="8"/>
  <c r="H1033" i="8"/>
  <c r="H1037" i="8"/>
  <c r="H1041" i="8"/>
  <c r="H1045" i="8"/>
  <c r="H1049" i="8"/>
  <c r="H1053" i="8"/>
  <c r="H1057" i="8"/>
  <c r="H1061" i="8"/>
  <c r="H1065" i="8"/>
  <c r="H1069" i="8"/>
  <c r="H1073" i="8"/>
  <c r="H1077" i="8"/>
  <c r="H1081" i="8"/>
  <c r="H1085" i="8"/>
  <c r="H1089" i="8"/>
  <c r="H1093" i="8"/>
  <c r="H1097" i="8"/>
  <c r="H1101" i="8"/>
  <c r="H1105" i="8"/>
  <c r="H1109" i="8"/>
  <c r="H1113" i="8"/>
  <c r="H1117" i="8"/>
  <c r="H1121" i="8"/>
  <c r="H1125" i="8"/>
  <c r="H1129" i="8"/>
  <c r="H1133" i="8"/>
  <c r="H1137" i="8"/>
  <c r="H1141" i="8"/>
  <c r="H1145" i="8"/>
  <c r="H1149" i="8"/>
  <c r="H1153" i="8"/>
  <c r="H1157" i="8"/>
  <c r="H1161" i="8"/>
  <c r="H1165" i="8"/>
  <c r="H1169" i="8"/>
  <c r="H1173" i="8"/>
  <c r="H1177" i="8"/>
  <c r="H1181" i="8"/>
  <c r="H1185" i="8"/>
  <c r="H1189" i="8"/>
  <c r="H1193" i="8"/>
  <c r="H1197" i="8"/>
  <c r="H1201" i="8"/>
  <c r="H1205" i="8"/>
  <c r="H1209" i="8"/>
  <c r="H1213" i="8"/>
  <c r="H1217" i="8"/>
  <c r="H1221" i="8"/>
  <c r="H1225" i="8"/>
  <c r="H1229" i="8"/>
  <c r="H1233" i="8"/>
  <c r="H1237" i="8"/>
  <c r="H1241" i="8"/>
  <c r="H1245" i="8"/>
  <c r="H1249" i="8"/>
  <c r="H1253" i="8"/>
  <c r="H1257" i="8"/>
  <c r="H1261" i="8"/>
  <c r="H1265" i="8"/>
  <c r="H1269" i="8"/>
  <c r="H1273" i="8"/>
  <c r="H1277" i="8"/>
  <c r="H1281" i="8"/>
  <c r="H1285" i="8"/>
  <c r="H1289" i="8"/>
  <c r="H1293" i="8"/>
  <c r="H1297" i="8"/>
  <c r="H1301" i="8"/>
  <c r="H1305" i="8"/>
  <c r="H1309" i="8"/>
  <c r="H1313" i="8"/>
  <c r="H1317" i="8"/>
  <c r="H1321" i="8"/>
  <c r="H1325" i="8"/>
  <c r="H1329" i="8"/>
  <c r="H1333" i="8"/>
  <c r="H1337" i="8"/>
  <c r="H1341" i="8"/>
  <c r="H1345" i="8"/>
  <c r="H1349" i="8"/>
  <c r="H1353" i="8"/>
  <c r="H1357" i="8"/>
  <c r="H1361" i="8"/>
  <c r="H1365" i="8"/>
  <c r="H1369" i="8"/>
  <c r="H1373" i="8"/>
  <c r="H1377" i="8"/>
  <c r="H1381" i="8"/>
  <c r="H1385" i="8"/>
  <c r="H1389" i="8"/>
  <c r="H1393" i="8"/>
  <c r="H1397" i="8"/>
  <c r="H1401" i="8"/>
  <c r="H1405" i="8"/>
  <c r="H1409" i="8"/>
  <c r="H1413" i="8"/>
  <c r="H1417" i="8"/>
  <c r="H1421" i="8"/>
  <c r="H1425" i="8"/>
  <c r="H1429" i="8"/>
  <c r="H1433" i="8"/>
  <c r="H1437" i="8"/>
  <c r="H1441" i="8"/>
  <c r="H1445" i="8"/>
  <c r="H1449" i="8"/>
  <c r="H1453" i="8"/>
  <c r="H1457" i="8"/>
  <c r="H1461" i="8"/>
  <c r="H1465" i="8"/>
  <c r="H1469" i="8"/>
  <c r="H1473" i="8"/>
  <c r="H1477" i="8"/>
  <c r="H1481" i="8"/>
  <c r="H1485" i="8"/>
  <c r="H1489" i="8"/>
  <c r="H1493" i="8"/>
  <c r="H1497" i="8"/>
  <c r="H1501" i="8"/>
  <c r="H1505" i="8"/>
  <c r="H1509" i="8"/>
  <c r="H1513" i="8"/>
  <c r="H1517" i="8"/>
  <c r="H1521" i="8"/>
  <c r="H1525" i="8"/>
  <c r="H1529" i="8"/>
  <c r="H1533" i="8"/>
  <c r="H1537" i="8"/>
  <c r="H2" i="8"/>
  <c r="J2" i="8"/>
  <c r="J29" i="8"/>
  <c r="J14" i="8"/>
  <c r="J34" i="8"/>
  <c r="J5" i="8"/>
  <c r="J8" i="8"/>
  <c r="J11" i="8"/>
  <c r="J15" i="8"/>
  <c r="J17" i="8"/>
  <c r="J20" i="8"/>
  <c r="J23" i="8"/>
  <c r="J28" i="8"/>
  <c r="J32" i="8"/>
  <c r="J35" i="8"/>
  <c r="J37" i="8"/>
  <c r="J40" i="8"/>
  <c r="J3" i="8"/>
  <c r="J6" i="8"/>
  <c r="J9" i="8"/>
  <c r="J13" i="8"/>
  <c r="J18" i="8"/>
  <c r="J21" i="8"/>
  <c r="J26" i="8"/>
  <c r="J30" i="8"/>
  <c r="J41" i="8"/>
  <c r="J42" i="8"/>
  <c r="J58" i="8"/>
  <c r="J62" i="8"/>
  <c r="J70" i="8"/>
  <c r="J73" i="8"/>
  <c r="J83" i="8"/>
  <c r="J43" i="8"/>
  <c r="J55" i="8"/>
  <c r="J57" i="8"/>
  <c r="J60" i="8"/>
  <c r="J69" i="8"/>
  <c r="J72" i="8"/>
  <c r="J89" i="8"/>
  <c r="J95" i="8"/>
  <c r="J46" i="8"/>
  <c r="J52" i="8"/>
  <c r="J64" i="8"/>
  <c r="J68" i="8"/>
  <c r="J75" i="8"/>
  <c r="J79" i="8"/>
  <c r="J82" i="8"/>
  <c r="J85" i="8"/>
  <c r="J87" i="8"/>
  <c r="J90" i="8"/>
  <c r="J94" i="8"/>
  <c r="J59" i="8"/>
  <c r="J63" i="8"/>
  <c r="J74" i="8"/>
  <c r="J84" i="8"/>
  <c r="J91" i="8"/>
  <c r="J98" i="8"/>
  <c r="J101" i="8"/>
  <c r="J105" i="8"/>
  <c r="J133" i="8"/>
  <c r="J99" i="8"/>
  <c r="J103" i="8"/>
  <c r="J114" i="8"/>
  <c r="J121" i="8"/>
  <c r="J124" i="8"/>
  <c r="J135" i="8"/>
  <c r="J137" i="8"/>
  <c r="J139" i="8"/>
  <c r="J97" i="8"/>
  <c r="J102" i="8"/>
  <c r="J104" i="8"/>
  <c r="J108" i="8"/>
  <c r="J112" i="8"/>
  <c r="J119" i="8"/>
  <c r="J125" i="8"/>
  <c r="J129" i="8"/>
  <c r="J132" i="8"/>
  <c r="J152" i="8"/>
  <c r="J147" i="8"/>
  <c r="J151" i="8"/>
  <c r="J155" i="8"/>
  <c r="J164" i="8"/>
  <c r="J169" i="8"/>
  <c r="J190" i="8"/>
  <c r="J201" i="8"/>
  <c r="J211" i="8"/>
  <c r="J216" i="8"/>
  <c r="J225" i="8"/>
  <c r="J243" i="8"/>
  <c r="J255" i="8"/>
  <c r="J184" i="8"/>
  <c r="J207" i="8"/>
  <c r="J213" i="8"/>
  <c r="J219" i="8"/>
  <c r="J236" i="8"/>
  <c r="J194" i="8"/>
  <c r="J234" i="8"/>
  <c r="J259" i="8"/>
  <c r="J314" i="8"/>
  <c r="J337" i="8"/>
  <c r="J277" i="8"/>
  <c r="J289" i="8"/>
  <c r="J306" i="8"/>
  <c r="J311" i="8"/>
  <c r="J320" i="8"/>
  <c r="J325" i="8"/>
  <c r="J342" i="8"/>
  <c r="J274" i="8"/>
  <c r="J276" i="8"/>
  <c r="J316" i="8"/>
  <c r="J319" i="8"/>
  <c r="J268" i="8"/>
  <c r="J272" i="8"/>
  <c r="J282" i="8"/>
  <c r="J293" i="8"/>
  <c r="J294" i="8"/>
  <c r="J295" i="8"/>
  <c r="J298" i="8"/>
  <c r="J299" i="8"/>
  <c r="J307" i="8"/>
  <c r="J318" i="8"/>
  <c r="J333" i="8"/>
  <c r="J359" i="8"/>
  <c r="J372" i="8"/>
  <c r="J394" i="8"/>
  <c r="J361" i="8"/>
  <c r="J375" i="8"/>
  <c r="J403" i="8"/>
  <c r="J407" i="8"/>
  <c r="J419" i="8"/>
  <c r="J425" i="8"/>
  <c r="J352" i="8"/>
  <c r="J356" i="8"/>
  <c r="J365" i="8"/>
  <c r="J377" i="8"/>
  <c r="J380" i="8"/>
  <c r="J386" i="8"/>
  <c r="J390" i="8"/>
  <c r="J411" i="8"/>
  <c r="J417" i="8"/>
  <c r="J423" i="8"/>
  <c r="J433" i="8"/>
  <c r="J351" i="8"/>
  <c r="J366" i="8"/>
  <c r="J371" i="8"/>
  <c r="J376" i="8"/>
  <c r="J402" i="8"/>
  <c r="J406" i="8"/>
  <c r="J428" i="8"/>
  <c r="J434" i="8"/>
  <c r="J442" i="8"/>
  <c r="J450" i="8"/>
  <c r="J458" i="8"/>
  <c r="J471" i="8"/>
  <c r="J489" i="8"/>
  <c r="J499" i="8"/>
  <c r="J439" i="8"/>
  <c r="J451" i="8"/>
  <c r="J466" i="8"/>
  <c r="J483" i="8"/>
  <c r="J486" i="8"/>
  <c r="J492" i="8"/>
  <c r="J504" i="8"/>
  <c r="J438" i="8"/>
  <c r="J443" i="8"/>
  <c r="J449" i="8"/>
  <c r="J452" i="8"/>
  <c r="J459" i="8"/>
  <c r="J460" i="8"/>
  <c r="J467" i="8"/>
  <c r="J470" i="8"/>
  <c r="J473" i="8"/>
  <c r="J474" i="8"/>
  <c r="J480" i="8"/>
  <c r="J482" i="8"/>
  <c r="J487" i="8"/>
  <c r="J493" i="8"/>
  <c r="J497" i="8"/>
  <c r="J505" i="8"/>
  <c r="J509" i="8"/>
  <c r="J588" i="8"/>
  <c r="J684" i="8"/>
  <c r="J520" i="8"/>
  <c r="J542" i="8"/>
  <c r="J555" i="8"/>
  <c r="J562" i="8"/>
  <c r="J586" i="8"/>
  <c r="J593" i="8"/>
  <c r="J595" i="8"/>
  <c r="J600" i="8"/>
  <c r="J608" i="8"/>
  <c r="J613" i="8"/>
  <c r="J631" i="8"/>
  <c r="J637" i="8"/>
  <c r="J641" i="8"/>
  <c r="J659" i="8"/>
  <c r="J666" i="8"/>
  <c r="J673" i="8"/>
  <c r="J679" i="8"/>
  <c r="J681" i="8"/>
  <c r="J689" i="8"/>
  <c r="J518" i="8"/>
  <c r="J523" i="8"/>
  <c r="J527" i="8"/>
  <c r="J532" i="8"/>
  <c r="J536" i="8"/>
  <c r="J539" i="8"/>
  <c r="J546" i="8"/>
  <c r="J551" i="8"/>
  <c r="J552" i="8"/>
  <c r="J559" i="8"/>
  <c r="J565" i="8"/>
  <c r="J568" i="8"/>
  <c r="J571" i="8"/>
  <c r="J573" i="8"/>
  <c r="J577" i="8"/>
  <c r="J579" i="8"/>
  <c r="J581" i="8"/>
  <c r="J585" i="8"/>
  <c r="J591" i="8"/>
  <c r="J598" i="8"/>
  <c r="J603" i="8"/>
  <c r="J605" i="8"/>
  <c r="J607" i="8"/>
  <c r="J610" i="8"/>
  <c r="J616" i="8"/>
  <c r="J619" i="8"/>
  <c r="J621" i="8"/>
  <c r="J625" i="8"/>
  <c r="J626" i="8"/>
  <c r="J629" i="8"/>
  <c r="J633" i="8"/>
  <c r="J635" i="8"/>
  <c r="J640" i="8"/>
  <c r="J643" i="8"/>
  <c r="J645" i="8"/>
  <c r="J647" i="8"/>
  <c r="J649" i="8"/>
  <c r="J652" i="8"/>
  <c r="J655" i="8"/>
  <c r="J657" i="8"/>
  <c r="J662" i="8"/>
  <c r="J664" i="8"/>
  <c r="J668" i="8"/>
  <c r="J671" i="8"/>
  <c r="J683" i="8"/>
  <c r="J688" i="8"/>
  <c r="J691" i="8"/>
  <c r="J516" i="8"/>
  <c r="J517" i="8"/>
  <c r="J519" i="8"/>
  <c r="J521" i="8"/>
  <c r="J528" i="8"/>
  <c r="J529" i="8"/>
  <c r="J533" i="8"/>
  <c r="J537" i="8"/>
  <c r="J540" i="8"/>
  <c r="J543" i="8"/>
  <c r="J547" i="8"/>
  <c r="J553" i="8"/>
  <c r="J556" i="8"/>
  <c r="J560" i="8"/>
  <c r="J561" i="8"/>
  <c r="J563" i="8"/>
  <c r="J566" i="8"/>
  <c r="J572" i="8"/>
  <c r="J574" i="8"/>
  <c r="J582" i="8"/>
  <c r="J587" i="8"/>
  <c r="J589" i="8"/>
  <c r="J594" i="8"/>
  <c r="J596" i="8"/>
  <c r="J601" i="8"/>
  <c r="J604" i="8"/>
  <c r="J606" i="8"/>
  <c r="J611" i="8"/>
  <c r="J614" i="8"/>
  <c r="J622" i="8"/>
  <c r="J623" i="8"/>
  <c r="J630" i="8"/>
  <c r="J636" i="8"/>
  <c r="J638" i="8"/>
  <c r="J650" i="8"/>
  <c r="J658" i="8"/>
  <c r="J660" i="8"/>
  <c r="J674" i="8"/>
  <c r="J676" i="8"/>
  <c r="J680" i="8"/>
  <c r="J682" i="8"/>
  <c r="J685" i="8"/>
  <c r="J738" i="8"/>
  <c r="J741" i="8"/>
  <c r="J755" i="8"/>
  <c r="J805" i="8"/>
  <c r="J822" i="8"/>
  <c r="J824" i="8"/>
  <c r="J828" i="8"/>
  <c r="J857" i="8"/>
  <c r="J692" i="8"/>
  <c r="J695" i="8"/>
  <c r="J703" i="8"/>
  <c r="J706" i="8"/>
  <c r="J716" i="8"/>
  <c r="J725" i="8"/>
  <c r="J733" i="8"/>
  <c r="J736" i="8"/>
  <c r="J750" i="8"/>
  <c r="J759" i="8"/>
  <c r="J809" i="8"/>
  <c r="J811" i="8"/>
  <c r="J813" i="8"/>
  <c r="J816" i="8"/>
  <c r="J827" i="8"/>
  <c r="J831" i="8"/>
  <c r="J847" i="8"/>
  <c r="J700" i="8"/>
  <c r="J702" i="8"/>
  <c r="J705" i="8"/>
  <c r="J720" i="8"/>
  <c r="J724" i="8"/>
  <c r="J727" i="8"/>
  <c r="J729" i="8"/>
  <c r="J732" i="8"/>
  <c r="J735" i="8"/>
  <c r="J743" i="8"/>
  <c r="J745" i="8"/>
  <c r="J754" i="8"/>
  <c r="J757" i="8"/>
  <c r="J762" i="8"/>
  <c r="J780" i="8"/>
  <c r="J787" i="8"/>
  <c r="J796" i="8"/>
  <c r="J807" i="8"/>
  <c r="J826" i="8"/>
  <c r="J834" i="8"/>
  <c r="J852" i="8"/>
  <c r="J856" i="8"/>
  <c r="J860" i="8"/>
  <c r="J862" i="8"/>
  <c r="J690" i="8"/>
  <c r="J694" i="8"/>
  <c r="J696" i="8"/>
  <c r="J699" i="8"/>
  <c r="J707" i="8"/>
  <c r="J710" i="8"/>
  <c r="J717" i="8"/>
  <c r="J721" i="8"/>
  <c r="J739" i="8"/>
  <c r="J742" i="8"/>
  <c r="J747" i="8"/>
  <c r="J751" i="8"/>
  <c r="J756" i="8"/>
  <c r="J758" i="8"/>
  <c r="J763" i="8"/>
  <c r="J770" i="8"/>
  <c r="J777" i="8"/>
  <c r="J781" i="8"/>
  <c r="J786" i="8"/>
  <c r="J800" i="8"/>
  <c r="J801" i="8"/>
  <c r="J804" i="8"/>
  <c r="J806" i="8"/>
  <c r="J810" i="8"/>
  <c r="J815" i="8"/>
  <c r="J817" i="8"/>
  <c r="J821" i="8"/>
  <c r="J823" i="8"/>
  <c r="J825" i="8"/>
  <c r="J829" i="8"/>
  <c r="J832" i="8"/>
  <c r="J835" i="8"/>
  <c r="J837" i="8"/>
  <c r="J845" i="8"/>
  <c r="J848" i="8"/>
  <c r="J851" i="8"/>
  <c r="J855" i="8"/>
  <c r="J891" i="8"/>
  <c r="J894" i="8"/>
  <c r="J922" i="8"/>
  <c r="J945" i="8"/>
  <c r="J953" i="8"/>
  <c r="J1004" i="8"/>
  <c r="J1020" i="8"/>
  <c r="J1028" i="8"/>
  <c r="J1032" i="8"/>
  <c r="J1039" i="8"/>
  <c r="J865" i="8"/>
  <c r="J869" i="8"/>
  <c r="J871" i="8"/>
  <c r="J877" i="8"/>
  <c r="J879" i="8"/>
  <c r="J883" i="8"/>
  <c r="J890" i="8"/>
  <c r="J893" i="8"/>
  <c r="J901" i="8"/>
  <c r="J919" i="8"/>
  <c r="J921" i="8"/>
  <c r="J930" i="8"/>
  <c r="J934" i="8"/>
  <c r="J949" i="8"/>
  <c r="J956" i="8"/>
  <c r="J960" i="8"/>
  <c r="J964" i="8"/>
  <c r="J980" i="8"/>
  <c r="J982" i="8"/>
  <c r="J985" i="8"/>
  <c r="J989" i="8"/>
  <c r="J992" i="8"/>
  <c r="J1000" i="8"/>
  <c r="J1002" i="8"/>
  <c r="J1006" i="8"/>
  <c r="J1022" i="8"/>
  <c r="J1025" i="8"/>
  <c r="J1027" i="8"/>
  <c r="J1031" i="8"/>
  <c r="J1034" i="8"/>
  <c r="J1041" i="8"/>
  <c r="J1043" i="8"/>
  <c r="J1045" i="8"/>
  <c r="J1049" i="8"/>
  <c r="J858" i="8"/>
  <c r="J874" i="8"/>
  <c r="J882" i="8"/>
  <c r="J898" i="8"/>
  <c r="J913" i="8"/>
  <c r="J916" i="8"/>
  <c r="J927" i="8"/>
  <c r="J948" i="8"/>
  <c r="J952" i="8"/>
  <c r="J955" i="8"/>
  <c r="J967" i="8"/>
  <c r="J969" i="8"/>
  <c r="J971" i="8"/>
  <c r="J975" i="8"/>
  <c r="J977" i="8"/>
  <c r="J984" i="8"/>
  <c r="J988" i="8"/>
  <c r="J998" i="8"/>
  <c r="J1008" i="8"/>
  <c r="J1017" i="8"/>
  <c r="J1019" i="8"/>
  <c r="J1024" i="8"/>
  <c r="J1036" i="8"/>
  <c r="J1038" i="8"/>
  <c r="J1047" i="8"/>
  <c r="J866" i="8"/>
  <c r="J867" i="8"/>
  <c r="J872" i="8"/>
  <c r="J873" i="8"/>
  <c r="J878" i="8"/>
  <c r="J892" i="8"/>
  <c r="J895" i="8"/>
  <c r="J899" i="8"/>
  <c r="J900" i="8"/>
  <c r="J902" i="8"/>
  <c r="J904" i="8"/>
  <c r="J909" i="8"/>
  <c r="J923" i="8"/>
  <c r="J926" i="8"/>
  <c r="J928" i="8"/>
  <c r="J931" i="8"/>
  <c r="J935" i="8"/>
  <c r="J940" i="8"/>
  <c r="J946" i="8"/>
  <c r="J954" i="8"/>
  <c r="J957" i="8"/>
  <c r="J961" i="8"/>
  <c r="J962" i="8"/>
  <c r="J965" i="8"/>
  <c r="J968" i="8"/>
  <c r="J970" i="8"/>
  <c r="J974" i="8"/>
  <c r="J979" i="8"/>
  <c r="J991" i="8"/>
  <c r="J993" i="8"/>
  <c r="J1001" i="8"/>
  <c r="J1005" i="8"/>
  <c r="J1007" i="8"/>
  <c r="J1021" i="8"/>
  <c r="J1023" i="8"/>
  <c r="J1029" i="8"/>
  <c r="J1030" i="8"/>
  <c r="J1033" i="8"/>
  <c r="J1035" i="8"/>
  <c r="J1040" i="8"/>
  <c r="J1042" i="8"/>
  <c r="J1050" i="8"/>
  <c r="J1056" i="8"/>
  <c r="J1061" i="8"/>
  <c r="J1104" i="8"/>
  <c r="J1111" i="8"/>
  <c r="J1139" i="8"/>
  <c r="J1160" i="8"/>
  <c r="J1200" i="8"/>
  <c r="J1213" i="8"/>
  <c r="J1226" i="8"/>
  <c r="J1242" i="8"/>
  <c r="J1253" i="8"/>
  <c r="J1058" i="8"/>
  <c r="J1060" i="8"/>
  <c r="J1071" i="8"/>
  <c r="J1075" i="8"/>
  <c r="J1089" i="8"/>
  <c r="J1110" i="8"/>
  <c r="J1113" i="8"/>
  <c r="J1115" i="8"/>
  <c r="J1117" i="8"/>
  <c r="J1119" i="8"/>
  <c r="J1121" i="8"/>
  <c r="J1123" i="8"/>
  <c r="J1131" i="8"/>
  <c r="J1141" i="8"/>
  <c r="J1158" i="8"/>
  <c r="J1163" i="8"/>
  <c r="J1166" i="8"/>
  <c r="J1169" i="8"/>
  <c r="J1178" i="8"/>
  <c r="J1180" i="8"/>
  <c r="J1182" i="8"/>
  <c r="J1187" i="8"/>
  <c r="J1192" i="8"/>
  <c r="J1199" i="8"/>
  <c r="J1202" i="8"/>
  <c r="J1204" i="8"/>
  <c r="J1206" i="8"/>
  <c r="J1209" i="8"/>
  <c r="J1212" i="8"/>
  <c r="J1220" i="8"/>
  <c r="J1222" i="8"/>
  <c r="J1225" i="8"/>
  <c r="J1231" i="8"/>
  <c r="J1233" i="8"/>
  <c r="J1241" i="8"/>
  <c r="J1245" i="8"/>
  <c r="J1247" i="8"/>
  <c r="J1252" i="8"/>
  <c r="J1256" i="8"/>
  <c r="J1064" i="8"/>
  <c r="J1067" i="8"/>
  <c r="J1069" i="8"/>
  <c r="J1077" i="8"/>
  <c r="J1081" i="8"/>
  <c r="J1083" i="8"/>
  <c r="J1085" i="8"/>
  <c r="J1087" i="8"/>
  <c r="J1093" i="8"/>
  <c r="J1095" i="8"/>
  <c r="J1099" i="8"/>
  <c r="J1103" i="8"/>
  <c r="J1108" i="8"/>
  <c r="J1125" i="8"/>
  <c r="J1127" i="8"/>
  <c r="J1129" i="8"/>
  <c r="J1134" i="8"/>
  <c r="J1136" i="8"/>
  <c r="J1138" i="8"/>
  <c r="J1145" i="8"/>
  <c r="J1148" i="8"/>
  <c r="J1151" i="8"/>
  <c r="J1153" i="8"/>
  <c r="J1155" i="8"/>
  <c r="J1168" i="8"/>
  <c r="J1171" i="8"/>
  <c r="J1173" i="8"/>
  <c r="J1176" i="8"/>
  <c r="J1185" i="8"/>
  <c r="J1189" i="8"/>
  <c r="J1191" i="8"/>
  <c r="J1195" i="8"/>
  <c r="J1197" i="8"/>
  <c r="J1208" i="8"/>
  <c r="J1211" i="8"/>
  <c r="J1216" i="8"/>
  <c r="J1218" i="8"/>
  <c r="J1224" i="8"/>
  <c r="J1228" i="8"/>
  <c r="J1230" i="8"/>
  <c r="J1235" i="8"/>
  <c r="J1238" i="8"/>
  <c r="J1240" i="8"/>
  <c r="J1244" i="8"/>
  <c r="J1249" i="8"/>
  <c r="J1251" i="8"/>
  <c r="J1255" i="8"/>
  <c r="J1259" i="8"/>
  <c r="J1261" i="8"/>
  <c r="J1263" i="8"/>
  <c r="J1265" i="8"/>
  <c r="J1267" i="8"/>
  <c r="J1051" i="8"/>
  <c r="J1052" i="8"/>
  <c r="J1054" i="8"/>
  <c r="J1057" i="8"/>
  <c r="J1059" i="8"/>
  <c r="J1062" i="8"/>
  <c r="J1070" i="8"/>
  <c r="J1072" i="8"/>
  <c r="J1076" i="8"/>
  <c r="J1088" i="8"/>
  <c r="J1090" i="8"/>
  <c r="J1096" i="8"/>
  <c r="J1097" i="8"/>
  <c r="J1105" i="8"/>
  <c r="J1112" i="8"/>
  <c r="J1114" i="8"/>
  <c r="J1116" i="8"/>
  <c r="J1118" i="8"/>
  <c r="J1120" i="8"/>
  <c r="J1122" i="8"/>
  <c r="J1132" i="8"/>
  <c r="J1140" i="8"/>
  <c r="J1149" i="8"/>
  <c r="J1152" i="8"/>
  <c r="J1161" i="8"/>
  <c r="J1167" i="8"/>
  <c r="J1174" i="8"/>
  <c r="J1179" i="8"/>
  <c r="J1181" i="8"/>
  <c r="J1183" i="8"/>
  <c r="J1186" i="8"/>
  <c r="J1188" i="8"/>
  <c r="J1193" i="8"/>
  <c r="J1198" i="8"/>
  <c r="J1201" i="8"/>
  <c r="J1203" i="8"/>
  <c r="J1205" i="8"/>
  <c r="J1207" i="8"/>
  <c r="J1214" i="8"/>
  <c r="J1219" i="8"/>
  <c r="J1227" i="8"/>
  <c r="J1232" i="8"/>
  <c r="J1234" i="8"/>
  <c r="J1243" i="8"/>
  <c r="J1246" i="8"/>
  <c r="J1254" i="8"/>
  <c r="J1260" i="8"/>
  <c r="J1266" i="8"/>
  <c r="J1338" i="8"/>
  <c r="J1377" i="8"/>
  <c r="J1395" i="8"/>
  <c r="J1408" i="8"/>
  <c r="J1414" i="8"/>
  <c r="J1417" i="8"/>
  <c r="J1436" i="8"/>
  <c r="J1444" i="8"/>
  <c r="J1513" i="8"/>
  <c r="J1518" i="8"/>
  <c r="J1521" i="8"/>
  <c r="J1526" i="8"/>
  <c r="J1268" i="8"/>
  <c r="J1274" i="8"/>
  <c r="J1282" i="8"/>
  <c r="J1293" i="8"/>
  <c r="J1295" i="8"/>
  <c r="J1303" i="8"/>
  <c r="J1313" i="8"/>
  <c r="J1349" i="8"/>
  <c r="J1364" i="8"/>
  <c r="J1372" i="8"/>
  <c r="J1387" i="8"/>
  <c r="J1394" i="8"/>
  <c r="J1405" i="8"/>
  <c r="J1407" i="8"/>
  <c r="J1413" i="8"/>
  <c r="J1425" i="8"/>
  <c r="J1438" i="8"/>
  <c r="J1446" i="8"/>
  <c r="J1451" i="8"/>
  <c r="J1453" i="8"/>
  <c r="J1459" i="8"/>
  <c r="J1462" i="8"/>
  <c r="J1492" i="8"/>
  <c r="J1497" i="8"/>
  <c r="J1507" i="8"/>
  <c r="J1512" i="8"/>
  <c r="J1517" i="8"/>
  <c r="J1523" i="8"/>
  <c r="J1528" i="8"/>
  <c r="J1532" i="8"/>
  <c r="J1277" i="8"/>
  <c r="J1280" i="8"/>
  <c r="J1288" i="8"/>
  <c r="J1297" i="8"/>
  <c r="J1299" i="8"/>
  <c r="J1301" i="8"/>
  <c r="J1305" i="8"/>
  <c r="J1307" i="8"/>
  <c r="J1312" i="8"/>
  <c r="J1316" i="8"/>
  <c r="J1322" i="8"/>
  <c r="J1326" i="8"/>
  <c r="J1331" i="8"/>
  <c r="J1337" i="8"/>
  <c r="J1341" i="8"/>
  <c r="J1344" i="8"/>
  <c r="J1347" i="8"/>
  <c r="J1351" i="8"/>
  <c r="J1353" i="8"/>
  <c r="J1355" i="8"/>
  <c r="J1360" i="8"/>
  <c r="J1367" i="8"/>
  <c r="J1374" i="8"/>
  <c r="J1376" i="8"/>
  <c r="J1383" i="8"/>
  <c r="J1389" i="8"/>
  <c r="J1393" i="8"/>
  <c r="J1400" i="8"/>
  <c r="J1402" i="8"/>
  <c r="J1404" i="8"/>
  <c r="J1411" i="8"/>
  <c r="J1416" i="8"/>
  <c r="J1419" i="8"/>
  <c r="J1424" i="8"/>
  <c r="J1427" i="8"/>
  <c r="J1431" i="8"/>
  <c r="J1434" i="8"/>
  <c r="J1440" i="8"/>
  <c r="J1455" i="8"/>
  <c r="J1457" i="8"/>
  <c r="J1467" i="8"/>
  <c r="J1468" i="8"/>
  <c r="J1471" i="8"/>
  <c r="J1477" i="8"/>
  <c r="J1479" i="8"/>
  <c r="J1504" i="8"/>
  <c r="J1506" i="8"/>
  <c r="J1510" i="8"/>
  <c r="J1515" i="8"/>
  <c r="J1516" i="8"/>
  <c r="J1520" i="8"/>
  <c r="J1525" i="8"/>
  <c r="J1538" i="8"/>
  <c r="J1271" i="8"/>
  <c r="J1272" i="8"/>
  <c r="J1275" i="8"/>
  <c r="J1278" i="8"/>
  <c r="J1283" i="8"/>
  <c r="J1286" i="8"/>
  <c r="J1291" i="8"/>
  <c r="J1308" i="8"/>
  <c r="J1314" i="8"/>
  <c r="J1317" i="8"/>
  <c r="J1327" i="8"/>
  <c r="J1333" i="8"/>
  <c r="J1335" i="8"/>
  <c r="J1339" i="8"/>
  <c r="J1342" i="8"/>
  <c r="J1350" i="8"/>
  <c r="J1357" i="8"/>
  <c r="J1361" i="8"/>
  <c r="J1363" i="8"/>
  <c r="J1365" i="8"/>
  <c r="J1378" i="8"/>
  <c r="J1386" i="8"/>
  <c r="J1396" i="8"/>
  <c r="J1403" i="8"/>
  <c r="J1406" i="8"/>
  <c r="J1409" i="8"/>
  <c r="J1415" i="8"/>
  <c r="J1418" i="8"/>
  <c r="J1428" i="8"/>
  <c r="J1430" i="8"/>
  <c r="J1435" i="8"/>
  <c r="J1437" i="8"/>
  <c r="J1439" i="8"/>
  <c r="J1445" i="8"/>
  <c r="J1447" i="8"/>
  <c r="J1450" i="8"/>
  <c r="J1454" i="8"/>
  <c r="J1463" i="8"/>
  <c r="J1465" i="8"/>
  <c r="J1469" i="8"/>
  <c r="J1475" i="8"/>
  <c r="J1476" i="8"/>
  <c r="J1480" i="8"/>
  <c r="J1486" i="8"/>
  <c r="J1487" i="8"/>
  <c r="J1488" i="8"/>
  <c r="J1489" i="8"/>
  <c r="J1490" i="8"/>
  <c r="J1493" i="8"/>
  <c r="J1498" i="8"/>
  <c r="J1499" i="8"/>
  <c r="J1501" i="8"/>
  <c r="J1502" i="8"/>
  <c r="J1503" i="8"/>
  <c r="J1514" i="8"/>
  <c r="J1519" i="8"/>
  <c r="J1522" i="8"/>
  <c r="J1524" i="8"/>
  <c r="J1527" i="8"/>
  <c r="J1529" i="8"/>
  <c r="J1531" i="8"/>
  <c r="J1534" i="8"/>
  <c r="J1536" i="8"/>
  <c r="C5" i="8"/>
  <c r="E4" i="8"/>
  <c r="B4" i="11"/>
  <c r="F48" i="15"/>
  <c r="D19" i="15"/>
  <c r="G8" i="2"/>
  <c r="I7" i="2"/>
  <c r="D102" i="15"/>
  <c r="C67" i="15"/>
  <c r="J1484" i="8"/>
  <c r="J1398" i="8"/>
  <c r="J1324" i="8"/>
  <c r="J1320" i="8"/>
  <c r="J1483" i="8"/>
  <c r="J1473" i="8"/>
  <c r="J1456" i="8"/>
  <c r="J1382" i="8"/>
  <c r="J1375" i="8"/>
  <c r="J1354" i="8"/>
  <c r="J1346" i="8"/>
  <c r="J1340" i="8"/>
  <c r="J1328" i="8"/>
  <c r="J1323" i="8"/>
  <c r="J1309" i="8"/>
  <c r="J1508" i="8"/>
  <c r="J1496" i="8"/>
  <c r="J1482" i="8"/>
  <c r="J1472" i="8"/>
  <c r="J1461" i="8"/>
  <c r="J1432" i="8"/>
  <c r="J1401" i="8"/>
  <c r="J1388" i="8"/>
  <c r="J1381" i="8"/>
  <c r="J1373" i="8"/>
  <c r="J1311" i="8"/>
  <c r="J1306" i="8"/>
  <c r="J1509" i="8"/>
  <c r="J1397" i="8"/>
  <c r="J1491" i="8"/>
  <c r="J1423" i="8"/>
  <c r="J1359" i="8"/>
  <c r="J1318" i="8"/>
  <c r="J1533" i="8"/>
  <c r="J1505" i="8"/>
  <c r="J1500" i="8"/>
  <c r="J1495" i="8"/>
  <c r="J1481" i="8"/>
  <c r="J1460" i="8"/>
  <c r="J1452" i="8"/>
  <c r="J1537" i="8"/>
  <c r="J1466" i="8"/>
  <c r="J1392" i="8"/>
  <c r="J1343" i="8"/>
  <c r="J1336" i="8"/>
  <c r="J1330" i="8"/>
  <c r="J1325" i="8"/>
  <c r="J1321" i="8"/>
  <c r="J1279" i="8"/>
  <c r="J1511" i="8"/>
  <c r="J1494" i="8"/>
  <c r="J1458" i="8"/>
  <c r="J1412" i="8"/>
  <c r="J1384" i="8"/>
  <c r="J1329" i="8"/>
  <c r="J1315" i="8"/>
  <c r="J1298" i="8"/>
  <c r="J1284" i="8"/>
  <c r="J1270" i="8"/>
  <c r="J1485" i="8"/>
  <c r="J1470" i="8"/>
  <c r="J1443" i="8"/>
  <c r="J1429" i="8"/>
  <c r="J1422" i="8"/>
  <c r="J1399" i="8"/>
  <c r="J1385" i="8"/>
  <c r="J1379" i="8"/>
  <c r="J1370" i="8"/>
  <c r="J1285" i="8"/>
  <c r="J1530" i="8"/>
  <c r="J1474" i="8"/>
  <c r="J1464" i="8"/>
  <c r="J1449" i="8"/>
  <c r="J1442" i="8"/>
  <c r="J1421" i="8"/>
  <c r="J1391" i="8"/>
  <c r="J1369" i="8"/>
  <c r="J1362" i="8"/>
  <c r="J1356" i="8"/>
  <c r="J1348" i="8"/>
  <c r="J1334" i="8"/>
  <c r="J1310" i="8"/>
  <c r="J1290" i="8"/>
  <c r="J1535" i="8"/>
  <c r="J1366" i="8"/>
  <c r="J1352" i="8"/>
  <c r="J1345" i="8"/>
  <c r="J1332" i="8"/>
  <c r="J1302" i="8"/>
  <c r="J1294" i="8"/>
  <c r="J1287" i="8"/>
  <c r="J1281" i="8"/>
  <c r="J1172" i="8"/>
  <c r="J1157" i="8"/>
  <c r="J1150" i="8"/>
  <c r="J1074" i="8"/>
  <c r="J1250" i="8"/>
  <c r="J1239" i="8"/>
  <c r="J1221" i="8"/>
  <c r="J1194" i="8"/>
  <c r="J1164" i="8"/>
  <c r="J1137" i="8"/>
  <c r="J1130" i="8"/>
  <c r="J1106" i="8"/>
  <c r="J1100" i="8"/>
  <c r="J1094" i="8"/>
  <c r="J1080" i="8"/>
  <c r="J1068" i="8"/>
  <c r="J1014" i="8"/>
  <c r="J881" i="8"/>
  <c r="J910" i="8"/>
  <c r="J905" i="8"/>
  <c r="J1044" i="8"/>
  <c r="J1016" i="8"/>
  <c r="J1011" i="8"/>
  <c r="J950" i="8"/>
  <c r="J932" i="8"/>
  <c r="J897" i="8"/>
  <c r="J870" i="8"/>
  <c r="J697" i="8"/>
  <c r="J859" i="8"/>
  <c r="J795" i="8"/>
  <c r="J791" i="8"/>
  <c r="J728" i="8"/>
  <c r="J861" i="8"/>
  <c r="J853" i="8"/>
  <c r="J838" i="8"/>
  <c r="J818" i="8"/>
  <c r="J812" i="8"/>
  <c r="J797" i="8"/>
  <c r="J788" i="8"/>
  <c r="J778" i="8"/>
  <c r="J771" i="8"/>
  <c r="J760" i="8"/>
  <c r="J752" i="8"/>
  <c r="J722" i="8"/>
  <c r="J524" i="8"/>
  <c r="J628" i="8"/>
  <c r="J584" i="8"/>
  <c r="J670" i="8"/>
  <c r="J663" i="8"/>
  <c r="J656" i="8"/>
  <c r="J642" i="8"/>
  <c r="J634" i="8"/>
  <c r="J617" i="8"/>
  <c r="J599" i="8"/>
  <c r="J592" i="8"/>
  <c r="J578" i="8"/>
  <c r="J554" i="8"/>
  <c r="J549" i="8"/>
  <c r="J544" i="8"/>
  <c r="J538" i="8"/>
  <c r="J522" i="8"/>
  <c r="J1380" i="8"/>
  <c r="J1371" i="8"/>
  <c r="J1358" i="8"/>
  <c r="J1300" i="8"/>
  <c r="J1292" i="8"/>
  <c r="J1273" i="8"/>
  <c r="J1269" i="8"/>
  <c r="J1101" i="8"/>
  <c r="J1258" i="8"/>
  <c r="J1237" i="8"/>
  <c r="J1229" i="8"/>
  <c r="J1156" i="8"/>
  <c r="J1143" i="8"/>
  <c r="J1092" i="8"/>
  <c r="J1066" i="8"/>
  <c r="J1248" i="8"/>
  <c r="J1210" i="8"/>
  <c r="J1184" i="8"/>
  <c r="J1177" i="8"/>
  <c r="J1170" i="8"/>
  <c r="J1162" i="8"/>
  <c r="J1135" i="8"/>
  <c r="J1128" i="8"/>
  <c r="J1098" i="8"/>
  <c r="J1086" i="8"/>
  <c r="J1079" i="8"/>
  <c r="J1073" i="8"/>
  <c r="J972" i="8"/>
  <c r="J1053" i="8"/>
  <c r="J1013" i="8"/>
  <c r="J966" i="8"/>
  <c r="J944" i="8"/>
  <c r="J939" i="8"/>
  <c r="J1012" i="8"/>
  <c r="J976" i="8"/>
  <c r="J938" i="8"/>
  <c r="J933" i="8"/>
  <c r="J914" i="8"/>
  <c r="J1009" i="8"/>
  <c r="J987" i="8"/>
  <c r="J936" i="8"/>
  <c r="J896" i="8"/>
  <c r="J887" i="8"/>
  <c r="J875" i="8"/>
  <c r="J868" i="8"/>
  <c r="J849" i="8"/>
  <c r="J819" i="8"/>
  <c r="J814" i="8"/>
  <c r="J802" i="8"/>
  <c r="J798" i="8"/>
  <c r="J767" i="8"/>
  <c r="J841" i="8"/>
  <c r="J836" i="8"/>
  <c r="J803" i="8"/>
  <c r="J776" i="8"/>
  <c r="J769" i="8"/>
  <c r="J715" i="8"/>
  <c r="J844" i="8"/>
  <c r="J794" i="8"/>
  <c r="J785" i="8"/>
  <c r="J775" i="8"/>
  <c r="J744" i="8"/>
  <c r="J719" i="8"/>
  <c r="J714" i="8"/>
  <c r="J709" i="8"/>
  <c r="J846" i="8"/>
  <c r="J830" i="8"/>
  <c r="J782" i="8"/>
  <c r="J764" i="8"/>
  <c r="J746" i="8"/>
  <c r="J737" i="8"/>
  <c r="J711" i="8"/>
  <c r="J704" i="8"/>
  <c r="J687" i="8"/>
  <c r="J654" i="8"/>
  <c r="J590" i="8"/>
  <c r="J639" i="8"/>
  <c r="J597" i="8"/>
  <c r="J583" i="8"/>
  <c r="J576" i="8"/>
  <c r="J570" i="8"/>
  <c r="J558" i="8"/>
  <c r="J531" i="8"/>
  <c r="J526" i="8"/>
  <c r="J675" i="8"/>
  <c r="J1144" i="8"/>
  <c r="J1236" i="8"/>
  <c r="J1147" i="8"/>
  <c r="J1133" i="8"/>
  <c r="J1102" i="8"/>
  <c r="J1264" i="8"/>
  <c r="J1257" i="8"/>
  <c r="J1217" i="8"/>
  <c r="J1190" i="8"/>
  <c r="J1175" i="8"/>
  <c r="J1154" i="8"/>
  <c r="J1142" i="8"/>
  <c r="J1126" i="8"/>
  <c r="J1109" i="8"/>
  <c r="J1091" i="8"/>
  <c r="J1084" i="8"/>
  <c r="J1078" i="8"/>
  <c r="J1065" i="8"/>
  <c r="J951" i="8"/>
  <c r="J943" i="8"/>
  <c r="J942" i="8"/>
  <c r="J918" i="8"/>
  <c r="J876" i="8"/>
  <c r="J864" i="8"/>
  <c r="J1048" i="8"/>
  <c r="J999" i="8"/>
  <c r="J986" i="8"/>
  <c r="J978" i="8"/>
  <c r="J929" i="8"/>
  <c r="J915" i="8"/>
  <c r="J886" i="8"/>
  <c r="J880" i="8"/>
  <c r="J840" i="8"/>
  <c r="J790" i="8"/>
  <c r="J863" i="8"/>
  <c r="J843" i="8"/>
  <c r="J839" i="8"/>
  <c r="J793" i="8"/>
  <c r="J789" i="8"/>
  <c r="J779" i="8"/>
  <c r="J761" i="8"/>
  <c r="J753" i="8"/>
  <c r="J731" i="8"/>
  <c r="J723" i="8"/>
  <c r="J850" i="8"/>
  <c r="J820" i="8"/>
  <c r="J808" i="8"/>
  <c r="J799" i="8"/>
  <c r="J768" i="8"/>
  <c r="J749" i="8"/>
  <c r="J734" i="8"/>
  <c r="J726" i="8"/>
  <c r="J701" i="8"/>
  <c r="J693" i="8"/>
  <c r="J686" i="8"/>
  <c r="J535" i="8"/>
  <c r="J678" i="8"/>
  <c r="J667" i="8"/>
  <c r="J653" i="8"/>
  <c r="J646" i="8"/>
  <c r="J620" i="8"/>
  <c r="J602" i="8"/>
  <c r="J575" i="8"/>
  <c r="J569" i="8"/>
  <c r="J557" i="8"/>
  <c r="J541" i="8"/>
  <c r="J530" i="8"/>
  <c r="J525" i="8"/>
  <c r="J1478" i="8"/>
  <c r="J1448" i="8"/>
  <c r="J1441" i="8"/>
  <c r="J1433" i="8"/>
  <c r="J1426" i="8"/>
  <c r="J1420" i="8"/>
  <c r="J1410" i="8"/>
  <c r="J1390" i="8"/>
  <c r="J1368" i="8"/>
  <c r="J1319" i="8"/>
  <c r="J1304" i="8"/>
  <c r="J1296" i="8"/>
  <c r="J1289" i="8"/>
  <c r="J1276" i="8"/>
  <c r="J1215" i="8"/>
  <c r="J1165" i="8"/>
  <c r="J1107" i="8"/>
  <c r="J1262" i="8"/>
  <c r="J1223" i="8"/>
  <c r="J1196" i="8"/>
  <c r="J1159" i="8"/>
  <c r="J1146" i="8"/>
  <c r="J1124" i="8"/>
  <c r="J1082" i="8"/>
  <c r="J1063" i="8"/>
  <c r="J1055" i="8"/>
  <c r="J1026" i="8"/>
  <c r="J1003" i="8"/>
  <c r="J996" i="8"/>
  <c r="J990" i="8"/>
  <c r="J981" i="8"/>
  <c r="J963" i="8"/>
  <c r="J958" i="8"/>
  <c r="J937" i="8"/>
  <c r="J908" i="8"/>
  <c r="J903" i="8"/>
  <c r="J889" i="8"/>
  <c r="J884" i="8"/>
  <c r="J1015" i="8"/>
  <c r="J1010" i="8"/>
  <c r="J995" i="8"/>
  <c r="J973" i="8"/>
  <c r="J925" i="8"/>
  <c r="J912" i="8"/>
  <c r="J907" i="8"/>
  <c r="J888" i="8"/>
  <c r="J994" i="8"/>
  <c r="J947" i="8"/>
  <c r="J941" i="8"/>
  <c r="J924" i="8"/>
  <c r="J917" i="8"/>
  <c r="J911" i="8"/>
  <c r="J906" i="8"/>
  <c r="J1046" i="8"/>
  <c r="J1037" i="8"/>
  <c r="J1018" i="8"/>
  <c r="J997" i="8"/>
  <c r="J983" i="8"/>
  <c r="J959" i="8"/>
  <c r="J920" i="8"/>
  <c r="J885" i="8"/>
  <c r="J854" i="8"/>
  <c r="J784" i="8"/>
  <c r="J766" i="8"/>
  <c r="J740" i="8"/>
  <c r="J698" i="8"/>
  <c r="J842" i="8"/>
  <c r="J792" i="8"/>
  <c r="J783" i="8"/>
  <c r="J765" i="8"/>
  <c r="J730" i="8"/>
  <c r="J712" i="8"/>
  <c r="J833" i="8"/>
  <c r="J774" i="8"/>
  <c r="J748" i="8"/>
  <c r="J718" i="8"/>
  <c r="J713" i="8"/>
  <c r="J708" i="8"/>
  <c r="J632" i="8"/>
  <c r="J567" i="8"/>
  <c r="J550" i="8"/>
  <c r="J545" i="8"/>
  <c r="J677" i="8"/>
  <c r="J672" i="8"/>
  <c r="J665" i="8"/>
  <c r="J651" i="8"/>
  <c r="J644" i="8"/>
  <c r="J624" i="8"/>
  <c r="J618" i="8"/>
  <c r="J612" i="8"/>
  <c r="J580" i="8"/>
  <c r="J669" i="8"/>
  <c r="J661" i="8"/>
  <c r="J648" i="8"/>
  <c r="J627" i="8"/>
  <c r="J615" i="8"/>
  <c r="J609" i="8"/>
  <c r="J564" i="8"/>
  <c r="J548" i="8"/>
  <c r="J500" i="8"/>
  <c r="J472" i="8"/>
  <c r="J456" i="8"/>
  <c r="J513" i="8"/>
  <c r="J508" i="8"/>
  <c r="J502" i="8"/>
  <c r="J496" i="8"/>
  <c r="J479" i="8"/>
  <c r="J512" i="8"/>
  <c r="J507" i="8"/>
  <c r="J501" i="8"/>
  <c r="J495" i="8"/>
  <c r="J478" i="8"/>
  <c r="J462" i="8"/>
  <c r="J446" i="8"/>
  <c r="J441" i="8"/>
  <c r="J511" i="8"/>
  <c r="J506" i="8"/>
  <c r="J494" i="8"/>
  <c r="J488" i="8"/>
  <c r="J477" i="8"/>
  <c r="J461" i="8"/>
  <c r="J404" i="8"/>
  <c r="J373" i="8"/>
  <c r="J360" i="8"/>
  <c r="J429" i="8"/>
  <c r="J410" i="8"/>
  <c r="J392" i="8"/>
  <c r="J384" i="8"/>
  <c r="J358" i="8"/>
  <c r="J350" i="8"/>
  <c r="J427" i="8"/>
  <c r="J409" i="8"/>
  <c r="J401" i="8"/>
  <c r="J383" i="8"/>
  <c r="J378" i="8"/>
  <c r="J400" i="8"/>
  <c r="J389" i="8"/>
  <c r="J364" i="8"/>
  <c r="J355" i="8"/>
  <c r="J329" i="8"/>
  <c r="J309" i="8"/>
  <c r="J287" i="8"/>
  <c r="J281" i="8"/>
  <c r="J267" i="8"/>
  <c r="J292" i="8"/>
  <c r="J252" i="8"/>
  <c r="J233" i="8"/>
  <c r="J209" i="8"/>
  <c r="J198" i="8"/>
  <c r="J251" i="8"/>
  <c r="J238" i="8"/>
  <c r="J197" i="8"/>
  <c r="J254" i="8"/>
  <c r="J235" i="8"/>
  <c r="J218" i="8"/>
  <c r="J205" i="8"/>
  <c r="J176" i="8"/>
  <c r="J181" i="8"/>
  <c r="J172" i="8"/>
  <c r="J166" i="8"/>
  <c r="J156" i="8"/>
  <c r="J149" i="8"/>
  <c r="J143" i="8"/>
  <c r="J128" i="8"/>
  <c r="J96" i="8"/>
  <c r="J80" i="8"/>
  <c r="J71" i="8"/>
  <c r="J61" i="8"/>
  <c r="J53" i="8"/>
  <c r="J92" i="8"/>
  <c r="J77" i="8"/>
  <c r="J51" i="8"/>
  <c r="J65" i="8"/>
  <c r="J22" i="8"/>
  <c r="J10" i="8"/>
  <c r="J27" i="8"/>
  <c r="J445" i="8"/>
  <c r="J440" i="8"/>
  <c r="J515" i="8"/>
  <c r="J510" i="8"/>
  <c r="J444" i="8"/>
  <c r="J396" i="8"/>
  <c r="J349" i="8"/>
  <c r="J93" i="8"/>
  <c r="J78" i="8"/>
  <c r="J67" i="8"/>
  <c r="J45" i="8"/>
  <c r="J44" i="8"/>
  <c r="J33" i="8"/>
  <c r="J19" i="8"/>
  <c r="J7" i="8"/>
  <c r="J534" i="8"/>
  <c r="J514" i="8"/>
  <c r="J476" i="8"/>
  <c r="J465" i="8"/>
  <c r="J455" i="8"/>
  <c r="J498" i="8"/>
  <c r="J481" i="8"/>
  <c r="J475" i="8"/>
  <c r="J454" i="8"/>
  <c r="J448" i="8"/>
  <c r="J437" i="8"/>
  <c r="J503" i="8"/>
  <c r="J453" i="8"/>
  <c r="J436" i="8"/>
  <c r="J426" i="8"/>
  <c r="J420" i="8"/>
  <c r="J414" i="8"/>
  <c r="J408" i="8"/>
  <c r="J370" i="8"/>
  <c r="J432" i="8"/>
  <c r="J413" i="8"/>
  <c r="J388" i="8"/>
  <c r="J382" i="8"/>
  <c r="J363" i="8"/>
  <c r="J354" i="8"/>
  <c r="J347" i="8"/>
  <c r="J431" i="8"/>
  <c r="J405" i="8"/>
  <c r="J368" i="8"/>
  <c r="J326" i="8"/>
  <c r="J290" i="8"/>
  <c r="J336" i="8"/>
  <c r="J313" i="8"/>
  <c r="J301" i="8"/>
  <c r="J284" i="8"/>
  <c r="J260" i="8"/>
  <c r="J249" i="8"/>
  <c r="J242" i="8"/>
  <c r="J230" i="8"/>
  <c r="J200" i="8"/>
  <c r="J189" i="8"/>
  <c r="J232" i="8"/>
  <c r="J208" i="8"/>
  <c r="J174" i="8"/>
  <c r="J131" i="8"/>
  <c r="J48" i="8"/>
  <c r="J76" i="8"/>
  <c r="J50" i="8"/>
  <c r="J25" i="8"/>
  <c r="J39" i="8"/>
  <c r="J38" i="8"/>
  <c r="J24" i="8"/>
  <c r="J12" i="8"/>
  <c r="K1527" i="8"/>
  <c r="P1527" i="8"/>
  <c r="J469" i="8"/>
  <c r="J464" i="8"/>
  <c r="J491" i="8"/>
  <c r="J485" i="8"/>
  <c r="J468" i="8"/>
  <c r="J463" i="8"/>
  <c r="J447" i="8"/>
  <c r="J490" i="8"/>
  <c r="J484" i="8"/>
  <c r="J457" i="8"/>
  <c r="J399" i="8"/>
  <c r="J395" i="8"/>
  <c r="J369" i="8"/>
  <c r="J398" i="8"/>
  <c r="J422" i="8"/>
  <c r="J416" i="8"/>
  <c r="J397" i="8"/>
  <c r="J379" i="8"/>
  <c r="J421" i="8"/>
  <c r="J415" i="8"/>
  <c r="J391" i="8"/>
  <c r="J263" i="8"/>
  <c r="J258" i="8"/>
  <c r="J246" i="8"/>
  <c r="J193" i="8"/>
  <c r="J186" i="8"/>
  <c r="J157" i="8"/>
  <c r="J150" i="8"/>
  <c r="J177" i="8"/>
  <c r="J168" i="8"/>
  <c r="J162" i="8"/>
  <c r="J145" i="8"/>
  <c r="J49" i="8"/>
  <c r="J86" i="8"/>
  <c r="J81" i="8"/>
  <c r="J54" i="8"/>
  <c r="J31" i="8"/>
  <c r="J36" i="8"/>
  <c r="J16" i="8"/>
  <c r="J4" i="8"/>
  <c r="J357" i="8"/>
  <c r="J346" i="8"/>
  <c r="J345" i="8"/>
  <c r="J324" i="8"/>
  <c r="J317" i="8"/>
  <c r="J304" i="8"/>
  <c r="J341" i="8"/>
  <c r="J321" i="8"/>
  <c r="J312" i="8"/>
  <c r="J300" i="8"/>
  <c r="J275" i="8"/>
  <c r="J269" i="8"/>
  <c r="J264" i="8"/>
  <c r="J250" i="8"/>
  <c r="J196" i="8"/>
  <c r="J180" i="8"/>
  <c r="J224" i="8"/>
  <c r="J212" i="8"/>
  <c r="J195" i="8"/>
  <c r="J160" i="8"/>
  <c r="J142" i="8"/>
  <c r="J136" i="8"/>
  <c r="J118" i="8"/>
  <c r="J109" i="8"/>
  <c r="J328" i="8"/>
  <c r="J308" i="8"/>
  <c r="J266" i="8"/>
  <c r="J340" i="8"/>
  <c r="J334" i="8"/>
  <c r="J310" i="8"/>
  <c r="J288" i="8"/>
  <c r="J273" i="8"/>
  <c r="J253" i="8"/>
  <c r="J247" i="8"/>
  <c r="J217" i="8"/>
  <c r="J204" i="8"/>
  <c r="J199" i="8"/>
  <c r="J187" i="8"/>
  <c r="J165" i="8"/>
  <c r="J148" i="8"/>
  <c r="J175" i="8"/>
  <c r="J153" i="8"/>
  <c r="J123" i="8"/>
  <c r="J113" i="8"/>
  <c r="J134" i="8"/>
  <c r="J122" i="8"/>
  <c r="J88" i="8"/>
  <c r="J348" i="8"/>
  <c r="J424" i="8"/>
  <c r="J418" i="8"/>
  <c r="J412" i="8"/>
  <c r="J387" i="8"/>
  <c r="J381" i="8"/>
  <c r="J374" i="8"/>
  <c r="J362" i="8"/>
  <c r="J353" i="8"/>
  <c r="J343" i="8"/>
  <c r="J338" i="8"/>
  <c r="J315" i="8"/>
  <c r="J302" i="8"/>
  <c r="J285" i="8"/>
  <c r="J332" i="8"/>
  <c r="J323" i="8"/>
  <c r="J297" i="8"/>
  <c r="J279" i="8"/>
  <c r="J271" i="8"/>
  <c r="J331" i="8"/>
  <c r="J296" i="8"/>
  <c r="J270" i="8"/>
  <c r="J344" i="8"/>
  <c r="J339" i="8"/>
  <c r="J303" i="8"/>
  <c r="J286" i="8"/>
  <c r="J280" i="8"/>
  <c r="J256" i="8"/>
  <c r="J244" i="8"/>
  <c r="J226" i="8"/>
  <c r="J220" i="8"/>
  <c r="J214" i="8"/>
  <c r="J202" i="8"/>
  <c r="J191" i="8"/>
  <c r="J240" i="8"/>
  <c r="J228" i="8"/>
  <c r="J222" i="8"/>
  <c r="J210" i="8"/>
  <c r="J239" i="8"/>
  <c r="J227" i="8"/>
  <c r="J221" i="8"/>
  <c r="J215" i="8"/>
  <c r="J192" i="8"/>
  <c r="J171" i="8"/>
  <c r="J159" i="8"/>
  <c r="J179" i="8"/>
  <c r="J154" i="8"/>
  <c r="J185" i="8"/>
  <c r="J178" i="8"/>
  <c r="J170" i="8"/>
  <c r="J163" i="8"/>
  <c r="J146" i="8"/>
  <c r="J111" i="8"/>
  <c r="J141" i="8"/>
  <c r="J127" i="8"/>
  <c r="J117" i="8"/>
  <c r="J107" i="8"/>
  <c r="J140" i="8"/>
  <c r="J126" i="8"/>
  <c r="J106" i="8"/>
  <c r="J435" i="8"/>
  <c r="J430" i="8"/>
  <c r="J393" i="8"/>
  <c r="J385" i="8"/>
  <c r="J367" i="8"/>
  <c r="J322" i="8"/>
  <c r="J335" i="8"/>
  <c r="J330" i="8"/>
  <c r="J305" i="8"/>
  <c r="J283" i="8"/>
  <c r="J327" i="8"/>
  <c r="J291" i="8"/>
  <c r="J278" i="8"/>
  <c r="J265" i="8"/>
  <c r="J206" i="8"/>
  <c r="J248" i="8"/>
  <c r="J241" i="8"/>
  <c r="J229" i="8"/>
  <c r="J223" i="8"/>
  <c r="J188" i="8"/>
  <c r="J262" i="8"/>
  <c r="J257" i="8"/>
  <c r="J245" i="8"/>
  <c r="J203" i="8"/>
  <c r="J261" i="8"/>
  <c r="J237" i="8"/>
  <c r="J231" i="8"/>
  <c r="J182" i="8"/>
  <c r="J158" i="8"/>
  <c r="J183" i="8"/>
  <c r="J173" i="8"/>
  <c r="J167" i="8"/>
  <c r="J161" i="8"/>
  <c r="J144" i="8"/>
  <c r="J110" i="8"/>
  <c r="J116" i="8"/>
  <c r="J120" i="8"/>
  <c r="J138" i="8"/>
  <c r="J130" i="8"/>
  <c r="J115" i="8"/>
  <c r="J100" i="8"/>
  <c r="J66" i="8"/>
  <c r="J47" i="8"/>
  <c r="J56" i="8"/>
  <c r="K1531" i="8"/>
  <c r="P1531" i="8"/>
  <c r="K1515" i="8"/>
  <c r="P1515" i="8"/>
  <c r="K1499" i="8"/>
  <c r="P1499" i="8"/>
  <c r="K1483" i="8"/>
  <c r="P1483" i="8"/>
  <c r="K1530" i="8"/>
  <c r="P1530" i="8"/>
  <c r="K1514" i="8"/>
  <c r="P1514" i="8"/>
  <c r="K1498" i="8"/>
  <c r="P1498" i="8"/>
  <c r="K1482" i="8"/>
  <c r="P1482" i="8"/>
  <c r="K1529" i="8"/>
  <c r="P1529" i="8"/>
  <c r="K1513" i="8"/>
  <c r="P1513" i="8"/>
  <c r="K1497" i="8"/>
  <c r="P1497" i="8"/>
  <c r="K1479" i="8"/>
  <c r="P1479" i="8"/>
  <c r="K1528" i="8"/>
  <c r="P1528" i="8"/>
  <c r="K1512" i="8"/>
  <c r="P1512" i="8"/>
  <c r="K1496" i="8"/>
  <c r="P1496" i="8"/>
  <c r="K1475" i="8"/>
  <c r="P1475" i="8"/>
  <c r="K1473" i="8"/>
  <c r="P1473" i="8"/>
  <c r="K1457" i="8"/>
  <c r="P1457" i="8"/>
  <c r="K1441" i="8"/>
  <c r="P1441" i="8"/>
  <c r="K1425" i="8"/>
  <c r="P1425" i="8"/>
  <c r="K1409" i="8"/>
  <c r="P1409" i="8"/>
  <c r="K1393" i="8"/>
  <c r="P1393" i="8"/>
  <c r="K1377" i="8"/>
  <c r="P1377" i="8"/>
  <c r="K1361" i="8"/>
  <c r="P1361" i="8"/>
  <c r="K1345" i="8"/>
  <c r="P1345" i="8"/>
  <c r="K1329" i="8"/>
  <c r="P1329" i="8"/>
  <c r="K1313" i="8"/>
  <c r="P1313" i="8"/>
  <c r="K1297" i="8"/>
  <c r="P1297" i="8"/>
  <c r="K1281" i="8"/>
  <c r="P1281" i="8"/>
  <c r="K1265" i="8"/>
  <c r="P1265" i="8"/>
  <c r="K1249" i="8"/>
  <c r="P1249" i="8"/>
  <c r="K1233" i="8"/>
  <c r="P1233" i="8"/>
  <c r="K1217" i="8"/>
  <c r="P1217" i="8"/>
  <c r="K1201" i="8"/>
  <c r="P1201" i="8"/>
  <c r="K1185" i="8"/>
  <c r="P1185" i="8"/>
  <c r="K1169" i="8"/>
  <c r="P1169" i="8"/>
  <c r="K1153" i="8"/>
  <c r="P1153" i="8"/>
  <c r="K1137" i="8"/>
  <c r="P1137" i="8"/>
  <c r="K1121" i="8"/>
  <c r="P1121" i="8"/>
  <c r="K1511" i="8"/>
  <c r="P1511" i="8"/>
  <c r="K1495" i="8"/>
  <c r="P1495" i="8"/>
  <c r="K1471" i="8"/>
  <c r="P1471" i="8"/>
  <c r="K1526" i="8"/>
  <c r="P1526" i="8"/>
  <c r="K1510" i="8"/>
  <c r="P1510" i="8"/>
  <c r="K1494" i="8"/>
  <c r="P1494" i="8"/>
  <c r="K1467" i="8"/>
  <c r="P1467" i="8"/>
  <c r="K1525" i="8"/>
  <c r="P1525" i="8"/>
  <c r="K1509" i="8"/>
  <c r="P1509" i="8"/>
  <c r="K1493" i="8"/>
  <c r="P1493" i="8"/>
  <c r="K1463" i="8"/>
  <c r="P1463" i="8"/>
  <c r="K1524" i="8"/>
  <c r="P1524" i="8"/>
  <c r="K1508" i="8"/>
  <c r="P1508" i="8"/>
  <c r="K1492" i="8"/>
  <c r="P1492" i="8"/>
  <c r="K1459" i="8"/>
  <c r="P1459" i="8"/>
  <c r="K1469" i="8"/>
  <c r="P1469" i="8"/>
  <c r="K1453" i="8"/>
  <c r="P1453" i="8"/>
  <c r="K1437" i="8"/>
  <c r="P1437" i="8"/>
  <c r="K1421" i="8"/>
  <c r="P1421" i="8"/>
  <c r="K1405" i="8"/>
  <c r="P1405" i="8"/>
  <c r="K1389" i="8"/>
  <c r="P1389" i="8"/>
  <c r="K1373" i="8"/>
  <c r="P1373" i="8"/>
  <c r="K1357" i="8"/>
  <c r="P1357" i="8"/>
  <c r="K1341" i="8"/>
  <c r="P1341" i="8"/>
  <c r="K1325" i="8"/>
  <c r="P1325" i="8"/>
  <c r="K1309" i="8"/>
  <c r="P1309" i="8"/>
  <c r="K1293" i="8"/>
  <c r="P1293" i="8"/>
  <c r="K1277" i="8"/>
  <c r="P1277" i="8"/>
  <c r="K1261" i="8"/>
  <c r="P1261" i="8"/>
  <c r="K1245" i="8"/>
  <c r="P1245" i="8"/>
  <c r="K1229" i="8"/>
  <c r="P1229" i="8"/>
  <c r="K1213" i="8"/>
  <c r="P1213" i="8"/>
  <c r="K1197" i="8"/>
  <c r="P1197" i="8"/>
  <c r="K1181" i="8"/>
  <c r="P1181" i="8"/>
  <c r="K1165" i="8"/>
  <c r="P1165" i="8"/>
  <c r="K1149" i="8"/>
  <c r="P1149" i="8"/>
  <c r="K1133" i="8"/>
  <c r="P1133" i="8"/>
  <c r="K1117" i="8"/>
  <c r="P1117" i="8"/>
  <c r="K1101" i="8"/>
  <c r="P1101" i="8"/>
  <c r="K1085" i="8"/>
  <c r="P1085" i="8"/>
  <c r="K1069" i="8"/>
  <c r="P1069" i="8"/>
  <c r="K1053" i="8"/>
  <c r="P1053" i="8"/>
  <c r="K1037" i="8"/>
  <c r="P1037" i="8"/>
  <c r="K1021" i="8"/>
  <c r="P1021" i="8"/>
  <c r="K1005" i="8"/>
  <c r="P1005" i="8"/>
  <c r="K989" i="8"/>
  <c r="P989" i="8"/>
  <c r="K973" i="8"/>
  <c r="P973" i="8"/>
  <c r="K957" i="8"/>
  <c r="P957" i="8"/>
  <c r="K2" i="8"/>
  <c r="P2" i="8"/>
  <c r="K1523" i="8"/>
  <c r="P1523" i="8"/>
  <c r="K1507" i="8"/>
  <c r="P1507" i="8"/>
  <c r="K1491" i="8"/>
  <c r="P1491" i="8"/>
  <c r="K1538" i="8"/>
  <c r="P1538" i="8"/>
  <c r="K1522" i="8"/>
  <c r="P1522" i="8"/>
  <c r="K1506" i="8"/>
  <c r="P1506" i="8"/>
  <c r="K1490" i="8"/>
  <c r="P1490" i="8"/>
  <c r="K1537" i="8"/>
  <c r="P1537" i="8"/>
  <c r="K1521" i="8"/>
  <c r="P1521" i="8"/>
  <c r="K1505" i="8"/>
  <c r="P1505" i="8"/>
  <c r="K1489" i="8"/>
  <c r="P1489" i="8"/>
  <c r="K1536" i="8"/>
  <c r="P1536" i="8"/>
  <c r="K1520" i="8"/>
  <c r="P1520" i="8"/>
  <c r="K1504" i="8"/>
  <c r="P1504" i="8"/>
  <c r="K1488" i="8"/>
  <c r="P1488" i="8"/>
  <c r="K1481" i="8"/>
  <c r="P1481" i="8"/>
  <c r="K1465" i="8"/>
  <c r="P1465" i="8"/>
  <c r="K1449" i="8"/>
  <c r="P1449" i="8"/>
  <c r="K1433" i="8"/>
  <c r="P1433" i="8"/>
  <c r="K1417" i="8"/>
  <c r="P1417" i="8"/>
  <c r="K1401" i="8"/>
  <c r="P1401" i="8"/>
  <c r="K1385" i="8"/>
  <c r="P1385" i="8"/>
  <c r="K1369" i="8"/>
  <c r="P1369" i="8"/>
  <c r="K1353" i="8"/>
  <c r="P1353" i="8"/>
  <c r="K1337" i="8"/>
  <c r="P1337" i="8"/>
  <c r="K1321" i="8"/>
  <c r="P1321" i="8"/>
  <c r="K1305" i="8"/>
  <c r="P1305" i="8"/>
  <c r="K1289" i="8"/>
  <c r="P1289" i="8"/>
  <c r="K1273" i="8"/>
  <c r="P1273" i="8"/>
  <c r="K1257" i="8"/>
  <c r="P1257" i="8"/>
  <c r="K1241" i="8"/>
  <c r="P1241" i="8"/>
  <c r="K1225" i="8"/>
  <c r="P1225" i="8"/>
  <c r="K1209" i="8"/>
  <c r="P1209" i="8"/>
  <c r="K1193" i="8"/>
  <c r="P1193" i="8"/>
  <c r="K1177" i="8"/>
  <c r="P1177" i="8"/>
  <c r="K1161" i="8"/>
  <c r="P1161" i="8"/>
  <c r="K1145" i="8"/>
  <c r="P1145" i="8"/>
  <c r="K1129" i="8"/>
  <c r="P1129" i="8"/>
  <c r="K1113" i="8"/>
  <c r="P1113" i="8"/>
  <c r="K1097" i="8"/>
  <c r="P1097" i="8"/>
  <c r="K1081" i="8"/>
  <c r="P1081" i="8"/>
  <c r="K1065" i="8"/>
  <c r="P1065" i="8"/>
  <c r="K1049" i="8"/>
  <c r="P1049" i="8"/>
  <c r="K1033" i="8"/>
  <c r="P1033" i="8"/>
  <c r="K1017" i="8"/>
  <c r="P1017" i="8"/>
  <c r="K1001" i="8"/>
  <c r="P1001" i="8"/>
  <c r="K985" i="8"/>
  <c r="P985" i="8"/>
  <c r="K969" i="8"/>
  <c r="P969" i="8"/>
  <c r="K953" i="8"/>
  <c r="P953" i="8"/>
  <c r="K937" i="8"/>
  <c r="P937" i="8"/>
  <c r="K921" i="8"/>
  <c r="P921" i="8"/>
  <c r="K905" i="8"/>
  <c r="P905" i="8"/>
  <c r="K889" i="8"/>
  <c r="P889" i="8"/>
  <c r="K873" i="8"/>
  <c r="P873" i="8"/>
  <c r="K857" i="8"/>
  <c r="P857" i="8"/>
  <c r="K1535" i="8"/>
  <c r="P1535" i="8"/>
  <c r="K1519" i="8"/>
  <c r="P1519" i="8"/>
  <c r="K1503" i="8"/>
  <c r="P1503" i="8"/>
  <c r="K1487" i="8"/>
  <c r="P1487" i="8"/>
  <c r="K1534" i="8"/>
  <c r="P1534" i="8"/>
  <c r="K1518" i="8"/>
  <c r="P1518" i="8"/>
  <c r="K1502" i="8"/>
  <c r="P1502" i="8"/>
  <c r="K1486" i="8"/>
  <c r="P1486" i="8"/>
  <c r="K1533" i="8"/>
  <c r="P1533" i="8"/>
  <c r="K1517" i="8"/>
  <c r="P1517" i="8"/>
  <c r="K1501" i="8"/>
  <c r="P1501" i="8"/>
  <c r="K1485" i="8"/>
  <c r="P1485" i="8"/>
  <c r="K1532" i="8"/>
  <c r="P1532" i="8"/>
  <c r="K1516" i="8"/>
  <c r="P1516" i="8"/>
  <c r="K1500" i="8"/>
  <c r="P1500" i="8"/>
  <c r="K1484" i="8"/>
  <c r="P1484" i="8"/>
  <c r="K1477" i="8"/>
  <c r="P1477" i="8"/>
  <c r="K1461" i="8"/>
  <c r="P1461" i="8"/>
  <c r="K1445" i="8"/>
  <c r="P1445" i="8"/>
  <c r="K1429" i="8"/>
  <c r="P1429" i="8"/>
  <c r="K1413" i="8"/>
  <c r="P1413" i="8"/>
  <c r="K1397" i="8"/>
  <c r="P1397" i="8"/>
  <c r="K1381" i="8"/>
  <c r="P1381" i="8"/>
  <c r="K1365" i="8"/>
  <c r="P1365" i="8"/>
  <c r="K1349" i="8"/>
  <c r="P1349" i="8"/>
  <c r="K1333" i="8"/>
  <c r="P1333" i="8"/>
  <c r="K1317" i="8"/>
  <c r="P1317" i="8"/>
  <c r="K1301" i="8"/>
  <c r="P1301" i="8"/>
  <c r="K1285" i="8"/>
  <c r="P1285" i="8"/>
  <c r="K1269" i="8"/>
  <c r="P1269" i="8"/>
  <c r="K1253" i="8"/>
  <c r="P1253" i="8"/>
  <c r="K1237" i="8"/>
  <c r="P1237" i="8"/>
  <c r="K1221" i="8"/>
  <c r="P1221" i="8"/>
  <c r="K1205" i="8"/>
  <c r="P1205" i="8"/>
  <c r="K1189" i="8"/>
  <c r="P1189" i="8"/>
  <c r="K1173" i="8"/>
  <c r="P1173" i="8"/>
  <c r="K1157" i="8"/>
  <c r="P1157" i="8"/>
  <c r="K1141" i="8"/>
  <c r="P1141" i="8"/>
  <c r="K1125" i="8"/>
  <c r="P1125" i="8"/>
  <c r="K1109" i="8"/>
  <c r="P1109" i="8"/>
  <c r="K1093" i="8"/>
  <c r="P1093" i="8"/>
  <c r="K1077" i="8"/>
  <c r="P1077" i="8"/>
  <c r="K1061" i="8"/>
  <c r="P1061" i="8"/>
  <c r="K1045" i="8"/>
  <c r="P1045" i="8"/>
  <c r="K1029" i="8"/>
  <c r="P1029" i="8"/>
  <c r="K1013" i="8"/>
  <c r="P1013" i="8"/>
  <c r="K997" i="8"/>
  <c r="P997" i="8"/>
  <c r="K981" i="8"/>
  <c r="P981" i="8"/>
  <c r="K965" i="8"/>
  <c r="P965" i="8"/>
  <c r="K949" i="8"/>
  <c r="P949" i="8"/>
  <c r="K933" i="8"/>
  <c r="P933" i="8"/>
  <c r="K917" i="8"/>
  <c r="P917" i="8"/>
  <c r="K901" i="8"/>
  <c r="P901" i="8"/>
  <c r="K885" i="8"/>
  <c r="P885" i="8"/>
  <c r="K1105" i="8"/>
  <c r="P1105" i="8"/>
  <c r="K1089" i="8"/>
  <c r="P1089" i="8"/>
  <c r="K1073" i="8"/>
  <c r="P1073" i="8"/>
  <c r="K1057" i="8"/>
  <c r="P1057" i="8"/>
  <c r="K1041" i="8"/>
  <c r="P1041" i="8"/>
  <c r="K1025" i="8"/>
  <c r="P1025" i="8"/>
  <c r="K1009" i="8"/>
  <c r="P1009" i="8"/>
  <c r="K993" i="8"/>
  <c r="P993" i="8"/>
  <c r="K977" i="8"/>
  <c r="P977" i="8"/>
  <c r="K961" i="8"/>
  <c r="P961" i="8"/>
  <c r="K945" i="8"/>
  <c r="P945" i="8"/>
  <c r="K929" i="8"/>
  <c r="P929" i="8"/>
  <c r="K913" i="8"/>
  <c r="P913" i="8"/>
  <c r="K897" i="8"/>
  <c r="P897" i="8"/>
  <c r="K881" i="8"/>
  <c r="P881" i="8"/>
  <c r="K865" i="8"/>
  <c r="P865" i="8"/>
  <c r="K849" i="8"/>
  <c r="P849" i="8"/>
  <c r="K833" i="8"/>
  <c r="P833" i="8"/>
  <c r="K817" i="8"/>
  <c r="P817" i="8"/>
  <c r="K1480" i="8"/>
  <c r="P1480" i="8"/>
  <c r="K1464" i="8"/>
  <c r="P1464" i="8"/>
  <c r="K1448" i="8"/>
  <c r="P1448" i="8"/>
  <c r="K1432" i="8"/>
  <c r="P1432" i="8"/>
  <c r="K1416" i="8"/>
  <c r="P1416" i="8"/>
  <c r="K1400" i="8"/>
  <c r="P1400" i="8"/>
  <c r="K1384" i="8"/>
  <c r="P1384" i="8"/>
  <c r="K1368" i="8"/>
  <c r="P1368" i="8"/>
  <c r="K1352" i="8"/>
  <c r="P1352" i="8"/>
  <c r="K1336" i="8"/>
  <c r="P1336" i="8"/>
  <c r="K1320" i="8"/>
  <c r="P1320" i="8"/>
  <c r="K1304" i="8"/>
  <c r="P1304" i="8"/>
  <c r="K1288" i="8"/>
  <c r="P1288" i="8"/>
  <c r="K1272" i="8"/>
  <c r="P1272" i="8"/>
  <c r="K1256" i="8"/>
  <c r="P1256" i="8"/>
  <c r="K1240" i="8"/>
  <c r="P1240" i="8"/>
  <c r="K1224" i="8"/>
  <c r="P1224" i="8"/>
  <c r="K1208" i="8"/>
  <c r="P1208" i="8"/>
  <c r="K1192" i="8"/>
  <c r="P1192" i="8"/>
  <c r="K1176" i="8"/>
  <c r="P1176" i="8"/>
  <c r="K1160" i="8"/>
  <c r="P1160" i="8"/>
  <c r="K1144" i="8"/>
  <c r="P1144" i="8"/>
  <c r="K1128" i="8"/>
  <c r="P1128" i="8"/>
  <c r="K1112" i="8"/>
  <c r="P1112" i="8"/>
  <c r="K1096" i="8"/>
  <c r="P1096" i="8"/>
  <c r="K1080" i="8"/>
  <c r="P1080" i="8"/>
  <c r="K1064" i="8"/>
  <c r="P1064" i="8"/>
  <c r="K1048" i="8"/>
  <c r="P1048" i="8"/>
  <c r="K1032" i="8"/>
  <c r="P1032" i="8"/>
  <c r="K1016" i="8"/>
  <c r="P1016" i="8"/>
  <c r="K1000" i="8"/>
  <c r="P1000" i="8"/>
  <c r="K984" i="8"/>
  <c r="P984" i="8"/>
  <c r="K968" i="8"/>
  <c r="P968" i="8"/>
  <c r="K952" i="8"/>
  <c r="P952" i="8"/>
  <c r="K936" i="8"/>
  <c r="P936" i="8"/>
  <c r="K920" i="8"/>
  <c r="P920" i="8"/>
  <c r="K904" i="8"/>
  <c r="P904" i="8"/>
  <c r="K888" i="8"/>
  <c r="P888" i="8"/>
  <c r="K872" i="8"/>
  <c r="P872" i="8"/>
  <c r="K856" i="8"/>
  <c r="P856" i="8"/>
  <c r="K840" i="8"/>
  <c r="P840" i="8"/>
  <c r="K824" i="8"/>
  <c r="P824" i="8"/>
  <c r="K795" i="8"/>
  <c r="P795" i="8"/>
  <c r="K1447" i="8"/>
  <c r="P1447" i="8"/>
  <c r="K1431" i="8"/>
  <c r="P1431" i="8"/>
  <c r="K1415" i="8"/>
  <c r="P1415" i="8"/>
  <c r="K1399" i="8"/>
  <c r="P1399" i="8"/>
  <c r="K1383" i="8"/>
  <c r="P1383" i="8"/>
  <c r="K1367" i="8"/>
  <c r="P1367" i="8"/>
  <c r="K1351" i="8"/>
  <c r="P1351" i="8"/>
  <c r="K1335" i="8"/>
  <c r="P1335" i="8"/>
  <c r="K1319" i="8"/>
  <c r="P1319" i="8"/>
  <c r="K1303" i="8"/>
  <c r="P1303" i="8"/>
  <c r="K1287" i="8"/>
  <c r="P1287" i="8"/>
  <c r="K1271" i="8"/>
  <c r="P1271" i="8"/>
  <c r="K1255" i="8"/>
  <c r="P1255" i="8"/>
  <c r="K1239" i="8"/>
  <c r="P1239" i="8"/>
  <c r="K1223" i="8"/>
  <c r="P1223" i="8"/>
  <c r="K1207" i="8"/>
  <c r="P1207" i="8"/>
  <c r="K1191" i="8"/>
  <c r="P1191" i="8"/>
  <c r="K1175" i="8"/>
  <c r="P1175" i="8"/>
  <c r="K1159" i="8"/>
  <c r="P1159" i="8"/>
  <c r="K1143" i="8"/>
  <c r="P1143" i="8"/>
  <c r="K1127" i="8"/>
  <c r="P1127" i="8"/>
  <c r="K1111" i="8"/>
  <c r="P1111" i="8"/>
  <c r="K1095" i="8"/>
  <c r="P1095" i="8"/>
  <c r="K1079" i="8"/>
  <c r="P1079" i="8"/>
  <c r="K1063" i="8"/>
  <c r="P1063" i="8"/>
  <c r="K1047" i="8"/>
  <c r="P1047" i="8"/>
  <c r="K1031" i="8"/>
  <c r="P1031" i="8"/>
  <c r="K1015" i="8"/>
  <c r="P1015" i="8"/>
  <c r="K999" i="8"/>
  <c r="P999" i="8"/>
  <c r="K983" i="8"/>
  <c r="P983" i="8"/>
  <c r="K967" i="8"/>
  <c r="P967" i="8"/>
  <c r="K951" i="8"/>
  <c r="P951" i="8"/>
  <c r="K935" i="8"/>
  <c r="P935" i="8"/>
  <c r="K919" i="8"/>
  <c r="P919" i="8"/>
  <c r="K903" i="8"/>
  <c r="P903" i="8"/>
  <c r="K887" i="8"/>
  <c r="P887" i="8"/>
  <c r="K871" i="8"/>
  <c r="P871" i="8"/>
  <c r="K855" i="8"/>
  <c r="P855" i="8"/>
  <c r="K839" i="8"/>
  <c r="P839" i="8"/>
  <c r="K823" i="8"/>
  <c r="P823" i="8"/>
  <c r="K791" i="8"/>
  <c r="P791" i="8"/>
  <c r="K1470" i="8"/>
  <c r="P1470" i="8"/>
  <c r="K1454" i="8"/>
  <c r="P1454" i="8"/>
  <c r="K1438" i="8"/>
  <c r="P1438" i="8"/>
  <c r="K1422" i="8"/>
  <c r="P1422" i="8"/>
  <c r="K1406" i="8"/>
  <c r="P1406" i="8"/>
  <c r="K1390" i="8"/>
  <c r="P1390" i="8"/>
  <c r="K1374" i="8"/>
  <c r="P1374" i="8"/>
  <c r="K1358" i="8"/>
  <c r="P1358" i="8"/>
  <c r="K1342" i="8"/>
  <c r="P1342" i="8"/>
  <c r="K1326" i="8"/>
  <c r="P1326" i="8"/>
  <c r="K1310" i="8"/>
  <c r="P1310" i="8"/>
  <c r="K1294" i="8"/>
  <c r="P1294" i="8"/>
  <c r="K1278" i="8"/>
  <c r="P1278" i="8"/>
  <c r="K1262" i="8"/>
  <c r="P1262" i="8"/>
  <c r="K1246" i="8"/>
  <c r="P1246" i="8"/>
  <c r="K1230" i="8"/>
  <c r="P1230" i="8"/>
  <c r="K1214" i="8"/>
  <c r="P1214" i="8"/>
  <c r="K1198" i="8"/>
  <c r="P1198" i="8"/>
  <c r="K1182" i="8"/>
  <c r="P1182" i="8"/>
  <c r="K1166" i="8"/>
  <c r="P1166" i="8"/>
  <c r="K1150" i="8"/>
  <c r="P1150" i="8"/>
  <c r="K1134" i="8"/>
  <c r="P1134" i="8"/>
  <c r="K1118" i="8"/>
  <c r="P1118" i="8"/>
  <c r="K1102" i="8"/>
  <c r="P1102" i="8"/>
  <c r="K1086" i="8"/>
  <c r="P1086" i="8"/>
  <c r="K1070" i="8"/>
  <c r="P1070" i="8"/>
  <c r="K1054" i="8"/>
  <c r="P1054" i="8"/>
  <c r="K1038" i="8"/>
  <c r="P1038" i="8"/>
  <c r="K1022" i="8"/>
  <c r="P1022" i="8"/>
  <c r="K1006" i="8"/>
  <c r="P1006" i="8"/>
  <c r="K990" i="8"/>
  <c r="P990" i="8"/>
  <c r="K974" i="8"/>
  <c r="P974" i="8"/>
  <c r="K958" i="8"/>
  <c r="P958" i="8"/>
  <c r="K942" i="8"/>
  <c r="P942" i="8"/>
  <c r="K926" i="8"/>
  <c r="P926" i="8"/>
  <c r="K910" i="8"/>
  <c r="P910" i="8"/>
  <c r="K894" i="8"/>
  <c r="P894" i="8"/>
  <c r="K878" i="8"/>
  <c r="P878" i="8"/>
  <c r="K862" i="8"/>
  <c r="P862" i="8"/>
  <c r="K846" i="8"/>
  <c r="P846" i="8"/>
  <c r="K830" i="8"/>
  <c r="P830" i="8"/>
  <c r="K811" i="8"/>
  <c r="P811" i="8"/>
  <c r="K813" i="8"/>
  <c r="P813" i="8"/>
  <c r="K797" i="8"/>
  <c r="P797" i="8"/>
  <c r="K781" i="8"/>
  <c r="P781" i="8"/>
  <c r="K765" i="8"/>
  <c r="P765" i="8"/>
  <c r="K749" i="8"/>
  <c r="P749" i="8"/>
  <c r="K733" i="8"/>
  <c r="P733" i="8"/>
  <c r="K717" i="8"/>
  <c r="P717" i="8"/>
  <c r="K701" i="8"/>
  <c r="P701" i="8"/>
  <c r="K685" i="8"/>
  <c r="P685" i="8"/>
  <c r="K669" i="8"/>
  <c r="P669" i="8"/>
  <c r="K653" i="8"/>
  <c r="P653" i="8"/>
  <c r="K637" i="8"/>
  <c r="P637" i="8"/>
  <c r="K621" i="8"/>
  <c r="P621" i="8"/>
  <c r="K605" i="8"/>
  <c r="P605" i="8"/>
  <c r="K589" i="8"/>
  <c r="P589" i="8"/>
  <c r="K573" i="8"/>
  <c r="P573" i="8"/>
  <c r="K557" i="8"/>
  <c r="P557" i="8"/>
  <c r="K541" i="8"/>
  <c r="P541" i="8"/>
  <c r="K525" i="8"/>
  <c r="P525" i="8"/>
  <c r="K509" i="8"/>
  <c r="P509" i="8"/>
  <c r="K493" i="8"/>
  <c r="P493" i="8"/>
  <c r="K477" i="8"/>
  <c r="P477" i="8"/>
  <c r="K461" i="8"/>
  <c r="P461" i="8"/>
  <c r="K445" i="8"/>
  <c r="P445" i="8"/>
  <c r="K429" i="8"/>
  <c r="P429" i="8"/>
  <c r="K413" i="8"/>
  <c r="P413" i="8"/>
  <c r="K397" i="8"/>
  <c r="P397" i="8"/>
  <c r="K381" i="8"/>
  <c r="P381" i="8"/>
  <c r="K365" i="8"/>
  <c r="P365" i="8"/>
  <c r="K349" i="8"/>
  <c r="P349" i="8"/>
  <c r="K941" i="8"/>
  <c r="P941" i="8"/>
  <c r="K925" i="8"/>
  <c r="P925" i="8"/>
  <c r="K909" i="8"/>
  <c r="P909" i="8"/>
  <c r="K893" i="8"/>
  <c r="P893" i="8"/>
  <c r="K877" i="8"/>
  <c r="P877" i="8"/>
  <c r="K861" i="8"/>
  <c r="P861" i="8"/>
  <c r="K845" i="8"/>
  <c r="P845" i="8"/>
  <c r="K829" i="8"/>
  <c r="P829" i="8"/>
  <c r="K810" i="8"/>
  <c r="P810" i="8"/>
  <c r="K1476" i="8"/>
  <c r="P1476" i="8"/>
  <c r="K1460" i="8"/>
  <c r="P1460" i="8"/>
  <c r="K1444" i="8"/>
  <c r="P1444" i="8"/>
  <c r="K1428" i="8"/>
  <c r="P1428" i="8"/>
  <c r="K1412" i="8"/>
  <c r="P1412" i="8"/>
  <c r="K1396" i="8"/>
  <c r="P1396" i="8"/>
  <c r="K1380" i="8"/>
  <c r="P1380" i="8"/>
  <c r="K1364" i="8"/>
  <c r="P1364" i="8"/>
  <c r="K1348" i="8"/>
  <c r="P1348" i="8"/>
  <c r="K1332" i="8"/>
  <c r="P1332" i="8"/>
  <c r="K1316" i="8"/>
  <c r="P1316" i="8"/>
  <c r="K1300" i="8"/>
  <c r="P1300" i="8"/>
  <c r="K1284" i="8"/>
  <c r="P1284" i="8"/>
  <c r="K1268" i="8"/>
  <c r="P1268" i="8"/>
  <c r="K1252" i="8"/>
  <c r="P1252" i="8"/>
  <c r="K1236" i="8"/>
  <c r="P1236" i="8"/>
  <c r="K1220" i="8"/>
  <c r="P1220" i="8"/>
  <c r="K1204" i="8"/>
  <c r="P1204" i="8"/>
  <c r="K1188" i="8"/>
  <c r="P1188" i="8"/>
  <c r="K1172" i="8"/>
  <c r="P1172" i="8"/>
  <c r="K1156" i="8"/>
  <c r="P1156" i="8"/>
  <c r="K1140" i="8"/>
  <c r="P1140" i="8"/>
  <c r="K1124" i="8"/>
  <c r="P1124" i="8"/>
  <c r="K1108" i="8"/>
  <c r="P1108" i="8"/>
  <c r="K1092" i="8"/>
  <c r="P1092" i="8"/>
  <c r="K1076" i="8"/>
  <c r="P1076" i="8"/>
  <c r="K1060" i="8"/>
  <c r="P1060" i="8"/>
  <c r="K1044" i="8"/>
  <c r="P1044" i="8"/>
  <c r="K1028" i="8"/>
  <c r="P1028" i="8"/>
  <c r="K1012" i="8"/>
  <c r="P1012" i="8"/>
  <c r="K996" i="8"/>
  <c r="P996" i="8"/>
  <c r="K980" i="8"/>
  <c r="P980" i="8"/>
  <c r="K964" i="8"/>
  <c r="P964" i="8"/>
  <c r="K948" i="8"/>
  <c r="P948" i="8"/>
  <c r="K932" i="8"/>
  <c r="P932" i="8"/>
  <c r="K916" i="8"/>
  <c r="P916" i="8"/>
  <c r="K900" i="8"/>
  <c r="P900" i="8"/>
  <c r="K884" i="8"/>
  <c r="P884" i="8"/>
  <c r="K868" i="8"/>
  <c r="P868" i="8"/>
  <c r="K852" i="8"/>
  <c r="P852" i="8"/>
  <c r="K836" i="8"/>
  <c r="P836" i="8"/>
  <c r="K820" i="8"/>
  <c r="P820" i="8"/>
  <c r="K779" i="8"/>
  <c r="P779" i="8"/>
  <c r="K1443" i="8"/>
  <c r="P1443" i="8"/>
  <c r="K1427" i="8"/>
  <c r="P1427" i="8"/>
  <c r="K1411" i="8"/>
  <c r="P1411" i="8"/>
  <c r="K1395" i="8"/>
  <c r="P1395" i="8"/>
  <c r="K1379" i="8"/>
  <c r="P1379" i="8"/>
  <c r="K1363" i="8"/>
  <c r="P1363" i="8"/>
  <c r="K1347" i="8"/>
  <c r="P1347" i="8"/>
  <c r="K1331" i="8"/>
  <c r="P1331" i="8"/>
  <c r="K1315" i="8"/>
  <c r="P1315" i="8"/>
  <c r="K1299" i="8"/>
  <c r="P1299" i="8"/>
  <c r="K1283" i="8"/>
  <c r="P1283" i="8"/>
  <c r="K1267" i="8"/>
  <c r="P1267" i="8"/>
  <c r="K1251" i="8"/>
  <c r="P1251" i="8"/>
  <c r="K1235" i="8"/>
  <c r="P1235" i="8"/>
  <c r="K1219" i="8"/>
  <c r="P1219" i="8"/>
  <c r="K1203" i="8"/>
  <c r="P1203" i="8"/>
  <c r="K1187" i="8"/>
  <c r="P1187" i="8"/>
  <c r="K1171" i="8"/>
  <c r="P1171" i="8"/>
  <c r="K1155" i="8"/>
  <c r="P1155" i="8"/>
  <c r="K1139" i="8"/>
  <c r="P1139" i="8"/>
  <c r="K1123" i="8"/>
  <c r="P1123" i="8"/>
  <c r="K1107" i="8"/>
  <c r="P1107" i="8"/>
  <c r="K1091" i="8"/>
  <c r="P1091" i="8"/>
  <c r="K1075" i="8"/>
  <c r="P1075" i="8"/>
  <c r="K1059" i="8"/>
  <c r="P1059" i="8"/>
  <c r="K1043" i="8"/>
  <c r="P1043" i="8"/>
  <c r="K1027" i="8"/>
  <c r="P1027" i="8"/>
  <c r="K1011" i="8"/>
  <c r="P1011" i="8"/>
  <c r="K995" i="8"/>
  <c r="P995" i="8"/>
  <c r="K979" i="8"/>
  <c r="P979" i="8"/>
  <c r="K963" i="8"/>
  <c r="P963" i="8"/>
  <c r="K947" i="8"/>
  <c r="P947" i="8"/>
  <c r="K931" i="8"/>
  <c r="P931" i="8"/>
  <c r="K915" i="8"/>
  <c r="P915" i="8"/>
  <c r="K899" i="8"/>
  <c r="P899" i="8"/>
  <c r="K883" i="8"/>
  <c r="P883" i="8"/>
  <c r="K867" i="8"/>
  <c r="P867" i="8"/>
  <c r="K851" i="8"/>
  <c r="P851" i="8"/>
  <c r="K835" i="8"/>
  <c r="P835" i="8"/>
  <c r="K819" i="8"/>
  <c r="P819" i="8"/>
  <c r="K775" i="8"/>
  <c r="P775" i="8"/>
  <c r="K1466" i="8"/>
  <c r="P1466" i="8"/>
  <c r="K1450" i="8"/>
  <c r="P1450" i="8"/>
  <c r="K1434" i="8"/>
  <c r="P1434" i="8"/>
  <c r="K1418" i="8"/>
  <c r="P1418" i="8"/>
  <c r="K1402" i="8"/>
  <c r="P1402" i="8"/>
  <c r="K1386" i="8"/>
  <c r="P1386" i="8"/>
  <c r="K1370" i="8"/>
  <c r="P1370" i="8"/>
  <c r="K1354" i="8"/>
  <c r="P1354" i="8"/>
  <c r="K1338" i="8"/>
  <c r="P1338" i="8"/>
  <c r="K1322" i="8"/>
  <c r="P1322" i="8"/>
  <c r="K1306" i="8"/>
  <c r="P1306" i="8"/>
  <c r="K1290" i="8"/>
  <c r="P1290" i="8"/>
  <c r="K1274" i="8"/>
  <c r="P1274" i="8"/>
  <c r="K1258" i="8"/>
  <c r="P1258" i="8"/>
  <c r="K1242" i="8"/>
  <c r="P1242" i="8"/>
  <c r="K1226" i="8"/>
  <c r="P1226" i="8"/>
  <c r="K1210" i="8"/>
  <c r="P1210" i="8"/>
  <c r="K1194" i="8"/>
  <c r="P1194" i="8"/>
  <c r="K1178" i="8"/>
  <c r="P1178" i="8"/>
  <c r="K1162" i="8"/>
  <c r="P1162" i="8"/>
  <c r="K1146" i="8"/>
  <c r="P1146" i="8"/>
  <c r="K1130" i="8"/>
  <c r="P1130" i="8"/>
  <c r="K1114" i="8"/>
  <c r="P1114" i="8"/>
  <c r="K1098" i="8"/>
  <c r="P1098" i="8"/>
  <c r="K1082" i="8"/>
  <c r="P1082" i="8"/>
  <c r="K1066" i="8"/>
  <c r="P1066" i="8"/>
  <c r="K1050" i="8"/>
  <c r="P1050" i="8"/>
  <c r="K1034" i="8"/>
  <c r="P1034" i="8"/>
  <c r="K1018" i="8"/>
  <c r="P1018" i="8"/>
  <c r="K1002" i="8"/>
  <c r="P1002" i="8"/>
  <c r="K986" i="8"/>
  <c r="P986" i="8"/>
  <c r="K970" i="8"/>
  <c r="P970" i="8"/>
  <c r="K954" i="8"/>
  <c r="P954" i="8"/>
  <c r="K938" i="8"/>
  <c r="P938" i="8"/>
  <c r="K922" i="8"/>
  <c r="P922" i="8"/>
  <c r="K906" i="8"/>
  <c r="P906" i="8"/>
  <c r="K890" i="8"/>
  <c r="P890" i="8"/>
  <c r="K874" i="8"/>
  <c r="P874" i="8"/>
  <c r="K858" i="8"/>
  <c r="P858" i="8"/>
  <c r="K842" i="8"/>
  <c r="P842" i="8"/>
  <c r="K826" i="8"/>
  <c r="P826" i="8"/>
  <c r="K803" i="8"/>
  <c r="P803" i="8"/>
  <c r="K809" i="8"/>
  <c r="P809" i="8"/>
  <c r="K793" i="8"/>
  <c r="P793" i="8"/>
  <c r="K777" i="8"/>
  <c r="P777" i="8"/>
  <c r="K761" i="8"/>
  <c r="P761" i="8"/>
  <c r="K745" i="8"/>
  <c r="P745" i="8"/>
  <c r="K729" i="8"/>
  <c r="P729" i="8"/>
  <c r="K713" i="8"/>
  <c r="P713" i="8"/>
  <c r="K697" i="8"/>
  <c r="P697" i="8"/>
  <c r="K681" i="8"/>
  <c r="P681" i="8"/>
  <c r="K665" i="8"/>
  <c r="P665" i="8"/>
  <c r="K649" i="8"/>
  <c r="P649" i="8"/>
  <c r="K633" i="8"/>
  <c r="P633" i="8"/>
  <c r="K617" i="8"/>
  <c r="P617" i="8"/>
  <c r="K601" i="8"/>
  <c r="P601" i="8"/>
  <c r="K585" i="8"/>
  <c r="P585" i="8"/>
  <c r="K569" i="8"/>
  <c r="P569" i="8"/>
  <c r="K553" i="8"/>
  <c r="P553" i="8"/>
  <c r="K537" i="8"/>
  <c r="P537" i="8"/>
  <c r="K521" i="8"/>
  <c r="P521" i="8"/>
  <c r="K505" i="8"/>
  <c r="P505" i="8"/>
  <c r="K489" i="8"/>
  <c r="P489" i="8"/>
  <c r="K473" i="8"/>
  <c r="P473" i="8"/>
  <c r="K457" i="8"/>
  <c r="P457" i="8"/>
  <c r="K441" i="8"/>
  <c r="P441" i="8"/>
  <c r="K425" i="8"/>
  <c r="P425" i="8"/>
  <c r="K409" i="8"/>
  <c r="P409" i="8"/>
  <c r="K393" i="8"/>
  <c r="P393" i="8"/>
  <c r="K377" i="8"/>
  <c r="P377" i="8"/>
  <c r="K361" i="8"/>
  <c r="P361" i="8"/>
  <c r="K345" i="8"/>
  <c r="P345" i="8"/>
  <c r="K329" i="8"/>
  <c r="P329" i="8"/>
  <c r="K313" i="8"/>
  <c r="P313" i="8"/>
  <c r="K297" i="8"/>
  <c r="P297" i="8"/>
  <c r="K281" i="8"/>
  <c r="P281" i="8"/>
  <c r="K265" i="8"/>
  <c r="P265" i="8"/>
  <c r="K841" i="8"/>
  <c r="P841" i="8"/>
  <c r="K825" i="8"/>
  <c r="P825" i="8"/>
  <c r="K799" i="8"/>
  <c r="P799" i="8"/>
  <c r="K1472" i="8"/>
  <c r="P1472" i="8"/>
  <c r="K1456" i="8"/>
  <c r="P1456" i="8"/>
  <c r="K1440" i="8"/>
  <c r="P1440" i="8"/>
  <c r="K1424" i="8"/>
  <c r="P1424" i="8"/>
  <c r="K1408" i="8"/>
  <c r="P1408" i="8"/>
  <c r="K1392" i="8"/>
  <c r="P1392" i="8"/>
  <c r="K1376" i="8"/>
  <c r="P1376" i="8"/>
  <c r="K1360" i="8"/>
  <c r="P1360" i="8"/>
  <c r="K1344" i="8"/>
  <c r="P1344" i="8"/>
  <c r="K1328" i="8"/>
  <c r="P1328" i="8"/>
  <c r="K1312" i="8"/>
  <c r="P1312" i="8"/>
  <c r="K1296" i="8"/>
  <c r="P1296" i="8"/>
  <c r="K1280" i="8"/>
  <c r="P1280" i="8"/>
  <c r="K1264" i="8"/>
  <c r="P1264" i="8"/>
  <c r="K1248" i="8"/>
  <c r="P1248" i="8"/>
  <c r="K1232" i="8"/>
  <c r="P1232" i="8"/>
  <c r="K1216" i="8"/>
  <c r="P1216" i="8"/>
  <c r="K1200" i="8"/>
  <c r="P1200" i="8"/>
  <c r="K1184" i="8"/>
  <c r="P1184" i="8"/>
  <c r="K1168" i="8"/>
  <c r="P1168" i="8"/>
  <c r="K1152" i="8"/>
  <c r="P1152" i="8"/>
  <c r="K1136" i="8"/>
  <c r="P1136" i="8"/>
  <c r="K1120" i="8"/>
  <c r="P1120" i="8"/>
  <c r="K1104" i="8"/>
  <c r="P1104" i="8"/>
  <c r="K1088" i="8"/>
  <c r="P1088" i="8"/>
  <c r="K1072" i="8"/>
  <c r="P1072" i="8"/>
  <c r="K1056" i="8"/>
  <c r="P1056" i="8"/>
  <c r="K1040" i="8"/>
  <c r="P1040" i="8"/>
  <c r="K1024" i="8"/>
  <c r="P1024" i="8"/>
  <c r="K1008" i="8"/>
  <c r="P1008" i="8"/>
  <c r="K992" i="8"/>
  <c r="P992" i="8"/>
  <c r="K976" i="8"/>
  <c r="P976" i="8"/>
  <c r="K960" i="8"/>
  <c r="P960" i="8"/>
  <c r="K944" i="8"/>
  <c r="P944" i="8"/>
  <c r="K928" i="8"/>
  <c r="P928" i="8"/>
  <c r="K912" i="8"/>
  <c r="P912" i="8"/>
  <c r="K896" i="8"/>
  <c r="P896" i="8"/>
  <c r="K880" i="8"/>
  <c r="P880" i="8"/>
  <c r="K864" i="8"/>
  <c r="P864" i="8"/>
  <c r="K848" i="8"/>
  <c r="P848" i="8"/>
  <c r="K832" i="8"/>
  <c r="P832" i="8"/>
  <c r="K815" i="8"/>
  <c r="P815" i="8"/>
  <c r="K1455" i="8"/>
  <c r="P1455" i="8"/>
  <c r="K1439" i="8"/>
  <c r="P1439" i="8"/>
  <c r="K1423" i="8"/>
  <c r="P1423" i="8"/>
  <c r="K1407" i="8"/>
  <c r="P1407" i="8"/>
  <c r="K1391" i="8"/>
  <c r="P1391" i="8"/>
  <c r="K1375" i="8"/>
  <c r="P1375" i="8"/>
  <c r="K1359" i="8"/>
  <c r="P1359" i="8"/>
  <c r="K1343" i="8"/>
  <c r="P1343" i="8"/>
  <c r="K1327" i="8"/>
  <c r="P1327" i="8"/>
  <c r="K1311" i="8"/>
  <c r="P1311" i="8"/>
  <c r="K1295" i="8"/>
  <c r="P1295" i="8"/>
  <c r="K1279" i="8"/>
  <c r="P1279" i="8"/>
  <c r="K1263" i="8"/>
  <c r="P1263" i="8"/>
  <c r="K1247" i="8"/>
  <c r="P1247" i="8"/>
  <c r="K1231" i="8"/>
  <c r="P1231" i="8"/>
  <c r="K1215" i="8"/>
  <c r="P1215" i="8"/>
  <c r="K1199" i="8"/>
  <c r="P1199" i="8"/>
  <c r="K1183" i="8"/>
  <c r="P1183" i="8"/>
  <c r="K1167" i="8"/>
  <c r="P1167" i="8"/>
  <c r="K1151" i="8"/>
  <c r="P1151" i="8"/>
  <c r="K1135" i="8"/>
  <c r="P1135" i="8"/>
  <c r="K1119" i="8"/>
  <c r="P1119" i="8"/>
  <c r="K1103" i="8"/>
  <c r="P1103" i="8"/>
  <c r="K1087" i="8"/>
  <c r="P1087" i="8"/>
  <c r="K1071" i="8"/>
  <c r="P1071" i="8"/>
  <c r="K1055" i="8"/>
  <c r="P1055" i="8"/>
  <c r="K1039" i="8"/>
  <c r="P1039" i="8"/>
  <c r="K1023" i="8"/>
  <c r="P1023" i="8"/>
  <c r="K1007" i="8"/>
  <c r="P1007" i="8"/>
  <c r="K991" i="8"/>
  <c r="P991" i="8"/>
  <c r="K975" i="8"/>
  <c r="P975" i="8"/>
  <c r="K959" i="8"/>
  <c r="P959" i="8"/>
  <c r="K943" i="8"/>
  <c r="P943" i="8"/>
  <c r="K927" i="8"/>
  <c r="P927" i="8"/>
  <c r="K911" i="8"/>
  <c r="P911" i="8"/>
  <c r="K895" i="8"/>
  <c r="P895" i="8"/>
  <c r="K879" i="8"/>
  <c r="P879" i="8"/>
  <c r="K863" i="8"/>
  <c r="P863" i="8"/>
  <c r="K847" i="8"/>
  <c r="P847" i="8"/>
  <c r="K831" i="8"/>
  <c r="P831" i="8"/>
  <c r="K814" i="8"/>
  <c r="P814" i="8"/>
  <c r="K1478" i="8"/>
  <c r="P1478" i="8"/>
  <c r="K1462" i="8"/>
  <c r="P1462" i="8"/>
  <c r="K1446" i="8"/>
  <c r="P1446" i="8"/>
  <c r="K1430" i="8"/>
  <c r="P1430" i="8"/>
  <c r="K1414" i="8"/>
  <c r="P1414" i="8"/>
  <c r="K1398" i="8"/>
  <c r="P1398" i="8"/>
  <c r="K1382" i="8"/>
  <c r="P1382" i="8"/>
  <c r="K1366" i="8"/>
  <c r="P1366" i="8"/>
  <c r="K1350" i="8"/>
  <c r="P1350" i="8"/>
  <c r="K1334" i="8"/>
  <c r="P1334" i="8"/>
  <c r="K1318" i="8"/>
  <c r="P1318" i="8"/>
  <c r="K1302" i="8"/>
  <c r="P1302" i="8"/>
  <c r="K1286" i="8"/>
  <c r="P1286" i="8"/>
  <c r="K1270" i="8"/>
  <c r="P1270" i="8"/>
  <c r="K1254" i="8"/>
  <c r="P1254" i="8"/>
  <c r="K1238" i="8"/>
  <c r="P1238" i="8"/>
  <c r="K1222" i="8"/>
  <c r="P1222" i="8"/>
  <c r="K1206" i="8"/>
  <c r="P1206" i="8"/>
  <c r="K1190" i="8"/>
  <c r="P1190" i="8"/>
  <c r="K1174" i="8"/>
  <c r="P1174" i="8"/>
  <c r="K1158" i="8"/>
  <c r="P1158" i="8"/>
  <c r="K1142" i="8"/>
  <c r="P1142" i="8"/>
  <c r="K1126" i="8"/>
  <c r="P1126" i="8"/>
  <c r="K1110" i="8"/>
  <c r="P1110" i="8"/>
  <c r="K1094" i="8"/>
  <c r="P1094" i="8"/>
  <c r="K1078" i="8"/>
  <c r="P1078" i="8"/>
  <c r="K1062" i="8"/>
  <c r="P1062" i="8"/>
  <c r="K1046" i="8"/>
  <c r="P1046" i="8"/>
  <c r="K1030" i="8"/>
  <c r="P1030" i="8"/>
  <c r="K1014" i="8"/>
  <c r="P1014" i="8"/>
  <c r="K998" i="8"/>
  <c r="P998" i="8"/>
  <c r="K982" i="8"/>
  <c r="P982" i="8"/>
  <c r="K966" i="8"/>
  <c r="P966" i="8"/>
  <c r="K950" i="8"/>
  <c r="P950" i="8"/>
  <c r="K934" i="8"/>
  <c r="P934" i="8"/>
  <c r="K918" i="8"/>
  <c r="P918" i="8"/>
  <c r="K902" i="8"/>
  <c r="P902" i="8"/>
  <c r="K886" i="8"/>
  <c r="P886" i="8"/>
  <c r="K870" i="8"/>
  <c r="P870" i="8"/>
  <c r="K854" i="8"/>
  <c r="P854" i="8"/>
  <c r="K838" i="8"/>
  <c r="P838" i="8"/>
  <c r="K822" i="8"/>
  <c r="P822" i="8"/>
  <c r="K787" i="8"/>
  <c r="P787" i="8"/>
  <c r="K805" i="8"/>
  <c r="P805" i="8"/>
  <c r="K789" i="8"/>
  <c r="P789" i="8"/>
  <c r="K773" i="8"/>
  <c r="P773" i="8"/>
  <c r="K757" i="8"/>
  <c r="P757" i="8"/>
  <c r="K741" i="8"/>
  <c r="P741" i="8"/>
  <c r="K725" i="8"/>
  <c r="P725" i="8"/>
  <c r="K709" i="8"/>
  <c r="P709" i="8"/>
  <c r="K693" i="8"/>
  <c r="P693" i="8"/>
  <c r="K677" i="8"/>
  <c r="P677" i="8"/>
  <c r="K661" i="8"/>
  <c r="P661" i="8"/>
  <c r="K645" i="8"/>
  <c r="P645" i="8"/>
  <c r="K629" i="8"/>
  <c r="P629" i="8"/>
  <c r="K613" i="8"/>
  <c r="P613" i="8"/>
  <c r="K597" i="8"/>
  <c r="P597" i="8"/>
  <c r="K581" i="8"/>
  <c r="P581" i="8"/>
  <c r="K565" i="8"/>
  <c r="P565" i="8"/>
  <c r="K549" i="8"/>
  <c r="P549" i="8"/>
  <c r="K533" i="8"/>
  <c r="P533" i="8"/>
  <c r="K517" i="8"/>
  <c r="P517" i="8"/>
  <c r="K501" i="8"/>
  <c r="P501" i="8"/>
  <c r="K485" i="8"/>
  <c r="P485" i="8"/>
  <c r="K469" i="8"/>
  <c r="P469" i="8"/>
  <c r="K453" i="8"/>
  <c r="P453" i="8"/>
  <c r="K437" i="8"/>
  <c r="P437" i="8"/>
  <c r="K421" i="8"/>
  <c r="P421" i="8"/>
  <c r="K405" i="8"/>
  <c r="P405" i="8"/>
  <c r="K389" i="8"/>
  <c r="P389" i="8"/>
  <c r="K373" i="8"/>
  <c r="P373" i="8"/>
  <c r="K357" i="8"/>
  <c r="P357" i="8"/>
  <c r="K341" i="8"/>
  <c r="P341" i="8"/>
  <c r="K325" i="8"/>
  <c r="P325" i="8"/>
  <c r="K309" i="8"/>
  <c r="P309" i="8"/>
  <c r="K293" i="8"/>
  <c r="P293" i="8"/>
  <c r="K869" i="8"/>
  <c r="P869" i="8"/>
  <c r="K853" i="8"/>
  <c r="P853" i="8"/>
  <c r="K837" i="8"/>
  <c r="P837" i="8"/>
  <c r="K821" i="8"/>
  <c r="P821" i="8"/>
  <c r="K783" i="8"/>
  <c r="P783" i="8"/>
  <c r="K1468" i="8"/>
  <c r="P1468" i="8"/>
  <c r="K1452" i="8"/>
  <c r="P1452" i="8"/>
  <c r="K1436" i="8"/>
  <c r="P1436" i="8"/>
  <c r="K1420" i="8"/>
  <c r="P1420" i="8"/>
  <c r="K1404" i="8"/>
  <c r="P1404" i="8"/>
  <c r="K1388" i="8"/>
  <c r="P1388" i="8"/>
  <c r="K1372" i="8"/>
  <c r="P1372" i="8"/>
  <c r="K1356" i="8"/>
  <c r="P1356" i="8"/>
  <c r="K1340" i="8"/>
  <c r="P1340" i="8"/>
  <c r="K1324" i="8"/>
  <c r="P1324" i="8"/>
  <c r="K1308" i="8"/>
  <c r="P1308" i="8"/>
  <c r="K1292" i="8"/>
  <c r="P1292" i="8"/>
  <c r="K1276" i="8"/>
  <c r="P1276" i="8"/>
  <c r="K1260" i="8"/>
  <c r="P1260" i="8"/>
  <c r="K1244" i="8"/>
  <c r="P1244" i="8"/>
  <c r="K1228" i="8"/>
  <c r="P1228" i="8"/>
  <c r="K1212" i="8"/>
  <c r="P1212" i="8"/>
  <c r="K1196" i="8"/>
  <c r="P1196" i="8"/>
  <c r="K1180" i="8"/>
  <c r="P1180" i="8"/>
  <c r="K1164" i="8"/>
  <c r="P1164" i="8"/>
  <c r="K1148" i="8"/>
  <c r="P1148" i="8"/>
  <c r="K1132" i="8"/>
  <c r="P1132" i="8"/>
  <c r="K1116" i="8"/>
  <c r="P1116" i="8"/>
  <c r="K1100" i="8"/>
  <c r="P1100" i="8"/>
  <c r="K1084" i="8"/>
  <c r="P1084" i="8"/>
  <c r="K1068" i="8"/>
  <c r="P1068" i="8"/>
  <c r="K1052" i="8"/>
  <c r="P1052" i="8"/>
  <c r="K1036" i="8"/>
  <c r="P1036" i="8"/>
  <c r="K1020" i="8"/>
  <c r="P1020" i="8"/>
  <c r="K1004" i="8"/>
  <c r="P1004" i="8"/>
  <c r="K988" i="8"/>
  <c r="P988" i="8"/>
  <c r="K972" i="8"/>
  <c r="P972" i="8"/>
  <c r="K956" i="8"/>
  <c r="P956" i="8"/>
  <c r="K940" i="8"/>
  <c r="P940" i="8"/>
  <c r="K924" i="8"/>
  <c r="P924" i="8"/>
  <c r="K908" i="8"/>
  <c r="P908" i="8"/>
  <c r="K892" i="8"/>
  <c r="P892" i="8"/>
  <c r="K876" i="8"/>
  <c r="P876" i="8"/>
  <c r="K860" i="8"/>
  <c r="P860" i="8"/>
  <c r="K844" i="8"/>
  <c r="P844" i="8"/>
  <c r="K828" i="8"/>
  <c r="P828" i="8"/>
  <c r="K807" i="8"/>
  <c r="P807" i="8"/>
  <c r="K1451" i="8"/>
  <c r="P1451" i="8"/>
  <c r="K1435" i="8"/>
  <c r="P1435" i="8"/>
  <c r="K1419" i="8"/>
  <c r="P1419" i="8"/>
  <c r="K1403" i="8"/>
  <c r="P1403" i="8"/>
  <c r="K1387" i="8"/>
  <c r="P1387" i="8"/>
  <c r="K1371" i="8"/>
  <c r="P1371" i="8"/>
  <c r="K1355" i="8"/>
  <c r="P1355" i="8"/>
  <c r="K1339" i="8"/>
  <c r="P1339" i="8"/>
  <c r="K1323" i="8"/>
  <c r="P1323" i="8"/>
  <c r="K1307" i="8"/>
  <c r="P1307" i="8"/>
  <c r="K1291" i="8"/>
  <c r="P1291" i="8"/>
  <c r="K1275" i="8"/>
  <c r="P1275" i="8"/>
  <c r="K1259" i="8"/>
  <c r="P1259" i="8"/>
  <c r="K1243" i="8"/>
  <c r="P1243" i="8"/>
  <c r="K1227" i="8"/>
  <c r="P1227" i="8"/>
  <c r="K1211" i="8"/>
  <c r="P1211" i="8"/>
  <c r="K1195" i="8"/>
  <c r="P1195" i="8"/>
  <c r="K1179" i="8"/>
  <c r="P1179" i="8"/>
  <c r="K1163" i="8"/>
  <c r="P1163" i="8"/>
  <c r="K1147" i="8"/>
  <c r="P1147" i="8"/>
  <c r="K1131" i="8"/>
  <c r="P1131" i="8"/>
  <c r="K1115" i="8"/>
  <c r="P1115" i="8"/>
  <c r="K1099" i="8"/>
  <c r="P1099" i="8"/>
  <c r="K1083" i="8"/>
  <c r="P1083" i="8"/>
  <c r="K1067" i="8"/>
  <c r="P1067" i="8"/>
  <c r="K1051" i="8"/>
  <c r="P1051" i="8"/>
  <c r="K1035" i="8"/>
  <c r="P1035" i="8"/>
  <c r="K1019" i="8"/>
  <c r="P1019" i="8"/>
  <c r="K1003" i="8"/>
  <c r="P1003" i="8"/>
  <c r="K987" i="8"/>
  <c r="P987" i="8"/>
  <c r="K971" i="8"/>
  <c r="P971" i="8"/>
  <c r="K955" i="8"/>
  <c r="P955" i="8"/>
  <c r="K939" i="8"/>
  <c r="P939" i="8"/>
  <c r="K923" i="8"/>
  <c r="P923" i="8"/>
  <c r="K907" i="8"/>
  <c r="P907" i="8"/>
  <c r="K891" i="8"/>
  <c r="P891" i="8"/>
  <c r="K875" i="8"/>
  <c r="P875" i="8"/>
  <c r="K859" i="8"/>
  <c r="P859" i="8"/>
  <c r="K843" i="8"/>
  <c r="P843" i="8"/>
  <c r="K827" i="8"/>
  <c r="P827" i="8"/>
  <c r="K806" i="8"/>
  <c r="P806" i="8"/>
  <c r="K1474" i="8"/>
  <c r="P1474" i="8"/>
  <c r="K1458" i="8"/>
  <c r="P1458" i="8"/>
  <c r="K1442" i="8"/>
  <c r="P1442" i="8"/>
  <c r="K1426" i="8"/>
  <c r="P1426" i="8"/>
  <c r="K1410" i="8"/>
  <c r="P1410" i="8"/>
  <c r="K1394" i="8"/>
  <c r="P1394" i="8"/>
  <c r="K1378" i="8"/>
  <c r="P1378" i="8"/>
  <c r="K1362" i="8"/>
  <c r="P1362" i="8"/>
  <c r="K1346" i="8"/>
  <c r="P1346" i="8"/>
  <c r="K1330" i="8"/>
  <c r="P1330" i="8"/>
  <c r="K1314" i="8"/>
  <c r="P1314" i="8"/>
  <c r="K1298" i="8"/>
  <c r="P1298" i="8"/>
  <c r="K1282" i="8"/>
  <c r="P1282" i="8"/>
  <c r="K1266" i="8"/>
  <c r="P1266" i="8"/>
  <c r="K1250" i="8"/>
  <c r="P1250" i="8"/>
  <c r="K1234" i="8"/>
  <c r="P1234" i="8"/>
  <c r="K1218" i="8"/>
  <c r="P1218" i="8"/>
  <c r="K1202" i="8"/>
  <c r="P1202" i="8"/>
  <c r="K1186" i="8"/>
  <c r="P1186" i="8"/>
  <c r="K1170" i="8"/>
  <c r="P1170" i="8"/>
  <c r="K1154" i="8"/>
  <c r="P1154" i="8"/>
  <c r="K1138" i="8"/>
  <c r="P1138" i="8"/>
  <c r="K1122" i="8"/>
  <c r="P1122" i="8"/>
  <c r="K1106" i="8"/>
  <c r="P1106" i="8"/>
  <c r="K1090" i="8"/>
  <c r="P1090" i="8"/>
  <c r="K1074" i="8"/>
  <c r="P1074" i="8"/>
  <c r="K1058" i="8"/>
  <c r="P1058" i="8"/>
  <c r="K1042" i="8"/>
  <c r="P1042" i="8"/>
  <c r="K1026" i="8"/>
  <c r="P1026" i="8"/>
  <c r="K1010" i="8"/>
  <c r="P1010" i="8"/>
  <c r="K994" i="8"/>
  <c r="P994" i="8"/>
  <c r="K978" i="8"/>
  <c r="P978" i="8"/>
  <c r="K962" i="8"/>
  <c r="P962" i="8"/>
  <c r="K946" i="8"/>
  <c r="P946" i="8"/>
  <c r="K930" i="8"/>
  <c r="P930" i="8"/>
  <c r="K914" i="8"/>
  <c r="P914" i="8"/>
  <c r="K898" i="8"/>
  <c r="P898" i="8"/>
  <c r="K882" i="8"/>
  <c r="P882" i="8"/>
  <c r="K866" i="8"/>
  <c r="P866" i="8"/>
  <c r="K850" i="8"/>
  <c r="P850" i="8"/>
  <c r="K834" i="8"/>
  <c r="P834" i="8"/>
  <c r="K818" i="8"/>
  <c r="P818" i="8"/>
  <c r="K771" i="8"/>
  <c r="P771" i="8"/>
  <c r="K801" i="8"/>
  <c r="P801" i="8"/>
  <c r="K785" i="8"/>
  <c r="P785" i="8"/>
  <c r="K769" i="8"/>
  <c r="P769" i="8"/>
  <c r="K753" i="8"/>
  <c r="P753" i="8"/>
  <c r="K737" i="8"/>
  <c r="P737" i="8"/>
  <c r="K721" i="8"/>
  <c r="P721" i="8"/>
  <c r="K705" i="8"/>
  <c r="P705" i="8"/>
  <c r="K689" i="8"/>
  <c r="P689" i="8"/>
  <c r="K673" i="8"/>
  <c r="P673" i="8"/>
  <c r="K657" i="8"/>
  <c r="P657" i="8"/>
  <c r="K641" i="8"/>
  <c r="P641" i="8"/>
  <c r="K625" i="8"/>
  <c r="P625" i="8"/>
  <c r="K609" i="8"/>
  <c r="P609" i="8"/>
  <c r="K593" i="8"/>
  <c r="P593" i="8"/>
  <c r="K577" i="8"/>
  <c r="P577" i="8"/>
  <c r="K561" i="8"/>
  <c r="P561" i="8"/>
  <c r="K545" i="8"/>
  <c r="P545" i="8"/>
  <c r="K529" i="8"/>
  <c r="P529" i="8"/>
  <c r="K513" i="8"/>
  <c r="P513" i="8"/>
  <c r="K497" i="8"/>
  <c r="P497" i="8"/>
  <c r="K481" i="8"/>
  <c r="P481" i="8"/>
  <c r="K465" i="8"/>
  <c r="P465" i="8"/>
  <c r="K449" i="8"/>
  <c r="P449" i="8"/>
  <c r="K433" i="8"/>
  <c r="P433" i="8"/>
  <c r="K417" i="8"/>
  <c r="P417" i="8"/>
  <c r="K401" i="8"/>
  <c r="P401" i="8"/>
  <c r="K385" i="8"/>
  <c r="P385" i="8"/>
  <c r="K369" i="8"/>
  <c r="P369" i="8"/>
  <c r="K353" i="8"/>
  <c r="P353" i="8"/>
  <c r="K337" i="8"/>
  <c r="P337" i="8"/>
  <c r="K321" i="8"/>
  <c r="P321" i="8"/>
  <c r="K305" i="8"/>
  <c r="P305" i="8"/>
  <c r="K289" i="8"/>
  <c r="P289" i="8"/>
  <c r="K273" i="8"/>
  <c r="P273" i="8"/>
  <c r="K257" i="8"/>
  <c r="P257" i="8"/>
  <c r="K241" i="8"/>
  <c r="P241" i="8"/>
  <c r="K333" i="8"/>
  <c r="P333" i="8"/>
  <c r="K317" i="8"/>
  <c r="P317" i="8"/>
  <c r="K301" i="8"/>
  <c r="P301" i="8"/>
  <c r="K285" i="8"/>
  <c r="P285" i="8"/>
  <c r="K269" i="8"/>
  <c r="P269" i="8"/>
  <c r="K253" i="8"/>
  <c r="P253" i="8"/>
  <c r="K237" i="8"/>
  <c r="P237" i="8"/>
  <c r="K221" i="8"/>
  <c r="P221" i="8"/>
  <c r="K205" i="8"/>
  <c r="P205" i="8"/>
  <c r="K189" i="8"/>
  <c r="P189" i="8"/>
  <c r="K173" i="8"/>
  <c r="P173" i="8"/>
  <c r="K157" i="8"/>
  <c r="P157" i="8"/>
  <c r="K135" i="8"/>
  <c r="P135" i="8"/>
  <c r="K808" i="8"/>
  <c r="P808" i="8"/>
  <c r="K792" i="8"/>
  <c r="P792" i="8"/>
  <c r="K776" i="8"/>
  <c r="P776" i="8"/>
  <c r="K760" i="8"/>
  <c r="P760" i="8"/>
  <c r="K744" i="8"/>
  <c r="P744" i="8"/>
  <c r="K728" i="8"/>
  <c r="P728" i="8"/>
  <c r="K712" i="8"/>
  <c r="P712" i="8"/>
  <c r="K696" i="8"/>
  <c r="P696" i="8"/>
  <c r="K680" i="8"/>
  <c r="P680" i="8"/>
  <c r="K664" i="8"/>
  <c r="P664" i="8"/>
  <c r="K648" i="8"/>
  <c r="P648" i="8"/>
  <c r="K632" i="8"/>
  <c r="P632" i="8"/>
  <c r="K616" i="8"/>
  <c r="P616" i="8"/>
  <c r="K600" i="8"/>
  <c r="P600" i="8"/>
  <c r="K584" i="8"/>
  <c r="P584" i="8"/>
  <c r="K568" i="8"/>
  <c r="P568" i="8"/>
  <c r="K552" i="8"/>
  <c r="P552" i="8"/>
  <c r="K536" i="8"/>
  <c r="P536" i="8"/>
  <c r="K520" i="8"/>
  <c r="P520" i="8"/>
  <c r="K504" i="8"/>
  <c r="P504" i="8"/>
  <c r="K488" i="8"/>
  <c r="P488" i="8"/>
  <c r="K472" i="8"/>
  <c r="P472" i="8"/>
  <c r="K456" i="8"/>
  <c r="P456" i="8"/>
  <c r="K440" i="8"/>
  <c r="P440" i="8"/>
  <c r="K424" i="8"/>
  <c r="P424" i="8"/>
  <c r="K408" i="8"/>
  <c r="P408" i="8"/>
  <c r="K392" i="8"/>
  <c r="P392" i="8"/>
  <c r="K376" i="8"/>
  <c r="P376" i="8"/>
  <c r="K360" i="8"/>
  <c r="P360" i="8"/>
  <c r="K344" i="8"/>
  <c r="P344" i="8"/>
  <c r="K328" i="8"/>
  <c r="P328" i="8"/>
  <c r="K312" i="8"/>
  <c r="P312" i="8"/>
  <c r="K296" i="8"/>
  <c r="P296" i="8"/>
  <c r="K280" i="8"/>
  <c r="P280" i="8"/>
  <c r="K264" i="8"/>
  <c r="P264" i="8"/>
  <c r="K248" i="8"/>
  <c r="P248" i="8"/>
  <c r="K232" i="8"/>
  <c r="P232" i="8"/>
  <c r="K216" i="8"/>
  <c r="P216" i="8"/>
  <c r="K200" i="8"/>
  <c r="P200" i="8"/>
  <c r="K184" i="8"/>
  <c r="P184" i="8"/>
  <c r="K168" i="8"/>
  <c r="P168" i="8"/>
  <c r="K150" i="8"/>
  <c r="P150" i="8"/>
  <c r="K126" i="8"/>
  <c r="P126" i="8"/>
  <c r="K755" i="8"/>
  <c r="P755" i="8"/>
  <c r="K739" i="8"/>
  <c r="P739" i="8"/>
  <c r="K723" i="8"/>
  <c r="P723" i="8"/>
  <c r="K707" i="8"/>
  <c r="P707" i="8"/>
  <c r="K691" i="8"/>
  <c r="P691" i="8"/>
  <c r="K675" i="8"/>
  <c r="P675" i="8"/>
  <c r="K659" i="8"/>
  <c r="P659" i="8"/>
  <c r="K643" i="8"/>
  <c r="P643" i="8"/>
  <c r="K627" i="8"/>
  <c r="P627" i="8"/>
  <c r="K611" i="8"/>
  <c r="P611" i="8"/>
  <c r="K595" i="8"/>
  <c r="P595" i="8"/>
  <c r="K579" i="8"/>
  <c r="P579" i="8"/>
  <c r="K563" i="8"/>
  <c r="P563" i="8"/>
  <c r="K547" i="8"/>
  <c r="P547" i="8"/>
  <c r="K531" i="8"/>
  <c r="P531" i="8"/>
  <c r="K515" i="8"/>
  <c r="P515" i="8"/>
  <c r="K499" i="8"/>
  <c r="P499" i="8"/>
  <c r="K483" i="8"/>
  <c r="P483" i="8"/>
  <c r="K467" i="8"/>
  <c r="P467" i="8"/>
  <c r="K451" i="8"/>
  <c r="P451" i="8"/>
  <c r="K435" i="8"/>
  <c r="P435" i="8"/>
  <c r="K419" i="8"/>
  <c r="P419" i="8"/>
  <c r="K403" i="8"/>
  <c r="P403" i="8"/>
  <c r="K387" i="8"/>
  <c r="P387" i="8"/>
  <c r="K371" i="8"/>
  <c r="P371" i="8"/>
  <c r="K355" i="8"/>
  <c r="P355" i="8"/>
  <c r="K339" i="8"/>
  <c r="P339" i="8"/>
  <c r="K323" i="8"/>
  <c r="P323" i="8"/>
  <c r="K307" i="8"/>
  <c r="P307" i="8"/>
  <c r="K291" i="8"/>
  <c r="P291" i="8"/>
  <c r="K275" i="8"/>
  <c r="P275" i="8"/>
  <c r="K259" i="8"/>
  <c r="P259" i="8"/>
  <c r="K243" i="8"/>
  <c r="P243" i="8"/>
  <c r="K227" i="8"/>
  <c r="P227" i="8"/>
  <c r="K211" i="8"/>
  <c r="P211" i="8"/>
  <c r="K195" i="8"/>
  <c r="P195" i="8"/>
  <c r="K179" i="8"/>
  <c r="P179" i="8"/>
  <c r="K163" i="8"/>
  <c r="P163" i="8"/>
  <c r="K143" i="8"/>
  <c r="P143" i="8"/>
  <c r="K802" i="8"/>
  <c r="P802" i="8"/>
  <c r="K786" i="8"/>
  <c r="P786" i="8"/>
  <c r="K770" i="8"/>
  <c r="P770" i="8"/>
  <c r="K754" i="8"/>
  <c r="P754" i="8"/>
  <c r="K738" i="8"/>
  <c r="P738" i="8"/>
  <c r="K722" i="8"/>
  <c r="P722" i="8"/>
  <c r="K706" i="8"/>
  <c r="P706" i="8"/>
  <c r="K690" i="8"/>
  <c r="P690" i="8"/>
  <c r="K674" i="8"/>
  <c r="P674" i="8"/>
  <c r="K658" i="8"/>
  <c r="P658" i="8"/>
  <c r="K642" i="8"/>
  <c r="P642" i="8"/>
  <c r="K626" i="8"/>
  <c r="P626" i="8"/>
  <c r="K610" i="8"/>
  <c r="P610" i="8"/>
  <c r="K594" i="8"/>
  <c r="P594" i="8"/>
  <c r="K578" i="8"/>
  <c r="P578" i="8"/>
  <c r="K562" i="8"/>
  <c r="P562" i="8"/>
  <c r="K546" i="8"/>
  <c r="P546" i="8"/>
  <c r="K530" i="8"/>
  <c r="P530" i="8"/>
  <c r="K514" i="8"/>
  <c r="P514" i="8"/>
  <c r="K498" i="8"/>
  <c r="P498" i="8"/>
  <c r="K482" i="8"/>
  <c r="P482" i="8"/>
  <c r="K466" i="8"/>
  <c r="P466" i="8"/>
  <c r="K450" i="8"/>
  <c r="P450" i="8"/>
  <c r="K434" i="8"/>
  <c r="P434" i="8"/>
  <c r="K418" i="8"/>
  <c r="P418" i="8"/>
  <c r="K402" i="8"/>
  <c r="P402" i="8"/>
  <c r="K386" i="8"/>
  <c r="P386" i="8"/>
  <c r="K370" i="8"/>
  <c r="P370" i="8"/>
  <c r="K354" i="8"/>
  <c r="P354" i="8"/>
  <c r="K338" i="8"/>
  <c r="P338" i="8"/>
  <c r="K322" i="8"/>
  <c r="P322" i="8"/>
  <c r="K306" i="8"/>
  <c r="P306" i="8"/>
  <c r="K290" i="8"/>
  <c r="P290" i="8"/>
  <c r="K274" i="8"/>
  <c r="P274" i="8"/>
  <c r="K258" i="8"/>
  <c r="P258" i="8"/>
  <c r="K242" i="8"/>
  <c r="P242" i="8"/>
  <c r="K226" i="8"/>
  <c r="P226" i="8"/>
  <c r="K210" i="8"/>
  <c r="P210" i="8"/>
  <c r="K194" i="8"/>
  <c r="P194" i="8"/>
  <c r="K178" i="8"/>
  <c r="P178" i="8"/>
  <c r="K162" i="8"/>
  <c r="P162" i="8"/>
  <c r="K142" i="8"/>
  <c r="P142" i="8"/>
  <c r="K133" i="8"/>
  <c r="P133" i="8"/>
  <c r="K117" i="8"/>
  <c r="P117" i="8"/>
  <c r="K101" i="8"/>
  <c r="P101" i="8"/>
  <c r="K85" i="8"/>
  <c r="P85" i="8"/>
  <c r="K69" i="8"/>
  <c r="P69" i="8"/>
  <c r="K53" i="8"/>
  <c r="P53" i="8"/>
  <c r="K37" i="8"/>
  <c r="P37" i="8"/>
  <c r="K21" i="8"/>
  <c r="P21" i="8"/>
  <c r="K5" i="8"/>
  <c r="P5" i="8"/>
  <c r="K144" i="8"/>
  <c r="P144" i="8"/>
  <c r="K128" i="8"/>
  <c r="P128" i="8"/>
  <c r="K112" i="8"/>
  <c r="P112" i="8"/>
  <c r="K96" i="8"/>
  <c r="P96" i="8"/>
  <c r="K80" i="8"/>
  <c r="P80" i="8"/>
  <c r="K64" i="8"/>
  <c r="P64" i="8"/>
  <c r="K48" i="8"/>
  <c r="P48" i="8"/>
  <c r="K32" i="8"/>
  <c r="P32" i="8"/>
  <c r="K16" i="8"/>
  <c r="P16" i="8"/>
  <c r="K115" i="8"/>
  <c r="P115" i="8"/>
  <c r="K99" i="8"/>
  <c r="P99" i="8"/>
  <c r="K83" i="8"/>
  <c r="P83" i="8"/>
  <c r="K67" i="8"/>
  <c r="P67" i="8"/>
  <c r="K51" i="8"/>
  <c r="P51" i="8"/>
  <c r="K35" i="8"/>
  <c r="P35" i="8"/>
  <c r="K19" i="8"/>
  <c r="P19" i="8"/>
  <c r="K3" i="8"/>
  <c r="P3" i="8"/>
  <c r="K110" i="8"/>
  <c r="P110" i="8"/>
  <c r="K94" i="8"/>
  <c r="P94" i="8"/>
  <c r="K78" i="8"/>
  <c r="P78" i="8"/>
  <c r="K62" i="8"/>
  <c r="P62" i="8"/>
  <c r="K46" i="8"/>
  <c r="P46" i="8"/>
  <c r="K30" i="8"/>
  <c r="P30" i="8"/>
  <c r="K14" i="8"/>
  <c r="P14" i="8"/>
  <c r="K249" i="8"/>
  <c r="P249" i="8"/>
  <c r="K233" i="8"/>
  <c r="P233" i="8"/>
  <c r="K217" i="8"/>
  <c r="P217" i="8"/>
  <c r="K201" i="8"/>
  <c r="P201" i="8"/>
  <c r="K185" i="8"/>
  <c r="P185" i="8"/>
  <c r="K169" i="8"/>
  <c r="P169" i="8"/>
  <c r="K151" i="8"/>
  <c r="P151" i="8"/>
  <c r="K127" i="8"/>
  <c r="P127" i="8"/>
  <c r="K804" i="8"/>
  <c r="P804" i="8"/>
  <c r="K788" i="8"/>
  <c r="P788" i="8"/>
  <c r="K772" i="8"/>
  <c r="P772" i="8"/>
  <c r="K756" i="8"/>
  <c r="P756" i="8"/>
  <c r="K740" i="8"/>
  <c r="P740" i="8"/>
  <c r="K724" i="8"/>
  <c r="P724" i="8"/>
  <c r="K708" i="8"/>
  <c r="P708" i="8"/>
  <c r="K692" i="8"/>
  <c r="P692" i="8"/>
  <c r="K676" i="8"/>
  <c r="P676" i="8"/>
  <c r="K660" i="8"/>
  <c r="P660" i="8"/>
  <c r="K644" i="8"/>
  <c r="P644" i="8"/>
  <c r="K628" i="8"/>
  <c r="P628" i="8"/>
  <c r="K612" i="8"/>
  <c r="P612" i="8"/>
  <c r="K596" i="8"/>
  <c r="P596" i="8"/>
  <c r="K580" i="8"/>
  <c r="P580" i="8"/>
  <c r="K564" i="8"/>
  <c r="P564" i="8"/>
  <c r="K548" i="8"/>
  <c r="P548" i="8"/>
  <c r="K532" i="8"/>
  <c r="P532" i="8"/>
  <c r="K516" i="8"/>
  <c r="P516" i="8"/>
  <c r="K500" i="8"/>
  <c r="P500" i="8"/>
  <c r="K484" i="8"/>
  <c r="P484" i="8"/>
  <c r="K468" i="8"/>
  <c r="P468" i="8"/>
  <c r="K452" i="8"/>
  <c r="P452" i="8"/>
  <c r="K436" i="8"/>
  <c r="P436" i="8"/>
  <c r="K420" i="8"/>
  <c r="P420" i="8"/>
  <c r="K404" i="8"/>
  <c r="P404" i="8"/>
  <c r="K388" i="8"/>
  <c r="P388" i="8"/>
  <c r="K372" i="8"/>
  <c r="P372" i="8"/>
  <c r="K356" i="8"/>
  <c r="P356" i="8"/>
  <c r="K340" i="8"/>
  <c r="P340" i="8"/>
  <c r="K324" i="8"/>
  <c r="P324" i="8"/>
  <c r="K308" i="8"/>
  <c r="P308" i="8"/>
  <c r="K292" i="8"/>
  <c r="P292" i="8"/>
  <c r="K276" i="8"/>
  <c r="P276" i="8"/>
  <c r="K260" i="8"/>
  <c r="P260" i="8"/>
  <c r="K244" i="8"/>
  <c r="P244" i="8"/>
  <c r="K228" i="8"/>
  <c r="P228" i="8"/>
  <c r="K212" i="8"/>
  <c r="P212" i="8"/>
  <c r="K196" i="8"/>
  <c r="P196" i="8"/>
  <c r="K180" i="8"/>
  <c r="P180" i="8"/>
  <c r="K164" i="8"/>
  <c r="P164" i="8"/>
  <c r="K145" i="8"/>
  <c r="P145" i="8"/>
  <c r="K767" i="8"/>
  <c r="P767" i="8"/>
  <c r="K751" i="8"/>
  <c r="P751" i="8"/>
  <c r="K735" i="8"/>
  <c r="P735" i="8"/>
  <c r="K719" i="8"/>
  <c r="P719" i="8"/>
  <c r="K703" i="8"/>
  <c r="P703" i="8"/>
  <c r="K687" i="8"/>
  <c r="P687" i="8"/>
  <c r="K671" i="8"/>
  <c r="P671" i="8"/>
  <c r="K655" i="8"/>
  <c r="P655" i="8"/>
  <c r="K639" i="8"/>
  <c r="P639" i="8"/>
  <c r="K623" i="8"/>
  <c r="P623" i="8"/>
  <c r="K607" i="8"/>
  <c r="P607" i="8"/>
  <c r="K591" i="8"/>
  <c r="P591" i="8"/>
  <c r="K575" i="8"/>
  <c r="P575" i="8"/>
  <c r="K559" i="8"/>
  <c r="P559" i="8"/>
  <c r="K543" i="8"/>
  <c r="P543" i="8"/>
  <c r="K527" i="8"/>
  <c r="P527" i="8"/>
  <c r="K511" i="8"/>
  <c r="P511" i="8"/>
  <c r="K495" i="8"/>
  <c r="P495" i="8"/>
  <c r="K479" i="8"/>
  <c r="P479" i="8"/>
  <c r="K463" i="8"/>
  <c r="P463" i="8"/>
  <c r="K447" i="8"/>
  <c r="P447" i="8"/>
  <c r="K431" i="8"/>
  <c r="P431" i="8"/>
  <c r="K415" i="8"/>
  <c r="P415" i="8"/>
  <c r="K399" i="8"/>
  <c r="P399" i="8"/>
  <c r="K383" i="8"/>
  <c r="P383" i="8"/>
  <c r="K367" i="8"/>
  <c r="P367" i="8"/>
  <c r="K351" i="8"/>
  <c r="P351" i="8"/>
  <c r="K335" i="8"/>
  <c r="P335" i="8"/>
  <c r="K319" i="8"/>
  <c r="P319" i="8"/>
  <c r="K303" i="8"/>
  <c r="P303" i="8"/>
  <c r="K287" i="8"/>
  <c r="P287" i="8"/>
  <c r="K271" i="8"/>
  <c r="P271" i="8"/>
  <c r="K255" i="8"/>
  <c r="P255" i="8"/>
  <c r="K239" i="8"/>
  <c r="P239" i="8"/>
  <c r="K223" i="8"/>
  <c r="P223" i="8"/>
  <c r="K207" i="8"/>
  <c r="P207" i="8"/>
  <c r="K191" i="8"/>
  <c r="P191" i="8"/>
  <c r="K175" i="8"/>
  <c r="P175" i="8"/>
  <c r="K159" i="8"/>
  <c r="P159" i="8"/>
  <c r="K138" i="8"/>
  <c r="P138" i="8"/>
  <c r="K798" i="8"/>
  <c r="P798" i="8"/>
  <c r="K782" i="8"/>
  <c r="P782" i="8"/>
  <c r="K766" i="8"/>
  <c r="P766" i="8"/>
  <c r="K750" i="8"/>
  <c r="P750" i="8"/>
  <c r="K734" i="8"/>
  <c r="P734" i="8"/>
  <c r="K718" i="8"/>
  <c r="P718" i="8"/>
  <c r="K702" i="8"/>
  <c r="P702" i="8"/>
  <c r="K686" i="8"/>
  <c r="P686" i="8"/>
  <c r="K670" i="8"/>
  <c r="P670" i="8"/>
  <c r="K654" i="8"/>
  <c r="P654" i="8"/>
  <c r="K638" i="8"/>
  <c r="P638" i="8"/>
  <c r="K622" i="8"/>
  <c r="P622" i="8"/>
  <c r="K606" i="8"/>
  <c r="P606" i="8"/>
  <c r="K590" i="8"/>
  <c r="P590" i="8"/>
  <c r="K574" i="8"/>
  <c r="P574" i="8"/>
  <c r="K558" i="8"/>
  <c r="P558" i="8"/>
  <c r="K542" i="8"/>
  <c r="P542" i="8"/>
  <c r="K526" i="8"/>
  <c r="P526" i="8"/>
  <c r="K510" i="8"/>
  <c r="P510" i="8"/>
  <c r="K494" i="8"/>
  <c r="P494" i="8"/>
  <c r="K478" i="8"/>
  <c r="P478" i="8"/>
  <c r="K462" i="8"/>
  <c r="P462" i="8"/>
  <c r="K446" i="8"/>
  <c r="P446" i="8"/>
  <c r="K430" i="8"/>
  <c r="P430" i="8"/>
  <c r="K414" i="8"/>
  <c r="P414" i="8"/>
  <c r="K398" i="8"/>
  <c r="P398" i="8"/>
  <c r="K382" i="8"/>
  <c r="P382" i="8"/>
  <c r="K366" i="8"/>
  <c r="P366" i="8"/>
  <c r="K350" i="8"/>
  <c r="P350" i="8"/>
  <c r="K334" i="8"/>
  <c r="P334" i="8"/>
  <c r="K318" i="8"/>
  <c r="P318" i="8"/>
  <c r="K302" i="8"/>
  <c r="P302" i="8"/>
  <c r="K286" i="8"/>
  <c r="P286" i="8"/>
  <c r="K270" i="8"/>
  <c r="P270" i="8"/>
  <c r="K254" i="8"/>
  <c r="P254" i="8"/>
  <c r="K238" i="8"/>
  <c r="P238" i="8"/>
  <c r="K222" i="8"/>
  <c r="P222" i="8"/>
  <c r="K206" i="8"/>
  <c r="P206" i="8"/>
  <c r="K190" i="8"/>
  <c r="P190" i="8"/>
  <c r="K174" i="8"/>
  <c r="P174" i="8"/>
  <c r="K158" i="8"/>
  <c r="P158" i="8"/>
  <c r="K137" i="8"/>
  <c r="P137" i="8"/>
  <c r="K129" i="8"/>
  <c r="P129" i="8"/>
  <c r="K113" i="8"/>
  <c r="P113" i="8"/>
  <c r="K97" i="8"/>
  <c r="P97" i="8"/>
  <c r="K81" i="8"/>
  <c r="P81" i="8"/>
  <c r="K65" i="8"/>
  <c r="P65" i="8"/>
  <c r="K49" i="8"/>
  <c r="P49" i="8"/>
  <c r="K33" i="8"/>
  <c r="P33" i="8"/>
  <c r="K17" i="8"/>
  <c r="P17" i="8"/>
  <c r="K156" i="8"/>
  <c r="P156" i="8"/>
  <c r="K140" i="8"/>
  <c r="P140" i="8"/>
  <c r="K124" i="8"/>
  <c r="P124" i="8"/>
  <c r="K108" i="8"/>
  <c r="P108" i="8"/>
  <c r="K92" i="8"/>
  <c r="P92" i="8"/>
  <c r="K76" i="8"/>
  <c r="P76" i="8"/>
  <c r="K60" i="8"/>
  <c r="P60" i="8"/>
  <c r="K44" i="8"/>
  <c r="P44" i="8"/>
  <c r="K28" i="8"/>
  <c r="P28" i="8"/>
  <c r="K12" i="8"/>
  <c r="P12" i="8"/>
  <c r="K111" i="8"/>
  <c r="P111" i="8"/>
  <c r="K95" i="8"/>
  <c r="P95" i="8"/>
  <c r="K79" i="8"/>
  <c r="P79" i="8"/>
  <c r="K63" i="8"/>
  <c r="P63" i="8"/>
  <c r="K47" i="8"/>
  <c r="P47" i="8"/>
  <c r="K31" i="8"/>
  <c r="P31" i="8"/>
  <c r="K15" i="8"/>
  <c r="P15" i="8"/>
  <c r="K122" i="8"/>
  <c r="P122" i="8"/>
  <c r="K106" i="8"/>
  <c r="P106" i="8"/>
  <c r="K90" i="8"/>
  <c r="P90" i="8"/>
  <c r="K74" i="8"/>
  <c r="P74" i="8"/>
  <c r="K58" i="8"/>
  <c r="P58" i="8"/>
  <c r="K42" i="8"/>
  <c r="P42" i="8"/>
  <c r="K26" i="8"/>
  <c r="P26" i="8"/>
  <c r="K10" i="8"/>
  <c r="P10" i="8"/>
  <c r="K277" i="8"/>
  <c r="P277" i="8"/>
  <c r="K261" i="8"/>
  <c r="P261" i="8"/>
  <c r="K245" i="8"/>
  <c r="P245" i="8"/>
  <c r="K229" i="8"/>
  <c r="P229" i="8"/>
  <c r="K213" i="8"/>
  <c r="P213" i="8"/>
  <c r="K197" i="8"/>
  <c r="P197" i="8"/>
  <c r="K181" i="8"/>
  <c r="P181" i="8"/>
  <c r="K165" i="8"/>
  <c r="P165" i="8"/>
  <c r="K146" i="8"/>
  <c r="P146" i="8"/>
  <c r="K816" i="8"/>
  <c r="P816" i="8"/>
  <c r="K800" i="8"/>
  <c r="P800" i="8"/>
  <c r="K784" i="8"/>
  <c r="P784" i="8"/>
  <c r="K768" i="8"/>
  <c r="P768" i="8"/>
  <c r="K752" i="8"/>
  <c r="P752" i="8"/>
  <c r="K736" i="8"/>
  <c r="P736" i="8"/>
  <c r="K720" i="8"/>
  <c r="P720" i="8"/>
  <c r="K704" i="8"/>
  <c r="P704" i="8"/>
  <c r="K688" i="8"/>
  <c r="P688" i="8"/>
  <c r="K672" i="8"/>
  <c r="P672" i="8"/>
  <c r="K656" i="8"/>
  <c r="P656" i="8"/>
  <c r="K640" i="8"/>
  <c r="P640" i="8"/>
  <c r="K624" i="8"/>
  <c r="P624" i="8"/>
  <c r="K608" i="8"/>
  <c r="P608" i="8"/>
  <c r="K592" i="8"/>
  <c r="P592" i="8"/>
  <c r="K576" i="8"/>
  <c r="P576" i="8"/>
  <c r="K560" i="8"/>
  <c r="P560" i="8"/>
  <c r="K544" i="8"/>
  <c r="P544" i="8"/>
  <c r="K528" i="8"/>
  <c r="P528" i="8"/>
  <c r="K512" i="8"/>
  <c r="P512" i="8"/>
  <c r="K496" i="8"/>
  <c r="P496" i="8"/>
  <c r="K480" i="8"/>
  <c r="P480" i="8"/>
  <c r="K464" i="8"/>
  <c r="P464" i="8"/>
  <c r="K448" i="8"/>
  <c r="P448" i="8"/>
  <c r="K432" i="8"/>
  <c r="P432" i="8"/>
  <c r="K416" i="8"/>
  <c r="P416" i="8"/>
  <c r="K400" i="8"/>
  <c r="P400" i="8"/>
  <c r="K384" i="8"/>
  <c r="P384" i="8"/>
  <c r="K368" i="8"/>
  <c r="P368" i="8"/>
  <c r="K352" i="8"/>
  <c r="P352" i="8"/>
  <c r="K336" i="8"/>
  <c r="P336" i="8"/>
  <c r="K320" i="8"/>
  <c r="P320" i="8"/>
  <c r="K304" i="8"/>
  <c r="P304" i="8"/>
  <c r="K288" i="8"/>
  <c r="P288" i="8"/>
  <c r="K272" i="8"/>
  <c r="P272" i="8"/>
  <c r="K256" i="8"/>
  <c r="P256" i="8"/>
  <c r="K240" i="8"/>
  <c r="P240" i="8"/>
  <c r="K224" i="8"/>
  <c r="P224" i="8"/>
  <c r="K208" i="8"/>
  <c r="P208" i="8"/>
  <c r="K192" i="8"/>
  <c r="P192" i="8"/>
  <c r="K176" i="8"/>
  <c r="P176" i="8"/>
  <c r="K160" i="8"/>
  <c r="P160" i="8"/>
  <c r="K139" i="8"/>
  <c r="P139" i="8"/>
  <c r="K763" i="8"/>
  <c r="P763" i="8"/>
  <c r="K747" i="8"/>
  <c r="P747" i="8"/>
  <c r="K731" i="8"/>
  <c r="P731" i="8"/>
  <c r="K715" i="8"/>
  <c r="P715" i="8"/>
  <c r="K699" i="8"/>
  <c r="P699" i="8"/>
  <c r="K683" i="8"/>
  <c r="P683" i="8"/>
  <c r="K667" i="8"/>
  <c r="P667" i="8"/>
  <c r="K651" i="8"/>
  <c r="P651" i="8"/>
  <c r="K635" i="8"/>
  <c r="P635" i="8"/>
  <c r="K619" i="8"/>
  <c r="P619" i="8"/>
  <c r="K603" i="8"/>
  <c r="P603" i="8"/>
  <c r="K587" i="8"/>
  <c r="P587" i="8"/>
  <c r="K571" i="8"/>
  <c r="P571" i="8"/>
  <c r="K555" i="8"/>
  <c r="P555" i="8"/>
  <c r="K539" i="8"/>
  <c r="P539" i="8"/>
  <c r="K523" i="8"/>
  <c r="P523" i="8"/>
  <c r="K507" i="8"/>
  <c r="P507" i="8"/>
  <c r="K491" i="8"/>
  <c r="P491" i="8"/>
  <c r="K475" i="8"/>
  <c r="P475" i="8"/>
  <c r="K459" i="8"/>
  <c r="P459" i="8"/>
  <c r="K443" i="8"/>
  <c r="P443" i="8"/>
  <c r="K427" i="8"/>
  <c r="P427" i="8"/>
  <c r="K411" i="8"/>
  <c r="P411" i="8"/>
  <c r="K395" i="8"/>
  <c r="P395" i="8"/>
  <c r="K379" i="8"/>
  <c r="P379" i="8"/>
  <c r="K363" i="8"/>
  <c r="P363" i="8"/>
  <c r="K347" i="8"/>
  <c r="P347" i="8"/>
  <c r="K331" i="8"/>
  <c r="P331" i="8"/>
  <c r="K315" i="8"/>
  <c r="P315" i="8"/>
  <c r="K299" i="8"/>
  <c r="P299" i="8"/>
  <c r="K283" i="8"/>
  <c r="P283" i="8"/>
  <c r="K267" i="8"/>
  <c r="P267" i="8"/>
  <c r="K251" i="8"/>
  <c r="P251" i="8"/>
  <c r="K235" i="8"/>
  <c r="P235" i="8"/>
  <c r="K219" i="8"/>
  <c r="P219" i="8"/>
  <c r="K203" i="8"/>
  <c r="P203" i="8"/>
  <c r="K187" i="8"/>
  <c r="P187" i="8"/>
  <c r="K171" i="8"/>
  <c r="P171" i="8"/>
  <c r="K154" i="8"/>
  <c r="P154" i="8"/>
  <c r="K131" i="8"/>
  <c r="P131" i="8"/>
  <c r="K794" i="8"/>
  <c r="P794" i="8"/>
  <c r="K778" i="8"/>
  <c r="P778" i="8"/>
  <c r="K762" i="8"/>
  <c r="P762" i="8"/>
  <c r="K746" i="8"/>
  <c r="P746" i="8"/>
  <c r="K730" i="8"/>
  <c r="P730" i="8"/>
  <c r="K714" i="8"/>
  <c r="P714" i="8"/>
  <c r="K698" i="8"/>
  <c r="P698" i="8"/>
  <c r="K682" i="8"/>
  <c r="P682" i="8"/>
  <c r="K666" i="8"/>
  <c r="P666" i="8"/>
  <c r="K650" i="8"/>
  <c r="P650" i="8"/>
  <c r="K634" i="8"/>
  <c r="P634" i="8"/>
  <c r="K618" i="8"/>
  <c r="P618" i="8"/>
  <c r="K602" i="8"/>
  <c r="P602" i="8"/>
  <c r="K586" i="8"/>
  <c r="P586" i="8"/>
  <c r="K570" i="8"/>
  <c r="P570" i="8"/>
  <c r="K554" i="8"/>
  <c r="P554" i="8"/>
  <c r="K538" i="8"/>
  <c r="P538" i="8"/>
  <c r="K522" i="8"/>
  <c r="P522" i="8"/>
  <c r="K506" i="8"/>
  <c r="P506" i="8"/>
  <c r="K490" i="8"/>
  <c r="P490" i="8"/>
  <c r="K474" i="8"/>
  <c r="P474" i="8"/>
  <c r="K458" i="8"/>
  <c r="P458" i="8"/>
  <c r="K442" i="8"/>
  <c r="P442" i="8"/>
  <c r="K426" i="8"/>
  <c r="P426" i="8"/>
  <c r="K410" i="8"/>
  <c r="P410" i="8"/>
  <c r="K394" i="8"/>
  <c r="P394" i="8"/>
  <c r="K378" i="8"/>
  <c r="P378" i="8"/>
  <c r="K362" i="8"/>
  <c r="P362" i="8"/>
  <c r="K346" i="8"/>
  <c r="P346" i="8"/>
  <c r="K330" i="8"/>
  <c r="P330" i="8"/>
  <c r="K314" i="8"/>
  <c r="P314" i="8"/>
  <c r="K298" i="8"/>
  <c r="P298" i="8"/>
  <c r="K282" i="8"/>
  <c r="P282" i="8"/>
  <c r="K266" i="8"/>
  <c r="P266" i="8"/>
  <c r="K250" i="8"/>
  <c r="P250" i="8"/>
  <c r="K234" i="8"/>
  <c r="P234" i="8"/>
  <c r="K218" i="8"/>
  <c r="P218" i="8"/>
  <c r="K202" i="8"/>
  <c r="P202" i="8"/>
  <c r="K186" i="8"/>
  <c r="P186" i="8"/>
  <c r="K170" i="8"/>
  <c r="P170" i="8"/>
  <c r="K153" i="8"/>
  <c r="P153" i="8"/>
  <c r="K130" i="8"/>
  <c r="P130" i="8"/>
  <c r="K125" i="8"/>
  <c r="P125" i="8"/>
  <c r="K109" i="8"/>
  <c r="P109" i="8"/>
  <c r="K93" i="8"/>
  <c r="P93" i="8"/>
  <c r="K77" i="8"/>
  <c r="P77" i="8"/>
  <c r="K61" i="8"/>
  <c r="P61" i="8"/>
  <c r="K45" i="8"/>
  <c r="P45" i="8"/>
  <c r="K29" i="8"/>
  <c r="P29" i="8"/>
  <c r="K13" i="8"/>
  <c r="P13" i="8"/>
  <c r="K152" i="8"/>
  <c r="P152" i="8"/>
  <c r="K136" i="8"/>
  <c r="P136" i="8"/>
  <c r="K120" i="8"/>
  <c r="P120" i="8"/>
  <c r="K104" i="8"/>
  <c r="P104" i="8"/>
  <c r="K88" i="8"/>
  <c r="P88" i="8"/>
  <c r="K72" i="8"/>
  <c r="P72" i="8"/>
  <c r="K56" i="8"/>
  <c r="P56" i="8"/>
  <c r="K40" i="8"/>
  <c r="P40" i="8"/>
  <c r="K24" i="8"/>
  <c r="P24" i="8"/>
  <c r="K8" i="8"/>
  <c r="P8" i="8"/>
  <c r="K107" i="8"/>
  <c r="P107" i="8"/>
  <c r="K91" i="8"/>
  <c r="P91" i="8"/>
  <c r="K75" i="8"/>
  <c r="P75" i="8"/>
  <c r="K59" i="8"/>
  <c r="P59" i="8"/>
  <c r="K43" i="8"/>
  <c r="P43" i="8"/>
  <c r="K27" i="8"/>
  <c r="P27" i="8"/>
  <c r="K11" i="8"/>
  <c r="P11" i="8"/>
  <c r="K118" i="8"/>
  <c r="P118" i="8"/>
  <c r="K102" i="8"/>
  <c r="P102" i="8"/>
  <c r="K86" i="8"/>
  <c r="P86" i="8"/>
  <c r="K70" i="8"/>
  <c r="P70" i="8"/>
  <c r="K54" i="8"/>
  <c r="P54" i="8"/>
  <c r="K38" i="8"/>
  <c r="P38" i="8"/>
  <c r="K22" i="8"/>
  <c r="P22" i="8"/>
  <c r="K6" i="8"/>
  <c r="P6" i="8"/>
  <c r="K225" i="8"/>
  <c r="P225" i="8"/>
  <c r="K209" i="8"/>
  <c r="P209" i="8"/>
  <c r="K193" i="8"/>
  <c r="P193" i="8"/>
  <c r="K177" i="8"/>
  <c r="P177" i="8"/>
  <c r="K161" i="8"/>
  <c r="P161" i="8"/>
  <c r="K141" i="8"/>
  <c r="P141" i="8"/>
  <c r="K812" i="8"/>
  <c r="P812" i="8"/>
  <c r="K796" i="8"/>
  <c r="P796" i="8"/>
  <c r="K780" i="8"/>
  <c r="P780" i="8"/>
  <c r="K764" i="8"/>
  <c r="P764" i="8"/>
  <c r="K748" i="8"/>
  <c r="P748" i="8"/>
  <c r="K732" i="8"/>
  <c r="P732" i="8"/>
  <c r="K716" i="8"/>
  <c r="P716" i="8"/>
  <c r="K700" i="8"/>
  <c r="P700" i="8"/>
  <c r="K684" i="8"/>
  <c r="P684" i="8"/>
  <c r="K668" i="8"/>
  <c r="P668" i="8"/>
  <c r="K652" i="8"/>
  <c r="P652" i="8"/>
  <c r="K636" i="8"/>
  <c r="P636" i="8"/>
  <c r="K620" i="8"/>
  <c r="P620" i="8"/>
  <c r="K604" i="8"/>
  <c r="P604" i="8"/>
  <c r="K588" i="8"/>
  <c r="P588" i="8"/>
  <c r="K572" i="8"/>
  <c r="P572" i="8"/>
  <c r="K556" i="8"/>
  <c r="P556" i="8"/>
  <c r="K540" i="8"/>
  <c r="P540" i="8"/>
  <c r="K524" i="8"/>
  <c r="P524" i="8"/>
  <c r="K508" i="8"/>
  <c r="P508" i="8"/>
  <c r="K492" i="8"/>
  <c r="P492" i="8"/>
  <c r="K476" i="8"/>
  <c r="P476" i="8"/>
  <c r="K460" i="8"/>
  <c r="P460" i="8"/>
  <c r="K444" i="8"/>
  <c r="P444" i="8"/>
  <c r="K428" i="8"/>
  <c r="P428" i="8"/>
  <c r="K412" i="8"/>
  <c r="P412" i="8"/>
  <c r="K396" i="8"/>
  <c r="P396" i="8"/>
  <c r="K380" i="8"/>
  <c r="P380" i="8"/>
  <c r="K364" i="8"/>
  <c r="P364" i="8"/>
  <c r="K348" i="8"/>
  <c r="P348" i="8"/>
  <c r="K332" i="8"/>
  <c r="P332" i="8"/>
  <c r="K316" i="8"/>
  <c r="P316" i="8"/>
  <c r="K300" i="8"/>
  <c r="P300" i="8"/>
  <c r="K284" i="8"/>
  <c r="P284" i="8"/>
  <c r="K268" i="8"/>
  <c r="P268" i="8"/>
  <c r="K252" i="8"/>
  <c r="P252" i="8"/>
  <c r="K236" i="8"/>
  <c r="P236" i="8"/>
  <c r="K220" i="8"/>
  <c r="P220" i="8"/>
  <c r="K204" i="8"/>
  <c r="P204" i="8"/>
  <c r="K188" i="8"/>
  <c r="P188" i="8"/>
  <c r="K172" i="8"/>
  <c r="P172" i="8"/>
  <c r="K155" i="8"/>
  <c r="P155" i="8"/>
  <c r="K134" i="8"/>
  <c r="P134" i="8"/>
  <c r="K759" i="8"/>
  <c r="P759" i="8"/>
  <c r="K743" i="8"/>
  <c r="P743" i="8"/>
  <c r="K727" i="8"/>
  <c r="P727" i="8"/>
  <c r="K711" i="8"/>
  <c r="P711" i="8"/>
  <c r="K695" i="8"/>
  <c r="P695" i="8"/>
  <c r="K679" i="8"/>
  <c r="P679" i="8"/>
  <c r="K663" i="8"/>
  <c r="P663" i="8"/>
  <c r="K647" i="8"/>
  <c r="P647" i="8"/>
  <c r="K631" i="8"/>
  <c r="P631" i="8"/>
  <c r="K615" i="8"/>
  <c r="P615" i="8"/>
  <c r="K599" i="8"/>
  <c r="P599" i="8"/>
  <c r="K583" i="8"/>
  <c r="P583" i="8"/>
  <c r="K567" i="8"/>
  <c r="P567" i="8"/>
  <c r="K551" i="8"/>
  <c r="P551" i="8"/>
  <c r="K535" i="8"/>
  <c r="P535" i="8"/>
  <c r="K519" i="8"/>
  <c r="P519" i="8"/>
  <c r="K503" i="8"/>
  <c r="P503" i="8"/>
  <c r="K487" i="8"/>
  <c r="P487" i="8"/>
  <c r="K471" i="8"/>
  <c r="P471" i="8"/>
  <c r="K455" i="8"/>
  <c r="P455" i="8"/>
  <c r="K439" i="8"/>
  <c r="P439" i="8"/>
  <c r="K423" i="8"/>
  <c r="P423" i="8"/>
  <c r="K407" i="8"/>
  <c r="P407" i="8"/>
  <c r="K391" i="8"/>
  <c r="P391" i="8"/>
  <c r="K375" i="8"/>
  <c r="P375" i="8"/>
  <c r="K359" i="8"/>
  <c r="P359" i="8"/>
  <c r="K343" i="8"/>
  <c r="P343" i="8"/>
  <c r="K327" i="8"/>
  <c r="P327" i="8"/>
  <c r="K311" i="8"/>
  <c r="P311" i="8"/>
  <c r="K295" i="8"/>
  <c r="P295" i="8"/>
  <c r="K279" i="8"/>
  <c r="P279" i="8"/>
  <c r="K263" i="8"/>
  <c r="P263" i="8"/>
  <c r="K247" i="8"/>
  <c r="P247" i="8"/>
  <c r="K231" i="8"/>
  <c r="P231" i="8"/>
  <c r="K215" i="8"/>
  <c r="P215" i="8"/>
  <c r="K199" i="8"/>
  <c r="P199" i="8"/>
  <c r="K183" i="8"/>
  <c r="P183" i="8"/>
  <c r="K167" i="8"/>
  <c r="P167" i="8"/>
  <c r="K149" i="8"/>
  <c r="P149" i="8"/>
  <c r="K123" i="8"/>
  <c r="P123" i="8"/>
  <c r="K790" i="8"/>
  <c r="P790" i="8"/>
  <c r="K774" i="8"/>
  <c r="P774" i="8"/>
  <c r="K758" i="8"/>
  <c r="P758" i="8"/>
  <c r="K742" i="8"/>
  <c r="P742" i="8"/>
  <c r="K726" i="8"/>
  <c r="P726" i="8"/>
  <c r="K710" i="8"/>
  <c r="P710" i="8"/>
  <c r="K694" i="8"/>
  <c r="P694" i="8"/>
  <c r="K678" i="8"/>
  <c r="P678" i="8"/>
  <c r="K662" i="8"/>
  <c r="P662" i="8"/>
  <c r="K646" i="8"/>
  <c r="P646" i="8"/>
  <c r="K630" i="8"/>
  <c r="P630" i="8"/>
  <c r="K614" i="8"/>
  <c r="P614" i="8"/>
  <c r="K598" i="8"/>
  <c r="P598" i="8"/>
  <c r="K582" i="8"/>
  <c r="P582" i="8"/>
  <c r="K566" i="8"/>
  <c r="P566" i="8"/>
  <c r="K550" i="8"/>
  <c r="P550" i="8"/>
  <c r="K534" i="8"/>
  <c r="P534" i="8"/>
  <c r="K518" i="8"/>
  <c r="P518" i="8"/>
  <c r="K502" i="8"/>
  <c r="P502" i="8"/>
  <c r="K486" i="8"/>
  <c r="P486" i="8"/>
  <c r="K470" i="8"/>
  <c r="P470" i="8"/>
  <c r="K454" i="8"/>
  <c r="P454" i="8"/>
  <c r="K438" i="8"/>
  <c r="P438" i="8"/>
  <c r="K422" i="8"/>
  <c r="P422" i="8"/>
  <c r="K406" i="8"/>
  <c r="P406" i="8"/>
  <c r="K390" i="8"/>
  <c r="P390" i="8"/>
  <c r="K374" i="8"/>
  <c r="P374" i="8"/>
  <c r="K358" i="8"/>
  <c r="P358" i="8"/>
  <c r="K342" i="8"/>
  <c r="P342" i="8"/>
  <c r="K326" i="8"/>
  <c r="P326" i="8"/>
  <c r="K310" i="8"/>
  <c r="P310" i="8"/>
  <c r="K294" i="8"/>
  <c r="P294" i="8"/>
  <c r="K278" i="8"/>
  <c r="P278" i="8"/>
  <c r="K262" i="8"/>
  <c r="P262" i="8"/>
  <c r="K246" i="8"/>
  <c r="P246" i="8"/>
  <c r="K230" i="8"/>
  <c r="P230" i="8"/>
  <c r="K214" i="8"/>
  <c r="P214" i="8"/>
  <c r="K198" i="8"/>
  <c r="P198" i="8"/>
  <c r="K182" i="8"/>
  <c r="P182" i="8"/>
  <c r="K166" i="8"/>
  <c r="P166" i="8"/>
  <c r="K147" i="8"/>
  <c r="P147" i="8"/>
  <c r="K119" i="8"/>
  <c r="P119" i="8"/>
  <c r="K121" i="8"/>
  <c r="P121" i="8"/>
  <c r="K105" i="8"/>
  <c r="P105" i="8"/>
  <c r="K89" i="8"/>
  <c r="P89" i="8"/>
  <c r="K73" i="8"/>
  <c r="P73" i="8"/>
  <c r="K57" i="8"/>
  <c r="P57" i="8"/>
  <c r="K41" i="8"/>
  <c r="P41" i="8"/>
  <c r="K25" i="8"/>
  <c r="P25" i="8"/>
  <c r="K9" i="8"/>
  <c r="P9" i="8"/>
  <c r="K148" i="8"/>
  <c r="P148" i="8"/>
  <c r="K132" i="8"/>
  <c r="P132" i="8"/>
  <c r="K116" i="8"/>
  <c r="P116" i="8"/>
  <c r="K100" i="8"/>
  <c r="P100" i="8"/>
  <c r="K84" i="8"/>
  <c r="P84" i="8"/>
  <c r="K68" i="8"/>
  <c r="P68" i="8"/>
  <c r="K52" i="8"/>
  <c r="P52" i="8"/>
  <c r="K36" i="8"/>
  <c r="P36" i="8"/>
  <c r="K20" i="8"/>
  <c r="P20" i="8"/>
  <c r="K4" i="8"/>
  <c r="P4" i="8"/>
  <c r="K103" i="8"/>
  <c r="P103" i="8"/>
  <c r="K87" i="8"/>
  <c r="P87" i="8"/>
  <c r="K71" i="8"/>
  <c r="P71" i="8"/>
  <c r="K55" i="8"/>
  <c r="P55" i="8"/>
  <c r="K39" i="8"/>
  <c r="P39" i="8"/>
  <c r="K23" i="8"/>
  <c r="P23" i="8"/>
  <c r="K7" i="8"/>
  <c r="P7" i="8"/>
  <c r="K114" i="8"/>
  <c r="P114" i="8"/>
  <c r="K98" i="8"/>
  <c r="P98" i="8"/>
  <c r="K82" i="8"/>
  <c r="P82" i="8"/>
  <c r="K66" i="8"/>
  <c r="P66" i="8"/>
  <c r="K50" i="8"/>
  <c r="P50" i="8"/>
  <c r="K34" i="8"/>
  <c r="P34" i="8"/>
  <c r="K18" i="8"/>
  <c r="P18" i="8"/>
  <c r="J773" i="8"/>
  <c r="J772" i="8"/>
  <c r="C6" i="8"/>
  <c r="E5" i="8"/>
  <c r="C3" i="11"/>
  <c r="C7" i="11"/>
  <c r="C11" i="11"/>
  <c r="C15" i="11"/>
  <c r="C19" i="11"/>
  <c r="C23" i="11"/>
  <c r="C27" i="11"/>
  <c r="C31" i="11"/>
  <c r="C35" i="11"/>
  <c r="C39" i="11"/>
  <c r="C43" i="11"/>
  <c r="C47" i="11"/>
  <c r="C51" i="11"/>
  <c r="C55" i="11"/>
  <c r="C59" i="11"/>
  <c r="C63" i="11"/>
  <c r="C67" i="11"/>
  <c r="C71" i="11"/>
  <c r="C75" i="11"/>
  <c r="C4" i="11"/>
  <c r="C8" i="11"/>
  <c r="C12" i="11"/>
  <c r="C16" i="11"/>
  <c r="C20" i="11"/>
  <c r="C24" i="11"/>
  <c r="C28" i="11"/>
  <c r="C32" i="11"/>
  <c r="C36" i="11"/>
  <c r="C40" i="11"/>
  <c r="C44" i="11"/>
  <c r="C48" i="11"/>
  <c r="C52" i="11"/>
  <c r="C56" i="11"/>
  <c r="C60" i="11"/>
  <c r="C64" i="11"/>
  <c r="C68" i="11"/>
  <c r="C72" i="11"/>
  <c r="C76" i="11"/>
  <c r="C80" i="11"/>
  <c r="C5" i="11"/>
  <c r="C9" i="11"/>
  <c r="C13" i="11"/>
  <c r="C17" i="11"/>
  <c r="C21" i="11"/>
  <c r="C25" i="11"/>
  <c r="C29" i="11"/>
  <c r="C33" i="11"/>
  <c r="C37" i="11"/>
  <c r="C41" i="11"/>
  <c r="C45" i="11"/>
  <c r="C49" i="11"/>
  <c r="C53" i="11"/>
  <c r="C57" i="11"/>
  <c r="C6" i="11"/>
  <c r="C10" i="11"/>
  <c r="C14" i="11"/>
  <c r="C18" i="11"/>
  <c r="C22" i="11"/>
  <c r="C26" i="11"/>
  <c r="C30" i="11"/>
  <c r="C34" i="11"/>
  <c r="C38" i="11"/>
  <c r="C42" i="11"/>
  <c r="C46" i="11"/>
  <c r="C61" i="11"/>
  <c r="C69" i="11"/>
  <c r="C77" i="11"/>
  <c r="C82" i="11"/>
  <c r="C86" i="11"/>
  <c r="C90" i="11"/>
  <c r="C94" i="11"/>
  <c r="C98" i="11"/>
  <c r="C102" i="11"/>
  <c r="C106" i="11"/>
  <c r="C110" i="11"/>
  <c r="C114" i="11"/>
  <c r="C118" i="11"/>
  <c r="C122" i="11"/>
  <c r="C126" i="11"/>
  <c r="C130" i="11"/>
  <c r="C134" i="11"/>
  <c r="C138" i="11"/>
  <c r="C142" i="11"/>
  <c r="C146" i="11"/>
  <c r="C150" i="11"/>
  <c r="C154" i="11"/>
  <c r="C158" i="11"/>
  <c r="C162" i="11"/>
  <c r="C166" i="11"/>
  <c r="C170" i="11"/>
  <c r="C174" i="11"/>
  <c r="C178" i="11"/>
  <c r="C182" i="11"/>
  <c r="C186" i="11"/>
  <c r="C190" i="11"/>
  <c r="C194" i="11"/>
  <c r="C198" i="11"/>
  <c r="C202" i="11"/>
  <c r="C206" i="11"/>
  <c r="C210" i="11"/>
  <c r="C214" i="11"/>
  <c r="C218" i="11"/>
  <c r="C222" i="11"/>
  <c r="C226" i="11"/>
  <c r="C230" i="11"/>
  <c r="C234" i="11"/>
  <c r="C238" i="11"/>
  <c r="C242" i="11"/>
  <c r="C246" i="11"/>
  <c r="C250" i="11"/>
  <c r="C254" i="11"/>
  <c r="C258" i="11"/>
  <c r="C2" i="11"/>
  <c r="C257" i="11"/>
  <c r="C50" i="11"/>
  <c r="C62" i="11"/>
  <c r="C70" i="11"/>
  <c r="C78" i="11"/>
  <c r="C83" i="11"/>
  <c r="C87" i="11"/>
  <c r="C91" i="11"/>
  <c r="C95" i="11"/>
  <c r="C99" i="11"/>
  <c r="C103" i="11"/>
  <c r="C107" i="11"/>
  <c r="C111" i="11"/>
  <c r="C115" i="11"/>
  <c r="C119" i="11"/>
  <c r="C123" i="11"/>
  <c r="C127" i="11"/>
  <c r="C131" i="11"/>
  <c r="C135" i="11"/>
  <c r="C139" i="11"/>
  <c r="C143" i="11"/>
  <c r="C147" i="11"/>
  <c r="C151" i="11"/>
  <c r="C155" i="11"/>
  <c r="C159" i="11"/>
  <c r="C163" i="11"/>
  <c r="C167" i="11"/>
  <c r="C171" i="11"/>
  <c r="C175" i="11"/>
  <c r="C179" i="11"/>
  <c r="C183" i="11"/>
  <c r="C187" i="11"/>
  <c r="C191" i="11"/>
  <c r="C195" i="11"/>
  <c r="C199" i="11"/>
  <c r="C203" i="11"/>
  <c r="C207" i="11"/>
  <c r="C211" i="11"/>
  <c r="C215" i="11"/>
  <c r="C219" i="11"/>
  <c r="C223" i="11"/>
  <c r="C227" i="11"/>
  <c r="C231" i="11"/>
  <c r="C235" i="11"/>
  <c r="C239" i="11"/>
  <c r="C243" i="11"/>
  <c r="C247" i="11"/>
  <c r="C251" i="11"/>
  <c r="C255" i="11"/>
  <c r="C259" i="11"/>
  <c r="C260" i="11"/>
  <c r="C261" i="11"/>
  <c r="C54" i="11"/>
  <c r="C65" i="11"/>
  <c r="C73" i="11"/>
  <c r="C79" i="11"/>
  <c r="C84" i="11"/>
  <c r="C88" i="11"/>
  <c r="C92" i="11"/>
  <c r="C96" i="11"/>
  <c r="C100" i="11"/>
  <c r="C104" i="11"/>
  <c r="C108" i="11"/>
  <c r="C112" i="11"/>
  <c r="C116" i="11"/>
  <c r="C120" i="11"/>
  <c r="C124" i="11"/>
  <c r="C128" i="11"/>
  <c r="C132" i="11"/>
  <c r="C136" i="11"/>
  <c r="C140" i="11"/>
  <c r="C144" i="11"/>
  <c r="C148" i="11"/>
  <c r="C152" i="11"/>
  <c r="C156" i="11"/>
  <c r="C160" i="11"/>
  <c r="C164" i="11"/>
  <c r="C168" i="11"/>
  <c r="C172" i="11"/>
  <c r="C176" i="11"/>
  <c r="C180" i="11"/>
  <c r="C184" i="11"/>
  <c r="C188" i="11"/>
  <c r="C192" i="11"/>
  <c r="C196" i="11"/>
  <c r="C200" i="11"/>
  <c r="C204" i="11"/>
  <c r="C208" i="11"/>
  <c r="C212" i="11"/>
  <c r="C216" i="11"/>
  <c r="C220" i="11"/>
  <c r="C224" i="11"/>
  <c r="C228" i="11"/>
  <c r="C232" i="11"/>
  <c r="C236" i="11"/>
  <c r="C240" i="11"/>
  <c r="C244" i="11"/>
  <c r="C248" i="11"/>
  <c r="C252" i="11"/>
  <c r="C256" i="11"/>
  <c r="C249" i="11"/>
  <c r="C58" i="11"/>
  <c r="C66" i="11"/>
  <c r="C74" i="11"/>
  <c r="C81" i="11"/>
  <c r="C85" i="11"/>
  <c r="C89" i="11"/>
  <c r="C93" i="11"/>
  <c r="C97" i="11"/>
  <c r="C101" i="11"/>
  <c r="C105" i="11"/>
  <c r="C109" i="11"/>
  <c r="C113" i="11"/>
  <c r="C117" i="11"/>
  <c r="C121" i="11"/>
  <c r="C125" i="11"/>
  <c r="C129" i="11"/>
  <c r="C133" i="11"/>
  <c r="C137" i="11"/>
  <c r="C141" i="11"/>
  <c r="C145" i="11"/>
  <c r="C149" i="11"/>
  <c r="C153" i="11"/>
  <c r="C157" i="11"/>
  <c r="C161" i="11"/>
  <c r="C165" i="11"/>
  <c r="C169" i="11"/>
  <c r="C173" i="11"/>
  <c r="C177" i="11"/>
  <c r="C181" i="11"/>
  <c r="C185" i="11"/>
  <c r="C189" i="11"/>
  <c r="C193" i="11"/>
  <c r="C197" i="11"/>
  <c r="C201" i="11"/>
  <c r="C205" i="11"/>
  <c r="C209" i="11"/>
  <c r="C213" i="11"/>
  <c r="C217" i="11"/>
  <c r="C221" i="11"/>
  <c r="C225" i="11"/>
  <c r="C229" i="11"/>
  <c r="C233" i="11"/>
  <c r="C237" i="11"/>
  <c r="C241" i="11"/>
  <c r="C245" i="11"/>
  <c r="C253" i="11"/>
  <c r="G9" i="2"/>
  <c r="I8" i="2"/>
  <c r="C68" i="15"/>
  <c r="D103" i="15"/>
  <c r="E2" i="11"/>
  <c r="D237" i="11"/>
  <c r="C7" i="8"/>
  <c r="E6" i="8"/>
  <c r="B5" i="11"/>
  <c r="D205" i="11"/>
  <c r="D233" i="11"/>
  <c r="D245" i="11"/>
  <c r="D229" i="11"/>
  <c r="D213" i="11"/>
  <c r="D197" i="11"/>
  <c r="D181" i="11"/>
  <c r="D165" i="11"/>
  <c r="D149" i="11"/>
  <c r="D133" i="11"/>
  <c r="D117" i="11"/>
  <c r="D101" i="11"/>
  <c r="D85" i="11"/>
  <c r="D58" i="11"/>
  <c r="D248" i="11"/>
  <c r="D232" i="11"/>
  <c r="D216" i="11"/>
  <c r="D200" i="11"/>
  <c r="D184" i="11"/>
  <c r="D168" i="11"/>
  <c r="D152" i="11"/>
  <c r="D136" i="11"/>
  <c r="D120" i="11"/>
  <c r="D104" i="11"/>
  <c r="D88" i="11"/>
  <c r="D65" i="11"/>
  <c r="D247" i="11"/>
  <c r="D231" i="11"/>
  <c r="D215" i="11"/>
  <c r="D199" i="11"/>
  <c r="D183" i="11"/>
  <c r="D167" i="11"/>
  <c r="D151" i="11"/>
  <c r="D135" i="11"/>
  <c r="D119" i="11"/>
  <c r="D103" i="11"/>
  <c r="D87" i="11"/>
  <c r="D62" i="11"/>
  <c r="D258" i="11"/>
  <c r="D242" i="11"/>
  <c r="D226" i="11"/>
  <c r="D210" i="11"/>
  <c r="D194" i="11"/>
  <c r="D178" i="11"/>
  <c r="D162" i="11"/>
  <c r="D146" i="11"/>
  <c r="D130" i="11"/>
  <c r="D114" i="11"/>
  <c r="D98" i="11"/>
  <c r="D82" i="11"/>
  <c r="D46" i="11"/>
  <c r="D30" i="11"/>
  <c r="D14" i="11"/>
  <c r="D53" i="11"/>
  <c r="D37" i="11"/>
  <c r="D21" i="11"/>
  <c r="D5" i="11"/>
  <c r="D68" i="11"/>
  <c r="D52" i="11"/>
  <c r="D36" i="11"/>
  <c r="D20" i="11"/>
  <c r="D4" i="11"/>
  <c r="D63" i="11"/>
  <c r="D47" i="11"/>
  <c r="D31" i="11"/>
  <c r="D15" i="11"/>
  <c r="D221" i="11"/>
  <c r="D253" i="11"/>
  <c r="D241" i="11"/>
  <c r="D225" i="11"/>
  <c r="D209" i="11"/>
  <c r="D193" i="11"/>
  <c r="D177" i="11"/>
  <c r="D161" i="11"/>
  <c r="D145" i="11"/>
  <c r="D129" i="11"/>
  <c r="D113" i="11"/>
  <c r="D97" i="11"/>
  <c r="D81" i="11"/>
  <c r="D249" i="11"/>
  <c r="D244" i="11"/>
  <c r="D228" i="11"/>
  <c r="D212" i="11"/>
  <c r="D196" i="11"/>
  <c r="D180" i="11"/>
  <c r="D164" i="11"/>
  <c r="D148" i="11"/>
  <c r="D132" i="11"/>
  <c r="D116" i="11"/>
  <c r="D100" i="11"/>
  <c r="D84" i="11"/>
  <c r="D54" i="11"/>
  <c r="D259" i="11"/>
  <c r="D243" i="11"/>
  <c r="D227" i="11"/>
  <c r="D211" i="11"/>
  <c r="D195" i="11"/>
  <c r="D179" i="11"/>
  <c r="D163" i="11"/>
  <c r="D147" i="11"/>
  <c r="D131" i="11"/>
  <c r="D115" i="11"/>
  <c r="D99" i="11"/>
  <c r="D83" i="11"/>
  <c r="D50" i="11"/>
  <c r="D254" i="11"/>
  <c r="D238" i="11"/>
  <c r="D222" i="11"/>
  <c r="D206" i="11"/>
  <c r="D190" i="11"/>
  <c r="D174" i="11"/>
  <c r="D158" i="11"/>
  <c r="D142" i="11"/>
  <c r="D126" i="11"/>
  <c r="D110" i="11"/>
  <c r="D94" i="11"/>
  <c r="D77" i="11"/>
  <c r="D42" i="11"/>
  <c r="D26" i="11"/>
  <c r="D10" i="11"/>
  <c r="D49" i="11"/>
  <c r="D33" i="11"/>
  <c r="D17" i="11"/>
  <c r="D80" i="11"/>
  <c r="D64" i="11"/>
  <c r="D48" i="11"/>
  <c r="D32" i="11"/>
  <c r="D16" i="11"/>
  <c r="D75" i="11"/>
  <c r="D59" i="11"/>
  <c r="D43" i="11"/>
  <c r="D27" i="11"/>
  <c r="D11" i="11"/>
  <c r="D173" i="11"/>
  <c r="D157" i="11"/>
  <c r="D141" i="11"/>
  <c r="D125" i="11"/>
  <c r="D109" i="11"/>
  <c r="D93" i="11"/>
  <c r="D74" i="11"/>
  <c r="D256" i="11"/>
  <c r="D240" i="11"/>
  <c r="D224" i="11"/>
  <c r="D208" i="11"/>
  <c r="D192" i="11"/>
  <c r="D176" i="11"/>
  <c r="D160" i="11"/>
  <c r="D144" i="11"/>
  <c r="D128" i="11"/>
  <c r="D112" i="11"/>
  <c r="D96" i="11"/>
  <c r="D79" i="11"/>
  <c r="D261" i="11"/>
  <c r="D255" i="11"/>
  <c r="D239" i="11"/>
  <c r="D223" i="11"/>
  <c r="D207" i="11"/>
  <c r="D191" i="11"/>
  <c r="D175" i="11"/>
  <c r="D159" i="11"/>
  <c r="D143" i="11"/>
  <c r="D127" i="11"/>
  <c r="D111" i="11"/>
  <c r="D95" i="11"/>
  <c r="D78" i="11"/>
  <c r="D257" i="11"/>
  <c r="D250" i="11"/>
  <c r="D234" i="11"/>
  <c r="D218" i="11"/>
  <c r="D202" i="11"/>
  <c r="D186" i="11"/>
  <c r="D170" i="11"/>
  <c r="D154" i="11"/>
  <c r="D138" i="11"/>
  <c r="D122" i="11"/>
  <c r="D106" i="11"/>
  <c r="D90" i="11"/>
  <c r="D69" i="11"/>
  <c r="D38" i="11"/>
  <c r="D22" i="11"/>
  <c r="D6" i="11"/>
  <c r="D45" i="11"/>
  <c r="D29" i="11"/>
  <c r="D13" i="11"/>
  <c r="D76" i="11"/>
  <c r="D60" i="11"/>
  <c r="D44" i="11"/>
  <c r="D28" i="11"/>
  <c r="D12" i="11"/>
  <c r="D71" i="11"/>
  <c r="D55" i="11"/>
  <c r="D39" i="11"/>
  <c r="D23" i="11"/>
  <c r="D7" i="11"/>
  <c r="D189" i="11"/>
  <c r="D217" i="11"/>
  <c r="D201" i="11"/>
  <c r="D185" i="11"/>
  <c r="D169" i="11"/>
  <c r="D153" i="11"/>
  <c r="D137" i="11"/>
  <c r="D121" i="11"/>
  <c r="D105" i="11"/>
  <c r="D89" i="11"/>
  <c r="D66" i="11"/>
  <c r="D252" i="11"/>
  <c r="D236" i="11"/>
  <c r="D220" i="11"/>
  <c r="D204" i="11"/>
  <c r="D188" i="11"/>
  <c r="D172" i="11"/>
  <c r="D156" i="11"/>
  <c r="D140" i="11"/>
  <c r="D124" i="11"/>
  <c r="D108" i="11"/>
  <c r="D92" i="11"/>
  <c r="D73" i="11"/>
  <c r="D260" i="11"/>
  <c r="D251" i="11"/>
  <c r="D235" i="11"/>
  <c r="D219" i="11"/>
  <c r="D203" i="11"/>
  <c r="D187" i="11"/>
  <c r="D171" i="11"/>
  <c r="D155" i="11"/>
  <c r="D139" i="11"/>
  <c r="D123" i="11"/>
  <c r="D107" i="11"/>
  <c r="D91" i="11"/>
  <c r="D70" i="11"/>
  <c r="D2" i="11"/>
  <c r="D246" i="11"/>
  <c r="D230" i="11"/>
  <c r="D214" i="11"/>
  <c r="D198" i="11"/>
  <c r="D182" i="11"/>
  <c r="D166" i="11"/>
  <c r="D150" i="11"/>
  <c r="D134" i="11"/>
  <c r="D118" i="11"/>
  <c r="D102" i="11"/>
  <c r="D86" i="11"/>
  <c r="D61" i="11"/>
  <c r="D34" i="11"/>
  <c r="D18" i="11"/>
  <c r="D57" i="11"/>
  <c r="D41" i="11"/>
  <c r="D25" i="11"/>
  <c r="D9" i="11"/>
  <c r="D72" i="11"/>
  <c r="D56" i="11"/>
  <c r="D40" i="11"/>
  <c r="D24" i="11"/>
  <c r="D8" i="11"/>
  <c r="D67" i="11"/>
  <c r="D51" i="11"/>
  <c r="D35" i="11"/>
  <c r="D19" i="11"/>
  <c r="D3" i="11"/>
  <c r="G10" i="2"/>
  <c r="I9" i="2"/>
  <c r="D104" i="15"/>
  <c r="C69" i="15"/>
  <c r="Q2" i="8"/>
  <c r="R2" i="8"/>
  <c r="E85" i="11"/>
  <c r="E93" i="11"/>
  <c r="E98" i="11"/>
  <c r="E102" i="11"/>
  <c r="E106" i="11"/>
  <c r="E110" i="11"/>
  <c r="E114" i="11"/>
  <c r="E118" i="11"/>
  <c r="E122" i="11"/>
  <c r="E126" i="11"/>
  <c r="E130" i="11"/>
  <c r="E134" i="11"/>
  <c r="E138" i="11"/>
  <c r="E142" i="11"/>
  <c r="E146" i="11"/>
  <c r="E150" i="11"/>
  <c r="E154" i="11"/>
  <c r="E158" i="11"/>
  <c r="E162" i="11"/>
  <c r="E166" i="11"/>
  <c r="E170" i="11"/>
  <c r="E174" i="11"/>
  <c r="E178" i="11"/>
  <c r="E182" i="11"/>
  <c r="E186" i="11"/>
  <c r="E190" i="11"/>
  <c r="E194" i="11"/>
  <c r="E198" i="11"/>
  <c r="E202" i="11"/>
  <c r="E206" i="11"/>
  <c r="E210" i="11"/>
  <c r="E214" i="11"/>
  <c r="E218" i="11"/>
  <c r="E222" i="11"/>
  <c r="E226" i="11"/>
  <c r="E230" i="11"/>
  <c r="E234" i="11"/>
  <c r="E238" i="11"/>
  <c r="E242" i="11"/>
  <c r="E246" i="11"/>
  <c r="E250" i="11"/>
  <c r="E254" i="11"/>
  <c r="E258" i="11"/>
  <c r="E89" i="11"/>
  <c r="E94" i="11"/>
  <c r="E99" i="11"/>
  <c r="E103" i="11"/>
  <c r="E107" i="11"/>
  <c r="E111" i="11"/>
  <c r="E115" i="11"/>
  <c r="E119" i="11"/>
  <c r="E123" i="11"/>
  <c r="E127" i="11"/>
  <c r="E131" i="11"/>
  <c r="E135" i="11"/>
  <c r="E139" i="11"/>
  <c r="E143" i="11"/>
  <c r="E147" i="11"/>
  <c r="E151" i="11"/>
  <c r="E155" i="11"/>
  <c r="E159" i="11"/>
  <c r="E163" i="11"/>
  <c r="E167" i="11"/>
  <c r="E171" i="11"/>
  <c r="E175" i="11"/>
  <c r="E179" i="11"/>
  <c r="E183" i="11"/>
  <c r="E187" i="11"/>
  <c r="E191" i="11"/>
  <c r="E195" i="11"/>
  <c r="E199" i="11"/>
  <c r="E203" i="11"/>
  <c r="E207" i="11"/>
  <c r="E211" i="11"/>
  <c r="E215" i="11"/>
  <c r="E219" i="11"/>
  <c r="E223" i="11"/>
  <c r="E227" i="11"/>
  <c r="E231" i="11"/>
  <c r="E235" i="11"/>
  <c r="E239" i="11"/>
  <c r="E243" i="11"/>
  <c r="E247" i="11"/>
  <c r="E251" i="11"/>
  <c r="E255" i="11"/>
  <c r="E259" i="11"/>
  <c r="E90" i="11"/>
  <c r="E96" i="11"/>
  <c r="E100" i="11"/>
  <c r="E104" i="11"/>
  <c r="E108" i="11"/>
  <c r="E112" i="11"/>
  <c r="E116" i="11"/>
  <c r="E120" i="11"/>
  <c r="E124" i="11"/>
  <c r="E128" i="11"/>
  <c r="E132" i="11"/>
  <c r="E136" i="11"/>
  <c r="E140" i="11"/>
  <c r="E144" i="11"/>
  <c r="E148" i="11"/>
  <c r="E152" i="11"/>
  <c r="E156" i="11"/>
  <c r="E160" i="11"/>
  <c r="E164" i="11"/>
  <c r="E168" i="11"/>
  <c r="E172" i="11"/>
  <c r="E176" i="11"/>
  <c r="E180" i="11"/>
  <c r="E184" i="11"/>
  <c r="E188" i="11"/>
  <c r="E192" i="11"/>
  <c r="E196" i="11"/>
  <c r="E200" i="11"/>
  <c r="E204" i="11"/>
  <c r="E208" i="11"/>
  <c r="E212" i="11"/>
  <c r="E216" i="11"/>
  <c r="E220" i="11"/>
  <c r="E224" i="11"/>
  <c r="E228" i="11"/>
  <c r="E232" i="11"/>
  <c r="E236" i="11"/>
  <c r="E240" i="11"/>
  <c r="E244" i="11"/>
  <c r="E248" i="11"/>
  <c r="E252" i="11"/>
  <c r="E256" i="11"/>
  <c r="E260" i="11"/>
  <c r="E92" i="11"/>
  <c r="E97" i="11"/>
  <c r="E101" i="11"/>
  <c r="E105" i="11"/>
  <c r="E109" i="11"/>
  <c r="E113" i="11"/>
  <c r="E117" i="11"/>
  <c r="E121" i="11"/>
  <c r="E125" i="11"/>
  <c r="E129" i="11"/>
  <c r="E133" i="11"/>
  <c r="E137" i="11"/>
  <c r="E141" i="11"/>
  <c r="E145" i="11"/>
  <c r="E149" i="11"/>
  <c r="E153" i="11"/>
  <c r="E157" i="11"/>
  <c r="E161" i="11"/>
  <c r="E165" i="11"/>
  <c r="E169" i="11"/>
  <c r="E173" i="11"/>
  <c r="E177" i="11"/>
  <c r="E181" i="11"/>
  <c r="E185" i="11"/>
  <c r="E189" i="11"/>
  <c r="E193" i="11"/>
  <c r="E197" i="11"/>
  <c r="E201" i="11"/>
  <c r="E205" i="11"/>
  <c r="E209" i="11"/>
  <c r="E213" i="11"/>
  <c r="E217" i="11"/>
  <c r="E221" i="11"/>
  <c r="E225" i="11"/>
  <c r="E229" i="11"/>
  <c r="E233" i="11"/>
  <c r="E237" i="11"/>
  <c r="E241" i="11"/>
  <c r="E245" i="11"/>
  <c r="E249" i="11"/>
  <c r="E253" i="11"/>
  <c r="E257" i="11"/>
  <c r="E261" i="11"/>
  <c r="E5" i="11"/>
  <c r="E9" i="11"/>
  <c r="E13" i="11"/>
  <c r="E17" i="11"/>
  <c r="E21" i="11"/>
  <c r="E25" i="11"/>
  <c r="E29" i="11"/>
  <c r="E33" i="11"/>
  <c r="E37" i="11"/>
  <c r="E41" i="11"/>
  <c r="E45" i="11"/>
  <c r="E49" i="11"/>
  <c r="E53" i="11"/>
  <c r="E57" i="11"/>
  <c r="E61" i="11"/>
  <c r="E65" i="11"/>
  <c r="E69" i="11"/>
  <c r="E73" i="11"/>
  <c r="E77" i="11"/>
  <c r="E81" i="11"/>
  <c r="E6" i="11"/>
  <c r="E10" i="11"/>
  <c r="E14" i="11"/>
  <c r="E18" i="11"/>
  <c r="E22" i="11"/>
  <c r="E26" i="11"/>
  <c r="E30" i="11"/>
  <c r="E34" i="11"/>
  <c r="E38" i="11"/>
  <c r="E42" i="11"/>
  <c r="E46" i="11"/>
  <c r="E50" i="11"/>
  <c r="E54" i="11"/>
  <c r="E58" i="11"/>
  <c r="E62" i="11"/>
  <c r="E66" i="11"/>
  <c r="E70" i="11"/>
  <c r="E74" i="11"/>
  <c r="E78" i="11"/>
  <c r="E82" i="11"/>
  <c r="E86" i="11"/>
  <c r="E3" i="11"/>
  <c r="E7" i="11"/>
  <c r="E11" i="11"/>
  <c r="E15" i="11"/>
  <c r="E19" i="11"/>
  <c r="E23" i="11"/>
  <c r="E27" i="11"/>
  <c r="E31" i="11"/>
  <c r="E35" i="11"/>
  <c r="E39" i="11"/>
  <c r="E43" i="11"/>
  <c r="E47" i="11"/>
  <c r="E51" i="11"/>
  <c r="E55" i="11"/>
  <c r="E59" i="11"/>
  <c r="E63" i="11"/>
  <c r="E67" i="11"/>
  <c r="E71" i="11"/>
  <c r="E75" i="11"/>
  <c r="E79" i="11"/>
  <c r="E83" i="11"/>
  <c r="E87" i="11"/>
  <c r="E91" i="11"/>
  <c r="E95" i="11"/>
  <c r="E4" i="11"/>
  <c r="E8" i="11"/>
  <c r="E12" i="11"/>
  <c r="E16" i="11"/>
  <c r="E20" i="11"/>
  <c r="E24" i="11"/>
  <c r="E28" i="11"/>
  <c r="E32" i="11"/>
  <c r="E36" i="11"/>
  <c r="E40" i="11"/>
  <c r="E44" i="11"/>
  <c r="E48" i="11"/>
  <c r="E52" i="11"/>
  <c r="E56" i="11"/>
  <c r="E60" i="11"/>
  <c r="E64" i="11"/>
  <c r="E68" i="11"/>
  <c r="E72" i="11"/>
  <c r="E76" i="11"/>
  <c r="E80" i="11"/>
  <c r="E84" i="11"/>
  <c r="E88" i="11"/>
  <c r="Q1490" i="8"/>
  <c r="R1490" i="8"/>
  <c r="S1490" i="8"/>
  <c r="Q1526" i="8"/>
  <c r="R1526" i="8"/>
  <c r="S1526" i="8"/>
  <c r="Q1498" i="8"/>
  <c r="R1498" i="8"/>
  <c r="Q1426" i="8"/>
  <c r="R1426" i="8"/>
  <c r="S1426" i="8"/>
  <c r="Q1362" i="8"/>
  <c r="R1362" i="8"/>
  <c r="S1362" i="8"/>
  <c r="Q1298" i="8"/>
  <c r="R1298" i="8"/>
  <c r="S1298" i="8"/>
  <c r="Q1519" i="8"/>
  <c r="R1519" i="8"/>
  <c r="S1519" i="8"/>
  <c r="Q1455" i="8"/>
  <c r="R1455" i="8"/>
  <c r="S1455" i="8"/>
  <c r="Q1391" i="8"/>
  <c r="R1391" i="8"/>
  <c r="S1391" i="8"/>
  <c r="Q1327" i="8"/>
  <c r="R1327" i="8"/>
  <c r="S1327" i="8"/>
  <c r="Q1263" i="8"/>
  <c r="R1263" i="8"/>
  <c r="S1263" i="8"/>
  <c r="Q1496" i="8"/>
  <c r="R1496" i="8"/>
  <c r="Q1432" i="8"/>
  <c r="R1432" i="8"/>
  <c r="S1432" i="8"/>
  <c r="Q1368" i="8"/>
  <c r="R1368" i="8"/>
  <c r="S1368" i="8"/>
  <c r="Q1304" i="8"/>
  <c r="R1304" i="8"/>
  <c r="Q1533" i="8"/>
  <c r="R1533" i="8"/>
  <c r="Q1469" i="8"/>
  <c r="R1469" i="8"/>
  <c r="S1469" i="8"/>
  <c r="Q1405" i="8"/>
  <c r="R1405" i="8"/>
  <c r="S1405" i="8"/>
  <c r="Q1341" i="8"/>
  <c r="R1341" i="8"/>
  <c r="S1341" i="8"/>
  <c r="Q1277" i="8"/>
  <c r="R1277" i="8"/>
  <c r="S1277" i="8"/>
  <c r="Q1213" i="8"/>
  <c r="R1213" i="8"/>
  <c r="S1213" i="8"/>
  <c r="Q1218" i="8"/>
  <c r="R1218" i="8"/>
  <c r="S1218" i="8"/>
  <c r="Q1122" i="8"/>
  <c r="R1122" i="8"/>
  <c r="S1122" i="8"/>
  <c r="Q1042" i="8"/>
  <c r="R1042" i="8"/>
  <c r="S1042" i="8"/>
  <c r="Q978" i="8"/>
  <c r="R978" i="8"/>
  <c r="S978" i="8"/>
  <c r="Q1235" i="8"/>
  <c r="R1235" i="8"/>
  <c r="S1235" i="8"/>
  <c r="Q1171" i="8"/>
  <c r="R1171" i="8"/>
  <c r="S1171" i="8"/>
  <c r="Q1107" i="8"/>
  <c r="R1107" i="8"/>
  <c r="Q1043" i="8"/>
  <c r="R1043" i="8"/>
  <c r="S1043" i="8"/>
  <c r="Q979" i="8"/>
  <c r="R979" i="8"/>
  <c r="S979" i="8"/>
  <c r="Q915" i="8"/>
  <c r="R915" i="8"/>
  <c r="S915" i="8"/>
  <c r="Q1184" i="8"/>
  <c r="R1184" i="8"/>
  <c r="S1184" i="8"/>
  <c r="Q1120" i="8"/>
  <c r="R1120" i="8"/>
  <c r="S1120" i="8"/>
  <c r="Q1056" i="8"/>
  <c r="R1056" i="8"/>
  <c r="S1056" i="8"/>
  <c r="Q992" i="8"/>
  <c r="R992" i="8"/>
  <c r="S992" i="8"/>
  <c r="Q928" i="8"/>
  <c r="R928" i="8"/>
  <c r="S928" i="8"/>
  <c r="Q1157" i="8"/>
  <c r="R1157" i="8"/>
  <c r="Q1093" i="8"/>
  <c r="R1093" i="8"/>
  <c r="Q1029" i="8"/>
  <c r="R1029" i="8"/>
  <c r="S1029" i="8"/>
  <c r="Q965" i="8"/>
  <c r="R965" i="8"/>
  <c r="S965" i="8"/>
  <c r="Q898" i="8"/>
  <c r="R898" i="8"/>
  <c r="S898" i="8"/>
  <c r="Q834" i="8"/>
  <c r="R834" i="8"/>
  <c r="Q770" i="8"/>
  <c r="R770" i="8"/>
  <c r="S770" i="8"/>
  <c r="Q706" i="8"/>
  <c r="R706" i="8"/>
  <c r="S706" i="8"/>
  <c r="Q642" i="8"/>
  <c r="R642" i="8"/>
  <c r="S642" i="8"/>
  <c r="Q903" i="8"/>
  <c r="R903" i="8"/>
  <c r="S903" i="8"/>
  <c r="Q839" i="8"/>
  <c r="R839" i="8"/>
  <c r="Q775" i="8"/>
  <c r="R775" i="8"/>
  <c r="S775" i="8"/>
  <c r="Q711" i="8"/>
  <c r="R711" i="8"/>
  <c r="H94" i="11"/>
  <c r="Q647" i="8"/>
  <c r="R647" i="8"/>
  <c r="S647" i="8"/>
  <c r="Q583" i="8"/>
  <c r="R583" i="8"/>
  <c r="S583" i="8"/>
  <c r="Q852" i="8"/>
  <c r="R852" i="8"/>
  <c r="S852" i="8"/>
  <c r="Q788" i="8"/>
  <c r="R788" i="8"/>
  <c r="S788" i="8"/>
  <c r="Q724" i="8"/>
  <c r="R724" i="8"/>
  <c r="S724" i="8"/>
  <c r="Q660" i="8"/>
  <c r="R660" i="8"/>
  <c r="S660" i="8"/>
  <c r="Q1514" i="8"/>
  <c r="R1514" i="8"/>
  <c r="Q1438" i="8"/>
  <c r="R1438" i="8"/>
  <c r="S1438" i="8"/>
  <c r="Q1374" i="8"/>
  <c r="R1374" i="8"/>
  <c r="Q1310" i="8"/>
  <c r="R1310" i="8"/>
  <c r="S1310" i="8"/>
  <c r="Q1515" i="8"/>
  <c r="R1515" i="8"/>
  <c r="S1515" i="8"/>
  <c r="Q1451" i="8"/>
  <c r="R1451" i="8"/>
  <c r="S1451" i="8"/>
  <c r="Q1387" i="8"/>
  <c r="R1387" i="8"/>
  <c r="S1387" i="8"/>
  <c r="Q1323" i="8"/>
  <c r="R1323" i="8"/>
  <c r="S1323" i="8"/>
  <c r="Q1259" i="8"/>
  <c r="R1259" i="8"/>
  <c r="Q1492" i="8"/>
  <c r="R1492" i="8"/>
  <c r="S1492" i="8"/>
  <c r="Q1428" i="8"/>
  <c r="R1428" i="8"/>
  <c r="S1428" i="8"/>
  <c r="Q1364" i="8"/>
  <c r="R1364" i="8"/>
  <c r="S1364" i="8"/>
  <c r="Q1300" i="8"/>
  <c r="R1300" i="8"/>
  <c r="S1300" i="8"/>
  <c r="Q1529" i="8"/>
  <c r="R1529" i="8"/>
  <c r="S1529" i="8"/>
  <c r="Q1465" i="8"/>
  <c r="R1465" i="8"/>
  <c r="S1465" i="8"/>
  <c r="Q1401" i="8"/>
  <c r="R1401" i="8"/>
  <c r="S1401" i="8"/>
  <c r="Q1337" i="8"/>
  <c r="R1337" i="8"/>
  <c r="S1337" i="8"/>
  <c r="Q1273" i="8"/>
  <c r="R1273" i="8"/>
  <c r="S1273" i="8"/>
  <c r="Q1209" i="8"/>
  <c r="R1209" i="8"/>
  <c r="S1209" i="8"/>
  <c r="Q1182" i="8"/>
  <c r="R1182" i="8"/>
  <c r="S1182" i="8"/>
  <c r="Q1118" i="8"/>
  <c r="R1118" i="8"/>
  <c r="S1118" i="8"/>
  <c r="Q1054" i="8"/>
  <c r="R1054" i="8"/>
  <c r="S1054" i="8"/>
  <c r="Q990" i="8"/>
  <c r="R990" i="8"/>
  <c r="S990" i="8"/>
  <c r="Q926" i="8"/>
  <c r="R926" i="8"/>
  <c r="S926" i="8"/>
  <c r="Q1183" i="8"/>
  <c r="R1183" i="8"/>
  <c r="S1183" i="8"/>
  <c r="Q1119" i="8"/>
  <c r="R1119" i="8"/>
  <c r="S1119" i="8"/>
  <c r="Q1055" i="8"/>
  <c r="R1055" i="8"/>
  <c r="S1055" i="8"/>
  <c r="Q991" i="8"/>
  <c r="R991" i="8"/>
  <c r="S991" i="8"/>
  <c r="Q927" i="8"/>
  <c r="R927" i="8"/>
  <c r="S927" i="8"/>
  <c r="Q1196" i="8"/>
  <c r="R1196" i="8"/>
  <c r="S1196" i="8"/>
  <c r="Q1116" i="8"/>
  <c r="R1116" i="8"/>
  <c r="S1116" i="8"/>
  <c r="Q1052" i="8"/>
  <c r="R1052" i="8"/>
  <c r="S1052" i="8"/>
  <c r="Q988" i="8"/>
  <c r="R988" i="8"/>
  <c r="S988" i="8"/>
  <c r="Q1466" i="8"/>
  <c r="R1466" i="8"/>
  <c r="S1466" i="8"/>
  <c r="Q1402" i="8"/>
  <c r="R1402" i="8"/>
  <c r="S1402" i="8"/>
  <c r="Q1338" i="8"/>
  <c r="R1338" i="8"/>
  <c r="S1338" i="8"/>
  <c r="Q1274" i="8"/>
  <c r="R1274" i="8"/>
  <c r="S1274" i="8"/>
  <c r="Q1495" i="8"/>
  <c r="R1495" i="8"/>
  <c r="Q1415" i="8"/>
  <c r="R1415" i="8"/>
  <c r="S1415" i="8"/>
  <c r="Q1351" i="8"/>
  <c r="R1351" i="8"/>
  <c r="S1351" i="8"/>
  <c r="Q1271" i="8"/>
  <c r="R1271" i="8"/>
  <c r="Q1504" i="8"/>
  <c r="R1504" i="8"/>
  <c r="Q1440" i="8"/>
  <c r="R1440" i="8"/>
  <c r="S1440" i="8"/>
  <c r="Q1376" i="8"/>
  <c r="R1376" i="8"/>
  <c r="S1376" i="8"/>
  <c r="Q1312" i="8"/>
  <c r="R1312" i="8"/>
  <c r="S1312" i="8"/>
  <c r="Q1248" i="8"/>
  <c r="R1248" i="8"/>
  <c r="S1248" i="8"/>
  <c r="Q1477" i="8"/>
  <c r="R1477" i="8"/>
  <c r="S1477" i="8"/>
  <c r="Q1413" i="8"/>
  <c r="R1413" i="8"/>
  <c r="S1413" i="8"/>
  <c r="Q1349" i="8"/>
  <c r="R1349" i="8"/>
  <c r="S1349" i="8"/>
  <c r="Q1285" i="8"/>
  <c r="R1285" i="8"/>
  <c r="S1285" i="8"/>
  <c r="Q1221" i="8"/>
  <c r="R1221" i="8"/>
  <c r="S1221" i="8"/>
  <c r="Q1210" i="8"/>
  <c r="R1210" i="8"/>
  <c r="S1210" i="8"/>
  <c r="Q1114" i="8"/>
  <c r="R1114" i="8"/>
  <c r="S1114" i="8"/>
  <c r="Q1050" i="8"/>
  <c r="R1050" i="8"/>
  <c r="S1050" i="8"/>
  <c r="Q986" i="8"/>
  <c r="R986" i="8"/>
  <c r="S986" i="8"/>
  <c r="Q922" i="8"/>
  <c r="R922" i="8"/>
  <c r="S922" i="8"/>
  <c r="Q1179" i="8"/>
  <c r="R1179" i="8"/>
  <c r="Q1115" i="8"/>
  <c r="R1115" i="8"/>
  <c r="S1115" i="8"/>
  <c r="Q1035" i="8"/>
  <c r="R1035" i="8"/>
  <c r="S1035" i="8"/>
  <c r="Q971" i="8"/>
  <c r="R971" i="8"/>
  <c r="Q1224" i="8"/>
  <c r="R1224" i="8"/>
  <c r="Q1160" i="8"/>
  <c r="R1160" i="8"/>
  <c r="Q1096" i="8"/>
  <c r="R1096" i="8"/>
  <c r="Q1032" i="8"/>
  <c r="R1032" i="8"/>
  <c r="S1032" i="8"/>
  <c r="Q968" i="8"/>
  <c r="R968" i="8"/>
  <c r="Q1462" i="8"/>
  <c r="R1462" i="8"/>
  <c r="S1462" i="8"/>
  <c r="Q1398" i="8"/>
  <c r="R1398" i="8"/>
  <c r="S1398" i="8"/>
  <c r="Q1334" i="8"/>
  <c r="R1334" i="8"/>
  <c r="S1334" i="8"/>
  <c r="Q1270" i="8"/>
  <c r="R1270" i="8"/>
  <c r="S1270" i="8"/>
  <c r="Q1491" i="8"/>
  <c r="R1491" i="8"/>
  <c r="S1491" i="8"/>
  <c r="Q1427" i="8"/>
  <c r="R1427" i="8"/>
  <c r="S1427" i="8"/>
  <c r="Q1363" i="8"/>
  <c r="R1363" i="8"/>
  <c r="S1363" i="8"/>
  <c r="Q1299" i="8"/>
  <c r="R1299" i="8"/>
  <c r="S1299" i="8"/>
  <c r="Q1532" i="8"/>
  <c r="R1532" i="8"/>
  <c r="S1532" i="8"/>
  <c r="Q1468" i="8"/>
  <c r="R1468" i="8"/>
  <c r="S1468" i="8"/>
  <c r="Q1388" i="8"/>
  <c r="R1388" i="8"/>
  <c r="S1388" i="8"/>
  <c r="Q1324" i="8"/>
  <c r="R1324" i="8"/>
  <c r="S1324" i="8"/>
  <c r="Q1537" i="8"/>
  <c r="R1537" i="8"/>
  <c r="Q1457" i="8"/>
  <c r="R1457" i="8"/>
  <c r="S1457" i="8"/>
  <c r="Q1393" i="8"/>
  <c r="R1393" i="8"/>
  <c r="S1393" i="8"/>
  <c r="Q1329" i="8"/>
  <c r="R1329" i="8"/>
  <c r="S1329" i="8"/>
  <c r="Q1265" i="8"/>
  <c r="R1265" i="8"/>
  <c r="S1265" i="8"/>
  <c r="Q1222" i="8"/>
  <c r="R1222" i="8"/>
  <c r="S1222" i="8"/>
  <c r="Q1126" i="8"/>
  <c r="R1126" i="8"/>
  <c r="S1126" i="8"/>
  <c r="Q1062" i="8"/>
  <c r="R1062" i="8"/>
  <c r="S1062" i="8"/>
  <c r="Q998" i="8"/>
  <c r="R998" i="8"/>
  <c r="S998" i="8"/>
  <c r="Q934" i="8"/>
  <c r="R934" i="8"/>
  <c r="S934" i="8"/>
  <c r="Q1175" i="8"/>
  <c r="R1175" i="8"/>
  <c r="Q1111" i="8"/>
  <c r="R1111" i="8"/>
  <c r="Q1047" i="8"/>
  <c r="R1047" i="8"/>
  <c r="S1047" i="8"/>
  <c r="Q983" i="8"/>
  <c r="R983" i="8"/>
  <c r="S983" i="8"/>
  <c r="Q919" i="8"/>
  <c r="R919" i="8"/>
  <c r="S919" i="8"/>
  <c r="Q1188" i="8"/>
  <c r="R1188" i="8"/>
  <c r="S1188" i="8"/>
  <c r="Q1124" i="8"/>
  <c r="R1124" i="8"/>
  <c r="Q1060" i="8"/>
  <c r="R1060" i="8"/>
  <c r="S1060" i="8"/>
  <c r="Q996" i="8"/>
  <c r="R996" i="8"/>
  <c r="S996" i="8"/>
  <c r="Q924" i="8"/>
  <c r="R924" i="8"/>
  <c r="S924" i="8"/>
  <c r="Q1153" i="8"/>
  <c r="R1153" i="8"/>
  <c r="S1153" i="8"/>
  <c r="Q1089" i="8"/>
  <c r="R1089" i="8"/>
  <c r="S1089" i="8"/>
  <c r="Q1025" i="8"/>
  <c r="R1025" i="8"/>
  <c r="S1025" i="8"/>
  <c r="Q961" i="8"/>
  <c r="R961" i="8"/>
  <c r="S961" i="8"/>
  <c r="Q894" i="8"/>
  <c r="R894" i="8"/>
  <c r="S894" i="8"/>
  <c r="Q830" i="8"/>
  <c r="R830" i="8"/>
  <c r="Q766" i="8"/>
  <c r="R766" i="8"/>
  <c r="S766" i="8"/>
  <c r="Q702" i="8"/>
  <c r="R702" i="8"/>
  <c r="S702" i="8"/>
  <c r="Q638" i="8"/>
  <c r="R638" i="8"/>
  <c r="S638" i="8"/>
  <c r="Q899" i="8"/>
  <c r="R899" i="8"/>
  <c r="S899" i="8"/>
  <c r="Q835" i="8"/>
  <c r="R835" i="8"/>
  <c r="S835" i="8"/>
  <c r="Q771" i="8"/>
  <c r="R771" i="8"/>
  <c r="S771" i="8"/>
  <c r="Q707" i="8"/>
  <c r="R707" i="8"/>
  <c r="Q643" i="8"/>
  <c r="R643" i="8"/>
  <c r="S643" i="8"/>
  <c r="Q579" i="8"/>
  <c r="R579" i="8"/>
  <c r="Q848" i="8"/>
  <c r="R848" i="8"/>
  <c r="S848" i="8"/>
  <c r="Q784" i="8"/>
  <c r="R784" i="8"/>
  <c r="Q720" i="8"/>
  <c r="R720" i="8"/>
  <c r="Q1474" i="8"/>
  <c r="R1474" i="8"/>
  <c r="S1474" i="8"/>
  <c r="Q1410" i="8"/>
  <c r="R1410" i="8"/>
  <c r="Q1346" i="8"/>
  <c r="R1346" i="8"/>
  <c r="S1346" i="8"/>
  <c r="Q1282" i="8"/>
  <c r="R1282" i="8"/>
  <c r="S1282" i="8"/>
  <c r="Q1503" i="8"/>
  <c r="R1503" i="8"/>
  <c r="Q1439" i="8"/>
  <c r="R1439" i="8"/>
  <c r="S1439" i="8"/>
  <c r="Q1375" i="8"/>
  <c r="R1375" i="8"/>
  <c r="S1375" i="8"/>
  <c r="Q1311" i="8"/>
  <c r="R1311" i="8"/>
  <c r="S1311" i="8"/>
  <c r="Q1247" i="8"/>
  <c r="R1247" i="8"/>
  <c r="S1247" i="8"/>
  <c r="Q1480" i="8"/>
  <c r="R1480" i="8"/>
  <c r="S1480" i="8"/>
  <c r="Q1416" i="8"/>
  <c r="R1416" i="8"/>
  <c r="S1416" i="8"/>
  <c r="Q1352" i="8"/>
  <c r="R1352" i="8"/>
  <c r="S1352" i="8"/>
  <c r="Q1288" i="8"/>
  <c r="R1288" i="8"/>
  <c r="S1288" i="8"/>
  <c r="Q1517" i="8"/>
  <c r="R1517" i="8"/>
  <c r="S1517" i="8"/>
  <c r="Q1453" i="8"/>
  <c r="R1453" i="8"/>
  <c r="Q1389" i="8"/>
  <c r="R1389" i="8"/>
  <c r="S1389" i="8"/>
  <c r="Q1325" i="8"/>
  <c r="R1325" i="8"/>
  <c r="S1325" i="8"/>
  <c r="Q1261" i="8"/>
  <c r="R1261" i="8"/>
  <c r="Q1463" i="8"/>
  <c r="R1463" i="8"/>
  <c r="S1463" i="8"/>
  <c r="Q1186" i="8"/>
  <c r="R1186" i="8"/>
  <c r="S1186" i="8"/>
  <c r="Q1090" i="8"/>
  <c r="R1090" i="8"/>
  <c r="S1090" i="8"/>
  <c r="Q1026" i="8"/>
  <c r="R1026" i="8"/>
  <c r="S1026" i="8"/>
  <c r="Q962" i="8"/>
  <c r="R962" i="8"/>
  <c r="S962" i="8"/>
  <c r="Q1219" i="8"/>
  <c r="R1219" i="8"/>
  <c r="Q1155" i="8"/>
  <c r="R1155" i="8"/>
  <c r="Q1091" i="8"/>
  <c r="R1091" i="8"/>
  <c r="S1091" i="8"/>
  <c r="Q1027" i="8"/>
  <c r="R1027" i="8"/>
  <c r="S1027" i="8"/>
  <c r="Q963" i="8"/>
  <c r="R963" i="8"/>
  <c r="S963" i="8"/>
  <c r="Q1232" i="8"/>
  <c r="R1232" i="8"/>
  <c r="Q1168" i="8"/>
  <c r="R1168" i="8"/>
  <c r="H193" i="11"/>
  <c r="Q1104" i="8"/>
  <c r="R1104" i="8"/>
  <c r="S1104" i="8"/>
  <c r="Q1040" i="8"/>
  <c r="R1040" i="8"/>
  <c r="S1040" i="8"/>
  <c r="Q976" i="8"/>
  <c r="R976" i="8"/>
  <c r="Q912" i="8"/>
  <c r="R912" i="8"/>
  <c r="S912" i="8"/>
  <c r="Q1141" i="8"/>
  <c r="R1141" i="8"/>
  <c r="S1141" i="8"/>
  <c r="Q1077" i="8"/>
  <c r="R1077" i="8"/>
  <c r="S1077" i="8"/>
  <c r="Q1013" i="8"/>
  <c r="R1013" i="8"/>
  <c r="S1013" i="8"/>
  <c r="Q949" i="8"/>
  <c r="R949" i="8"/>
  <c r="S949" i="8"/>
  <c r="Q882" i="8"/>
  <c r="R882" i="8"/>
  <c r="S882" i="8"/>
  <c r="Q818" i="8"/>
  <c r="R818" i="8"/>
  <c r="Q754" i="8"/>
  <c r="R754" i="8"/>
  <c r="S754" i="8"/>
  <c r="Q690" i="8"/>
  <c r="R690" i="8"/>
  <c r="S690" i="8"/>
  <c r="Q626" i="8"/>
  <c r="R626" i="8"/>
  <c r="S626" i="8"/>
  <c r="Q887" i="8"/>
  <c r="R887" i="8"/>
  <c r="S887" i="8"/>
  <c r="Q823" i="8"/>
  <c r="R823" i="8"/>
  <c r="S823" i="8"/>
  <c r="Q759" i="8"/>
  <c r="R759" i="8"/>
  <c r="S759" i="8"/>
  <c r="Q695" i="8"/>
  <c r="R695" i="8"/>
  <c r="S695" i="8"/>
  <c r="Q631" i="8"/>
  <c r="R631" i="8"/>
  <c r="S631" i="8"/>
  <c r="Q900" i="8"/>
  <c r="R900" i="8"/>
  <c r="S900" i="8"/>
  <c r="Q836" i="8"/>
  <c r="R836" i="8"/>
  <c r="H126" i="11"/>
  <c r="Q772" i="8"/>
  <c r="R772" i="8"/>
  <c r="S772" i="8"/>
  <c r="Q708" i="8"/>
  <c r="R708" i="8"/>
  <c r="Q644" i="8"/>
  <c r="R644" i="8"/>
  <c r="S644" i="8"/>
  <c r="Q1494" i="8"/>
  <c r="R1494" i="8"/>
  <c r="S1494" i="8"/>
  <c r="Q1422" i="8"/>
  <c r="R1422" i="8"/>
  <c r="Q1358" i="8"/>
  <c r="R1358" i="8"/>
  <c r="S1358" i="8"/>
  <c r="Q1294" i="8"/>
  <c r="R1294" i="8"/>
  <c r="S1294" i="8"/>
  <c r="Q1499" i="8"/>
  <c r="R1499" i="8"/>
  <c r="H245" i="11"/>
  <c r="Q1435" i="8"/>
  <c r="R1435" i="8"/>
  <c r="S1435" i="8"/>
  <c r="Q1371" i="8"/>
  <c r="R1371" i="8"/>
  <c r="Q1307" i="8"/>
  <c r="R1307" i="8"/>
  <c r="S1307" i="8"/>
  <c r="Q1243" i="8"/>
  <c r="R1243" i="8"/>
  <c r="S1243" i="8"/>
  <c r="Q1476" i="8"/>
  <c r="R1476" i="8"/>
  <c r="S1476" i="8"/>
  <c r="Q1412" i="8"/>
  <c r="R1412" i="8"/>
  <c r="S1412" i="8"/>
  <c r="Q1348" i="8"/>
  <c r="R1348" i="8"/>
  <c r="S1348" i="8"/>
  <c r="Q1284" i="8"/>
  <c r="R1284" i="8"/>
  <c r="S1284" i="8"/>
  <c r="Q1513" i="8"/>
  <c r="R1513" i="8"/>
  <c r="S1513" i="8"/>
  <c r="Q1449" i="8"/>
  <c r="R1449" i="8"/>
  <c r="S1449" i="8"/>
  <c r="Q1385" i="8"/>
  <c r="R1385" i="8"/>
  <c r="S1385" i="8"/>
  <c r="Q1321" i="8"/>
  <c r="R1321" i="8"/>
  <c r="S1321" i="8"/>
  <c r="Q1257" i="8"/>
  <c r="R1257" i="8"/>
  <c r="Q1246" i="8"/>
  <c r="R1246" i="8"/>
  <c r="S1246" i="8"/>
  <c r="Q1150" i="8"/>
  <c r="R1150" i="8"/>
  <c r="Q1102" i="8"/>
  <c r="R1102" i="8"/>
  <c r="Q1038" i="8"/>
  <c r="R1038" i="8"/>
  <c r="S1038" i="8"/>
  <c r="Q974" i="8"/>
  <c r="R974" i="8"/>
  <c r="Q1231" i="8"/>
  <c r="R1231" i="8"/>
  <c r="S1231" i="8"/>
  <c r="Q1167" i="8"/>
  <c r="R1167" i="8"/>
  <c r="H192" i="11"/>
  <c r="Q1103" i="8"/>
  <c r="R1103" i="8"/>
  <c r="Q1039" i="8"/>
  <c r="R1039" i="8"/>
  <c r="S1039" i="8"/>
  <c r="Q975" i="8"/>
  <c r="R975" i="8"/>
  <c r="S975" i="8"/>
  <c r="Q1244" i="8"/>
  <c r="R1244" i="8"/>
  <c r="S1244" i="8"/>
  <c r="Q1180" i="8"/>
  <c r="R1180" i="8"/>
  <c r="S1180" i="8"/>
  <c r="Q1100" i="8"/>
  <c r="R1100" i="8"/>
  <c r="Q1036" i="8"/>
  <c r="R1036" i="8"/>
  <c r="S1036" i="8"/>
  <c r="Q972" i="8"/>
  <c r="R972" i="8"/>
  <c r="H157" i="11"/>
  <c r="Q1450" i="8"/>
  <c r="R1450" i="8"/>
  <c r="S1450" i="8"/>
  <c r="Q1386" i="8"/>
  <c r="R1386" i="8"/>
  <c r="S1386" i="8"/>
  <c r="Q1322" i="8"/>
  <c r="R1322" i="8"/>
  <c r="S1322" i="8"/>
  <c r="Q1258" i="8"/>
  <c r="R1258" i="8"/>
  <c r="Q1479" i="8"/>
  <c r="R1479" i="8"/>
  <c r="S1479" i="8"/>
  <c r="Q1399" i="8"/>
  <c r="R1399" i="8"/>
  <c r="S1399" i="8"/>
  <c r="Q1319" i="8"/>
  <c r="R1319" i="8"/>
  <c r="S1319" i="8"/>
  <c r="Q1255" i="8"/>
  <c r="R1255" i="8"/>
  <c r="S1255" i="8"/>
  <c r="Q1488" i="8"/>
  <c r="R1488" i="8"/>
  <c r="S1488" i="8"/>
  <c r="Q1424" i="8"/>
  <c r="R1424" i="8"/>
  <c r="S1424" i="8"/>
  <c r="Q1360" i="8"/>
  <c r="R1360" i="8"/>
  <c r="S1360" i="8"/>
  <c r="Q1296" i="8"/>
  <c r="R1296" i="8"/>
  <c r="S1296" i="8"/>
  <c r="Q1525" i="8"/>
  <c r="R1525" i="8"/>
  <c r="S1525" i="8"/>
  <c r="Q1461" i="8"/>
  <c r="R1461" i="8"/>
  <c r="S1461" i="8"/>
  <c r="Q1397" i="8"/>
  <c r="R1397" i="8"/>
  <c r="S1397" i="8"/>
  <c r="Q1333" i="8"/>
  <c r="R1333" i="8"/>
  <c r="S1333" i="8"/>
  <c r="Q1269" i="8"/>
  <c r="R1269" i="8"/>
  <c r="S1269" i="8"/>
  <c r="Q1205" i="8"/>
  <c r="R1205" i="8"/>
  <c r="S1205" i="8"/>
  <c r="Q1194" i="8"/>
  <c r="R1194" i="8"/>
  <c r="S1194" i="8"/>
  <c r="Q1098" i="8"/>
  <c r="R1098" i="8"/>
  <c r="S1098" i="8"/>
  <c r="Q1034" i="8"/>
  <c r="R1034" i="8"/>
  <c r="S1034" i="8"/>
  <c r="Q970" i="8"/>
  <c r="R970" i="8"/>
  <c r="S970" i="8"/>
  <c r="Q1227" i="8"/>
  <c r="R1227" i="8"/>
  <c r="S1227" i="8"/>
  <c r="Q1163" i="8"/>
  <c r="R1163" i="8"/>
  <c r="S1163" i="8"/>
  <c r="Q1099" i="8"/>
  <c r="R1099" i="8"/>
  <c r="S1099" i="8"/>
  <c r="Q1019" i="8"/>
  <c r="R1019" i="8"/>
  <c r="S1019" i="8"/>
  <c r="Q955" i="8"/>
  <c r="R955" i="8"/>
  <c r="S955" i="8"/>
  <c r="Q1208" i="8"/>
  <c r="R1208" i="8"/>
  <c r="Q1144" i="8"/>
  <c r="R1144" i="8"/>
  <c r="Q1080" i="8"/>
  <c r="R1080" i="8"/>
  <c r="S1080" i="8"/>
  <c r="Q1016" i="8"/>
  <c r="R1016" i="8"/>
  <c r="S1016" i="8"/>
  <c r="Q1530" i="8"/>
  <c r="R1530" i="8"/>
  <c r="S1530" i="8"/>
  <c r="Q1446" i="8"/>
  <c r="R1446" i="8"/>
  <c r="S1446" i="8"/>
  <c r="Q1382" i="8"/>
  <c r="R1382" i="8"/>
  <c r="S1382" i="8"/>
  <c r="Q1318" i="8"/>
  <c r="R1318" i="8"/>
  <c r="S1318" i="8"/>
  <c r="Q1254" i="8"/>
  <c r="R1254" i="8"/>
  <c r="S1254" i="8"/>
  <c r="Q1475" i="8"/>
  <c r="R1475" i="8"/>
  <c r="S1475" i="8"/>
  <c r="Q1411" i="8"/>
  <c r="R1411" i="8"/>
  <c r="S1411" i="8"/>
  <c r="Q1347" i="8"/>
  <c r="R1347" i="8"/>
  <c r="S1347" i="8"/>
  <c r="Q1283" i="8"/>
  <c r="R1283" i="8"/>
  <c r="S1283" i="8"/>
  <c r="Q1516" i="8"/>
  <c r="R1516" i="8"/>
  <c r="S1516" i="8"/>
  <c r="Q1452" i="8"/>
  <c r="R1452" i="8"/>
  <c r="Q1372" i="8"/>
  <c r="R1372" i="8"/>
  <c r="S1372" i="8"/>
  <c r="Q1308" i="8"/>
  <c r="R1308" i="8"/>
  <c r="S1308" i="8"/>
  <c r="Q1521" i="8"/>
  <c r="R1521" i="8"/>
  <c r="S1521" i="8"/>
  <c r="Q1441" i="8"/>
  <c r="R1441" i="8"/>
  <c r="S1441" i="8"/>
  <c r="Q1377" i="8"/>
  <c r="R1377" i="8"/>
  <c r="Q1313" i="8"/>
  <c r="R1313" i="8"/>
  <c r="S1313" i="8"/>
  <c r="Q1233" i="8"/>
  <c r="R1233" i="8"/>
  <c r="Q1206" i="8"/>
  <c r="R1206" i="8"/>
  <c r="Q1110" i="8"/>
  <c r="R1110" i="8"/>
  <c r="S1110" i="8"/>
  <c r="Q1046" i="8"/>
  <c r="R1046" i="8"/>
  <c r="S1046" i="8"/>
  <c r="Q982" i="8"/>
  <c r="R982" i="8"/>
  <c r="Q1239" i="8"/>
  <c r="R1239" i="8"/>
  <c r="S1239" i="8"/>
  <c r="Q1159" i="8"/>
  <c r="R1159" i="8"/>
  <c r="Q1095" i="8"/>
  <c r="R1095" i="8"/>
  <c r="S1095" i="8"/>
  <c r="Q1031" i="8"/>
  <c r="R1031" i="8"/>
  <c r="S1031" i="8"/>
  <c r="Q967" i="8"/>
  <c r="R967" i="8"/>
  <c r="Q1236" i="8"/>
  <c r="R1236" i="8"/>
  <c r="S1236" i="8"/>
  <c r="Q1172" i="8"/>
  <c r="R1172" i="8"/>
  <c r="S1172" i="8"/>
  <c r="Q1108" i="8"/>
  <c r="R1108" i="8"/>
  <c r="Q1044" i="8"/>
  <c r="R1044" i="8"/>
  <c r="S1044" i="8"/>
  <c r="Q881" i="8"/>
  <c r="R881" i="8"/>
  <c r="S881" i="8"/>
  <c r="Q908" i="8"/>
  <c r="R908" i="8"/>
  <c r="S908" i="8"/>
  <c r="Q1137" i="8"/>
  <c r="R1137" i="8"/>
  <c r="S1137" i="8"/>
  <c r="Q1073" i="8"/>
  <c r="R1073" i="8"/>
  <c r="S1073" i="8"/>
  <c r="Q1009" i="8"/>
  <c r="R1009" i="8"/>
  <c r="S1009" i="8"/>
  <c r="Q945" i="8"/>
  <c r="R945" i="8"/>
  <c r="S945" i="8"/>
  <c r="Q878" i="8"/>
  <c r="R878" i="8"/>
  <c r="S878" i="8"/>
  <c r="Q814" i="8"/>
  <c r="R814" i="8"/>
  <c r="Q750" i="8"/>
  <c r="R750" i="8"/>
  <c r="Q686" i="8"/>
  <c r="R686" i="8"/>
  <c r="S686" i="8"/>
  <c r="Q1458" i="8"/>
  <c r="R1458" i="8"/>
  <c r="H238" i="11"/>
  <c r="Q1394" i="8"/>
  <c r="R1394" i="8"/>
  <c r="S1394" i="8"/>
  <c r="Q1330" i="8"/>
  <c r="R1330" i="8"/>
  <c r="S1330" i="8"/>
  <c r="Q1266" i="8"/>
  <c r="R1266" i="8"/>
  <c r="S1266" i="8"/>
  <c r="Q1487" i="8"/>
  <c r="R1487" i="8"/>
  <c r="S1487" i="8"/>
  <c r="Q1423" i="8"/>
  <c r="R1423" i="8"/>
  <c r="Q1359" i="8"/>
  <c r="R1359" i="8"/>
  <c r="S1359" i="8"/>
  <c r="Q1295" i="8"/>
  <c r="R1295" i="8"/>
  <c r="S1295" i="8"/>
  <c r="Q1528" i="8"/>
  <c r="R1528" i="8"/>
  <c r="S1528" i="8"/>
  <c r="Q1464" i="8"/>
  <c r="R1464" i="8"/>
  <c r="S1464" i="8"/>
  <c r="Q1400" i="8"/>
  <c r="R1400" i="8"/>
  <c r="S1400" i="8"/>
  <c r="Q1336" i="8"/>
  <c r="R1336" i="8"/>
  <c r="S1336" i="8"/>
  <c r="Q1272" i="8"/>
  <c r="R1272" i="8"/>
  <c r="S1272" i="8"/>
  <c r="Q1501" i="8"/>
  <c r="R1501" i="8"/>
  <c r="Q1437" i="8"/>
  <c r="R1437" i="8"/>
  <c r="S1437" i="8"/>
  <c r="Q1373" i="8"/>
  <c r="R1373" i="8"/>
  <c r="S1373" i="8"/>
  <c r="Q1309" i="8"/>
  <c r="R1309" i="8"/>
  <c r="S1309" i="8"/>
  <c r="Q1245" i="8"/>
  <c r="R1245" i="8"/>
  <c r="S1245" i="8"/>
  <c r="Q1250" i="8"/>
  <c r="R1250" i="8"/>
  <c r="S1250" i="8"/>
  <c r="Q1170" i="8"/>
  <c r="R1170" i="8"/>
  <c r="Q1074" i="8"/>
  <c r="R1074" i="8"/>
  <c r="S1074" i="8"/>
  <c r="Q1010" i="8"/>
  <c r="R1010" i="8"/>
  <c r="S1010" i="8"/>
  <c r="Q946" i="8"/>
  <c r="R946" i="8"/>
  <c r="S946" i="8"/>
  <c r="Q1203" i="8"/>
  <c r="R1203" i="8"/>
  <c r="S1203" i="8"/>
  <c r="Q1139" i="8"/>
  <c r="R1139" i="8"/>
  <c r="Q1075" i="8"/>
  <c r="R1075" i="8"/>
  <c r="S1075" i="8"/>
  <c r="Q1011" i="8"/>
  <c r="R1011" i="8"/>
  <c r="S1011" i="8"/>
  <c r="Q947" i="8"/>
  <c r="R947" i="8"/>
  <c r="S947" i="8"/>
  <c r="Q1216" i="8"/>
  <c r="R1216" i="8"/>
  <c r="H205" i="11"/>
  <c r="Q1152" i="8"/>
  <c r="R1152" i="8"/>
  <c r="Q1088" i="8"/>
  <c r="R1088" i="8"/>
  <c r="S1088" i="8"/>
  <c r="Q1024" i="8"/>
  <c r="R1024" i="8"/>
  <c r="S1024" i="8"/>
  <c r="Q960" i="8"/>
  <c r="R960" i="8"/>
  <c r="S960" i="8"/>
  <c r="Q1189" i="8"/>
  <c r="R1189" i="8"/>
  <c r="S1189" i="8"/>
  <c r="Q1125" i="8"/>
  <c r="R1125" i="8"/>
  <c r="Q1061" i="8"/>
  <c r="R1061" i="8"/>
  <c r="S1061" i="8"/>
  <c r="Q997" i="8"/>
  <c r="R997" i="8"/>
  <c r="S997" i="8"/>
  <c r="Q933" i="8"/>
  <c r="R933" i="8"/>
  <c r="S933" i="8"/>
  <c r="Q866" i="8"/>
  <c r="R866" i="8"/>
  <c r="Q802" i="8"/>
  <c r="R802" i="8"/>
  <c r="S802" i="8"/>
  <c r="Q738" i="8"/>
  <c r="R738" i="8"/>
  <c r="S738" i="8"/>
  <c r="Q674" i="8"/>
  <c r="R674" i="8"/>
  <c r="Q610" i="8"/>
  <c r="R610" i="8"/>
  <c r="S610" i="8"/>
  <c r="Q871" i="8"/>
  <c r="R871" i="8"/>
  <c r="S871" i="8"/>
  <c r="Q807" i="8"/>
  <c r="R807" i="8"/>
  <c r="Q743" i="8"/>
  <c r="R743" i="8"/>
  <c r="S743" i="8"/>
  <c r="Q679" i="8"/>
  <c r="R679" i="8"/>
  <c r="S679" i="8"/>
  <c r="Q615" i="8"/>
  <c r="R615" i="8"/>
  <c r="S615" i="8"/>
  <c r="Q884" i="8"/>
  <c r="R884" i="8"/>
  <c r="S884" i="8"/>
  <c r="Q820" i="8"/>
  <c r="R820" i="8"/>
  <c r="Q756" i="8"/>
  <c r="R756" i="8"/>
  <c r="S756" i="8"/>
  <c r="Q692" i="8"/>
  <c r="R692" i="8"/>
  <c r="S692" i="8"/>
  <c r="Q913" i="8"/>
  <c r="R913" i="8"/>
  <c r="S913" i="8"/>
  <c r="Q1470" i="8"/>
  <c r="R1470" i="8"/>
  <c r="S1470" i="8"/>
  <c r="Q1406" i="8"/>
  <c r="R1406" i="8"/>
  <c r="S1406" i="8"/>
  <c r="Q1342" i="8"/>
  <c r="R1342" i="8"/>
  <c r="S1342" i="8"/>
  <c r="Q1278" i="8"/>
  <c r="R1278" i="8"/>
  <c r="S1278" i="8"/>
  <c r="Q1483" i="8"/>
  <c r="R1483" i="8"/>
  <c r="S1483" i="8"/>
  <c r="Q1419" i="8"/>
  <c r="R1419" i="8"/>
  <c r="S1419" i="8"/>
  <c r="Q1355" i="8"/>
  <c r="R1355" i="8"/>
  <c r="S1355" i="8"/>
  <c r="Q1291" i="8"/>
  <c r="R1291" i="8"/>
  <c r="S1291" i="8"/>
  <c r="Q1524" i="8"/>
  <c r="R1524" i="8"/>
  <c r="S1524" i="8"/>
  <c r="Q1460" i="8"/>
  <c r="R1460" i="8"/>
  <c r="Q1396" i="8"/>
  <c r="R1396" i="8"/>
  <c r="S1396" i="8"/>
  <c r="Q1332" i="8"/>
  <c r="R1332" i="8"/>
  <c r="S1332" i="8"/>
  <c r="Q1268" i="8"/>
  <c r="R1268" i="8"/>
  <c r="S1268" i="8"/>
  <c r="Q1497" i="8"/>
  <c r="R1497" i="8"/>
  <c r="Q1433" i="8"/>
  <c r="R1433" i="8"/>
  <c r="S1433" i="8"/>
  <c r="Q1369" i="8"/>
  <c r="R1369" i="8"/>
  <c r="S1369" i="8"/>
  <c r="Q1305" i="8"/>
  <c r="R1305" i="8"/>
  <c r="S1305" i="8"/>
  <c r="Q1241" i="8"/>
  <c r="R1241" i="8"/>
  <c r="S1241" i="8"/>
  <c r="Q1230" i="8"/>
  <c r="R1230" i="8"/>
  <c r="S1230" i="8"/>
  <c r="Q1134" i="8"/>
  <c r="R1134" i="8"/>
  <c r="S1134" i="8"/>
  <c r="Q1086" i="8"/>
  <c r="R1086" i="8"/>
  <c r="S1086" i="8"/>
  <c r="Q1022" i="8"/>
  <c r="R1022" i="8"/>
  <c r="S1022" i="8"/>
  <c r="Q958" i="8"/>
  <c r="R958" i="8"/>
  <c r="S958" i="8"/>
  <c r="Q1215" i="8"/>
  <c r="R1215" i="8"/>
  <c r="Q1151" i="8"/>
  <c r="R1151" i="8"/>
  <c r="Q1087" i="8"/>
  <c r="R1087" i="8"/>
  <c r="S1087" i="8"/>
  <c r="Q1023" i="8"/>
  <c r="R1023" i="8"/>
  <c r="S1023" i="8"/>
  <c r="Q959" i="8"/>
  <c r="R959" i="8"/>
  <c r="S959" i="8"/>
  <c r="Q1228" i="8"/>
  <c r="R1228" i="8"/>
  <c r="S1228" i="8"/>
  <c r="Q1148" i="8"/>
  <c r="R1148" i="8"/>
  <c r="Q1084" i="8"/>
  <c r="R1084" i="8"/>
  <c r="S1084" i="8"/>
  <c r="Q1020" i="8"/>
  <c r="R1020" i="8"/>
  <c r="S1020" i="8"/>
  <c r="Q1510" i="8"/>
  <c r="R1510" i="8"/>
  <c r="Q1434" i="8"/>
  <c r="R1434" i="8"/>
  <c r="S1434" i="8"/>
  <c r="Q1370" i="8"/>
  <c r="R1370" i="8"/>
  <c r="S1370" i="8"/>
  <c r="Q1306" i="8"/>
  <c r="R1306" i="8"/>
  <c r="S1306" i="8"/>
  <c r="Q1527" i="8"/>
  <c r="R1527" i="8"/>
  <c r="S1527" i="8"/>
  <c r="Q1447" i="8"/>
  <c r="R1447" i="8"/>
  <c r="S1447" i="8"/>
  <c r="Q1383" i="8"/>
  <c r="R1383" i="8"/>
  <c r="S1383" i="8"/>
  <c r="Q1303" i="8"/>
  <c r="R1303" i="8"/>
  <c r="S1303" i="8"/>
  <c r="Q1536" i="8"/>
  <c r="R1536" i="8"/>
  <c r="Q1472" i="8"/>
  <c r="R1472" i="8"/>
  <c r="S1472" i="8"/>
  <c r="Q1408" i="8"/>
  <c r="R1408" i="8"/>
  <c r="S1408" i="8"/>
  <c r="Q1344" i="8"/>
  <c r="R1344" i="8"/>
  <c r="S1344" i="8"/>
  <c r="Q1280" i="8"/>
  <c r="R1280" i="8"/>
  <c r="S1280" i="8"/>
  <c r="Q1509" i="8"/>
  <c r="R1509" i="8"/>
  <c r="S1509" i="8"/>
  <c r="Q1445" i="8"/>
  <c r="R1445" i="8"/>
  <c r="S1445" i="8"/>
  <c r="Q1381" i="8"/>
  <c r="R1381" i="8"/>
  <c r="S1381" i="8"/>
  <c r="Q1317" i="8"/>
  <c r="R1317" i="8"/>
  <c r="S1317" i="8"/>
  <c r="Q1253" i="8"/>
  <c r="R1253" i="8"/>
  <c r="S1253" i="8"/>
  <c r="Q1242" i="8"/>
  <c r="R1242" i="8"/>
  <c r="S1242" i="8"/>
  <c r="Q1162" i="8"/>
  <c r="R1162" i="8"/>
  <c r="Q1082" i="8"/>
  <c r="R1082" i="8"/>
  <c r="S1082" i="8"/>
  <c r="Q1018" i="8"/>
  <c r="R1018" i="8"/>
  <c r="S1018" i="8"/>
  <c r="Q954" i="8"/>
  <c r="R954" i="8"/>
  <c r="S954" i="8"/>
  <c r="Q1211" i="8"/>
  <c r="R1211" i="8"/>
  <c r="S1211" i="8"/>
  <c r="Q1147" i="8"/>
  <c r="R1147" i="8"/>
  <c r="Q1083" i="8"/>
  <c r="R1083" i="8"/>
  <c r="S1083" i="8"/>
  <c r="Q1003" i="8"/>
  <c r="R1003" i="8"/>
  <c r="S1003" i="8"/>
  <c r="Q923" i="8"/>
  <c r="R923" i="8"/>
  <c r="S923" i="8"/>
  <c r="Q1192" i="8"/>
  <c r="R1192" i="8"/>
  <c r="S1192" i="8"/>
  <c r="Q1128" i="8"/>
  <c r="R1128" i="8"/>
  <c r="S1128" i="8"/>
  <c r="Q1064" i="8"/>
  <c r="R1064" i="8"/>
  <c r="S1064" i="8"/>
  <c r="Q1000" i="8"/>
  <c r="R1000" i="8"/>
  <c r="S1000" i="8"/>
  <c r="Q1502" i="8"/>
  <c r="R1502" i="8"/>
  <c r="Q1430" i="8"/>
  <c r="R1430" i="8"/>
  <c r="S1430" i="8"/>
  <c r="Q1366" i="8"/>
  <c r="R1366" i="8"/>
  <c r="S1366" i="8"/>
  <c r="Q1302" i="8"/>
  <c r="R1302" i="8"/>
  <c r="S1302" i="8"/>
  <c r="Q1523" i="8"/>
  <c r="R1523" i="8"/>
  <c r="S1523" i="8"/>
  <c r="Q1459" i="8"/>
  <c r="R1459" i="8"/>
  <c r="Q1395" i="8"/>
  <c r="R1395" i="8"/>
  <c r="S1395" i="8"/>
  <c r="Q1331" i="8"/>
  <c r="R1331" i="8"/>
  <c r="S1331" i="8"/>
  <c r="Q1267" i="8"/>
  <c r="R1267" i="8"/>
  <c r="S1267" i="8"/>
  <c r="Q1500" i="8"/>
  <c r="R1500" i="8"/>
  <c r="Q1436" i="8"/>
  <c r="R1436" i="8"/>
  <c r="S1436" i="8"/>
  <c r="Q1356" i="8"/>
  <c r="R1356" i="8"/>
  <c r="S1356" i="8"/>
  <c r="Q1276" i="8"/>
  <c r="R1276" i="8"/>
  <c r="S1276" i="8"/>
  <c r="Q1489" i="8"/>
  <c r="R1489" i="8"/>
  <c r="S1489" i="8"/>
  <c r="Q1425" i="8"/>
  <c r="R1425" i="8"/>
  <c r="Q1361" i="8"/>
  <c r="R1361" i="8"/>
  <c r="S1361" i="8"/>
  <c r="Q1297" i="8"/>
  <c r="R1297" i="8"/>
  <c r="S1297" i="8"/>
  <c r="Q1217" i="8"/>
  <c r="R1217" i="8"/>
  <c r="Q1174" i="8"/>
  <c r="R1174" i="8"/>
  <c r="H196" i="11"/>
  <c r="Q1094" i="8"/>
  <c r="R1094" i="8"/>
  <c r="S1094" i="8"/>
  <c r="Q1030" i="8"/>
  <c r="R1030" i="8"/>
  <c r="S1030" i="8"/>
  <c r="Q966" i="8"/>
  <c r="R966" i="8"/>
  <c r="Q1223" i="8"/>
  <c r="R1223" i="8"/>
  <c r="Q1143" i="8"/>
  <c r="R1143" i="8"/>
  <c r="S1143" i="8"/>
  <c r="Q1079" i="8"/>
  <c r="R1079" i="8"/>
  <c r="S1079" i="8"/>
  <c r="Q1015" i="8"/>
  <c r="R1015" i="8"/>
  <c r="S1015" i="8"/>
  <c r="Q951" i="8"/>
  <c r="R951" i="8"/>
  <c r="S951" i="8"/>
  <c r="Q1220" i="8"/>
  <c r="R1220" i="8"/>
  <c r="Q1156" i="8"/>
  <c r="R1156" i="8"/>
  <c r="S1156" i="8"/>
  <c r="Q1092" i="8"/>
  <c r="R1092" i="8"/>
  <c r="Q1028" i="8"/>
  <c r="R1028" i="8"/>
  <c r="S1028" i="8"/>
  <c r="Q956" i="8"/>
  <c r="R956" i="8"/>
  <c r="S956" i="8"/>
  <c r="Q1185" i="8"/>
  <c r="R1185" i="8"/>
  <c r="S1185" i="8"/>
  <c r="Q1121" i="8"/>
  <c r="R1121" i="8"/>
  <c r="S1121" i="8"/>
  <c r="Q1057" i="8"/>
  <c r="R1057" i="8"/>
  <c r="S1057" i="8"/>
  <c r="Q993" i="8"/>
  <c r="R993" i="8"/>
  <c r="S993" i="8"/>
  <c r="Q929" i="8"/>
  <c r="R929" i="8"/>
  <c r="S929" i="8"/>
  <c r="Q862" i="8"/>
  <c r="R862" i="8"/>
  <c r="Q798" i="8"/>
  <c r="R798" i="8"/>
  <c r="S798" i="8"/>
  <c r="Q734" i="8"/>
  <c r="R734" i="8"/>
  <c r="S734" i="8"/>
  <c r="Q670" i="8"/>
  <c r="R670" i="8"/>
  <c r="S670" i="8"/>
  <c r="Q606" i="8"/>
  <c r="R606" i="8"/>
  <c r="S606" i="8"/>
  <c r="Q867" i="8"/>
  <c r="R867" i="8"/>
  <c r="H145" i="11"/>
  <c r="Q803" i="8"/>
  <c r="R803" i="8"/>
  <c r="S803" i="8"/>
  <c r="Q739" i="8"/>
  <c r="R739" i="8"/>
  <c r="S739" i="8"/>
  <c r="Q675" i="8"/>
  <c r="R675" i="8"/>
  <c r="Q611" i="8"/>
  <c r="R611" i="8"/>
  <c r="S611" i="8"/>
  <c r="Q880" i="8"/>
  <c r="R880" i="8"/>
  <c r="S880" i="8"/>
  <c r="Q816" i="8"/>
  <c r="R816" i="8"/>
  <c r="Q752" i="8"/>
  <c r="R752" i="8"/>
  <c r="S752" i="8"/>
  <c r="Q688" i="8"/>
  <c r="R688" i="8"/>
  <c r="S688" i="8"/>
  <c r="Q952" i="8"/>
  <c r="R952" i="8"/>
  <c r="S952" i="8"/>
  <c r="Q1181" i="8"/>
  <c r="R1181" i="8"/>
  <c r="S1181" i="8"/>
  <c r="Q1442" i="8"/>
  <c r="R1442" i="8"/>
  <c r="Q1378" i="8"/>
  <c r="R1378" i="8"/>
  <c r="S1378" i="8"/>
  <c r="Q1314" i="8"/>
  <c r="R1314" i="8"/>
  <c r="S1314" i="8"/>
  <c r="Q1535" i="8"/>
  <c r="R1535" i="8"/>
  <c r="Q1471" i="8"/>
  <c r="R1471" i="8"/>
  <c r="S1471" i="8"/>
  <c r="Q1407" i="8"/>
  <c r="R1407" i="8"/>
  <c r="S1407" i="8"/>
  <c r="Q1343" i="8"/>
  <c r="R1343" i="8"/>
  <c r="S1343" i="8"/>
  <c r="Q1279" i="8"/>
  <c r="R1279" i="8"/>
  <c r="S1279" i="8"/>
  <c r="Q1512" i="8"/>
  <c r="R1512" i="8"/>
  <c r="Q1448" i="8"/>
  <c r="R1448" i="8"/>
  <c r="S1448" i="8"/>
  <c r="Q1384" i="8"/>
  <c r="R1384" i="8"/>
  <c r="S1384" i="8"/>
  <c r="Q1320" i="8"/>
  <c r="R1320" i="8"/>
  <c r="S1320" i="8"/>
  <c r="Q1256" i="8"/>
  <c r="R1256" i="8"/>
  <c r="S1256" i="8"/>
  <c r="Q1485" i="8"/>
  <c r="R1485" i="8"/>
  <c r="S1485" i="8"/>
  <c r="Q1421" i="8"/>
  <c r="R1421" i="8"/>
  <c r="S1421" i="8"/>
  <c r="Q1357" i="8"/>
  <c r="R1357" i="8"/>
  <c r="S1357" i="8"/>
  <c r="Q1293" i="8"/>
  <c r="R1293" i="8"/>
  <c r="S1293" i="8"/>
  <c r="Q1229" i="8"/>
  <c r="R1229" i="8"/>
  <c r="S1229" i="8"/>
  <c r="Q1234" i="8"/>
  <c r="R1234" i="8"/>
  <c r="Q1138" i="8"/>
  <c r="R1138" i="8"/>
  <c r="S1138" i="8"/>
  <c r="Q1058" i="8"/>
  <c r="R1058" i="8"/>
  <c r="S1058" i="8"/>
  <c r="Q994" i="8"/>
  <c r="R994" i="8"/>
  <c r="S994" i="8"/>
  <c r="Q930" i="8"/>
  <c r="R930" i="8"/>
  <c r="S930" i="8"/>
  <c r="Q1187" i="8"/>
  <c r="R1187" i="8"/>
  <c r="S1187" i="8"/>
  <c r="Q1123" i="8"/>
  <c r="R1123" i="8"/>
  <c r="S1123" i="8"/>
  <c r="Q1059" i="8"/>
  <c r="R1059" i="8"/>
  <c r="S1059" i="8"/>
  <c r="Q995" i="8"/>
  <c r="R995" i="8"/>
  <c r="S995" i="8"/>
  <c r="Q931" i="8"/>
  <c r="R931" i="8"/>
  <c r="S931" i="8"/>
  <c r="Q1200" i="8"/>
  <c r="R1200" i="8"/>
  <c r="S1200" i="8"/>
  <c r="Q1136" i="8"/>
  <c r="R1136" i="8"/>
  <c r="S1136" i="8"/>
  <c r="Q1072" i="8"/>
  <c r="R1072" i="8"/>
  <c r="S1072" i="8"/>
  <c r="Q1008" i="8"/>
  <c r="R1008" i="8"/>
  <c r="S1008" i="8"/>
  <c r="Q944" i="8"/>
  <c r="R944" i="8"/>
  <c r="S944" i="8"/>
  <c r="Q1173" i="8"/>
  <c r="R1173" i="8"/>
  <c r="S1173" i="8"/>
  <c r="Q1109" i="8"/>
  <c r="R1109" i="8"/>
  <c r="S1109" i="8"/>
  <c r="Q1045" i="8"/>
  <c r="R1045" i="8"/>
  <c r="S1045" i="8"/>
  <c r="Q981" i="8"/>
  <c r="R981" i="8"/>
  <c r="S981" i="8"/>
  <c r="Q914" i="8"/>
  <c r="R914" i="8"/>
  <c r="S914" i="8"/>
  <c r="Q850" i="8"/>
  <c r="R850" i="8"/>
  <c r="Q786" i="8"/>
  <c r="R786" i="8"/>
  <c r="Q722" i="8"/>
  <c r="R722" i="8"/>
  <c r="S722" i="8"/>
  <c r="Q658" i="8"/>
  <c r="R658" i="8"/>
  <c r="S658" i="8"/>
  <c r="Q594" i="8"/>
  <c r="R594" i="8"/>
  <c r="Q855" i="8"/>
  <c r="R855" i="8"/>
  <c r="S855" i="8"/>
  <c r="Q791" i="8"/>
  <c r="R791" i="8"/>
  <c r="S791" i="8"/>
  <c r="Q727" i="8"/>
  <c r="R727" i="8"/>
  <c r="S727" i="8"/>
  <c r="Q663" i="8"/>
  <c r="R663" i="8"/>
  <c r="S663" i="8"/>
  <c r="Q599" i="8"/>
  <c r="R599" i="8"/>
  <c r="Q868" i="8"/>
  <c r="R868" i="8"/>
  <c r="Q804" i="8"/>
  <c r="R804" i="8"/>
  <c r="Q740" i="8"/>
  <c r="R740" i="8"/>
  <c r="S740" i="8"/>
  <c r="Q676" i="8"/>
  <c r="R676" i="8"/>
  <c r="Q897" i="8"/>
  <c r="R897" i="8"/>
  <c r="S897" i="8"/>
  <c r="Q1454" i="8"/>
  <c r="R1454" i="8"/>
  <c r="S1454" i="8"/>
  <c r="Q1390" i="8"/>
  <c r="R1390" i="8"/>
  <c r="S1390" i="8"/>
  <c r="Q1326" i="8"/>
  <c r="R1326" i="8"/>
  <c r="S1326" i="8"/>
  <c r="Q1531" i="8"/>
  <c r="R1531" i="8"/>
  <c r="S1531" i="8"/>
  <c r="Q1467" i="8"/>
  <c r="R1467" i="8"/>
  <c r="S1467" i="8"/>
  <c r="Q1403" i="8"/>
  <c r="R1403" i="8"/>
  <c r="H225" i="11"/>
  <c r="Q1339" i="8"/>
  <c r="R1339" i="8"/>
  <c r="S1339" i="8"/>
  <c r="Q1275" i="8"/>
  <c r="R1275" i="8"/>
  <c r="S1275" i="8"/>
  <c r="Q1508" i="8"/>
  <c r="R1508" i="8"/>
  <c r="Q1444" i="8"/>
  <c r="R1444" i="8"/>
  <c r="Q1380" i="8"/>
  <c r="R1380" i="8"/>
  <c r="S1380" i="8"/>
  <c r="Q1316" i="8"/>
  <c r="R1316" i="8"/>
  <c r="S1316" i="8"/>
  <c r="Q1252" i="8"/>
  <c r="R1252" i="8"/>
  <c r="S1252" i="8"/>
  <c r="Q1481" i="8"/>
  <c r="R1481" i="8"/>
  <c r="S1481" i="8"/>
  <c r="Q1417" i="8"/>
  <c r="R1417" i="8"/>
  <c r="S1417" i="8"/>
  <c r="Q1353" i="8"/>
  <c r="R1353" i="8"/>
  <c r="S1353" i="8"/>
  <c r="Q1289" i="8"/>
  <c r="R1289" i="8"/>
  <c r="S1289" i="8"/>
  <c r="Q1225" i="8"/>
  <c r="R1225" i="8"/>
  <c r="S1225" i="8"/>
  <c r="Q1198" i="8"/>
  <c r="R1198" i="8"/>
  <c r="S1198" i="8"/>
  <c r="Q620" i="8"/>
  <c r="R620" i="8"/>
  <c r="S620" i="8"/>
  <c r="Q1070" i="8"/>
  <c r="R1070" i="8"/>
  <c r="S1070" i="8"/>
  <c r="Q1006" i="8"/>
  <c r="R1006" i="8"/>
  <c r="S1006" i="8"/>
  <c r="Q942" i="8"/>
  <c r="R942" i="8"/>
  <c r="S942" i="8"/>
  <c r="Q1199" i="8"/>
  <c r="R1199" i="8"/>
  <c r="S1199" i="8"/>
  <c r="Q1135" i="8"/>
  <c r="R1135" i="8"/>
  <c r="S1135" i="8"/>
  <c r="Q1071" i="8"/>
  <c r="R1071" i="8"/>
  <c r="S1071" i="8"/>
  <c r="Q1007" i="8"/>
  <c r="R1007" i="8"/>
  <c r="S1007" i="8"/>
  <c r="Q943" i="8"/>
  <c r="R943" i="8"/>
  <c r="S943" i="8"/>
  <c r="Q1212" i="8"/>
  <c r="R1212" i="8"/>
  <c r="S1212" i="8"/>
  <c r="Q1132" i="8"/>
  <c r="R1132" i="8"/>
  <c r="S1132" i="8"/>
  <c r="Q1068" i="8"/>
  <c r="R1068" i="8"/>
  <c r="S1068" i="8"/>
  <c r="Q1004" i="8"/>
  <c r="R1004" i="8"/>
  <c r="S1004" i="8"/>
  <c r="Q1482" i="8"/>
  <c r="R1482" i="8"/>
  <c r="S1482" i="8"/>
  <c r="Q1418" i="8"/>
  <c r="R1418" i="8"/>
  <c r="Q1354" i="8"/>
  <c r="R1354" i="8"/>
  <c r="S1354" i="8"/>
  <c r="Q1290" i="8"/>
  <c r="R1290" i="8"/>
  <c r="S1290" i="8"/>
  <c r="Q1511" i="8"/>
  <c r="R1511" i="8"/>
  <c r="H254" i="11"/>
  <c r="Q1431" i="8"/>
  <c r="R1431" i="8"/>
  <c r="S1431" i="8"/>
  <c r="Q1367" i="8"/>
  <c r="R1367" i="8"/>
  <c r="S1367" i="8"/>
  <c r="Q1287" i="8"/>
  <c r="R1287" i="8"/>
  <c r="S1287" i="8"/>
  <c r="Q1520" i="8"/>
  <c r="R1520" i="8"/>
  <c r="S1520" i="8"/>
  <c r="Q1456" i="8"/>
  <c r="R1456" i="8"/>
  <c r="S1456" i="8"/>
  <c r="Q1392" i="8"/>
  <c r="R1392" i="8"/>
  <c r="S1392" i="8"/>
  <c r="Q1328" i="8"/>
  <c r="R1328" i="8"/>
  <c r="S1328" i="8"/>
  <c r="Q1264" i="8"/>
  <c r="R1264" i="8"/>
  <c r="S1264" i="8"/>
  <c r="Q1493" i="8"/>
  <c r="R1493" i="8"/>
  <c r="S1493" i="8"/>
  <c r="Q1429" i="8"/>
  <c r="R1429" i="8"/>
  <c r="S1429" i="8"/>
  <c r="Q1365" i="8"/>
  <c r="R1365" i="8"/>
  <c r="S1365" i="8"/>
  <c r="Q1301" i="8"/>
  <c r="R1301" i="8"/>
  <c r="S1301" i="8"/>
  <c r="Q1237" i="8"/>
  <c r="R1237" i="8"/>
  <c r="Q1226" i="8"/>
  <c r="R1226" i="8"/>
  <c r="S1226" i="8"/>
  <c r="Q1146" i="8"/>
  <c r="R1146" i="8"/>
  <c r="Q1066" i="8"/>
  <c r="R1066" i="8"/>
  <c r="S1066" i="8"/>
  <c r="Q1002" i="8"/>
  <c r="R1002" i="8"/>
  <c r="S1002" i="8"/>
  <c r="Q938" i="8"/>
  <c r="R938" i="8"/>
  <c r="S938" i="8"/>
  <c r="Q1195" i="8"/>
  <c r="R1195" i="8"/>
  <c r="S1195" i="8"/>
  <c r="Q1131" i="8"/>
  <c r="R1131" i="8"/>
  <c r="S1131" i="8"/>
  <c r="Q1051" i="8"/>
  <c r="R1051" i="8"/>
  <c r="S1051" i="8"/>
  <c r="Q987" i="8"/>
  <c r="R987" i="8"/>
  <c r="S987" i="8"/>
  <c r="Q1240" i="8"/>
  <c r="R1240" i="8"/>
  <c r="S1240" i="8"/>
  <c r="Q1176" i="8"/>
  <c r="R1176" i="8"/>
  <c r="H198" i="11"/>
  <c r="Q1112" i="8"/>
  <c r="R1112" i="8"/>
  <c r="S1112" i="8"/>
  <c r="Q1048" i="8"/>
  <c r="R1048" i="8"/>
  <c r="S1048" i="8"/>
  <c r="Q984" i="8"/>
  <c r="R984" i="8"/>
  <c r="S984" i="8"/>
  <c r="Q1478" i="8"/>
  <c r="R1478" i="8"/>
  <c r="S1478" i="8"/>
  <c r="Q1414" i="8"/>
  <c r="R1414" i="8"/>
  <c r="Q1350" i="8"/>
  <c r="R1350" i="8"/>
  <c r="S1350" i="8"/>
  <c r="Q1286" i="8"/>
  <c r="R1286" i="8"/>
  <c r="S1286" i="8"/>
  <c r="Q1507" i="8"/>
  <c r="R1507" i="8"/>
  <c r="S1507" i="8"/>
  <c r="Q1443" i="8"/>
  <c r="R1443" i="8"/>
  <c r="S1443" i="8"/>
  <c r="Q1379" i="8"/>
  <c r="R1379" i="8"/>
  <c r="S1379" i="8"/>
  <c r="Q1315" i="8"/>
  <c r="R1315" i="8"/>
  <c r="S1315" i="8"/>
  <c r="Q1251" i="8"/>
  <c r="R1251" i="8"/>
  <c r="S1251" i="8"/>
  <c r="Q1484" i="8"/>
  <c r="R1484" i="8"/>
  <c r="S1484" i="8"/>
  <c r="Q1404" i="8"/>
  <c r="R1404" i="8"/>
  <c r="Q1340" i="8"/>
  <c r="R1340" i="8"/>
  <c r="S1340" i="8"/>
  <c r="Q1260" i="8"/>
  <c r="R1260" i="8"/>
  <c r="S1260" i="8"/>
  <c r="Q1473" i="8"/>
  <c r="R1473" i="8"/>
  <c r="S1473" i="8"/>
  <c r="Q1409" i="8"/>
  <c r="R1409" i="8"/>
  <c r="Q1345" i="8"/>
  <c r="R1345" i="8"/>
  <c r="S1345" i="8"/>
  <c r="Q1281" i="8"/>
  <c r="R1281" i="8"/>
  <c r="S1281" i="8"/>
  <c r="Q1201" i="8"/>
  <c r="R1201" i="8"/>
  <c r="S1201" i="8"/>
  <c r="Q1158" i="8"/>
  <c r="R1158" i="8"/>
  <c r="S1158" i="8"/>
  <c r="Q1078" i="8"/>
  <c r="R1078" i="8"/>
  <c r="S1078" i="8"/>
  <c r="Q1014" i="8"/>
  <c r="R1014" i="8"/>
  <c r="S1014" i="8"/>
  <c r="Q950" i="8"/>
  <c r="R950" i="8"/>
  <c r="S950" i="8"/>
  <c r="Q1191" i="8"/>
  <c r="R1191" i="8"/>
  <c r="S1191" i="8"/>
  <c r="Q1127" i="8"/>
  <c r="R1127" i="8"/>
  <c r="S1127" i="8"/>
  <c r="Q1063" i="8"/>
  <c r="R1063" i="8"/>
  <c r="S1063" i="8"/>
  <c r="Q999" i="8"/>
  <c r="R999" i="8"/>
  <c r="S999" i="8"/>
  <c r="Q935" i="8"/>
  <c r="R935" i="8"/>
  <c r="S935" i="8"/>
  <c r="Q1204" i="8"/>
  <c r="R1204" i="8"/>
  <c r="S1204" i="8"/>
  <c r="Q1140" i="8"/>
  <c r="R1140" i="8"/>
  <c r="S1140" i="8"/>
  <c r="Q1076" i="8"/>
  <c r="R1076" i="8"/>
  <c r="S1076" i="8"/>
  <c r="Q1012" i="8"/>
  <c r="R1012" i="8"/>
  <c r="S1012" i="8"/>
  <c r="Q940" i="8"/>
  <c r="R940" i="8"/>
  <c r="S940" i="8"/>
  <c r="Q1169" i="8"/>
  <c r="R1169" i="8"/>
  <c r="H194" i="11"/>
  <c r="Q1105" i="8"/>
  <c r="R1105" i="8"/>
  <c r="Q1041" i="8"/>
  <c r="R1041" i="8"/>
  <c r="S1041" i="8"/>
  <c r="Q977" i="8"/>
  <c r="R977" i="8"/>
  <c r="S977" i="8"/>
  <c r="Q910" i="8"/>
  <c r="R910" i="8"/>
  <c r="S910" i="8"/>
  <c r="Q846" i="8"/>
  <c r="R846" i="8"/>
  <c r="S846" i="8"/>
  <c r="Q782" i="8"/>
  <c r="R782" i="8"/>
  <c r="S782" i="8"/>
  <c r="Q718" i="8"/>
  <c r="R718" i="8"/>
  <c r="Q654" i="8"/>
  <c r="R654" i="8"/>
  <c r="S654" i="8"/>
  <c r="Q590" i="8"/>
  <c r="R590" i="8"/>
  <c r="S590" i="8"/>
  <c r="Q622" i="8"/>
  <c r="R622" i="8"/>
  <c r="S622" i="8"/>
  <c r="Q787" i="8"/>
  <c r="R787" i="8"/>
  <c r="S787" i="8"/>
  <c r="Q659" i="8"/>
  <c r="R659" i="8"/>
  <c r="S659" i="8"/>
  <c r="Q864" i="8"/>
  <c r="R864" i="8"/>
  <c r="Q736" i="8"/>
  <c r="R736" i="8"/>
  <c r="S736" i="8"/>
  <c r="Q640" i="8"/>
  <c r="R640" i="8"/>
  <c r="S640" i="8"/>
  <c r="Q1165" i="8"/>
  <c r="R1165" i="8"/>
  <c r="S1165" i="8"/>
  <c r="Q1101" i="8"/>
  <c r="R1101" i="8"/>
  <c r="S1101" i="8"/>
  <c r="Q1037" i="8"/>
  <c r="R1037" i="8"/>
  <c r="S1037" i="8"/>
  <c r="Q973" i="8"/>
  <c r="R973" i="8"/>
  <c r="Q906" i="8"/>
  <c r="R906" i="8"/>
  <c r="S906" i="8"/>
  <c r="Q842" i="8"/>
  <c r="R842" i="8"/>
  <c r="S842" i="8"/>
  <c r="Q778" i="8"/>
  <c r="R778" i="8"/>
  <c r="S778" i="8"/>
  <c r="Q714" i="8"/>
  <c r="R714" i="8"/>
  <c r="S714" i="8"/>
  <c r="Q650" i="8"/>
  <c r="R650" i="8"/>
  <c r="S650" i="8"/>
  <c r="Q911" i="8"/>
  <c r="R911" i="8"/>
  <c r="S911" i="8"/>
  <c r="Q847" i="8"/>
  <c r="R847" i="8"/>
  <c r="Q783" i="8"/>
  <c r="R783" i="8"/>
  <c r="S783" i="8"/>
  <c r="Q719" i="8"/>
  <c r="R719" i="8"/>
  <c r="H99" i="11"/>
  <c r="Q655" i="8"/>
  <c r="R655" i="8"/>
  <c r="S655" i="8"/>
  <c r="Q591" i="8"/>
  <c r="R591" i="8"/>
  <c r="S591" i="8"/>
  <c r="Q860" i="8"/>
  <c r="R860" i="8"/>
  <c r="Q796" i="8"/>
  <c r="R796" i="8"/>
  <c r="S796" i="8"/>
  <c r="Q732" i="8"/>
  <c r="R732" i="8"/>
  <c r="S732" i="8"/>
  <c r="Q668" i="8"/>
  <c r="R668" i="8"/>
  <c r="S668" i="8"/>
  <c r="Q889" i="8"/>
  <c r="R889" i="8"/>
  <c r="S889" i="8"/>
  <c r="Q980" i="8"/>
  <c r="R980" i="8"/>
  <c r="S980" i="8"/>
  <c r="Q916" i="8"/>
  <c r="R916" i="8"/>
  <c r="S916" i="8"/>
  <c r="Q1145" i="8"/>
  <c r="R1145" i="8"/>
  <c r="S1145" i="8"/>
  <c r="Q1081" i="8"/>
  <c r="R1081" i="8"/>
  <c r="S1081" i="8"/>
  <c r="Q1017" i="8"/>
  <c r="R1017" i="8"/>
  <c r="S1017" i="8"/>
  <c r="Q953" i="8"/>
  <c r="R953" i="8"/>
  <c r="S953" i="8"/>
  <c r="Q886" i="8"/>
  <c r="R886" i="8"/>
  <c r="S886" i="8"/>
  <c r="Q822" i="8"/>
  <c r="R822" i="8"/>
  <c r="Q758" i="8"/>
  <c r="R758" i="8"/>
  <c r="S758" i="8"/>
  <c r="Q694" i="8"/>
  <c r="R694" i="8"/>
  <c r="S694" i="8"/>
  <c r="Q630" i="8"/>
  <c r="R630" i="8"/>
  <c r="S630" i="8"/>
  <c r="Q891" i="8"/>
  <c r="R891" i="8"/>
  <c r="S891" i="8"/>
  <c r="Q827" i="8"/>
  <c r="R827" i="8"/>
  <c r="S827" i="8"/>
  <c r="Q747" i="8"/>
  <c r="R747" i="8"/>
  <c r="S747" i="8"/>
  <c r="Q683" i="8"/>
  <c r="R683" i="8"/>
  <c r="S683" i="8"/>
  <c r="Q619" i="8"/>
  <c r="R619" i="8"/>
  <c r="S619" i="8"/>
  <c r="Q888" i="8"/>
  <c r="R888" i="8"/>
  <c r="S888" i="8"/>
  <c r="Q824" i="8"/>
  <c r="R824" i="8"/>
  <c r="S824" i="8"/>
  <c r="Q760" i="8"/>
  <c r="R760" i="8"/>
  <c r="S760" i="8"/>
  <c r="Q696" i="8"/>
  <c r="R696" i="8"/>
  <c r="S696" i="8"/>
  <c r="Q865" i="8"/>
  <c r="R865" i="8"/>
  <c r="H143" i="11"/>
  <c r="Q801" i="8"/>
  <c r="R801" i="8"/>
  <c r="S801" i="8"/>
  <c r="Q737" i="8"/>
  <c r="R737" i="8"/>
  <c r="S737" i="8"/>
  <c r="Q673" i="8"/>
  <c r="R673" i="8"/>
  <c r="S673" i="8"/>
  <c r="Q609" i="8"/>
  <c r="R609" i="8"/>
  <c r="S609" i="8"/>
  <c r="Q526" i="8"/>
  <c r="R526" i="8"/>
  <c r="S526" i="8"/>
  <c r="Q462" i="8"/>
  <c r="R462" i="8"/>
  <c r="S462" i="8"/>
  <c r="Q398" i="8"/>
  <c r="R398" i="8"/>
  <c r="S398" i="8"/>
  <c r="Q246" i="8"/>
  <c r="R246" i="8"/>
  <c r="S246" i="8"/>
  <c r="Q77" i="8"/>
  <c r="R77" i="8"/>
  <c r="S77" i="8"/>
  <c r="Q531" i="8"/>
  <c r="R531" i="8"/>
  <c r="S531" i="8"/>
  <c r="Q467" i="8"/>
  <c r="R467" i="8"/>
  <c r="S467" i="8"/>
  <c r="Q403" i="8"/>
  <c r="R403" i="8"/>
  <c r="S403" i="8"/>
  <c r="Q266" i="8"/>
  <c r="R266" i="8"/>
  <c r="S266" i="8"/>
  <c r="Q10" i="8"/>
  <c r="R10" i="8"/>
  <c r="Q241" i="8"/>
  <c r="R241" i="8"/>
  <c r="S241" i="8"/>
  <c r="Q113" i="8"/>
  <c r="R113" i="8"/>
  <c r="H28" i="11"/>
  <c r="Q280" i="8"/>
  <c r="R280" i="8"/>
  <c r="S280" i="8"/>
  <c r="Q576" i="8"/>
  <c r="R576" i="8"/>
  <c r="S576" i="8"/>
  <c r="Q512" i="8"/>
  <c r="R512" i="8"/>
  <c r="S512" i="8"/>
  <c r="Q448" i="8"/>
  <c r="R448" i="8"/>
  <c r="S448" i="8"/>
  <c r="Q909" i="8"/>
  <c r="R909" i="8"/>
  <c r="S909" i="8"/>
  <c r="Q845" i="8"/>
  <c r="R845" i="8"/>
  <c r="S845" i="8"/>
  <c r="Q781" i="8"/>
  <c r="R781" i="8"/>
  <c r="S781" i="8"/>
  <c r="Q717" i="8"/>
  <c r="R717" i="8"/>
  <c r="H97" i="11"/>
  <c r="Q653" i="8"/>
  <c r="R653" i="8"/>
  <c r="S653" i="8"/>
  <c r="Q570" i="8"/>
  <c r="R570" i="8"/>
  <c r="S570" i="8"/>
  <c r="Q506" i="8"/>
  <c r="R506" i="8"/>
  <c r="S506" i="8"/>
  <c r="Q442" i="8"/>
  <c r="R442" i="8"/>
  <c r="S442" i="8"/>
  <c r="Q373" i="8"/>
  <c r="R373" i="8"/>
  <c r="S373" i="8"/>
  <c r="Q166" i="8"/>
  <c r="R166" i="8"/>
  <c r="S166" i="8"/>
  <c r="Q388" i="8"/>
  <c r="R388" i="8"/>
  <c r="S388" i="8"/>
  <c r="Q511" i="8"/>
  <c r="R511" i="8"/>
  <c r="S511" i="8"/>
  <c r="Q447" i="8"/>
  <c r="R447" i="8"/>
  <c r="S447" i="8"/>
  <c r="Q379" i="8"/>
  <c r="R379" i="8"/>
  <c r="S379" i="8"/>
  <c r="Q186" i="8"/>
  <c r="R186" i="8"/>
  <c r="S186" i="8"/>
  <c r="Q329" i="8"/>
  <c r="R329" i="8"/>
  <c r="S329" i="8"/>
  <c r="Q201" i="8"/>
  <c r="R201" i="8"/>
  <c r="S201" i="8"/>
  <c r="Q65" i="8"/>
  <c r="R65" i="8"/>
  <c r="S65" i="8"/>
  <c r="Q604" i="8"/>
  <c r="R604" i="8"/>
  <c r="Q540" i="8"/>
  <c r="R540" i="8"/>
  <c r="S540" i="8"/>
  <c r="Q476" i="8"/>
  <c r="R476" i="8"/>
  <c r="S476" i="8"/>
  <c r="Q412" i="8"/>
  <c r="R412" i="8"/>
  <c r="S412" i="8"/>
  <c r="Q777" i="8"/>
  <c r="R777" i="8"/>
  <c r="S777" i="8"/>
  <c r="Q713" i="8"/>
  <c r="R713" i="8"/>
  <c r="S713" i="8"/>
  <c r="Q649" i="8"/>
  <c r="R649" i="8"/>
  <c r="S649" i="8"/>
  <c r="Q566" i="8"/>
  <c r="R566" i="8"/>
  <c r="S566" i="8"/>
  <c r="Q502" i="8"/>
  <c r="R502" i="8"/>
  <c r="S502" i="8"/>
  <c r="Q438" i="8"/>
  <c r="R438" i="8"/>
  <c r="S438" i="8"/>
  <c r="Q367" i="8"/>
  <c r="R367" i="8"/>
  <c r="S367" i="8"/>
  <c r="Q150" i="8"/>
  <c r="R150" i="8"/>
  <c r="Q571" i="8"/>
  <c r="R571" i="8"/>
  <c r="S571" i="8"/>
  <c r="Q507" i="8"/>
  <c r="R507" i="8"/>
  <c r="S507" i="8"/>
  <c r="Q443" i="8"/>
  <c r="R443" i="8"/>
  <c r="S443" i="8"/>
  <c r="Q374" i="8"/>
  <c r="R374" i="8"/>
  <c r="S374" i="8"/>
  <c r="Q170" i="8"/>
  <c r="R170" i="8"/>
  <c r="S170" i="8"/>
  <c r="Q321" i="8"/>
  <c r="R321" i="8"/>
  <c r="S321" i="8"/>
  <c r="Q193" i="8"/>
  <c r="R193" i="8"/>
  <c r="H57" i="11"/>
  <c r="Q49" i="8"/>
  <c r="R49" i="8"/>
  <c r="S49" i="8"/>
  <c r="Q616" i="8"/>
  <c r="R616" i="8"/>
  <c r="S616" i="8"/>
  <c r="Q552" i="8"/>
  <c r="R552" i="8"/>
  <c r="S552" i="8"/>
  <c r="Q488" i="8"/>
  <c r="R488" i="8"/>
  <c r="S488" i="8"/>
  <c r="Q424" i="8"/>
  <c r="R424" i="8"/>
  <c r="S424" i="8"/>
  <c r="Q917" i="8"/>
  <c r="R917" i="8"/>
  <c r="S917" i="8"/>
  <c r="Q853" i="8"/>
  <c r="R853" i="8"/>
  <c r="Q854" i="8"/>
  <c r="R854" i="8"/>
  <c r="H136" i="11"/>
  <c r="Q789" i="8"/>
  <c r="R789" i="8"/>
  <c r="S789" i="8"/>
  <c r="Q725" i="8"/>
  <c r="R725" i="8"/>
  <c r="S725" i="8"/>
  <c r="Q661" i="8"/>
  <c r="R661" i="8"/>
  <c r="S661" i="8"/>
  <c r="Q578" i="8"/>
  <c r="R578" i="8"/>
  <c r="H71" i="11"/>
  <c r="Q514" i="8"/>
  <c r="R514" i="8"/>
  <c r="S514" i="8"/>
  <c r="Q450" i="8"/>
  <c r="R450" i="8"/>
  <c r="S450" i="8"/>
  <c r="Q383" i="8"/>
  <c r="R383" i="8"/>
  <c r="S383" i="8"/>
  <c r="Q198" i="8"/>
  <c r="R198" i="8"/>
  <c r="H61" i="11"/>
  <c r="Q29" i="8"/>
  <c r="R29" i="8"/>
  <c r="S29" i="8"/>
  <c r="Q519" i="8"/>
  <c r="R519" i="8"/>
  <c r="S519" i="8"/>
  <c r="Q455" i="8"/>
  <c r="R455" i="8"/>
  <c r="S455" i="8"/>
  <c r="Q390" i="8"/>
  <c r="R390" i="8"/>
  <c r="S390" i="8"/>
  <c r="Q218" i="8"/>
  <c r="R218" i="8"/>
  <c r="S218" i="8"/>
  <c r="Q345" i="8"/>
  <c r="R345" i="8"/>
  <c r="S345" i="8"/>
  <c r="Q185" i="8"/>
  <c r="R185" i="8"/>
  <c r="S185" i="8"/>
  <c r="Q33" i="8"/>
  <c r="R33" i="8"/>
  <c r="S33" i="8"/>
  <c r="Q612" i="8"/>
  <c r="R612" i="8"/>
  <c r="S612" i="8"/>
  <c r="Q548" i="8"/>
  <c r="R548" i="8"/>
  <c r="S548" i="8"/>
  <c r="Q484" i="8"/>
  <c r="R484" i="8"/>
  <c r="S484" i="8"/>
  <c r="Q381" i="8"/>
  <c r="R381" i="8"/>
  <c r="S381" i="8"/>
  <c r="Q190" i="8"/>
  <c r="R190" i="8"/>
  <c r="H55" i="11"/>
  <c r="Q601" i="8"/>
  <c r="R601" i="8"/>
  <c r="Q537" i="8"/>
  <c r="R537" i="8"/>
  <c r="S537" i="8"/>
  <c r="Q473" i="8"/>
  <c r="R473" i="8"/>
  <c r="S473" i="8"/>
  <c r="Q409" i="8"/>
  <c r="R409" i="8"/>
  <c r="S409" i="8"/>
  <c r="Q290" i="8"/>
  <c r="R290" i="8"/>
  <c r="S290" i="8"/>
  <c r="Q34" i="8"/>
  <c r="R34" i="8"/>
  <c r="Q253" i="8"/>
  <c r="R253" i="8"/>
  <c r="S253" i="8"/>
  <c r="Q125" i="8"/>
  <c r="R125" i="8"/>
  <c r="S125" i="8"/>
  <c r="Q308" i="8"/>
  <c r="R308" i="8"/>
  <c r="S308" i="8"/>
  <c r="Q52" i="8"/>
  <c r="R52" i="8"/>
  <c r="S52" i="8"/>
  <c r="Q72" i="8"/>
  <c r="R72" i="8"/>
  <c r="S72" i="8"/>
  <c r="Q236" i="8"/>
  <c r="R236" i="8"/>
  <c r="S236" i="8"/>
  <c r="Q352" i="8"/>
  <c r="R352" i="8"/>
  <c r="S352" i="8"/>
  <c r="Q96" i="8"/>
  <c r="R96" i="8"/>
  <c r="S96" i="8"/>
  <c r="Q243" i="8"/>
  <c r="R243" i="8"/>
  <c r="S243" i="8"/>
  <c r="Q107" i="8"/>
  <c r="R107" i="8"/>
  <c r="H23" i="11"/>
  <c r="Q303" i="8"/>
  <c r="R303" i="8"/>
  <c r="S303" i="8"/>
  <c r="Q175" i="8"/>
  <c r="R175" i="8"/>
  <c r="S175" i="8"/>
  <c r="Q47" i="8"/>
  <c r="R47" i="8"/>
  <c r="S47" i="8"/>
  <c r="Q347" i="8"/>
  <c r="R347" i="8"/>
  <c r="S347" i="8"/>
  <c r="Q110" i="8"/>
  <c r="R110" i="8"/>
  <c r="Q581" i="8"/>
  <c r="R581" i="8"/>
  <c r="Q517" i="8"/>
  <c r="R517" i="8"/>
  <c r="S517" i="8"/>
  <c r="Q453" i="8"/>
  <c r="R453" i="8"/>
  <c r="S453" i="8"/>
  <c r="Q387" i="8"/>
  <c r="R387" i="8"/>
  <c r="S387" i="8"/>
  <c r="Q210" i="8"/>
  <c r="R210" i="8"/>
  <c r="Q341" i="8"/>
  <c r="R341" i="8"/>
  <c r="S341" i="8"/>
  <c r="Q213" i="8"/>
  <c r="R213" i="8"/>
  <c r="S213" i="8"/>
  <c r="Q85" i="8"/>
  <c r="R85" i="8"/>
  <c r="S85" i="8"/>
  <c r="Q228" i="8"/>
  <c r="R228" i="8"/>
  <c r="S228" i="8"/>
  <c r="Q248" i="8"/>
  <c r="R248" i="8"/>
  <c r="S248" i="8"/>
  <c r="Q21" i="8"/>
  <c r="R21" i="8"/>
  <c r="S21" i="8"/>
  <c r="Q156" i="8"/>
  <c r="R156" i="8"/>
  <c r="Q272" i="8"/>
  <c r="R272" i="8"/>
  <c r="S272" i="8"/>
  <c r="Q16" i="8"/>
  <c r="R16" i="8"/>
  <c r="Q203" i="8"/>
  <c r="R203" i="8"/>
  <c r="Q67" i="8"/>
  <c r="R67" i="8"/>
  <c r="S67" i="8"/>
  <c r="Q263" i="8"/>
  <c r="R263" i="8"/>
  <c r="S263" i="8"/>
  <c r="Q883" i="8"/>
  <c r="R883" i="8"/>
  <c r="S883" i="8"/>
  <c r="Q755" i="8"/>
  <c r="R755" i="8"/>
  <c r="S755" i="8"/>
  <c r="Q627" i="8"/>
  <c r="R627" i="8"/>
  <c r="S627" i="8"/>
  <c r="Q832" i="8"/>
  <c r="R832" i="8"/>
  <c r="Q704" i="8"/>
  <c r="R704" i="8"/>
  <c r="S704" i="8"/>
  <c r="Q936" i="8"/>
  <c r="R936" i="8"/>
  <c r="S936" i="8"/>
  <c r="Q1149" i="8"/>
  <c r="R1149" i="8"/>
  <c r="S1149" i="8"/>
  <c r="Q1085" i="8"/>
  <c r="R1085" i="8"/>
  <c r="S1085" i="8"/>
  <c r="Q1021" i="8"/>
  <c r="R1021" i="8"/>
  <c r="S1021" i="8"/>
  <c r="Q957" i="8"/>
  <c r="R957" i="8"/>
  <c r="S957" i="8"/>
  <c r="Q890" i="8"/>
  <c r="R890" i="8"/>
  <c r="S890" i="8"/>
  <c r="Q826" i="8"/>
  <c r="R826" i="8"/>
  <c r="S826" i="8"/>
  <c r="Q762" i="8"/>
  <c r="R762" i="8"/>
  <c r="S762" i="8"/>
  <c r="Q698" i="8"/>
  <c r="R698" i="8"/>
  <c r="S698" i="8"/>
  <c r="Q634" i="8"/>
  <c r="R634" i="8"/>
  <c r="S634" i="8"/>
  <c r="Q895" i="8"/>
  <c r="R895" i="8"/>
  <c r="S895" i="8"/>
  <c r="Q831" i="8"/>
  <c r="R831" i="8"/>
  <c r="H123" i="11"/>
  <c r="Q767" i="8"/>
  <c r="R767" i="8"/>
  <c r="S767" i="8"/>
  <c r="Q703" i="8"/>
  <c r="R703" i="8"/>
  <c r="S703" i="8"/>
  <c r="Q639" i="8"/>
  <c r="R639" i="8"/>
  <c r="S639" i="8"/>
  <c r="Q575" i="8"/>
  <c r="R575" i="8"/>
  <c r="S575" i="8"/>
  <c r="Q844" i="8"/>
  <c r="R844" i="8"/>
  <c r="S844" i="8"/>
  <c r="Q780" i="8"/>
  <c r="R780" i="8"/>
  <c r="S780" i="8"/>
  <c r="Q716" i="8"/>
  <c r="R716" i="8"/>
  <c r="S716" i="8"/>
  <c r="Q652" i="8"/>
  <c r="R652" i="8"/>
  <c r="S652" i="8"/>
  <c r="Q873" i="8"/>
  <c r="R873" i="8"/>
  <c r="Q964" i="8"/>
  <c r="R964" i="8"/>
  <c r="S964" i="8"/>
  <c r="Q1193" i="8"/>
  <c r="R1193" i="8"/>
  <c r="S1193" i="8"/>
  <c r="Q1129" i="8"/>
  <c r="R1129" i="8"/>
  <c r="S1129" i="8"/>
  <c r="Q1065" i="8"/>
  <c r="R1065" i="8"/>
  <c r="S1065" i="8"/>
  <c r="Q1001" i="8"/>
  <c r="R1001" i="8"/>
  <c r="S1001" i="8"/>
  <c r="Q937" i="8"/>
  <c r="R937" i="8"/>
  <c r="S937" i="8"/>
  <c r="Q870" i="8"/>
  <c r="R870" i="8"/>
  <c r="S870" i="8"/>
  <c r="Q806" i="8"/>
  <c r="R806" i="8"/>
  <c r="H110" i="11"/>
  <c r="Q742" i="8"/>
  <c r="R742" i="8"/>
  <c r="S742" i="8"/>
  <c r="Q678" i="8"/>
  <c r="R678" i="8"/>
  <c r="S678" i="8"/>
  <c r="Q614" i="8"/>
  <c r="R614" i="8"/>
  <c r="S614" i="8"/>
  <c r="Q875" i="8"/>
  <c r="R875" i="8"/>
  <c r="S875" i="8"/>
  <c r="Q795" i="8"/>
  <c r="R795" i="8"/>
  <c r="S795" i="8"/>
  <c r="Q731" i="8"/>
  <c r="R731" i="8"/>
  <c r="S731" i="8"/>
  <c r="Q667" i="8"/>
  <c r="R667" i="8"/>
  <c r="S667" i="8"/>
  <c r="Q603" i="8"/>
  <c r="R603" i="8"/>
  <c r="S603" i="8"/>
  <c r="Q872" i="8"/>
  <c r="R872" i="8"/>
  <c r="S872" i="8"/>
  <c r="Q808" i="8"/>
  <c r="R808" i="8"/>
  <c r="S808" i="8"/>
  <c r="Q744" i="8"/>
  <c r="R744" i="8"/>
  <c r="S744" i="8"/>
  <c r="Q680" i="8"/>
  <c r="R680" i="8"/>
  <c r="S680" i="8"/>
  <c r="Q849" i="8"/>
  <c r="R849" i="8"/>
  <c r="Q785" i="8"/>
  <c r="R785" i="8"/>
  <c r="S785" i="8"/>
  <c r="Q721" i="8"/>
  <c r="R721" i="8"/>
  <c r="Q657" i="8"/>
  <c r="R657" i="8"/>
  <c r="S657" i="8"/>
  <c r="Q574" i="8"/>
  <c r="R574" i="8"/>
  <c r="S574" i="8"/>
  <c r="Q510" i="8"/>
  <c r="R510" i="8"/>
  <c r="S510" i="8"/>
  <c r="Q446" i="8"/>
  <c r="R446" i="8"/>
  <c r="S446" i="8"/>
  <c r="Q378" i="8"/>
  <c r="R378" i="8"/>
  <c r="S378" i="8"/>
  <c r="Q182" i="8"/>
  <c r="R182" i="8"/>
  <c r="S182" i="8"/>
  <c r="Q13" i="8"/>
  <c r="R13" i="8"/>
  <c r="S13" i="8"/>
  <c r="Q515" i="8"/>
  <c r="R515" i="8"/>
  <c r="S515" i="8"/>
  <c r="Q451" i="8"/>
  <c r="R451" i="8"/>
  <c r="S451" i="8"/>
  <c r="Q385" i="8"/>
  <c r="R385" i="8"/>
  <c r="S385" i="8"/>
  <c r="Q202" i="8"/>
  <c r="R202" i="8"/>
  <c r="S202" i="8"/>
  <c r="Q337" i="8"/>
  <c r="R337" i="8"/>
  <c r="S337" i="8"/>
  <c r="Q209" i="8"/>
  <c r="R209" i="8"/>
  <c r="Q81" i="8"/>
  <c r="R81" i="8"/>
  <c r="S81" i="8"/>
  <c r="Q624" i="8"/>
  <c r="R624" i="8"/>
  <c r="S624" i="8"/>
  <c r="Q560" i="8"/>
  <c r="R560" i="8"/>
  <c r="S560" i="8"/>
  <c r="Q496" i="8"/>
  <c r="R496" i="8"/>
  <c r="S496" i="8"/>
  <c r="Q432" i="8"/>
  <c r="R432" i="8"/>
  <c r="S432" i="8"/>
  <c r="Q893" i="8"/>
  <c r="R893" i="8"/>
  <c r="S893" i="8"/>
  <c r="Q829" i="8"/>
  <c r="R829" i="8"/>
  <c r="H121" i="11"/>
  <c r="Q765" i="8"/>
  <c r="R765" i="8"/>
  <c r="S765" i="8"/>
  <c r="Q701" i="8"/>
  <c r="R701" i="8"/>
  <c r="S701" i="8"/>
  <c r="Q637" i="8"/>
  <c r="R637" i="8"/>
  <c r="S637" i="8"/>
  <c r="Q554" i="8"/>
  <c r="R554" i="8"/>
  <c r="S554" i="8"/>
  <c r="Q490" i="8"/>
  <c r="R490" i="8"/>
  <c r="S490" i="8"/>
  <c r="Q426" i="8"/>
  <c r="R426" i="8"/>
  <c r="S426" i="8"/>
  <c r="Q343" i="8"/>
  <c r="R343" i="8"/>
  <c r="S343" i="8"/>
  <c r="Q102" i="8"/>
  <c r="R102" i="8"/>
  <c r="S102" i="8"/>
  <c r="Q559" i="8"/>
  <c r="R559" i="8"/>
  <c r="S559" i="8"/>
  <c r="Q495" i="8"/>
  <c r="R495" i="8"/>
  <c r="S495" i="8"/>
  <c r="Q431" i="8"/>
  <c r="R431" i="8"/>
  <c r="S431" i="8"/>
  <c r="Q354" i="8"/>
  <c r="R354" i="8"/>
  <c r="S354" i="8"/>
  <c r="Q122" i="8"/>
  <c r="R122" i="8"/>
  <c r="S122" i="8"/>
  <c r="Q297" i="8"/>
  <c r="R297" i="8"/>
  <c r="S297" i="8"/>
  <c r="Q169" i="8"/>
  <c r="R169" i="8"/>
  <c r="S169" i="8"/>
  <c r="Q392" i="8"/>
  <c r="R392" i="8"/>
  <c r="S392" i="8"/>
  <c r="Q588" i="8"/>
  <c r="R588" i="8"/>
  <c r="S588" i="8"/>
  <c r="Q524" i="8"/>
  <c r="R524" i="8"/>
  <c r="S524" i="8"/>
  <c r="Q460" i="8"/>
  <c r="R460" i="8"/>
  <c r="S460" i="8"/>
  <c r="Q825" i="8"/>
  <c r="R825" i="8"/>
  <c r="S825" i="8"/>
  <c r="Q761" i="8"/>
  <c r="R761" i="8"/>
  <c r="S761" i="8"/>
  <c r="Q697" i="8"/>
  <c r="R697" i="8"/>
  <c r="S697" i="8"/>
  <c r="Q633" i="8"/>
  <c r="R633" i="8"/>
  <c r="S633" i="8"/>
  <c r="Q550" i="8"/>
  <c r="R550" i="8"/>
  <c r="S550" i="8"/>
  <c r="Q486" i="8"/>
  <c r="R486" i="8"/>
  <c r="S486" i="8"/>
  <c r="Q422" i="8"/>
  <c r="R422" i="8"/>
  <c r="S422" i="8"/>
  <c r="Q335" i="8"/>
  <c r="R335" i="8"/>
  <c r="S335" i="8"/>
  <c r="Q86" i="8"/>
  <c r="R86" i="8"/>
  <c r="S86" i="8"/>
  <c r="Q555" i="8"/>
  <c r="R555" i="8"/>
  <c r="S555" i="8"/>
  <c r="Q491" i="8"/>
  <c r="R491" i="8"/>
  <c r="S491" i="8"/>
  <c r="Q427" i="8"/>
  <c r="R427" i="8"/>
  <c r="S427" i="8"/>
  <c r="Q346" i="8"/>
  <c r="R346" i="8"/>
  <c r="S346" i="8"/>
  <c r="Q106" i="8"/>
  <c r="R106" i="8"/>
  <c r="S106" i="8"/>
  <c r="Q289" i="8"/>
  <c r="R289" i="8"/>
  <c r="S289" i="8"/>
  <c r="Q161" i="8"/>
  <c r="R161" i="8"/>
  <c r="Q376" i="8"/>
  <c r="R376" i="8"/>
  <c r="S376" i="8"/>
  <c r="Q600" i="8"/>
  <c r="R600" i="8"/>
  <c r="H83" i="11"/>
  <c r="Q536" i="8"/>
  <c r="R536" i="8"/>
  <c r="S536" i="8"/>
  <c r="Q472" i="8"/>
  <c r="R472" i="8"/>
  <c r="S472" i="8"/>
  <c r="Q408" i="8"/>
  <c r="R408" i="8"/>
  <c r="S408" i="8"/>
  <c r="Q901" i="8"/>
  <c r="R901" i="8"/>
  <c r="S901" i="8"/>
  <c r="Q837" i="8"/>
  <c r="R837" i="8"/>
  <c r="Q773" i="8"/>
  <c r="R773" i="8"/>
  <c r="S773" i="8"/>
  <c r="Q709" i="8"/>
  <c r="R709" i="8"/>
  <c r="H92" i="11"/>
  <c r="Q645" i="8"/>
  <c r="R645" i="8"/>
  <c r="S645" i="8"/>
  <c r="Q562" i="8"/>
  <c r="R562" i="8"/>
  <c r="S562" i="8"/>
  <c r="Q498" i="8"/>
  <c r="R498" i="8"/>
  <c r="S498" i="8"/>
  <c r="Q434" i="8"/>
  <c r="R434" i="8"/>
  <c r="S434" i="8"/>
  <c r="Q359" i="8"/>
  <c r="R359" i="8"/>
  <c r="S359" i="8"/>
  <c r="Q134" i="8"/>
  <c r="R134" i="8"/>
  <c r="S134" i="8"/>
  <c r="Q567" i="8"/>
  <c r="R567" i="8"/>
  <c r="S567" i="8"/>
  <c r="Q503" i="8"/>
  <c r="R503" i="8"/>
  <c r="S503" i="8"/>
  <c r="Q439" i="8"/>
  <c r="R439" i="8"/>
  <c r="S439" i="8"/>
  <c r="Q369" i="8"/>
  <c r="R369" i="8"/>
  <c r="S369" i="8"/>
  <c r="Q154" i="8"/>
  <c r="R154" i="8"/>
  <c r="Q281" i="8"/>
  <c r="R281" i="8"/>
  <c r="S281" i="8"/>
  <c r="Q153" i="8"/>
  <c r="R153" i="8"/>
  <c r="S153" i="8"/>
  <c r="Q360" i="8"/>
  <c r="R360" i="8"/>
  <c r="S360" i="8"/>
  <c r="Q596" i="8"/>
  <c r="R596" i="8"/>
  <c r="Q532" i="8"/>
  <c r="R532" i="8"/>
  <c r="S532" i="8"/>
  <c r="Q468" i="8"/>
  <c r="R468" i="8"/>
  <c r="S468" i="8"/>
  <c r="Q355" i="8"/>
  <c r="R355" i="8"/>
  <c r="S355" i="8"/>
  <c r="Q126" i="8"/>
  <c r="R126" i="8"/>
  <c r="S126" i="8"/>
  <c r="Q585" i="8"/>
  <c r="R585" i="8"/>
  <c r="Q521" i="8"/>
  <c r="R521" i="8"/>
  <c r="S521" i="8"/>
  <c r="Q457" i="8"/>
  <c r="R457" i="8"/>
  <c r="S457" i="8"/>
  <c r="Q393" i="8"/>
  <c r="R393" i="8"/>
  <c r="S393" i="8"/>
  <c r="Q226" i="8"/>
  <c r="R226" i="8"/>
  <c r="S226" i="8"/>
  <c r="Q349" i="8"/>
  <c r="R349" i="8"/>
  <c r="S349" i="8"/>
  <c r="Q221" i="8"/>
  <c r="R221" i="8"/>
  <c r="S221" i="8"/>
  <c r="Q93" i="8"/>
  <c r="R93" i="8"/>
  <c r="S93" i="8"/>
  <c r="Q244" i="8"/>
  <c r="R244" i="8"/>
  <c r="S244" i="8"/>
  <c r="Q264" i="8"/>
  <c r="R264" i="8"/>
  <c r="S264" i="8"/>
  <c r="Q8" i="8"/>
  <c r="R8" i="8"/>
  <c r="Q172" i="8"/>
  <c r="R172" i="8"/>
  <c r="Q288" i="8"/>
  <c r="R288" i="8"/>
  <c r="S288" i="8"/>
  <c r="Q32" i="8"/>
  <c r="R32" i="8"/>
  <c r="Q211" i="8"/>
  <c r="R211" i="8"/>
  <c r="Q75" i="8"/>
  <c r="R75" i="8"/>
  <c r="S75" i="8"/>
  <c r="Q271" i="8"/>
  <c r="R271" i="8"/>
  <c r="S271" i="8"/>
  <c r="Q143" i="8"/>
  <c r="R143" i="8"/>
  <c r="S143" i="8"/>
  <c r="Q15" i="8"/>
  <c r="R15" i="8"/>
  <c r="S15" i="8"/>
  <c r="Q302" i="8"/>
  <c r="R302" i="8"/>
  <c r="S302" i="8"/>
  <c r="Q46" i="8"/>
  <c r="R46" i="8"/>
  <c r="S46" i="8"/>
  <c r="Q565" i="8"/>
  <c r="R565" i="8"/>
  <c r="S565" i="8"/>
  <c r="Q501" i="8"/>
  <c r="R501" i="8"/>
  <c r="S501" i="8"/>
  <c r="Q437" i="8"/>
  <c r="R437" i="8"/>
  <c r="S437" i="8"/>
  <c r="Q366" i="8"/>
  <c r="R366" i="8"/>
  <c r="S366" i="8"/>
  <c r="Q146" i="8"/>
  <c r="R146" i="8"/>
  <c r="Q309" i="8"/>
  <c r="R309" i="8"/>
  <c r="S309" i="8"/>
  <c r="Q181" i="8"/>
  <c r="R181" i="8"/>
  <c r="S181" i="8"/>
  <c r="Q25" i="8"/>
  <c r="R25" i="8"/>
  <c r="S25" i="8"/>
  <c r="Q164" i="8"/>
  <c r="R164" i="8"/>
  <c r="S164" i="8"/>
  <c r="Q184" i="8"/>
  <c r="R184" i="8"/>
  <c r="S184" i="8"/>
  <c r="Q851" i="8"/>
  <c r="R851" i="8"/>
  <c r="Q723" i="8"/>
  <c r="R723" i="8"/>
  <c r="S723" i="8"/>
  <c r="Q595" i="8"/>
  <c r="R595" i="8"/>
  <c r="S595" i="8"/>
  <c r="Q800" i="8"/>
  <c r="R800" i="8"/>
  <c r="S800" i="8"/>
  <c r="Q672" i="8"/>
  <c r="R672" i="8"/>
  <c r="S672" i="8"/>
  <c r="Q920" i="8"/>
  <c r="R920" i="8"/>
  <c r="S920" i="8"/>
  <c r="Q1133" i="8"/>
  <c r="R1133" i="8"/>
  <c r="S1133" i="8"/>
  <c r="Q1069" i="8"/>
  <c r="R1069" i="8"/>
  <c r="S1069" i="8"/>
  <c r="Q1005" i="8"/>
  <c r="R1005" i="8"/>
  <c r="S1005" i="8"/>
  <c r="Q941" i="8"/>
  <c r="R941" i="8"/>
  <c r="S941" i="8"/>
  <c r="Q874" i="8"/>
  <c r="R874" i="8"/>
  <c r="S874" i="8"/>
  <c r="Q810" i="8"/>
  <c r="R810" i="8"/>
  <c r="S810" i="8"/>
  <c r="Q746" i="8"/>
  <c r="R746" i="8"/>
  <c r="Q682" i="8"/>
  <c r="R682" i="8"/>
  <c r="S682" i="8"/>
  <c r="Q618" i="8"/>
  <c r="R618" i="8"/>
  <c r="S618" i="8"/>
  <c r="Q879" i="8"/>
  <c r="R879" i="8"/>
  <c r="Q815" i="8"/>
  <c r="R815" i="8"/>
  <c r="S815" i="8"/>
  <c r="Q751" i="8"/>
  <c r="R751" i="8"/>
  <c r="Q687" i="8"/>
  <c r="R687" i="8"/>
  <c r="S687" i="8"/>
  <c r="Q623" i="8"/>
  <c r="R623" i="8"/>
  <c r="S623" i="8"/>
  <c r="Q892" i="8"/>
  <c r="R892" i="8"/>
  <c r="S892" i="8"/>
  <c r="Q828" i="8"/>
  <c r="R828" i="8"/>
  <c r="S828" i="8"/>
  <c r="Q764" i="8"/>
  <c r="R764" i="8"/>
  <c r="S764" i="8"/>
  <c r="Q700" i="8"/>
  <c r="R700" i="8"/>
  <c r="S700" i="8"/>
  <c r="Q921" i="8"/>
  <c r="R921" i="8"/>
  <c r="S921" i="8"/>
  <c r="Q857" i="8"/>
  <c r="R857" i="8"/>
  <c r="S857" i="8"/>
  <c r="Q948" i="8"/>
  <c r="R948" i="8"/>
  <c r="S948" i="8"/>
  <c r="Q1177" i="8"/>
  <c r="R1177" i="8"/>
  <c r="H199" i="11"/>
  <c r="Q1113" i="8"/>
  <c r="R1113" i="8"/>
  <c r="Q1049" i="8"/>
  <c r="R1049" i="8"/>
  <c r="S1049" i="8"/>
  <c r="Q985" i="8"/>
  <c r="R985" i="8"/>
  <c r="S985" i="8"/>
  <c r="Q918" i="8"/>
  <c r="R918" i="8"/>
  <c r="S918" i="8"/>
  <c r="S854" i="8"/>
  <c r="Q790" i="8"/>
  <c r="R790" i="8"/>
  <c r="S790" i="8"/>
  <c r="Q726" i="8"/>
  <c r="R726" i="8"/>
  <c r="S726" i="8"/>
  <c r="Q662" i="8"/>
  <c r="R662" i="8"/>
  <c r="S662" i="8"/>
  <c r="Q598" i="8"/>
  <c r="R598" i="8"/>
  <c r="Q859" i="8"/>
  <c r="R859" i="8"/>
  <c r="H138" i="11"/>
  <c r="Q779" i="8"/>
  <c r="R779" i="8"/>
  <c r="S779" i="8"/>
  <c r="Q715" i="8"/>
  <c r="R715" i="8"/>
  <c r="Q651" i="8"/>
  <c r="R651" i="8"/>
  <c r="S651" i="8"/>
  <c r="Q587" i="8"/>
  <c r="R587" i="8"/>
  <c r="S587" i="8"/>
  <c r="Q856" i="8"/>
  <c r="R856" i="8"/>
  <c r="Q792" i="8"/>
  <c r="R792" i="8"/>
  <c r="S792" i="8"/>
  <c r="Q728" i="8"/>
  <c r="R728" i="8"/>
  <c r="S728" i="8"/>
  <c r="Q664" i="8"/>
  <c r="R664" i="8"/>
  <c r="S664" i="8"/>
  <c r="Q833" i="8"/>
  <c r="R833" i="8"/>
  <c r="S833" i="8"/>
  <c r="Q769" i="8"/>
  <c r="R769" i="8"/>
  <c r="S769" i="8"/>
  <c r="Q705" i="8"/>
  <c r="R705" i="8"/>
  <c r="S705" i="8"/>
  <c r="Q641" i="8"/>
  <c r="R641" i="8"/>
  <c r="S641" i="8"/>
  <c r="Q558" i="8"/>
  <c r="R558" i="8"/>
  <c r="S558" i="8"/>
  <c r="Q494" i="8"/>
  <c r="R494" i="8"/>
  <c r="S494" i="8"/>
  <c r="Q430" i="8"/>
  <c r="R430" i="8"/>
  <c r="S430" i="8"/>
  <c r="Q351" i="8"/>
  <c r="R351" i="8"/>
  <c r="S351" i="8"/>
  <c r="Q118" i="8"/>
  <c r="R118" i="8"/>
  <c r="S118" i="8"/>
  <c r="Q563" i="8"/>
  <c r="R563" i="8"/>
  <c r="S563" i="8"/>
  <c r="Q499" i="8"/>
  <c r="R499" i="8"/>
  <c r="S499" i="8"/>
  <c r="Q435" i="8"/>
  <c r="R435" i="8"/>
  <c r="S435" i="8"/>
  <c r="Q362" i="8"/>
  <c r="R362" i="8"/>
  <c r="S362" i="8"/>
  <c r="Q138" i="8"/>
  <c r="R138" i="8"/>
  <c r="S138" i="8"/>
  <c r="Q305" i="8"/>
  <c r="R305" i="8"/>
  <c r="S305" i="8"/>
  <c r="Q177" i="8"/>
  <c r="R177" i="8"/>
  <c r="H50" i="11"/>
  <c r="Q17" i="8"/>
  <c r="R17" i="8"/>
  <c r="S17" i="8"/>
  <c r="Q608" i="8"/>
  <c r="R608" i="8"/>
  <c r="S608" i="8"/>
  <c r="Q544" i="8"/>
  <c r="R544" i="8"/>
  <c r="S544" i="8"/>
  <c r="Q480" i="8"/>
  <c r="R480" i="8"/>
  <c r="S480" i="8"/>
  <c r="Q416" i="8"/>
  <c r="R416" i="8"/>
  <c r="S416" i="8"/>
  <c r="Q877" i="8"/>
  <c r="R877" i="8"/>
  <c r="Q813" i="8"/>
  <c r="R813" i="8"/>
  <c r="Q749" i="8"/>
  <c r="R749" i="8"/>
  <c r="Q685" i="8"/>
  <c r="R685" i="8"/>
  <c r="S685" i="8"/>
  <c r="Q621" i="8"/>
  <c r="R621" i="8"/>
  <c r="S621" i="8"/>
  <c r="Q538" i="8"/>
  <c r="R538" i="8"/>
  <c r="S538" i="8"/>
  <c r="Q474" i="8"/>
  <c r="R474" i="8"/>
  <c r="S474" i="8"/>
  <c r="Q410" i="8"/>
  <c r="R410" i="8"/>
  <c r="S410" i="8"/>
  <c r="Q294" i="8"/>
  <c r="R294" i="8"/>
  <c r="S294" i="8"/>
  <c r="Q38" i="8"/>
  <c r="R38" i="8"/>
  <c r="Q543" i="8"/>
  <c r="R543" i="8"/>
  <c r="S543" i="8"/>
  <c r="Q479" i="8"/>
  <c r="R479" i="8"/>
  <c r="S479" i="8"/>
  <c r="Q415" i="8"/>
  <c r="R415" i="8"/>
  <c r="S415" i="8"/>
  <c r="Q314" i="8"/>
  <c r="R314" i="8"/>
  <c r="S314" i="8"/>
  <c r="Q58" i="8"/>
  <c r="R58" i="8"/>
  <c r="S58" i="8"/>
  <c r="Q265" i="8"/>
  <c r="R265" i="8"/>
  <c r="S265" i="8"/>
  <c r="Q137" i="8"/>
  <c r="R137" i="8"/>
  <c r="S137" i="8"/>
  <c r="Q328" i="8"/>
  <c r="R328" i="8"/>
  <c r="S328" i="8"/>
  <c r="Q572" i="8"/>
  <c r="R572" i="8"/>
  <c r="S572" i="8"/>
  <c r="Q508" i="8"/>
  <c r="R508" i="8"/>
  <c r="S508" i="8"/>
  <c r="Q444" i="8"/>
  <c r="R444" i="8"/>
  <c r="S444" i="8"/>
  <c r="Q809" i="8"/>
  <c r="R809" i="8"/>
  <c r="S809" i="8"/>
  <c r="Q745" i="8"/>
  <c r="R745" i="8"/>
  <c r="H102" i="11"/>
  <c r="Q681" i="8"/>
  <c r="R681" i="8"/>
  <c r="S681" i="8"/>
  <c r="Q617" i="8"/>
  <c r="R617" i="8"/>
  <c r="S617" i="8"/>
  <c r="Q534" i="8"/>
  <c r="R534" i="8"/>
  <c r="S534" i="8"/>
  <c r="Q470" i="8"/>
  <c r="R470" i="8"/>
  <c r="S470" i="8"/>
  <c r="Q406" i="8"/>
  <c r="R406" i="8"/>
  <c r="S406" i="8"/>
  <c r="Q278" i="8"/>
  <c r="R278" i="8"/>
  <c r="S278" i="8"/>
  <c r="Q22" i="8"/>
  <c r="R22" i="8"/>
  <c r="Q539" i="8"/>
  <c r="R539" i="8"/>
  <c r="S539" i="8"/>
  <c r="Q475" i="8"/>
  <c r="R475" i="8"/>
  <c r="S475" i="8"/>
  <c r="Q411" i="8"/>
  <c r="R411" i="8"/>
  <c r="S411" i="8"/>
  <c r="Q298" i="8"/>
  <c r="R298" i="8"/>
  <c r="S298" i="8"/>
  <c r="Q42" i="8"/>
  <c r="R42" i="8"/>
  <c r="S42" i="8"/>
  <c r="Q257" i="8"/>
  <c r="R257" i="8"/>
  <c r="S257" i="8"/>
  <c r="Q129" i="8"/>
  <c r="R129" i="8"/>
  <c r="S129" i="8"/>
  <c r="Q312" i="8"/>
  <c r="R312" i="8"/>
  <c r="S312" i="8"/>
  <c r="Q584" i="8"/>
  <c r="R584" i="8"/>
  <c r="H76" i="11"/>
  <c r="Q520" i="8"/>
  <c r="R520" i="8"/>
  <c r="S520" i="8"/>
  <c r="Q456" i="8"/>
  <c r="R456" i="8"/>
  <c r="S456" i="8"/>
  <c r="Q391" i="8"/>
  <c r="R391" i="8"/>
  <c r="S391" i="8"/>
  <c r="Q885" i="8"/>
  <c r="R885" i="8"/>
  <c r="S885" i="8"/>
  <c r="Q821" i="8"/>
  <c r="R821" i="8"/>
  <c r="H119" i="11"/>
  <c r="Q757" i="8"/>
  <c r="R757" i="8"/>
  <c r="S757" i="8"/>
  <c r="Q693" i="8"/>
  <c r="R693" i="8"/>
  <c r="S693" i="8"/>
  <c r="Q629" i="8"/>
  <c r="R629" i="8"/>
  <c r="S629" i="8"/>
  <c r="Q546" i="8"/>
  <c r="R546" i="8"/>
  <c r="S546" i="8"/>
  <c r="Q482" i="8"/>
  <c r="R482" i="8"/>
  <c r="S482" i="8"/>
  <c r="Q418" i="8"/>
  <c r="R418" i="8"/>
  <c r="S418" i="8"/>
  <c r="Q326" i="8"/>
  <c r="R326" i="8"/>
  <c r="S326" i="8"/>
  <c r="Q70" i="8"/>
  <c r="R70" i="8"/>
  <c r="S70" i="8"/>
  <c r="Q551" i="8"/>
  <c r="R551" i="8"/>
  <c r="S551" i="8"/>
  <c r="Q487" i="8"/>
  <c r="R487" i="8"/>
  <c r="S487" i="8"/>
  <c r="Q423" i="8"/>
  <c r="R423" i="8"/>
  <c r="S423" i="8"/>
  <c r="Q338" i="8"/>
  <c r="R338" i="8"/>
  <c r="S338" i="8"/>
  <c r="Q90" i="8"/>
  <c r="R90" i="8"/>
  <c r="S90" i="8"/>
  <c r="Q249" i="8"/>
  <c r="R249" i="8"/>
  <c r="S249" i="8"/>
  <c r="Q121" i="8"/>
  <c r="R121" i="8"/>
  <c r="S121" i="8"/>
  <c r="Q296" i="8"/>
  <c r="R296" i="8"/>
  <c r="S296" i="8"/>
  <c r="Q580" i="8"/>
  <c r="R580" i="8"/>
  <c r="Q516" i="8"/>
  <c r="R516" i="8"/>
  <c r="S516" i="8"/>
  <c r="Q452" i="8"/>
  <c r="R452" i="8"/>
  <c r="S452" i="8"/>
  <c r="Q318" i="8"/>
  <c r="R318" i="8"/>
  <c r="S318" i="8"/>
  <c r="Q62" i="8"/>
  <c r="R62" i="8"/>
  <c r="S62" i="8"/>
  <c r="Q569" i="8"/>
  <c r="R569" i="8"/>
  <c r="S569" i="8"/>
  <c r="Q505" i="8"/>
  <c r="R505" i="8"/>
  <c r="S505" i="8"/>
  <c r="Q441" i="8"/>
  <c r="R441" i="8"/>
  <c r="S441" i="8"/>
  <c r="Q371" i="8"/>
  <c r="R371" i="8"/>
  <c r="S371" i="8"/>
  <c r="Q162" i="8"/>
  <c r="R162" i="8"/>
  <c r="S162" i="8"/>
  <c r="Q317" i="8"/>
  <c r="R317" i="8"/>
  <c r="S317" i="8"/>
  <c r="Q189" i="8"/>
  <c r="R189" i="8"/>
  <c r="Q41" i="8"/>
  <c r="R41" i="8"/>
  <c r="S41" i="8"/>
  <c r="Q180" i="8"/>
  <c r="R180" i="8"/>
  <c r="S180" i="8"/>
  <c r="Q200" i="8"/>
  <c r="R200" i="8"/>
  <c r="H63" i="11"/>
  <c r="Q364" i="8"/>
  <c r="R364" i="8"/>
  <c r="S364" i="8"/>
  <c r="Q108" i="8"/>
  <c r="R108" i="8"/>
  <c r="H24" i="11"/>
  <c r="Q224" i="8"/>
  <c r="R224" i="8"/>
  <c r="S224" i="8"/>
  <c r="Q307" i="8"/>
  <c r="R307" i="8"/>
  <c r="S307" i="8"/>
  <c r="Q179" i="8"/>
  <c r="R179" i="8"/>
  <c r="S179" i="8"/>
  <c r="Q43" i="8"/>
  <c r="R43" i="8"/>
  <c r="S43" i="8"/>
  <c r="Q239" i="8"/>
  <c r="R239" i="8"/>
  <c r="S239" i="8"/>
  <c r="Q111" i="8"/>
  <c r="R111" i="8"/>
  <c r="Q396" i="8"/>
  <c r="R396" i="8"/>
  <c r="S396" i="8"/>
  <c r="Q238" i="8"/>
  <c r="R238" i="8"/>
  <c r="S238" i="8"/>
  <c r="Q53" i="8"/>
  <c r="R53" i="8"/>
  <c r="S53" i="8"/>
  <c r="Q549" i="8"/>
  <c r="R549" i="8"/>
  <c r="S549" i="8"/>
  <c r="Q485" i="8"/>
  <c r="R485" i="8"/>
  <c r="S485" i="8"/>
  <c r="Q421" i="8"/>
  <c r="R421" i="8"/>
  <c r="S421" i="8"/>
  <c r="Q334" i="8"/>
  <c r="R334" i="8"/>
  <c r="S334" i="8"/>
  <c r="Q82" i="8"/>
  <c r="R82" i="8"/>
  <c r="S82" i="8"/>
  <c r="Q277" i="8"/>
  <c r="R277" i="8"/>
  <c r="S277" i="8"/>
  <c r="Q149" i="8"/>
  <c r="R149" i="8"/>
  <c r="Q356" i="8"/>
  <c r="R356" i="8"/>
  <c r="S356" i="8"/>
  <c r="Q100" i="8"/>
  <c r="R100" i="8"/>
  <c r="S100" i="8"/>
  <c r="Q120" i="8"/>
  <c r="R120" i="8"/>
  <c r="S120" i="8"/>
  <c r="Q284" i="8"/>
  <c r="R284" i="8"/>
  <c r="S284" i="8"/>
  <c r="Q28" i="8"/>
  <c r="R28" i="8"/>
  <c r="Q144" i="8"/>
  <c r="R144" i="8"/>
  <c r="S144" i="8"/>
  <c r="Q267" i="8"/>
  <c r="R267" i="8"/>
  <c r="S267" i="8"/>
  <c r="Q139" i="8"/>
  <c r="R139" i="8"/>
  <c r="S139" i="8"/>
  <c r="Q327" i="8"/>
  <c r="R327" i="8"/>
  <c r="S327" i="8"/>
  <c r="Q199" i="8"/>
  <c r="R199" i="8"/>
  <c r="H62" i="11"/>
  <c r="Q71" i="8"/>
  <c r="R71" i="8"/>
  <c r="S71" i="8"/>
  <c r="Q819" i="8"/>
  <c r="R819" i="8"/>
  <c r="H117" i="11"/>
  <c r="Q691" i="8"/>
  <c r="R691" i="8"/>
  <c r="S691" i="8"/>
  <c r="Q896" i="8"/>
  <c r="R896" i="8"/>
  <c r="S896" i="8"/>
  <c r="Q768" i="8"/>
  <c r="R768" i="8"/>
  <c r="S768" i="8"/>
  <c r="Q656" i="8"/>
  <c r="R656" i="8"/>
  <c r="S656" i="8"/>
  <c r="Q1197" i="8"/>
  <c r="R1197" i="8"/>
  <c r="S1197" i="8"/>
  <c r="Q1117" i="8"/>
  <c r="R1117" i="8"/>
  <c r="S1117" i="8"/>
  <c r="Q1053" i="8"/>
  <c r="R1053" i="8"/>
  <c r="S1053" i="8"/>
  <c r="Q989" i="8"/>
  <c r="R989" i="8"/>
  <c r="S989" i="8"/>
  <c r="Q925" i="8"/>
  <c r="R925" i="8"/>
  <c r="S925" i="8"/>
  <c r="Q858" i="8"/>
  <c r="R858" i="8"/>
  <c r="S858" i="8"/>
  <c r="Q794" i="8"/>
  <c r="R794" i="8"/>
  <c r="S794" i="8"/>
  <c r="Q730" i="8"/>
  <c r="R730" i="8"/>
  <c r="S730" i="8"/>
  <c r="Q666" i="8"/>
  <c r="R666" i="8"/>
  <c r="S666" i="8"/>
  <c r="Q602" i="8"/>
  <c r="R602" i="8"/>
  <c r="H85" i="11"/>
  <c r="Q863" i="8"/>
  <c r="R863" i="8"/>
  <c r="S863" i="8"/>
  <c r="Q799" i="8"/>
  <c r="R799" i="8"/>
  <c r="S799" i="8"/>
  <c r="Q735" i="8"/>
  <c r="R735" i="8"/>
  <c r="S735" i="8"/>
  <c r="Q671" i="8"/>
  <c r="R671" i="8"/>
  <c r="S671" i="8"/>
  <c r="Q607" i="8"/>
  <c r="R607" i="8"/>
  <c r="S607" i="8"/>
  <c r="Q876" i="8"/>
  <c r="R876" i="8"/>
  <c r="H149" i="11"/>
  <c r="Q812" i="8"/>
  <c r="R812" i="8"/>
  <c r="H112" i="11"/>
  <c r="Q748" i="8"/>
  <c r="R748" i="8"/>
  <c r="S748" i="8"/>
  <c r="Q684" i="8"/>
  <c r="R684" i="8"/>
  <c r="S684" i="8"/>
  <c r="Q905" i="8"/>
  <c r="R905" i="8"/>
  <c r="S905" i="8"/>
  <c r="Q841" i="8"/>
  <c r="R841" i="8"/>
  <c r="Q932" i="8"/>
  <c r="R932" i="8"/>
  <c r="S932" i="8"/>
  <c r="Q1161" i="8"/>
  <c r="R1161" i="8"/>
  <c r="S1161" i="8"/>
  <c r="Q1097" i="8"/>
  <c r="R1097" i="8"/>
  <c r="Q1033" i="8"/>
  <c r="R1033" i="8"/>
  <c r="S1033" i="8"/>
  <c r="Q969" i="8"/>
  <c r="R969" i="8"/>
  <c r="H155" i="11"/>
  <c r="Q902" i="8"/>
  <c r="R902" i="8"/>
  <c r="S902" i="8"/>
  <c r="Q838" i="8"/>
  <c r="R838" i="8"/>
  <c r="Q774" i="8"/>
  <c r="R774" i="8"/>
  <c r="S774" i="8"/>
  <c r="Q710" i="8"/>
  <c r="R710" i="8"/>
  <c r="H93" i="11"/>
  <c r="Q646" i="8"/>
  <c r="R646" i="8"/>
  <c r="S646" i="8"/>
  <c r="Q907" i="8"/>
  <c r="R907" i="8"/>
  <c r="S907" i="8"/>
  <c r="Q843" i="8"/>
  <c r="R843" i="8"/>
  <c r="S843" i="8"/>
  <c r="Q763" i="8"/>
  <c r="R763" i="8"/>
  <c r="S763" i="8"/>
  <c r="Q699" i="8"/>
  <c r="R699" i="8"/>
  <c r="S699" i="8"/>
  <c r="Q635" i="8"/>
  <c r="R635" i="8"/>
  <c r="S635" i="8"/>
  <c r="Q904" i="8"/>
  <c r="R904" i="8"/>
  <c r="S904" i="8"/>
  <c r="Q840" i="8"/>
  <c r="R840" i="8"/>
  <c r="H130" i="11"/>
  <c r="Q776" i="8"/>
  <c r="R776" i="8"/>
  <c r="S776" i="8"/>
  <c r="Q712" i="8"/>
  <c r="R712" i="8"/>
  <c r="Q648" i="8"/>
  <c r="R648" i="8"/>
  <c r="S648" i="8"/>
  <c r="Q817" i="8"/>
  <c r="R817" i="8"/>
  <c r="S817" i="8"/>
  <c r="Q753" i="8"/>
  <c r="R753" i="8"/>
  <c r="S753" i="8"/>
  <c r="Q689" i="8"/>
  <c r="R689" i="8"/>
  <c r="S689" i="8"/>
  <c r="Q625" i="8"/>
  <c r="R625" i="8"/>
  <c r="S625" i="8"/>
  <c r="Q542" i="8"/>
  <c r="R542" i="8"/>
  <c r="S542" i="8"/>
  <c r="Q478" i="8"/>
  <c r="R478" i="8"/>
  <c r="S478" i="8"/>
  <c r="Q414" i="8"/>
  <c r="R414" i="8"/>
  <c r="S414" i="8"/>
  <c r="Q310" i="8"/>
  <c r="R310" i="8"/>
  <c r="S310" i="8"/>
  <c r="Q54" i="8"/>
  <c r="R54" i="8"/>
  <c r="S54" i="8"/>
  <c r="Q547" i="8"/>
  <c r="R547" i="8"/>
  <c r="S547" i="8"/>
  <c r="Q483" i="8"/>
  <c r="R483" i="8"/>
  <c r="S483" i="8"/>
  <c r="Q419" i="8"/>
  <c r="R419" i="8"/>
  <c r="S419" i="8"/>
  <c r="Q330" i="8"/>
  <c r="R330" i="8"/>
  <c r="S330" i="8"/>
  <c r="Q74" i="8"/>
  <c r="R74" i="8"/>
  <c r="S74" i="8"/>
  <c r="Q273" i="8"/>
  <c r="R273" i="8"/>
  <c r="S273" i="8"/>
  <c r="Q145" i="8"/>
  <c r="R145" i="8"/>
  <c r="Q344" i="8"/>
  <c r="R344" i="8"/>
  <c r="S344" i="8"/>
  <c r="Q592" i="8"/>
  <c r="R592" i="8"/>
  <c r="S592" i="8"/>
  <c r="Q528" i="8"/>
  <c r="R528" i="8"/>
  <c r="S528" i="8"/>
  <c r="Q464" i="8"/>
  <c r="R464" i="8"/>
  <c r="S464" i="8"/>
  <c r="Q400" i="8"/>
  <c r="R400" i="8"/>
  <c r="S400" i="8"/>
  <c r="Q861" i="8"/>
  <c r="R861" i="8"/>
  <c r="H140" i="11"/>
  <c r="Q797" i="8"/>
  <c r="R797" i="8"/>
  <c r="S797" i="8"/>
  <c r="Q733" i="8"/>
  <c r="R733" i="8"/>
  <c r="S733" i="8"/>
  <c r="Q669" i="8"/>
  <c r="R669" i="8"/>
  <c r="S669" i="8"/>
  <c r="Q586" i="8"/>
  <c r="R586" i="8"/>
  <c r="S586" i="8"/>
  <c r="Q522" i="8"/>
  <c r="R522" i="8"/>
  <c r="S522" i="8"/>
  <c r="Q458" i="8"/>
  <c r="R458" i="8"/>
  <c r="S458" i="8"/>
  <c r="Q394" i="8"/>
  <c r="R394" i="8"/>
  <c r="S394" i="8"/>
  <c r="Q230" i="8"/>
  <c r="R230" i="8"/>
  <c r="S230" i="8"/>
  <c r="Q61" i="8"/>
  <c r="R61" i="8"/>
  <c r="S61" i="8"/>
  <c r="Q527" i="8"/>
  <c r="R527" i="8"/>
  <c r="S527" i="8"/>
  <c r="Q463" i="8"/>
  <c r="R463" i="8"/>
  <c r="S463" i="8"/>
  <c r="Q399" i="8"/>
  <c r="R399" i="8"/>
  <c r="S399" i="8"/>
  <c r="Q250" i="8"/>
  <c r="R250" i="8"/>
  <c r="S250" i="8"/>
  <c r="Q361" i="8"/>
  <c r="R361" i="8"/>
  <c r="S361" i="8"/>
  <c r="Q233" i="8"/>
  <c r="R233" i="8"/>
  <c r="S233" i="8"/>
  <c r="Q105" i="8"/>
  <c r="R105" i="8"/>
  <c r="S105" i="8"/>
  <c r="Q636" i="8"/>
  <c r="R636" i="8"/>
  <c r="S636" i="8"/>
  <c r="Q556" i="8"/>
  <c r="R556" i="8"/>
  <c r="S556" i="8"/>
  <c r="Q492" i="8"/>
  <c r="R492" i="8"/>
  <c r="S492" i="8"/>
  <c r="Q428" i="8"/>
  <c r="R428" i="8"/>
  <c r="S428" i="8"/>
  <c r="Q793" i="8"/>
  <c r="R793" i="8"/>
  <c r="S793" i="8"/>
  <c r="Q729" i="8"/>
  <c r="R729" i="8"/>
  <c r="S729" i="8"/>
  <c r="Q665" i="8"/>
  <c r="R665" i="8"/>
  <c r="S665" i="8"/>
  <c r="Q582" i="8"/>
  <c r="R582" i="8"/>
  <c r="H75" i="11"/>
  <c r="Q518" i="8"/>
  <c r="R518" i="8"/>
  <c r="S518" i="8"/>
  <c r="Q454" i="8"/>
  <c r="R454" i="8"/>
  <c r="S454" i="8"/>
  <c r="Q389" i="8"/>
  <c r="R389" i="8"/>
  <c r="S389" i="8"/>
  <c r="Q214" i="8"/>
  <c r="R214" i="8"/>
  <c r="S214" i="8"/>
  <c r="Q45" i="8"/>
  <c r="R45" i="8"/>
  <c r="S45" i="8"/>
  <c r="Q523" i="8"/>
  <c r="R523" i="8"/>
  <c r="S523" i="8"/>
  <c r="Q459" i="8"/>
  <c r="R459" i="8"/>
  <c r="S459" i="8"/>
  <c r="Q395" i="8"/>
  <c r="R395" i="8"/>
  <c r="S395" i="8"/>
  <c r="Q234" i="8"/>
  <c r="R234" i="8"/>
  <c r="S234" i="8"/>
  <c r="Q353" i="8"/>
  <c r="R353" i="8"/>
  <c r="S353" i="8"/>
  <c r="Q225" i="8"/>
  <c r="R225" i="8"/>
  <c r="S225" i="8"/>
  <c r="Q97" i="8"/>
  <c r="R97" i="8"/>
  <c r="Q632" i="8"/>
  <c r="R632" i="8"/>
  <c r="S632" i="8"/>
  <c r="Q568" i="8"/>
  <c r="R568" i="8"/>
  <c r="S568" i="8"/>
  <c r="Q504" i="8"/>
  <c r="R504" i="8"/>
  <c r="S504" i="8"/>
  <c r="Q440" i="8"/>
  <c r="R440" i="8"/>
  <c r="S440" i="8"/>
  <c r="Q370" i="8"/>
  <c r="R370" i="8"/>
  <c r="S370" i="8"/>
  <c r="Q869" i="8"/>
  <c r="R869" i="8"/>
  <c r="Q805" i="8"/>
  <c r="R805" i="8"/>
  <c r="S805" i="8"/>
  <c r="Q741" i="8"/>
  <c r="R741" i="8"/>
  <c r="S741" i="8"/>
  <c r="Q677" i="8"/>
  <c r="R677" i="8"/>
  <c r="S677" i="8"/>
  <c r="Q613" i="8"/>
  <c r="R613" i="8"/>
  <c r="S613" i="8"/>
  <c r="Q530" i="8"/>
  <c r="R530" i="8"/>
  <c r="S530" i="8"/>
  <c r="Q466" i="8"/>
  <c r="R466" i="8"/>
  <c r="S466" i="8"/>
  <c r="Q402" i="8"/>
  <c r="R402" i="8"/>
  <c r="S402" i="8"/>
  <c r="Q262" i="8"/>
  <c r="R262" i="8"/>
  <c r="S262" i="8"/>
  <c r="Q6" i="8"/>
  <c r="R6" i="8"/>
  <c r="Q535" i="8"/>
  <c r="R535" i="8"/>
  <c r="S535" i="8"/>
  <c r="Q471" i="8"/>
  <c r="R471" i="8"/>
  <c r="S471" i="8"/>
  <c r="Q407" i="8"/>
  <c r="R407" i="8"/>
  <c r="S407" i="8"/>
  <c r="Q282" i="8"/>
  <c r="R282" i="8"/>
  <c r="S282" i="8"/>
  <c r="Q26" i="8"/>
  <c r="R26" i="8"/>
  <c r="Q217" i="8"/>
  <c r="R217" i="8"/>
  <c r="S217" i="8"/>
  <c r="Q89" i="8"/>
  <c r="R89" i="8"/>
  <c r="S89" i="8"/>
  <c r="Q628" i="8"/>
  <c r="R628" i="8"/>
  <c r="S628" i="8"/>
  <c r="Q564" i="8"/>
  <c r="R564" i="8"/>
  <c r="S564" i="8"/>
  <c r="Q500" i="8"/>
  <c r="R500" i="8"/>
  <c r="S500" i="8"/>
  <c r="Q436" i="8"/>
  <c r="R436" i="8"/>
  <c r="S436" i="8"/>
  <c r="Q254" i="8"/>
  <c r="R254" i="8"/>
  <c r="S254" i="8"/>
  <c r="Q69" i="8"/>
  <c r="R69" i="8"/>
  <c r="S69" i="8"/>
  <c r="Q553" i="8"/>
  <c r="R553" i="8"/>
  <c r="S553" i="8"/>
  <c r="Q489" i="8"/>
  <c r="R489" i="8"/>
  <c r="S489" i="8"/>
  <c r="Q425" i="8"/>
  <c r="R425" i="8"/>
  <c r="S425" i="8"/>
  <c r="Q342" i="8"/>
  <c r="R342" i="8"/>
  <c r="S342" i="8"/>
  <c r="Q98" i="8"/>
  <c r="R98" i="8"/>
  <c r="S98" i="8"/>
  <c r="Q285" i="8"/>
  <c r="R285" i="8"/>
  <c r="S285" i="8"/>
  <c r="Q157" i="8"/>
  <c r="R157" i="8"/>
  <c r="H40" i="11"/>
  <c r="Q372" i="8"/>
  <c r="R372" i="8"/>
  <c r="S372" i="8"/>
  <c r="Q116" i="8"/>
  <c r="R116" i="8"/>
  <c r="Q136" i="8"/>
  <c r="R136" i="8"/>
  <c r="S136" i="8"/>
  <c r="Q300" i="8"/>
  <c r="R300" i="8"/>
  <c r="S300" i="8"/>
  <c r="Q44" i="8"/>
  <c r="R44" i="8"/>
  <c r="S44" i="8"/>
  <c r="Q160" i="8"/>
  <c r="R160" i="8"/>
  <c r="H43" i="11"/>
  <c r="Q275" i="8"/>
  <c r="R275" i="8"/>
  <c r="S275" i="8"/>
  <c r="Q147" i="8"/>
  <c r="R147" i="8"/>
  <c r="S147" i="8"/>
  <c r="Q11" i="8"/>
  <c r="R11" i="8"/>
  <c r="S11" i="8"/>
  <c r="Q207" i="8"/>
  <c r="R207" i="8"/>
  <c r="Q79" i="8"/>
  <c r="R79" i="8"/>
  <c r="S79" i="8"/>
  <c r="Q375" i="8"/>
  <c r="R375" i="8"/>
  <c r="S375" i="8"/>
  <c r="Q174" i="8"/>
  <c r="R174" i="8"/>
  <c r="H48" i="11"/>
  <c r="Q597" i="8"/>
  <c r="R597" i="8"/>
  <c r="Q533" i="8"/>
  <c r="R533" i="8"/>
  <c r="S533" i="8"/>
  <c r="Q469" i="8"/>
  <c r="R469" i="8"/>
  <c r="S469" i="8"/>
  <c r="Q405" i="8"/>
  <c r="R405" i="8"/>
  <c r="S405" i="8"/>
  <c r="Q274" i="8"/>
  <c r="R274" i="8"/>
  <c r="S274" i="8"/>
  <c r="Q18" i="8"/>
  <c r="R18" i="8"/>
  <c r="Q245" i="8"/>
  <c r="R245" i="8"/>
  <c r="S245" i="8"/>
  <c r="Q117" i="8"/>
  <c r="R117" i="8"/>
  <c r="S117" i="8"/>
  <c r="Q292" i="8"/>
  <c r="R292" i="8"/>
  <c r="S292" i="8"/>
  <c r="Q36" i="8"/>
  <c r="R36" i="8"/>
  <c r="Q56" i="8"/>
  <c r="R56" i="8"/>
  <c r="S56" i="8"/>
  <c r="Q220" i="8"/>
  <c r="R220" i="8"/>
  <c r="S220" i="8"/>
  <c r="Q336" i="8"/>
  <c r="R336" i="8"/>
  <c r="S336" i="8"/>
  <c r="Q80" i="8"/>
  <c r="R80" i="8"/>
  <c r="S80" i="8"/>
  <c r="Q348" i="8"/>
  <c r="R348" i="8"/>
  <c r="S348" i="8"/>
  <c r="Q235" i="8"/>
  <c r="R235" i="8"/>
  <c r="S235" i="8"/>
  <c r="Q295" i="8"/>
  <c r="R295" i="8"/>
  <c r="S295" i="8"/>
  <c r="Q103" i="8"/>
  <c r="R103" i="8"/>
  <c r="S103" i="8"/>
  <c r="Q286" i="8"/>
  <c r="R286" i="8"/>
  <c r="S286" i="8"/>
  <c r="Q30" i="8"/>
  <c r="R30" i="8"/>
  <c r="Q561" i="8"/>
  <c r="R561" i="8"/>
  <c r="S561" i="8"/>
  <c r="Q497" i="8"/>
  <c r="R497" i="8"/>
  <c r="S497" i="8"/>
  <c r="Q433" i="8"/>
  <c r="R433" i="8"/>
  <c r="S433" i="8"/>
  <c r="Q358" i="8"/>
  <c r="R358" i="8"/>
  <c r="S358" i="8"/>
  <c r="Q130" i="8"/>
  <c r="R130" i="8"/>
  <c r="S130" i="8"/>
  <c r="Q301" i="8"/>
  <c r="R301" i="8"/>
  <c r="S301" i="8"/>
  <c r="Q173" i="8"/>
  <c r="R173" i="8"/>
  <c r="H47" i="11"/>
  <c r="Q9" i="8"/>
  <c r="R9" i="8"/>
  <c r="S9" i="8"/>
  <c r="Q148" i="8"/>
  <c r="R148" i="8"/>
  <c r="H34" i="11"/>
  <c r="Q168" i="8"/>
  <c r="R168" i="8"/>
  <c r="S168" i="8"/>
  <c r="Q332" i="8"/>
  <c r="R332" i="8"/>
  <c r="S332" i="8"/>
  <c r="Q76" i="8"/>
  <c r="R76" i="8"/>
  <c r="S76" i="8"/>
  <c r="Q192" i="8"/>
  <c r="R192" i="8"/>
  <c r="S192" i="8"/>
  <c r="Q291" i="8"/>
  <c r="R291" i="8"/>
  <c r="S291" i="8"/>
  <c r="Q163" i="8"/>
  <c r="R163" i="8"/>
  <c r="S163" i="8"/>
  <c r="Q27" i="8"/>
  <c r="R27" i="8"/>
  <c r="S27" i="8"/>
  <c r="Q223" i="8"/>
  <c r="R223" i="8"/>
  <c r="S223" i="8"/>
  <c r="Q95" i="8"/>
  <c r="R95" i="8"/>
  <c r="S95" i="8"/>
  <c r="Q404" i="8"/>
  <c r="R404" i="8"/>
  <c r="S404" i="8"/>
  <c r="Q270" i="8"/>
  <c r="R270" i="8"/>
  <c r="S270" i="8"/>
  <c r="Q14" i="8"/>
  <c r="R14" i="8"/>
  <c r="H9" i="11"/>
  <c r="Q557" i="8"/>
  <c r="R557" i="8"/>
  <c r="S557" i="8"/>
  <c r="Q493" i="8"/>
  <c r="R493" i="8"/>
  <c r="S493" i="8"/>
  <c r="Q429" i="8"/>
  <c r="R429" i="8"/>
  <c r="S429" i="8"/>
  <c r="Q350" i="8"/>
  <c r="R350" i="8"/>
  <c r="S350" i="8"/>
  <c r="Q114" i="8"/>
  <c r="R114" i="8"/>
  <c r="Q293" i="8"/>
  <c r="R293" i="8"/>
  <c r="S293" i="8"/>
  <c r="Q165" i="8"/>
  <c r="R165" i="8"/>
  <c r="S165" i="8"/>
  <c r="Q384" i="8"/>
  <c r="R384" i="8"/>
  <c r="S384" i="8"/>
  <c r="Q132" i="8"/>
  <c r="R132" i="8"/>
  <c r="S132" i="8"/>
  <c r="Q152" i="8"/>
  <c r="R152" i="8"/>
  <c r="S152" i="8"/>
  <c r="Q316" i="8"/>
  <c r="R316" i="8"/>
  <c r="S316" i="8"/>
  <c r="Q60" i="8"/>
  <c r="R60" i="8"/>
  <c r="S60" i="8"/>
  <c r="Q176" i="8"/>
  <c r="R176" i="8"/>
  <c r="Q283" i="8"/>
  <c r="R283" i="8"/>
  <c r="S283" i="8"/>
  <c r="Q155" i="8"/>
  <c r="R155" i="8"/>
  <c r="S155" i="8"/>
  <c r="Q19" i="8"/>
  <c r="R19" i="8"/>
  <c r="S19" i="8"/>
  <c r="Q215" i="8"/>
  <c r="R215" i="8"/>
  <c r="S215" i="8"/>
  <c r="Q87" i="8"/>
  <c r="R87" i="8"/>
  <c r="S87" i="8"/>
  <c r="Q1505" i="8"/>
  <c r="R1505" i="8"/>
  <c r="Q1335" i="8"/>
  <c r="R1335" i="8"/>
  <c r="S1335" i="8"/>
  <c r="Q1249" i="8"/>
  <c r="R1249" i="8"/>
  <c r="S1249" i="8"/>
  <c r="Q1164" i="8"/>
  <c r="R1164" i="8"/>
  <c r="Q939" i="8"/>
  <c r="R939" i="8"/>
  <c r="S939" i="8"/>
  <c r="Q313" i="8"/>
  <c r="R313" i="8"/>
  <c r="S313" i="8"/>
  <c r="Q1190" i="8"/>
  <c r="R1190" i="8"/>
  <c r="S1190" i="8"/>
  <c r="Q1166" i="8"/>
  <c r="R1166" i="8"/>
  <c r="S1166" i="8"/>
  <c r="Q92" i="8"/>
  <c r="R92" i="8"/>
  <c r="S92" i="8"/>
  <c r="Q171" i="8"/>
  <c r="R171" i="8"/>
  <c r="Q231" i="8"/>
  <c r="R231" i="8"/>
  <c r="S231" i="8"/>
  <c r="Q39" i="8"/>
  <c r="R39" i="8"/>
  <c r="S39" i="8"/>
  <c r="Q222" i="8"/>
  <c r="R222" i="8"/>
  <c r="S222" i="8"/>
  <c r="Q37" i="8"/>
  <c r="R37" i="8"/>
  <c r="S37" i="8"/>
  <c r="Q545" i="8"/>
  <c r="R545" i="8"/>
  <c r="S545" i="8"/>
  <c r="Q481" i="8"/>
  <c r="R481" i="8"/>
  <c r="S481" i="8"/>
  <c r="Q417" i="8"/>
  <c r="R417" i="8"/>
  <c r="S417" i="8"/>
  <c r="Q322" i="8"/>
  <c r="R322" i="8"/>
  <c r="S322" i="8"/>
  <c r="Q66" i="8"/>
  <c r="R66" i="8"/>
  <c r="S66" i="8"/>
  <c r="Q269" i="8"/>
  <c r="R269" i="8"/>
  <c r="S269" i="8"/>
  <c r="Q141" i="8"/>
  <c r="R141" i="8"/>
  <c r="S141" i="8"/>
  <c r="Q340" i="8"/>
  <c r="R340" i="8"/>
  <c r="S340" i="8"/>
  <c r="Q84" i="8"/>
  <c r="R84" i="8"/>
  <c r="S84" i="8"/>
  <c r="Q104" i="8"/>
  <c r="R104" i="8"/>
  <c r="S104" i="8"/>
  <c r="Q268" i="8"/>
  <c r="R268" i="8"/>
  <c r="S268" i="8"/>
  <c r="Q12" i="8"/>
  <c r="R12" i="8"/>
  <c r="Q128" i="8"/>
  <c r="R128" i="8"/>
  <c r="S128" i="8"/>
  <c r="Q259" i="8"/>
  <c r="R259" i="8"/>
  <c r="S259" i="8"/>
  <c r="Q131" i="8"/>
  <c r="R131" i="8"/>
  <c r="S131" i="8"/>
  <c r="Q319" i="8"/>
  <c r="R319" i="8"/>
  <c r="S319" i="8"/>
  <c r="Q191" i="8"/>
  <c r="R191" i="8"/>
  <c r="Q63" i="8"/>
  <c r="R63" i="8"/>
  <c r="S63" i="8"/>
  <c r="Q386" i="8"/>
  <c r="R386" i="8"/>
  <c r="S386" i="8"/>
  <c r="Q206" i="8"/>
  <c r="R206" i="8"/>
  <c r="Q605" i="8"/>
  <c r="R605" i="8"/>
  <c r="S605" i="8"/>
  <c r="Q541" i="8"/>
  <c r="R541" i="8"/>
  <c r="S541" i="8"/>
  <c r="Q477" i="8"/>
  <c r="R477" i="8"/>
  <c r="S477" i="8"/>
  <c r="Q413" i="8"/>
  <c r="R413" i="8"/>
  <c r="S413" i="8"/>
  <c r="Q306" i="8"/>
  <c r="R306" i="8"/>
  <c r="S306" i="8"/>
  <c r="Q50" i="8"/>
  <c r="R50" i="8"/>
  <c r="S50" i="8"/>
  <c r="Q261" i="8"/>
  <c r="R261" i="8"/>
  <c r="S261" i="8"/>
  <c r="Q133" i="8"/>
  <c r="R133" i="8"/>
  <c r="S133" i="8"/>
  <c r="Q324" i="8"/>
  <c r="R324" i="8"/>
  <c r="S324" i="8"/>
  <c r="Q68" i="8"/>
  <c r="R68" i="8"/>
  <c r="S68" i="8"/>
  <c r="Q88" i="8"/>
  <c r="R88" i="8"/>
  <c r="S88" i="8"/>
  <c r="Q252" i="8"/>
  <c r="R252" i="8"/>
  <c r="S252" i="8"/>
  <c r="Q368" i="8"/>
  <c r="R368" i="8"/>
  <c r="S368" i="8"/>
  <c r="Q112" i="8"/>
  <c r="R112" i="8"/>
  <c r="S112" i="8"/>
  <c r="Q251" i="8"/>
  <c r="R251" i="8"/>
  <c r="S251" i="8"/>
  <c r="Q123" i="8"/>
  <c r="R123" i="8"/>
  <c r="S123" i="8"/>
  <c r="Q311" i="8"/>
  <c r="R311" i="8"/>
  <c r="S311" i="8"/>
  <c r="Q183" i="8"/>
  <c r="R183" i="8"/>
  <c r="S183" i="8"/>
  <c r="Q55" i="8"/>
  <c r="R55" i="8"/>
  <c r="S55" i="8"/>
  <c r="Q1262" i="8"/>
  <c r="R1262" i="8"/>
  <c r="S1262" i="8"/>
  <c r="Q1214" i="8"/>
  <c r="R1214" i="8"/>
  <c r="S1214" i="8"/>
  <c r="Q1142" i="8"/>
  <c r="R1142" i="8"/>
  <c r="Q208" i="8"/>
  <c r="R208" i="8"/>
  <c r="S208" i="8"/>
  <c r="Q99" i="8"/>
  <c r="R99" i="8"/>
  <c r="S99" i="8"/>
  <c r="Q167" i="8"/>
  <c r="R167" i="8"/>
  <c r="S167" i="8"/>
  <c r="Q7" i="8"/>
  <c r="R7" i="8"/>
  <c r="S7" i="8"/>
  <c r="Q158" i="8"/>
  <c r="R158" i="8"/>
  <c r="H41" i="11"/>
  <c r="Q593" i="8"/>
  <c r="R593" i="8"/>
  <c r="S593" i="8"/>
  <c r="Q529" i="8"/>
  <c r="R529" i="8"/>
  <c r="S529" i="8"/>
  <c r="Q465" i="8"/>
  <c r="R465" i="8"/>
  <c r="S465" i="8"/>
  <c r="Q401" i="8"/>
  <c r="R401" i="8"/>
  <c r="S401" i="8"/>
  <c r="Q258" i="8"/>
  <c r="R258" i="8"/>
  <c r="S258" i="8"/>
  <c r="Q365" i="8"/>
  <c r="R365" i="8"/>
  <c r="S365" i="8"/>
  <c r="Q237" i="8"/>
  <c r="R237" i="8"/>
  <c r="S237" i="8"/>
  <c r="Q109" i="8"/>
  <c r="R109" i="8"/>
  <c r="Q276" i="8"/>
  <c r="R276" i="8"/>
  <c r="S276" i="8"/>
  <c r="Q20" i="8"/>
  <c r="R20" i="8"/>
  <c r="Q40" i="8"/>
  <c r="R40" i="8"/>
  <c r="S40" i="8"/>
  <c r="Q204" i="8"/>
  <c r="R204" i="8"/>
  <c r="Q320" i="8"/>
  <c r="R320" i="8"/>
  <c r="S320" i="8"/>
  <c r="Q64" i="8"/>
  <c r="R64" i="8"/>
  <c r="S64" i="8"/>
  <c r="Q227" i="8"/>
  <c r="R227" i="8"/>
  <c r="S227" i="8"/>
  <c r="Q91" i="8"/>
  <c r="R91" i="8"/>
  <c r="S91" i="8"/>
  <c r="Q287" i="8"/>
  <c r="R287" i="8"/>
  <c r="S287" i="8"/>
  <c r="Q159" i="8"/>
  <c r="R159" i="8"/>
  <c r="Q31" i="8"/>
  <c r="R31" i="8"/>
  <c r="S31" i="8"/>
  <c r="Q363" i="8"/>
  <c r="R363" i="8"/>
  <c r="S363" i="8"/>
  <c r="Q142" i="8"/>
  <c r="R142" i="8"/>
  <c r="S142" i="8"/>
  <c r="Q589" i="8"/>
  <c r="R589" i="8"/>
  <c r="S589" i="8"/>
  <c r="Q525" i="8"/>
  <c r="R525" i="8"/>
  <c r="S525" i="8"/>
  <c r="Q461" i="8"/>
  <c r="R461" i="8"/>
  <c r="S461" i="8"/>
  <c r="Q397" i="8"/>
  <c r="R397" i="8"/>
  <c r="S397" i="8"/>
  <c r="Q242" i="8"/>
  <c r="R242" i="8"/>
  <c r="S242" i="8"/>
  <c r="Q357" i="8"/>
  <c r="R357" i="8"/>
  <c r="S357" i="8"/>
  <c r="Q229" i="8"/>
  <c r="R229" i="8"/>
  <c r="S229" i="8"/>
  <c r="Q101" i="8"/>
  <c r="R101" i="8"/>
  <c r="S101" i="8"/>
  <c r="Q260" i="8"/>
  <c r="R260" i="8"/>
  <c r="S260" i="8"/>
  <c r="Q4" i="8"/>
  <c r="R4" i="8"/>
  <c r="Q24" i="8"/>
  <c r="R24" i="8"/>
  <c r="Q188" i="8"/>
  <c r="R188" i="8"/>
  <c r="Q304" i="8"/>
  <c r="R304" i="8"/>
  <c r="S304" i="8"/>
  <c r="Q48" i="8"/>
  <c r="R48" i="8"/>
  <c r="S48" i="8"/>
  <c r="Q219" i="8"/>
  <c r="R219" i="8"/>
  <c r="S219" i="8"/>
  <c r="Q83" i="8"/>
  <c r="R83" i="8"/>
  <c r="S83" i="8"/>
  <c r="Q279" i="8"/>
  <c r="R279" i="8"/>
  <c r="S279" i="8"/>
  <c r="Q151" i="8"/>
  <c r="R151" i="8"/>
  <c r="Q23" i="8"/>
  <c r="R23" i="8"/>
  <c r="S23" i="8"/>
  <c r="Q1420" i="8"/>
  <c r="R1420" i="8"/>
  <c r="S1420" i="8"/>
  <c r="Q1292" i="8"/>
  <c r="R1292" i="8"/>
  <c r="S1292" i="8"/>
  <c r="Q1207" i="8"/>
  <c r="R1207" i="8"/>
  <c r="S1207" i="8"/>
  <c r="Q1067" i="8"/>
  <c r="R1067" i="8"/>
  <c r="S1067" i="8"/>
  <c r="Q811" i="8"/>
  <c r="R811" i="8"/>
  <c r="S811" i="8"/>
  <c r="Q299" i="8"/>
  <c r="R299" i="8"/>
  <c r="S299" i="8"/>
  <c r="Q35" i="8"/>
  <c r="R35" i="8"/>
  <c r="S35" i="8"/>
  <c r="Q135" i="8"/>
  <c r="R135" i="8"/>
  <c r="S135" i="8"/>
  <c r="Q339" i="8"/>
  <c r="R339" i="8"/>
  <c r="S339" i="8"/>
  <c r="Q94" i="8"/>
  <c r="R94" i="8"/>
  <c r="S94" i="8"/>
  <c r="Q577" i="8"/>
  <c r="R577" i="8"/>
  <c r="S577" i="8"/>
  <c r="Q513" i="8"/>
  <c r="R513" i="8"/>
  <c r="S513" i="8"/>
  <c r="Q449" i="8"/>
  <c r="R449" i="8"/>
  <c r="S449" i="8"/>
  <c r="Q382" i="8"/>
  <c r="R382" i="8"/>
  <c r="S382" i="8"/>
  <c r="Q194" i="8"/>
  <c r="R194" i="8"/>
  <c r="H58" i="11"/>
  <c r="Q333" i="8"/>
  <c r="R333" i="8"/>
  <c r="S333" i="8"/>
  <c r="Q205" i="8"/>
  <c r="R205" i="8"/>
  <c r="S205" i="8"/>
  <c r="Q73" i="8"/>
  <c r="R73" i="8"/>
  <c r="S73" i="8"/>
  <c r="Q212" i="8"/>
  <c r="R212" i="8"/>
  <c r="S212" i="8"/>
  <c r="Q232" i="8"/>
  <c r="R232" i="8"/>
  <c r="S232" i="8"/>
  <c r="Q5" i="8"/>
  <c r="R5" i="8"/>
  <c r="S5" i="8"/>
  <c r="Q140" i="8"/>
  <c r="R140" i="8"/>
  <c r="S140" i="8"/>
  <c r="Q256" i="8"/>
  <c r="R256" i="8"/>
  <c r="S256" i="8"/>
  <c r="Q323" i="8"/>
  <c r="R323" i="8"/>
  <c r="S323" i="8"/>
  <c r="Q195" i="8"/>
  <c r="R195" i="8"/>
  <c r="H59" i="11"/>
  <c r="Q59" i="8"/>
  <c r="R59" i="8"/>
  <c r="S59" i="8"/>
  <c r="Q255" i="8"/>
  <c r="R255" i="8"/>
  <c r="S255" i="8"/>
  <c r="Q127" i="8"/>
  <c r="R127" i="8"/>
  <c r="S127" i="8"/>
  <c r="Q420" i="8"/>
  <c r="R420" i="8"/>
  <c r="S420" i="8"/>
  <c r="Q331" i="8"/>
  <c r="R331" i="8"/>
  <c r="S331" i="8"/>
  <c r="Q78" i="8"/>
  <c r="R78" i="8"/>
  <c r="S78" i="8"/>
  <c r="Q573" i="8"/>
  <c r="R573" i="8"/>
  <c r="S573" i="8"/>
  <c r="Q509" i="8"/>
  <c r="R509" i="8"/>
  <c r="S509" i="8"/>
  <c r="Q445" i="8"/>
  <c r="R445" i="8"/>
  <c r="S445" i="8"/>
  <c r="Q377" i="8"/>
  <c r="R377" i="8"/>
  <c r="S377" i="8"/>
  <c r="Q178" i="8"/>
  <c r="R178" i="8"/>
  <c r="Q325" i="8"/>
  <c r="R325" i="8"/>
  <c r="S325" i="8"/>
  <c r="Q197" i="8"/>
  <c r="R197" i="8"/>
  <c r="S197" i="8"/>
  <c r="Q57" i="8"/>
  <c r="R57" i="8"/>
  <c r="S57" i="8"/>
  <c r="Q196" i="8"/>
  <c r="R196" i="8"/>
  <c r="Q216" i="8"/>
  <c r="R216" i="8"/>
  <c r="S216" i="8"/>
  <c r="Q380" i="8"/>
  <c r="R380" i="8"/>
  <c r="S380" i="8"/>
  <c r="Q124" i="8"/>
  <c r="R124" i="8"/>
  <c r="S124" i="8"/>
  <c r="Q240" i="8"/>
  <c r="R240" i="8"/>
  <c r="S240" i="8"/>
  <c r="Q315" i="8"/>
  <c r="R315" i="8"/>
  <c r="S315" i="8"/>
  <c r="Q187" i="8"/>
  <c r="R187" i="8"/>
  <c r="Q51" i="8"/>
  <c r="R51" i="8"/>
  <c r="S51" i="8"/>
  <c r="Q247" i="8"/>
  <c r="R247" i="8"/>
  <c r="S247" i="8"/>
  <c r="Q119" i="8"/>
  <c r="R119" i="8"/>
  <c r="Q3" i="8"/>
  <c r="R3" i="8"/>
  <c r="Q1238" i="8"/>
  <c r="R1238" i="8"/>
  <c r="Q1202" i="8"/>
  <c r="R1202" i="8"/>
  <c r="S1202" i="8"/>
  <c r="Q1178" i="8"/>
  <c r="R1178" i="8"/>
  <c r="H200" i="11"/>
  <c r="Q1154" i="8"/>
  <c r="R1154" i="8"/>
  <c r="S1154" i="8"/>
  <c r="Q1130" i="8"/>
  <c r="R1130" i="8"/>
  <c r="S1130" i="8"/>
  <c r="Q1106" i="8"/>
  <c r="R1106" i="8"/>
  <c r="H170" i="11"/>
  <c r="Q1506" i="8"/>
  <c r="R1506" i="8"/>
  <c r="S1506" i="8"/>
  <c r="Q1486" i="8"/>
  <c r="R1486" i="8"/>
  <c r="S1486" i="8"/>
  <c r="Q1518" i="8"/>
  <c r="R1518" i="8"/>
  <c r="S1518" i="8"/>
  <c r="Q115" i="8"/>
  <c r="R115" i="8"/>
  <c r="S115" i="8"/>
  <c r="Q1522" i="8"/>
  <c r="R1522" i="8"/>
  <c r="S1522" i="8"/>
  <c r="Q1538" i="8"/>
  <c r="R1538" i="8"/>
  <c r="H261" i="11"/>
  <c r="Q1534" i="8"/>
  <c r="R1534" i="8"/>
  <c r="S1534" i="8"/>
  <c r="H227" i="11"/>
  <c r="H100" i="11"/>
  <c r="H133" i="11"/>
  <c r="H116" i="11"/>
  <c r="H209" i="11"/>
  <c r="H158" i="11"/>
  <c r="H105" i="11"/>
  <c r="H32" i="11"/>
  <c r="H236" i="11"/>
  <c r="H253" i="11"/>
  <c r="H142" i="11"/>
  <c r="H186" i="11"/>
  <c r="H258" i="11"/>
  <c r="H231" i="11"/>
  <c r="H228" i="11"/>
  <c r="H244" i="11"/>
  <c r="H35" i="11"/>
  <c r="H118" i="11"/>
  <c r="H129" i="11"/>
  <c r="H248" i="11"/>
  <c r="H250" i="11"/>
  <c r="H113" i="11"/>
  <c r="H46" i="11"/>
  <c r="H69" i="11"/>
  <c r="H73" i="11"/>
  <c r="H230" i="11"/>
  <c r="H159" i="11"/>
  <c r="H208" i="11"/>
  <c r="H8" i="11"/>
  <c r="H134" i="11"/>
  <c r="H180" i="11"/>
  <c r="H224" i="11"/>
  <c r="H232" i="11"/>
  <c r="H162" i="11"/>
  <c r="H175" i="11"/>
  <c r="H243" i="11"/>
  <c r="H79" i="11"/>
  <c r="H169" i="11"/>
  <c r="H255" i="11"/>
  <c r="H144" i="11"/>
  <c r="H72" i="11"/>
  <c r="H211" i="11"/>
  <c r="H249" i="11"/>
  <c r="H74" i="11"/>
  <c r="H3" i="11"/>
  <c r="H53" i="11"/>
  <c r="H56" i="11"/>
  <c r="H122" i="11"/>
  <c r="H146" i="11"/>
  <c r="H152" i="11"/>
  <c r="H128" i="11"/>
  <c r="H220" i="11"/>
  <c r="H172" i="11"/>
  <c r="H210" i="11"/>
  <c r="H206" i="11"/>
  <c r="H184" i="11"/>
  <c r="H42" i="11"/>
  <c r="H65" i="11"/>
  <c r="H49" i="11"/>
  <c r="H26" i="11"/>
  <c r="H90" i="11"/>
  <c r="H139" i="11"/>
  <c r="H207" i="11"/>
  <c r="H247" i="11"/>
  <c r="H66" i="11"/>
  <c r="H81" i="11"/>
  <c r="H25" i="11"/>
  <c r="H104" i="11"/>
  <c r="H154" i="11"/>
  <c r="H107" i="11"/>
  <c r="H214" i="11"/>
  <c r="H216" i="11"/>
  <c r="H181" i="11"/>
  <c r="H217" i="11"/>
  <c r="H11" i="11"/>
  <c r="H127" i="11"/>
  <c r="H132" i="11"/>
  <c r="H45" i="11"/>
  <c r="H168" i="11"/>
  <c r="H212" i="11"/>
  <c r="H87" i="11"/>
  <c r="H156" i="11"/>
  <c r="H36" i="11"/>
  <c r="H82" i="11"/>
  <c r="H98" i="11"/>
  <c r="H88" i="11"/>
  <c r="H246" i="11"/>
  <c r="H153" i="11"/>
  <c r="H239" i="11"/>
  <c r="H164" i="11"/>
  <c r="H84" i="11"/>
  <c r="H203" i="11"/>
  <c r="H182" i="11"/>
  <c r="H179" i="11"/>
  <c r="H125" i="11"/>
  <c r="H68" i="11"/>
  <c r="H39" i="11"/>
  <c r="H52" i="11"/>
  <c r="H91" i="11"/>
  <c r="H64" i="11"/>
  <c r="H54" i="11"/>
  <c r="H13" i="11"/>
  <c r="H12" i="11"/>
  <c r="H183" i="11"/>
  <c r="H260" i="11"/>
  <c r="H197" i="11"/>
  <c r="H171" i="11"/>
  <c r="H242" i="11"/>
  <c r="H167" i="11"/>
  <c r="H259" i="11"/>
  <c r="H204" i="11"/>
  <c r="H188" i="11"/>
  <c r="H241" i="11"/>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H229" i="11"/>
  <c r="C8" i="8"/>
  <c r="E7" i="8"/>
  <c r="H14" i="11"/>
  <c r="H251" i="11"/>
  <c r="H120" i="11"/>
  <c r="H233" i="11"/>
  <c r="H17" i="11"/>
  <c r="H176" i="11"/>
  <c r="H256" i="11"/>
  <c r="H191" i="11"/>
  <c r="H5" i="11"/>
  <c r="H173" i="11"/>
  <c r="H257" i="11"/>
  <c r="H27" i="11"/>
  <c r="H195" i="11"/>
  <c r="H219" i="11"/>
  <c r="H218" i="11"/>
  <c r="H240" i="11"/>
  <c r="H190" i="11"/>
  <c r="H115" i="11"/>
  <c r="H202" i="11"/>
  <c r="H106" i="11"/>
  <c r="H18" i="11"/>
  <c r="H237" i="11"/>
  <c r="H187" i="11"/>
  <c r="H221" i="11"/>
  <c r="H6" i="11"/>
  <c r="H177" i="11"/>
  <c r="H147" i="11"/>
  <c r="H174" i="11"/>
  <c r="H16" i="11"/>
  <c r="I16" i="11"/>
  <c r="H165" i="11"/>
  <c r="H222" i="11"/>
  <c r="H160" i="11"/>
  <c r="H151" i="11"/>
  <c r="I151" i="11"/>
  <c r="H108" i="11"/>
  <c r="H141" i="11"/>
  <c r="H131" i="11"/>
  <c r="H150" i="11"/>
  <c r="H223" i="11"/>
  <c r="H135" i="11"/>
  <c r="H226" i="11"/>
  <c r="H95" i="11"/>
  <c r="I95" i="11"/>
  <c r="H161" i="11"/>
  <c r="H178" i="11"/>
  <c r="H189" i="11"/>
  <c r="I189" i="11"/>
  <c r="H163" i="11"/>
  <c r="I163" i="11"/>
  <c r="G11" i="2"/>
  <c r="I10" i="2"/>
  <c r="H7" i="11"/>
  <c r="I7" i="11"/>
  <c r="H96" i="11"/>
  <c r="I96" i="11"/>
  <c r="H215" i="11"/>
  <c r="I215" i="11"/>
  <c r="H109" i="11"/>
  <c r="H114" i="11"/>
  <c r="H60" i="11"/>
  <c r="I60" i="11"/>
  <c r="H213" i="11"/>
  <c r="I213" i="11"/>
  <c r="C70" i="15"/>
  <c r="D105" i="15"/>
  <c r="H22" i="11"/>
  <c r="I22" i="11"/>
  <c r="H235" i="11"/>
  <c r="I235" i="11"/>
  <c r="H86" i="11"/>
  <c r="I86" i="11"/>
  <c r="H166" i="11"/>
  <c r="I166" i="11"/>
  <c r="H29" i="11"/>
  <c r="I29" i="11"/>
  <c r="H38" i="11"/>
  <c r="I38" i="11"/>
  <c r="H124" i="11"/>
  <c r="S2" i="8"/>
  <c r="K2" i="11"/>
  <c r="L2" i="11"/>
  <c r="H2" i="11"/>
  <c r="H67" i="11"/>
  <c r="H20" i="11"/>
  <c r="H111" i="11"/>
  <c r="F233" i="11"/>
  <c r="I204" i="11"/>
  <c r="I138" i="11"/>
  <c r="I177" i="11"/>
  <c r="I212" i="11"/>
  <c r="I11" i="11"/>
  <c r="I104" i="11"/>
  <c r="I157" i="11"/>
  <c r="I131" i="11"/>
  <c r="I79" i="11"/>
  <c r="I224" i="11"/>
  <c r="I180" i="11"/>
  <c r="I71" i="11"/>
  <c r="I55" i="11"/>
  <c r="I159" i="11"/>
  <c r="I229" i="11"/>
  <c r="I9" i="11"/>
  <c r="I250" i="11"/>
  <c r="I129" i="11"/>
  <c r="I102" i="11"/>
  <c r="I121" i="11"/>
  <c r="I186" i="11"/>
  <c r="I253" i="11"/>
  <c r="I94" i="11"/>
  <c r="I105" i="11"/>
  <c r="I193" i="11"/>
  <c r="I205" i="11"/>
  <c r="I24" i="11"/>
  <c r="I227" i="11"/>
  <c r="I6" i="11"/>
  <c r="I147" i="11"/>
  <c r="I176" i="11"/>
  <c r="I217" i="11"/>
  <c r="I62" i="11"/>
  <c r="I49" i="11"/>
  <c r="I74" i="11"/>
  <c r="I162" i="11"/>
  <c r="I259" i="11"/>
  <c r="I64" i="11"/>
  <c r="I119" i="11"/>
  <c r="I88" i="11"/>
  <c r="I174" i="11"/>
  <c r="I58" i="11"/>
  <c r="I210" i="11"/>
  <c r="I165" i="11"/>
  <c r="I237" i="11"/>
  <c r="I238" i="11"/>
  <c r="I232" i="11"/>
  <c r="I257" i="11"/>
  <c r="I190" i="11"/>
  <c r="I40" i="11"/>
  <c r="I208" i="11"/>
  <c r="I69" i="11"/>
  <c r="I34" i="11"/>
  <c r="I200" i="11"/>
  <c r="I118" i="11"/>
  <c r="I109" i="11"/>
  <c r="I160" i="11"/>
  <c r="I236" i="11"/>
  <c r="I61" i="11"/>
  <c r="I126" i="11"/>
  <c r="I59" i="11"/>
  <c r="I158" i="11"/>
  <c r="I114" i="11"/>
  <c r="I41" i="11"/>
  <c r="I75" i="11"/>
  <c r="I110" i="11"/>
  <c r="I57" i="11"/>
  <c r="I183" i="11"/>
  <c r="I179" i="11"/>
  <c r="I36" i="11"/>
  <c r="I132" i="11"/>
  <c r="I216" i="11"/>
  <c r="I207" i="11"/>
  <c r="I206" i="11"/>
  <c r="I53" i="11"/>
  <c r="I144" i="11"/>
  <c r="I254" i="11"/>
  <c r="I12" i="11"/>
  <c r="I251" i="11"/>
  <c r="I161" i="11"/>
  <c r="I192" i="11"/>
  <c r="I214" i="11"/>
  <c r="I81" i="11"/>
  <c r="I220" i="11"/>
  <c r="I241" i="11"/>
  <c r="I13" i="11"/>
  <c r="I91" i="11"/>
  <c r="I68" i="11"/>
  <c r="I93" i="11"/>
  <c r="I182" i="11"/>
  <c r="I84" i="11"/>
  <c r="I239" i="11"/>
  <c r="I98" i="11"/>
  <c r="I156" i="11"/>
  <c r="I14" i="11"/>
  <c r="I108" i="11"/>
  <c r="I18" i="11"/>
  <c r="I194" i="11"/>
  <c r="I173" i="11"/>
  <c r="I141" i="11"/>
  <c r="I107" i="11"/>
  <c r="I48" i="11"/>
  <c r="I47" i="11"/>
  <c r="I66" i="11"/>
  <c r="I139" i="11"/>
  <c r="I27" i="11"/>
  <c r="I65" i="11"/>
  <c r="I136" i="11"/>
  <c r="I172" i="11"/>
  <c r="I128" i="11"/>
  <c r="I122" i="11"/>
  <c r="I106" i="11"/>
  <c r="I249" i="11"/>
  <c r="I28" i="11"/>
  <c r="I255" i="11"/>
  <c r="I150" i="11"/>
  <c r="I170" i="11"/>
  <c r="I245" i="11"/>
  <c r="I222" i="11"/>
  <c r="I8" i="11"/>
  <c r="I219" i="11"/>
  <c r="I230" i="11"/>
  <c r="I195" i="11"/>
  <c r="I99" i="11"/>
  <c r="I248" i="11"/>
  <c r="I35" i="11"/>
  <c r="I244" i="11"/>
  <c r="I226" i="11"/>
  <c r="I149" i="11"/>
  <c r="I142" i="11"/>
  <c r="I199" i="11"/>
  <c r="I50" i="11"/>
  <c r="I209" i="11"/>
  <c r="I133" i="11"/>
  <c r="I76" i="11"/>
  <c r="F241" i="11"/>
  <c r="F237" i="11"/>
  <c r="I221" i="11"/>
  <c r="I125" i="11"/>
  <c r="I246" i="11"/>
  <c r="I120" i="11"/>
  <c r="I85" i="11"/>
  <c r="I90" i="11"/>
  <c r="I225" i="11"/>
  <c r="I123" i="11"/>
  <c r="I243" i="11"/>
  <c r="I171" i="11"/>
  <c r="I39" i="11"/>
  <c r="I140" i="11"/>
  <c r="I92" i="11"/>
  <c r="I63" i="11"/>
  <c r="I191" i="11"/>
  <c r="I23" i="11"/>
  <c r="I196" i="11"/>
  <c r="I256" i="11"/>
  <c r="I146" i="11"/>
  <c r="I3" i="11"/>
  <c r="I211" i="11"/>
  <c r="I167" i="11"/>
  <c r="I197" i="11"/>
  <c r="I188" i="11"/>
  <c r="I242" i="11"/>
  <c r="I260" i="11"/>
  <c r="I54" i="11"/>
  <c r="I52" i="11"/>
  <c r="I17" i="11"/>
  <c r="I240" i="11"/>
  <c r="I203" i="11"/>
  <c r="I164" i="11"/>
  <c r="I153" i="11"/>
  <c r="I82" i="11"/>
  <c r="I87" i="11"/>
  <c r="I5" i="11"/>
  <c r="I168" i="11"/>
  <c r="I45" i="11"/>
  <c r="I127" i="11"/>
  <c r="I155" i="11"/>
  <c r="I181" i="11"/>
  <c r="I154" i="11"/>
  <c r="I143" i="11"/>
  <c r="I25" i="11"/>
  <c r="I247" i="11"/>
  <c r="I202" i="11"/>
  <c r="I26" i="11"/>
  <c r="I42" i="11"/>
  <c r="I184" i="11"/>
  <c r="I198" i="11"/>
  <c r="I152" i="11"/>
  <c r="I56" i="11"/>
  <c r="I83" i="11"/>
  <c r="I233" i="11"/>
  <c r="I72" i="11"/>
  <c r="I169" i="11"/>
  <c r="I97" i="11"/>
  <c r="I175" i="11"/>
  <c r="I223" i="11"/>
  <c r="I178" i="11"/>
  <c r="I134" i="11"/>
  <c r="I135" i="11"/>
  <c r="I187" i="11"/>
  <c r="I73" i="11"/>
  <c r="I46" i="11"/>
  <c r="I113" i="11"/>
  <c r="I218" i="11"/>
  <c r="I117" i="11"/>
  <c r="I115" i="11"/>
  <c r="I228" i="11"/>
  <c r="I231" i="11"/>
  <c r="I258" i="11"/>
  <c r="I130" i="11"/>
  <c r="I43" i="11"/>
  <c r="I32" i="11"/>
  <c r="I145" i="11"/>
  <c r="I116" i="11"/>
  <c r="I100" i="11"/>
  <c r="I261" i="11"/>
  <c r="I112" i="11"/>
  <c r="F245" i="11"/>
  <c r="H15" i="11"/>
  <c r="H148" i="11"/>
  <c r="H78" i="11"/>
  <c r="H4" i="11"/>
  <c r="F52" i="11"/>
  <c r="F56" i="11"/>
  <c r="F242" i="11"/>
  <c r="F235" i="11"/>
  <c r="F239" i="11"/>
  <c r="F243" i="11"/>
  <c r="F247" i="11"/>
  <c r="H185" i="11"/>
  <c r="H37" i="11"/>
  <c r="H77" i="11"/>
  <c r="F60" i="11"/>
  <c r="F64" i="11"/>
  <c r="F88" i="11"/>
  <c r="F55" i="11"/>
  <c r="F196" i="11"/>
  <c r="H31" i="11"/>
  <c r="H30" i="11"/>
  <c r="H10" i="11"/>
  <c r="H101" i="11"/>
  <c r="H234" i="11"/>
  <c r="F230" i="11"/>
  <c r="F234" i="11"/>
  <c r="F238" i="11"/>
  <c r="H19" i="11"/>
  <c r="H89" i="11"/>
  <c r="F169" i="11"/>
  <c r="F166" i="11"/>
  <c r="F171" i="11"/>
  <c r="F248" i="11"/>
  <c r="F173" i="11"/>
  <c r="F170" i="11"/>
  <c r="F175" i="11"/>
  <c r="F252" i="11"/>
  <c r="F177" i="11"/>
  <c r="F174" i="11"/>
  <c r="F179" i="11"/>
  <c r="F256" i="11"/>
  <c r="F181" i="11"/>
  <c r="F178" i="11"/>
  <c r="F183" i="11"/>
  <c r="F260" i="11"/>
  <c r="F76" i="11"/>
  <c r="F17" i="11"/>
  <c r="F12" i="11"/>
  <c r="F72" i="11"/>
  <c r="F3" i="11"/>
  <c r="H103" i="11"/>
  <c r="F41" i="11"/>
  <c r="F38" i="11"/>
  <c r="F43" i="11"/>
  <c r="F120" i="11"/>
  <c r="F45" i="11"/>
  <c r="F42" i="11"/>
  <c r="F47" i="11"/>
  <c r="F124" i="11"/>
  <c r="F49" i="11"/>
  <c r="F46" i="11"/>
  <c r="F51" i="11"/>
  <c r="F128" i="11"/>
  <c r="F53" i="11"/>
  <c r="F50" i="11"/>
  <c r="F132" i="11"/>
  <c r="H21" i="11"/>
  <c r="H33" i="11"/>
  <c r="H137" i="11"/>
  <c r="F105" i="11"/>
  <c r="F102" i="11"/>
  <c r="F107" i="11"/>
  <c r="F184" i="11"/>
  <c r="F109" i="11"/>
  <c r="F106" i="11"/>
  <c r="F111" i="11"/>
  <c r="F188" i="11"/>
  <c r="F113" i="11"/>
  <c r="F110" i="11"/>
  <c r="F115" i="11"/>
  <c r="F192" i="11"/>
  <c r="F117" i="11"/>
  <c r="F114" i="11"/>
  <c r="F119" i="11"/>
  <c r="F80" i="11"/>
  <c r="F44" i="11"/>
  <c r="F25" i="11"/>
  <c r="F89" i="11"/>
  <c r="F153" i="11"/>
  <c r="F217" i="11"/>
  <c r="F22" i="11"/>
  <c r="F86" i="11"/>
  <c r="F150" i="11"/>
  <c r="F214" i="11"/>
  <c r="F27" i="11"/>
  <c r="F91" i="11"/>
  <c r="F155" i="11"/>
  <c r="F219" i="11"/>
  <c r="F104" i="11"/>
  <c r="F168" i="11"/>
  <c r="F232" i="11"/>
  <c r="F48" i="11"/>
  <c r="F29" i="11"/>
  <c r="F93" i="11"/>
  <c r="F157" i="11"/>
  <c r="F221" i="11"/>
  <c r="F26" i="11"/>
  <c r="F90" i="11"/>
  <c r="F154" i="11"/>
  <c r="F218" i="11"/>
  <c r="F31" i="11"/>
  <c r="F95" i="11"/>
  <c r="F159" i="11"/>
  <c r="F223" i="11"/>
  <c r="F108" i="11"/>
  <c r="F172" i="11"/>
  <c r="F236" i="11"/>
  <c r="F36" i="11"/>
  <c r="F33" i="11"/>
  <c r="F97" i="11"/>
  <c r="F161" i="11"/>
  <c r="F225" i="11"/>
  <c r="F30" i="11"/>
  <c r="F94" i="11"/>
  <c r="F158" i="11"/>
  <c r="F222" i="11"/>
  <c r="F35" i="11"/>
  <c r="F99" i="11"/>
  <c r="F163" i="11"/>
  <c r="F227" i="11"/>
  <c r="F112" i="11"/>
  <c r="F176" i="11"/>
  <c r="F240" i="11"/>
  <c r="F40" i="11"/>
  <c r="F37" i="11"/>
  <c r="F101" i="11"/>
  <c r="F165" i="11"/>
  <c r="F229" i="11"/>
  <c r="F34" i="11"/>
  <c r="F98" i="11"/>
  <c r="F162" i="11"/>
  <c r="F226" i="11"/>
  <c r="F39" i="11"/>
  <c r="F103" i="11"/>
  <c r="F167" i="11"/>
  <c r="F231" i="11"/>
  <c r="F116" i="11"/>
  <c r="F180" i="11"/>
  <c r="F244" i="11"/>
  <c r="F11" i="11"/>
  <c r="F57" i="11"/>
  <c r="F121" i="11"/>
  <c r="F185" i="11"/>
  <c r="F249" i="11"/>
  <c r="F54" i="11"/>
  <c r="F118" i="11"/>
  <c r="F182" i="11"/>
  <c r="F246" i="11"/>
  <c r="F59" i="11"/>
  <c r="F123" i="11"/>
  <c r="F187" i="11"/>
  <c r="F251" i="11"/>
  <c r="F136" i="11"/>
  <c r="F200" i="11"/>
  <c r="F16" i="11"/>
  <c r="F61" i="11"/>
  <c r="F125" i="11"/>
  <c r="F189" i="11"/>
  <c r="F253" i="11"/>
  <c r="F58" i="11"/>
  <c r="F122" i="11"/>
  <c r="F186" i="11"/>
  <c r="F250" i="11"/>
  <c r="F63" i="11"/>
  <c r="F127" i="11"/>
  <c r="F191" i="11"/>
  <c r="F255" i="11"/>
  <c r="F140" i="11"/>
  <c r="F204" i="11"/>
  <c r="F4" i="11"/>
  <c r="F68" i="11"/>
  <c r="F65" i="11"/>
  <c r="F129" i="11"/>
  <c r="F193" i="11"/>
  <c r="F257" i="11"/>
  <c r="F62" i="11"/>
  <c r="F126" i="11"/>
  <c r="F190" i="11"/>
  <c r="F254" i="11"/>
  <c r="F67" i="11"/>
  <c r="F131" i="11"/>
  <c r="F195" i="11"/>
  <c r="F259" i="11"/>
  <c r="F144" i="11"/>
  <c r="F208" i="11"/>
  <c r="F8" i="11"/>
  <c r="F69" i="11"/>
  <c r="F133" i="11"/>
  <c r="F197" i="11"/>
  <c r="F261" i="11"/>
  <c r="F66" i="11"/>
  <c r="F130" i="11"/>
  <c r="F194" i="11"/>
  <c r="F258" i="11"/>
  <c r="F71" i="11"/>
  <c r="F135" i="11"/>
  <c r="F199" i="11"/>
  <c r="F84" i="11"/>
  <c r="F148" i="11"/>
  <c r="F212" i="11"/>
  <c r="F28" i="11"/>
  <c r="F5" i="11"/>
  <c r="F73" i="11"/>
  <c r="F137" i="11"/>
  <c r="F201" i="11"/>
  <c r="F6" i="11"/>
  <c r="F70" i="11"/>
  <c r="F134" i="11"/>
  <c r="F198" i="11"/>
  <c r="F7" i="11"/>
  <c r="F75" i="11"/>
  <c r="F139" i="11"/>
  <c r="F203" i="11"/>
  <c r="F152" i="11"/>
  <c r="F216" i="11"/>
  <c r="F32" i="11"/>
  <c r="F9" i="11"/>
  <c r="F77" i="11"/>
  <c r="F141" i="11"/>
  <c r="F205" i="11"/>
  <c r="F10" i="11"/>
  <c r="F74" i="11"/>
  <c r="F138" i="11"/>
  <c r="F202" i="11"/>
  <c r="F15" i="11"/>
  <c r="F79" i="11"/>
  <c r="F143" i="11"/>
  <c r="F207" i="11"/>
  <c r="F92" i="11"/>
  <c r="F156" i="11"/>
  <c r="F220" i="11"/>
  <c r="F20" i="11"/>
  <c r="F13" i="11"/>
  <c r="F81" i="11"/>
  <c r="F145" i="11"/>
  <c r="F209" i="11"/>
  <c r="F14" i="11"/>
  <c r="F78" i="11"/>
  <c r="F142" i="11"/>
  <c r="F206" i="11"/>
  <c r="F19" i="11"/>
  <c r="F83" i="11"/>
  <c r="F147" i="11"/>
  <c r="F211" i="11"/>
  <c r="F96" i="11"/>
  <c r="F160" i="11"/>
  <c r="F224" i="11"/>
  <c r="F24" i="11"/>
  <c r="F21" i="11"/>
  <c r="F85" i="11"/>
  <c r="F149" i="11"/>
  <c r="F213" i="11"/>
  <c r="F18" i="11"/>
  <c r="F82" i="11"/>
  <c r="F146" i="11"/>
  <c r="F210" i="11"/>
  <c r="F23" i="11"/>
  <c r="F87" i="11"/>
  <c r="F151" i="11"/>
  <c r="F215" i="11"/>
  <c r="F100" i="11"/>
  <c r="F164" i="11"/>
  <c r="F228" i="11"/>
  <c r="S1538" i="8"/>
  <c r="K261" i="11"/>
  <c r="L261" i="11"/>
  <c r="S1106" i="8"/>
  <c r="K170" i="11"/>
  <c r="L170" i="11"/>
  <c r="S1178" i="8"/>
  <c r="K200" i="11"/>
  <c r="L200" i="11"/>
  <c r="S1238" i="8"/>
  <c r="K215" i="11"/>
  <c r="L215" i="11"/>
  <c r="S3" i="8"/>
  <c r="K3" i="11"/>
  <c r="L3" i="11"/>
  <c r="S119" i="8"/>
  <c r="K31" i="11"/>
  <c r="L31" i="11"/>
  <c r="S187" i="8"/>
  <c r="K52" i="11"/>
  <c r="L52" i="11"/>
  <c r="S196" i="8"/>
  <c r="K60" i="11"/>
  <c r="L60" i="11"/>
  <c r="S178" i="8"/>
  <c r="K51" i="11"/>
  <c r="L51" i="11"/>
  <c r="S195" i="8"/>
  <c r="K59" i="11"/>
  <c r="L59" i="11"/>
  <c r="S194" i="8"/>
  <c r="K58" i="11"/>
  <c r="L58" i="11"/>
  <c r="S151" i="8"/>
  <c r="K37" i="11"/>
  <c r="L37" i="11"/>
  <c r="S188" i="8"/>
  <c r="K53" i="11"/>
  <c r="L53" i="11"/>
  <c r="S24" i="8"/>
  <c r="K14" i="11"/>
  <c r="L14" i="11"/>
  <c r="S4" i="8"/>
  <c r="K4" i="11"/>
  <c r="L4" i="11"/>
  <c r="S159" i="8"/>
  <c r="K42" i="11"/>
  <c r="L42" i="11"/>
  <c r="S204" i="8"/>
  <c r="K65" i="11"/>
  <c r="L65" i="11"/>
  <c r="S20" i="8"/>
  <c r="K12" i="11"/>
  <c r="L12" i="11"/>
  <c r="S109" i="8"/>
  <c r="K25" i="11"/>
  <c r="L25" i="11"/>
  <c r="S158" i="8"/>
  <c r="K41" i="11"/>
  <c r="L41" i="11"/>
  <c r="S1142" i="8"/>
  <c r="K178" i="11"/>
  <c r="L178" i="11"/>
  <c r="S206" i="8"/>
  <c r="K66" i="11"/>
  <c r="L66" i="11"/>
  <c r="S191" i="8"/>
  <c r="K56" i="11"/>
  <c r="L56" i="11"/>
  <c r="S12" i="8"/>
  <c r="K8" i="11"/>
  <c r="L8" i="11"/>
  <c r="S171" i="8"/>
  <c r="K45" i="11"/>
  <c r="L45" i="11"/>
  <c r="S1164" i="8"/>
  <c r="K191" i="11"/>
  <c r="L191" i="11"/>
  <c r="S1505" i="8"/>
  <c r="K251" i="11"/>
  <c r="L251" i="11"/>
  <c r="S176" i="8"/>
  <c r="K49" i="11"/>
  <c r="L49" i="11"/>
  <c r="S114" i="8"/>
  <c r="K29" i="11"/>
  <c r="L29" i="11"/>
  <c r="S14" i="8"/>
  <c r="K9" i="11"/>
  <c r="L9" i="11"/>
  <c r="S148" i="8"/>
  <c r="K34" i="11"/>
  <c r="L34" i="11"/>
  <c r="S173" i="8"/>
  <c r="K47" i="11"/>
  <c r="L47" i="11"/>
  <c r="S30" i="8"/>
  <c r="K17" i="11"/>
  <c r="L17" i="11"/>
  <c r="S36" i="8"/>
  <c r="K20" i="11"/>
  <c r="L20" i="11"/>
  <c r="S18" i="8"/>
  <c r="K11" i="11"/>
  <c r="L11" i="11"/>
  <c r="S597" i="8"/>
  <c r="K80" i="11"/>
  <c r="L80" i="11"/>
  <c r="S174" i="8"/>
  <c r="K48" i="11"/>
  <c r="L48" i="11"/>
  <c r="S207" i="8"/>
  <c r="K67" i="11"/>
  <c r="L67" i="11"/>
  <c r="S160" i="8"/>
  <c r="K43" i="11"/>
  <c r="L43" i="11"/>
  <c r="S116" i="8"/>
  <c r="K30" i="11"/>
  <c r="L30" i="11"/>
  <c r="S157" i="8"/>
  <c r="K40" i="11"/>
  <c r="L40" i="11"/>
  <c r="S26" i="8"/>
  <c r="K15" i="11"/>
  <c r="L15" i="11"/>
  <c r="S6" i="8"/>
  <c r="K5" i="11"/>
  <c r="L5" i="11"/>
  <c r="S869" i="8"/>
  <c r="K147" i="11"/>
  <c r="L147" i="11"/>
  <c r="S97" i="8"/>
  <c r="K22" i="11"/>
  <c r="L22" i="11"/>
  <c r="S582" i="8"/>
  <c r="K75" i="11"/>
  <c r="L75" i="11"/>
  <c r="S861" i="8"/>
  <c r="K140" i="11"/>
  <c r="L140" i="11"/>
  <c r="S145" i="8"/>
  <c r="K32" i="11"/>
  <c r="L32" i="11"/>
  <c r="S712" i="8"/>
  <c r="K95" i="11"/>
  <c r="L95" i="11"/>
  <c r="S840" i="8"/>
  <c r="K130" i="11"/>
  <c r="L130" i="11"/>
  <c r="S710" i="8"/>
  <c r="K93" i="11"/>
  <c r="L93" i="11"/>
  <c r="S838" i="8"/>
  <c r="K128" i="11"/>
  <c r="L128" i="11"/>
  <c r="S969" i="8"/>
  <c r="K155" i="11"/>
  <c r="L155" i="11"/>
  <c r="S1097" i="8"/>
  <c r="K165" i="11"/>
  <c r="L165" i="11"/>
  <c r="S841" i="8"/>
  <c r="K131" i="11"/>
  <c r="L131" i="11"/>
  <c r="S812" i="8"/>
  <c r="K112" i="11"/>
  <c r="L112" i="11"/>
  <c r="S876" i="8"/>
  <c r="K149" i="11"/>
  <c r="L149" i="11"/>
  <c r="S602" i="8"/>
  <c r="K85" i="11"/>
  <c r="L85" i="11"/>
  <c r="S819" i="8"/>
  <c r="K117" i="11"/>
  <c r="L117" i="11"/>
  <c r="S199" i="8"/>
  <c r="K62" i="11"/>
  <c r="L62" i="11"/>
  <c r="S28" i="8"/>
  <c r="K16" i="11"/>
  <c r="L16" i="11"/>
  <c r="S149" i="8"/>
  <c r="K35" i="11"/>
  <c r="L35" i="11"/>
  <c r="S111" i="8"/>
  <c r="K27" i="11"/>
  <c r="L27" i="11"/>
  <c r="S108" i="8"/>
  <c r="K24" i="11"/>
  <c r="L24" i="11"/>
  <c r="S200" i="8"/>
  <c r="K63" i="11"/>
  <c r="L63" i="11"/>
  <c r="S189" i="8"/>
  <c r="K54" i="11"/>
  <c r="L54" i="11"/>
  <c r="S580" i="8"/>
  <c r="K73" i="11"/>
  <c r="L73" i="11"/>
  <c r="S821" i="8"/>
  <c r="K119" i="11"/>
  <c r="L119" i="11"/>
  <c r="S584" i="8"/>
  <c r="K76" i="11"/>
  <c r="L76" i="11"/>
  <c r="S22" i="8"/>
  <c r="K13" i="11"/>
  <c r="L13" i="11"/>
  <c r="S745" i="8"/>
  <c r="K102" i="11"/>
  <c r="L102" i="11"/>
  <c r="S38" i="8"/>
  <c r="K21" i="11"/>
  <c r="L21" i="11"/>
  <c r="S749" i="8"/>
  <c r="K104" i="11"/>
  <c r="L104" i="11"/>
  <c r="S813" i="8"/>
  <c r="K113" i="11"/>
  <c r="L113" i="11"/>
  <c r="S877" i="8"/>
  <c r="K150" i="11"/>
  <c r="L150" i="11"/>
  <c r="S177" i="8"/>
  <c r="K50" i="11"/>
  <c r="L50" i="11"/>
  <c r="S856" i="8"/>
  <c r="K137" i="11"/>
  <c r="L137" i="11"/>
  <c r="S715" i="8"/>
  <c r="K96" i="11"/>
  <c r="L96" i="11"/>
  <c r="S859" i="8"/>
  <c r="K138" i="11"/>
  <c r="L138" i="11"/>
  <c r="S598" i="8"/>
  <c r="K81" i="11"/>
  <c r="L81" i="11"/>
  <c r="S1113" i="8"/>
  <c r="K174" i="11"/>
  <c r="L174" i="11"/>
  <c r="S1177" i="8"/>
  <c r="K199" i="11"/>
  <c r="L199" i="11"/>
  <c r="S751" i="8"/>
  <c r="K106" i="11"/>
  <c r="L106" i="11"/>
  <c r="S879" i="8"/>
  <c r="K151" i="11"/>
  <c r="L151" i="11"/>
  <c r="S746" i="8"/>
  <c r="K103" i="11"/>
  <c r="L103" i="11"/>
  <c r="S851" i="8"/>
  <c r="K135" i="11"/>
  <c r="L135" i="11"/>
  <c r="S146" i="8"/>
  <c r="K33" i="11"/>
  <c r="L33" i="11"/>
  <c r="S211" i="8"/>
  <c r="K70" i="11"/>
  <c r="L70" i="11"/>
  <c r="S32" i="8"/>
  <c r="K18" i="11"/>
  <c r="L18" i="11"/>
  <c r="S172" i="8"/>
  <c r="K46" i="11"/>
  <c r="L46" i="11"/>
  <c r="S8" i="8"/>
  <c r="K6" i="11"/>
  <c r="L6" i="11"/>
  <c r="S585" i="8"/>
  <c r="K77" i="11"/>
  <c r="L77" i="11"/>
  <c r="S596" i="8"/>
  <c r="K79" i="11"/>
  <c r="L79" i="11"/>
  <c r="S154" i="8"/>
  <c r="K38" i="11"/>
  <c r="L38" i="11"/>
  <c r="S709" i="8"/>
  <c r="K92" i="11"/>
  <c r="L92" i="11"/>
  <c r="S837" i="8"/>
  <c r="K127" i="11"/>
  <c r="L127" i="11"/>
  <c r="S600" i="8"/>
  <c r="K83" i="11"/>
  <c r="L83" i="11"/>
  <c r="S161" i="8"/>
  <c r="K44" i="11"/>
  <c r="L44" i="11"/>
  <c r="S829" i="8"/>
  <c r="K121" i="11"/>
  <c r="L121" i="11"/>
  <c r="S209" i="8"/>
  <c r="K68" i="11"/>
  <c r="L68" i="11"/>
  <c r="S721" i="8"/>
  <c r="K101" i="11"/>
  <c r="L101" i="11"/>
  <c r="S849" i="8"/>
  <c r="K133" i="11"/>
  <c r="L133" i="11"/>
  <c r="S806" i="8"/>
  <c r="K110" i="11"/>
  <c r="L110" i="11"/>
  <c r="S873" i="8"/>
  <c r="K148" i="11"/>
  <c r="L148" i="11"/>
  <c r="S831" i="8"/>
  <c r="K123" i="11"/>
  <c r="L123" i="11"/>
  <c r="S832" i="8"/>
  <c r="K124" i="11"/>
  <c r="L124" i="11"/>
  <c r="S203" i="8"/>
  <c r="K64" i="11"/>
  <c r="L64" i="11"/>
  <c r="S16" i="8"/>
  <c r="K10" i="11"/>
  <c r="L10" i="11"/>
  <c r="S156" i="8"/>
  <c r="K39" i="11"/>
  <c r="L39" i="11"/>
  <c r="S210" i="8"/>
  <c r="K69" i="11"/>
  <c r="L69" i="11"/>
  <c r="S581" i="8"/>
  <c r="K74" i="11"/>
  <c r="L74" i="11"/>
  <c r="S110" i="8"/>
  <c r="K26" i="11"/>
  <c r="L26" i="11"/>
  <c r="S107" i="8"/>
  <c r="K23" i="11"/>
  <c r="L23" i="11"/>
  <c r="S34" i="8"/>
  <c r="K19" i="11"/>
  <c r="L19" i="11"/>
  <c r="S601" i="8"/>
  <c r="K84" i="11"/>
  <c r="L84" i="11"/>
  <c r="S190" i="8"/>
  <c r="K55" i="11"/>
  <c r="L55" i="11"/>
  <c r="S198" i="8"/>
  <c r="K61" i="11"/>
  <c r="L61" i="11"/>
  <c r="S578" i="8"/>
  <c r="K71" i="11"/>
  <c r="L71" i="11"/>
  <c r="S853" i="8"/>
  <c r="K136" i="11"/>
  <c r="L136" i="11"/>
  <c r="S193" i="8"/>
  <c r="K57" i="11"/>
  <c r="L57" i="11"/>
  <c r="S150" i="8"/>
  <c r="K36" i="11"/>
  <c r="L36" i="11"/>
  <c r="S604" i="8"/>
  <c r="K86" i="11"/>
  <c r="L86" i="11"/>
  <c r="S717" i="8"/>
  <c r="K97" i="11"/>
  <c r="L97" i="11"/>
  <c r="S113" i="8"/>
  <c r="K28" i="11"/>
  <c r="L28" i="11"/>
  <c r="S10" i="8"/>
  <c r="K7" i="11"/>
  <c r="L7" i="11"/>
  <c r="S865" i="8"/>
  <c r="K143" i="11"/>
  <c r="L143" i="11"/>
  <c r="S822" i="8"/>
  <c r="K120" i="11"/>
  <c r="L120" i="11"/>
  <c r="S860" i="8"/>
  <c r="K139" i="11"/>
  <c r="L139" i="11"/>
  <c r="S719" i="8"/>
  <c r="K99" i="11"/>
  <c r="L99" i="11"/>
  <c r="S847" i="8"/>
  <c r="K132" i="11"/>
  <c r="L132" i="11"/>
  <c r="S973" i="8"/>
  <c r="K158" i="11"/>
  <c r="L158" i="11"/>
  <c r="S864" i="8"/>
  <c r="K142" i="11"/>
  <c r="L142" i="11"/>
  <c r="S718" i="8"/>
  <c r="K98" i="11"/>
  <c r="L98" i="11"/>
  <c r="S1105" i="8"/>
  <c r="K169" i="11"/>
  <c r="L169" i="11"/>
  <c r="S1169" i="8"/>
  <c r="K194" i="11"/>
  <c r="L194" i="11"/>
  <c r="S1409" i="8"/>
  <c r="K227" i="11"/>
  <c r="L227" i="11"/>
  <c r="S1404" i="8"/>
  <c r="K226" i="11"/>
  <c r="L226" i="11"/>
  <c r="S1414" i="8"/>
  <c r="K229" i="11"/>
  <c r="L229" i="11"/>
  <c r="S1176" i="8"/>
  <c r="K198" i="11"/>
  <c r="L198" i="11"/>
  <c r="S1146" i="8"/>
  <c r="K180" i="11"/>
  <c r="L180" i="11"/>
  <c r="S1237" i="8"/>
  <c r="K214" i="11"/>
  <c r="L214" i="11"/>
  <c r="S1511" i="8"/>
  <c r="K254" i="11"/>
  <c r="L254" i="11"/>
  <c r="S1418" i="8"/>
  <c r="K230" i="11"/>
  <c r="L230" i="11"/>
  <c r="S1444" i="8"/>
  <c r="K235" i="11"/>
  <c r="L235" i="11"/>
  <c r="S1508" i="8"/>
  <c r="K252" i="11"/>
  <c r="L252" i="11"/>
  <c r="S1403" i="8"/>
  <c r="K225" i="11"/>
  <c r="L225" i="11"/>
  <c r="S676" i="8"/>
  <c r="K89" i="11"/>
  <c r="L89" i="11"/>
  <c r="S804" i="8"/>
  <c r="K109" i="11"/>
  <c r="L109" i="11"/>
  <c r="S868" i="8"/>
  <c r="K146" i="11"/>
  <c r="L146" i="11"/>
  <c r="S599" i="8"/>
  <c r="K82" i="11"/>
  <c r="L82" i="11"/>
  <c r="S594" i="8"/>
  <c r="K78" i="11"/>
  <c r="L78" i="11"/>
  <c r="S786" i="8"/>
  <c r="K108" i="11"/>
  <c r="L108" i="11"/>
  <c r="S850" i="8"/>
  <c r="K134" i="11"/>
  <c r="L134" i="11"/>
  <c r="S1234" i="8"/>
  <c r="K213" i="11"/>
  <c r="L213" i="11"/>
  <c r="S1512" i="8"/>
  <c r="K255" i="11"/>
  <c r="L255" i="11"/>
  <c r="S1535" i="8"/>
  <c r="K258" i="11"/>
  <c r="L258" i="11"/>
  <c r="S1442" i="8"/>
  <c r="K234" i="11"/>
  <c r="L234" i="11"/>
  <c r="S816" i="8"/>
  <c r="K115" i="11"/>
  <c r="L115" i="11"/>
  <c r="S675" i="8"/>
  <c r="K88" i="11"/>
  <c r="L88" i="11"/>
  <c r="S867" i="8"/>
  <c r="K145" i="11"/>
  <c r="L145" i="11"/>
  <c r="S862" i="8"/>
  <c r="K141" i="11"/>
  <c r="L141" i="11"/>
  <c r="S1092" i="8"/>
  <c r="K162" i="11"/>
  <c r="L162" i="11"/>
  <c r="S1220" i="8"/>
  <c r="K208" i="11"/>
  <c r="L208" i="11"/>
  <c r="S1223" i="8"/>
  <c r="K209" i="11"/>
  <c r="L209" i="11"/>
  <c r="S966" i="8"/>
  <c r="K152" i="11"/>
  <c r="L152" i="11"/>
  <c r="S1174" i="8"/>
  <c r="K196" i="11"/>
  <c r="L196" i="11"/>
  <c r="S1217" i="8"/>
  <c r="K206" i="11"/>
  <c r="L206" i="11"/>
  <c r="S1425" i="8"/>
  <c r="K233" i="11"/>
  <c r="L233" i="11"/>
  <c r="S1500" i="8"/>
  <c r="K246" i="11"/>
  <c r="L246" i="11"/>
  <c r="S1459" i="8"/>
  <c r="K239" i="11"/>
  <c r="L239" i="11"/>
  <c r="S1502" i="8"/>
  <c r="K248" i="11"/>
  <c r="L248" i="11"/>
  <c r="S1147" i="8"/>
  <c r="K181" i="11"/>
  <c r="L181" i="11"/>
  <c r="S1162" i="8"/>
  <c r="K190" i="11"/>
  <c r="L190" i="11"/>
  <c r="S1536" i="8"/>
  <c r="K259" i="11"/>
  <c r="L259" i="11"/>
  <c r="S1510" i="8"/>
  <c r="K253" i="11"/>
  <c r="L253" i="11"/>
  <c r="S1148" i="8"/>
  <c r="K182" i="11"/>
  <c r="L182" i="11"/>
  <c r="S1151" i="8"/>
  <c r="K184" i="11"/>
  <c r="L184" i="11"/>
  <c r="S1215" i="8"/>
  <c r="K204" i="11"/>
  <c r="L204" i="11"/>
  <c r="S1497" i="8"/>
  <c r="K243" i="11"/>
  <c r="L243" i="11"/>
  <c r="S1460" i="8"/>
  <c r="K240" i="11"/>
  <c r="L240" i="11"/>
  <c r="S820" i="8"/>
  <c r="K118" i="11"/>
  <c r="L118" i="11"/>
  <c r="S807" i="8"/>
  <c r="K111" i="11"/>
  <c r="L111" i="11"/>
  <c r="S674" i="8"/>
  <c r="K87" i="11"/>
  <c r="L87" i="11"/>
  <c r="S866" i="8"/>
  <c r="K144" i="11"/>
  <c r="L144" i="11"/>
  <c r="S1125" i="8"/>
  <c r="K176" i="11"/>
  <c r="L176" i="11"/>
  <c r="S1152" i="8"/>
  <c r="K185" i="11"/>
  <c r="L185" i="11"/>
  <c r="S1216" i="8"/>
  <c r="K205" i="11"/>
  <c r="L205" i="11"/>
  <c r="S1139" i="8"/>
  <c r="K177" i="11"/>
  <c r="L177" i="11"/>
  <c r="S1170" i="8"/>
  <c r="K195" i="11"/>
  <c r="L195" i="11"/>
  <c r="S1501" i="8"/>
  <c r="K247" i="11"/>
  <c r="L247" i="11"/>
  <c r="S1423" i="8"/>
  <c r="K232" i="11"/>
  <c r="L232" i="11"/>
  <c r="S1458" i="8"/>
  <c r="K238" i="11"/>
  <c r="L238" i="11"/>
  <c r="S750" i="8"/>
  <c r="K105" i="11"/>
  <c r="L105" i="11"/>
  <c r="S814" i="8"/>
  <c r="K114" i="11"/>
  <c r="L114" i="11"/>
  <c r="S1108" i="8"/>
  <c r="K172" i="11"/>
  <c r="L172" i="11"/>
  <c r="S967" i="8"/>
  <c r="K153" i="11"/>
  <c r="L153" i="11"/>
  <c r="S1159" i="8"/>
  <c r="K188" i="11"/>
  <c r="L188" i="11"/>
  <c r="S982" i="8"/>
  <c r="K161" i="11"/>
  <c r="L161" i="11"/>
  <c r="S1206" i="8"/>
  <c r="K202" i="11"/>
  <c r="L202" i="11"/>
  <c r="S1233" i="8"/>
  <c r="K212" i="11"/>
  <c r="L212" i="11"/>
  <c r="S1377" i="8"/>
  <c r="K224" i="11"/>
  <c r="L224" i="11"/>
  <c r="S1452" i="8"/>
  <c r="K236" i="11"/>
  <c r="L236" i="11"/>
  <c r="S1144" i="8"/>
  <c r="K179" i="11"/>
  <c r="L179" i="11"/>
  <c r="S1208" i="8"/>
  <c r="K203" i="11"/>
  <c r="L203" i="11"/>
  <c r="S1258" i="8"/>
  <c r="K217" i="11"/>
  <c r="L217" i="11"/>
  <c r="S972" i="8"/>
  <c r="K157" i="11"/>
  <c r="L157" i="11"/>
  <c r="S1100" i="8"/>
  <c r="K166" i="11"/>
  <c r="L166" i="11"/>
  <c r="S1103" i="8"/>
  <c r="K168" i="11"/>
  <c r="L168" i="11"/>
  <c r="S1167" i="8"/>
  <c r="K192" i="11"/>
  <c r="L192" i="11"/>
  <c r="S974" i="8"/>
  <c r="K159" i="11"/>
  <c r="L159" i="11"/>
  <c r="S1102" i="8"/>
  <c r="K167" i="11"/>
  <c r="L167" i="11"/>
  <c r="S1150" i="8"/>
  <c r="K183" i="11"/>
  <c r="L183" i="11"/>
  <c r="S1257" i="8"/>
  <c r="K216" i="11"/>
  <c r="L216" i="11"/>
  <c r="S1371" i="8"/>
  <c r="K222" i="11"/>
  <c r="L222" i="11"/>
  <c r="S1499" i="8"/>
  <c r="K245" i="11"/>
  <c r="L245" i="11"/>
  <c r="S1422" i="8"/>
  <c r="K231" i="11"/>
  <c r="L231" i="11"/>
  <c r="S708" i="8"/>
  <c r="K91" i="11"/>
  <c r="L91" i="11"/>
  <c r="S836" i="8"/>
  <c r="K126" i="11"/>
  <c r="L126" i="11"/>
  <c r="S818" i="8"/>
  <c r="K116" i="11"/>
  <c r="L116" i="11"/>
  <c r="S976" i="8"/>
  <c r="K160" i="11"/>
  <c r="L160" i="11"/>
  <c r="S1168" i="8"/>
  <c r="K193" i="11"/>
  <c r="L193" i="11"/>
  <c r="S1232" i="8"/>
  <c r="K211" i="11"/>
  <c r="L211" i="11"/>
  <c r="S1155" i="8"/>
  <c r="K186" i="11"/>
  <c r="L186" i="11"/>
  <c r="S1219" i="8"/>
  <c r="K207" i="11"/>
  <c r="L207" i="11"/>
  <c r="S1261" i="8"/>
  <c r="K219" i="11"/>
  <c r="L219" i="11"/>
  <c r="S1453" i="8"/>
  <c r="K237" i="11"/>
  <c r="L237" i="11"/>
  <c r="S1503" i="8"/>
  <c r="K249" i="11"/>
  <c r="L249" i="11"/>
  <c r="S1410" i="8"/>
  <c r="K228" i="11"/>
  <c r="L228" i="11"/>
  <c r="S720" i="8"/>
  <c r="K100" i="11"/>
  <c r="L100" i="11"/>
  <c r="S784" i="8"/>
  <c r="K107" i="11"/>
  <c r="L107" i="11"/>
  <c r="S579" i="8"/>
  <c r="K72" i="11"/>
  <c r="L72" i="11"/>
  <c r="S707" i="8"/>
  <c r="K90" i="11"/>
  <c r="L90" i="11"/>
  <c r="S830" i="8"/>
  <c r="K122" i="11"/>
  <c r="L122" i="11"/>
  <c r="S1124" i="8"/>
  <c r="K175" i="11"/>
  <c r="L175" i="11"/>
  <c r="S1111" i="8"/>
  <c r="K173" i="11"/>
  <c r="L173" i="11"/>
  <c r="S1175" i="8"/>
  <c r="K197" i="11"/>
  <c r="L197" i="11"/>
  <c r="S1537" i="8"/>
  <c r="K260" i="11"/>
  <c r="L260" i="11"/>
  <c r="S968" i="8"/>
  <c r="K154" i="11"/>
  <c r="L154" i="11"/>
  <c r="S1096" i="8"/>
  <c r="K164" i="11"/>
  <c r="L164" i="11"/>
  <c r="S1160" i="8"/>
  <c r="K189" i="11"/>
  <c r="L189" i="11"/>
  <c r="S1224" i="8"/>
  <c r="K210" i="11"/>
  <c r="L210" i="11"/>
  <c r="S971" i="8"/>
  <c r="K156" i="11"/>
  <c r="L156" i="11"/>
  <c r="S1179" i="8"/>
  <c r="K201" i="11"/>
  <c r="L201" i="11"/>
  <c r="S1504" i="8"/>
  <c r="K250" i="11"/>
  <c r="L250" i="11"/>
  <c r="S1271" i="8"/>
  <c r="K220" i="11"/>
  <c r="L220" i="11"/>
  <c r="S1495" i="8"/>
  <c r="K241" i="11"/>
  <c r="L241" i="11"/>
  <c r="S1259" i="8"/>
  <c r="K218" i="11"/>
  <c r="L218" i="11"/>
  <c r="S1374" i="8"/>
  <c r="K223" i="11"/>
  <c r="L223" i="11"/>
  <c r="S1514" i="8"/>
  <c r="K256" i="11"/>
  <c r="L256" i="11"/>
  <c r="S711" i="8"/>
  <c r="K94" i="11"/>
  <c r="L94" i="11"/>
  <c r="S839" i="8"/>
  <c r="K129" i="11"/>
  <c r="L129" i="11"/>
  <c r="S834" i="8"/>
  <c r="K125" i="11"/>
  <c r="L125" i="11"/>
  <c r="S1093" i="8"/>
  <c r="K163" i="11"/>
  <c r="L163" i="11"/>
  <c r="S1157" i="8"/>
  <c r="K187" i="11"/>
  <c r="L187" i="11"/>
  <c r="S1107" i="8"/>
  <c r="K171" i="11"/>
  <c r="L171" i="11"/>
  <c r="S1533" i="8"/>
  <c r="K257" i="11"/>
  <c r="L257" i="11"/>
  <c r="S1304" i="8"/>
  <c r="K221" i="11"/>
  <c r="L221" i="11"/>
  <c r="S1496" i="8"/>
  <c r="K242" i="11"/>
  <c r="L242" i="11"/>
  <c r="S1498" i="8"/>
  <c r="K244" i="11"/>
  <c r="L244" i="11"/>
  <c r="H201" i="11"/>
  <c r="F2" i="11"/>
  <c r="H70" i="11"/>
  <c r="H80" i="11"/>
  <c r="H252" i="11"/>
  <c r="H51" i="11"/>
  <c r="H44" i="11"/>
  <c r="C9" i="8"/>
  <c r="E8" i="8"/>
  <c r="B6" i="11"/>
  <c r="G12" i="2"/>
  <c r="I11" i="2"/>
  <c r="D106" i="15"/>
  <c r="C71" i="15"/>
  <c r="I20" i="11"/>
  <c r="I67" i="11"/>
  <c r="I124" i="11"/>
  <c r="I2" i="11"/>
  <c r="I111" i="11"/>
  <c r="I137" i="11"/>
  <c r="I89" i="11"/>
  <c r="I30" i="11"/>
  <c r="I37" i="11"/>
  <c r="I15" i="11"/>
  <c r="I252" i="11"/>
  <c r="I201" i="11"/>
  <c r="I33" i="11"/>
  <c r="I19" i="11"/>
  <c r="I234" i="11"/>
  <c r="I31" i="11"/>
  <c r="I185" i="11"/>
  <c r="I4" i="11"/>
  <c r="I21" i="11"/>
  <c r="I103" i="11"/>
  <c r="I101" i="11"/>
  <c r="I78" i="11"/>
  <c r="I51" i="11"/>
  <c r="I80" i="11"/>
  <c r="I44" i="11"/>
  <c r="I70" i="11"/>
  <c r="I10" i="11"/>
  <c r="I77" i="11"/>
  <c r="I148" i="11"/>
  <c r="C10" i="8"/>
  <c r="E9" i="8"/>
  <c r="G13" i="2"/>
  <c r="I12" i="2"/>
  <c r="C72" i="15"/>
  <c r="C73" i="15"/>
  <c r="C74" i="15"/>
  <c r="C75" i="15"/>
  <c r="C76" i="15"/>
  <c r="C77" i="15"/>
  <c r="C78" i="15"/>
  <c r="C79" i="15"/>
  <c r="C80" i="15"/>
  <c r="C81" i="15"/>
  <c r="C82" i="15"/>
  <c r="C83" i="15"/>
  <c r="C84" i="15"/>
  <c r="C85" i="15"/>
  <c r="C86" i="15"/>
  <c r="C87" i="15"/>
  <c r="C88" i="15"/>
  <c r="C89" i="15"/>
  <c r="C90" i="15"/>
  <c r="C91" i="15"/>
  <c r="C92" i="15"/>
  <c r="D107" i="15"/>
  <c r="C11" i="8"/>
  <c r="E10" i="8"/>
  <c r="B7" i="11"/>
  <c r="G14" i="2"/>
  <c r="I13" i="2"/>
  <c r="D108" i="15"/>
  <c r="C12" i="8"/>
  <c r="E11" i="8"/>
  <c r="G15" i="2"/>
  <c r="I14" i="2"/>
  <c r="D109" i="15"/>
  <c r="C13" i="8"/>
  <c r="E12" i="8"/>
  <c r="B8" i="11"/>
  <c r="G16" i="2"/>
  <c r="I15" i="2"/>
  <c r="D110" i="15"/>
  <c r="C14" i="8"/>
  <c r="E13" i="8"/>
  <c r="G17" i="2"/>
  <c r="I16" i="2"/>
  <c r="D111" i="15"/>
  <c r="C15" i="8"/>
  <c r="E14" i="8"/>
  <c r="B9" i="11"/>
  <c r="G18" i="2"/>
  <c r="I17" i="2"/>
  <c r="D112" i="15"/>
  <c r="C16" i="8"/>
  <c r="E15" i="8"/>
  <c r="G19" i="2"/>
  <c r="I18" i="2"/>
  <c r="D113" i="15"/>
  <c r="C17" i="8"/>
  <c r="E16" i="8"/>
  <c r="B10" i="11"/>
  <c r="G20" i="2"/>
  <c r="I19" i="2"/>
  <c r="D114" i="15"/>
  <c r="C18" i="8"/>
  <c r="E17" i="8"/>
  <c r="G21" i="2"/>
  <c r="I20" i="2"/>
  <c r="D115" i="15"/>
  <c r="C19" i="8"/>
  <c r="E18" i="8"/>
  <c r="B11" i="11"/>
  <c r="G22" i="2"/>
  <c r="I21" i="2"/>
  <c r="D116" i="15"/>
  <c r="C20" i="8"/>
  <c r="E19" i="8"/>
  <c r="G23" i="2"/>
  <c r="I22" i="2"/>
  <c r="D117" i="15"/>
  <c r="C21" i="8"/>
  <c r="E20" i="8"/>
  <c r="B12" i="11"/>
  <c r="G24" i="2"/>
  <c r="I23" i="2"/>
  <c r="D118" i="15"/>
  <c r="C22" i="8"/>
  <c r="E21" i="8"/>
  <c r="G25" i="2"/>
  <c r="I24" i="2"/>
  <c r="D119" i="15"/>
  <c r="C23" i="8"/>
  <c r="E22" i="8"/>
  <c r="B13" i="11"/>
  <c r="G26" i="2"/>
  <c r="I25" i="2"/>
  <c r="D120" i="15"/>
  <c r="C24" i="8"/>
  <c r="E23" i="8"/>
  <c r="G27" i="2"/>
  <c r="I26" i="2"/>
  <c r="D121" i="15"/>
  <c r="C25" i="8"/>
  <c r="E24" i="8"/>
  <c r="B14" i="11"/>
  <c r="G28" i="2"/>
  <c r="I27" i="2"/>
  <c r="D122" i="15"/>
  <c r="C26" i="8"/>
  <c r="E25" i="8"/>
  <c r="G29" i="2"/>
  <c r="I28" i="2"/>
  <c r="D123" i="15"/>
  <c r="C27" i="8"/>
  <c r="E26" i="8"/>
  <c r="B15" i="11"/>
  <c r="G30" i="2"/>
  <c r="I29" i="2"/>
  <c r="D124" i="15"/>
  <c r="C28" i="8"/>
  <c r="E27" i="8"/>
  <c r="G31" i="2"/>
  <c r="I30" i="2"/>
  <c r="D125" i="15"/>
  <c r="C29" i="8"/>
  <c r="E28" i="8"/>
  <c r="B16" i="11"/>
  <c r="G32" i="2"/>
  <c r="I31" i="2"/>
  <c r="D126" i="15"/>
  <c r="C30" i="8"/>
  <c r="E29" i="8"/>
  <c r="G33" i="2"/>
  <c r="I32" i="2"/>
  <c r="D127" i="15"/>
  <c r="C31" i="8"/>
  <c r="E30" i="8"/>
  <c r="B17" i="11"/>
  <c r="G34" i="2"/>
  <c r="I33" i="2"/>
  <c r="D128" i="15"/>
  <c r="C32" i="8"/>
  <c r="E31" i="8"/>
  <c r="G35" i="2"/>
  <c r="I34" i="2"/>
  <c r="D129" i="15"/>
  <c r="C33" i="8"/>
  <c r="E32" i="8"/>
  <c r="B18" i="11"/>
  <c r="G36" i="2"/>
  <c r="I35" i="2"/>
  <c r="D130" i="15"/>
  <c r="C34" i="8"/>
  <c r="E33" i="8"/>
  <c r="G37" i="2"/>
  <c r="I36" i="2"/>
  <c r="D131" i="15"/>
  <c r="C35" i="8"/>
  <c r="E34" i="8"/>
  <c r="B19" i="11"/>
  <c r="G38" i="2"/>
  <c r="I37" i="2"/>
  <c r="D132" i="15"/>
  <c r="C36" i="8"/>
  <c r="E35" i="8"/>
  <c r="G39" i="2"/>
  <c r="I38" i="2"/>
  <c r="D133" i="15"/>
  <c r="C37" i="8"/>
  <c r="E36" i="8"/>
  <c r="B20" i="11"/>
  <c r="G40" i="2"/>
  <c r="I39" i="2"/>
  <c r="D134" i="15"/>
  <c r="C38" i="8"/>
  <c r="E37" i="8"/>
  <c r="G41" i="2"/>
  <c r="I40" i="2"/>
  <c r="D135" i="15"/>
  <c r="C39" i="8"/>
  <c r="E38" i="8"/>
  <c r="G42" i="2"/>
  <c r="I41" i="2"/>
  <c r="D136" i="15"/>
  <c r="C40" i="8"/>
  <c r="E39" i="8"/>
  <c r="G43" i="2"/>
  <c r="I42" i="2"/>
  <c r="D137" i="15"/>
  <c r="C41" i="8"/>
  <c r="E40" i="8"/>
  <c r="G44" i="2"/>
  <c r="I43" i="2"/>
  <c r="D138" i="15"/>
  <c r="C42" i="8"/>
  <c r="E41" i="8"/>
  <c r="G45" i="2"/>
  <c r="I44" i="2"/>
  <c r="D139" i="15"/>
  <c r="C43" i="8"/>
  <c r="E42" i="8"/>
  <c r="G46" i="2"/>
  <c r="I45" i="2"/>
  <c r="D140" i="15"/>
  <c r="C44" i="8"/>
  <c r="E43" i="8"/>
  <c r="G47" i="2"/>
  <c r="I46" i="2"/>
  <c r="D141" i="15"/>
  <c r="C45" i="8"/>
  <c r="E44" i="8"/>
  <c r="G48" i="2"/>
  <c r="I47" i="2"/>
  <c r="D142" i="15"/>
  <c r="C46" i="8"/>
  <c r="E45" i="8"/>
  <c r="G49" i="2"/>
  <c r="I48" i="2"/>
  <c r="D143" i="15"/>
  <c r="C47" i="8"/>
  <c r="E46" i="8"/>
  <c r="G50" i="2"/>
  <c r="I49" i="2"/>
  <c r="D144" i="15"/>
  <c r="C48" i="8"/>
  <c r="E47" i="8"/>
  <c r="G51" i="2"/>
  <c r="I50" i="2"/>
  <c r="D145" i="15"/>
  <c r="C49" i="8"/>
  <c r="E48" i="8"/>
  <c r="G52" i="2"/>
  <c r="I51" i="2"/>
  <c r="D146" i="15"/>
  <c r="C50" i="8"/>
  <c r="E49" i="8"/>
  <c r="G53" i="2"/>
  <c r="I52" i="2"/>
  <c r="D147" i="15"/>
  <c r="C51" i="8"/>
  <c r="E50" i="8"/>
  <c r="G54" i="2"/>
  <c r="I53" i="2"/>
  <c r="D148" i="15"/>
  <c r="C52" i="8"/>
  <c r="E51" i="8"/>
  <c r="G55" i="2"/>
  <c r="I54" i="2"/>
  <c r="D149" i="15"/>
  <c r="C53" i="8"/>
  <c r="E52" i="8"/>
  <c r="G56" i="2"/>
  <c r="I55" i="2"/>
  <c r="D150" i="15"/>
  <c r="C54" i="8"/>
  <c r="E53" i="8"/>
  <c r="G57" i="2"/>
  <c r="I56" i="2"/>
  <c r="D151" i="15"/>
  <c r="C55" i="8"/>
  <c r="E54" i="8"/>
  <c r="G58" i="2"/>
  <c r="I57" i="2"/>
  <c r="D152" i="15"/>
  <c r="C56" i="8"/>
  <c r="E55" i="8"/>
  <c r="G59" i="2"/>
  <c r="I58" i="2"/>
  <c r="D153" i="15"/>
  <c r="C57" i="8"/>
  <c r="E56" i="8"/>
  <c r="G60" i="2"/>
  <c r="I59" i="2"/>
  <c r="D154" i="15"/>
  <c r="C58" i="8"/>
  <c r="E57" i="8"/>
  <c r="G61" i="2"/>
  <c r="I60" i="2"/>
  <c r="D155" i="15"/>
  <c r="C59" i="8"/>
  <c r="E58" i="8"/>
  <c r="G62" i="2"/>
  <c r="I61" i="2"/>
  <c r="D156" i="15"/>
  <c r="C60" i="8"/>
  <c r="E59" i="8"/>
  <c r="G63" i="2"/>
  <c r="I62" i="2"/>
  <c r="D157" i="15"/>
  <c r="C61" i="8"/>
  <c r="E60" i="8"/>
  <c r="G64" i="2"/>
  <c r="I63" i="2"/>
  <c r="D158" i="15"/>
  <c r="C62" i="8"/>
  <c r="E61" i="8"/>
  <c r="G65" i="2"/>
  <c r="I64" i="2"/>
  <c r="D159" i="15"/>
  <c r="C63" i="8"/>
  <c r="E62" i="8"/>
  <c r="G66" i="2"/>
  <c r="I65" i="2"/>
  <c r="D160" i="15"/>
  <c r="C64" i="8"/>
  <c r="E63" i="8"/>
  <c r="G67" i="2"/>
  <c r="I66" i="2"/>
  <c r="D161" i="15"/>
  <c r="C65" i="8"/>
  <c r="E64" i="8"/>
  <c r="G68" i="2"/>
  <c r="I67" i="2"/>
  <c r="D162" i="15"/>
  <c r="C66" i="8"/>
  <c r="E65" i="8"/>
  <c r="G69" i="2"/>
  <c r="I68" i="2"/>
  <c r="D163" i="15"/>
  <c r="C67" i="8"/>
  <c r="E66" i="8"/>
  <c r="G70" i="2"/>
  <c r="I69" i="2"/>
  <c r="D164" i="15"/>
  <c r="C68" i="8"/>
  <c r="E67" i="8"/>
  <c r="G71" i="2"/>
  <c r="I70" i="2"/>
  <c r="D165" i="15"/>
  <c r="C69" i="8"/>
  <c r="E68" i="8"/>
  <c r="G72" i="2"/>
  <c r="I71" i="2"/>
  <c r="D166" i="15"/>
  <c r="C70" i="8"/>
  <c r="E69" i="8"/>
  <c r="G73" i="2"/>
  <c r="I72" i="2"/>
  <c r="D167" i="15"/>
  <c r="C71" i="8"/>
  <c r="E70" i="8"/>
  <c r="G74" i="2"/>
  <c r="I73" i="2"/>
  <c r="D168" i="15"/>
  <c r="C72" i="8"/>
  <c r="E71" i="8"/>
  <c r="G75" i="2"/>
  <c r="I74" i="2"/>
  <c r="D169" i="15"/>
  <c r="C73" i="8"/>
  <c r="E72" i="8"/>
  <c r="G76" i="2"/>
  <c r="I75" i="2"/>
  <c r="D170" i="15"/>
  <c r="C74" i="8"/>
  <c r="E73" i="8"/>
  <c r="G77" i="2"/>
  <c r="I76" i="2"/>
  <c r="D171" i="15"/>
  <c r="C75" i="8"/>
  <c r="E74" i="8"/>
  <c r="G78" i="2"/>
  <c r="I77" i="2"/>
  <c r="D172" i="15"/>
  <c r="C76" i="8"/>
  <c r="E75" i="8"/>
  <c r="G79" i="2"/>
  <c r="I78" i="2"/>
  <c r="D173" i="15"/>
  <c r="C77" i="8"/>
  <c r="E76" i="8"/>
  <c r="G80" i="2"/>
  <c r="I79" i="2"/>
  <c r="D174" i="15"/>
  <c r="C78" i="8"/>
  <c r="E77" i="8"/>
  <c r="G81" i="2"/>
  <c r="I80" i="2"/>
  <c r="D175" i="15"/>
  <c r="C79" i="8"/>
  <c r="E78" i="8"/>
  <c r="G82" i="2"/>
  <c r="I81" i="2"/>
  <c r="D176" i="15"/>
  <c r="C80" i="8"/>
  <c r="E79" i="8"/>
  <c r="G83" i="2"/>
  <c r="I82" i="2"/>
  <c r="D177" i="15"/>
  <c r="C81" i="8"/>
  <c r="E80" i="8"/>
  <c r="G84" i="2"/>
  <c r="I83" i="2"/>
  <c r="D178" i="15"/>
  <c r="C82" i="8"/>
  <c r="E81" i="8"/>
  <c r="G85" i="2"/>
  <c r="I84" i="2"/>
  <c r="D179" i="15"/>
  <c r="C83" i="8"/>
  <c r="E82" i="8"/>
  <c r="G86" i="2"/>
  <c r="I85" i="2"/>
  <c r="D180" i="15"/>
  <c r="C84" i="8"/>
  <c r="E83" i="8"/>
  <c r="G87" i="2"/>
  <c r="I86" i="2"/>
  <c r="D181" i="15"/>
  <c r="C85" i="8"/>
  <c r="E84" i="8"/>
  <c r="G88" i="2"/>
  <c r="I87" i="2"/>
  <c r="D182" i="15"/>
  <c r="C86" i="8"/>
  <c r="E85" i="8"/>
  <c r="G89" i="2"/>
  <c r="I88" i="2"/>
  <c r="D183" i="15"/>
  <c r="C87" i="8"/>
  <c r="E86" i="8"/>
  <c r="G90" i="2"/>
  <c r="I89" i="2"/>
  <c r="D184" i="15"/>
  <c r="C88" i="8"/>
  <c r="E87" i="8"/>
  <c r="I90" i="2"/>
  <c r="G91" i="2"/>
  <c r="D185" i="15"/>
  <c r="C89" i="8"/>
  <c r="E88" i="8"/>
  <c r="G92" i="2"/>
  <c r="I91" i="2"/>
  <c r="D186" i="15"/>
  <c r="C90" i="8"/>
  <c r="E89" i="8"/>
  <c r="G93" i="2"/>
  <c r="I92" i="2"/>
  <c r="D187" i="15"/>
  <c r="C91" i="8"/>
  <c r="E90" i="8"/>
  <c r="G94" i="2"/>
  <c r="I93" i="2"/>
  <c r="D188" i="15"/>
  <c r="C92" i="8"/>
  <c r="E91" i="8"/>
  <c r="G95" i="2"/>
  <c r="I94" i="2"/>
  <c r="D189" i="15"/>
  <c r="C93" i="8"/>
  <c r="E92" i="8"/>
  <c r="G96" i="2"/>
  <c r="I95" i="2"/>
  <c r="D190" i="15"/>
  <c r="C94" i="8"/>
  <c r="E93" i="8"/>
  <c r="G97" i="2"/>
  <c r="I96" i="2"/>
  <c r="D191" i="15"/>
  <c r="C95" i="8"/>
  <c r="E94" i="8"/>
  <c r="G98" i="2"/>
  <c r="I97" i="2"/>
  <c r="D192" i="15"/>
  <c r="C96" i="8"/>
  <c r="E95" i="8"/>
  <c r="G99" i="2"/>
  <c r="I98" i="2"/>
  <c r="D193" i="15"/>
  <c r="C97" i="8"/>
  <c r="E96" i="8"/>
  <c r="G100" i="2"/>
  <c r="I99" i="2"/>
  <c r="D194" i="15"/>
  <c r="C98" i="8"/>
  <c r="E97" i="8"/>
  <c r="G101" i="2"/>
  <c r="I100" i="2"/>
  <c r="D195" i="15"/>
  <c r="C99" i="8"/>
  <c r="E98" i="8"/>
  <c r="G102" i="2"/>
  <c r="I101" i="2"/>
  <c r="D196" i="15"/>
  <c r="C100" i="8"/>
  <c r="E99" i="8"/>
  <c r="G103" i="2"/>
  <c r="I102" i="2"/>
  <c r="D197" i="15"/>
  <c r="C101" i="8"/>
  <c r="E100" i="8"/>
  <c r="G104" i="2"/>
  <c r="I103" i="2"/>
  <c r="D198" i="15"/>
  <c r="C102" i="8"/>
  <c r="E101" i="8"/>
  <c r="G105" i="2"/>
  <c r="I104" i="2"/>
  <c r="D199" i="15"/>
  <c r="C103" i="8"/>
  <c r="E102" i="8"/>
  <c r="G106" i="2"/>
  <c r="I105" i="2"/>
  <c r="D200" i="15"/>
  <c r="C104" i="8"/>
  <c r="E103" i="8"/>
  <c r="G107" i="2"/>
  <c r="I106" i="2"/>
  <c r="D201" i="15"/>
  <c r="C105" i="8"/>
  <c r="E104" i="8"/>
  <c r="G108" i="2"/>
  <c r="I107" i="2"/>
  <c r="D202" i="15"/>
  <c r="C106" i="8"/>
  <c r="E105" i="8"/>
  <c r="B22" i="11"/>
  <c r="G109" i="2"/>
  <c r="I108" i="2"/>
  <c r="D203" i="15"/>
  <c r="C107" i="8"/>
  <c r="E106" i="8"/>
  <c r="G110" i="2"/>
  <c r="I109" i="2"/>
  <c r="D204" i="15"/>
  <c r="C108" i="8"/>
  <c r="E107" i="8"/>
  <c r="B23" i="11"/>
  <c r="G111" i="2"/>
  <c r="I110" i="2"/>
  <c r="D205" i="15"/>
  <c r="C109" i="8"/>
  <c r="E108" i="8"/>
  <c r="B24" i="11"/>
  <c r="G112" i="2"/>
  <c r="I111" i="2"/>
  <c r="D206" i="15"/>
  <c r="C110" i="8"/>
  <c r="E109" i="8"/>
  <c r="B25" i="11"/>
  <c r="G113" i="2"/>
  <c r="I112" i="2"/>
  <c r="D207" i="15"/>
  <c r="C111" i="8"/>
  <c r="E110" i="8"/>
  <c r="B26" i="11"/>
  <c r="G114" i="2"/>
  <c r="I113" i="2"/>
  <c r="D208" i="15"/>
  <c r="C112" i="8"/>
  <c r="E111" i="8"/>
  <c r="B27" i="11"/>
  <c r="G115" i="2"/>
  <c r="I114" i="2"/>
  <c r="D209" i="15"/>
  <c r="C113" i="8"/>
  <c r="E112" i="8"/>
  <c r="G116" i="2"/>
  <c r="I115" i="2"/>
  <c r="D210" i="15"/>
  <c r="C114" i="8"/>
  <c r="E113" i="8"/>
  <c r="B28" i="11"/>
  <c r="G117" i="2"/>
  <c r="I116" i="2"/>
  <c r="D211" i="15"/>
  <c r="C115" i="8"/>
  <c r="E114" i="8"/>
  <c r="B29" i="11"/>
  <c r="G118" i="2"/>
  <c r="I117" i="2"/>
  <c r="D212" i="15"/>
  <c r="C116" i="8"/>
  <c r="E115" i="8"/>
  <c r="G119" i="2"/>
  <c r="I118" i="2"/>
  <c r="D213" i="15"/>
  <c r="C117" i="8"/>
  <c r="E116" i="8"/>
  <c r="G120" i="2"/>
  <c r="I119" i="2"/>
  <c r="D214" i="15"/>
  <c r="C118" i="8"/>
  <c r="E117" i="8"/>
  <c r="G121" i="2"/>
  <c r="I120" i="2"/>
  <c r="D215" i="15"/>
  <c r="C119" i="8"/>
  <c r="E118" i="8"/>
  <c r="B30" i="11"/>
  <c r="G122" i="2"/>
  <c r="I121" i="2"/>
  <c r="D216" i="15"/>
  <c r="C120" i="8"/>
  <c r="E119" i="8"/>
  <c r="G123" i="2"/>
  <c r="I122" i="2"/>
  <c r="D217" i="15"/>
  <c r="C121" i="8"/>
  <c r="E120" i="8"/>
  <c r="G124" i="2"/>
  <c r="I123" i="2"/>
  <c r="D218" i="15"/>
  <c r="C122" i="8"/>
  <c r="E121" i="8"/>
  <c r="G125" i="2"/>
  <c r="I124" i="2"/>
  <c r="D219" i="15"/>
  <c r="C123" i="8"/>
  <c r="E122" i="8"/>
  <c r="G126" i="2"/>
  <c r="I125" i="2"/>
  <c r="D220" i="15"/>
  <c r="C124" i="8"/>
  <c r="E123" i="8"/>
  <c r="G127" i="2"/>
  <c r="I126" i="2"/>
  <c r="D221" i="15"/>
  <c r="C125" i="8"/>
  <c r="E124" i="8"/>
  <c r="G128" i="2"/>
  <c r="I127" i="2"/>
  <c r="D222" i="15"/>
  <c r="C126" i="8"/>
  <c r="E125" i="8"/>
  <c r="G129" i="2"/>
  <c r="I128" i="2"/>
  <c r="D223" i="15"/>
  <c r="C127" i="8"/>
  <c r="E126" i="8"/>
  <c r="G130" i="2"/>
  <c r="I129" i="2"/>
  <c r="D224" i="15"/>
  <c r="C128" i="8"/>
  <c r="E127" i="8"/>
  <c r="G131" i="2"/>
  <c r="I130" i="2"/>
  <c r="D225" i="15"/>
  <c r="C129" i="8"/>
  <c r="E128" i="8"/>
  <c r="G132" i="2"/>
  <c r="I131" i="2"/>
  <c r="D226" i="15"/>
  <c r="C130" i="8"/>
  <c r="E129" i="8"/>
  <c r="G133" i="2"/>
  <c r="I132" i="2"/>
  <c r="D227" i="15"/>
  <c r="C131" i="8"/>
  <c r="E130" i="8"/>
  <c r="G134" i="2"/>
  <c r="I133" i="2"/>
  <c r="D228" i="15"/>
  <c r="C132" i="8"/>
  <c r="E131" i="8"/>
  <c r="G135" i="2"/>
  <c r="I134" i="2"/>
  <c r="D229" i="15"/>
  <c r="C133" i="8"/>
  <c r="E132" i="8"/>
  <c r="G136" i="2"/>
  <c r="I135" i="2"/>
  <c r="D230" i="15"/>
  <c r="C134" i="8"/>
  <c r="E133" i="8"/>
  <c r="G137" i="2"/>
  <c r="I136" i="2"/>
  <c r="D231" i="15"/>
  <c r="C135" i="8"/>
  <c r="E134" i="8"/>
  <c r="G138" i="2"/>
  <c r="I137" i="2"/>
  <c r="D232" i="15"/>
  <c r="C136" i="8"/>
  <c r="E135" i="8"/>
  <c r="G139" i="2"/>
  <c r="I138" i="2"/>
  <c r="D233" i="15"/>
  <c r="C137" i="8"/>
  <c r="E136" i="8"/>
  <c r="G140" i="2"/>
  <c r="I139" i="2"/>
  <c r="D234" i="15"/>
  <c r="C138" i="8"/>
  <c r="E137" i="8"/>
  <c r="G141" i="2"/>
  <c r="I140" i="2"/>
  <c r="D235" i="15"/>
  <c r="C139" i="8"/>
  <c r="E138" i="8"/>
  <c r="G142" i="2"/>
  <c r="I141" i="2"/>
  <c r="D236" i="15"/>
  <c r="C140" i="8"/>
  <c r="E139" i="8"/>
  <c r="G143" i="2"/>
  <c r="I142" i="2"/>
  <c r="D237" i="15"/>
  <c r="C141" i="8"/>
  <c r="E140" i="8"/>
  <c r="G144" i="2"/>
  <c r="I143" i="2"/>
  <c r="D238" i="15"/>
  <c r="C142" i="8"/>
  <c r="E141" i="8"/>
  <c r="G145" i="2"/>
  <c r="I144" i="2"/>
  <c r="D239" i="15"/>
  <c r="C143" i="8"/>
  <c r="E142" i="8"/>
  <c r="G146" i="2"/>
  <c r="I145" i="2"/>
  <c r="D240" i="15"/>
  <c r="C144" i="8"/>
  <c r="E143" i="8"/>
  <c r="G147" i="2"/>
  <c r="I146" i="2"/>
  <c r="D241" i="15"/>
  <c r="C145" i="8"/>
  <c r="E144" i="8"/>
  <c r="G148" i="2"/>
  <c r="I147" i="2"/>
  <c r="D242" i="15"/>
  <c r="C146" i="8"/>
  <c r="E145" i="8"/>
  <c r="B32" i="11"/>
  <c r="G149" i="2"/>
  <c r="I148" i="2"/>
  <c r="D243" i="15"/>
  <c r="C147" i="8"/>
  <c r="E146" i="8"/>
  <c r="B33" i="11"/>
  <c r="G150" i="2"/>
  <c r="I149" i="2"/>
  <c r="D244" i="15"/>
  <c r="C148" i="8"/>
  <c r="E147" i="8"/>
  <c r="G151" i="2"/>
  <c r="I150" i="2"/>
  <c r="D245" i="15"/>
  <c r="C149" i="8"/>
  <c r="E148" i="8"/>
  <c r="B34" i="11"/>
  <c r="G152" i="2"/>
  <c r="I151" i="2"/>
  <c r="D246" i="15"/>
  <c r="C150" i="8"/>
  <c r="E149" i="8"/>
  <c r="B35" i="11"/>
  <c r="G153" i="2"/>
  <c r="I152" i="2"/>
  <c r="D247" i="15"/>
  <c r="C151" i="8"/>
  <c r="E150" i="8"/>
  <c r="B36" i="11"/>
  <c r="G154" i="2"/>
  <c r="I153" i="2"/>
  <c r="D248" i="15"/>
  <c r="C152" i="8"/>
  <c r="E151" i="8"/>
  <c r="G155" i="2"/>
  <c r="I154" i="2"/>
  <c r="D249" i="15"/>
  <c r="C153" i="8"/>
  <c r="E152" i="8"/>
  <c r="G156" i="2"/>
  <c r="I155" i="2"/>
  <c r="D250" i="15"/>
  <c r="C154" i="8"/>
  <c r="E153" i="8"/>
  <c r="B37" i="11"/>
  <c r="G157" i="2"/>
  <c r="I156" i="2"/>
  <c r="D251" i="15"/>
  <c r="C155" i="8"/>
  <c r="E154" i="8"/>
  <c r="B38" i="11"/>
  <c r="G158" i="2"/>
  <c r="I157" i="2"/>
  <c r="D252" i="15"/>
  <c r="C156" i="8"/>
  <c r="E155" i="8"/>
  <c r="G159" i="2"/>
  <c r="I158" i="2"/>
  <c r="D253" i="15"/>
  <c r="C157" i="8"/>
  <c r="E156" i="8"/>
  <c r="B39" i="11"/>
  <c r="G160" i="2"/>
  <c r="I159" i="2"/>
  <c r="D254" i="15"/>
  <c r="C158" i="8"/>
  <c r="E157" i="8"/>
  <c r="B40" i="11"/>
  <c r="G161" i="2"/>
  <c r="I160" i="2"/>
  <c r="D255" i="15"/>
  <c r="C159" i="8"/>
  <c r="E158" i="8"/>
  <c r="B41" i="11"/>
  <c r="G162" i="2"/>
  <c r="I161" i="2"/>
  <c r="D256" i="15"/>
  <c r="C160" i="8"/>
  <c r="E159" i="8"/>
  <c r="B42" i="11"/>
  <c r="G163" i="2"/>
  <c r="I162" i="2"/>
  <c r="D257" i="15"/>
  <c r="C161" i="8"/>
  <c r="E160" i="8"/>
  <c r="B43" i="11"/>
  <c r="G164" i="2"/>
  <c r="I163" i="2"/>
  <c r="D258" i="15"/>
  <c r="C162" i="8"/>
  <c r="E161" i="8"/>
  <c r="G165" i="2"/>
  <c r="I164" i="2"/>
  <c r="D259" i="15"/>
  <c r="C163" i="8"/>
  <c r="E162" i="8"/>
  <c r="G166" i="2"/>
  <c r="I165" i="2"/>
  <c r="D260" i="15"/>
  <c r="C164" i="8"/>
  <c r="E163" i="8"/>
  <c r="G167" i="2"/>
  <c r="I166" i="2"/>
  <c r="D261" i="15"/>
  <c r="C165" i="8"/>
  <c r="E164" i="8"/>
  <c r="G168" i="2"/>
  <c r="I167" i="2"/>
  <c r="D262" i="15"/>
  <c r="C166" i="8"/>
  <c r="E165" i="8"/>
  <c r="G169" i="2"/>
  <c r="I168" i="2"/>
  <c r="D263" i="15"/>
  <c r="C167" i="8"/>
  <c r="E166" i="8"/>
  <c r="G170" i="2"/>
  <c r="I169" i="2"/>
  <c r="D264" i="15"/>
  <c r="C168" i="8"/>
  <c r="E167" i="8"/>
  <c r="G171" i="2"/>
  <c r="I170" i="2"/>
  <c r="D265" i="15"/>
  <c r="C169" i="8"/>
  <c r="E168" i="8"/>
  <c r="G172" i="2"/>
  <c r="I171" i="2"/>
  <c r="D266" i="15"/>
  <c r="C170" i="8"/>
  <c r="E169" i="8"/>
  <c r="B44" i="11"/>
  <c r="G173" i="2"/>
  <c r="I172" i="2"/>
  <c r="D267" i="15"/>
  <c r="C171" i="8"/>
  <c r="E170" i="8"/>
  <c r="G174" i="2"/>
  <c r="I173" i="2"/>
  <c r="D268" i="15"/>
  <c r="C172" i="8"/>
  <c r="E171" i="8"/>
  <c r="B45" i="11"/>
  <c r="G175" i="2"/>
  <c r="I174" i="2"/>
  <c r="D269" i="15"/>
  <c r="C173" i="8"/>
  <c r="E172" i="8"/>
  <c r="B46" i="11"/>
  <c r="G176" i="2"/>
  <c r="I175" i="2"/>
  <c r="D270" i="15"/>
  <c r="C174" i="8"/>
  <c r="E173" i="8"/>
  <c r="B47" i="11"/>
  <c r="G177" i="2"/>
  <c r="I176" i="2"/>
  <c r="D271" i="15"/>
  <c r="C175" i="8"/>
  <c r="E174" i="8"/>
  <c r="B48" i="11"/>
  <c r="G178" i="2"/>
  <c r="I177" i="2"/>
  <c r="D272" i="15"/>
  <c r="C176" i="8"/>
  <c r="E175" i="8"/>
  <c r="G179" i="2"/>
  <c r="I178" i="2"/>
  <c r="D273" i="15"/>
  <c r="C177" i="8"/>
  <c r="E176" i="8"/>
  <c r="B49" i="11"/>
  <c r="G180" i="2"/>
  <c r="I179" i="2"/>
  <c r="D274" i="15"/>
  <c r="C178" i="8"/>
  <c r="E177" i="8"/>
  <c r="B50" i="11"/>
  <c r="G181" i="2"/>
  <c r="I180" i="2"/>
  <c r="D275" i="15"/>
  <c r="C179" i="8"/>
  <c r="E178" i="8"/>
  <c r="G182" i="2"/>
  <c r="I181" i="2"/>
  <c r="D276" i="15"/>
  <c r="C180" i="8"/>
  <c r="E179" i="8"/>
  <c r="G183" i="2"/>
  <c r="I182" i="2"/>
  <c r="D277" i="15"/>
  <c r="C181" i="8"/>
  <c r="E180" i="8"/>
  <c r="G184" i="2"/>
  <c r="I183" i="2"/>
  <c r="D278" i="15"/>
  <c r="C182" i="8"/>
  <c r="E181" i="8"/>
  <c r="G185" i="2"/>
  <c r="I184" i="2"/>
  <c r="D279" i="15"/>
  <c r="C183" i="8"/>
  <c r="E182" i="8"/>
  <c r="G186" i="2"/>
  <c r="I185" i="2"/>
  <c r="D280" i="15"/>
  <c r="C184" i="8"/>
  <c r="E183" i="8"/>
  <c r="G187" i="2"/>
  <c r="I186" i="2"/>
  <c r="D281" i="15"/>
  <c r="C185" i="8"/>
  <c r="E184" i="8"/>
  <c r="G188" i="2"/>
  <c r="I187" i="2"/>
  <c r="D282" i="15"/>
  <c r="C186" i="8"/>
  <c r="E185" i="8"/>
  <c r="G189" i="2"/>
  <c r="I188" i="2"/>
  <c r="D283" i="15"/>
  <c r="C187" i="8"/>
  <c r="E186" i="8"/>
  <c r="B51" i="11"/>
  <c r="G190" i="2"/>
  <c r="I189" i="2"/>
  <c r="D284" i="15"/>
  <c r="C188" i="8"/>
  <c r="E187" i="8"/>
  <c r="B52" i="11"/>
  <c r="G191" i="2"/>
  <c r="I190" i="2"/>
  <c r="D285" i="15"/>
  <c r="C189" i="8"/>
  <c r="E188" i="8"/>
  <c r="B53" i="11"/>
  <c r="G192" i="2"/>
  <c r="I191" i="2"/>
  <c r="D286" i="15"/>
  <c r="C190" i="8"/>
  <c r="E189" i="8"/>
  <c r="B54" i="11"/>
  <c r="G193" i="2"/>
  <c r="I192" i="2"/>
  <c r="D287" i="15"/>
  <c r="C191" i="8"/>
  <c r="E190" i="8"/>
  <c r="B55" i="11"/>
  <c r="G194" i="2"/>
  <c r="I193" i="2"/>
  <c r="D288" i="15"/>
  <c r="C192" i="8"/>
  <c r="E191" i="8"/>
  <c r="B56" i="11"/>
  <c r="G195" i="2"/>
  <c r="I194" i="2"/>
  <c r="D289" i="15"/>
  <c r="C193" i="8"/>
  <c r="E192" i="8"/>
  <c r="G196" i="2"/>
  <c r="I195" i="2"/>
  <c r="D290" i="15"/>
  <c r="C194" i="8"/>
  <c r="E193" i="8"/>
  <c r="B57" i="11"/>
  <c r="G197" i="2"/>
  <c r="I196" i="2"/>
  <c r="D291" i="15"/>
  <c r="C195" i="8"/>
  <c r="E194" i="8"/>
  <c r="B58" i="11"/>
  <c r="G198" i="2"/>
  <c r="I197" i="2"/>
  <c r="D292" i="15"/>
  <c r="C196" i="8"/>
  <c r="E195" i="8"/>
  <c r="B59" i="11"/>
  <c r="G199" i="2"/>
  <c r="I198" i="2"/>
  <c r="D293" i="15"/>
  <c r="C197" i="8"/>
  <c r="E196" i="8"/>
  <c r="B60" i="11"/>
  <c r="G200" i="2"/>
  <c r="I199" i="2"/>
  <c r="D294" i="15"/>
  <c r="C198" i="8"/>
  <c r="E197" i="8"/>
  <c r="G201" i="2"/>
  <c r="I200" i="2"/>
  <c r="D295" i="15"/>
  <c r="C199" i="8"/>
  <c r="E198" i="8"/>
  <c r="B61" i="11"/>
  <c r="G202" i="2"/>
  <c r="I201" i="2"/>
  <c r="D296" i="15"/>
  <c r="C200" i="8"/>
  <c r="E199" i="8"/>
  <c r="B62" i="11"/>
  <c r="G203" i="2"/>
  <c r="I202" i="2"/>
  <c r="D297" i="15"/>
  <c r="C201" i="8"/>
  <c r="E200" i="8"/>
  <c r="G204" i="2"/>
  <c r="I203" i="2"/>
  <c r="D298" i="15"/>
  <c r="C202" i="8"/>
  <c r="E201" i="8"/>
  <c r="G205" i="2"/>
  <c r="I204" i="2"/>
  <c r="D299" i="15"/>
  <c r="C203" i="8"/>
  <c r="E202" i="8"/>
  <c r="B63" i="11"/>
  <c r="G206" i="2"/>
  <c r="I205" i="2"/>
  <c r="D300" i="15"/>
  <c r="C204" i="8"/>
  <c r="E203" i="8"/>
  <c r="B64" i="11"/>
  <c r="G207" i="2"/>
  <c r="I206" i="2"/>
  <c r="D301" i="15"/>
  <c r="C205" i="8"/>
  <c r="E204" i="8"/>
  <c r="B65" i="11"/>
  <c r="G208" i="2"/>
  <c r="I207" i="2"/>
  <c r="D302" i="15"/>
  <c r="C206" i="8"/>
  <c r="E205" i="8"/>
  <c r="G209" i="2"/>
  <c r="I208" i="2"/>
  <c r="D303" i="15"/>
  <c r="C207" i="8"/>
  <c r="E206" i="8"/>
  <c r="B66" i="11"/>
  <c r="G210" i="2"/>
  <c r="I209" i="2"/>
  <c r="D304" i="15"/>
  <c r="C208" i="8"/>
  <c r="E207" i="8"/>
  <c r="B67" i="11"/>
  <c r="G211" i="2"/>
  <c r="I210" i="2"/>
  <c r="D305" i="15"/>
  <c r="C209" i="8"/>
  <c r="E208" i="8"/>
  <c r="G212" i="2"/>
  <c r="I211" i="2"/>
  <c r="D306" i="15"/>
  <c r="C210" i="8"/>
  <c r="E209" i="8"/>
  <c r="B68" i="11"/>
  <c r="G213" i="2"/>
  <c r="I212" i="2"/>
  <c r="D307" i="15"/>
  <c r="C211" i="8"/>
  <c r="E210" i="8"/>
  <c r="B69" i="11"/>
  <c r="G214" i="2"/>
  <c r="I213" i="2"/>
  <c r="D308" i="15"/>
  <c r="C212" i="8"/>
  <c r="E211" i="8"/>
  <c r="G215" i="2"/>
  <c r="I214" i="2"/>
  <c r="D309" i="15"/>
  <c r="C213" i="8"/>
  <c r="E212" i="8"/>
  <c r="G216" i="2"/>
  <c r="I215" i="2"/>
  <c r="D310" i="15"/>
  <c r="C214" i="8"/>
  <c r="E213" i="8"/>
  <c r="G217" i="2"/>
  <c r="I216" i="2"/>
  <c r="D311" i="15"/>
  <c r="C215" i="8"/>
  <c r="E214" i="8"/>
  <c r="G218" i="2"/>
  <c r="I217" i="2"/>
  <c r="D312" i="15"/>
  <c r="C216" i="8"/>
  <c r="E215" i="8"/>
  <c r="G219" i="2"/>
  <c r="I218" i="2"/>
  <c r="D313" i="15"/>
  <c r="C217" i="8"/>
  <c r="E216" i="8"/>
  <c r="G220" i="2"/>
  <c r="I219" i="2"/>
  <c r="D314" i="15"/>
  <c r="C218" i="8"/>
  <c r="E217" i="8"/>
  <c r="G221" i="2"/>
  <c r="I220" i="2"/>
  <c r="D315" i="15"/>
  <c r="C219" i="8"/>
  <c r="E218" i="8"/>
  <c r="G222" i="2"/>
  <c r="I221" i="2"/>
  <c r="D316" i="15"/>
  <c r="C220" i="8"/>
  <c r="E219" i="8"/>
  <c r="G223" i="2"/>
  <c r="I222" i="2"/>
  <c r="D317" i="15"/>
  <c r="C221" i="8"/>
  <c r="E220" i="8"/>
  <c r="G224" i="2"/>
  <c r="I223" i="2"/>
  <c r="D318" i="15"/>
  <c r="C222" i="8"/>
  <c r="E221" i="8"/>
  <c r="G225" i="2"/>
  <c r="I224" i="2"/>
  <c r="D319" i="15"/>
  <c r="C223" i="8"/>
  <c r="E222" i="8"/>
  <c r="G226" i="2"/>
  <c r="I225" i="2"/>
  <c r="D320" i="15"/>
  <c r="C224" i="8"/>
  <c r="E223" i="8"/>
  <c r="G227" i="2"/>
  <c r="I226" i="2"/>
  <c r="D321" i="15"/>
  <c r="C225" i="8"/>
  <c r="E224" i="8"/>
  <c r="G228" i="2"/>
  <c r="I227" i="2"/>
  <c r="D322" i="15"/>
  <c r="C226" i="8"/>
  <c r="E225" i="8"/>
  <c r="G229" i="2"/>
  <c r="I228" i="2"/>
  <c r="D323" i="15"/>
  <c r="C227" i="8"/>
  <c r="E226" i="8"/>
  <c r="G230" i="2"/>
  <c r="I229" i="2"/>
  <c r="D324" i="15"/>
  <c r="C228" i="8"/>
  <c r="E227" i="8"/>
  <c r="G231" i="2"/>
  <c r="I230" i="2"/>
  <c r="D325" i="15"/>
  <c r="C229" i="8"/>
  <c r="E228" i="8"/>
  <c r="G232" i="2"/>
  <c r="I231" i="2"/>
  <c r="D326" i="15"/>
  <c r="C230" i="8"/>
  <c r="E229" i="8"/>
  <c r="G233" i="2"/>
  <c r="I232" i="2"/>
  <c r="D327" i="15"/>
  <c r="C231" i="8"/>
  <c r="E230" i="8"/>
  <c r="G234" i="2"/>
  <c r="I233" i="2"/>
  <c r="D328" i="15"/>
  <c r="C232" i="8"/>
  <c r="E231" i="8"/>
  <c r="G235" i="2"/>
  <c r="I234" i="2"/>
  <c r="D329" i="15"/>
  <c r="C233" i="8"/>
  <c r="E232" i="8"/>
  <c r="G236" i="2"/>
  <c r="I235" i="2"/>
  <c r="D330" i="15"/>
  <c r="C234" i="8"/>
  <c r="E233" i="8"/>
  <c r="G237" i="2"/>
  <c r="I236" i="2"/>
  <c r="D331" i="15"/>
  <c r="C235" i="8"/>
  <c r="E234" i="8"/>
  <c r="G238" i="2"/>
  <c r="I237" i="2"/>
  <c r="D332" i="15"/>
  <c r="C236" i="8"/>
  <c r="E235" i="8"/>
  <c r="G239" i="2"/>
  <c r="I238" i="2"/>
  <c r="D333" i="15"/>
  <c r="C237" i="8"/>
  <c r="E236" i="8"/>
  <c r="G240" i="2"/>
  <c r="I239" i="2"/>
  <c r="D334" i="15"/>
  <c r="C238" i="8"/>
  <c r="E237" i="8"/>
  <c r="G241" i="2"/>
  <c r="I240" i="2"/>
  <c r="D335" i="15"/>
  <c r="C239" i="8"/>
  <c r="E238" i="8"/>
  <c r="G242" i="2"/>
  <c r="I241" i="2"/>
  <c r="D336" i="15"/>
  <c r="C240" i="8"/>
  <c r="E239" i="8"/>
  <c r="G243" i="2"/>
  <c r="I242" i="2"/>
  <c r="D337" i="15"/>
  <c r="C241" i="8"/>
  <c r="E240" i="8"/>
  <c r="G244" i="2"/>
  <c r="I243" i="2"/>
  <c r="D338" i="15"/>
  <c r="C242" i="8"/>
  <c r="E241" i="8"/>
  <c r="G245" i="2"/>
  <c r="I244" i="2"/>
  <c r="D339" i="15"/>
  <c r="C243" i="8"/>
  <c r="E242" i="8"/>
  <c r="G246" i="2"/>
  <c r="I245" i="2"/>
  <c r="D340" i="15"/>
  <c r="C244" i="8"/>
  <c r="E243" i="8"/>
  <c r="G247" i="2"/>
  <c r="I246" i="2"/>
  <c r="D341" i="15"/>
  <c r="C245" i="8"/>
  <c r="E244" i="8"/>
  <c r="G248" i="2"/>
  <c r="I247" i="2"/>
  <c r="D342" i="15"/>
  <c r="C246" i="8"/>
  <c r="E245" i="8"/>
  <c r="G249" i="2"/>
  <c r="I248" i="2"/>
  <c r="D343" i="15"/>
  <c r="C247" i="8"/>
  <c r="E246" i="8"/>
  <c r="G250" i="2"/>
  <c r="I249" i="2"/>
  <c r="D344" i="15"/>
  <c r="C248" i="8"/>
  <c r="E247" i="8"/>
  <c r="G251" i="2"/>
  <c r="I250" i="2"/>
  <c r="D345" i="15"/>
  <c r="C249" i="8"/>
  <c r="E248" i="8"/>
  <c r="G252" i="2"/>
  <c r="I251" i="2"/>
  <c r="D346" i="15"/>
  <c r="C250" i="8"/>
  <c r="E249" i="8"/>
  <c r="G253" i="2"/>
  <c r="I252" i="2"/>
  <c r="D347" i="15"/>
  <c r="C251" i="8"/>
  <c r="E250" i="8"/>
  <c r="G254" i="2"/>
  <c r="I253" i="2"/>
  <c r="D348" i="15"/>
  <c r="C252" i="8"/>
  <c r="E251" i="8"/>
  <c r="G255" i="2"/>
  <c r="I254" i="2"/>
  <c r="D349" i="15"/>
  <c r="C253" i="8"/>
  <c r="E252" i="8"/>
  <c r="G256" i="2"/>
  <c r="I255" i="2"/>
  <c r="D350" i="15"/>
  <c r="C254" i="8"/>
  <c r="E253" i="8"/>
  <c r="G257" i="2"/>
  <c r="I256" i="2"/>
  <c r="D351" i="15"/>
  <c r="C255" i="8"/>
  <c r="E254" i="8"/>
  <c r="G258" i="2"/>
  <c r="I257" i="2"/>
  <c r="D352" i="15"/>
  <c r="C256" i="8"/>
  <c r="E255" i="8"/>
  <c r="G259" i="2"/>
  <c r="I258" i="2"/>
  <c r="D353" i="15"/>
  <c r="C257" i="8"/>
  <c r="E256" i="8"/>
  <c r="G260" i="2"/>
  <c r="I259" i="2"/>
  <c r="D354" i="15"/>
  <c r="C258" i="8"/>
  <c r="E257" i="8"/>
  <c r="G261" i="2"/>
  <c r="I260" i="2"/>
  <c r="D355" i="15"/>
  <c r="C259" i="8"/>
  <c r="E258" i="8"/>
  <c r="G262" i="2"/>
  <c r="I261" i="2"/>
  <c r="D356" i="15"/>
  <c r="C260" i="8"/>
  <c r="E259" i="8"/>
  <c r="G263" i="2"/>
  <c r="I262" i="2"/>
  <c r="D357" i="15"/>
  <c r="C261" i="8"/>
  <c r="E260" i="8"/>
  <c r="G264" i="2"/>
  <c r="I263" i="2"/>
  <c r="D358" i="15"/>
  <c r="C262" i="8"/>
  <c r="E261" i="8"/>
  <c r="G265" i="2"/>
  <c r="I264" i="2"/>
  <c r="D359" i="15"/>
  <c r="C263" i="8"/>
  <c r="E262" i="8"/>
  <c r="G266" i="2"/>
  <c r="I265" i="2"/>
  <c r="D360" i="15"/>
  <c r="C264" i="8"/>
  <c r="E263" i="8"/>
  <c r="G267" i="2"/>
  <c r="I266" i="2"/>
  <c r="D361" i="15"/>
  <c r="C265" i="8"/>
  <c r="E264" i="8"/>
  <c r="G268" i="2"/>
  <c r="I267" i="2"/>
  <c r="D362" i="15"/>
  <c r="C266" i="8"/>
  <c r="E265" i="8"/>
  <c r="G269" i="2"/>
  <c r="I268" i="2"/>
  <c r="D363" i="15"/>
  <c r="C267" i="8"/>
  <c r="E266" i="8"/>
  <c r="G270" i="2"/>
  <c r="I269" i="2"/>
  <c r="D364" i="15"/>
  <c r="C268" i="8"/>
  <c r="E267" i="8"/>
  <c r="G271" i="2"/>
  <c r="I270" i="2"/>
  <c r="D365" i="15"/>
  <c r="C269" i="8"/>
  <c r="E268" i="8"/>
  <c r="G272" i="2"/>
  <c r="I271" i="2"/>
  <c r="D366" i="15"/>
  <c r="C270" i="8"/>
  <c r="E269" i="8"/>
  <c r="G273" i="2"/>
  <c r="I272" i="2"/>
  <c r="D367" i="15"/>
  <c r="C271" i="8"/>
  <c r="E270" i="8"/>
  <c r="G274" i="2"/>
  <c r="I273" i="2"/>
  <c r="D368" i="15"/>
  <c r="C272" i="8"/>
  <c r="E271" i="8"/>
  <c r="G275" i="2"/>
  <c r="I274" i="2"/>
  <c r="D369" i="15"/>
  <c r="C273" i="8"/>
  <c r="E272" i="8"/>
  <c r="G276" i="2"/>
  <c r="I275" i="2"/>
  <c r="D370" i="15"/>
  <c r="C274" i="8"/>
  <c r="E273" i="8"/>
  <c r="G277" i="2"/>
  <c r="I276" i="2"/>
  <c r="D371" i="15"/>
  <c r="C275" i="8"/>
  <c r="E274" i="8"/>
  <c r="G278" i="2"/>
  <c r="I277" i="2"/>
  <c r="D372" i="15"/>
  <c r="C276" i="8"/>
  <c r="E275" i="8"/>
  <c r="G279" i="2"/>
  <c r="I278" i="2"/>
  <c r="D373" i="15"/>
  <c r="C277" i="8"/>
  <c r="E276" i="8"/>
  <c r="G280" i="2"/>
  <c r="I279" i="2"/>
  <c r="D374" i="15"/>
  <c r="C278" i="8"/>
  <c r="E277" i="8"/>
  <c r="G281" i="2"/>
  <c r="I280" i="2"/>
  <c r="D375" i="15"/>
  <c r="C279" i="8"/>
  <c r="E278" i="8"/>
  <c r="G282" i="2"/>
  <c r="I281" i="2"/>
  <c r="D376" i="15"/>
  <c r="C280" i="8"/>
  <c r="E279" i="8"/>
  <c r="G283" i="2"/>
  <c r="I282" i="2"/>
  <c r="D377" i="15"/>
  <c r="C281" i="8"/>
  <c r="E280" i="8"/>
  <c r="G284" i="2"/>
  <c r="I283" i="2"/>
  <c r="D378" i="15"/>
  <c r="C282" i="8"/>
  <c r="E281" i="8"/>
  <c r="G285" i="2"/>
  <c r="I284" i="2"/>
  <c r="D379" i="15"/>
  <c r="C283" i="8"/>
  <c r="E282" i="8"/>
  <c r="G286" i="2"/>
  <c r="I285" i="2"/>
  <c r="D380" i="15"/>
  <c r="C284" i="8"/>
  <c r="E283" i="8"/>
  <c r="G287" i="2"/>
  <c r="I286" i="2"/>
  <c r="D381" i="15"/>
  <c r="C285" i="8"/>
  <c r="E284" i="8"/>
  <c r="G288" i="2"/>
  <c r="I287" i="2"/>
  <c r="D382" i="15"/>
  <c r="C286" i="8"/>
  <c r="E285" i="8"/>
  <c r="G289" i="2"/>
  <c r="I288" i="2"/>
  <c r="D383" i="15"/>
  <c r="C287" i="8"/>
  <c r="E286" i="8"/>
  <c r="G290" i="2"/>
  <c r="I289" i="2"/>
  <c r="D384" i="15"/>
  <c r="C288" i="8"/>
  <c r="E287" i="8"/>
  <c r="G291" i="2"/>
  <c r="I290" i="2"/>
  <c r="D385" i="15"/>
  <c r="C289" i="8"/>
  <c r="E288" i="8"/>
  <c r="G292" i="2"/>
  <c r="I291" i="2"/>
  <c r="D386" i="15"/>
  <c r="C290" i="8"/>
  <c r="E289" i="8"/>
  <c r="G293" i="2"/>
  <c r="I292" i="2"/>
  <c r="D387" i="15"/>
  <c r="C291" i="8"/>
  <c r="E290" i="8"/>
  <c r="G294" i="2"/>
  <c r="I293" i="2"/>
  <c r="D388" i="15"/>
  <c r="C292" i="8"/>
  <c r="E291" i="8"/>
  <c r="G295" i="2"/>
  <c r="I294" i="2"/>
  <c r="D389" i="15"/>
  <c r="C293" i="8"/>
  <c r="E292" i="8"/>
  <c r="G296" i="2"/>
  <c r="I295" i="2"/>
  <c r="D390" i="15"/>
  <c r="C294" i="8"/>
  <c r="E293" i="8"/>
  <c r="G297" i="2"/>
  <c r="I296" i="2"/>
  <c r="D391" i="15"/>
  <c r="C295" i="8"/>
  <c r="E294" i="8"/>
  <c r="G298" i="2"/>
  <c r="I297" i="2"/>
  <c r="D392" i="15"/>
  <c r="C296" i="8"/>
  <c r="E295" i="8"/>
  <c r="G299" i="2"/>
  <c r="I298" i="2"/>
  <c r="D393" i="15"/>
  <c r="C297" i="8"/>
  <c r="E296" i="8"/>
  <c r="G300" i="2"/>
  <c r="I299" i="2"/>
  <c r="D394" i="15"/>
  <c r="C298" i="8"/>
  <c r="E297" i="8"/>
  <c r="G301" i="2"/>
  <c r="I300" i="2"/>
  <c r="D395" i="15"/>
  <c r="C299" i="8"/>
  <c r="E298" i="8"/>
  <c r="G302" i="2"/>
  <c r="I301" i="2"/>
  <c r="D396" i="15"/>
  <c r="C300" i="8"/>
  <c r="E299" i="8"/>
  <c r="G303" i="2"/>
  <c r="I302" i="2"/>
  <c r="D397" i="15"/>
  <c r="C301" i="8"/>
  <c r="E300" i="8"/>
  <c r="G304" i="2"/>
  <c r="I303" i="2"/>
  <c r="D398" i="15"/>
  <c r="C302" i="8"/>
  <c r="E301" i="8"/>
  <c r="G305" i="2"/>
  <c r="I304" i="2"/>
  <c r="D399" i="15"/>
  <c r="C303" i="8"/>
  <c r="E302" i="8"/>
  <c r="G306" i="2"/>
  <c r="I305" i="2"/>
  <c r="D400" i="15"/>
  <c r="C304" i="8"/>
  <c r="E303" i="8"/>
  <c r="G307" i="2"/>
  <c r="I306" i="2"/>
  <c r="D401" i="15"/>
  <c r="C305" i="8"/>
  <c r="E304" i="8"/>
  <c r="G308" i="2"/>
  <c r="I307" i="2"/>
  <c r="D402" i="15"/>
  <c r="C306" i="8"/>
  <c r="E305" i="8"/>
  <c r="G309" i="2"/>
  <c r="I308" i="2"/>
  <c r="D403" i="15"/>
  <c r="C307" i="8"/>
  <c r="E306" i="8"/>
  <c r="G310" i="2"/>
  <c r="I309" i="2"/>
  <c r="D404" i="15"/>
  <c r="C308" i="8"/>
  <c r="E307" i="8"/>
  <c r="G311" i="2"/>
  <c r="I310" i="2"/>
  <c r="D405" i="15"/>
  <c r="C309" i="8"/>
  <c r="E308" i="8"/>
  <c r="G312" i="2"/>
  <c r="I311" i="2"/>
  <c r="D406" i="15"/>
  <c r="C310" i="8"/>
  <c r="E309" i="8"/>
  <c r="G313" i="2"/>
  <c r="I312" i="2"/>
  <c r="D407" i="15"/>
  <c r="C311" i="8"/>
  <c r="E310" i="8"/>
  <c r="G314" i="2"/>
  <c r="I313" i="2"/>
  <c r="D408" i="15"/>
  <c r="C312" i="8"/>
  <c r="E311" i="8"/>
  <c r="G315" i="2"/>
  <c r="I314" i="2"/>
  <c r="D409" i="15"/>
  <c r="C313" i="8"/>
  <c r="E312" i="8"/>
  <c r="G316" i="2"/>
  <c r="I315" i="2"/>
  <c r="D410" i="15"/>
  <c r="C314" i="8"/>
  <c r="E313" i="8"/>
  <c r="G317" i="2"/>
  <c r="I316" i="2"/>
  <c r="D411" i="15"/>
  <c r="C315" i="8"/>
  <c r="E314" i="8"/>
  <c r="G318" i="2"/>
  <c r="I317" i="2"/>
  <c r="D412" i="15"/>
  <c r="C316" i="8"/>
  <c r="E315" i="8"/>
  <c r="G319" i="2"/>
  <c r="I318" i="2"/>
  <c r="D413" i="15"/>
  <c r="C317" i="8"/>
  <c r="E316" i="8"/>
  <c r="G320" i="2"/>
  <c r="I319" i="2"/>
  <c r="D414" i="15"/>
  <c r="C318" i="8"/>
  <c r="E317" i="8"/>
  <c r="G321" i="2"/>
  <c r="I320" i="2"/>
  <c r="D415" i="15"/>
  <c r="C319" i="8"/>
  <c r="E318" i="8"/>
  <c r="G322" i="2"/>
  <c r="I321" i="2"/>
  <c r="D416" i="15"/>
  <c r="C320" i="8"/>
  <c r="E319" i="8"/>
  <c r="G323" i="2"/>
  <c r="I322" i="2"/>
  <c r="D417" i="15"/>
  <c r="C321" i="8"/>
  <c r="E320" i="8"/>
  <c r="G324" i="2"/>
  <c r="I323" i="2"/>
  <c r="D418" i="15"/>
  <c r="C322" i="8"/>
  <c r="E321" i="8"/>
  <c r="G325" i="2"/>
  <c r="I324" i="2"/>
  <c r="D419" i="15"/>
  <c r="C323" i="8"/>
  <c r="E322" i="8"/>
  <c r="G326" i="2"/>
  <c r="I325" i="2"/>
  <c r="D420" i="15"/>
  <c r="C324" i="8"/>
  <c r="E323" i="8"/>
  <c r="G327" i="2"/>
  <c r="I326" i="2"/>
  <c r="D421" i="15"/>
  <c r="C325" i="8"/>
  <c r="E324" i="8"/>
  <c r="G328" i="2"/>
  <c r="I327" i="2"/>
  <c r="D422" i="15"/>
  <c r="C326" i="8"/>
  <c r="E325" i="8"/>
  <c r="G329" i="2"/>
  <c r="I328" i="2"/>
  <c r="D423" i="15"/>
  <c r="C327" i="8"/>
  <c r="E326" i="8"/>
  <c r="G330" i="2"/>
  <c r="I329" i="2"/>
  <c r="D424" i="15"/>
  <c r="C328" i="8"/>
  <c r="E327" i="8"/>
  <c r="G331" i="2"/>
  <c r="I330" i="2"/>
  <c r="D425" i="15"/>
  <c r="C329" i="8"/>
  <c r="E328" i="8"/>
  <c r="G332" i="2"/>
  <c r="I331" i="2"/>
  <c r="D426" i="15"/>
  <c r="C330" i="8"/>
  <c r="E329" i="8"/>
  <c r="G333" i="2"/>
  <c r="I332" i="2"/>
  <c r="D427" i="15"/>
  <c r="C331" i="8"/>
  <c r="E330" i="8"/>
  <c r="G334" i="2"/>
  <c r="I333" i="2"/>
  <c r="D428" i="15"/>
  <c r="C332" i="8"/>
  <c r="E331" i="8"/>
  <c r="G335" i="2"/>
  <c r="I334" i="2"/>
  <c r="D429" i="15"/>
  <c r="C333" i="8"/>
  <c r="E332" i="8"/>
  <c r="G336" i="2"/>
  <c r="I335" i="2"/>
  <c r="D430" i="15"/>
  <c r="C334" i="8"/>
  <c r="E333" i="8"/>
  <c r="G337" i="2"/>
  <c r="I336" i="2"/>
  <c r="D431" i="15"/>
  <c r="C335" i="8"/>
  <c r="E334" i="8"/>
  <c r="G338" i="2"/>
  <c r="I337" i="2"/>
  <c r="D432" i="15"/>
  <c r="C336" i="8"/>
  <c r="E335" i="8"/>
  <c r="G339" i="2"/>
  <c r="I338" i="2"/>
  <c r="D433" i="15"/>
  <c r="C337" i="8"/>
  <c r="E336" i="8"/>
  <c r="G340" i="2"/>
  <c r="I339" i="2"/>
  <c r="D434" i="15"/>
  <c r="C338" i="8"/>
  <c r="E337" i="8"/>
  <c r="G341" i="2"/>
  <c r="I340" i="2"/>
  <c r="D435" i="15"/>
  <c r="C339" i="8"/>
  <c r="E338" i="8"/>
  <c r="I341" i="2"/>
  <c r="G342" i="2"/>
  <c r="D436" i="15"/>
  <c r="C340" i="8"/>
  <c r="E339" i="8"/>
  <c r="G343" i="2"/>
  <c r="I342" i="2"/>
  <c r="D437" i="15"/>
  <c r="C341" i="8"/>
  <c r="E340" i="8"/>
  <c r="G344" i="2"/>
  <c r="I343" i="2"/>
  <c r="D438" i="15"/>
  <c r="C342" i="8"/>
  <c r="E341" i="8"/>
  <c r="G345" i="2"/>
  <c r="I344" i="2"/>
  <c r="D439" i="15"/>
  <c r="C343" i="8"/>
  <c r="E342" i="8"/>
  <c r="G346" i="2"/>
  <c r="I345" i="2"/>
  <c r="D440" i="15"/>
  <c r="C344" i="8"/>
  <c r="E343" i="8"/>
  <c r="G347" i="2"/>
  <c r="I346" i="2"/>
  <c r="D441" i="15"/>
  <c r="C345" i="8"/>
  <c r="E344" i="8"/>
  <c r="G348" i="2"/>
  <c r="I347" i="2"/>
  <c r="D442" i="15"/>
  <c r="C346" i="8"/>
  <c r="E345" i="8"/>
  <c r="G349" i="2"/>
  <c r="I348" i="2"/>
  <c r="D443" i="15"/>
  <c r="C347" i="8"/>
  <c r="E346" i="8"/>
  <c r="G350" i="2"/>
  <c r="I349" i="2"/>
  <c r="D444" i="15"/>
  <c r="C348" i="8"/>
  <c r="E347" i="8"/>
  <c r="G351" i="2"/>
  <c r="I350" i="2"/>
  <c r="D445" i="15"/>
  <c r="C349" i="8"/>
  <c r="E348" i="8"/>
  <c r="G352" i="2"/>
  <c r="I351" i="2"/>
  <c r="D446" i="15"/>
  <c r="C350" i="8"/>
  <c r="E349" i="8"/>
  <c r="G353" i="2"/>
  <c r="I352" i="2"/>
  <c r="D447" i="15"/>
  <c r="C351" i="8"/>
  <c r="E350" i="8"/>
  <c r="G354" i="2"/>
  <c r="I353" i="2"/>
  <c r="D448" i="15"/>
  <c r="C352" i="8"/>
  <c r="E351" i="8"/>
  <c r="G355" i="2"/>
  <c r="I354" i="2"/>
  <c r="D449" i="15"/>
  <c r="C353" i="8"/>
  <c r="E352" i="8"/>
  <c r="G356" i="2"/>
  <c r="I355" i="2"/>
  <c r="D450" i="15"/>
  <c r="C354" i="8"/>
  <c r="E353" i="8"/>
  <c r="G357" i="2"/>
  <c r="I356" i="2"/>
  <c r="D451" i="15"/>
  <c r="C355" i="8"/>
  <c r="E354" i="8"/>
  <c r="G358" i="2"/>
  <c r="I357" i="2"/>
  <c r="D452" i="15"/>
  <c r="C356" i="8"/>
  <c r="E355" i="8"/>
  <c r="G359" i="2"/>
  <c r="I358" i="2"/>
  <c r="D453" i="15"/>
  <c r="C357" i="8"/>
  <c r="E356" i="8"/>
  <c r="G360" i="2"/>
  <c r="I359" i="2"/>
  <c r="D454" i="15"/>
  <c r="C358" i="8"/>
  <c r="E357" i="8"/>
  <c r="G361" i="2"/>
  <c r="I360" i="2"/>
  <c r="D455" i="15"/>
  <c r="C359" i="8"/>
  <c r="E358" i="8"/>
  <c r="G362" i="2"/>
  <c r="I361" i="2"/>
  <c r="D456" i="15"/>
  <c r="C360" i="8"/>
  <c r="E359" i="8"/>
  <c r="G363" i="2"/>
  <c r="I362" i="2"/>
  <c r="D457" i="15"/>
  <c r="C361" i="8"/>
  <c r="E360" i="8"/>
  <c r="G364" i="2"/>
  <c r="I363" i="2"/>
  <c r="D458" i="15"/>
  <c r="C362" i="8"/>
  <c r="E361" i="8"/>
  <c r="G365" i="2"/>
  <c r="I364" i="2"/>
  <c r="D459" i="15"/>
  <c r="C363" i="8"/>
  <c r="E362" i="8"/>
  <c r="G366" i="2"/>
  <c r="I365" i="2"/>
  <c r="D460" i="15"/>
  <c r="C364" i="8"/>
  <c r="E363" i="8"/>
  <c r="G367" i="2"/>
  <c r="I366" i="2"/>
  <c r="D461" i="15"/>
  <c r="C365" i="8"/>
  <c r="E364" i="8"/>
  <c r="G368" i="2"/>
  <c r="I367" i="2"/>
  <c r="D462" i="15"/>
  <c r="C366" i="8"/>
  <c r="E365" i="8"/>
  <c r="G369" i="2"/>
  <c r="I368" i="2"/>
  <c r="D463" i="15"/>
  <c r="C367" i="8"/>
  <c r="E366" i="8"/>
  <c r="G370" i="2"/>
  <c r="I369" i="2"/>
  <c r="D464" i="15"/>
  <c r="C368" i="8"/>
  <c r="E367" i="8"/>
  <c r="G371" i="2"/>
  <c r="I370" i="2"/>
  <c r="D465" i="15"/>
  <c r="C369" i="8"/>
  <c r="E368" i="8"/>
  <c r="G372" i="2"/>
  <c r="I371" i="2"/>
  <c r="D466" i="15"/>
  <c r="C370" i="8"/>
  <c r="E369" i="8"/>
  <c r="G373" i="2"/>
  <c r="I372" i="2"/>
  <c r="D467" i="15"/>
  <c r="C371" i="8"/>
  <c r="E370" i="8"/>
  <c r="G374" i="2"/>
  <c r="I373" i="2"/>
  <c r="D468" i="15"/>
  <c r="C372" i="8"/>
  <c r="E371" i="8"/>
  <c r="G375" i="2"/>
  <c r="I374" i="2"/>
  <c r="D469" i="15"/>
  <c r="C373" i="8"/>
  <c r="E372" i="8"/>
  <c r="G376" i="2"/>
  <c r="I375" i="2"/>
  <c r="D470" i="15"/>
  <c r="C374" i="8"/>
  <c r="E373" i="8"/>
  <c r="G377" i="2"/>
  <c r="I376" i="2"/>
  <c r="D471" i="15"/>
  <c r="C375" i="8"/>
  <c r="E374" i="8"/>
  <c r="G378" i="2"/>
  <c r="I377" i="2"/>
  <c r="D472" i="15"/>
  <c r="C376" i="8"/>
  <c r="E375" i="8"/>
  <c r="G379" i="2"/>
  <c r="I378" i="2"/>
  <c r="D473" i="15"/>
  <c r="C377" i="8"/>
  <c r="E376" i="8"/>
  <c r="G380" i="2"/>
  <c r="I379" i="2"/>
  <c r="D474" i="15"/>
  <c r="C378" i="8"/>
  <c r="E377" i="8"/>
  <c r="G381" i="2"/>
  <c r="I380" i="2"/>
  <c r="D475" i="15"/>
  <c r="C379" i="8"/>
  <c r="E378" i="8"/>
  <c r="G382" i="2"/>
  <c r="I381" i="2"/>
  <c r="D476" i="15"/>
  <c r="C380" i="8"/>
  <c r="E379" i="8"/>
  <c r="G383" i="2"/>
  <c r="I382" i="2"/>
  <c r="D477" i="15"/>
  <c r="C381" i="8"/>
  <c r="E380" i="8"/>
  <c r="G384" i="2"/>
  <c r="I383" i="2"/>
  <c r="D478" i="15"/>
  <c r="C382" i="8"/>
  <c r="E381" i="8"/>
  <c r="G385" i="2"/>
  <c r="I384" i="2"/>
  <c r="D479" i="15"/>
  <c r="C383" i="8"/>
  <c r="E382" i="8"/>
  <c r="G386" i="2"/>
  <c r="I385" i="2"/>
  <c r="D480" i="15"/>
  <c r="C384" i="8"/>
  <c r="E383" i="8"/>
  <c r="G387" i="2"/>
  <c r="I386" i="2"/>
  <c r="D481" i="15"/>
  <c r="C385" i="8"/>
  <c r="E384" i="8"/>
  <c r="G388" i="2"/>
  <c r="I387" i="2"/>
  <c r="D482" i="15"/>
  <c r="C386" i="8"/>
  <c r="E385" i="8"/>
  <c r="G389" i="2"/>
  <c r="I388" i="2"/>
  <c r="D483" i="15"/>
  <c r="C387" i="8"/>
  <c r="E386" i="8"/>
  <c r="G390" i="2"/>
  <c r="I389" i="2"/>
  <c r="D484" i="15"/>
  <c r="C388" i="8"/>
  <c r="E387" i="8"/>
  <c r="G391" i="2"/>
  <c r="I390" i="2"/>
  <c r="D485" i="15"/>
  <c r="C389" i="8"/>
  <c r="E388" i="8"/>
  <c r="G392" i="2"/>
  <c r="I391" i="2"/>
  <c r="D486" i="15"/>
  <c r="C390" i="8"/>
  <c r="E389" i="8"/>
  <c r="G393" i="2"/>
  <c r="I392" i="2"/>
  <c r="D487" i="15"/>
  <c r="C391" i="8"/>
  <c r="E390" i="8"/>
  <c r="G394" i="2"/>
  <c r="I393" i="2"/>
  <c r="D488" i="15"/>
  <c r="C392" i="8"/>
  <c r="E391" i="8"/>
  <c r="G395" i="2"/>
  <c r="I394" i="2"/>
  <c r="D489" i="15"/>
  <c r="C393" i="8"/>
  <c r="E392" i="8"/>
  <c r="G396" i="2"/>
  <c r="I395" i="2"/>
  <c r="D490" i="15"/>
  <c r="C394" i="8"/>
  <c r="E393" i="8"/>
  <c r="G397" i="2"/>
  <c r="I396" i="2"/>
  <c r="D491" i="15"/>
  <c r="C395" i="8"/>
  <c r="E394" i="8"/>
  <c r="G398" i="2"/>
  <c r="I397" i="2"/>
  <c r="D492" i="15"/>
  <c r="C396" i="8"/>
  <c r="E395" i="8"/>
  <c r="G399" i="2"/>
  <c r="I398" i="2"/>
  <c r="D493" i="15"/>
  <c r="C397" i="8"/>
  <c r="E396" i="8"/>
  <c r="G400" i="2"/>
  <c r="I399" i="2"/>
  <c r="D494" i="15"/>
  <c r="C398" i="8"/>
  <c r="E397" i="8"/>
  <c r="G401" i="2"/>
  <c r="I400" i="2"/>
  <c r="D495" i="15"/>
  <c r="C399" i="8"/>
  <c r="E398" i="8"/>
  <c r="G402" i="2"/>
  <c r="I401" i="2"/>
  <c r="D496" i="15"/>
  <c r="C400" i="8"/>
  <c r="E399" i="8"/>
  <c r="G403" i="2"/>
  <c r="I402" i="2"/>
  <c r="D497" i="15"/>
  <c r="C401" i="8"/>
  <c r="E400" i="8"/>
  <c r="G404" i="2"/>
  <c r="I403" i="2"/>
  <c r="D498" i="15"/>
  <c r="C402" i="8"/>
  <c r="E401" i="8"/>
  <c r="G405" i="2"/>
  <c r="I404" i="2"/>
  <c r="D499" i="15"/>
  <c r="C403" i="8"/>
  <c r="E402" i="8"/>
  <c r="G406" i="2"/>
  <c r="I405" i="2"/>
  <c r="D500" i="15"/>
  <c r="C404" i="8"/>
  <c r="E403" i="8"/>
  <c r="G407" i="2"/>
  <c r="I406" i="2"/>
  <c r="D501" i="15"/>
  <c r="C405" i="8"/>
  <c r="E404" i="8"/>
  <c r="G408" i="2"/>
  <c r="I407" i="2"/>
  <c r="D502" i="15"/>
  <c r="C406" i="8"/>
  <c r="E405" i="8"/>
  <c r="G409" i="2"/>
  <c r="I408" i="2"/>
  <c r="D503" i="15"/>
  <c r="C407" i="8"/>
  <c r="E406" i="8"/>
  <c r="G410" i="2"/>
  <c r="I409" i="2"/>
  <c r="D504" i="15"/>
  <c r="C408" i="8"/>
  <c r="E407" i="8"/>
  <c r="G411" i="2"/>
  <c r="I410" i="2"/>
  <c r="D505" i="15"/>
  <c r="C409" i="8"/>
  <c r="E408" i="8"/>
  <c r="G412" i="2"/>
  <c r="I411" i="2"/>
  <c r="D506" i="15"/>
  <c r="C410" i="8"/>
  <c r="E409" i="8"/>
  <c r="G413" i="2"/>
  <c r="I412" i="2"/>
  <c r="D507" i="15"/>
  <c r="C411" i="8"/>
  <c r="E410" i="8"/>
  <c r="G414" i="2"/>
  <c r="I413" i="2"/>
  <c r="D508" i="15"/>
  <c r="C412" i="8"/>
  <c r="E411" i="8"/>
  <c r="G415" i="2"/>
  <c r="I414" i="2"/>
  <c r="D509" i="15"/>
  <c r="C413" i="8"/>
  <c r="E412" i="8"/>
  <c r="G416" i="2"/>
  <c r="I415" i="2"/>
  <c r="D510" i="15"/>
  <c r="C414" i="8"/>
  <c r="E413" i="8"/>
  <c r="G417" i="2"/>
  <c r="I416" i="2"/>
  <c r="D511" i="15"/>
  <c r="C415" i="8"/>
  <c r="E414" i="8"/>
  <c r="G418" i="2"/>
  <c r="I417" i="2"/>
  <c r="D512" i="15"/>
  <c r="C416" i="8"/>
  <c r="E415" i="8"/>
  <c r="G419" i="2"/>
  <c r="I418" i="2"/>
  <c r="D513" i="15"/>
  <c r="C417" i="8"/>
  <c r="E416" i="8"/>
  <c r="G420" i="2"/>
  <c r="I419" i="2"/>
  <c r="D514" i="15"/>
  <c r="C418" i="8"/>
  <c r="E417" i="8"/>
  <c r="G421" i="2"/>
  <c r="I420" i="2"/>
  <c r="D515" i="15"/>
  <c r="C419" i="8"/>
  <c r="E418" i="8"/>
  <c r="G422" i="2"/>
  <c r="I421" i="2"/>
  <c r="D516" i="15"/>
  <c r="C420" i="8"/>
  <c r="E419" i="8"/>
  <c r="G423" i="2"/>
  <c r="I422" i="2"/>
  <c r="D517" i="15"/>
  <c r="C421" i="8"/>
  <c r="E420" i="8"/>
  <c r="G424" i="2"/>
  <c r="I423" i="2"/>
  <c r="D518" i="15"/>
  <c r="C422" i="8"/>
  <c r="E421" i="8"/>
  <c r="G425" i="2"/>
  <c r="I424" i="2"/>
  <c r="D519" i="15"/>
  <c r="C423" i="8"/>
  <c r="E422" i="8"/>
  <c r="G426" i="2"/>
  <c r="I425" i="2"/>
  <c r="D520" i="15"/>
  <c r="C424" i="8"/>
  <c r="E423" i="8"/>
  <c r="G427" i="2"/>
  <c r="I426" i="2"/>
  <c r="D521" i="15"/>
  <c r="C425" i="8"/>
  <c r="E424" i="8"/>
  <c r="G428" i="2"/>
  <c r="I427" i="2"/>
  <c r="D522" i="15"/>
  <c r="C426" i="8"/>
  <c r="E425" i="8"/>
  <c r="G429" i="2"/>
  <c r="I428" i="2"/>
  <c r="D523" i="15"/>
  <c r="C427" i="8"/>
  <c r="E426" i="8"/>
  <c r="G430" i="2"/>
  <c r="I429" i="2"/>
  <c r="D524" i="15"/>
  <c r="C428" i="8"/>
  <c r="E427" i="8"/>
  <c r="G431" i="2"/>
  <c r="I430" i="2"/>
  <c r="D525" i="15"/>
  <c r="C429" i="8"/>
  <c r="E428" i="8"/>
  <c r="G432" i="2"/>
  <c r="I431" i="2"/>
  <c r="D526" i="15"/>
  <c r="C430" i="8"/>
  <c r="E429" i="8"/>
  <c r="G433" i="2"/>
  <c r="I432" i="2"/>
  <c r="D527" i="15"/>
  <c r="C431" i="8"/>
  <c r="E430" i="8"/>
  <c r="G434" i="2"/>
  <c r="I433" i="2"/>
  <c r="D528" i="15"/>
  <c r="C432" i="8"/>
  <c r="E431" i="8"/>
  <c r="G435" i="2"/>
  <c r="I434" i="2"/>
  <c r="D529" i="15"/>
  <c r="C433" i="8"/>
  <c r="E432" i="8"/>
  <c r="G436" i="2"/>
  <c r="I435" i="2"/>
  <c r="D530" i="15"/>
  <c r="C434" i="8"/>
  <c r="E433" i="8"/>
  <c r="G437" i="2"/>
  <c r="I436" i="2"/>
  <c r="D531" i="15"/>
  <c r="C435" i="8"/>
  <c r="E434" i="8"/>
  <c r="G438" i="2"/>
  <c r="I437" i="2"/>
  <c r="D532" i="15"/>
  <c r="C436" i="8"/>
  <c r="E435" i="8"/>
  <c r="G439" i="2"/>
  <c r="I438" i="2"/>
  <c r="D533" i="15"/>
  <c r="C437" i="8"/>
  <c r="E436" i="8"/>
  <c r="G440" i="2"/>
  <c r="I439" i="2"/>
  <c r="D534" i="15"/>
  <c r="C438" i="8"/>
  <c r="E437" i="8"/>
  <c r="G441" i="2"/>
  <c r="I440" i="2"/>
  <c r="D535" i="15"/>
  <c r="C439" i="8"/>
  <c r="E438" i="8"/>
  <c r="G442" i="2"/>
  <c r="I441" i="2"/>
  <c r="D536" i="15"/>
  <c r="C440" i="8"/>
  <c r="E439" i="8"/>
  <c r="G443" i="2"/>
  <c r="I442" i="2"/>
  <c r="D537" i="15"/>
  <c r="C441" i="8"/>
  <c r="E440" i="8"/>
  <c r="G444" i="2"/>
  <c r="I443" i="2"/>
  <c r="D538" i="15"/>
  <c r="C442" i="8"/>
  <c r="E441" i="8"/>
  <c r="G445" i="2"/>
  <c r="I444" i="2"/>
  <c r="D539" i="15"/>
  <c r="C443" i="8"/>
  <c r="E442" i="8"/>
  <c r="G446" i="2"/>
  <c r="I445" i="2"/>
  <c r="D540" i="15"/>
  <c r="C444" i="8"/>
  <c r="E443" i="8"/>
  <c r="G447" i="2"/>
  <c r="I446" i="2"/>
  <c r="D541" i="15"/>
  <c r="C445" i="8"/>
  <c r="E444" i="8"/>
  <c r="G448" i="2"/>
  <c r="I447" i="2"/>
  <c r="D542" i="15"/>
  <c r="C446" i="8"/>
  <c r="E445" i="8"/>
  <c r="G449" i="2"/>
  <c r="I448" i="2"/>
  <c r="D543" i="15"/>
  <c r="C447" i="8"/>
  <c r="E446" i="8"/>
  <c r="G450" i="2"/>
  <c r="I449" i="2"/>
  <c r="D544" i="15"/>
  <c r="C448" i="8"/>
  <c r="E447" i="8"/>
  <c r="G451" i="2"/>
  <c r="I450" i="2"/>
  <c r="D545" i="15"/>
  <c r="C449" i="8"/>
  <c r="E448" i="8"/>
  <c r="G452" i="2"/>
  <c r="I451" i="2"/>
  <c r="D546" i="15"/>
  <c r="C450" i="8"/>
  <c r="E449" i="8"/>
  <c r="G453" i="2"/>
  <c r="I452" i="2"/>
  <c r="D547" i="15"/>
  <c r="C451" i="8"/>
  <c r="E450" i="8"/>
  <c r="G454" i="2"/>
  <c r="I453" i="2"/>
  <c r="D548" i="15"/>
  <c r="C452" i="8"/>
  <c r="E451" i="8"/>
  <c r="G455" i="2"/>
  <c r="I454" i="2"/>
  <c r="D549" i="15"/>
  <c r="C453" i="8"/>
  <c r="E452" i="8"/>
  <c r="G456" i="2"/>
  <c r="I455" i="2"/>
  <c r="D550" i="15"/>
  <c r="C454" i="8"/>
  <c r="E453" i="8"/>
  <c r="G457" i="2"/>
  <c r="I456" i="2"/>
  <c r="D551" i="15"/>
  <c r="C455" i="8"/>
  <c r="E454" i="8"/>
  <c r="G458" i="2"/>
  <c r="I457" i="2"/>
  <c r="D552" i="15"/>
  <c r="C456" i="8"/>
  <c r="E455" i="8"/>
  <c r="G459" i="2"/>
  <c r="I458" i="2"/>
  <c r="D553" i="15"/>
  <c r="C457" i="8"/>
  <c r="E456" i="8"/>
  <c r="G460" i="2"/>
  <c r="I459" i="2"/>
  <c r="D554" i="15"/>
  <c r="C458" i="8"/>
  <c r="E457" i="8"/>
  <c r="G461" i="2"/>
  <c r="I460" i="2"/>
  <c r="D555" i="15"/>
  <c r="C459" i="8"/>
  <c r="E458" i="8"/>
  <c r="G462" i="2"/>
  <c r="I461" i="2"/>
  <c r="D556" i="15"/>
  <c r="C460" i="8"/>
  <c r="E459" i="8"/>
  <c r="G463" i="2"/>
  <c r="I462" i="2"/>
  <c r="D557" i="15"/>
  <c r="C461" i="8"/>
  <c r="E460" i="8"/>
  <c r="G464" i="2"/>
  <c r="I463" i="2"/>
  <c r="D558" i="15"/>
  <c r="C462" i="8"/>
  <c r="E461" i="8"/>
  <c r="G465" i="2"/>
  <c r="I464" i="2"/>
  <c r="D559" i="15"/>
  <c r="C463" i="8"/>
  <c r="E462" i="8"/>
  <c r="G466" i="2"/>
  <c r="I465" i="2"/>
  <c r="D560" i="15"/>
  <c r="C464" i="8"/>
  <c r="E463" i="8"/>
  <c r="G467" i="2"/>
  <c r="I466" i="2"/>
  <c r="D561" i="15"/>
  <c r="C465" i="8"/>
  <c r="E464" i="8"/>
  <c r="G468" i="2"/>
  <c r="I467" i="2"/>
  <c r="D562" i="15"/>
  <c r="C466" i="8"/>
  <c r="E465" i="8"/>
  <c r="G469" i="2"/>
  <c r="I468" i="2"/>
  <c r="D563" i="15"/>
  <c r="C467" i="8"/>
  <c r="E466" i="8"/>
  <c r="G470" i="2"/>
  <c r="I469" i="2"/>
  <c r="D564" i="15"/>
  <c r="C468" i="8"/>
  <c r="E467" i="8"/>
  <c r="G471" i="2"/>
  <c r="I470" i="2"/>
  <c r="D565" i="15"/>
  <c r="C469" i="8"/>
  <c r="E468" i="8"/>
  <c r="G472" i="2"/>
  <c r="I471" i="2"/>
  <c r="D566" i="15"/>
  <c r="C470" i="8"/>
  <c r="E469" i="8"/>
  <c r="G473" i="2"/>
  <c r="I472" i="2"/>
  <c r="D567" i="15"/>
  <c r="C471" i="8"/>
  <c r="E470" i="8"/>
  <c r="G474" i="2"/>
  <c r="I473" i="2"/>
  <c r="D568" i="15"/>
  <c r="C472" i="8"/>
  <c r="E471" i="8"/>
  <c r="G475" i="2"/>
  <c r="I474" i="2"/>
  <c r="D569" i="15"/>
  <c r="C473" i="8"/>
  <c r="E472" i="8"/>
  <c r="G476" i="2"/>
  <c r="I475" i="2"/>
  <c r="D570" i="15"/>
  <c r="C474" i="8"/>
  <c r="E473" i="8"/>
  <c r="G477" i="2"/>
  <c r="I476" i="2"/>
  <c r="D571" i="15"/>
  <c r="C475" i="8"/>
  <c r="E474" i="8"/>
  <c r="G478" i="2"/>
  <c r="I477" i="2"/>
  <c r="D572" i="15"/>
  <c r="C476" i="8"/>
  <c r="E475" i="8"/>
  <c r="G479" i="2"/>
  <c r="I478" i="2"/>
  <c r="D573" i="15"/>
  <c r="C477" i="8"/>
  <c r="E476" i="8"/>
  <c r="G480" i="2"/>
  <c r="I479" i="2"/>
  <c r="D574" i="15"/>
  <c r="C478" i="8"/>
  <c r="E477" i="8"/>
  <c r="G481" i="2"/>
  <c r="I480" i="2"/>
  <c r="D575" i="15"/>
  <c r="C479" i="8"/>
  <c r="E478" i="8"/>
  <c r="G482" i="2"/>
  <c r="I481" i="2"/>
  <c r="D576" i="15"/>
  <c r="C480" i="8"/>
  <c r="E479" i="8"/>
  <c r="G483" i="2"/>
  <c r="I482" i="2"/>
  <c r="D577" i="15"/>
  <c r="C481" i="8"/>
  <c r="E480" i="8"/>
  <c r="G484" i="2"/>
  <c r="I483" i="2"/>
  <c r="D578" i="15"/>
  <c r="C482" i="8"/>
  <c r="E481" i="8"/>
  <c r="G485" i="2"/>
  <c r="I484" i="2"/>
  <c r="D579" i="15"/>
  <c r="C483" i="8"/>
  <c r="E482" i="8"/>
  <c r="G486" i="2"/>
  <c r="I485" i="2"/>
  <c r="D580" i="15"/>
  <c r="C484" i="8"/>
  <c r="E483" i="8"/>
  <c r="G487" i="2"/>
  <c r="I486" i="2"/>
  <c r="D581" i="15"/>
  <c r="C485" i="8"/>
  <c r="E484" i="8"/>
  <c r="G488" i="2"/>
  <c r="I487" i="2"/>
  <c r="D582" i="15"/>
  <c r="C486" i="8"/>
  <c r="E485" i="8"/>
  <c r="G489" i="2"/>
  <c r="I488" i="2"/>
  <c r="D583" i="15"/>
  <c r="C487" i="8"/>
  <c r="E486" i="8"/>
  <c r="G490" i="2"/>
  <c r="I489" i="2"/>
  <c r="D584" i="15"/>
  <c r="C488" i="8"/>
  <c r="E487" i="8"/>
  <c r="G491" i="2"/>
  <c r="I490" i="2"/>
  <c r="D585" i="15"/>
  <c r="C489" i="8"/>
  <c r="E488" i="8"/>
  <c r="G492" i="2"/>
  <c r="I491" i="2"/>
  <c r="D586" i="15"/>
  <c r="C490" i="8"/>
  <c r="E489" i="8"/>
  <c r="G493" i="2"/>
  <c r="I492" i="2"/>
  <c r="D587" i="15"/>
  <c r="C491" i="8"/>
  <c r="E490" i="8"/>
  <c r="G494" i="2"/>
  <c r="I493" i="2"/>
  <c r="D588" i="15"/>
  <c r="C492" i="8"/>
  <c r="E491" i="8"/>
  <c r="G495" i="2"/>
  <c r="I494" i="2"/>
  <c r="D589" i="15"/>
  <c r="C493" i="8"/>
  <c r="E492" i="8"/>
  <c r="G496" i="2"/>
  <c r="I495" i="2"/>
  <c r="D590" i="15"/>
  <c r="C494" i="8"/>
  <c r="E493" i="8"/>
  <c r="G497" i="2"/>
  <c r="I496" i="2"/>
  <c r="D591" i="15"/>
  <c r="C495" i="8"/>
  <c r="E494" i="8"/>
  <c r="G498" i="2"/>
  <c r="I497" i="2"/>
  <c r="D592" i="15"/>
  <c r="C496" i="8"/>
  <c r="E495" i="8"/>
  <c r="G499" i="2"/>
  <c r="I498" i="2"/>
  <c r="D593" i="15"/>
  <c r="C497" i="8"/>
  <c r="E496" i="8"/>
  <c r="G500" i="2"/>
  <c r="I499" i="2"/>
  <c r="D594" i="15"/>
  <c r="C498" i="8"/>
  <c r="E497" i="8"/>
  <c r="G501" i="2"/>
  <c r="I500" i="2"/>
  <c r="D595" i="15"/>
  <c r="C499" i="8"/>
  <c r="E498" i="8"/>
  <c r="G502" i="2"/>
  <c r="I501" i="2"/>
  <c r="D596" i="15"/>
  <c r="C500" i="8"/>
  <c r="E499" i="8"/>
  <c r="G503" i="2"/>
  <c r="I502" i="2"/>
  <c r="D597" i="15"/>
  <c r="C501" i="8"/>
  <c r="E500" i="8"/>
  <c r="G504" i="2"/>
  <c r="I503" i="2"/>
  <c r="C502" i="8"/>
  <c r="E501" i="8"/>
  <c r="G505" i="2"/>
  <c r="I504" i="2"/>
  <c r="C503" i="8"/>
  <c r="E502" i="8"/>
  <c r="G506" i="2"/>
  <c r="I505" i="2"/>
  <c r="C504" i="8"/>
  <c r="E503" i="8"/>
  <c r="G507" i="2"/>
  <c r="I506" i="2"/>
  <c r="C505" i="8"/>
  <c r="E504" i="8"/>
  <c r="G508" i="2"/>
  <c r="I507" i="2"/>
  <c r="C506" i="8"/>
  <c r="E505" i="8"/>
  <c r="G509" i="2"/>
  <c r="I508" i="2"/>
  <c r="C507" i="8"/>
  <c r="E506" i="8"/>
  <c r="G510" i="2"/>
  <c r="I509" i="2"/>
  <c r="C508" i="8"/>
  <c r="E507" i="8"/>
  <c r="G511" i="2"/>
  <c r="I510" i="2"/>
  <c r="C509" i="8"/>
  <c r="E508" i="8"/>
  <c r="G512" i="2"/>
  <c r="I511" i="2"/>
  <c r="C510" i="8"/>
  <c r="E509" i="8"/>
  <c r="G513" i="2"/>
  <c r="I512" i="2"/>
  <c r="C511" i="8"/>
  <c r="E510" i="8"/>
  <c r="G514" i="2"/>
  <c r="I513" i="2"/>
  <c r="C512" i="8"/>
  <c r="E511" i="8"/>
  <c r="G515" i="2"/>
  <c r="I514" i="2"/>
  <c r="C513" i="8"/>
  <c r="E512" i="8"/>
  <c r="G516" i="2"/>
  <c r="I515" i="2"/>
  <c r="C514" i="8"/>
  <c r="E513" i="8"/>
  <c r="G517" i="2"/>
  <c r="I516" i="2"/>
  <c r="C515" i="8"/>
  <c r="E514" i="8"/>
  <c r="G518" i="2"/>
  <c r="I517" i="2"/>
  <c r="C516" i="8"/>
  <c r="E515" i="8"/>
  <c r="G519" i="2"/>
  <c r="I518" i="2"/>
  <c r="C517" i="8"/>
  <c r="E516" i="8"/>
  <c r="G520" i="2"/>
  <c r="I519" i="2"/>
  <c r="C518" i="8"/>
  <c r="E517" i="8"/>
  <c r="G521" i="2"/>
  <c r="I520" i="2"/>
  <c r="C519" i="8"/>
  <c r="E518" i="8"/>
  <c r="G522" i="2"/>
  <c r="I521" i="2"/>
  <c r="C520" i="8"/>
  <c r="E519" i="8"/>
  <c r="G523" i="2"/>
  <c r="I522" i="2"/>
  <c r="C521" i="8"/>
  <c r="E520" i="8"/>
  <c r="G524" i="2"/>
  <c r="I523" i="2"/>
  <c r="C522" i="8"/>
  <c r="E521" i="8"/>
  <c r="G525" i="2"/>
  <c r="I524" i="2"/>
  <c r="C523" i="8"/>
  <c r="E522" i="8"/>
  <c r="G526" i="2"/>
  <c r="I525" i="2"/>
  <c r="C524" i="8"/>
  <c r="E523" i="8"/>
  <c r="G527" i="2"/>
  <c r="I526" i="2"/>
  <c r="C525" i="8"/>
  <c r="E524" i="8"/>
  <c r="G528" i="2"/>
  <c r="I527" i="2"/>
  <c r="C526" i="8"/>
  <c r="E525" i="8"/>
  <c r="G529" i="2"/>
  <c r="I528" i="2"/>
  <c r="C527" i="8"/>
  <c r="E526" i="8"/>
  <c r="G530" i="2"/>
  <c r="I529" i="2"/>
  <c r="C528" i="8"/>
  <c r="E527" i="8"/>
  <c r="G531" i="2"/>
  <c r="I530" i="2"/>
  <c r="C529" i="8"/>
  <c r="E528" i="8"/>
  <c r="G532" i="2"/>
  <c r="I531" i="2"/>
  <c r="C530" i="8"/>
  <c r="E529" i="8"/>
  <c r="G533" i="2"/>
  <c r="I532" i="2"/>
  <c r="C531" i="8"/>
  <c r="E530" i="8"/>
  <c r="G534" i="2"/>
  <c r="I533" i="2"/>
  <c r="C532" i="8"/>
  <c r="E531" i="8"/>
  <c r="G535" i="2"/>
  <c r="I534" i="2"/>
  <c r="C533" i="8"/>
  <c r="E532" i="8"/>
  <c r="G536" i="2"/>
  <c r="I535" i="2"/>
  <c r="C534" i="8"/>
  <c r="E533" i="8"/>
  <c r="G537" i="2"/>
  <c r="I536" i="2"/>
  <c r="C535" i="8"/>
  <c r="E534" i="8"/>
  <c r="G538" i="2"/>
  <c r="I537" i="2"/>
  <c r="C536" i="8"/>
  <c r="E535" i="8"/>
  <c r="G539" i="2"/>
  <c r="I538" i="2"/>
  <c r="C537" i="8"/>
  <c r="E536" i="8"/>
  <c r="G540" i="2"/>
  <c r="I539" i="2"/>
  <c r="C538" i="8"/>
  <c r="E537" i="8"/>
  <c r="G541" i="2"/>
  <c r="I540" i="2"/>
  <c r="C539" i="8"/>
  <c r="E538" i="8"/>
  <c r="G542" i="2"/>
  <c r="I541" i="2"/>
  <c r="C540" i="8"/>
  <c r="E539" i="8"/>
  <c r="G543" i="2"/>
  <c r="I542" i="2"/>
  <c r="C541" i="8"/>
  <c r="E540" i="8"/>
  <c r="G544" i="2"/>
  <c r="I543" i="2"/>
  <c r="C542" i="8"/>
  <c r="E541" i="8"/>
  <c r="G545" i="2"/>
  <c r="I544" i="2"/>
  <c r="C543" i="8"/>
  <c r="E542" i="8"/>
  <c r="G546" i="2"/>
  <c r="I545" i="2"/>
  <c r="C544" i="8"/>
  <c r="E543" i="8"/>
  <c r="G547" i="2"/>
  <c r="I546" i="2"/>
  <c r="C545" i="8"/>
  <c r="E544" i="8"/>
  <c r="G548" i="2"/>
  <c r="I547" i="2"/>
  <c r="C546" i="8"/>
  <c r="E545" i="8"/>
  <c r="G549" i="2"/>
  <c r="I548" i="2"/>
  <c r="C547" i="8"/>
  <c r="E546" i="8"/>
  <c r="G550" i="2"/>
  <c r="I549" i="2"/>
  <c r="C548" i="8"/>
  <c r="E547" i="8"/>
  <c r="G551" i="2"/>
  <c r="I550" i="2"/>
  <c r="C549" i="8"/>
  <c r="E548" i="8"/>
  <c r="G552" i="2"/>
  <c r="I551" i="2"/>
  <c r="C550" i="8"/>
  <c r="E549" i="8"/>
  <c r="G553" i="2"/>
  <c r="I552" i="2"/>
  <c r="C551" i="8"/>
  <c r="E550" i="8"/>
  <c r="G554" i="2"/>
  <c r="I553" i="2"/>
  <c r="C552" i="8"/>
  <c r="E551" i="8"/>
  <c r="G555" i="2"/>
  <c r="I554" i="2"/>
  <c r="C553" i="8"/>
  <c r="E552" i="8"/>
  <c r="G556" i="2"/>
  <c r="I555" i="2"/>
  <c r="C554" i="8"/>
  <c r="E553" i="8"/>
  <c r="G557" i="2"/>
  <c r="I556" i="2"/>
  <c r="C555" i="8"/>
  <c r="E554" i="8"/>
  <c r="G558" i="2"/>
  <c r="I557" i="2"/>
  <c r="C556" i="8"/>
  <c r="E555" i="8"/>
  <c r="G559" i="2"/>
  <c r="I558" i="2"/>
  <c r="C557" i="8"/>
  <c r="E556" i="8"/>
  <c r="G560" i="2"/>
  <c r="I559" i="2"/>
  <c r="C558" i="8"/>
  <c r="E557" i="8"/>
  <c r="G561" i="2"/>
  <c r="I560" i="2"/>
  <c r="C559" i="8"/>
  <c r="E558" i="8"/>
  <c r="G562" i="2"/>
  <c r="I561" i="2"/>
  <c r="C560" i="8"/>
  <c r="E559" i="8"/>
  <c r="G563" i="2"/>
  <c r="I562" i="2"/>
  <c r="C561" i="8"/>
  <c r="E560" i="8"/>
  <c r="G564" i="2"/>
  <c r="I563" i="2"/>
  <c r="C562" i="8"/>
  <c r="E561" i="8"/>
  <c r="G565" i="2"/>
  <c r="I564" i="2"/>
  <c r="C563" i="8"/>
  <c r="E562" i="8"/>
  <c r="G566" i="2"/>
  <c r="I565" i="2"/>
  <c r="C564" i="8"/>
  <c r="E563" i="8"/>
  <c r="G567" i="2"/>
  <c r="I566" i="2"/>
  <c r="C565" i="8"/>
  <c r="E564" i="8"/>
  <c r="G568" i="2"/>
  <c r="I567" i="2"/>
  <c r="C566" i="8"/>
  <c r="E565" i="8"/>
  <c r="G569" i="2"/>
  <c r="I568" i="2"/>
  <c r="C567" i="8"/>
  <c r="E566" i="8"/>
  <c r="G570" i="2"/>
  <c r="I569" i="2"/>
  <c r="C568" i="8"/>
  <c r="E567" i="8"/>
  <c r="G571" i="2"/>
  <c r="I570" i="2"/>
  <c r="C569" i="8"/>
  <c r="E568" i="8"/>
  <c r="G572" i="2"/>
  <c r="I571" i="2"/>
  <c r="C570" i="8"/>
  <c r="E569" i="8"/>
  <c r="G573" i="2"/>
  <c r="I572" i="2"/>
  <c r="C571" i="8"/>
  <c r="E570" i="8"/>
  <c r="G574" i="2"/>
  <c r="I573" i="2"/>
  <c r="C572" i="8"/>
  <c r="E571" i="8"/>
  <c r="G575" i="2"/>
  <c r="I574" i="2"/>
  <c r="C573" i="8"/>
  <c r="E572" i="8"/>
  <c r="G576" i="2"/>
  <c r="I575" i="2"/>
  <c r="C574" i="8"/>
  <c r="E573" i="8"/>
  <c r="G577" i="2"/>
  <c r="I576" i="2"/>
  <c r="C575" i="8"/>
  <c r="E574" i="8"/>
  <c r="G578" i="2"/>
  <c r="I577" i="2"/>
  <c r="C576" i="8"/>
  <c r="E575" i="8"/>
  <c r="G579" i="2"/>
  <c r="I578" i="2"/>
  <c r="C577" i="8"/>
  <c r="E576" i="8"/>
  <c r="G580" i="2"/>
  <c r="I579" i="2"/>
  <c r="C578" i="8"/>
  <c r="E577" i="8"/>
  <c r="G581" i="2"/>
  <c r="I580" i="2"/>
  <c r="C579" i="8"/>
  <c r="E578" i="8"/>
  <c r="B71" i="11"/>
  <c r="G582" i="2"/>
  <c r="I581" i="2"/>
  <c r="C580" i="8"/>
  <c r="E579" i="8"/>
  <c r="B72" i="11"/>
  <c r="G583" i="2"/>
  <c r="I582" i="2"/>
  <c r="C581" i="8"/>
  <c r="E580" i="8"/>
  <c r="B73" i="11"/>
  <c r="G584" i="2"/>
  <c r="I583" i="2"/>
  <c r="C582" i="8"/>
  <c r="E581" i="8"/>
  <c r="B74" i="11"/>
  <c r="G585" i="2"/>
  <c r="I584" i="2"/>
  <c r="C583" i="8"/>
  <c r="E582" i="8"/>
  <c r="B75" i="11"/>
  <c r="G586" i="2"/>
  <c r="I585" i="2"/>
  <c r="C584" i="8"/>
  <c r="E583" i="8"/>
  <c r="G587" i="2"/>
  <c r="I586" i="2"/>
  <c r="C585" i="8"/>
  <c r="E584" i="8"/>
  <c r="B76" i="11"/>
  <c r="G588" i="2"/>
  <c r="I587" i="2"/>
  <c r="C586" i="8"/>
  <c r="E585" i="8"/>
  <c r="G589" i="2"/>
  <c r="I588" i="2"/>
  <c r="C587" i="8"/>
  <c r="E586" i="8"/>
  <c r="G590" i="2"/>
  <c r="I589" i="2"/>
  <c r="C588" i="8"/>
  <c r="E587" i="8"/>
  <c r="G591" i="2"/>
  <c r="I590" i="2"/>
  <c r="C589" i="8"/>
  <c r="E588" i="8"/>
  <c r="G592" i="2"/>
  <c r="I591" i="2"/>
  <c r="C590" i="8"/>
  <c r="E589" i="8"/>
  <c r="G593" i="2"/>
  <c r="I592" i="2"/>
  <c r="C591" i="8"/>
  <c r="E590" i="8"/>
  <c r="G594" i="2"/>
  <c r="I593" i="2"/>
  <c r="C592" i="8"/>
  <c r="E591" i="8"/>
  <c r="G595" i="2"/>
  <c r="I594" i="2"/>
  <c r="C593" i="8"/>
  <c r="E592" i="8"/>
  <c r="G596" i="2"/>
  <c r="I595" i="2"/>
  <c r="C594" i="8"/>
  <c r="E593" i="8"/>
  <c r="B77" i="11"/>
  <c r="G597" i="2"/>
  <c r="I596" i="2"/>
  <c r="C595" i="8"/>
  <c r="E594" i="8"/>
  <c r="B78" i="11"/>
  <c r="G598" i="2"/>
  <c r="I597" i="2"/>
  <c r="C596" i="8"/>
  <c r="E595" i="8"/>
  <c r="G599" i="2"/>
  <c r="I598" i="2"/>
  <c r="C597" i="8"/>
  <c r="E596" i="8"/>
  <c r="B79" i="11"/>
  <c r="G600" i="2"/>
  <c r="I599" i="2"/>
  <c r="C598" i="8"/>
  <c r="E597" i="8"/>
  <c r="B80" i="11"/>
  <c r="G601" i="2"/>
  <c r="I600" i="2"/>
  <c r="C599" i="8"/>
  <c r="E598" i="8"/>
  <c r="B81" i="11"/>
  <c r="G602" i="2"/>
  <c r="I601" i="2"/>
  <c r="C600" i="8"/>
  <c r="B82" i="11"/>
  <c r="E599" i="8"/>
  <c r="G603" i="2"/>
  <c r="I602" i="2"/>
  <c r="C601" i="8"/>
  <c r="E600" i="8"/>
  <c r="B83" i="11"/>
  <c r="G604" i="2"/>
  <c r="I603" i="2"/>
  <c r="C602" i="8"/>
  <c r="E601" i="8"/>
  <c r="B84" i="11"/>
  <c r="G605" i="2"/>
  <c r="I604" i="2"/>
  <c r="C603" i="8"/>
  <c r="E602" i="8"/>
  <c r="B85" i="11"/>
  <c r="G606" i="2"/>
  <c r="I605" i="2"/>
  <c r="C604" i="8"/>
  <c r="E603" i="8"/>
  <c r="G607" i="2"/>
  <c r="I606" i="2"/>
  <c r="C605" i="8"/>
  <c r="E604" i="8"/>
  <c r="G608" i="2"/>
  <c r="I607" i="2"/>
  <c r="C606" i="8"/>
  <c r="E605" i="8"/>
  <c r="G609" i="2"/>
  <c r="I608" i="2"/>
  <c r="C607" i="8"/>
  <c r="E606" i="8"/>
  <c r="G610" i="2"/>
  <c r="I609" i="2"/>
  <c r="C608" i="8"/>
  <c r="E607" i="8"/>
  <c r="G611" i="2"/>
  <c r="I610" i="2"/>
  <c r="C609" i="8"/>
  <c r="E608" i="8"/>
  <c r="G612" i="2"/>
  <c r="I611" i="2"/>
  <c r="C610" i="8"/>
  <c r="E609" i="8"/>
  <c r="G613" i="2"/>
  <c r="I612" i="2"/>
  <c r="C611" i="8"/>
  <c r="E610" i="8"/>
  <c r="G614" i="2"/>
  <c r="I613" i="2"/>
  <c r="C612" i="8"/>
  <c r="E611" i="8"/>
  <c r="G615" i="2"/>
  <c r="I614" i="2"/>
  <c r="C613" i="8"/>
  <c r="E612" i="8"/>
  <c r="G616" i="2"/>
  <c r="I615" i="2"/>
  <c r="C614" i="8"/>
  <c r="E613" i="8"/>
  <c r="G617" i="2"/>
  <c r="I616" i="2"/>
  <c r="C615" i="8"/>
  <c r="E614" i="8"/>
  <c r="G618" i="2"/>
  <c r="I617" i="2"/>
  <c r="C616" i="8"/>
  <c r="E615" i="8"/>
  <c r="G619" i="2"/>
  <c r="I618" i="2"/>
  <c r="C617" i="8"/>
  <c r="E616" i="8"/>
  <c r="G620" i="2"/>
  <c r="I619" i="2"/>
  <c r="C618" i="8"/>
  <c r="E617" i="8"/>
  <c r="G621" i="2"/>
  <c r="I620" i="2"/>
  <c r="C619" i="8"/>
  <c r="E618" i="8"/>
  <c r="G622" i="2"/>
  <c r="I621" i="2"/>
  <c r="C620" i="8"/>
  <c r="E619" i="8"/>
  <c r="G623" i="2"/>
  <c r="I622" i="2"/>
  <c r="C621" i="8"/>
  <c r="E620" i="8"/>
  <c r="G624" i="2"/>
  <c r="I623" i="2"/>
  <c r="C622" i="8"/>
  <c r="E621" i="8"/>
  <c r="G625" i="2"/>
  <c r="I624" i="2"/>
  <c r="C623" i="8"/>
  <c r="E622" i="8"/>
  <c r="G626" i="2"/>
  <c r="I625" i="2"/>
  <c r="C624" i="8"/>
  <c r="E623" i="8"/>
  <c r="G627" i="2"/>
  <c r="I626" i="2"/>
  <c r="C625" i="8"/>
  <c r="E624" i="8"/>
  <c r="G628" i="2"/>
  <c r="I627" i="2"/>
  <c r="C626" i="8"/>
  <c r="E625" i="8"/>
  <c r="G629" i="2"/>
  <c r="I628" i="2"/>
  <c r="C627" i="8"/>
  <c r="E626" i="8"/>
  <c r="G630" i="2"/>
  <c r="I629" i="2"/>
  <c r="C628" i="8"/>
  <c r="E627" i="8"/>
  <c r="G631" i="2"/>
  <c r="I630" i="2"/>
  <c r="C629" i="8"/>
  <c r="E628" i="8"/>
  <c r="G632" i="2"/>
  <c r="I631" i="2"/>
  <c r="C630" i="8"/>
  <c r="E629" i="8"/>
  <c r="G633" i="2"/>
  <c r="I632" i="2"/>
  <c r="C631" i="8"/>
  <c r="E630" i="8"/>
  <c r="G634" i="2"/>
  <c r="I633" i="2"/>
  <c r="C632" i="8"/>
  <c r="E631" i="8"/>
  <c r="G635" i="2"/>
  <c r="I634" i="2"/>
  <c r="C633" i="8"/>
  <c r="E632" i="8"/>
  <c r="G636" i="2"/>
  <c r="I635" i="2"/>
  <c r="C634" i="8"/>
  <c r="E633" i="8"/>
  <c r="G637" i="2"/>
  <c r="I636" i="2"/>
  <c r="C635" i="8"/>
  <c r="E634" i="8"/>
  <c r="G638" i="2"/>
  <c r="I637" i="2"/>
  <c r="C636" i="8"/>
  <c r="E635" i="8"/>
  <c r="G639" i="2"/>
  <c r="I638" i="2"/>
  <c r="C637" i="8"/>
  <c r="E636" i="8"/>
  <c r="G640" i="2"/>
  <c r="I639" i="2"/>
  <c r="C638" i="8"/>
  <c r="E637" i="8"/>
  <c r="G641" i="2"/>
  <c r="I640" i="2"/>
  <c r="C639" i="8"/>
  <c r="E638" i="8"/>
  <c r="G642" i="2"/>
  <c r="I641" i="2"/>
  <c r="C640" i="8"/>
  <c r="E639" i="8"/>
  <c r="G643" i="2"/>
  <c r="I642" i="2"/>
  <c r="C641" i="8"/>
  <c r="E640" i="8"/>
  <c r="G644" i="2"/>
  <c r="I643" i="2"/>
  <c r="C642" i="8"/>
  <c r="E641" i="8"/>
  <c r="G645" i="2"/>
  <c r="I644" i="2"/>
  <c r="C643" i="8"/>
  <c r="E642" i="8"/>
  <c r="G646" i="2"/>
  <c r="I645" i="2"/>
  <c r="C644" i="8"/>
  <c r="E643" i="8"/>
  <c r="G647" i="2"/>
  <c r="I646" i="2"/>
  <c r="C645" i="8"/>
  <c r="E644" i="8"/>
  <c r="G648" i="2"/>
  <c r="I647" i="2"/>
  <c r="C646" i="8"/>
  <c r="E645" i="8"/>
  <c r="G649" i="2"/>
  <c r="I648" i="2"/>
  <c r="C647" i="8"/>
  <c r="E646" i="8"/>
  <c r="G650" i="2"/>
  <c r="I649" i="2"/>
  <c r="C648" i="8"/>
  <c r="E647" i="8"/>
  <c r="G651" i="2"/>
  <c r="I650" i="2"/>
  <c r="C649" i="8"/>
  <c r="E648" i="8"/>
  <c r="G652" i="2"/>
  <c r="I651" i="2"/>
  <c r="C650" i="8"/>
  <c r="E649" i="8"/>
  <c r="G653" i="2"/>
  <c r="I652" i="2"/>
  <c r="C651" i="8"/>
  <c r="E650" i="8"/>
  <c r="G654" i="2"/>
  <c r="I653" i="2"/>
  <c r="C652" i="8"/>
  <c r="E651" i="8"/>
  <c r="G655" i="2"/>
  <c r="I654" i="2"/>
  <c r="C653" i="8"/>
  <c r="E652" i="8"/>
  <c r="G656" i="2"/>
  <c r="I655" i="2"/>
  <c r="C654" i="8"/>
  <c r="E653" i="8"/>
  <c r="G657" i="2"/>
  <c r="I656" i="2"/>
  <c r="C655" i="8"/>
  <c r="E654" i="8"/>
  <c r="G658" i="2"/>
  <c r="I657" i="2"/>
  <c r="C656" i="8"/>
  <c r="E655" i="8"/>
  <c r="G659" i="2"/>
  <c r="I658" i="2"/>
  <c r="C657" i="8"/>
  <c r="E656" i="8"/>
  <c r="G660" i="2"/>
  <c r="I659" i="2"/>
  <c r="C658" i="8"/>
  <c r="E657" i="8"/>
  <c r="G661" i="2"/>
  <c r="I660" i="2"/>
  <c r="C659" i="8"/>
  <c r="E658" i="8"/>
  <c r="G662" i="2"/>
  <c r="I661" i="2"/>
  <c r="C660" i="8"/>
  <c r="E659" i="8"/>
  <c r="G663" i="2"/>
  <c r="I662" i="2"/>
  <c r="C661" i="8"/>
  <c r="E660" i="8"/>
  <c r="G664" i="2"/>
  <c r="I663" i="2"/>
  <c r="C662" i="8"/>
  <c r="E661" i="8"/>
  <c r="G665" i="2"/>
  <c r="I664" i="2"/>
  <c r="C663" i="8"/>
  <c r="E662" i="8"/>
  <c r="G666" i="2"/>
  <c r="I665" i="2"/>
  <c r="C664" i="8"/>
  <c r="E663" i="8"/>
  <c r="G667" i="2"/>
  <c r="I666" i="2"/>
  <c r="C665" i="8"/>
  <c r="E664" i="8"/>
  <c r="G668" i="2"/>
  <c r="I667" i="2"/>
  <c r="C666" i="8"/>
  <c r="E665" i="8"/>
  <c r="G669" i="2"/>
  <c r="I668" i="2"/>
  <c r="C667" i="8"/>
  <c r="E666" i="8"/>
  <c r="G670" i="2"/>
  <c r="I669" i="2"/>
  <c r="C668" i="8"/>
  <c r="E667" i="8"/>
  <c r="G671" i="2"/>
  <c r="I670" i="2"/>
  <c r="C669" i="8"/>
  <c r="E668" i="8"/>
  <c r="G672" i="2"/>
  <c r="I671" i="2"/>
  <c r="C670" i="8"/>
  <c r="E669" i="8"/>
  <c r="G673" i="2"/>
  <c r="I672" i="2"/>
  <c r="C671" i="8"/>
  <c r="E670" i="8"/>
  <c r="G674" i="2"/>
  <c r="I673" i="2"/>
  <c r="C672" i="8"/>
  <c r="E671" i="8"/>
  <c r="G675" i="2"/>
  <c r="I674" i="2"/>
  <c r="C673" i="8"/>
  <c r="E672" i="8"/>
  <c r="G676" i="2"/>
  <c r="I675" i="2"/>
  <c r="C674" i="8"/>
  <c r="E673" i="8"/>
  <c r="G677" i="2"/>
  <c r="I676" i="2"/>
  <c r="C675" i="8"/>
  <c r="E674" i="8"/>
  <c r="B87" i="11"/>
  <c r="G678" i="2"/>
  <c r="I677" i="2"/>
  <c r="C676" i="8"/>
  <c r="E675" i="8"/>
  <c r="B88" i="11"/>
  <c r="G679" i="2"/>
  <c r="I678" i="2"/>
  <c r="C677" i="8"/>
  <c r="E676" i="8"/>
  <c r="G680" i="2"/>
  <c r="I679" i="2"/>
  <c r="C678" i="8"/>
  <c r="E677" i="8"/>
  <c r="G681" i="2"/>
  <c r="I680" i="2"/>
  <c r="C679" i="8"/>
  <c r="E678" i="8"/>
  <c r="G682" i="2"/>
  <c r="I681" i="2"/>
  <c r="C680" i="8"/>
  <c r="E679" i="8"/>
  <c r="G683" i="2"/>
  <c r="I682" i="2"/>
  <c r="C681" i="8"/>
  <c r="E680" i="8"/>
  <c r="G684" i="2"/>
  <c r="I683" i="2"/>
  <c r="C682" i="8"/>
  <c r="E681" i="8"/>
  <c r="G685" i="2"/>
  <c r="I684" i="2"/>
  <c r="C683" i="8"/>
  <c r="E682" i="8"/>
  <c r="G686" i="2"/>
  <c r="I685" i="2"/>
  <c r="C684" i="8"/>
  <c r="E683" i="8"/>
  <c r="G687" i="2"/>
  <c r="I686" i="2"/>
  <c r="C685" i="8"/>
  <c r="E684" i="8"/>
  <c r="G688" i="2"/>
  <c r="I687" i="2"/>
  <c r="C686" i="8"/>
  <c r="E685" i="8"/>
  <c r="G689" i="2"/>
  <c r="I688" i="2"/>
  <c r="C687" i="8"/>
  <c r="E686" i="8"/>
  <c r="G690" i="2"/>
  <c r="I689" i="2"/>
  <c r="C688" i="8"/>
  <c r="E687" i="8"/>
  <c r="G691" i="2"/>
  <c r="I690" i="2"/>
  <c r="C689" i="8"/>
  <c r="E688" i="8"/>
  <c r="G692" i="2"/>
  <c r="I691" i="2"/>
  <c r="C690" i="8"/>
  <c r="E689" i="8"/>
  <c r="G693" i="2"/>
  <c r="I692" i="2"/>
  <c r="C691" i="8"/>
  <c r="E690" i="8"/>
  <c r="G694" i="2"/>
  <c r="I693" i="2"/>
  <c r="C692" i="8"/>
  <c r="E691" i="8"/>
  <c r="G695" i="2"/>
  <c r="I694" i="2"/>
  <c r="C693" i="8"/>
  <c r="E692" i="8"/>
  <c r="G696" i="2"/>
  <c r="I695" i="2"/>
  <c r="C694" i="8"/>
  <c r="E693" i="8"/>
  <c r="G697" i="2"/>
  <c r="I696" i="2"/>
  <c r="C695" i="8"/>
  <c r="E694" i="8"/>
  <c r="G698" i="2"/>
  <c r="I697" i="2"/>
  <c r="C696" i="8"/>
  <c r="E695" i="8"/>
  <c r="G699" i="2"/>
  <c r="I698" i="2"/>
  <c r="C697" i="8"/>
  <c r="E696" i="8"/>
  <c r="G700" i="2"/>
  <c r="I699" i="2"/>
  <c r="C698" i="8"/>
  <c r="E697" i="8"/>
  <c r="G701" i="2"/>
  <c r="I700" i="2"/>
  <c r="C699" i="8"/>
  <c r="E698" i="8"/>
  <c r="G702" i="2"/>
  <c r="I701" i="2"/>
  <c r="C700" i="8"/>
  <c r="E699" i="8"/>
  <c r="G703" i="2"/>
  <c r="I702" i="2"/>
  <c r="C701" i="8"/>
  <c r="E700" i="8"/>
  <c r="G704" i="2"/>
  <c r="I703" i="2"/>
  <c r="C702" i="8"/>
  <c r="E701" i="8"/>
  <c r="G705" i="2"/>
  <c r="I704" i="2"/>
  <c r="C703" i="8"/>
  <c r="E702" i="8"/>
  <c r="G706" i="2"/>
  <c r="I705" i="2"/>
  <c r="C704" i="8"/>
  <c r="E703" i="8"/>
  <c r="G707" i="2"/>
  <c r="I706" i="2"/>
  <c r="C705" i="8"/>
  <c r="E704" i="8"/>
  <c r="G708" i="2"/>
  <c r="I707" i="2"/>
  <c r="C706" i="8"/>
  <c r="E705" i="8"/>
  <c r="G709" i="2"/>
  <c r="I708" i="2"/>
  <c r="C707" i="8"/>
  <c r="E706" i="8"/>
  <c r="G710" i="2"/>
  <c r="I709" i="2"/>
  <c r="C708" i="8"/>
  <c r="E707" i="8"/>
  <c r="B90" i="11"/>
  <c r="G711" i="2"/>
  <c r="I710" i="2"/>
  <c r="C709" i="8"/>
  <c r="E708" i="8"/>
  <c r="B91" i="11"/>
  <c r="G712" i="2"/>
  <c r="I711" i="2"/>
  <c r="C710" i="8"/>
  <c r="E709" i="8"/>
  <c r="B92" i="11"/>
  <c r="G713" i="2"/>
  <c r="I712" i="2"/>
  <c r="C711" i="8"/>
  <c r="E710" i="8"/>
  <c r="B93" i="11"/>
  <c r="G714" i="2"/>
  <c r="I713" i="2"/>
  <c r="C712" i="8"/>
  <c r="B94" i="11"/>
  <c r="E711" i="8"/>
  <c r="G715" i="2"/>
  <c r="I714" i="2"/>
  <c r="C713" i="8"/>
  <c r="E712" i="8"/>
  <c r="G716" i="2"/>
  <c r="I715" i="2"/>
  <c r="C714" i="8"/>
  <c r="E713" i="8"/>
  <c r="G717" i="2"/>
  <c r="I716" i="2"/>
  <c r="C715" i="8"/>
  <c r="E714" i="8"/>
  <c r="B95" i="11"/>
  <c r="G718" i="2"/>
  <c r="I717" i="2"/>
  <c r="C716" i="8"/>
  <c r="E715" i="8"/>
  <c r="B96" i="11"/>
  <c r="G719" i="2"/>
  <c r="I718" i="2"/>
  <c r="C717" i="8"/>
  <c r="E716" i="8"/>
  <c r="G720" i="2"/>
  <c r="I719" i="2"/>
  <c r="C718" i="8"/>
  <c r="E717" i="8"/>
  <c r="B97" i="11"/>
  <c r="G721" i="2"/>
  <c r="I720" i="2"/>
  <c r="C719" i="8"/>
  <c r="E718" i="8"/>
  <c r="B98" i="11"/>
  <c r="G722" i="2"/>
  <c r="I721" i="2"/>
  <c r="C720" i="8"/>
  <c r="E719" i="8"/>
  <c r="B99" i="11"/>
  <c r="G723" i="2"/>
  <c r="I722" i="2"/>
  <c r="C721" i="8"/>
  <c r="E720" i="8"/>
  <c r="B100" i="11"/>
  <c r="G724" i="2"/>
  <c r="I723" i="2"/>
  <c r="C722" i="8"/>
  <c r="E721" i="8"/>
  <c r="G725" i="2"/>
  <c r="I724" i="2"/>
  <c r="C723" i="8"/>
  <c r="E722" i="8"/>
  <c r="G726" i="2"/>
  <c r="I725" i="2"/>
  <c r="C724" i="8"/>
  <c r="E723" i="8"/>
  <c r="G727" i="2"/>
  <c r="I726" i="2"/>
  <c r="C725" i="8"/>
  <c r="E724" i="8"/>
  <c r="G728" i="2"/>
  <c r="I727" i="2"/>
  <c r="C726" i="8"/>
  <c r="E725" i="8"/>
  <c r="G729" i="2"/>
  <c r="I728" i="2"/>
  <c r="C727" i="8"/>
  <c r="E726" i="8"/>
  <c r="G730" i="2"/>
  <c r="I729" i="2"/>
  <c r="C728" i="8"/>
  <c r="E727" i="8"/>
  <c r="G731" i="2"/>
  <c r="I730" i="2"/>
  <c r="C729" i="8"/>
  <c r="E728" i="8"/>
  <c r="G732" i="2"/>
  <c r="I731" i="2"/>
  <c r="C730" i="8"/>
  <c r="E729" i="8"/>
  <c r="G733" i="2"/>
  <c r="I732" i="2"/>
  <c r="C731" i="8"/>
  <c r="E730" i="8"/>
  <c r="G734" i="2"/>
  <c r="I733" i="2"/>
  <c r="C732" i="8"/>
  <c r="E731" i="8"/>
  <c r="G735" i="2"/>
  <c r="I734" i="2"/>
  <c r="C733" i="8"/>
  <c r="E732" i="8"/>
  <c r="G736" i="2"/>
  <c r="I735" i="2"/>
  <c r="C734" i="8"/>
  <c r="E733" i="8"/>
  <c r="G737" i="2"/>
  <c r="I736" i="2"/>
  <c r="C735" i="8"/>
  <c r="E734" i="8"/>
  <c r="G738" i="2"/>
  <c r="I737" i="2"/>
  <c r="C736" i="8"/>
  <c r="E735" i="8"/>
  <c r="G739" i="2"/>
  <c r="I738" i="2"/>
  <c r="C737" i="8"/>
  <c r="E736" i="8"/>
  <c r="G740" i="2"/>
  <c r="I739" i="2"/>
  <c r="C738" i="8"/>
  <c r="E737" i="8"/>
  <c r="G741" i="2"/>
  <c r="I740" i="2"/>
  <c r="C739" i="8"/>
  <c r="E738" i="8"/>
  <c r="G742" i="2"/>
  <c r="I741" i="2"/>
  <c r="C740" i="8"/>
  <c r="E739" i="8"/>
  <c r="G743" i="2"/>
  <c r="I742" i="2"/>
  <c r="C741" i="8"/>
  <c r="E740" i="8"/>
  <c r="G744" i="2"/>
  <c r="I743" i="2"/>
  <c r="C742" i="8"/>
  <c r="E741" i="8"/>
  <c r="G745" i="2"/>
  <c r="I744" i="2"/>
  <c r="C743" i="8"/>
  <c r="E742" i="8"/>
  <c r="G746" i="2"/>
  <c r="I745" i="2"/>
  <c r="C744" i="8"/>
  <c r="E743" i="8"/>
  <c r="G747" i="2"/>
  <c r="I746" i="2"/>
  <c r="C745" i="8"/>
  <c r="E744" i="8"/>
  <c r="G748" i="2"/>
  <c r="I747" i="2"/>
  <c r="C746" i="8"/>
  <c r="E745" i="8"/>
  <c r="B102" i="11"/>
  <c r="G749" i="2"/>
  <c r="I748" i="2"/>
  <c r="C747" i="8"/>
  <c r="E746" i="8"/>
  <c r="G750" i="2"/>
  <c r="I749" i="2"/>
  <c r="C748" i="8"/>
  <c r="E747" i="8"/>
  <c r="G751" i="2"/>
  <c r="I750" i="2"/>
  <c r="C749" i="8"/>
  <c r="E748" i="8"/>
  <c r="B103" i="11"/>
  <c r="G752" i="2"/>
  <c r="I751" i="2"/>
  <c r="C750" i="8"/>
  <c r="E749" i="8"/>
  <c r="B104" i="11"/>
  <c r="G753" i="2"/>
  <c r="I752" i="2"/>
  <c r="C751" i="8"/>
  <c r="E750" i="8"/>
  <c r="B105" i="11"/>
  <c r="G754" i="2"/>
  <c r="I753" i="2"/>
  <c r="C752" i="8"/>
  <c r="E751" i="8"/>
  <c r="G755" i="2"/>
  <c r="I754" i="2"/>
  <c r="C753" i="8"/>
  <c r="E752" i="8"/>
  <c r="G756" i="2"/>
  <c r="I755" i="2"/>
  <c r="C754" i="8"/>
  <c r="E753" i="8"/>
  <c r="G757" i="2"/>
  <c r="I756" i="2"/>
  <c r="C755" i="8"/>
  <c r="E754" i="8"/>
  <c r="G758" i="2"/>
  <c r="I757" i="2"/>
  <c r="C756" i="8"/>
  <c r="E755" i="8"/>
  <c r="G759" i="2"/>
  <c r="I758" i="2"/>
  <c r="C757" i="8"/>
  <c r="E756" i="8"/>
  <c r="G760" i="2"/>
  <c r="I759" i="2"/>
  <c r="C758" i="8"/>
  <c r="E757" i="8"/>
  <c r="G761" i="2"/>
  <c r="I760" i="2"/>
  <c r="C759" i="8"/>
  <c r="E758" i="8"/>
  <c r="G762" i="2"/>
  <c r="I761" i="2"/>
  <c r="C760" i="8"/>
  <c r="E759" i="8"/>
  <c r="G763" i="2"/>
  <c r="I762" i="2"/>
  <c r="C761" i="8"/>
  <c r="E760" i="8"/>
  <c r="G764" i="2"/>
  <c r="I763" i="2"/>
  <c r="C762" i="8"/>
  <c r="E761" i="8"/>
  <c r="G765" i="2"/>
  <c r="I764" i="2"/>
  <c r="C763" i="8"/>
  <c r="E762" i="8"/>
  <c r="G766" i="2"/>
  <c r="I765" i="2"/>
  <c r="C764" i="8"/>
  <c r="E763" i="8"/>
  <c r="G767" i="2"/>
  <c r="I766" i="2"/>
  <c r="C765" i="8"/>
  <c r="E764" i="8"/>
  <c r="G768" i="2"/>
  <c r="I767" i="2"/>
  <c r="C766" i="8"/>
  <c r="E765" i="8"/>
  <c r="G769" i="2"/>
  <c r="I768" i="2"/>
  <c r="C767" i="8"/>
  <c r="E766" i="8"/>
  <c r="G770" i="2"/>
  <c r="I769" i="2"/>
  <c r="C768" i="8"/>
  <c r="E767" i="8"/>
  <c r="G771" i="2"/>
  <c r="I770" i="2"/>
  <c r="C769" i="8"/>
  <c r="E768" i="8"/>
  <c r="G772" i="2"/>
  <c r="I771" i="2"/>
  <c r="C770" i="8"/>
  <c r="E769" i="8"/>
  <c r="G773" i="2"/>
  <c r="I772" i="2"/>
  <c r="C771" i="8"/>
  <c r="E770" i="8"/>
  <c r="G774" i="2"/>
  <c r="I773" i="2"/>
  <c r="C772" i="8"/>
  <c r="E771" i="8"/>
  <c r="G775" i="2"/>
  <c r="I774" i="2"/>
  <c r="C773" i="8"/>
  <c r="E772" i="8"/>
  <c r="G776" i="2"/>
  <c r="I775" i="2"/>
  <c r="C774" i="8"/>
  <c r="E773" i="8"/>
  <c r="G777" i="2"/>
  <c r="I776" i="2"/>
  <c r="C775" i="8"/>
  <c r="E774" i="8"/>
  <c r="G778" i="2"/>
  <c r="I777" i="2"/>
  <c r="C776" i="8"/>
  <c r="E775" i="8"/>
  <c r="G779" i="2"/>
  <c r="I778" i="2"/>
  <c r="C777" i="8"/>
  <c r="E776" i="8"/>
  <c r="G780" i="2"/>
  <c r="I779" i="2"/>
  <c r="C778" i="8"/>
  <c r="E777" i="8"/>
  <c r="G781" i="2"/>
  <c r="I780" i="2"/>
  <c r="C779" i="8"/>
  <c r="E778" i="8"/>
  <c r="G782" i="2"/>
  <c r="I781" i="2"/>
  <c r="C780" i="8"/>
  <c r="E779" i="8"/>
  <c r="G783" i="2"/>
  <c r="I782" i="2"/>
  <c r="C781" i="8"/>
  <c r="E780" i="8"/>
  <c r="G784" i="2"/>
  <c r="I783" i="2"/>
  <c r="C782" i="8"/>
  <c r="E781" i="8"/>
  <c r="G785" i="2"/>
  <c r="I784" i="2"/>
  <c r="C783" i="8"/>
  <c r="E782" i="8"/>
  <c r="G786" i="2"/>
  <c r="I785" i="2"/>
  <c r="C784" i="8"/>
  <c r="E783" i="8"/>
  <c r="G787" i="2"/>
  <c r="I786" i="2"/>
  <c r="C785" i="8"/>
  <c r="E784" i="8"/>
  <c r="B107" i="11"/>
  <c r="G788" i="2"/>
  <c r="I787" i="2"/>
  <c r="C786" i="8"/>
  <c r="E785" i="8"/>
  <c r="G789" i="2"/>
  <c r="I788" i="2"/>
  <c r="C787" i="8"/>
  <c r="E786" i="8"/>
  <c r="G790" i="2"/>
  <c r="I789" i="2"/>
  <c r="C788" i="8"/>
  <c r="E787" i="8"/>
  <c r="G791" i="2"/>
  <c r="I790" i="2"/>
  <c r="C789" i="8"/>
  <c r="E788" i="8"/>
  <c r="G792" i="2"/>
  <c r="I791" i="2"/>
  <c r="C790" i="8"/>
  <c r="E789" i="8"/>
  <c r="G793" i="2"/>
  <c r="I792" i="2"/>
  <c r="C791" i="8"/>
  <c r="E790" i="8"/>
  <c r="G794" i="2"/>
  <c r="I793" i="2"/>
  <c r="C792" i="8"/>
  <c r="E791" i="8"/>
  <c r="G795" i="2"/>
  <c r="I794" i="2"/>
  <c r="C793" i="8"/>
  <c r="E792" i="8"/>
  <c r="G796" i="2"/>
  <c r="I795" i="2"/>
  <c r="C794" i="8"/>
  <c r="E793" i="8"/>
  <c r="G797" i="2"/>
  <c r="I796" i="2"/>
  <c r="C795" i="8"/>
  <c r="E794" i="8"/>
  <c r="G798" i="2"/>
  <c r="I797" i="2"/>
  <c r="C796" i="8"/>
  <c r="E795" i="8"/>
  <c r="G799" i="2"/>
  <c r="I798" i="2"/>
  <c r="C797" i="8"/>
  <c r="E796" i="8"/>
  <c r="G800" i="2"/>
  <c r="I799" i="2"/>
  <c r="C798" i="8"/>
  <c r="E797" i="8"/>
  <c r="G801" i="2"/>
  <c r="I800" i="2"/>
  <c r="C799" i="8"/>
  <c r="E798" i="8"/>
  <c r="G802" i="2"/>
  <c r="I801" i="2"/>
  <c r="C800" i="8"/>
  <c r="E799" i="8"/>
  <c r="G803" i="2"/>
  <c r="I802" i="2"/>
  <c r="C801" i="8"/>
  <c r="E800" i="8"/>
  <c r="G804" i="2"/>
  <c r="I803" i="2"/>
  <c r="C802" i="8"/>
  <c r="E801" i="8"/>
  <c r="G805" i="2"/>
  <c r="I804" i="2"/>
  <c r="C803" i="8"/>
  <c r="E802" i="8"/>
  <c r="G806" i="2"/>
  <c r="I805" i="2"/>
  <c r="C804" i="8"/>
  <c r="E803" i="8"/>
  <c r="G807" i="2"/>
  <c r="I806" i="2"/>
  <c r="C805" i="8"/>
  <c r="E804" i="8"/>
  <c r="B109" i="11"/>
  <c r="G808" i="2"/>
  <c r="I807" i="2"/>
  <c r="C806" i="8"/>
  <c r="E805" i="8"/>
  <c r="G809" i="2"/>
  <c r="I808" i="2"/>
  <c r="C807" i="8"/>
  <c r="E806" i="8"/>
  <c r="B110" i="11"/>
  <c r="G810" i="2"/>
  <c r="I809" i="2"/>
  <c r="C808" i="8"/>
  <c r="E807" i="8"/>
  <c r="G811" i="2"/>
  <c r="I810" i="2"/>
  <c r="C809" i="8"/>
  <c r="E808" i="8"/>
  <c r="G812" i="2"/>
  <c r="I811" i="2"/>
  <c r="C810" i="8"/>
  <c r="E809" i="8"/>
  <c r="G813" i="2"/>
  <c r="I812" i="2"/>
  <c r="C811" i="8"/>
  <c r="E810" i="8"/>
  <c r="G814" i="2"/>
  <c r="I813" i="2"/>
  <c r="C812" i="8"/>
  <c r="E811" i="8"/>
  <c r="B111" i="11"/>
  <c r="G815" i="2"/>
  <c r="I814" i="2"/>
  <c r="C813" i="8"/>
  <c r="E812" i="8"/>
  <c r="B112" i="11"/>
  <c r="G816" i="2"/>
  <c r="I815" i="2"/>
  <c r="C814" i="8"/>
  <c r="E813" i="8"/>
  <c r="B113" i="11"/>
  <c r="G817" i="2"/>
  <c r="I816" i="2"/>
  <c r="C815" i="8"/>
  <c r="E814" i="8"/>
  <c r="B114" i="11"/>
  <c r="G818" i="2"/>
  <c r="I817" i="2"/>
  <c r="C816" i="8"/>
  <c r="E815" i="8"/>
  <c r="G819" i="2"/>
  <c r="I818" i="2"/>
  <c r="C817" i="8"/>
  <c r="E816" i="8"/>
  <c r="B115" i="11"/>
  <c r="G820" i="2"/>
  <c r="I819" i="2"/>
  <c r="C818" i="8"/>
  <c r="E817" i="8"/>
  <c r="G821" i="2"/>
  <c r="I820" i="2"/>
  <c r="C819" i="8"/>
  <c r="E818" i="8"/>
  <c r="B116" i="11"/>
  <c r="G822" i="2"/>
  <c r="I821" i="2"/>
  <c r="C820" i="8"/>
  <c r="E819" i="8"/>
  <c r="B117" i="11"/>
  <c r="G823" i="2"/>
  <c r="I822" i="2"/>
  <c r="C821" i="8"/>
  <c r="E820" i="8"/>
  <c r="B118" i="11"/>
  <c r="G824" i="2"/>
  <c r="I823" i="2"/>
  <c r="C822" i="8"/>
  <c r="E821" i="8"/>
  <c r="B119" i="11"/>
  <c r="G825" i="2"/>
  <c r="I824" i="2"/>
  <c r="C823" i="8"/>
  <c r="E822" i="8"/>
  <c r="G826" i="2"/>
  <c r="I825" i="2"/>
  <c r="C824" i="8"/>
  <c r="E823" i="8"/>
  <c r="G827" i="2"/>
  <c r="I826" i="2"/>
  <c r="C825" i="8"/>
  <c r="E824" i="8"/>
  <c r="G828" i="2"/>
  <c r="I827" i="2"/>
  <c r="C826" i="8"/>
  <c r="E825" i="8"/>
  <c r="G829" i="2"/>
  <c r="I828" i="2"/>
  <c r="C827" i="8"/>
  <c r="E826" i="8"/>
  <c r="G830" i="2"/>
  <c r="I829" i="2"/>
  <c r="C828" i="8"/>
  <c r="E827" i="8"/>
  <c r="G831" i="2"/>
  <c r="I830" i="2"/>
  <c r="C829" i="8"/>
  <c r="E828" i="8"/>
  <c r="B120" i="11"/>
  <c r="G832" i="2"/>
  <c r="I831" i="2"/>
  <c r="C830" i="8"/>
  <c r="E829" i="8"/>
  <c r="B121" i="11"/>
  <c r="G833" i="2"/>
  <c r="I832" i="2"/>
  <c r="C831" i="8"/>
  <c r="E830" i="8"/>
  <c r="B122" i="11"/>
  <c r="G834" i="2"/>
  <c r="I833" i="2"/>
  <c r="C832" i="8"/>
  <c r="B123" i="11"/>
  <c r="E831" i="8"/>
  <c r="G835" i="2"/>
  <c r="I834" i="2"/>
  <c r="C833" i="8"/>
  <c r="E832" i="8"/>
  <c r="B124" i="11"/>
  <c r="G836" i="2"/>
  <c r="I835" i="2"/>
  <c r="C834" i="8"/>
  <c r="E833" i="8"/>
  <c r="G837" i="2"/>
  <c r="I836" i="2"/>
  <c r="C835" i="8"/>
  <c r="E834" i="8"/>
  <c r="B125" i="11"/>
  <c r="G838" i="2"/>
  <c r="I837" i="2"/>
  <c r="C836" i="8"/>
  <c r="E835" i="8"/>
  <c r="G839" i="2"/>
  <c r="I838" i="2"/>
  <c r="C837" i="8"/>
  <c r="E836" i="8"/>
  <c r="B126" i="11"/>
  <c r="G840" i="2"/>
  <c r="I839" i="2"/>
  <c r="C838" i="8"/>
  <c r="E837" i="8"/>
  <c r="B127" i="11"/>
  <c r="G841" i="2"/>
  <c r="I840" i="2"/>
  <c r="C839" i="8"/>
  <c r="E838" i="8"/>
  <c r="B128" i="11"/>
  <c r="G842" i="2"/>
  <c r="I841" i="2"/>
  <c r="C840" i="8"/>
  <c r="E839" i="8"/>
  <c r="B129" i="11"/>
  <c r="G843" i="2"/>
  <c r="I842" i="2"/>
  <c r="C841" i="8"/>
  <c r="E840" i="8"/>
  <c r="B130" i="11"/>
  <c r="G844" i="2"/>
  <c r="I843" i="2"/>
  <c r="C842" i="8"/>
  <c r="E841" i="8"/>
  <c r="G845" i="2"/>
  <c r="I844" i="2"/>
  <c r="C843" i="8"/>
  <c r="E842" i="8"/>
  <c r="G846" i="2"/>
  <c r="I845" i="2"/>
  <c r="C844" i="8"/>
  <c r="E843" i="8"/>
  <c r="G847" i="2"/>
  <c r="I846" i="2"/>
  <c r="C845" i="8"/>
  <c r="E844" i="8"/>
  <c r="G848" i="2"/>
  <c r="I847" i="2"/>
  <c r="C846" i="8"/>
  <c r="E845" i="8"/>
  <c r="B131" i="11"/>
  <c r="G849" i="2"/>
  <c r="I848" i="2"/>
  <c r="C847" i="8"/>
  <c r="E846" i="8"/>
  <c r="G850" i="2"/>
  <c r="I849" i="2"/>
  <c r="C848" i="8"/>
  <c r="E847" i="8"/>
  <c r="B132" i="11"/>
  <c r="G851" i="2"/>
  <c r="I850" i="2"/>
  <c r="C849" i="8"/>
  <c r="E848" i="8"/>
  <c r="G852" i="2"/>
  <c r="I851" i="2"/>
  <c r="C850" i="8"/>
  <c r="E849" i="8"/>
  <c r="B133" i="11"/>
  <c r="G853" i="2"/>
  <c r="I852" i="2"/>
  <c r="C851" i="8"/>
  <c r="E850" i="8"/>
  <c r="B134" i="11"/>
  <c r="G854" i="2"/>
  <c r="I853" i="2"/>
  <c r="C852" i="8"/>
  <c r="E851" i="8"/>
  <c r="B135" i="11"/>
  <c r="G855" i="2"/>
  <c r="I854" i="2"/>
  <c r="C853" i="8"/>
  <c r="E852" i="8"/>
  <c r="G856" i="2"/>
  <c r="I855" i="2"/>
  <c r="C854" i="8"/>
  <c r="E853" i="8"/>
  <c r="G857" i="2"/>
  <c r="I856" i="2"/>
  <c r="C855" i="8"/>
  <c r="E854" i="8"/>
  <c r="G858" i="2"/>
  <c r="I857" i="2"/>
  <c r="C856" i="8"/>
  <c r="E855" i="8"/>
  <c r="B136" i="11"/>
  <c r="G859" i="2"/>
  <c r="I858" i="2"/>
  <c r="C857" i="8"/>
  <c r="E856" i="8"/>
  <c r="G860" i="2"/>
  <c r="I859" i="2"/>
  <c r="C858" i="8"/>
  <c r="E857" i="8"/>
  <c r="G861" i="2"/>
  <c r="I860" i="2"/>
  <c r="C859" i="8"/>
  <c r="E858" i="8"/>
  <c r="B137" i="11"/>
  <c r="G862" i="2"/>
  <c r="I861" i="2"/>
  <c r="C860" i="8"/>
  <c r="E859" i="8"/>
  <c r="B138" i="11"/>
  <c r="G863" i="2"/>
  <c r="I862" i="2"/>
  <c r="C861" i="8"/>
  <c r="E860" i="8"/>
  <c r="B139" i="11"/>
  <c r="G864" i="2"/>
  <c r="I863" i="2"/>
  <c r="C862" i="8"/>
  <c r="E861" i="8"/>
  <c r="B140" i="11"/>
  <c r="G865" i="2"/>
  <c r="I864" i="2"/>
  <c r="C863" i="8"/>
  <c r="E862" i="8"/>
  <c r="B141" i="11"/>
  <c r="G866" i="2"/>
  <c r="I865" i="2"/>
  <c r="C864" i="8"/>
  <c r="E863" i="8"/>
  <c r="G867" i="2"/>
  <c r="I866" i="2"/>
  <c r="C865" i="8"/>
  <c r="E864" i="8"/>
  <c r="B142" i="11"/>
  <c r="G868" i="2"/>
  <c r="I867" i="2"/>
  <c r="C866" i="8"/>
  <c r="E865" i="8"/>
  <c r="B143" i="11"/>
  <c r="G869" i="2"/>
  <c r="I868" i="2"/>
  <c r="C867" i="8"/>
  <c r="E866" i="8"/>
  <c r="B144" i="11"/>
  <c r="G870" i="2"/>
  <c r="I869" i="2"/>
  <c r="C868" i="8"/>
  <c r="E867" i="8"/>
  <c r="B145" i="11"/>
  <c r="G871" i="2"/>
  <c r="I870" i="2"/>
  <c r="C869" i="8"/>
  <c r="E868" i="8"/>
  <c r="B146" i="11"/>
  <c r="G872" i="2"/>
  <c r="I871" i="2"/>
  <c r="C870" i="8"/>
  <c r="E869" i="8"/>
  <c r="G873" i="2"/>
  <c r="I872" i="2"/>
  <c r="C871" i="8"/>
  <c r="E870" i="8"/>
  <c r="G874" i="2"/>
  <c r="I873" i="2"/>
  <c r="C872" i="8"/>
  <c r="E871" i="8"/>
  <c r="B147" i="11"/>
  <c r="G875" i="2"/>
  <c r="I874" i="2"/>
  <c r="C873" i="8"/>
  <c r="E872" i="8"/>
  <c r="G876" i="2"/>
  <c r="I875" i="2"/>
  <c r="C874" i="8"/>
  <c r="E873" i="8"/>
  <c r="G877" i="2"/>
  <c r="I876" i="2"/>
  <c r="C875" i="8"/>
  <c r="E874" i="8"/>
  <c r="G878" i="2"/>
  <c r="I877" i="2"/>
  <c r="C876" i="8"/>
  <c r="E875" i="8"/>
  <c r="B148" i="11"/>
  <c r="G879" i="2"/>
  <c r="I878" i="2"/>
  <c r="C877" i="8"/>
  <c r="E876" i="8"/>
  <c r="B149" i="11"/>
  <c r="G880" i="2"/>
  <c r="I879" i="2"/>
  <c r="C878" i="8"/>
  <c r="E877" i="8"/>
  <c r="B150" i="11"/>
  <c r="G881" i="2"/>
  <c r="I880" i="2"/>
  <c r="C879" i="8"/>
  <c r="E878" i="8"/>
  <c r="G882" i="2"/>
  <c r="I881" i="2"/>
  <c r="C880" i="8"/>
  <c r="E879" i="8"/>
  <c r="G883" i="2"/>
  <c r="I882" i="2"/>
  <c r="C881" i="8"/>
  <c r="E880" i="8"/>
  <c r="G884" i="2"/>
  <c r="I883" i="2"/>
  <c r="C882" i="8"/>
  <c r="E881" i="8"/>
  <c r="G885" i="2"/>
  <c r="I884" i="2"/>
  <c r="C883" i="8"/>
  <c r="E882" i="8"/>
  <c r="G886" i="2"/>
  <c r="I885" i="2"/>
  <c r="C884" i="8"/>
  <c r="E883" i="8"/>
  <c r="G887" i="2"/>
  <c r="I886" i="2"/>
  <c r="C885" i="8"/>
  <c r="E884" i="8"/>
  <c r="G888" i="2"/>
  <c r="I887" i="2"/>
  <c r="C886" i="8"/>
  <c r="E885" i="8"/>
  <c r="G889" i="2"/>
  <c r="I888" i="2"/>
  <c r="C887" i="8"/>
  <c r="E886" i="8"/>
  <c r="G890" i="2"/>
  <c r="I889" i="2"/>
  <c r="C888" i="8"/>
  <c r="E887" i="8"/>
  <c r="G891" i="2"/>
  <c r="I890" i="2"/>
  <c r="C889" i="8"/>
  <c r="E888" i="8"/>
  <c r="G892" i="2"/>
  <c r="I891" i="2"/>
  <c r="C890" i="8"/>
  <c r="E889" i="8"/>
  <c r="G893" i="2"/>
  <c r="I892" i="2"/>
  <c r="C891" i="8"/>
  <c r="E890" i="8"/>
  <c r="G894" i="2"/>
  <c r="I893" i="2"/>
  <c r="C892" i="8"/>
  <c r="E891" i="8"/>
  <c r="G895" i="2"/>
  <c r="I894" i="2"/>
  <c r="C893" i="8"/>
  <c r="E892" i="8"/>
  <c r="G896" i="2"/>
  <c r="I895" i="2"/>
  <c r="C894" i="8"/>
  <c r="E893" i="8"/>
  <c r="G897" i="2"/>
  <c r="I896" i="2"/>
  <c r="C895" i="8"/>
  <c r="E894" i="8"/>
  <c r="G898" i="2"/>
  <c r="I897" i="2"/>
  <c r="C896" i="8"/>
  <c r="E895" i="8"/>
  <c r="G899" i="2"/>
  <c r="I898" i="2"/>
  <c r="C897" i="8"/>
  <c r="E896" i="8"/>
  <c r="G900" i="2"/>
  <c r="I899" i="2"/>
  <c r="C898" i="8"/>
  <c r="E897" i="8"/>
  <c r="G901" i="2"/>
  <c r="I900" i="2"/>
  <c r="C899" i="8"/>
  <c r="E898" i="8"/>
  <c r="G902" i="2"/>
  <c r="I901" i="2"/>
  <c r="C900" i="8"/>
  <c r="E899" i="8"/>
  <c r="G903" i="2"/>
  <c r="I902" i="2"/>
  <c r="C901" i="8"/>
  <c r="E900" i="8"/>
  <c r="G904" i="2"/>
  <c r="I903" i="2"/>
  <c r="C902" i="8"/>
  <c r="E901" i="8"/>
  <c r="G905" i="2"/>
  <c r="I904" i="2"/>
  <c r="C903" i="8"/>
  <c r="E902" i="8"/>
  <c r="G906" i="2"/>
  <c r="I905" i="2"/>
  <c r="C904" i="8"/>
  <c r="E903" i="8"/>
  <c r="G907" i="2"/>
  <c r="I906" i="2"/>
  <c r="C905" i="8"/>
  <c r="E904" i="8"/>
  <c r="G908" i="2"/>
  <c r="I907" i="2"/>
  <c r="C906" i="8"/>
  <c r="E905" i="8"/>
  <c r="G909" i="2"/>
  <c r="I908" i="2"/>
  <c r="C907" i="8"/>
  <c r="E906" i="8"/>
  <c r="G910" i="2"/>
  <c r="I909" i="2"/>
  <c r="C908" i="8"/>
  <c r="E907" i="8"/>
  <c r="G911" i="2"/>
  <c r="I910" i="2"/>
  <c r="C909" i="8"/>
  <c r="E908" i="8"/>
  <c r="G912" i="2"/>
  <c r="I911" i="2"/>
  <c r="C910" i="8"/>
  <c r="E909" i="8"/>
  <c r="G913" i="2"/>
  <c r="I912" i="2"/>
  <c r="C911" i="8"/>
  <c r="E910" i="8"/>
  <c r="G914" i="2"/>
  <c r="I913" i="2"/>
  <c r="C912" i="8"/>
  <c r="E911" i="8"/>
  <c r="G915" i="2"/>
  <c r="I914" i="2"/>
  <c r="C913" i="8"/>
  <c r="E912" i="8"/>
  <c r="G916" i="2"/>
  <c r="I915" i="2"/>
  <c r="C914" i="8"/>
  <c r="E913" i="8"/>
  <c r="G917" i="2"/>
  <c r="I916" i="2"/>
  <c r="C915" i="8"/>
  <c r="E914" i="8"/>
  <c r="G918" i="2"/>
  <c r="I917" i="2"/>
  <c r="C916" i="8"/>
  <c r="E915" i="8"/>
  <c r="G919" i="2"/>
  <c r="I918" i="2"/>
  <c r="C917" i="8"/>
  <c r="E916" i="8"/>
  <c r="G920" i="2"/>
  <c r="I919" i="2"/>
  <c r="C918" i="8"/>
  <c r="E917" i="8"/>
  <c r="G921" i="2"/>
  <c r="I920" i="2"/>
  <c r="C919" i="8"/>
  <c r="E918" i="8"/>
  <c r="G922" i="2"/>
  <c r="I921" i="2"/>
  <c r="C920" i="8"/>
  <c r="E919" i="8"/>
  <c r="G923" i="2"/>
  <c r="I922" i="2"/>
  <c r="C921" i="8"/>
  <c r="E920" i="8"/>
  <c r="G924" i="2"/>
  <c r="I923" i="2"/>
  <c r="C922" i="8"/>
  <c r="E921" i="8"/>
  <c r="G925" i="2"/>
  <c r="I924" i="2"/>
  <c r="C923" i="8"/>
  <c r="E922" i="8"/>
  <c r="G926" i="2"/>
  <c r="I925" i="2"/>
  <c r="C924" i="8"/>
  <c r="E923" i="8"/>
  <c r="G927" i="2"/>
  <c r="I926" i="2"/>
  <c r="C925" i="8"/>
  <c r="E924" i="8"/>
  <c r="G928" i="2"/>
  <c r="I927" i="2"/>
  <c r="C926" i="8"/>
  <c r="E925" i="8"/>
  <c r="G929" i="2"/>
  <c r="I928" i="2"/>
  <c r="C927" i="8"/>
  <c r="E926" i="8"/>
  <c r="G930" i="2"/>
  <c r="I929" i="2"/>
  <c r="C928" i="8"/>
  <c r="E927" i="8"/>
  <c r="G931" i="2"/>
  <c r="I930" i="2"/>
  <c r="C929" i="8"/>
  <c r="E928" i="8"/>
  <c r="G932" i="2"/>
  <c r="I931" i="2"/>
  <c r="C930" i="8"/>
  <c r="E929" i="8"/>
  <c r="G933" i="2"/>
  <c r="I932" i="2"/>
  <c r="C931" i="8"/>
  <c r="E930" i="8"/>
  <c r="G934" i="2"/>
  <c r="I933" i="2"/>
  <c r="C932" i="8"/>
  <c r="E931" i="8"/>
  <c r="G935" i="2"/>
  <c r="I934" i="2"/>
  <c r="C933" i="8"/>
  <c r="E932" i="8"/>
  <c r="G936" i="2"/>
  <c r="I935" i="2"/>
  <c r="C934" i="8"/>
  <c r="E933" i="8"/>
  <c r="G937" i="2"/>
  <c r="I936" i="2"/>
  <c r="C935" i="8"/>
  <c r="E934" i="8"/>
  <c r="G938" i="2"/>
  <c r="I937" i="2"/>
  <c r="C936" i="8"/>
  <c r="E935" i="8"/>
  <c r="G939" i="2"/>
  <c r="I938" i="2"/>
  <c r="C937" i="8"/>
  <c r="E936" i="8"/>
  <c r="G940" i="2"/>
  <c r="I939" i="2"/>
  <c r="C938" i="8"/>
  <c r="E937" i="8"/>
  <c r="G941" i="2"/>
  <c r="I940" i="2"/>
  <c r="C939" i="8"/>
  <c r="E938" i="8"/>
  <c r="G942" i="2"/>
  <c r="I941" i="2"/>
  <c r="C940" i="8"/>
  <c r="E939" i="8"/>
  <c r="G943" i="2"/>
  <c r="I942" i="2"/>
  <c r="C941" i="8"/>
  <c r="E940" i="8"/>
  <c r="G944" i="2"/>
  <c r="I943" i="2"/>
  <c r="C942" i="8"/>
  <c r="E941" i="8"/>
  <c r="G945" i="2"/>
  <c r="I944" i="2"/>
  <c r="C943" i="8"/>
  <c r="E942" i="8"/>
  <c r="G946" i="2"/>
  <c r="I945" i="2"/>
  <c r="C944" i="8"/>
  <c r="E943" i="8"/>
  <c r="G947" i="2"/>
  <c r="I946" i="2"/>
  <c r="C945" i="8"/>
  <c r="E944" i="8"/>
  <c r="G948" i="2"/>
  <c r="I947" i="2"/>
  <c r="C946" i="8"/>
  <c r="E945" i="8"/>
  <c r="G949" i="2"/>
  <c r="I948" i="2"/>
  <c r="C947" i="8"/>
  <c r="E946" i="8"/>
  <c r="G950" i="2"/>
  <c r="I949" i="2"/>
  <c r="C948" i="8"/>
  <c r="E947" i="8"/>
  <c r="G951" i="2"/>
  <c r="I950" i="2"/>
  <c r="C949" i="8"/>
  <c r="E948" i="8"/>
  <c r="G952" i="2"/>
  <c r="I951" i="2"/>
  <c r="C950" i="8"/>
  <c r="E949" i="8"/>
  <c r="G953" i="2"/>
  <c r="I952" i="2"/>
  <c r="C951" i="8"/>
  <c r="E950" i="8"/>
  <c r="G954" i="2"/>
  <c r="I953" i="2"/>
  <c r="C952" i="8"/>
  <c r="E951" i="8"/>
  <c r="G955" i="2"/>
  <c r="I954" i="2"/>
  <c r="C953" i="8"/>
  <c r="E952" i="8"/>
  <c r="G956" i="2"/>
  <c r="I955" i="2"/>
  <c r="C954" i="8"/>
  <c r="E953" i="8"/>
  <c r="G957" i="2"/>
  <c r="I956" i="2"/>
  <c r="C955" i="8"/>
  <c r="E954" i="8"/>
  <c r="G958" i="2"/>
  <c r="I957" i="2"/>
  <c r="C956" i="8"/>
  <c r="E955" i="8"/>
  <c r="G959" i="2"/>
  <c r="I958" i="2"/>
  <c r="C957" i="8"/>
  <c r="E956" i="8"/>
  <c r="G960" i="2"/>
  <c r="I959" i="2"/>
  <c r="C958" i="8"/>
  <c r="E957" i="8"/>
  <c r="G961" i="2"/>
  <c r="I960" i="2"/>
  <c r="C959" i="8"/>
  <c r="E958" i="8"/>
  <c r="G962" i="2"/>
  <c r="I961" i="2"/>
  <c r="C960" i="8"/>
  <c r="E959" i="8"/>
  <c r="G963" i="2"/>
  <c r="I962" i="2"/>
  <c r="C961" i="8"/>
  <c r="E960" i="8"/>
  <c r="G964" i="2"/>
  <c r="I963" i="2"/>
  <c r="C962" i="8"/>
  <c r="E961" i="8"/>
  <c r="G965" i="2"/>
  <c r="I964" i="2"/>
  <c r="C963" i="8"/>
  <c r="E962" i="8"/>
  <c r="G966" i="2"/>
  <c r="I965" i="2"/>
  <c r="C964" i="8"/>
  <c r="E963" i="8"/>
  <c r="G967" i="2"/>
  <c r="I966" i="2"/>
  <c r="C965" i="8"/>
  <c r="E964" i="8"/>
  <c r="G968" i="2"/>
  <c r="I967" i="2"/>
  <c r="C966" i="8"/>
  <c r="E965" i="8"/>
  <c r="G969" i="2"/>
  <c r="I968" i="2"/>
  <c r="C967" i="8"/>
  <c r="E966" i="8"/>
  <c r="B152" i="11"/>
  <c r="G970" i="2"/>
  <c r="I969" i="2"/>
  <c r="C968" i="8"/>
  <c r="E967" i="8"/>
  <c r="B153" i="11"/>
  <c r="G971" i="2"/>
  <c r="I970" i="2"/>
  <c r="C969" i="8"/>
  <c r="E968" i="8"/>
  <c r="B154" i="11"/>
  <c r="G972" i="2"/>
  <c r="I971" i="2"/>
  <c r="C970" i="8"/>
  <c r="E969" i="8"/>
  <c r="B155" i="11"/>
  <c r="G973" i="2"/>
  <c r="I972" i="2"/>
  <c r="C971" i="8"/>
  <c r="E970" i="8"/>
  <c r="G974" i="2"/>
  <c r="I973" i="2"/>
  <c r="C972" i="8"/>
  <c r="E971" i="8"/>
  <c r="B156" i="11"/>
  <c r="G975" i="2"/>
  <c r="I974" i="2"/>
  <c r="C973" i="8"/>
  <c r="E972" i="8"/>
  <c r="B157" i="11"/>
  <c r="G976" i="2"/>
  <c r="I975" i="2"/>
  <c r="C974" i="8"/>
  <c r="E973" i="8"/>
  <c r="B158" i="11"/>
  <c r="G977" i="2"/>
  <c r="I976" i="2"/>
  <c r="C975" i="8"/>
  <c r="E974" i="8"/>
  <c r="B159" i="11"/>
  <c r="G978" i="2"/>
  <c r="I977" i="2"/>
  <c r="C976" i="8"/>
  <c r="E975" i="8"/>
  <c r="G979" i="2"/>
  <c r="I978" i="2"/>
  <c r="C977" i="8"/>
  <c r="E976" i="8"/>
  <c r="G980" i="2"/>
  <c r="I979" i="2"/>
  <c r="C978" i="8"/>
  <c r="E977" i="8"/>
  <c r="G981" i="2"/>
  <c r="I980" i="2"/>
  <c r="C979" i="8"/>
  <c r="E978" i="8"/>
  <c r="G982" i="2"/>
  <c r="I981" i="2"/>
  <c r="C980" i="8"/>
  <c r="E979" i="8"/>
  <c r="G983" i="2"/>
  <c r="I982" i="2"/>
  <c r="C981" i="8"/>
  <c r="E980" i="8"/>
  <c r="B160" i="11"/>
  <c r="G984" i="2"/>
  <c r="I983" i="2"/>
  <c r="C982" i="8"/>
  <c r="E981" i="8"/>
  <c r="G985" i="2"/>
  <c r="I984" i="2"/>
  <c r="C983" i="8"/>
  <c r="E982" i="8"/>
  <c r="G986" i="2"/>
  <c r="I985" i="2"/>
  <c r="C984" i="8"/>
  <c r="E983" i="8"/>
  <c r="G987" i="2"/>
  <c r="I986" i="2"/>
  <c r="C985" i="8"/>
  <c r="E984" i="8"/>
  <c r="G988" i="2"/>
  <c r="I987" i="2"/>
  <c r="C986" i="8"/>
  <c r="E985" i="8"/>
  <c r="G989" i="2"/>
  <c r="I988" i="2"/>
  <c r="C987" i="8"/>
  <c r="E986" i="8"/>
  <c r="G990" i="2"/>
  <c r="I989" i="2"/>
  <c r="C988" i="8"/>
  <c r="E987" i="8"/>
  <c r="G991" i="2"/>
  <c r="I990" i="2"/>
  <c r="C989" i="8"/>
  <c r="E988" i="8"/>
  <c r="G992" i="2"/>
  <c r="I991" i="2"/>
  <c r="C990" i="8"/>
  <c r="E989" i="8"/>
  <c r="G993" i="2"/>
  <c r="I992" i="2"/>
  <c r="C991" i="8"/>
  <c r="E990" i="8"/>
  <c r="G994" i="2"/>
  <c r="I993" i="2"/>
  <c r="C992" i="8"/>
  <c r="E991" i="8"/>
  <c r="G995" i="2"/>
  <c r="I994" i="2"/>
  <c r="C993" i="8"/>
  <c r="E992" i="8"/>
  <c r="G996" i="2"/>
  <c r="I995" i="2"/>
  <c r="C994" i="8"/>
  <c r="E993" i="8"/>
  <c r="G997" i="2"/>
  <c r="I996" i="2"/>
  <c r="C995" i="8"/>
  <c r="E994" i="8"/>
  <c r="G998" i="2"/>
  <c r="I997" i="2"/>
  <c r="C996" i="8"/>
  <c r="E995" i="8"/>
  <c r="G999" i="2"/>
  <c r="I998" i="2"/>
  <c r="C997" i="8"/>
  <c r="E996" i="8"/>
  <c r="G1000" i="2"/>
  <c r="I999" i="2"/>
  <c r="C998" i="8"/>
  <c r="E997" i="8"/>
  <c r="G1001" i="2"/>
  <c r="I1000" i="2"/>
  <c r="C999" i="8"/>
  <c r="E998" i="8"/>
  <c r="G1002" i="2"/>
  <c r="I1001" i="2"/>
  <c r="C1000" i="8"/>
  <c r="E999" i="8"/>
  <c r="G1003" i="2"/>
  <c r="I1002" i="2"/>
  <c r="C1001" i="8"/>
  <c r="E1000" i="8"/>
  <c r="G1004" i="2"/>
  <c r="I1003" i="2"/>
  <c r="C1002" i="8"/>
  <c r="E1001" i="8"/>
  <c r="G1005" i="2"/>
  <c r="I1004" i="2"/>
  <c r="C1003" i="8"/>
  <c r="E1002" i="8"/>
  <c r="G1006" i="2"/>
  <c r="I1005" i="2"/>
  <c r="C1004" i="8"/>
  <c r="E1003" i="8"/>
  <c r="G1007" i="2"/>
  <c r="I1006" i="2"/>
  <c r="C1005" i="8"/>
  <c r="E1004" i="8"/>
  <c r="G1008" i="2"/>
  <c r="I1007" i="2"/>
  <c r="C1006" i="8"/>
  <c r="E1005" i="8"/>
  <c r="G1009" i="2"/>
  <c r="I1008" i="2"/>
  <c r="C1007" i="8"/>
  <c r="E1006" i="8"/>
  <c r="G1010" i="2"/>
  <c r="I1009" i="2"/>
  <c r="C1008" i="8"/>
  <c r="E1007" i="8"/>
  <c r="G1011" i="2"/>
  <c r="I1010" i="2"/>
  <c r="C1009" i="8"/>
  <c r="E1008" i="8"/>
  <c r="G1012" i="2"/>
  <c r="I1011" i="2"/>
  <c r="C1010" i="8"/>
  <c r="E1009" i="8"/>
  <c r="G1013" i="2"/>
  <c r="I1012" i="2"/>
  <c r="C1011" i="8"/>
  <c r="E1010" i="8"/>
  <c r="G1014" i="2"/>
  <c r="I1013" i="2"/>
  <c r="C1012" i="8"/>
  <c r="E1011" i="8"/>
  <c r="G1015" i="2"/>
  <c r="I1014" i="2"/>
  <c r="C1013" i="8"/>
  <c r="E1012" i="8"/>
  <c r="G1016" i="2"/>
  <c r="I1015" i="2"/>
  <c r="C1014" i="8"/>
  <c r="E1013" i="8"/>
  <c r="G1017" i="2"/>
  <c r="I1016" i="2"/>
  <c r="C1015" i="8"/>
  <c r="E1014" i="8"/>
  <c r="G1018" i="2"/>
  <c r="I1017" i="2"/>
  <c r="C1016" i="8"/>
  <c r="E1015" i="8"/>
  <c r="G1019" i="2"/>
  <c r="I1018" i="2"/>
  <c r="C1017" i="8"/>
  <c r="E1016" i="8"/>
  <c r="G1020" i="2"/>
  <c r="I1019" i="2"/>
  <c r="C1018" i="8"/>
  <c r="E1017" i="8"/>
  <c r="G1021" i="2"/>
  <c r="I1020" i="2"/>
  <c r="C1019" i="8"/>
  <c r="E1018" i="8"/>
  <c r="G1022" i="2"/>
  <c r="I1021" i="2"/>
  <c r="C1020" i="8"/>
  <c r="E1019" i="8"/>
  <c r="G1023" i="2"/>
  <c r="I1022" i="2"/>
  <c r="C1021" i="8"/>
  <c r="E1020" i="8"/>
  <c r="G1024" i="2"/>
  <c r="I1023" i="2"/>
  <c r="C1022" i="8"/>
  <c r="E1021" i="8"/>
  <c r="G1025" i="2"/>
  <c r="I1024" i="2"/>
  <c r="C1023" i="8"/>
  <c r="E1022" i="8"/>
  <c r="G1026" i="2"/>
  <c r="I1025" i="2"/>
  <c r="C1024" i="8"/>
  <c r="E1023" i="8"/>
  <c r="G1027" i="2"/>
  <c r="I1026" i="2"/>
  <c r="C1025" i="8"/>
  <c r="E1024" i="8"/>
  <c r="G1028" i="2"/>
  <c r="I1027" i="2"/>
  <c r="C1026" i="8"/>
  <c r="E1025" i="8"/>
  <c r="G1029" i="2"/>
  <c r="I1028" i="2"/>
  <c r="C1027" i="8"/>
  <c r="E1026" i="8"/>
  <c r="G1030" i="2"/>
  <c r="I1029" i="2"/>
  <c r="C1028" i="8"/>
  <c r="E1027" i="8"/>
  <c r="G1031" i="2"/>
  <c r="I1030" i="2"/>
  <c r="C1029" i="8"/>
  <c r="E1028" i="8"/>
  <c r="G1032" i="2"/>
  <c r="I1031" i="2"/>
  <c r="C1030" i="8"/>
  <c r="E1029" i="8"/>
  <c r="G1033" i="2"/>
  <c r="I1032" i="2"/>
  <c r="C1031" i="8"/>
  <c r="E1030" i="8"/>
  <c r="G1034" i="2"/>
  <c r="I1033" i="2"/>
  <c r="C1032" i="8"/>
  <c r="E1031" i="8"/>
  <c r="G1035" i="2"/>
  <c r="I1034" i="2"/>
  <c r="C1033" i="8"/>
  <c r="E1032" i="8"/>
  <c r="G1036" i="2"/>
  <c r="I1035" i="2"/>
  <c r="C1034" i="8"/>
  <c r="E1033" i="8"/>
  <c r="G1037" i="2"/>
  <c r="I1036" i="2"/>
  <c r="C1035" i="8"/>
  <c r="E1034" i="8"/>
  <c r="G1038" i="2"/>
  <c r="I1037" i="2"/>
  <c r="C1036" i="8"/>
  <c r="E1035" i="8"/>
  <c r="G1039" i="2"/>
  <c r="I1038" i="2"/>
  <c r="C1037" i="8"/>
  <c r="E1036" i="8"/>
  <c r="G1040" i="2"/>
  <c r="I1039" i="2"/>
  <c r="C1038" i="8"/>
  <c r="E1037" i="8"/>
  <c r="G1041" i="2"/>
  <c r="I1040" i="2"/>
  <c r="C1039" i="8"/>
  <c r="E1038" i="8"/>
  <c r="G1042" i="2"/>
  <c r="I1041" i="2"/>
  <c r="C1040" i="8"/>
  <c r="E1039" i="8"/>
  <c r="G1043" i="2"/>
  <c r="I1042" i="2"/>
  <c r="C1041" i="8"/>
  <c r="E1040" i="8"/>
  <c r="G1044" i="2"/>
  <c r="I1043" i="2"/>
  <c r="C1042" i="8"/>
  <c r="E1041" i="8"/>
  <c r="G1045" i="2"/>
  <c r="I1044" i="2"/>
  <c r="C1043" i="8"/>
  <c r="E1042" i="8"/>
  <c r="G1046" i="2"/>
  <c r="I1045" i="2"/>
  <c r="C1044" i="8"/>
  <c r="E1043" i="8"/>
  <c r="G1047" i="2"/>
  <c r="I1046" i="2"/>
  <c r="C1045" i="8"/>
  <c r="E1044" i="8"/>
  <c r="G1048" i="2"/>
  <c r="I1047" i="2"/>
  <c r="C1046" i="8"/>
  <c r="E1045" i="8"/>
  <c r="G1049" i="2"/>
  <c r="I1048" i="2"/>
  <c r="C1047" i="8"/>
  <c r="E1046" i="8"/>
  <c r="G1050" i="2"/>
  <c r="I1049" i="2"/>
  <c r="C1048" i="8"/>
  <c r="E1047" i="8"/>
  <c r="G1051" i="2"/>
  <c r="I1050" i="2"/>
  <c r="C1049" i="8"/>
  <c r="E1048" i="8"/>
  <c r="G1052" i="2"/>
  <c r="I1051" i="2"/>
  <c r="C1050" i="8"/>
  <c r="E1049" i="8"/>
  <c r="G1053" i="2"/>
  <c r="I1052" i="2"/>
  <c r="C1051" i="8"/>
  <c r="E1050" i="8"/>
  <c r="G1054" i="2"/>
  <c r="I1053" i="2"/>
  <c r="C1052" i="8"/>
  <c r="E1051" i="8"/>
  <c r="G1055" i="2"/>
  <c r="I1054" i="2"/>
  <c r="C1053" i="8"/>
  <c r="E1052" i="8"/>
  <c r="G1056" i="2"/>
  <c r="I1055" i="2"/>
  <c r="C1054" i="8"/>
  <c r="E1053" i="8"/>
  <c r="G1057" i="2"/>
  <c r="I1056" i="2"/>
  <c r="C1055" i="8"/>
  <c r="E1054" i="8"/>
  <c r="G1058" i="2"/>
  <c r="I1057" i="2"/>
  <c r="C1056" i="8"/>
  <c r="E1055" i="8"/>
  <c r="G1059" i="2"/>
  <c r="I1058" i="2"/>
  <c r="C1057" i="8"/>
  <c r="E1056" i="8"/>
  <c r="G1060" i="2"/>
  <c r="I1059" i="2"/>
  <c r="C1058" i="8"/>
  <c r="E1057" i="8"/>
  <c r="G1061" i="2"/>
  <c r="I1060" i="2"/>
  <c r="C1059" i="8"/>
  <c r="E1058" i="8"/>
  <c r="G1062" i="2"/>
  <c r="I1061" i="2"/>
  <c r="C1060" i="8"/>
  <c r="E1059" i="8"/>
  <c r="G1063" i="2"/>
  <c r="I1062" i="2"/>
  <c r="C1061" i="8"/>
  <c r="E1060" i="8"/>
  <c r="G1064" i="2"/>
  <c r="I1063" i="2"/>
  <c r="C1062" i="8"/>
  <c r="E1061" i="8"/>
  <c r="G1065" i="2"/>
  <c r="I1064" i="2"/>
  <c r="C1063" i="8"/>
  <c r="E1062" i="8"/>
  <c r="G1066" i="2"/>
  <c r="I1065" i="2"/>
  <c r="C1064" i="8"/>
  <c r="E1063" i="8"/>
  <c r="G1067" i="2"/>
  <c r="I1066" i="2"/>
  <c r="C1065" i="8"/>
  <c r="E1064" i="8"/>
  <c r="G1068" i="2"/>
  <c r="I1067" i="2"/>
  <c r="C1066" i="8"/>
  <c r="E1065" i="8"/>
  <c r="G1069" i="2"/>
  <c r="I1068" i="2"/>
  <c r="C1067" i="8"/>
  <c r="E1066" i="8"/>
  <c r="G1070" i="2"/>
  <c r="I1069" i="2"/>
  <c r="C1068" i="8"/>
  <c r="E1067" i="8"/>
  <c r="G1071" i="2"/>
  <c r="I1070" i="2"/>
  <c r="C1069" i="8"/>
  <c r="E1068" i="8"/>
  <c r="G1072" i="2"/>
  <c r="I1071" i="2"/>
  <c r="C1070" i="8"/>
  <c r="E1069" i="8"/>
  <c r="G1073" i="2"/>
  <c r="I1072" i="2"/>
  <c r="C1071" i="8"/>
  <c r="E1070" i="8"/>
  <c r="G1074" i="2"/>
  <c r="I1073" i="2"/>
  <c r="C1072" i="8"/>
  <c r="E1071" i="8"/>
  <c r="G1075" i="2"/>
  <c r="I1074" i="2"/>
  <c r="C1073" i="8"/>
  <c r="E1072" i="8"/>
  <c r="G1076" i="2"/>
  <c r="I1075" i="2"/>
  <c r="C1074" i="8"/>
  <c r="E1073" i="8"/>
  <c r="G1077" i="2"/>
  <c r="I1076" i="2"/>
  <c r="C1075" i="8"/>
  <c r="E1074" i="8"/>
  <c r="G1078" i="2"/>
  <c r="I1077" i="2"/>
  <c r="C1076" i="8"/>
  <c r="E1075" i="8"/>
  <c r="G1079" i="2"/>
  <c r="I1078" i="2"/>
  <c r="C1077" i="8"/>
  <c r="E1076" i="8"/>
  <c r="G1080" i="2"/>
  <c r="I1079" i="2"/>
  <c r="C1078" i="8"/>
  <c r="E1077" i="8"/>
  <c r="G1081" i="2"/>
  <c r="I1080" i="2"/>
  <c r="C1079" i="8"/>
  <c r="E1078" i="8"/>
  <c r="G1082" i="2"/>
  <c r="I1081" i="2"/>
  <c r="C1080" i="8"/>
  <c r="E1079" i="8"/>
  <c r="G1083" i="2"/>
  <c r="I1082" i="2"/>
  <c r="C1081" i="8"/>
  <c r="E1080" i="8"/>
  <c r="G1084" i="2"/>
  <c r="I1083" i="2"/>
  <c r="C1082" i="8"/>
  <c r="E1081" i="8"/>
  <c r="G1085" i="2"/>
  <c r="I1084" i="2"/>
  <c r="C1083" i="8"/>
  <c r="E1082" i="8"/>
  <c r="G1086" i="2"/>
  <c r="I1085" i="2"/>
  <c r="C1084" i="8"/>
  <c r="E1083" i="8"/>
  <c r="G1087" i="2"/>
  <c r="I1086" i="2"/>
  <c r="C1085" i="8"/>
  <c r="E1084" i="8"/>
  <c r="G1088" i="2"/>
  <c r="I1087" i="2"/>
  <c r="C1086" i="8"/>
  <c r="E1085" i="8"/>
  <c r="G1089" i="2"/>
  <c r="I1088" i="2"/>
  <c r="C1087" i="8"/>
  <c r="E1086" i="8"/>
  <c r="G1090" i="2"/>
  <c r="I1089" i="2"/>
  <c r="C1088" i="8"/>
  <c r="E1087" i="8"/>
  <c r="G1091" i="2"/>
  <c r="I1090" i="2"/>
  <c r="C1089" i="8"/>
  <c r="E1088" i="8"/>
  <c r="G1092" i="2"/>
  <c r="I1091" i="2"/>
  <c r="C1090" i="8"/>
  <c r="E1089" i="8"/>
  <c r="G1093" i="2"/>
  <c r="I1092" i="2"/>
  <c r="C1091" i="8"/>
  <c r="E1090" i="8"/>
  <c r="G1094" i="2"/>
  <c r="I1093" i="2"/>
  <c r="C1092" i="8"/>
  <c r="E1091" i="8"/>
  <c r="G1095" i="2"/>
  <c r="I1094" i="2"/>
  <c r="C1093" i="8"/>
  <c r="E1092" i="8"/>
  <c r="B162" i="11"/>
  <c r="G1096" i="2"/>
  <c r="I1095" i="2"/>
  <c r="C1094" i="8"/>
  <c r="E1093" i="8"/>
  <c r="G1097" i="2"/>
  <c r="I1096" i="2"/>
  <c r="C1095" i="8"/>
  <c r="E1094" i="8"/>
  <c r="G1098" i="2"/>
  <c r="I1097" i="2"/>
  <c r="C1096" i="8"/>
  <c r="E1095" i="8"/>
  <c r="B163" i="11"/>
  <c r="G1099" i="2"/>
  <c r="I1098" i="2"/>
  <c r="C1097" i="8"/>
  <c r="E1096" i="8"/>
  <c r="B164" i="11"/>
  <c r="G1100" i="2"/>
  <c r="I1099" i="2"/>
  <c r="C1098" i="8"/>
  <c r="E1097" i="8"/>
  <c r="G1101" i="2"/>
  <c r="I1100" i="2"/>
  <c r="C1099" i="8"/>
  <c r="E1098" i="8"/>
  <c r="G1102" i="2"/>
  <c r="I1101" i="2"/>
  <c r="C1100" i="8"/>
  <c r="E1099" i="8"/>
  <c r="B165" i="11"/>
  <c r="G1103" i="2"/>
  <c r="I1102" i="2"/>
  <c r="C1101" i="8"/>
  <c r="E1100" i="8"/>
  <c r="B166" i="11"/>
  <c r="G1104" i="2"/>
  <c r="I1103" i="2"/>
  <c r="C1102" i="8"/>
  <c r="E1101" i="8"/>
  <c r="G1105" i="2"/>
  <c r="I1104" i="2"/>
  <c r="C1103" i="8"/>
  <c r="E1102" i="8"/>
  <c r="B167" i="11"/>
  <c r="G1106" i="2"/>
  <c r="I1105" i="2"/>
  <c r="C1104" i="8"/>
  <c r="E1103" i="8"/>
  <c r="B168" i="11"/>
  <c r="G1107" i="2"/>
  <c r="I1106" i="2"/>
  <c r="C1105" i="8"/>
  <c r="E1104" i="8"/>
  <c r="G1108" i="2"/>
  <c r="I1107" i="2"/>
  <c r="C1106" i="8"/>
  <c r="E1105" i="8"/>
  <c r="B169" i="11"/>
  <c r="G1109" i="2"/>
  <c r="I1108" i="2"/>
  <c r="C1107" i="8"/>
  <c r="E1106" i="8"/>
  <c r="B170" i="11"/>
  <c r="G1110" i="2"/>
  <c r="I1109" i="2"/>
  <c r="C1108" i="8"/>
  <c r="E1107" i="8"/>
  <c r="B171" i="11"/>
  <c r="G1111" i="2"/>
  <c r="I1110" i="2"/>
  <c r="C1109" i="8"/>
  <c r="E1108" i="8"/>
  <c r="G1112" i="2"/>
  <c r="I1111" i="2"/>
  <c r="C1110" i="8"/>
  <c r="E1109" i="8"/>
  <c r="G1113" i="2"/>
  <c r="I1112" i="2"/>
  <c r="C1111" i="8"/>
  <c r="E1110" i="8"/>
  <c r="B172" i="11"/>
  <c r="G1114" i="2"/>
  <c r="I1113" i="2"/>
  <c r="C1112" i="8"/>
  <c r="E1111" i="8"/>
  <c r="B173" i="11"/>
  <c r="G1115" i="2"/>
  <c r="I1114" i="2"/>
  <c r="C1113" i="8"/>
  <c r="E1112" i="8"/>
  <c r="G1116" i="2"/>
  <c r="I1115" i="2"/>
  <c r="C1114" i="8"/>
  <c r="E1113" i="8"/>
  <c r="G1117" i="2"/>
  <c r="I1116" i="2"/>
  <c r="C1115" i="8"/>
  <c r="E1114" i="8"/>
  <c r="G1118" i="2"/>
  <c r="I1117" i="2"/>
  <c r="C1116" i="8"/>
  <c r="E1115" i="8"/>
  <c r="G1119" i="2"/>
  <c r="I1118" i="2"/>
  <c r="C1117" i="8"/>
  <c r="E1116" i="8"/>
  <c r="G1120" i="2"/>
  <c r="I1119" i="2"/>
  <c r="C1118" i="8"/>
  <c r="E1117" i="8"/>
  <c r="G1121" i="2"/>
  <c r="I1120" i="2"/>
  <c r="C1119" i="8"/>
  <c r="E1118" i="8"/>
  <c r="G1122" i="2"/>
  <c r="I1121" i="2"/>
  <c r="C1120" i="8"/>
  <c r="E1119" i="8"/>
  <c r="G1123" i="2"/>
  <c r="I1122" i="2"/>
  <c r="C1121" i="8"/>
  <c r="E1120" i="8"/>
  <c r="G1124" i="2"/>
  <c r="I1123" i="2"/>
  <c r="C1122" i="8"/>
  <c r="E1121" i="8"/>
  <c r="G1125" i="2"/>
  <c r="I1124" i="2"/>
  <c r="C1123" i="8"/>
  <c r="E1122" i="8"/>
  <c r="G1126" i="2"/>
  <c r="I1125" i="2"/>
  <c r="C1124" i="8"/>
  <c r="E1123" i="8"/>
  <c r="G1127" i="2"/>
  <c r="I1126" i="2"/>
  <c r="C1125" i="8"/>
  <c r="E1124" i="8"/>
  <c r="B175" i="11"/>
  <c r="G1128" i="2"/>
  <c r="I1127" i="2"/>
  <c r="C1126" i="8"/>
  <c r="E1125" i="8"/>
  <c r="G1129" i="2"/>
  <c r="I1128" i="2"/>
  <c r="C1127" i="8"/>
  <c r="E1126" i="8"/>
  <c r="G1130" i="2"/>
  <c r="I1129" i="2"/>
  <c r="C1128" i="8"/>
  <c r="E1127" i="8"/>
  <c r="G1131" i="2"/>
  <c r="I1130" i="2"/>
  <c r="C1129" i="8"/>
  <c r="E1128" i="8"/>
  <c r="G1132" i="2"/>
  <c r="I1131" i="2"/>
  <c r="C1130" i="8"/>
  <c r="E1129" i="8"/>
  <c r="G1133" i="2"/>
  <c r="I1132" i="2"/>
  <c r="C1131" i="8"/>
  <c r="E1130" i="8"/>
  <c r="G1134" i="2"/>
  <c r="I1133" i="2"/>
  <c r="C1132" i="8"/>
  <c r="E1131" i="8"/>
  <c r="G1135" i="2"/>
  <c r="I1134" i="2"/>
  <c r="C1133" i="8"/>
  <c r="E1132" i="8"/>
  <c r="G1136" i="2"/>
  <c r="I1135" i="2"/>
  <c r="C1134" i="8"/>
  <c r="E1133" i="8"/>
  <c r="G1137" i="2"/>
  <c r="I1136" i="2"/>
  <c r="C1135" i="8"/>
  <c r="E1134" i="8"/>
  <c r="G1138" i="2"/>
  <c r="I1137" i="2"/>
  <c r="C1136" i="8"/>
  <c r="E1135" i="8"/>
  <c r="G1139" i="2"/>
  <c r="I1138" i="2"/>
  <c r="C1137" i="8"/>
  <c r="E1136" i="8"/>
  <c r="G1140" i="2"/>
  <c r="I1139" i="2"/>
  <c r="C1138" i="8"/>
  <c r="E1137" i="8"/>
  <c r="G1141" i="2"/>
  <c r="I1140" i="2"/>
  <c r="C1139" i="8"/>
  <c r="E1138" i="8"/>
  <c r="G1142" i="2"/>
  <c r="I1141" i="2"/>
  <c r="C1140" i="8"/>
  <c r="E1139" i="8"/>
  <c r="G1143" i="2"/>
  <c r="I1142" i="2"/>
  <c r="C1141" i="8"/>
  <c r="E1140" i="8"/>
  <c r="G1144" i="2"/>
  <c r="I1143" i="2"/>
  <c r="C1142" i="8"/>
  <c r="E1141" i="8"/>
  <c r="B177" i="11"/>
  <c r="G1145" i="2"/>
  <c r="I1144" i="2"/>
  <c r="C1143" i="8"/>
  <c r="E1142" i="8"/>
  <c r="B178" i="11"/>
  <c r="G1146" i="2"/>
  <c r="I1145" i="2"/>
  <c r="C1144" i="8"/>
  <c r="E1143" i="8"/>
  <c r="G1147" i="2"/>
  <c r="I1146" i="2"/>
  <c r="C1145" i="8"/>
  <c r="E1144" i="8"/>
  <c r="B179" i="11"/>
  <c r="G1148" i="2"/>
  <c r="I1147" i="2"/>
  <c r="C1146" i="8"/>
  <c r="E1145" i="8"/>
  <c r="G1149" i="2"/>
  <c r="I1148" i="2"/>
  <c r="C1147" i="8"/>
  <c r="E1146" i="8"/>
  <c r="B180" i="11"/>
  <c r="G1150" i="2"/>
  <c r="I1149" i="2"/>
  <c r="C1148" i="8"/>
  <c r="E1147" i="8"/>
  <c r="B181" i="11"/>
  <c r="G1151" i="2"/>
  <c r="I1150" i="2"/>
  <c r="C1149" i="8"/>
  <c r="E1148" i="8"/>
  <c r="B182" i="11"/>
  <c r="G1152" i="2"/>
  <c r="I1151" i="2"/>
  <c r="C1150" i="8"/>
  <c r="E1149" i="8"/>
  <c r="G1153" i="2"/>
  <c r="I1152" i="2"/>
  <c r="C1151" i="8"/>
  <c r="E1150" i="8"/>
  <c r="B183" i="11"/>
  <c r="G1154" i="2"/>
  <c r="I1153" i="2"/>
  <c r="C1152" i="8"/>
  <c r="E1151" i="8"/>
  <c r="B184" i="11"/>
  <c r="G1155" i="2"/>
  <c r="I1154" i="2"/>
  <c r="C1153" i="8"/>
  <c r="E1152" i="8"/>
  <c r="G1156" i="2"/>
  <c r="I1155" i="2"/>
  <c r="C1154" i="8"/>
  <c r="E1153" i="8"/>
  <c r="G1157" i="2"/>
  <c r="I1156" i="2"/>
  <c r="C1155" i="8"/>
  <c r="E1154" i="8"/>
  <c r="B185" i="11"/>
  <c r="G1158" i="2"/>
  <c r="I1157" i="2"/>
  <c r="C1156" i="8"/>
  <c r="E1155" i="8"/>
  <c r="B186" i="11"/>
  <c r="G1159" i="2"/>
  <c r="I1158" i="2"/>
  <c r="C1157" i="8"/>
  <c r="E1156" i="8"/>
  <c r="G1160" i="2"/>
  <c r="I1159" i="2"/>
  <c r="C1158" i="8"/>
  <c r="E1157" i="8"/>
  <c r="B187" i="11"/>
  <c r="G1161" i="2"/>
  <c r="I1160" i="2"/>
  <c r="C1159" i="8"/>
  <c r="E1158" i="8"/>
  <c r="G1162" i="2"/>
  <c r="I1161" i="2"/>
  <c r="C1160" i="8"/>
  <c r="E1159" i="8"/>
  <c r="B188" i="11"/>
  <c r="G1163" i="2"/>
  <c r="I1162" i="2"/>
  <c r="C1161" i="8"/>
  <c r="E1160" i="8"/>
  <c r="B189" i="11"/>
  <c r="G1164" i="2"/>
  <c r="I1163" i="2"/>
  <c r="C1162" i="8"/>
  <c r="E1161" i="8"/>
  <c r="G1165" i="2"/>
  <c r="I1164" i="2"/>
  <c r="C1163" i="8"/>
  <c r="E1162" i="8"/>
  <c r="B190" i="11"/>
  <c r="G1166" i="2"/>
  <c r="I1165" i="2"/>
  <c r="C1164" i="8"/>
  <c r="E1163" i="8"/>
  <c r="G1167" i="2"/>
  <c r="I1166" i="2"/>
  <c r="C1165" i="8"/>
  <c r="E1164" i="8"/>
  <c r="G1168" i="2"/>
  <c r="I1167" i="2"/>
  <c r="C1166" i="8"/>
  <c r="E1165" i="8"/>
  <c r="G1169" i="2"/>
  <c r="I1168" i="2"/>
  <c r="C1167" i="8"/>
  <c r="E1166" i="8"/>
  <c r="B191" i="11"/>
  <c r="G1170" i="2"/>
  <c r="I1169" i="2"/>
  <c r="C1168" i="8"/>
  <c r="E1167" i="8"/>
  <c r="B192" i="11"/>
  <c r="G1171" i="2"/>
  <c r="I1170" i="2"/>
  <c r="C1169" i="8"/>
  <c r="E1168" i="8"/>
  <c r="B193" i="11"/>
  <c r="G1172" i="2"/>
  <c r="I1171" i="2"/>
  <c r="C1170" i="8"/>
  <c r="E1169" i="8"/>
  <c r="B194" i="11"/>
  <c r="G1173" i="2"/>
  <c r="I1172" i="2"/>
  <c r="C1171" i="8"/>
  <c r="E1170" i="8"/>
  <c r="G1174" i="2"/>
  <c r="I1173" i="2"/>
  <c r="C1172" i="8"/>
  <c r="E1171" i="8"/>
  <c r="G1175" i="2"/>
  <c r="I1174" i="2"/>
  <c r="C1173" i="8"/>
  <c r="E1172" i="8"/>
  <c r="B195" i="11"/>
  <c r="G1176" i="2"/>
  <c r="I1175" i="2"/>
  <c r="C1174" i="8"/>
  <c r="E1173" i="8"/>
  <c r="G1177" i="2"/>
  <c r="I1176" i="2"/>
  <c r="C1175" i="8"/>
  <c r="E1174" i="8"/>
  <c r="B196" i="11"/>
  <c r="G1178" i="2"/>
  <c r="I1177" i="2"/>
  <c r="C1176" i="8"/>
  <c r="E1175" i="8"/>
  <c r="B197" i="11"/>
  <c r="G1179" i="2"/>
  <c r="I1178" i="2"/>
  <c r="C1177" i="8"/>
  <c r="E1176" i="8"/>
  <c r="B198" i="11"/>
  <c r="G1180" i="2"/>
  <c r="I1179" i="2"/>
  <c r="C1178" i="8"/>
  <c r="E1177" i="8"/>
  <c r="B199" i="11"/>
  <c r="G1181" i="2"/>
  <c r="I1180" i="2"/>
  <c r="C1179" i="8"/>
  <c r="E1178" i="8"/>
  <c r="B200" i="11"/>
  <c r="G1182" i="2"/>
  <c r="I1181" i="2"/>
  <c r="C1180" i="8"/>
  <c r="E1179" i="8"/>
  <c r="G1183" i="2"/>
  <c r="I1182" i="2"/>
  <c r="C1181" i="8"/>
  <c r="E1180" i="8"/>
  <c r="G1184" i="2"/>
  <c r="I1183" i="2"/>
  <c r="C1182" i="8"/>
  <c r="E1181" i="8"/>
  <c r="G1185" i="2"/>
  <c r="I1184" i="2"/>
  <c r="C1183" i="8"/>
  <c r="E1182" i="8"/>
  <c r="G1186" i="2"/>
  <c r="I1185" i="2"/>
  <c r="C1184" i="8"/>
  <c r="E1183" i="8"/>
  <c r="G1187" i="2"/>
  <c r="I1186" i="2"/>
  <c r="C1185" i="8"/>
  <c r="E1184" i="8"/>
  <c r="G1188" i="2"/>
  <c r="I1187" i="2"/>
  <c r="C1186" i="8"/>
  <c r="E1185" i="8"/>
  <c r="G1189" i="2"/>
  <c r="I1188" i="2"/>
  <c r="C1187" i="8"/>
  <c r="E1186" i="8"/>
  <c r="G1190" i="2"/>
  <c r="I1189" i="2"/>
  <c r="C1188" i="8"/>
  <c r="E1187" i="8"/>
  <c r="G1191" i="2"/>
  <c r="I1190" i="2"/>
  <c r="C1189" i="8"/>
  <c r="E1188" i="8"/>
  <c r="G1192" i="2"/>
  <c r="I1191" i="2"/>
  <c r="C1190" i="8"/>
  <c r="E1189" i="8"/>
  <c r="G1193" i="2"/>
  <c r="I1192" i="2"/>
  <c r="C1191" i="8"/>
  <c r="E1190" i="8"/>
  <c r="G1194" i="2"/>
  <c r="I1193" i="2"/>
  <c r="C1192" i="8"/>
  <c r="E1191" i="8"/>
  <c r="G1195" i="2"/>
  <c r="I1194" i="2"/>
  <c r="C1193" i="8"/>
  <c r="E1192" i="8"/>
  <c r="G1196" i="2"/>
  <c r="I1195" i="2"/>
  <c r="C1194" i="8"/>
  <c r="E1193" i="8"/>
  <c r="G1197" i="2"/>
  <c r="I1196" i="2"/>
  <c r="C1195" i="8"/>
  <c r="E1194" i="8"/>
  <c r="G1198" i="2"/>
  <c r="I1197" i="2"/>
  <c r="C1196" i="8"/>
  <c r="E1195" i="8"/>
  <c r="G1199" i="2"/>
  <c r="I1198" i="2"/>
  <c r="C1197" i="8"/>
  <c r="E1196" i="8"/>
  <c r="G1200" i="2"/>
  <c r="I1199" i="2"/>
  <c r="C1198" i="8"/>
  <c r="E1197" i="8"/>
  <c r="G1201" i="2"/>
  <c r="I1200" i="2"/>
  <c r="C1199" i="8"/>
  <c r="E1198" i="8"/>
  <c r="G1202" i="2"/>
  <c r="I1201" i="2"/>
  <c r="C1200" i="8"/>
  <c r="E1199" i="8"/>
  <c r="G1203" i="2"/>
  <c r="I1202" i="2"/>
  <c r="C1201" i="8"/>
  <c r="E1200" i="8"/>
  <c r="G1204" i="2"/>
  <c r="I1203" i="2"/>
  <c r="C1202" i="8"/>
  <c r="E1201" i="8"/>
  <c r="G1205" i="2"/>
  <c r="I1204" i="2"/>
  <c r="C1203" i="8"/>
  <c r="E1202" i="8"/>
  <c r="G1206" i="2"/>
  <c r="I1205" i="2"/>
  <c r="C1204" i="8"/>
  <c r="E1203" i="8"/>
  <c r="G1207" i="2"/>
  <c r="I1206" i="2"/>
  <c r="C1205" i="8"/>
  <c r="E1204" i="8"/>
  <c r="G1208" i="2"/>
  <c r="I1207" i="2"/>
  <c r="C1206" i="8"/>
  <c r="E1205" i="8"/>
  <c r="G1209" i="2"/>
  <c r="I1208" i="2"/>
  <c r="C1207" i="8"/>
  <c r="E1206" i="8"/>
  <c r="B202" i="11"/>
  <c r="G1210" i="2"/>
  <c r="I1209" i="2"/>
  <c r="C1208" i="8"/>
  <c r="E1207" i="8"/>
  <c r="G1211" i="2"/>
  <c r="I1210" i="2"/>
  <c r="C1209" i="8"/>
  <c r="E1208" i="8"/>
  <c r="G1212" i="2"/>
  <c r="I1211" i="2"/>
  <c r="C1210" i="8"/>
  <c r="E1209" i="8"/>
  <c r="G1213" i="2"/>
  <c r="I1212" i="2"/>
  <c r="C1211" i="8"/>
  <c r="E1210" i="8"/>
  <c r="G1214" i="2"/>
  <c r="I1213" i="2"/>
  <c r="C1212" i="8"/>
  <c r="E1211" i="8"/>
  <c r="G1215" i="2"/>
  <c r="I1214" i="2"/>
  <c r="C1213" i="8"/>
  <c r="E1212" i="8"/>
  <c r="G1216" i="2"/>
  <c r="I1215" i="2"/>
  <c r="C1214" i="8"/>
  <c r="E1213" i="8"/>
  <c r="G1217" i="2"/>
  <c r="I1216" i="2"/>
  <c r="C1215" i="8"/>
  <c r="E1214" i="8"/>
  <c r="B203" i="11"/>
  <c r="G1218" i="2"/>
  <c r="I1217" i="2"/>
  <c r="C1216" i="8"/>
  <c r="E1215" i="8"/>
  <c r="B204" i="11"/>
  <c r="G1219" i="2"/>
  <c r="I1218" i="2"/>
  <c r="C1217" i="8"/>
  <c r="E1216" i="8"/>
  <c r="B205" i="11"/>
  <c r="G1220" i="2"/>
  <c r="I1219" i="2"/>
  <c r="C1218" i="8"/>
  <c r="E1217" i="8"/>
  <c r="B206" i="11"/>
  <c r="G1221" i="2"/>
  <c r="I1220" i="2"/>
  <c r="C1219" i="8"/>
  <c r="E1218" i="8"/>
  <c r="G1222" i="2"/>
  <c r="I1221" i="2"/>
  <c r="C1220" i="8"/>
  <c r="E1219" i="8"/>
  <c r="B207" i="11"/>
  <c r="G1223" i="2"/>
  <c r="I1222" i="2"/>
  <c r="C1221" i="8"/>
  <c r="E1220" i="8"/>
  <c r="G1224" i="2"/>
  <c r="I1223" i="2"/>
  <c r="C1222" i="8"/>
  <c r="E1221" i="8"/>
  <c r="G1225" i="2"/>
  <c r="I1224" i="2"/>
  <c r="C1223" i="8"/>
  <c r="E1222" i="8"/>
  <c r="B208" i="11"/>
  <c r="G1226" i="2"/>
  <c r="I1225" i="2"/>
  <c r="C1224" i="8"/>
  <c r="E1223" i="8"/>
  <c r="B209" i="11"/>
  <c r="G1227" i="2"/>
  <c r="I1226" i="2"/>
  <c r="C1225" i="8"/>
  <c r="E1224" i="8"/>
  <c r="G1228" i="2"/>
  <c r="I1227" i="2"/>
  <c r="C1226" i="8"/>
  <c r="E1225" i="8"/>
  <c r="G1229" i="2"/>
  <c r="I1228" i="2"/>
  <c r="C1227" i="8"/>
  <c r="E1226" i="8"/>
  <c r="G1230" i="2"/>
  <c r="I1229" i="2"/>
  <c r="C1228" i="8"/>
  <c r="E1227" i="8"/>
  <c r="G1231" i="2"/>
  <c r="I1230" i="2"/>
  <c r="C1229" i="8"/>
  <c r="E1228" i="8"/>
  <c r="G1232" i="2"/>
  <c r="I1231" i="2"/>
  <c r="C1230" i="8"/>
  <c r="E1229" i="8"/>
  <c r="G1233" i="2"/>
  <c r="I1232" i="2"/>
  <c r="C1231" i="8"/>
  <c r="E1230" i="8"/>
  <c r="B210" i="11"/>
  <c r="G1234" i="2"/>
  <c r="I1233" i="2"/>
  <c r="C1232" i="8"/>
  <c r="E1231" i="8"/>
  <c r="G1235" i="2"/>
  <c r="I1234" i="2"/>
  <c r="C1233" i="8"/>
  <c r="E1232" i="8"/>
  <c r="B211" i="11"/>
  <c r="G1236" i="2"/>
  <c r="I1235" i="2"/>
  <c r="C1234" i="8"/>
  <c r="E1233" i="8"/>
  <c r="B212" i="11"/>
  <c r="G1237" i="2"/>
  <c r="I1236" i="2"/>
  <c r="C1235" i="8"/>
  <c r="E1234" i="8"/>
  <c r="G1238" i="2"/>
  <c r="I1237" i="2"/>
  <c r="C1236" i="8"/>
  <c r="E1235" i="8"/>
  <c r="G1239" i="2"/>
  <c r="I1238" i="2"/>
  <c r="C1237" i="8"/>
  <c r="E1236" i="8"/>
  <c r="B213" i="11"/>
  <c r="G1240" i="2"/>
  <c r="I1239" i="2"/>
  <c r="C1238" i="8"/>
  <c r="E1237" i="8"/>
  <c r="B214" i="11"/>
  <c r="G1241" i="2"/>
  <c r="I1240" i="2"/>
  <c r="C1239" i="8"/>
  <c r="E1238" i="8"/>
  <c r="G1242" i="2"/>
  <c r="I1241" i="2"/>
  <c r="C1240" i="8"/>
  <c r="E1239" i="8"/>
  <c r="G1243" i="2"/>
  <c r="I1242" i="2"/>
  <c r="C1241" i="8"/>
  <c r="E1240" i="8"/>
  <c r="G1244" i="2"/>
  <c r="I1243" i="2"/>
  <c r="C1242" i="8"/>
  <c r="E1241" i="8"/>
  <c r="G1245" i="2"/>
  <c r="I1244" i="2"/>
  <c r="C1243" i="8"/>
  <c r="E1242" i="8"/>
  <c r="G1246" i="2"/>
  <c r="I1245" i="2"/>
  <c r="C1244" i="8"/>
  <c r="E1243" i="8"/>
  <c r="G1247" i="2"/>
  <c r="I1246" i="2"/>
  <c r="C1245" i="8"/>
  <c r="E1244" i="8"/>
  <c r="G1248" i="2"/>
  <c r="I1247" i="2"/>
  <c r="C1246" i="8"/>
  <c r="E1245" i="8"/>
  <c r="G1249" i="2"/>
  <c r="I1248" i="2"/>
  <c r="C1247" i="8"/>
  <c r="E1246" i="8"/>
  <c r="G1250" i="2"/>
  <c r="I1249" i="2"/>
  <c r="C1248" i="8"/>
  <c r="E1247" i="8"/>
  <c r="G1251" i="2"/>
  <c r="I1250" i="2"/>
  <c r="C1249" i="8"/>
  <c r="E1248" i="8"/>
  <c r="G1252" i="2"/>
  <c r="I1251" i="2"/>
  <c r="C1250" i="8"/>
  <c r="E1249" i="8"/>
  <c r="G1253" i="2"/>
  <c r="I1252" i="2"/>
  <c r="C1251" i="8"/>
  <c r="E1250" i="8"/>
  <c r="G1254" i="2"/>
  <c r="I1253" i="2"/>
  <c r="C1252" i="8"/>
  <c r="E1251" i="8"/>
  <c r="G1255" i="2"/>
  <c r="I1254" i="2"/>
  <c r="C1253" i="8"/>
  <c r="E1252" i="8"/>
  <c r="G1256" i="2"/>
  <c r="I1255" i="2"/>
  <c r="C1254" i="8"/>
  <c r="E1253" i="8"/>
  <c r="G1257" i="2"/>
  <c r="I1256" i="2"/>
  <c r="C1255" i="8"/>
  <c r="E1254" i="8"/>
  <c r="G1258" i="2"/>
  <c r="I1257" i="2"/>
  <c r="C1256" i="8"/>
  <c r="E1255" i="8"/>
  <c r="G1259" i="2"/>
  <c r="I1258" i="2"/>
  <c r="C1257" i="8"/>
  <c r="E1256" i="8"/>
  <c r="G1260" i="2"/>
  <c r="I1259" i="2"/>
  <c r="C1258" i="8"/>
  <c r="E1257" i="8"/>
  <c r="B216" i="11"/>
  <c r="G1261" i="2"/>
  <c r="I1260" i="2"/>
  <c r="C1259" i="8"/>
  <c r="E1258" i="8"/>
  <c r="B217" i="11"/>
  <c r="G1262" i="2"/>
  <c r="I1261" i="2"/>
  <c r="C1260" i="8"/>
  <c r="E1259" i="8"/>
  <c r="B218" i="11"/>
  <c r="G1263" i="2"/>
  <c r="I1262" i="2"/>
  <c r="C1261" i="8"/>
  <c r="E1260" i="8"/>
  <c r="G1264" i="2"/>
  <c r="I1263" i="2"/>
  <c r="C1262" i="8"/>
  <c r="E1261" i="8"/>
  <c r="G1265" i="2"/>
  <c r="I1264" i="2"/>
  <c r="C1263" i="8"/>
  <c r="E1262" i="8"/>
  <c r="G1266" i="2"/>
  <c r="I1265" i="2"/>
  <c r="C1264" i="8"/>
  <c r="E1263" i="8"/>
  <c r="G1267" i="2"/>
  <c r="I1266" i="2"/>
  <c r="C1265" i="8"/>
  <c r="E1264" i="8"/>
  <c r="G1268" i="2"/>
  <c r="I1267" i="2"/>
  <c r="C1266" i="8"/>
  <c r="E1265" i="8"/>
  <c r="G1269" i="2"/>
  <c r="I1268" i="2"/>
  <c r="C1267" i="8"/>
  <c r="E1266" i="8"/>
  <c r="G1270" i="2"/>
  <c r="I1269" i="2"/>
  <c r="C1268" i="8"/>
  <c r="E1267" i="8"/>
  <c r="G1271" i="2"/>
  <c r="I1270" i="2"/>
  <c r="C1269" i="8"/>
  <c r="E1268" i="8"/>
  <c r="G1272" i="2"/>
  <c r="I1271" i="2"/>
  <c r="C1270" i="8"/>
  <c r="E1269" i="8"/>
  <c r="B219" i="11"/>
  <c r="G1273" i="2"/>
  <c r="I1272" i="2"/>
  <c r="C1271" i="8"/>
  <c r="E1270" i="8"/>
  <c r="G1274" i="2"/>
  <c r="I1273" i="2"/>
  <c r="C1272" i="8"/>
  <c r="E1271" i="8"/>
  <c r="G1275" i="2"/>
  <c r="I1274" i="2"/>
  <c r="C1273" i="8"/>
  <c r="E1272" i="8"/>
  <c r="G1276" i="2"/>
  <c r="I1275" i="2"/>
  <c r="C1274" i="8"/>
  <c r="E1273" i="8"/>
  <c r="G1277" i="2"/>
  <c r="I1276" i="2"/>
  <c r="C1275" i="8"/>
  <c r="E1274" i="8"/>
  <c r="G1278" i="2"/>
  <c r="I1277" i="2"/>
  <c r="C1276" i="8"/>
  <c r="E1275" i="8"/>
  <c r="G1279" i="2"/>
  <c r="I1278" i="2"/>
  <c r="C1277" i="8"/>
  <c r="E1276" i="8"/>
  <c r="G1280" i="2"/>
  <c r="I1279" i="2"/>
  <c r="C1278" i="8"/>
  <c r="E1277" i="8"/>
  <c r="G1281" i="2"/>
  <c r="I1280" i="2"/>
  <c r="C1279" i="8"/>
  <c r="E1278" i="8"/>
  <c r="G1282" i="2"/>
  <c r="I1281" i="2"/>
  <c r="C1280" i="8"/>
  <c r="E1279" i="8"/>
  <c r="G1283" i="2"/>
  <c r="I1282" i="2"/>
  <c r="C1281" i="8"/>
  <c r="E1280" i="8"/>
  <c r="G1284" i="2"/>
  <c r="I1283" i="2"/>
  <c r="C1282" i="8"/>
  <c r="E1281" i="8"/>
  <c r="G1285" i="2"/>
  <c r="I1284" i="2"/>
  <c r="C1283" i="8"/>
  <c r="E1282" i="8"/>
  <c r="G1286" i="2"/>
  <c r="I1285" i="2"/>
  <c r="C1284" i="8"/>
  <c r="E1283" i="8"/>
  <c r="G1287" i="2"/>
  <c r="I1286" i="2"/>
  <c r="C1285" i="8"/>
  <c r="E1284" i="8"/>
  <c r="G1288" i="2"/>
  <c r="I1287" i="2"/>
  <c r="C1286" i="8"/>
  <c r="E1285" i="8"/>
  <c r="G1289" i="2"/>
  <c r="I1288" i="2"/>
  <c r="C1287" i="8"/>
  <c r="E1286" i="8"/>
  <c r="G1290" i="2"/>
  <c r="I1289" i="2"/>
  <c r="C1288" i="8"/>
  <c r="E1287" i="8"/>
  <c r="G1291" i="2"/>
  <c r="I1290" i="2"/>
  <c r="C1289" i="8"/>
  <c r="E1288" i="8"/>
  <c r="G1292" i="2"/>
  <c r="I1291" i="2"/>
  <c r="C1290" i="8"/>
  <c r="E1289" i="8"/>
  <c r="G1293" i="2"/>
  <c r="I1292" i="2"/>
  <c r="C1291" i="8"/>
  <c r="E1290" i="8"/>
  <c r="G1294" i="2"/>
  <c r="I1293" i="2"/>
  <c r="C1292" i="8"/>
  <c r="E1291" i="8"/>
  <c r="G1295" i="2"/>
  <c r="I1294" i="2"/>
  <c r="C1293" i="8"/>
  <c r="E1292" i="8"/>
  <c r="G1296" i="2"/>
  <c r="I1295" i="2"/>
  <c r="C1294" i="8"/>
  <c r="E1293" i="8"/>
  <c r="G1297" i="2"/>
  <c r="I1296" i="2"/>
  <c r="C1295" i="8"/>
  <c r="E1294" i="8"/>
  <c r="G1298" i="2"/>
  <c r="I1297" i="2"/>
  <c r="C1296" i="8"/>
  <c r="E1295" i="8"/>
  <c r="G1299" i="2"/>
  <c r="I1298" i="2"/>
  <c r="C1297" i="8"/>
  <c r="E1296" i="8"/>
  <c r="G1300" i="2"/>
  <c r="I1299" i="2"/>
  <c r="C1298" i="8"/>
  <c r="E1297" i="8"/>
  <c r="G1301" i="2"/>
  <c r="I1300" i="2"/>
  <c r="C1299" i="8"/>
  <c r="E1298" i="8"/>
  <c r="G1302" i="2"/>
  <c r="I1301" i="2"/>
  <c r="C1300" i="8"/>
  <c r="E1299" i="8"/>
  <c r="G1303" i="2"/>
  <c r="I1302" i="2"/>
  <c r="C1301" i="8"/>
  <c r="E1300" i="8"/>
  <c r="G1304" i="2"/>
  <c r="I1303" i="2"/>
  <c r="C1302" i="8"/>
  <c r="E1301" i="8"/>
  <c r="G1305" i="2"/>
  <c r="I1304" i="2"/>
  <c r="C1303" i="8"/>
  <c r="E1302" i="8"/>
  <c r="G1306" i="2"/>
  <c r="I1305" i="2"/>
  <c r="C1304" i="8"/>
  <c r="E1303" i="8"/>
  <c r="G1307" i="2"/>
  <c r="I1306" i="2"/>
  <c r="C1305" i="8"/>
  <c r="E1304" i="8"/>
  <c r="G1308" i="2"/>
  <c r="I1307" i="2"/>
  <c r="C1306" i="8"/>
  <c r="E1305" i="8"/>
  <c r="G1309" i="2"/>
  <c r="I1308" i="2"/>
  <c r="C1307" i="8"/>
  <c r="E1306" i="8"/>
  <c r="G1310" i="2"/>
  <c r="I1309" i="2"/>
  <c r="C1308" i="8"/>
  <c r="E1307" i="8"/>
  <c r="G1311" i="2"/>
  <c r="I1310" i="2"/>
  <c r="C1309" i="8"/>
  <c r="E1308" i="8"/>
  <c r="G1312" i="2"/>
  <c r="I1311" i="2"/>
  <c r="C1310" i="8"/>
  <c r="E1309" i="8"/>
  <c r="G1313" i="2"/>
  <c r="I1312" i="2"/>
  <c r="C1311" i="8"/>
  <c r="E1310" i="8"/>
  <c r="G1314" i="2"/>
  <c r="I1313" i="2"/>
  <c r="C1312" i="8"/>
  <c r="E1311" i="8"/>
  <c r="G1315" i="2"/>
  <c r="I1314" i="2"/>
  <c r="C1313" i="8"/>
  <c r="E1312" i="8"/>
  <c r="G1316" i="2"/>
  <c r="I1315" i="2"/>
  <c r="C1314" i="8"/>
  <c r="E1313" i="8"/>
  <c r="G1317" i="2"/>
  <c r="I1316" i="2"/>
  <c r="C1315" i="8"/>
  <c r="E1314" i="8"/>
  <c r="G1318" i="2"/>
  <c r="I1317" i="2"/>
  <c r="C1316" i="8"/>
  <c r="E1315" i="8"/>
  <c r="G1319" i="2"/>
  <c r="I1318" i="2"/>
  <c r="C1317" i="8"/>
  <c r="E1316" i="8"/>
  <c r="G1320" i="2"/>
  <c r="I1319" i="2"/>
  <c r="C1318" i="8"/>
  <c r="E1317" i="8"/>
  <c r="G1321" i="2"/>
  <c r="I1320" i="2"/>
  <c r="C1319" i="8"/>
  <c r="E1318" i="8"/>
  <c r="G1322" i="2"/>
  <c r="I1321" i="2"/>
  <c r="C1320" i="8"/>
  <c r="E1319" i="8"/>
  <c r="G1323" i="2"/>
  <c r="I1322" i="2"/>
  <c r="C1321" i="8"/>
  <c r="E1320" i="8"/>
  <c r="G1324" i="2"/>
  <c r="I1323" i="2"/>
  <c r="C1322" i="8"/>
  <c r="E1321" i="8"/>
  <c r="G1325" i="2"/>
  <c r="I1324" i="2"/>
  <c r="C1323" i="8"/>
  <c r="E1322" i="8"/>
  <c r="G1326" i="2"/>
  <c r="I1325" i="2"/>
  <c r="C1324" i="8"/>
  <c r="E1323" i="8"/>
  <c r="G1327" i="2"/>
  <c r="I1326" i="2"/>
  <c r="C1325" i="8"/>
  <c r="E1324" i="8"/>
  <c r="G1328" i="2"/>
  <c r="I1327" i="2"/>
  <c r="C1326" i="8"/>
  <c r="E1325" i="8"/>
  <c r="G1329" i="2"/>
  <c r="I1328" i="2"/>
  <c r="C1327" i="8"/>
  <c r="E1326" i="8"/>
  <c r="G1330" i="2"/>
  <c r="I1329" i="2"/>
  <c r="C1328" i="8"/>
  <c r="E1327" i="8"/>
  <c r="G1331" i="2"/>
  <c r="I1330" i="2"/>
  <c r="C1329" i="8"/>
  <c r="E1328" i="8"/>
  <c r="G1332" i="2"/>
  <c r="I1331" i="2"/>
  <c r="C1330" i="8"/>
  <c r="E1329" i="8"/>
  <c r="G1333" i="2"/>
  <c r="I1332" i="2"/>
  <c r="C1331" i="8"/>
  <c r="E1330" i="8"/>
  <c r="G1334" i="2"/>
  <c r="I1333" i="2"/>
  <c r="C1332" i="8"/>
  <c r="E1331" i="8"/>
  <c r="G1335" i="2"/>
  <c r="I1334" i="2"/>
  <c r="C1333" i="8"/>
  <c r="E1332" i="8"/>
  <c r="G1336" i="2"/>
  <c r="I1335" i="2"/>
  <c r="C1334" i="8"/>
  <c r="E1333" i="8"/>
  <c r="G1337" i="2"/>
  <c r="I1336" i="2"/>
  <c r="C1335" i="8"/>
  <c r="E1334" i="8"/>
  <c r="G1338" i="2"/>
  <c r="I1337" i="2"/>
  <c r="C1336" i="8"/>
  <c r="E1335" i="8"/>
  <c r="G1339" i="2"/>
  <c r="I1338" i="2"/>
  <c r="C1337" i="8"/>
  <c r="E1336" i="8"/>
  <c r="G1340" i="2"/>
  <c r="I1339" i="2"/>
  <c r="C1338" i="8"/>
  <c r="E1337" i="8"/>
  <c r="G1341" i="2"/>
  <c r="I1340" i="2"/>
  <c r="C1339" i="8"/>
  <c r="E1338" i="8"/>
  <c r="G1342" i="2"/>
  <c r="I1341" i="2"/>
  <c r="C1340" i="8"/>
  <c r="E1339" i="8"/>
  <c r="G1343" i="2"/>
  <c r="I1342" i="2"/>
  <c r="C1341" i="8"/>
  <c r="E1340" i="8"/>
  <c r="G1344" i="2"/>
  <c r="I1343" i="2"/>
  <c r="C1342" i="8"/>
  <c r="E1341" i="8"/>
  <c r="G1345" i="2"/>
  <c r="I1344" i="2"/>
  <c r="C1343" i="8"/>
  <c r="E1342" i="8"/>
  <c r="G1346" i="2"/>
  <c r="I1345" i="2"/>
  <c r="C1344" i="8"/>
  <c r="E1343" i="8"/>
  <c r="G1347" i="2"/>
  <c r="I1346" i="2"/>
  <c r="C1345" i="8"/>
  <c r="E1344" i="8"/>
  <c r="G1348" i="2"/>
  <c r="I1347" i="2"/>
  <c r="C1346" i="8"/>
  <c r="E1345" i="8"/>
  <c r="G1349" i="2"/>
  <c r="I1348" i="2"/>
  <c r="C1347" i="8"/>
  <c r="E1346" i="8"/>
  <c r="G1350" i="2"/>
  <c r="I1349" i="2"/>
  <c r="C1348" i="8"/>
  <c r="E1347" i="8"/>
  <c r="G1351" i="2"/>
  <c r="I1350" i="2"/>
  <c r="C1349" i="8"/>
  <c r="E1348" i="8"/>
  <c r="G1352" i="2"/>
  <c r="I1351" i="2"/>
  <c r="C1350" i="8"/>
  <c r="E1349" i="8"/>
  <c r="G1353" i="2"/>
  <c r="I1352" i="2"/>
  <c r="C1351" i="8"/>
  <c r="E1350" i="8"/>
  <c r="G1354" i="2"/>
  <c r="I1353" i="2"/>
  <c r="C1352" i="8"/>
  <c r="E1351" i="8"/>
  <c r="G1355" i="2"/>
  <c r="I1354" i="2"/>
  <c r="C1353" i="8"/>
  <c r="E1352" i="8"/>
  <c r="G1356" i="2"/>
  <c r="I1355" i="2"/>
  <c r="C1354" i="8"/>
  <c r="E1353" i="8"/>
  <c r="G1357" i="2"/>
  <c r="I1356" i="2"/>
  <c r="C1355" i="8"/>
  <c r="E1354" i="8"/>
  <c r="G1358" i="2"/>
  <c r="I1357" i="2"/>
  <c r="C1356" i="8"/>
  <c r="E1355" i="8"/>
  <c r="G1359" i="2"/>
  <c r="I1358" i="2"/>
  <c r="C1357" i="8"/>
  <c r="E1356" i="8"/>
  <c r="G1360" i="2"/>
  <c r="I1359" i="2"/>
  <c r="C1358" i="8"/>
  <c r="E1357" i="8"/>
  <c r="G1361" i="2"/>
  <c r="I1360" i="2"/>
  <c r="C1359" i="8"/>
  <c r="E1358" i="8"/>
  <c r="G1362" i="2"/>
  <c r="I1361" i="2"/>
  <c r="C1360" i="8"/>
  <c r="E1359" i="8"/>
  <c r="G1363" i="2"/>
  <c r="I1362" i="2"/>
  <c r="C1361" i="8"/>
  <c r="E1360" i="8"/>
  <c r="G1364" i="2"/>
  <c r="I1363" i="2"/>
  <c r="C1362" i="8"/>
  <c r="E1361" i="8"/>
  <c r="G1365" i="2"/>
  <c r="I1364" i="2"/>
  <c r="C1363" i="8"/>
  <c r="E1362" i="8"/>
  <c r="G1366" i="2"/>
  <c r="I1365" i="2"/>
  <c r="C1364" i="8"/>
  <c r="E1363" i="8"/>
  <c r="G1367" i="2"/>
  <c r="I1366" i="2"/>
  <c r="C1365" i="8"/>
  <c r="E1364" i="8"/>
  <c r="G1368" i="2"/>
  <c r="I1367" i="2"/>
  <c r="C1366" i="8"/>
  <c r="E1365" i="8"/>
  <c r="G1369" i="2"/>
  <c r="I1368" i="2"/>
  <c r="C1367" i="8"/>
  <c r="E1366" i="8"/>
  <c r="G1370" i="2"/>
  <c r="I1369" i="2"/>
  <c r="C1368" i="8"/>
  <c r="E1367" i="8"/>
  <c r="G1371" i="2"/>
  <c r="I1370" i="2"/>
  <c r="C1369" i="8"/>
  <c r="E1368" i="8"/>
  <c r="G1372" i="2"/>
  <c r="I1371" i="2"/>
  <c r="C1370" i="8"/>
  <c r="E1369" i="8"/>
  <c r="G1373" i="2"/>
  <c r="I1372" i="2"/>
  <c r="C1371" i="8"/>
  <c r="E1370" i="8"/>
  <c r="G1374" i="2"/>
  <c r="I1373" i="2"/>
  <c r="C1372" i="8"/>
  <c r="E1371" i="8"/>
  <c r="G1375" i="2"/>
  <c r="I1374" i="2"/>
  <c r="C1373" i="8"/>
  <c r="E1372" i="8"/>
  <c r="G1376" i="2"/>
  <c r="I1375" i="2"/>
  <c r="C1374" i="8"/>
  <c r="E1373" i="8"/>
  <c r="B222" i="11"/>
  <c r="G1377" i="2"/>
  <c r="I1376" i="2"/>
  <c r="C1375" i="8"/>
  <c r="E1374" i="8"/>
  <c r="G1378" i="2"/>
  <c r="I1377" i="2"/>
  <c r="C1376" i="8"/>
  <c r="E1375" i="8"/>
  <c r="G1379" i="2"/>
  <c r="I1378" i="2"/>
  <c r="C1377" i="8"/>
  <c r="E1376" i="8"/>
  <c r="B223" i="11"/>
  <c r="G1380" i="2"/>
  <c r="I1379" i="2"/>
  <c r="C1378" i="8"/>
  <c r="E1377" i="8"/>
  <c r="G1381" i="2"/>
  <c r="I1380" i="2"/>
  <c r="C1379" i="8"/>
  <c r="E1378" i="8"/>
  <c r="G1382" i="2"/>
  <c r="I1381" i="2"/>
  <c r="C1380" i="8"/>
  <c r="E1379" i="8"/>
  <c r="G1383" i="2"/>
  <c r="I1382" i="2"/>
  <c r="C1381" i="8"/>
  <c r="E1380" i="8"/>
  <c r="G1384" i="2"/>
  <c r="I1383" i="2"/>
  <c r="C1382" i="8"/>
  <c r="E1381" i="8"/>
  <c r="G1385" i="2"/>
  <c r="I1384" i="2"/>
  <c r="C1383" i="8"/>
  <c r="E1382" i="8"/>
  <c r="G1386" i="2"/>
  <c r="I1385" i="2"/>
  <c r="C1384" i="8"/>
  <c r="E1383" i="8"/>
  <c r="G1387" i="2"/>
  <c r="I1386" i="2"/>
  <c r="C1385" i="8"/>
  <c r="E1384" i="8"/>
  <c r="G1388" i="2"/>
  <c r="I1387" i="2"/>
  <c r="C1386" i="8"/>
  <c r="E1385" i="8"/>
  <c r="G1389" i="2"/>
  <c r="I1388" i="2"/>
  <c r="C1387" i="8"/>
  <c r="E1386" i="8"/>
  <c r="G1390" i="2"/>
  <c r="I1389" i="2"/>
  <c r="C1388" i="8"/>
  <c r="E1387" i="8"/>
  <c r="G1391" i="2"/>
  <c r="I1390" i="2"/>
  <c r="C1389" i="8"/>
  <c r="E1388" i="8"/>
  <c r="G1392" i="2"/>
  <c r="I1391" i="2"/>
  <c r="C1390" i="8"/>
  <c r="E1389" i="8"/>
  <c r="G1393" i="2"/>
  <c r="I1392" i="2"/>
  <c r="C1391" i="8"/>
  <c r="E1390" i="8"/>
  <c r="G1394" i="2"/>
  <c r="I1393" i="2"/>
  <c r="C1392" i="8"/>
  <c r="E1391" i="8"/>
  <c r="G1395" i="2"/>
  <c r="I1394" i="2"/>
  <c r="C1393" i="8"/>
  <c r="E1392" i="8"/>
  <c r="G1396" i="2"/>
  <c r="I1395" i="2"/>
  <c r="C1394" i="8"/>
  <c r="E1393" i="8"/>
  <c r="G1397" i="2"/>
  <c r="I1396" i="2"/>
  <c r="C1395" i="8"/>
  <c r="E1394" i="8"/>
  <c r="G1398" i="2"/>
  <c r="I1397" i="2"/>
  <c r="C1396" i="8"/>
  <c r="E1395" i="8"/>
  <c r="G1399" i="2"/>
  <c r="I1398" i="2"/>
  <c r="C1397" i="8"/>
  <c r="E1396" i="8"/>
  <c r="G1400" i="2"/>
  <c r="I1399" i="2"/>
  <c r="C1398" i="8"/>
  <c r="E1397" i="8"/>
  <c r="G1401" i="2"/>
  <c r="I1400" i="2"/>
  <c r="C1399" i="8"/>
  <c r="E1398" i="8"/>
  <c r="G1402" i="2"/>
  <c r="I1401" i="2"/>
  <c r="C1400" i="8"/>
  <c r="E1399" i="8"/>
  <c r="G1403" i="2"/>
  <c r="I1402" i="2"/>
  <c r="C1401" i="8"/>
  <c r="E1400" i="8"/>
  <c r="G1404" i="2"/>
  <c r="I1403" i="2"/>
  <c r="C1402" i="8"/>
  <c r="E1401" i="8"/>
  <c r="G1405" i="2"/>
  <c r="I1404" i="2"/>
  <c r="C1403" i="8"/>
  <c r="E1402" i="8"/>
  <c r="G1406" i="2"/>
  <c r="I1405" i="2"/>
  <c r="C1404" i="8"/>
  <c r="E1403" i="8"/>
  <c r="B225" i="11"/>
  <c r="G1407" i="2"/>
  <c r="I1406" i="2"/>
  <c r="C1405" i="8"/>
  <c r="E1404" i="8"/>
  <c r="G1408" i="2"/>
  <c r="I1407" i="2"/>
  <c r="C1406" i="8"/>
  <c r="E1405" i="8"/>
  <c r="G1409" i="2"/>
  <c r="I1408" i="2"/>
  <c r="C1407" i="8"/>
  <c r="E1406" i="8"/>
  <c r="G1410" i="2"/>
  <c r="I1409" i="2"/>
  <c r="C1408" i="8"/>
  <c r="E1407" i="8"/>
  <c r="G1411" i="2"/>
  <c r="I1410" i="2"/>
  <c r="C1409" i="8"/>
  <c r="E1408" i="8"/>
  <c r="B226" i="11"/>
  <c r="G1412" i="2"/>
  <c r="I1411" i="2"/>
  <c r="C1410" i="8"/>
  <c r="E1409" i="8"/>
  <c r="B227" i="11"/>
  <c r="G1413" i="2"/>
  <c r="I1412" i="2"/>
  <c r="C1411" i="8"/>
  <c r="E1410" i="8"/>
  <c r="G1414" i="2"/>
  <c r="I1413" i="2"/>
  <c r="C1412" i="8"/>
  <c r="E1411" i="8"/>
  <c r="G1415" i="2"/>
  <c r="I1414" i="2"/>
  <c r="C1413" i="8"/>
  <c r="E1412" i="8"/>
  <c r="B228" i="11"/>
  <c r="G1416" i="2"/>
  <c r="I1415" i="2"/>
  <c r="C1414" i="8"/>
  <c r="E1413" i="8"/>
  <c r="G1417" i="2"/>
  <c r="I1416" i="2"/>
  <c r="C1415" i="8"/>
  <c r="E1414" i="8"/>
  <c r="G1418" i="2"/>
  <c r="I1417" i="2"/>
  <c r="C1416" i="8"/>
  <c r="E1415" i="8"/>
  <c r="G1419" i="2"/>
  <c r="I1418" i="2"/>
  <c r="C1417" i="8"/>
  <c r="E1416" i="8"/>
  <c r="B229" i="11"/>
  <c r="G1420" i="2"/>
  <c r="I1419" i="2"/>
  <c r="C1418" i="8"/>
  <c r="E1417" i="8"/>
  <c r="G1421" i="2"/>
  <c r="I1420" i="2"/>
  <c r="C1419" i="8"/>
  <c r="E1418" i="8"/>
  <c r="G1422" i="2"/>
  <c r="I1421" i="2"/>
  <c r="C1420" i="8"/>
  <c r="E1419" i="8"/>
  <c r="G1423" i="2"/>
  <c r="I1422" i="2"/>
  <c r="C1421" i="8"/>
  <c r="E1420" i="8"/>
  <c r="B230" i="11"/>
  <c r="G1424" i="2"/>
  <c r="I1423" i="2"/>
  <c r="C1422" i="8"/>
  <c r="E1421" i="8"/>
  <c r="G1425" i="2"/>
  <c r="I1424" i="2"/>
  <c r="C1423" i="8"/>
  <c r="E1422" i="8"/>
  <c r="B231" i="11"/>
  <c r="G1426" i="2"/>
  <c r="I1425" i="2"/>
  <c r="C1424" i="8"/>
  <c r="E1423" i="8"/>
  <c r="B232" i="11"/>
  <c r="G1427" i="2"/>
  <c r="I1426" i="2"/>
  <c r="C1425" i="8"/>
  <c r="E1424" i="8"/>
  <c r="G1428" i="2"/>
  <c r="I1427" i="2"/>
  <c r="C1426" i="8"/>
  <c r="E1425" i="8"/>
  <c r="G1429" i="2"/>
  <c r="I1428" i="2"/>
  <c r="C1427" i="8"/>
  <c r="E1426" i="8"/>
  <c r="G1430" i="2"/>
  <c r="I1429" i="2"/>
  <c r="C1428" i="8"/>
  <c r="E1427" i="8"/>
  <c r="G1431" i="2"/>
  <c r="I1430" i="2"/>
  <c r="C1429" i="8"/>
  <c r="E1428" i="8"/>
  <c r="G1432" i="2"/>
  <c r="I1431" i="2"/>
  <c r="C1430" i="8"/>
  <c r="E1429" i="8"/>
  <c r="G1433" i="2"/>
  <c r="I1432" i="2"/>
  <c r="C1431" i="8"/>
  <c r="E1430" i="8"/>
  <c r="G1434" i="2"/>
  <c r="I1433" i="2"/>
  <c r="C1432" i="8"/>
  <c r="E1431" i="8"/>
  <c r="G1435" i="2"/>
  <c r="I1434" i="2"/>
  <c r="C1433" i="8"/>
  <c r="E1432" i="8"/>
  <c r="G1436" i="2"/>
  <c r="I1435" i="2"/>
  <c r="C1434" i="8"/>
  <c r="E1433" i="8"/>
  <c r="G1437" i="2"/>
  <c r="I1436" i="2"/>
  <c r="C1435" i="8"/>
  <c r="E1434" i="8"/>
  <c r="G1438" i="2"/>
  <c r="I1437" i="2"/>
  <c r="C1436" i="8"/>
  <c r="E1435" i="8"/>
  <c r="G1439" i="2"/>
  <c r="I1438" i="2"/>
  <c r="C1437" i="8"/>
  <c r="E1436" i="8"/>
  <c r="G1440" i="2"/>
  <c r="I1439" i="2"/>
  <c r="C1438" i="8"/>
  <c r="E1437" i="8"/>
  <c r="G1441" i="2"/>
  <c r="I1440" i="2"/>
  <c r="C1439" i="8"/>
  <c r="E1438" i="8"/>
  <c r="G1442" i="2"/>
  <c r="I1441" i="2"/>
  <c r="C1440" i="8"/>
  <c r="E1439" i="8"/>
  <c r="G1443" i="2"/>
  <c r="I1442" i="2"/>
  <c r="C1441" i="8"/>
  <c r="E1440" i="8"/>
  <c r="G1444" i="2"/>
  <c r="I1443" i="2"/>
  <c r="C1442" i="8"/>
  <c r="E1441" i="8"/>
  <c r="G1445" i="2"/>
  <c r="I1444" i="2"/>
  <c r="C1443" i="8"/>
  <c r="E1442" i="8"/>
  <c r="B234" i="11"/>
  <c r="G1446" i="2"/>
  <c r="I1445" i="2"/>
  <c r="C1444" i="8"/>
  <c r="E1443" i="8"/>
  <c r="G1447" i="2"/>
  <c r="I1446" i="2"/>
  <c r="C1445" i="8"/>
  <c r="E1444" i="8"/>
  <c r="G1448" i="2"/>
  <c r="I1447" i="2"/>
  <c r="C1446" i="8"/>
  <c r="E1445" i="8"/>
  <c r="G1449" i="2"/>
  <c r="I1448" i="2"/>
  <c r="C1447" i="8"/>
  <c r="E1446" i="8"/>
  <c r="G1450" i="2"/>
  <c r="I1449" i="2"/>
  <c r="C1448" i="8"/>
  <c r="E1447" i="8"/>
  <c r="G1451" i="2"/>
  <c r="I1450" i="2"/>
  <c r="C1449" i="8"/>
  <c r="E1448" i="8"/>
  <c r="G1452" i="2"/>
  <c r="I1451" i="2"/>
  <c r="C1450" i="8"/>
  <c r="E1449" i="8"/>
  <c r="G1453" i="2"/>
  <c r="I1452" i="2"/>
  <c r="C1451" i="8"/>
  <c r="E1450" i="8"/>
  <c r="B235" i="11"/>
  <c r="G1454" i="2"/>
  <c r="I1453" i="2"/>
  <c r="C1452" i="8"/>
  <c r="E1451" i="8"/>
  <c r="G1455" i="2"/>
  <c r="I1454" i="2"/>
  <c r="C1453" i="8"/>
  <c r="E1452" i="8"/>
  <c r="B236" i="11"/>
  <c r="G1456" i="2"/>
  <c r="I1455" i="2"/>
  <c r="C1454" i="8"/>
  <c r="E1453" i="8"/>
  <c r="G1457" i="2"/>
  <c r="I1456" i="2"/>
  <c r="C1455" i="8"/>
  <c r="E1454" i="8"/>
  <c r="G1458" i="2"/>
  <c r="I1457" i="2"/>
  <c r="C1456" i="8"/>
  <c r="E1455" i="8"/>
  <c r="G1459" i="2"/>
  <c r="I1458" i="2"/>
  <c r="C1457" i="8"/>
  <c r="E1456" i="8"/>
  <c r="G1460" i="2"/>
  <c r="I1459" i="2"/>
  <c r="C1458" i="8"/>
  <c r="E1457" i="8"/>
  <c r="B237" i="11"/>
  <c r="G1461" i="2"/>
  <c r="I1460" i="2"/>
  <c r="C1459" i="8"/>
  <c r="E1458" i="8"/>
  <c r="B238" i="11"/>
  <c r="G1462" i="2"/>
  <c r="I1461" i="2"/>
  <c r="C1460" i="8"/>
  <c r="E1459" i="8"/>
  <c r="B239" i="11"/>
  <c r="G1463" i="2"/>
  <c r="I1462" i="2"/>
  <c r="C1461" i="8"/>
  <c r="E1460" i="8"/>
  <c r="G1464" i="2"/>
  <c r="I1463" i="2"/>
  <c r="C1462" i="8"/>
  <c r="E1461" i="8"/>
  <c r="G1465" i="2"/>
  <c r="I1464" i="2"/>
  <c r="C1463" i="8"/>
  <c r="E1462" i="8"/>
  <c r="G1466" i="2"/>
  <c r="I1465" i="2"/>
  <c r="C1464" i="8"/>
  <c r="E1463" i="8"/>
  <c r="G1467" i="2"/>
  <c r="I1466" i="2"/>
  <c r="C1465" i="8"/>
  <c r="E1464" i="8"/>
  <c r="G1468" i="2"/>
  <c r="I1467" i="2"/>
  <c r="C1466" i="8"/>
  <c r="E1465" i="8"/>
  <c r="G1469" i="2"/>
  <c r="I1468" i="2"/>
  <c r="C1467" i="8"/>
  <c r="E1466" i="8"/>
  <c r="G1470" i="2"/>
  <c r="I1469" i="2"/>
  <c r="C1468" i="8"/>
  <c r="E1467" i="8"/>
  <c r="G1471" i="2"/>
  <c r="I1470" i="2"/>
  <c r="C1469" i="8"/>
  <c r="E1468" i="8"/>
  <c r="G1472" i="2"/>
  <c r="I1471" i="2"/>
  <c r="C1470" i="8"/>
  <c r="E1469" i="8"/>
  <c r="G1473" i="2"/>
  <c r="I1472" i="2"/>
  <c r="C1471" i="8"/>
  <c r="E1470" i="8"/>
  <c r="G1474" i="2"/>
  <c r="I1473" i="2"/>
  <c r="C1472" i="8"/>
  <c r="E1471" i="8"/>
  <c r="G1475" i="2"/>
  <c r="I1474" i="2"/>
  <c r="C1473" i="8"/>
  <c r="E1472" i="8"/>
  <c r="G1476" i="2"/>
  <c r="I1475" i="2"/>
  <c r="C1474" i="8"/>
  <c r="E1473" i="8"/>
  <c r="G1477" i="2"/>
  <c r="I1476" i="2"/>
  <c r="C1475" i="8"/>
  <c r="E1474" i="8"/>
  <c r="G1478" i="2"/>
  <c r="I1477" i="2"/>
  <c r="C1476" i="8"/>
  <c r="E1475" i="8"/>
  <c r="G1479" i="2"/>
  <c r="I1478" i="2"/>
  <c r="C1477" i="8"/>
  <c r="E1476" i="8"/>
  <c r="G1480" i="2"/>
  <c r="I1479" i="2"/>
  <c r="C1478" i="8"/>
  <c r="E1477" i="8"/>
  <c r="G1481" i="2"/>
  <c r="I1480" i="2"/>
  <c r="C1479" i="8"/>
  <c r="E1478" i="8"/>
  <c r="G1482" i="2"/>
  <c r="I1481" i="2"/>
  <c r="C1480" i="8"/>
  <c r="E1479" i="8"/>
  <c r="G1483" i="2"/>
  <c r="I1482" i="2"/>
  <c r="C1481" i="8"/>
  <c r="E1480" i="8"/>
  <c r="G1484" i="2"/>
  <c r="I1483" i="2"/>
  <c r="C1482" i="8"/>
  <c r="E1481" i="8"/>
  <c r="G1485" i="2"/>
  <c r="I1484" i="2"/>
  <c r="C1483" i="8"/>
  <c r="E1482" i="8"/>
  <c r="G1486" i="2"/>
  <c r="I1485" i="2"/>
  <c r="C1484" i="8"/>
  <c r="E1483" i="8"/>
  <c r="G1487" i="2"/>
  <c r="I1486" i="2"/>
  <c r="C1485" i="8"/>
  <c r="E1484" i="8"/>
  <c r="G1488" i="2"/>
  <c r="I1487" i="2"/>
  <c r="C1486" i="8"/>
  <c r="E1485" i="8"/>
  <c r="G1489" i="2"/>
  <c r="I1488" i="2"/>
  <c r="C1487" i="8"/>
  <c r="E1486" i="8"/>
  <c r="G1490" i="2"/>
  <c r="I1489" i="2"/>
  <c r="C1488" i="8"/>
  <c r="E1487" i="8"/>
  <c r="G1491" i="2"/>
  <c r="I1490" i="2"/>
  <c r="C1489" i="8"/>
  <c r="E1488" i="8"/>
  <c r="G1492" i="2"/>
  <c r="I1491" i="2"/>
  <c r="C1490" i="8"/>
  <c r="E1489" i="8"/>
  <c r="G1493" i="2"/>
  <c r="I1492" i="2"/>
  <c r="C1491" i="8"/>
  <c r="E1490" i="8"/>
  <c r="G1494" i="2"/>
  <c r="I1493" i="2"/>
  <c r="C1492" i="8"/>
  <c r="E1491" i="8"/>
  <c r="G1495" i="2"/>
  <c r="I1494" i="2"/>
  <c r="C1493" i="8"/>
  <c r="E1492" i="8"/>
  <c r="G1496" i="2"/>
  <c r="I1495" i="2"/>
  <c r="C1494" i="8"/>
  <c r="E1493" i="8"/>
  <c r="G1497" i="2"/>
  <c r="I1496" i="2"/>
  <c r="C1495" i="8"/>
  <c r="E1494" i="8"/>
  <c r="G1498" i="2"/>
  <c r="I1497" i="2"/>
  <c r="C1496" i="8"/>
  <c r="E1495" i="8"/>
  <c r="B241" i="11"/>
  <c r="G1499" i="2"/>
  <c r="I1498" i="2"/>
  <c r="C1497" i="8"/>
  <c r="E1496" i="8"/>
  <c r="B242" i="11"/>
  <c r="G1500" i="2"/>
  <c r="I1499" i="2"/>
  <c r="C1498" i="8"/>
  <c r="E1497" i="8"/>
  <c r="B243" i="11"/>
  <c r="G1501" i="2"/>
  <c r="I1500" i="2"/>
  <c r="C1499" i="8"/>
  <c r="E1498" i="8"/>
  <c r="B244" i="11"/>
  <c r="G1502" i="2"/>
  <c r="I1501" i="2"/>
  <c r="C1500" i="8"/>
  <c r="E1499" i="8"/>
  <c r="B245" i="11"/>
  <c r="G1503" i="2"/>
  <c r="I1502" i="2"/>
  <c r="C1501" i="8"/>
  <c r="E1500" i="8"/>
  <c r="B246" i="11"/>
  <c r="G1504" i="2"/>
  <c r="I1503" i="2"/>
  <c r="C1502" i="8"/>
  <c r="E1501" i="8"/>
  <c r="B247" i="11"/>
  <c r="G1505" i="2"/>
  <c r="I1504" i="2"/>
  <c r="C1503" i="8"/>
  <c r="E1502" i="8"/>
  <c r="B248" i="11"/>
  <c r="G1506" i="2"/>
  <c r="I1505" i="2"/>
  <c r="C1504" i="8"/>
  <c r="E1503" i="8"/>
  <c r="B249" i="11"/>
  <c r="G1507" i="2"/>
  <c r="I1506" i="2"/>
  <c r="C1505" i="8"/>
  <c r="E1504" i="8"/>
  <c r="B250" i="11"/>
  <c r="G1508" i="2"/>
  <c r="I1507" i="2"/>
  <c r="C1506" i="8"/>
  <c r="E1505" i="8"/>
  <c r="G1509" i="2"/>
  <c r="I1508" i="2"/>
  <c r="C1507" i="8"/>
  <c r="E1506" i="8"/>
  <c r="G1510" i="2"/>
  <c r="I1509" i="2"/>
  <c r="C1508" i="8"/>
  <c r="E1507" i="8"/>
  <c r="B251" i="11"/>
  <c r="G1511" i="2"/>
  <c r="I1510" i="2"/>
  <c r="C1509" i="8"/>
  <c r="E1508" i="8"/>
  <c r="B252" i="11"/>
  <c r="G1512" i="2"/>
  <c r="I1511" i="2"/>
  <c r="C1510" i="8"/>
  <c r="E1509" i="8"/>
  <c r="G1513" i="2"/>
  <c r="I1512" i="2"/>
  <c r="C1511" i="8"/>
  <c r="E1510" i="8"/>
  <c r="B253" i="11"/>
  <c r="G1514" i="2"/>
  <c r="I1513" i="2"/>
  <c r="C1512" i="8"/>
  <c r="E1511" i="8"/>
  <c r="B254" i="11"/>
  <c r="G1515" i="2"/>
  <c r="I1514" i="2"/>
  <c r="C1513" i="8"/>
  <c r="E1512" i="8"/>
  <c r="B255" i="11"/>
  <c r="G1516" i="2"/>
  <c r="I1515" i="2"/>
  <c r="C1514" i="8"/>
  <c r="E1513" i="8"/>
  <c r="G1517" i="2"/>
  <c r="I1516" i="2"/>
  <c r="C1515" i="8"/>
  <c r="E1514" i="8"/>
  <c r="G1518" i="2"/>
  <c r="I1517" i="2"/>
  <c r="C1516" i="8"/>
  <c r="E1515" i="8"/>
  <c r="G1519" i="2"/>
  <c r="I1518" i="2"/>
  <c r="C1517" i="8"/>
  <c r="E1516" i="8"/>
  <c r="G1520" i="2"/>
  <c r="I1519" i="2"/>
  <c r="C1518" i="8"/>
  <c r="E1517" i="8"/>
  <c r="G1521" i="2"/>
  <c r="I1520" i="2"/>
  <c r="C1519" i="8"/>
  <c r="E1518" i="8"/>
  <c r="G1522" i="2"/>
  <c r="I1521" i="2"/>
  <c r="C1520" i="8"/>
  <c r="E1519" i="8"/>
  <c r="G1523" i="2"/>
  <c r="I1522" i="2"/>
  <c r="C1521" i="8"/>
  <c r="E1520" i="8"/>
  <c r="G1524" i="2"/>
  <c r="I1523" i="2"/>
  <c r="C1522" i="8"/>
  <c r="E1521" i="8"/>
  <c r="G1525" i="2"/>
  <c r="I1524" i="2"/>
  <c r="C1523" i="8"/>
  <c r="E1522" i="8"/>
  <c r="G1526" i="2"/>
  <c r="I1525" i="2"/>
  <c r="C1524" i="8"/>
  <c r="E1523" i="8"/>
  <c r="G1527" i="2"/>
  <c r="I1526" i="2"/>
  <c r="C1525" i="8"/>
  <c r="E1524" i="8"/>
  <c r="G1528" i="2"/>
  <c r="I1527" i="2"/>
  <c r="C1526" i="8"/>
  <c r="E1525" i="8"/>
  <c r="G1529" i="2"/>
  <c r="I1528" i="2"/>
  <c r="C1527" i="8"/>
  <c r="E1526" i="8"/>
  <c r="G1530" i="2"/>
  <c r="I1529" i="2"/>
  <c r="C1528" i="8"/>
  <c r="E1527" i="8"/>
  <c r="G1531" i="2"/>
  <c r="I1530" i="2"/>
  <c r="C1529" i="8"/>
  <c r="E1528" i="8"/>
  <c r="G1532" i="2"/>
  <c r="I1531" i="2"/>
  <c r="C1530" i="8"/>
  <c r="E1529" i="8"/>
  <c r="G1533" i="2"/>
  <c r="I1532" i="2"/>
  <c r="C1531" i="8"/>
  <c r="E1530" i="8"/>
  <c r="G1534" i="2"/>
  <c r="I1533" i="2"/>
  <c r="C1532" i="8"/>
  <c r="E1531" i="8"/>
  <c r="G1535" i="2"/>
  <c r="I1534" i="2"/>
  <c r="C1533" i="8"/>
  <c r="E1532" i="8"/>
  <c r="G1536" i="2"/>
  <c r="I1535" i="2"/>
  <c r="C1534" i="8"/>
  <c r="E1533" i="8"/>
  <c r="B257" i="11"/>
  <c r="G1537" i="2"/>
  <c r="I1536" i="2"/>
  <c r="C1535" i="8"/>
  <c r="E1534" i="8"/>
  <c r="G1538" i="2"/>
  <c r="I1537" i="2"/>
  <c r="C1536" i="8"/>
  <c r="E1535" i="8"/>
  <c r="B258" i="11"/>
  <c r="G1539" i="2"/>
  <c r="I1538" i="2"/>
  <c r="C1537" i="8"/>
  <c r="E1536" i="8"/>
  <c r="B259" i="11"/>
  <c r="G1540" i="2"/>
  <c r="I1539" i="2"/>
  <c r="C1538" i="8"/>
  <c r="E1537" i="8"/>
  <c r="B260" i="11"/>
  <c r="G1541" i="2"/>
  <c r="I1540" i="2"/>
  <c r="E1538" i="8"/>
  <c r="B261" i="11"/>
  <c r="B21" i="11"/>
  <c r="B31" i="11"/>
  <c r="B70" i="11"/>
  <c r="B86" i="11"/>
  <c r="B89" i="11"/>
  <c r="B101" i="11"/>
  <c r="B106" i="11"/>
  <c r="B108" i="11"/>
  <c r="B151" i="11"/>
  <c r="D95" i="15"/>
  <c r="B161" i="11"/>
  <c r="B174" i="11"/>
  <c r="B176" i="11"/>
  <c r="B201" i="11"/>
  <c r="B215" i="11"/>
  <c r="B220" i="11"/>
  <c r="B221" i="11"/>
  <c r="B224" i="11"/>
  <c r="B233" i="11"/>
  <c r="B240" i="11"/>
  <c r="B256" i="11"/>
  <c r="G1542" i="2"/>
  <c r="I1541" i="2"/>
  <c r="C118" i="15"/>
  <c r="E118" i="15"/>
  <c r="C588" i="15"/>
  <c r="E588" i="15"/>
  <c r="C513" i="15"/>
  <c r="E513" i="15"/>
  <c r="C104" i="15"/>
  <c r="E104" i="15"/>
  <c r="C385" i="15"/>
  <c r="E385" i="15"/>
  <c r="C378" i="15"/>
  <c r="E378" i="15"/>
  <c r="C326" i="15"/>
  <c r="E326" i="15"/>
  <c r="C349" i="15"/>
  <c r="E349" i="15"/>
  <c r="C115" i="15"/>
  <c r="E115" i="15"/>
  <c r="C318" i="15"/>
  <c r="E318" i="15"/>
  <c r="C314" i="15"/>
  <c r="E314" i="15"/>
  <c r="C198" i="15"/>
  <c r="E198" i="15"/>
  <c r="C317" i="15"/>
  <c r="E317" i="15"/>
  <c r="C545" i="15"/>
  <c r="E545" i="15"/>
  <c r="C551" i="15"/>
  <c r="E551" i="15"/>
  <c r="C117" i="15"/>
  <c r="E117" i="15"/>
  <c r="C561" i="15"/>
  <c r="E561" i="15"/>
  <c r="C540" i="15"/>
  <c r="E540" i="15"/>
  <c r="C567" i="15"/>
  <c r="E567" i="15"/>
  <c r="C174" i="15"/>
  <c r="E174" i="15"/>
  <c r="C157" i="15"/>
  <c r="E157" i="15"/>
  <c r="C339" i="15"/>
  <c r="E339" i="15"/>
  <c r="C102" i="15"/>
  <c r="E102" i="15"/>
  <c r="C98" i="15"/>
  <c r="E98" i="15"/>
  <c r="C465" i="15"/>
  <c r="E465" i="15"/>
  <c r="C158" i="15"/>
  <c r="E158" i="15"/>
  <c r="C536" i="15"/>
  <c r="E536" i="15"/>
  <c r="C472" i="15"/>
  <c r="E472" i="15"/>
  <c r="C408" i="15"/>
  <c r="E408" i="15"/>
  <c r="C234" i="15"/>
  <c r="E234" i="15"/>
  <c r="C563" i="15"/>
  <c r="E563" i="15"/>
  <c r="C499" i="15"/>
  <c r="E499" i="15"/>
  <c r="C423" i="15"/>
  <c r="E423" i="15"/>
  <c r="C557" i="15"/>
  <c r="E557" i="15"/>
  <c r="C594" i="15"/>
  <c r="E594" i="15"/>
  <c r="C466" i="15"/>
  <c r="E466" i="15"/>
  <c r="C210" i="15"/>
  <c r="E210" i="15"/>
  <c r="C277" i="15"/>
  <c r="E277" i="15"/>
  <c r="C149" i="15"/>
  <c r="E149" i="15"/>
  <c r="C268" i="15"/>
  <c r="E268" i="15"/>
  <c r="C259" i="15"/>
  <c r="E259" i="15"/>
  <c r="C580" i="15"/>
  <c r="E580" i="15"/>
  <c r="C452" i="15"/>
  <c r="E452" i="15"/>
  <c r="C154" i="15"/>
  <c r="E154" i="15"/>
  <c r="C543" i="15"/>
  <c r="E543" i="15"/>
  <c r="C479" i="15"/>
  <c r="E479" i="15"/>
  <c r="C383" i="15"/>
  <c r="E383" i="15"/>
  <c r="C485" i="15"/>
  <c r="E485" i="15"/>
  <c r="C554" i="15"/>
  <c r="E554" i="15"/>
  <c r="C426" i="15"/>
  <c r="E426" i="15"/>
  <c r="C365" i="15"/>
  <c r="E365" i="15"/>
  <c r="C237" i="15"/>
  <c r="E237" i="15"/>
  <c r="C364" i="15"/>
  <c r="E364" i="15"/>
  <c r="C188" i="15"/>
  <c r="E188" i="15"/>
  <c r="C179" i="15"/>
  <c r="E179" i="15"/>
  <c r="C532" i="15"/>
  <c r="E532" i="15"/>
  <c r="C420" i="15"/>
  <c r="E420" i="15"/>
  <c r="C113" i="15"/>
  <c r="E113" i="15"/>
  <c r="C585" i="15"/>
  <c r="E585" i="15"/>
  <c r="C445" i="15"/>
  <c r="E445" i="15"/>
  <c r="C592" i="15"/>
  <c r="E592" i="15"/>
  <c r="C528" i="15"/>
  <c r="E528" i="15"/>
  <c r="C464" i="15"/>
  <c r="E464" i="15"/>
  <c r="C400" i="15"/>
  <c r="E400" i="15"/>
  <c r="C202" i="15"/>
  <c r="E202" i="15"/>
  <c r="C555" i="15"/>
  <c r="E555" i="15"/>
  <c r="C491" i="15"/>
  <c r="E491" i="15"/>
  <c r="C407" i="15"/>
  <c r="E407" i="15"/>
  <c r="C525" i="15"/>
  <c r="E525" i="15"/>
  <c r="C578" i="15"/>
  <c r="E578" i="15"/>
  <c r="C450" i="15"/>
  <c r="E450" i="15"/>
  <c r="C146" i="15"/>
  <c r="E146" i="15"/>
  <c r="C261" i="15"/>
  <c r="E261" i="15"/>
  <c r="C128" i="15"/>
  <c r="E128" i="15"/>
  <c r="C236" i="15"/>
  <c r="E236" i="15"/>
  <c r="C227" i="15"/>
  <c r="E227" i="15"/>
  <c r="C427" i="15"/>
  <c r="E427" i="15"/>
  <c r="C310" i="15"/>
  <c r="E310" i="15"/>
  <c r="C565" i="15"/>
  <c r="E565" i="15"/>
  <c r="C449" i="15"/>
  <c r="E449" i="15"/>
  <c r="C142" i="15"/>
  <c r="E142" i="15"/>
  <c r="C534" i="15"/>
  <c r="E534" i="15"/>
  <c r="C470" i="15"/>
  <c r="E470" i="15"/>
  <c r="C406" i="15"/>
  <c r="E406" i="15"/>
  <c r="C226" i="15"/>
  <c r="E226" i="15"/>
  <c r="C345" i="15"/>
  <c r="E345" i="15"/>
  <c r="C281" i="15"/>
  <c r="E281" i="15"/>
  <c r="C217" i="15"/>
  <c r="E217" i="15"/>
  <c r="C153" i="15"/>
  <c r="E153" i="15"/>
  <c r="C344" i="15"/>
  <c r="E344" i="15"/>
  <c r="C280" i="15"/>
  <c r="E280" i="15"/>
  <c r="C216" i="15"/>
  <c r="E216" i="15"/>
  <c r="C152" i="15"/>
  <c r="E152" i="15"/>
  <c r="C335" i="15"/>
  <c r="E335" i="15"/>
  <c r="C271" i="15"/>
  <c r="E271" i="15"/>
  <c r="C207" i="15"/>
  <c r="E207" i="15"/>
  <c r="C143" i="15"/>
  <c r="E143" i="15"/>
  <c r="C276" i="15"/>
  <c r="E276" i="15"/>
  <c r="C212" i="15"/>
  <c r="E212" i="15"/>
  <c r="C148" i="15"/>
  <c r="E148" i="15"/>
  <c r="C331" i="15"/>
  <c r="E331" i="15"/>
  <c r="C267" i="15"/>
  <c r="E267" i="15"/>
  <c r="C203" i="15"/>
  <c r="E203" i="15"/>
  <c r="C138" i="15"/>
  <c r="E138" i="15"/>
  <c r="C435" i="15"/>
  <c r="E435" i="15"/>
  <c r="C342" i="15"/>
  <c r="E342" i="15"/>
  <c r="C581" i="15"/>
  <c r="E581" i="15"/>
  <c r="C461" i="15"/>
  <c r="E461" i="15"/>
  <c r="C222" i="15"/>
  <c r="E222" i="15"/>
  <c r="C542" i="15"/>
  <c r="E542" i="15"/>
  <c r="C478" i="15"/>
  <c r="E478" i="15"/>
  <c r="C414" i="15"/>
  <c r="E414" i="15"/>
  <c r="C258" i="15"/>
  <c r="E258" i="15"/>
  <c r="C353" i="15"/>
  <c r="E353" i="15"/>
  <c r="C289" i="15"/>
  <c r="E289" i="15"/>
  <c r="C225" i="15"/>
  <c r="E225" i="15"/>
  <c r="C161" i="15"/>
  <c r="E161" i="15"/>
  <c r="C352" i="15"/>
  <c r="E352" i="15"/>
  <c r="C288" i="15"/>
  <c r="E288" i="15"/>
  <c r="C224" i="15"/>
  <c r="E224" i="15"/>
  <c r="C160" i="15"/>
  <c r="E160" i="15"/>
  <c r="C343" i="15"/>
  <c r="E343" i="15"/>
  <c r="C279" i="15"/>
  <c r="E279" i="15"/>
  <c r="C215" i="15"/>
  <c r="E215" i="15"/>
  <c r="C151" i="15"/>
  <c r="E151" i="15"/>
  <c r="C106" i="15"/>
  <c r="E106" i="15"/>
  <c r="C460" i="15"/>
  <c r="E460" i="15"/>
  <c r="C442" i="15"/>
  <c r="E442" i="15"/>
  <c r="C597" i="15"/>
  <c r="E597" i="15"/>
  <c r="C572" i="15"/>
  <c r="E572" i="15"/>
  <c r="C238" i="15"/>
  <c r="E238" i="15"/>
  <c r="C453" i="15"/>
  <c r="E453" i="15"/>
  <c r="C221" i="15"/>
  <c r="E221" i="15"/>
  <c r="C577" i="15"/>
  <c r="E577" i="15"/>
  <c r="C556" i="15"/>
  <c r="E556" i="15"/>
  <c r="C583" i="15"/>
  <c r="E583" i="15"/>
  <c r="C397" i="15"/>
  <c r="E397" i="15"/>
  <c r="C189" i="15"/>
  <c r="E189" i="15"/>
  <c r="C401" i="15"/>
  <c r="E401" i="15"/>
  <c r="C399" i="15"/>
  <c r="E399" i="15"/>
  <c r="C114" i="15"/>
  <c r="E114" i="15"/>
  <c r="C493" i="15"/>
  <c r="E493" i="15"/>
  <c r="C476" i="15"/>
  <c r="E476" i="15"/>
  <c r="C503" i="15"/>
  <c r="E503" i="15"/>
  <c r="C474" i="15"/>
  <c r="E474" i="15"/>
  <c r="C284" i="15"/>
  <c r="E284" i="15"/>
  <c r="C275" i="15"/>
  <c r="E275" i="15"/>
  <c r="C105" i="15"/>
  <c r="E105" i="15"/>
  <c r="C569" i="15"/>
  <c r="E569" i="15"/>
  <c r="C429" i="15"/>
  <c r="E429" i="15"/>
  <c r="C584" i="15"/>
  <c r="E584" i="15"/>
  <c r="C520" i="15"/>
  <c r="E520" i="15"/>
  <c r="C456" i="15"/>
  <c r="E456" i="15"/>
  <c r="C392" i="15"/>
  <c r="E392" i="15"/>
  <c r="C170" i="15"/>
  <c r="E170" i="15"/>
  <c r="C547" i="15"/>
  <c r="E547" i="15"/>
  <c r="C483" i="15"/>
  <c r="E483" i="15"/>
  <c r="C391" i="15"/>
  <c r="E391" i="15"/>
  <c r="C497" i="15"/>
  <c r="E497" i="15"/>
  <c r="C562" i="15"/>
  <c r="E562" i="15"/>
  <c r="C434" i="15"/>
  <c r="E434" i="15"/>
  <c r="C373" i="15"/>
  <c r="E373" i="15"/>
  <c r="C245" i="15"/>
  <c r="E245" i="15"/>
  <c r="C372" i="15"/>
  <c r="E372" i="15"/>
  <c r="C204" i="15"/>
  <c r="E204" i="15"/>
  <c r="C195" i="15"/>
  <c r="E195" i="15"/>
  <c r="C548" i="15"/>
  <c r="E548" i="15"/>
  <c r="C404" i="15"/>
  <c r="E404" i="15"/>
  <c r="C591" i="15"/>
  <c r="E591" i="15"/>
  <c r="C527" i="15"/>
  <c r="E527" i="15"/>
  <c r="C463" i="15"/>
  <c r="E463" i="15"/>
  <c r="C262" i="15"/>
  <c r="E262" i="15"/>
  <c r="C425" i="15"/>
  <c r="E425" i="15"/>
  <c r="C522" i="15"/>
  <c r="E522" i="15"/>
  <c r="C394" i="15"/>
  <c r="E394" i="15"/>
  <c r="C333" i="15"/>
  <c r="E333" i="15"/>
  <c r="C205" i="15"/>
  <c r="E205" i="15"/>
  <c r="C332" i="15"/>
  <c r="E332" i="15"/>
  <c r="C371" i="15"/>
  <c r="E371" i="15"/>
  <c r="C127" i="15"/>
  <c r="E127" i="15"/>
  <c r="C500" i="15"/>
  <c r="E500" i="15"/>
  <c r="C388" i="15"/>
  <c r="E388" i="15"/>
  <c r="C116" i="15"/>
  <c r="E116" i="15"/>
  <c r="C553" i="15"/>
  <c r="E553" i="15"/>
  <c r="C413" i="15"/>
  <c r="E413" i="15"/>
  <c r="C576" i="15"/>
  <c r="E576" i="15"/>
  <c r="C512" i="15"/>
  <c r="E512" i="15"/>
  <c r="C448" i="15"/>
  <c r="E448" i="15"/>
  <c r="C384" i="15"/>
  <c r="E384" i="15"/>
  <c r="C137" i="15"/>
  <c r="E137" i="15"/>
  <c r="C539" i="15"/>
  <c r="E539" i="15"/>
  <c r="C475" i="15"/>
  <c r="E475" i="15"/>
  <c r="C358" i="15"/>
  <c r="E358" i="15"/>
  <c r="C469" i="15"/>
  <c r="E469" i="15"/>
  <c r="C546" i="15"/>
  <c r="E546" i="15"/>
  <c r="C418" i="15"/>
  <c r="E418" i="15"/>
  <c r="C357" i="15"/>
  <c r="E357" i="15"/>
  <c r="C229" i="15"/>
  <c r="E229" i="15"/>
  <c r="C356" i="15"/>
  <c r="E356" i="15"/>
  <c r="C172" i="15"/>
  <c r="E172" i="15"/>
  <c r="C163" i="15"/>
  <c r="E163" i="15"/>
  <c r="C411" i="15"/>
  <c r="E411" i="15"/>
  <c r="C246" i="15"/>
  <c r="E246" i="15"/>
  <c r="C533" i="15"/>
  <c r="E533" i="15"/>
  <c r="C417" i="15"/>
  <c r="E417" i="15"/>
  <c r="C582" i="15"/>
  <c r="E582" i="15"/>
  <c r="C518" i="15"/>
  <c r="E518" i="15"/>
  <c r="C454" i="15"/>
  <c r="E454" i="15"/>
  <c r="C390" i="15"/>
  <c r="E390" i="15"/>
  <c r="C162" i="15"/>
  <c r="E162" i="15"/>
  <c r="C329" i="15"/>
  <c r="E329" i="15"/>
  <c r="C265" i="15"/>
  <c r="E265" i="15"/>
  <c r="C201" i="15"/>
  <c r="E201" i="15"/>
  <c r="C136" i="15"/>
  <c r="E136" i="15"/>
  <c r="C328" i="15"/>
  <c r="E328" i="15"/>
  <c r="C264" i="15"/>
  <c r="E264" i="15"/>
  <c r="C200" i="15"/>
  <c r="E200" i="15"/>
  <c r="C133" i="15"/>
  <c r="E133" i="15"/>
  <c r="C319" i="15"/>
  <c r="E319" i="15"/>
  <c r="C255" i="15"/>
  <c r="E255" i="15"/>
  <c r="C191" i="15"/>
  <c r="E191" i="15"/>
  <c r="C139" i="15"/>
  <c r="E139" i="15"/>
  <c r="C260" i="15"/>
  <c r="E260" i="15"/>
  <c r="C196" i="15"/>
  <c r="E196" i="15"/>
  <c r="C125" i="15"/>
  <c r="E125" i="15"/>
  <c r="C315" i="15"/>
  <c r="E315" i="15"/>
  <c r="C251" i="15"/>
  <c r="E251" i="15"/>
  <c r="C187" i="15"/>
  <c r="E187" i="15"/>
  <c r="C135" i="15"/>
  <c r="E135" i="15"/>
  <c r="C419" i="15"/>
  <c r="E419" i="15"/>
  <c r="C278" i="15"/>
  <c r="E278" i="15"/>
  <c r="C549" i="15"/>
  <c r="E549" i="15"/>
  <c r="C433" i="15"/>
  <c r="E433" i="15"/>
  <c r="C590" i="15"/>
  <c r="E590" i="15"/>
  <c r="C526" i="15"/>
  <c r="E526" i="15"/>
  <c r="C462" i="15"/>
  <c r="E462" i="15"/>
  <c r="C398" i="15"/>
  <c r="E398" i="15"/>
  <c r="C194" i="15"/>
  <c r="E194" i="15"/>
  <c r="C337" i="15"/>
  <c r="E337" i="15"/>
  <c r="C273" i="15"/>
  <c r="E273" i="15"/>
  <c r="C209" i="15"/>
  <c r="E209" i="15"/>
  <c r="C145" i="15"/>
  <c r="E145" i="15"/>
  <c r="C336" i="15"/>
  <c r="E336" i="15"/>
  <c r="C272" i="15"/>
  <c r="E272" i="15"/>
  <c r="C208" i="15"/>
  <c r="E208" i="15"/>
  <c r="C144" i="15"/>
  <c r="E144" i="15"/>
  <c r="C327" i="15"/>
  <c r="E327" i="15"/>
  <c r="C263" i="15"/>
  <c r="E263" i="15"/>
  <c r="C199" i="15"/>
  <c r="E199" i="15"/>
  <c r="C132" i="15"/>
  <c r="E132" i="15"/>
  <c r="C99" i="15"/>
  <c r="E99" i="15"/>
  <c r="C186" i="15"/>
  <c r="E186" i="15"/>
  <c r="C381" i="15"/>
  <c r="E381" i="15"/>
  <c r="C529" i="15"/>
  <c r="E529" i="15"/>
  <c r="C508" i="15"/>
  <c r="E508" i="15"/>
  <c r="C535" i="15"/>
  <c r="E535" i="15"/>
  <c r="C538" i="15"/>
  <c r="E538" i="15"/>
  <c r="C348" i="15"/>
  <c r="E348" i="15"/>
  <c r="C509" i="15"/>
  <c r="E509" i="15"/>
  <c r="C492" i="15"/>
  <c r="E492" i="15"/>
  <c r="C519" i="15"/>
  <c r="E519" i="15"/>
  <c r="C506" i="15"/>
  <c r="E506" i="15"/>
  <c r="C316" i="15"/>
  <c r="E316" i="15"/>
  <c r="C524" i="15"/>
  <c r="E524" i="15"/>
  <c r="C570" i="15"/>
  <c r="E570" i="15"/>
  <c r="C101" i="15"/>
  <c r="E101" i="15"/>
  <c r="C421" i="15"/>
  <c r="E421" i="15"/>
  <c r="C412" i="15"/>
  <c r="E412" i="15"/>
  <c r="C431" i="15"/>
  <c r="E431" i="15"/>
  <c r="C242" i="15"/>
  <c r="E242" i="15"/>
  <c r="C220" i="15"/>
  <c r="E220" i="15"/>
  <c r="C211" i="15"/>
  <c r="E211" i="15"/>
  <c r="C108" i="15"/>
  <c r="E108" i="15"/>
  <c r="C537" i="15"/>
  <c r="E537" i="15"/>
  <c r="C393" i="15"/>
  <c r="E393" i="15"/>
  <c r="C568" i="15"/>
  <c r="E568" i="15"/>
  <c r="C504" i="15"/>
  <c r="E504" i="15"/>
  <c r="C440" i="15"/>
  <c r="E440" i="15"/>
  <c r="C362" i="15"/>
  <c r="E362" i="15"/>
  <c r="C595" i="15"/>
  <c r="E595" i="15"/>
  <c r="C531" i="15"/>
  <c r="E531" i="15"/>
  <c r="C467" i="15"/>
  <c r="E467" i="15"/>
  <c r="C294" i="15"/>
  <c r="E294" i="15"/>
  <c r="C441" i="15"/>
  <c r="E441" i="15"/>
  <c r="C530" i="15"/>
  <c r="E530" i="15"/>
  <c r="C402" i="15"/>
  <c r="E402" i="15"/>
  <c r="C341" i="15"/>
  <c r="E341" i="15"/>
  <c r="C213" i="15"/>
  <c r="E213" i="15"/>
  <c r="C340" i="15"/>
  <c r="E340" i="15"/>
  <c r="C140" i="15"/>
  <c r="E140" i="15"/>
  <c r="C124" i="15"/>
  <c r="E124" i="15"/>
  <c r="C516" i="15"/>
  <c r="E516" i="15"/>
  <c r="C346" i="15"/>
  <c r="E346" i="15"/>
  <c r="C575" i="15"/>
  <c r="E575" i="15"/>
  <c r="C511" i="15"/>
  <c r="E511" i="15"/>
  <c r="C447" i="15"/>
  <c r="E447" i="15"/>
  <c r="C129" i="15"/>
  <c r="E129" i="15"/>
  <c r="C334" i="15"/>
  <c r="E334" i="15"/>
  <c r="C490" i="15"/>
  <c r="E490" i="15"/>
  <c r="C306" i="15"/>
  <c r="E306" i="15"/>
  <c r="C301" i="15"/>
  <c r="E301" i="15"/>
  <c r="C173" i="15"/>
  <c r="E173" i="15"/>
  <c r="C300" i="15"/>
  <c r="E300" i="15"/>
  <c r="C307" i="15"/>
  <c r="E307" i="15"/>
  <c r="C596" i="15"/>
  <c r="E596" i="15"/>
  <c r="C468" i="15"/>
  <c r="E468" i="15"/>
  <c r="C282" i="15"/>
  <c r="E282" i="15"/>
  <c r="C100" i="15"/>
  <c r="E100" i="15"/>
  <c r="C517" i="15"/>
  <c r="E517" i="15"/>
  <c r="C350" i="15"/>
  <c r="E350" i="15"/>
  <c r="C560" i="15"/>
  <c r="E560" i="15"/>
  <c r="C496" i="15"/>
  <c r="E496" i="15"/>
  <c r="C432" i="15"/>
  <c r="E432" i="15"/>
  <c r="C330" i="15"/>
  <c r="E330" i="15"/>
  <c r="C587" i="15"/>
  <c r="E587" i="15"/>
  <c r="C523" i="15"/>
  <c r="E523" i="15"/>
  <c r="C459" i="15"/>
  <c r="E459" i="15"/>
  <c r="C230" i="15"/>
  <c r="E230" i="15"/>
  <c r="C409" i="15"/>
  <c r="E409" i="15"/>
  <c r="C514" i="15"/>
  <c r="E514" i="15"/>
  <c r="C386" i="15"/>
  <c r="E386" i="15"/>
  <c r="C325" i="15"/>
  <c r="E325" i="15"/>
  <c r="C197" i="15"/>
  <c r="E197" i="15"/>
  <c r="C324" i="15"/>
  <c r="E324" i="15"/>
  <c r="C355" i="15"/>
  <c r="E355" i="15"/>
  <c r="C130" i="15"/>
  <c r="E130" i="15"/>
  <c r="C395" i="15"/>
  <c r="E395" i="15"/>
  <c r="C182" i="15"/>
  <c r="E182" i="15"/>
  <c r="C505" i="15"/>
  <c r="E505" i="15"/>
  <c r="C389" i="15"/>
  <c r="E389" i="15"/>
  <c r="C566" i="15"/>
  <c r="E566" i="15"/>
  <c r="C502" i="15"/>
  <c r="E502" i="15"/>
  <c r="C438" i="15"/>
  <c r="E438" i="15"/>
  <c r="C354" i="15"/>
  <c r="E354" i="15"/>
  <c r="C377" i="15"/>
  <c r="E377" i="15"/>
  <c r="C313" i="15"/>
  <c r="E313" i="15"/>
  <c r="C249" i="15"/>
  <c r="E249" i="15"/>
  <c r="C185" i="15"/>
  <c r="E185" i="15"/>
  <c r="C376" i="15"/>
  <c r="E376" i="15"/>
  <c r="C312" i="15"/>
  <c r="E312" i="15"/>
  <c r="C248" i="15"/>
  <c r="E248" i="15"/>
  <c r="C184" i="15"/>
  <c r="E184" i="15"/>
  <c r="C367" i="15"/>
  <c r="E367" i="15"/>
  <c r="C303" i="15"/>
  <c r="E303" i="15"/>
  <c r="C239" i="15"/>
  <c r="E239" i="15"/>
  <c r="C175" i="15"/>
  <c r="E175" i="15"/>
  <c r="C123" i="15"/>
  <c r="E123" i="15"/>
  <c r="C244" i="15"/>
  <c r="E244" i="15"/>
  <c r="C180" i="15"/>
  <c r="E180" i="15"/>
  <c r="C363" i="15"/>
  <c r="E363" i="15"/>
  <c r="C299" i="15"/>
  <c r="E299" i="15"/>
  <c r="C235" i="15"/>
  <c r="E235" i="15"/>
  <c r="C171" i="15"/>
  <c r="E171" i="15"/>
  <c r="C119" i="15"/>
  <c r="E119" i="15"/>
  <c r="C403" i="15"/>
  <c r="E403" i="15"/>
  <c r="C214" i="15"/>
  <c r="E214" i="15"/>
  <c r="C521" i="15"/>
  <c r="E521" i="15"/>
  <c r="C405" i="15"/>
  <c r="E405" i="15"/>
  <c r="C574" i="15"/>
  <c r="E574" i="15"/>
  <c r="C510" i="15"/>
  <c r="E510" i="15"/>
  <c r="C446" i="15"/>
  <c r="E446" i="15"/>
  <c r="C382" i="15"/>
  <c r="E382" i="15"/>
  <c r="C121" i="15"/>
  <c r="E121" i="15"/>
  <c r="C321" i="15"/>
  <c r="E321" i="15"/>
  <c r="C257" i="15"/>
  <c r="E257" i="15"/>
  <c r="C193" i="15"/>
  <c r="E193" i="15"/>
  <c r="C120" i="15"/>
  <c r="E120" i="15"/>
  <c r="C320" i="15"/>
  <c r="E320" i="15"/>
  <c r="C256" i="15"/>
  <c r="E256" i="15"/>
  <c r="C192" i="15"/>
  <c r="E192" i="15"/>
  <c r="C375" i="15"/>
  <c r="E375" i="15"/>
  <c r="C311" i="15"/>
  <c r="E311" i="15"/>
  <c r="C247" i="15"/>
  <c r="E247" i="15"/>
  <c r="C183" i="15"/>
  <c r="E183" i="15"/>
  <c r="C131" i="15"/>
  <c r="E131" i="15"/>
  <c r="C473" i="15"/>
  <c r="E473" i="15"/>
  <c r="C487" i="15"/>
  <c r="E487" i="15"/>
  <c r="C380" i="15"/>
  <c r="E380" i="15"/>
  <c r="C457" i="15"/>
  <c r="E457" i="15"/>
  <c r="C444" i="15"/>
  <c r="E444" i="15"/>
  <c r="C471" i="15"/>
  <c r="E471" i="15"/>
  <c r="C410" i="15"/>
  <c r="E410" i="15"/>
  <c r="C109" i="15"/>
  <c r="E109" i="15"/>
  <c r="C437" i="15"/>
  <c r="E437" i="15"/>
  <c r="C428" i="15"/>
  <c r="E428" i="15"/>
  <c r="C455" i="15"/>
  <c r="E455" i="15"/>
  <c r="C370" i="15"/>
  <c r="E370" i="15"/>
  <c r="C112" i="15"/>
  <c r="E112" i="15"/>
  <c r="C396" i="15"/>
  <c r="E396" i="15"/>
  <c r="C253" i="15"/>
  <c r="E253" i="15"/>
  <c r="C107" i="15"/>
  <c r="E107" i="15"/>
  <c r="C190" i="15"/>
  <c r="E190" i="15"/>
  <c r="C250" i="15"/>
  <c r="E250" i="15"/>
  <c r="C573" i="15"/>
  <c r="E573" i="15"/>
  <c r="C285" i="15"/>
  <c r="E285" i="15"/>
  <c r="C156" i="15"/>
  <c r="E156" i="15"/>
  <c r="C147" i="15"/>
  <c r="E147" i="15"/>
  <c r="C111" i="15"/>
  <c r="E111" i="15"/>
  <c r="C501" i="15"/>
  <c r="E501" i="15"/>
  <c r="C286" i="15"/>
  <c r="E286" i="15"/>
  <c r="C552" i="15"/>
  <c r="E552" i="15"/>
  <c r="C488" i="15"/>
  <c r="E488" i="15"/>
  <c r="C424" i="15"/>
  <c r="E424" i="15"/>
  <c r="C298" i="15"/>
  <c r="E298" i="15"/>
  <c r="C579" i="15"/>
  <c r="E579" i="15"/>
  <c r="C515" i="15"/>
  <c r="E515" i="15"/>
  <c r="C451" i="15"/>
  <c r="E451" i="15"/>
  <c r="C166" i="15"/>
  <c r="E166" i="15"/>
  <c r="C379" i="15"/>
  <c r="E379" i="15"/>
  <c r="C498" i="15"/>
  <c r="E498" i="15"/>
  <c r="C338" i="15"/>
  <c r="E338" i="15"/>
  <c r="C309" i="15"/>
  <c r="E309" i="15"/>
  <c r="C181" i="15"/>
  <c r="E181" i="15"/>
  <c r="C308" i="15"/>
  <c r="E308" i="15"/>
  <c r="C323" i="15"/>
  <c r="E323" i="15"/>
  <c r="C254" i="15"/>
  <c r="E254" i="15"/>
  <c r="C484" i="15"/>
  <c r="E484" i="15"/>
  <c r="C218" i="15"/>
  <c r="E218" i="15"/>
  <c r="C559" i="15"/>
  <c r="E559" i="15"/>
  <c r="C495" i="15"/>
  <c r="E495" i="15"/>
  <c r="C415" i="15"/>
  <c r="E415" i="15"/>
  <c r="C541" i="15"/>
  <c r="E541" i="15"/>
  <c r="C586" i="15"/>
  <c r="E586" i="15"/>
  <c r="C458" i="15"/>
  <c r="E458" i="15"/>
  <c r="C178" i="15"/>
  <c r="E178" i="15"/>
  <c r="C269" i="15"/>
  <c r="E269" i="15"/>
  <c r="C141" i="15"/>
  <c r="E141" i="15"/>
  <c r="C252" i="15"/>
  <c r="E252" i="15"/>
  <c r="C243" i="15"/>
  <c r="E243" i="15"/>
  <c r="C564" i="15"/>
  <c r="E564" i="15"/>
  <c r="C436" i="15"/>
  <c r="E436" i="15"/>
  <c r="C110" i="15"/>
  <c r="E110" i="15"/>
  <c r="C103" i="15"/>
  <c r="E103" i="15"/>
  <c r="C481" i="15"/>
  <c r="E481" i="15"/>
  <c r="C206" i="15"/>
  <c r="E206" i="15"/>
  <c r="C544" i="15"/>
  <c r="E544" i="15"/>
  <c r="C480" i="15"/>
  <c r="E480" i="15"/>
  <c r="C416" i="15"/>
  <c r="E416" i="15"/>
  <c r="C266" i="15"/>
  <c r="E266" i="15"/>
  <c r="C571" i="15"/>
  <c r="E571" i="15"/>
  <c r="C507" i="15"/>
  <c r="E507" i="15"/>
  <c r="C439" i="15"/>
  <c r="E439" i="15"/>
  <c r="C589" i="15"/>
  <c r="E589" i="15"/>
  <c r="C270" i="15"/>
  <c r="E270" i="15"/>
  <c r="C482" i="15"/>
  <c r="E482" i="15"/>
  <c r="C274" i="15"/>
  <c r="E274" i="15"/>
  <c r="C293" i="15"/>
  <c r="E293" i="15"/>
  <c r="C165" i="15"/>
  <c r="E165" i="15"/>
  <c r="C292" i="15"/>
  <c r="E292" i="15"/>
  <c r="C291" i="15"/>
  <c r="E291" i="15"/>
  <c r="C443" i="15"/>
  <c r="E443" i="15"/>
  <c r="C374" i="15"/>
  <c r="E374" i="15"/>
  <c r="C593" i="15"/>
  <c r="E593" i="15"/>
  <c r="C477" i="15"/>
  <c r="E477" i="15"/>
  <c r="C302" i="15"/>
  <c r="E302" i="15"/>
  <c r="C550" i="15"/>
  <c r="E550" i="15"/>
  <c r="C486" i="15"/>
  <c r="E486" i="15"/>
  <c r="C422" i="15"/>
  <c r="E422" i="15"/>
  <c r="C290" i="15"/>
  <c r="E290" i="15"/>
  <c r="C361" i="15"/>
  <c r="E361" i="15"/>
  <c r="C297" i="15"/>
  <c r="E297" i="15"/>
  <c r="C233" i="15"/>
  <c r="E233" i="15"/>
  <c r="C169" i="15"/>
  <c r="E169" i="15"/>
  <c r="C360" i="15"/>
  <c r="E360" i="15"/>
  <c r="C296" i="15"/>
  <c r="E296" i="15"/>
  <c r="C232" i="15"/>
  <c r="E232" i="15"/>
  <c r="C168" i="15"/>
  <c r="E168" i="15"/>
  <c r="C351" i="15"/>
  <c r="E351" i="15"/>
  <c r="C287" i="15"/>
  <c r="E287" i="15"/>
  <c r="C223" i="15"/>
  <c r="E223" i="15"/>
  <c r="C159" i="15"/>
  <c r="E159" i="15"/>
  <c r="C126" i="15"/>
  <c r="E126" i="15"/>
  <c r="C228" i="15"/>
  <c r="E228" i="15"/>
  <c r="C164" i="15"/>
  <c r="E164" i="15"/>
  <c r="C347" i="15"/>
  <c r="E347" i="15"/>
  <c r="C283" i="15"/>
  <c r="E283" i="15"/>
  <c r="C219" i="15"/>
  <c r="E219" i="15"/>
  <c r="C155" i="15"/>
  <c r="E155" i="15"/>
  <c r="C122" i="15"/>
  <c r="E122" i="15"/>
  <c r="C387" i="15"/>
  <c r="E387" i="15"/>
  <c r="C150" i="15"/>
  <c r="E150" i="15"/>
  <c r="C489" i="15"/>
  <c r="E489" i="15"/>
  <c r="C366" i="15"/>
  <c r="E366" i="15"/>
  <c r="C558" i="15"/>
  <c r="E558" i="15"/>
  <c r="C494" i="15"/>
  <c r="E494" i="15"/>
  <c r="C430" i="15"/>
  <c r="E430" i="15"/>
  <c r="C322" i="15"/>
  <c r="E322" i="15"/>
  <c r="C369" i="15"/>
  <c r="E369" i="15"/>
  <c r="C305" i="15"/>
  <c r="E305" i="15"/>
  <c r="C241" i="15"/>
  <c r="E241" i="15"/>
  <c r="C177" i="15"/>
  <c r="E177" i="15"/>
  <c r="C368" i="15"/>
  <c r="E368" i="15"/>
  <c r="C304" i="15"/>
  <c r="E304" i="15"/>
  <c r="C240" i="15"/>
  <c r="E240" i="15"/>
  <c r="C176" i="15"/>
  <c r="E176" i="15"/>
  <c r="C359" i="15"/>
  <c r="E359" i="15"/>
  <c r="C295" i="15"/>
  <c r="E295" i="15"/>
  <c r="C231" i="15"/>
  <c r="E231" i="15"/>
  <c r="C167" i="15"/>
  <c r="E167" i="15"/>
  <c r="C134" i="15"/>
  <c r="E134" i="15"/>
  <c r="G1543" i="2"/>
  <c r="I1542" i="2"/>
  <c r="G167" i="15"/>
  <c r="M167" i="15"/>
  <c r="F167" i="15"/>
  <c r="L167" i="15"/>
  <c r="P167" i="15"/>
  <c r="N167" i="15"/>
  <c r="G240" i="15"/>
  <c r="N240" i="15"/>
  <c r="M240" i="15"/>
  <c r="P240" i="15"/>
  <c r="F240" i="15"/>
  <c r="L240" i="15"/>
  <c r="G430" i="15"/>
  <c r="M430" i="15"/>
  <c r="F430" i="15"/>
  <c r="L430" i="15"/>
  <c r="N430" i="15"/>
  <c r="P430" i="15"/>
  <c r="G134" i="15"/>
  <c r="M134" i="15"/>
  <c r="N134" i="15"/>
  <c r="P134" i="15"/>
  <c r="F134" i="15"/>
  <c r="L134" i="15"/>
  <c r="G359" i="15"/>
  <c r="P359" i="15"/>
  <c r="N359" i="15"/>
  <c r="F359" i="15"/>
  <c r="L359" i="15"/>
  <c r="M359" i="15"/>
  <c r="G368" i="15"/>
  <c r="F368" i="15"/>
  <c r="L368" i="15"/>
  <c r="N368" i="15"/>
  <c r="M368" i="15"/>
  <c r="P368" i="15"/>
  <c r="G369" i="15"/>
  <c r="N369" i="15"/>
  <c r="F369" i="15"/>
  <c r="L369" i="15"/>
  <c r="M369" i="15"/>
  <c r="P369" i="15"/>
  <c r="G558" i="15"/>
  <c r="N558" i="15"/>
  <c r="F558" i="15"/>
  <c r="L558" i="15"/>
  <c r="M558" i="15"/>
  <c r="P558" i="15"/>
  <c r="G387" i="15"/>
  <c r="P387" i="15"/>
  <c r="N387" i="15"/>
  <c r="F387" i="15"/>
  <c r="L387" i="15"/>
  <c r="M387" i="15"/>
  <c r="G283" i="15"/>
  <c r="F283" i="15"/>
  <c r="L283" i="15"/>
  <c r="N283" i="15"/>
  <c r="P283" i="15"/>
  <c r="M283" i="15"/>
  <c r="G126" i="15"/>
  <c r="M126" i="15"/>
  <c r="F126" i="15"/>
  <c r="L126" i="15"/>
  <c r="P126" i="15"/>
  <c r="N126" i="15"/>
  <c r="G351" i="15"/>
  <c r="M351" i="15"/>
  <c r="F351" i="15"/>
  <c r="L351" i="15"/>
  <c r="P351" i="15"/>
  <c r="N351" i="15"/>
  <c r="G360" i="15"/>
  <c r="M360" i="15"/>
  <c r="P360" i="15"/>
  <c r="F360" i="15"/>
  <c r="L360" i="15"/>
  <c r="N360" i="15"/>
  <c r="G361" i="15"/>
  <c r="F361" i="15"/>
  <c r="L361" i="15"/>
  <c r="M361" i="15"/>
  <c r="P361" i="15"/>
  <c r="N361" i="15"/>
  <c r="G550" i="15"/>
  <c r="M550" i="15"/>
  <c r="F550" i="15"/>
  <c r="L550" i="15"/>
  <c r="P550" i="15"/>
  <c r="N550" i="15"/>
  <c r="G374" i="15"/>
  <c r="P374" i="15"/>
  <c r="M374" i="15"/>
  <c r="N374" i="15"/>
  <c r="F374" i="15"/>
  <c r="L374" i="15"/>
  <c r="G165" i="15"/>
  <c r="M165" i="15"/>
  <c r="N165" i="15"/>
  <c r="P165" i="15"/>
  <c r="F165" i="15"/>
  <c r="L165" i="15"/>
  <c r="G270" i="15"/>
  <c r="P270" i="15"/>
  <c r="M270" i="15"/>
  <c r="F270" i="15"/>
  <c r="L270" i="15"/>
  <c r="N270" i="15"/>
  <c r="G571" i="15"/>
  <c r="N571" i="15"/>
  <c r="F571" i="15"/>
  <c r="L571" i="15"/>
  <c r="M571" i="15"/>
  <c r="P571" i="15"/>
  <c r="G544" i="15"/>
  <c r="F544" i="15"/>
  <c r="L544" i="15"/>
  <c r="P544" i="15"/>
  <c r="N544" i="15"/>
  <c r="M544" i="15"/>
  <c r="G110" i="15"/>
  <c r="F110" i="15"/>
  <c r="L110" i="15"/>
  <c r="M110" i="15"/>
  <c r="N110" i="15"/>
  <c r="P110" i="15"/>
  <c r="G252" i="15"/>
  <c r="F252" i="15"/>
  <c r="L252" i="15"/>
  <c r="N252" i="15"/>
  <c r="M252" i="15"/>
  <c r="P252" i="15"/>
  <c r="G458" i="15"/>
  <c r="N458" i="15"/>
  <c r="P458" i="15"/>
  <c r="M458" i="15"/>
  <c r="F458" i="15"/>
  <c r="L458" i="15"/>
  <c r="G495" i="15"/>
  <c r="N495" i="15"/>
  <c r="F495" i="15"/>
  <c r="L495" i="15"/>
  <c r="M495" i="15"/>
  <c r="P495" i="15"/>
  <c r="G254" i="15"/>
  <c r="F254" i="15"/>
  <c r="L254" i="15"/>
  <c r="N254" i="15"/>
  <c r="P254" i="15"/>
  <c r="M254" i="15"/>
  <c r="G309" i="15"/>
  <c r="P309" i="15"/>
  <c r="F309" i="15"/>
  <c r="L309" i="15"/>
  <c r="N309" i="15"/>
  <c r="M309" i="15"/>
  <c r="G166" i="15"/>
  <c r="N166" i="15"/>
  <c r="M166" i="15"/>
  <c r="P166" i="15"/>
  <c r="F166" i="15"/>
  <c r="L166" i="15"/>
  <c r="G298" i="15"/>
  <c r="M298" i="15"/>
  <c r="P298" i="15"/>
  <c r="F298" i="15"/>
  <c r="L298" i="15"/>
  <c r="N298" i="15"/>
  <c r="G286" i="15"/>
  <c r="N286" i="15"/>
  <c r="F286" i="15"/>
  <c r="L286" i="15"/>
  <c r="P286" i="15"/>
  <c r="M286" i="15"/>
  <c r="G156" i="15"/>
  <c r="P156" i="15"/>
  <c r="M156" i="15"/>
  <c r="N156" i="15"/>
  <c r="F156" i="15"/>
  <c r="L156" i="15"/>
  <c r="G190" i="15"/>
  <c r="P190" i="15"/>
  <c r="F190" i="15"/>
  <c r="L190" i="15"/>
  <c r="N190" i="15"/>
  <c r="M190" i="15"/>
  <c r="G112" i="15"/>
  <c r="N112" i="15"/>
  <c r="P112" i="15"/>
  <c r="M112" i="15"/>
  <c r="F112" i="15"/>
  <c r="L112" i="15"/>
  <c r="G437" i="15"/>
  <c r="P437" i="15"/>
  <c r="F437" i="15"/>
  <c r="L437" i="15"/>
  <c r="M437" i="15"/>
  <c r="N437" i="15"/>
  <c r="G444" i="15"/>
  <c r="M444" i="15"/>
  <c r="N444" i="15"/>
  <c r="F444" i="15"/>
  <c r="L444" i="15"/>
  <c r="P444" i="15"/>
  <c r="G473" i="15"/>
  <c r="P473" i="15"/>
  <c r="M473" i="15"/>
  <c r="F473" i="15"/>
  <c r="L473" i="15"/>
  <c r="N473" i="15"/>
  <c r="G311" i="15"/>
  <c r="P311" i="15"/>
  <c r="N311" i="15"/>
  <c r="M311" i="15"/>
  <c r="F311" i="15"/>
  <c r="L311" i="15"/>
  <c r="G320" i="15"/>
  <c r="N320" i="15"/>
  <c r="P320" i="15"/>
  <c r="F320" i="15"/>
  <c r="L320" i="15"/>
  <c r="M320" i="15"/>
  <c r="G321" i="15"/>
  <c r="F321" i="15"/>
  <c r="L321" i="15"/>
  <c r="M321" i="15"/>
  <c r="P321" i="15"/>
  <c r="N321" i="15"/>
  <c r="G510" i="15"/>
  <c r="P510" i="15"/>
  <c r="M510" i="15"/>
  <c r="N510" i="15"/>
  <c r="F510" i="15"/>
  <c r="L510" i="15"/>
  <c r="G214" i="15"/>
  <c r="F214" i="15"/>
  <c r="L214" i="15"/>
  <c r="N214" i="15"/>
  <c r="P214" i="15"/>
  <c r="M214" i="15"/>
  <c r="G235" i="15"/>
  <c r="P235" i="15"/>
  <c r="M235" i="15"/>
  <c r="N235" i="15"/>
  <c r="F235" i="15"/>
  <c r="L235" i="15"/>
  <c r="G244" i="15"/>
  <c r="P244" i="15"/>
  <c r="M244" i="15"/>
  <c r="F244" i="15"/>
  <c r="L244" i="15"/>
  <c r="N244" i="15"/>
  <c r="G303" i="15"/>
  <c r="M303" i="15"/>
  <c r="F303" i="15"/>
  <c r="L303" i="15"/>
  <c r="P303" i="15"/>
  <c r="N303" i="15"/>
  <c r="G312" i="15"/>
  <c r="P312" i="15"/>
  <c r="M312" i="15"/>
  <c r="F312" i="15"/>
  <c r="L312" i="15"/>
  <c r="N312" i="15"/>
  <c r="G313" i="15"/>
  <c r="F313" i="15"/>
  <c r="L313" i="15"/>
  <c r="P313" i="15"/>
  <c r="M313" i="15"/>
  <c r="N313" i="15"/>
  <c r="G502" i="15"/>
  <c r="P502" i="15"/>
  <c r="F502" i="15"/>
  <c r="L502" i="15"/>
  <c r="N502" i="15"/>
  <c r="M502" i="15"/>
  <c r="G182" i="15"/>
  <c r="N182" i="15"/>
  <c r="M182" i="15"/>
  <c r="F182" i="15"/>
  <c r="L182" i="15"/>
  <c r="P182" i="15"/>
  <c r="G324" i="15"/>
  <c r="N324" i="15"/>
  <c r="P324" i="15"/>
  <c r="F324" i="15"/>
  <c r="L324" i="15"/>
  <c r="M324" i="15"/>
  <c r="G514" i="15"/>
  <c r="P514" i="15"/>
  <c r="M514" i="15"/>
  <c r="F514" i="15"/>
  <c r="L514" i="15"/>
  <c r="N514" i="15"/>
  <c r="G523" i="15"/>
  <c r="F523" i="15"/>
  <c r="L523" i="15"/>
  <c r="P523" i="15"/>
  <c r="N523" i="15"/>
  <c r="M523" i="15"/>
  <c r="G496" i="15"/>
  <c r="M496" i="15"/>
  <c r="F496" i="15"/>
  <c r="L496" i="15"/>
  <c r="P496" i="15"/>
  <c r="N496" i="15"/>
  <c r="G100" i="15"/>
  <c r="M100" i="15"/>
  <c r="P100" i="15"/>
  <c r="N100" i="15"/>
  <c r="F100" i="15"/>
  <c r="L100" i="15"/>
  <c r="G307" i="15"/>
  <c r="F307" i="15"/>
  <c r="L307" i="15"/>
  <c r="N307" i="15"/>
  <c r="P307" i="15"/>
  <c r="M307" i="15"/>
  <c r="G306" i="15"/>
  <c r="M306" i="15"/>
  <c r="P306" i="15"/>
  <c r="F306" i="15"/>
  <c r="L306" i="15"/>
  <c r="N306" i="15"/>
  <c r="G447" i="15"/>
  <c r="P447" i="15"/>
  <c r="F447" i="15"/>
  <c r="L447" i="15"/>
  <c r="M447" i="15"/>
  <c r="N447" i="15"/>
  <c r="G516" i="15"/>
  <c r="P516" i="15"/>
  <c r="N516" i="15"/>
  <c r="M516" i="15"/>
  <c r="F516" i="15"/>
  <c r="L516" i="15"/>
  <c r="G213" i="15"/>
  <c r="N213" i="15"/>
  <c r="P213" i="15"/>
  <c r="F213" i="15"/>
  <c r="L213" i="15"/>
  <c r="M213" i="15"/>
  <c r="G441" i="15"/>
  <c r="P441" i="15"/>
  <c r="N441" i="15"/>
  <c r="F441" i="15"/>
  <c r="L441" i="15"/>
  <c r="M441" i="15"/>
  <c r="G595" i="15"/>
  <c r="N595" i="15"/>
  <c r="P595" i="15"/>
  <c r="M595" i="15"/>
  <c r="F595" i="15"/>
  <c r="L595" i="15"/>
  <c r="G568" i="15"/>
  <c r="M568" i="15"/>
  <c r="F568" i="15"/>
  <c r="L568" i="15"/>
  <c r="P568" i="15"/>
  <c r="N568" i="15"/>
  <c r="G211" i="15"/>
  <c r="F211" i="15"/>
  <c r="L211" i="15"/>
  <c r="P211" i="15"/>
  <c r="N211" i="15"/>
  <c r="M211" i="15"/>
  <c r="G412" i="15"/>
  <c r="M412" i="15"/>
  <c r="F412" i="15"/>
  <c r="L412" i="15"/>
  <c r="P412" i="15"/>
  <c r="N412" i="15"/>
  <c r="G524" i="15"/>
  <c r="N524" i="15"/>
  <c r="F524" i="15"/>
  <c r="L524" i="15"/>
  <c r="P524" i="15"/>
  <c r="M524" i="15"/>
  <c r="G492" i="15"/>
  <c r="N492" i="15"/>
  <c r="P492" i="15"/>
  <c r="M492" i="15"/>
  <c r="F492" i="15"/>
  <c r="L492" i="15"/>
  <c r="G535" i="15"/>
  <c r="N535" i="15"/>
  <c r="P535" i="15"/>
  <c r="M535" i="15"/>
  <c r="F535" i="15"/>
  <c r="L535" i="15"/>
  <c r="G186" i="15"/>
  <c r="N186" i="15"/>
  <c r="F186" i="15"/>
  <c r="L186" i="15"/>
  <c r="M186" i="15"/>
  <c r="P186" i="15"/>
  <c r="G263" i="15"/>
  <c r="P263" i="15"/>
  <c r="N263" i="15"/>
  <c r="M263" i="15"/>
  <c r="F263" i="15"/>
  <c r="L263" i="15"/>
  <c r="G272" i="15"/>
  <c r="N272" i="15"/>
  <c r="P272" i="15"/>
  <c r="M272" i="15"/>
  <c r="F272" i="15"/>
  <c r="L272" i="15"/>
  <c r="G273" i="15"/>
  <c r="F273" i="15"/>
  <c r="L273" i="15"/>
  <c r="N273" i="15"/>
  <c r="P273" i="15"/>
  <c r="M273" i="15"/>
  <c r="G462" i="15"/>
  <c r="F462" i="15"/>
  <c r="L462" i="15"/>
  <c r="P462" i="15"/>
  <c r="N462" i="15"/>
  <c r="M462" i="15"/>
  <c r="G549" i="15"/>
  <c r="N549" i="15"/>
  <c r="P549" i="15"/>
  <c r="F549" i="15"/>
  <c r="L549" i="15"/>
  <c r="M549" i="15"/>
  <c r="G187" i="15"/>
  <c r="F187" i="15"/>
  <c r="L187" i="15"/>
  <c r="N187" i="15"/>
  <c r="P187" i="15"/>
  <c r="M187" i="15"/>
  <c r="G196" i="15"/>
  <c r="M196" i="15"/>
  <c r="P196" i="15"/>
  <c r="F196" i="15"/>
  <c r="L196" i="15"/>
  <c r="N196" i="15"/>
  <c r="G255" i="15"/>
  <c r="N255" i="15"/>
  <c r="P255" i="15"/>
  <c r="F255" i="15"/>
  <c r="L255" i="15"/>
  <c r="M255" i="15"/>
  <c r="G264" i="15"/>
  <c r="N264" i="15"/>
  <c r="M264" i="15"/>
  <c r="P264" i="15"/>
  <c r="F264" i="15"/>
  <c r="L264" i="15"/>
  <c r="G265" i="15"/>
  <c r="P265" i="15"/>
  <c r="M265" i="15"/>
  <c r="F265" i="15"/>
  <c r="L265" i="15"/>
  <c r="N265" i="15"/>
  <c r="G454" i="15"/>
  <c r="P454" i="15"/>
  <c r="F454" i="15"/>
  <c r="L454" i="15"/>
  <c r="N454" i="15"/>
  <c r="M454" i="15"/>
  <c r="G533" i="15"/>
  <c r="F533" i="15"/>
  <c r="L533" i="15"/>
  <c r="P533" i="15"/>
  <c r="M533" i="15"/>
  <c r="N533" i="15"/>
  <c r="G172" i="15"/>
  <c r="P172" i="15"/>
  <c r="F172" i="15"/>
  <c r="L172" i="15"/>
  <c r="M172" i="15"/>
  <c r="N172" i="15"/>
  <c r="G418" i="15"/>
  <c r="M418" i="15"/>
  <c r="N418" i="15"/>
  <c r="F418" i="15"/>
  <c r="L418" i="15"/>
  <c r="P418" i="15"/>
  <c r="G475" i="15"/>
  <c r="F475" i="15"/>
  <c r="L475" i="15"/>
  <c r="P475" i="15"/>
  <c r="N475" i="15"/>
  <c r="M475" i="15"/>
  <c r="G448" i="15"/>
  <c r="M448" i="15"/>
  <c r="F448" i="15"/>
  <c r="L448" i="15"/>
  <c r="N448" i="15"/>
  <c r="P448" i="15"/>
  <c r="G553" i="15"/>
  <c r="M553" i="15"/>
  <c r="F553" i="15"/>
  <c r="L553" i="15"/>
  <c r="N553" i="15"/>
  <c r="P553" i="15"/>
  <c r="G127" i="15"/>
  <c r="F127" i="15"/>
  <c r="L127" i="15"/>
  <c r="P127" i="15"/>
  <c r="N127" i="15"/>
  <c r="M127" i="15"/>
  <c r="G333" i="15"/>
  <c r="F333" i="15"/>
  <c r="L333" i="15"/>
  <c r="M333" i="15"/>
  <c r="P333" i="15"/>
  <c r="N333" i="15"/>
  <c r="G262" i="15"/>
  <c r="N262" i="15"/>
  <c r="P262" i="15"/>
  <c r="F262" i="15"/>
  <c r="L262" i="15"/>
  <c r="M262" i="15"/>
  <c r="G404" i="15"/>
  <c r="P404" i="15"/>
  <c r="N404" i="15"/>
  <c r="M404" i="15"/>
  <c r="F404" i="15"/>
  <c r="L404" i="15"/>
  <c r="G372" i="15"/>
  <c r="M372" i="15"/>
  <c r="N372" i="15"/>
  <c r="F372" i="15"/>
  <c r="L372" i="15"/>
  <c r="P372" i="15"/>
  <c r="G562" i="15"/>
  <c r="N562" i="15"/>
  <c r="M562" i="15"/>
  <c r="F562" i="15"/>
  <c r="L562" i="15"/>
  <c r="P562" i="15"/>
  <c r="G547" i="15"/>
  <c r="M547" i="15"/>
  <c r="F547" i="15"/>
  <c r="L547" i="15"/>
  <c r="N547" i="15"/>
  <c r="P547" i="15"/>
  <c r="G520" i="15"/>
  <c r="M520" i="15"/>
  <c r="N520" i="15"/>
  <c r="F520" i="15"/>
  <c r="L520" i="15"/>
  <c r="P520" i="15"/>
  <c r="G105" i="15"/>
  <c r="M105" i="15"/>
  <c r="F105" i="15"/>
  <c r="L105" i="15"/>
  <c r="P105" i="15"/>
  <c r="N105" i="15"/>
  <c r="G503" i="15"/>
  <c r="N503" i="15"/>
  <c r="P503" i="15"/>
  <c r="M503" i="15"/>
  <c r="F503" i="15"/>
  <c r="L503" i="15"/>
  <c r="G399" i="15"/>
  <c r="N399" i="15"/>
  <c r="M399" i="15"/>
  <c r="F399" i="15"/>
  <c r="L399" i="15"/>
  <c r="P399" i="15"/>
  <c r="G583" i="15"/>
  <c r="M583" i="15"/>
  <c r="F583" i="15"/>
  <c r="L583" i="15"/>
  <c r="N583" i="15"/>
  <c r="P583" i="15"/>
  <c r="G453" i="15"/>
  <c r="P453" i="15"/>
  <c r="F453" i="15"/>
  <c r="L453" i="15"/>
  <c r="N453" i="15"/>
  <c r="M453" i="15"/>
  <c r="G442" i="15"/>
  <c r="F442" i="15"/>
  <c r="L442" i="15"/>
  <c r="N442" i="15"/>
  <c r="P442" i="15"/>
  <c r="M442" i="15"/>
  <c r="G215" i="15"/>
  <c r="F215" i="15"/>
  <c r="L215" i="15"/>
  <c r="M215" i="15"/>
  <c r="N215" i="15"/>
  <c r="P215" i="15"/>
  <c r="G224" i="15"/>
  <c r="P224" i="15"/>
  <c r="M224" i="15"/>
  <c r="F224" i="15"/>
  <c r="L224" i="15"/>
  <c r="N224" i="15"/>
  <c r="G225" i="15"/>
  <c r="F225" i="15"/>
  <c r="L225" i="15"/>
  <c r="N225" i="15"/>
  <c r="M225" i="15"/>
  <c r="P225" i="15"/>
  <c r="G414" i="15"/>
  <c r="F414" i="15"/>
  <c r="L414" i="15"/>
  <c r="P414" i="15"/>
  <c r="N414" i="15"/>
  <c r="M414" i="15"/>
  <c r="G461" i="15"/>
  <c r="F461" i="15"/>
  <c r="L461" i="15"/>
  <c r="P461" i="15"/>
  <c r="N461" i="15"/>
  <c r="M461" i="15"/>
  <c r="G138" i="15"/>
  <c r="N138" i="15"/>
  <c r="P138" i="15"/>
  <c r="F138" i="15"/>
  <c r="L138" i="15"/>
  <c r="M138" i="15"/>
  <c r="G148" i="15"/>
  <c r="M148" i="15"/>
  <c r="P148" i="15"/>
  <c r="N148" i="15"/>
  <c r="F148" i="15"/>
  <c r="L148" i="15"/>
  <c r="G207" i="15"/>
  <c r="N207" i="15"/>
  <c r="P207" i="15"/>
  <c r="F207" i="15"/>
  <c r="L207" i="15"/>
  <c r="M207" i="15"/>
  <c r="G216" i="15"/>
  <c r="F216" i="15"/>
  <c r="L216" i="15"/>
  <c r="N216" i="15"/>
  <c r="P216" i="15"/>
  <c r="M216" i="15"/>
  <c r="G217" i="15"/>
  <c r="M217" i="15"/>
  <c r="P217" i="15"/>
  <c r="N217" i="15"/>
  <c r="F217" i="15"/>
  <c r="L217" i="15"/>
  <c r="G406" i="15"/>
  <c r="N406" i="15"/>
  <c r="M406" i="15"/>
  <c r="P406" i="15"/>
  <c r="F406" i="15"/>
  <c r="L406" i="15"/>
  <c r="G449" i="15"/>
  <c r="M449" i="15"/>
  <c r="N449" i="15"/>
  <c r="F449" i="15"/>
  <c r="L449" i="15"/>
  <c r="P449" i="15"/>
  <c r="G227" i="15"/>
  <c r="N227" i="15"/>
  <c r="F227" i="15"/>
  <c r="L227" i="15"/>
  <c r="M227" i="15"/>
  <c r="P227" i="15"/>
  <c r="G146" i="15"/>
  <c r="N146" i="15"/>
  <c r="P146" i="15"/>
  <c r="F146" i="15"/>
  <c r="L146" i="15"/>
  <c r="M146" i="15"/>
  <c r="G407" i="15"/>
  <c r="F407" i="15"/>
  <c r="L407" i="15"/>
  <c r="P407" i="15"/>
  <c r="N407" i="15"/>
  <c r="M407" i="15"/>
  <c r="G400" i="15"/>
  <c r="M400" i="15"/>
  <c r="P400" i="15"/>
  <c r="F400" i="15"/>
  <c r="L400" i="15"/>
  <c r="N400" i="15"/>
  <c r="G445" i="15"/>
  <c r="F445" i="15"/>
  <c r="L445" i="15"/>
  <c r="N445" i="15"/>
  <c r="P445" i="15"/>
  <c r="M445" i="15"/>
  <c r="G532" i="15"/>
  <c r="F532" i="15"/>
  <c r="L532" i="15"/>
  <c r="P532" i="15"/>
  <c r="N532" i="15"/>
  <c r="M532" i="15"/>
  <c r="G237" i="15"/>
  <c r="P237" i="15"/>
  <c r="F237" i="15"/>
  <c r="L237" i="15"/>
  <c r="N237" i="15"/>
  <c r="M237" i="15"/>
  <c r="G485" i="15"/>
  <c r="N485" i="15"/>
  <c r="F485" i="15"/>
  <c r="L485" i="15"/>
  <c r="M485" i="15"/>
  <c r="P485" i="15"/>
  <c r="G154" i="15"/>
  <c r="M154" i="15"/>
  <c r="N154" i="15"/>
  <c r="P154" i="15"/>
  <c r="F154" i="15"/>
  <c r="L154" i="15"/>
  <c r="G268" i="15"/>
  <c r="M268" i="15"/>
  <c r="F268" i="15"/>
  <c r="L268" i="15"/>
  <c r="N268" i="15"/>
  <c r="P268" i="15"/>
  <c r="G466" i="15"/>
  <c r="P466" i="15"/>
  <c r="F466" i="15"/>
  <c r="L466" i="15"/>
  <c r="N466" i="15"/>
  <c r="M466" i="15"/>
  <c r="G499" i="15"/>
  <c r="N499" i="15"/>
  <c r="P499" i="15"/>
  <c r="F499" i="15"/>
  <c r="L499" i="15"/>
  <c r="M499" i="15"/>
  <c r="G472" i="15"/>
  <c r="N472" i="15"/>
  <c r="F472" i="15"/>
  <c r="L472" i="15"/>
  <c r="P472" i="15"/>
  <c r="M472" i="15"/>
  <c r="G98" i="15"/>
  <c r="F98" i="15"/>
  <c r="L98" i="15"/>
  <c r="M98" i="15"/>
  <c r="N98" i="15"/>
  <c r="P98" i="15"/>
  <c r="G174" i="15"/>
  <c r="M174" i="15"/>
  <c r="F174" i="15"/>
  <c r="L174" i="15"/>
  <c r="P174" i="15"/>
  <c r="N174" i="15"/>
  <c r="G117" i="15"/>
  <c r="F117" i="15"/>
  <c r="L117" i="15"/>
  <c r="P117" i="15"/>
  <c r="N117" i="15"/>
  <c r="M117" i="15"/>
  <c r="G198" i="15"/>
  <c r="M198" i="15"/>
  <c r="N198" i="15"/>
  <c r="P198" i="15"/>
  <c r="F198" i="15"/>
  <c r="L198" i="15"/>
  <c r="G349" i="15"/>
  <c r="M349" i="15"/>
  <c r="P349" i="15"/>
  <c r="F349" i="15"/>
  <c r="L349" i="15"/>
  <c r="N349" i="15"/>
  <c r="G104" i="15"/>
  <c r="M104" i="15"/>
  <c r="N104" i="15"/>
  <c r="F104" i="15"/>
  <c r="L104" i="15"/>
  <c r="P104" i="15"/>
  <c r="G177" i="15"/>
  <c r="F177" i="15"/>
  <c r="L177" i="15"/>
  <c r="N177" i="15"/>
  <c r="M177" i="15"/>
  <c r="P177" i="15"/>
  <c r="G366" i="15"/>
  <c r="F366" i="15"/>
  <c r="L366" i="15"/>
  <c r="P366" i="15"/>
  <c r="M366" i="15"/>
  <c r="N366" i="15"/>
  <c r="G122" i="15"/>
  <c r="M122" i="15"/>
  <c r="P122" i="15"/>
  <c r="F122" i="15"/>
  <c r="L122" i="15"/>
  <c r="N122" i="15"/>
  <c r="G347" i="15"/>
  <c r="P347" i="15"/>
  <c r="N347" i="15"/>
  <c r="M347" i="15"/>
  <c r="F347" i="15"/>
  <c r="L347" i="15"/>
  <c r="G159" i="15"/>
  <c r="N159" i="15"/>
  <c r="M159" i="15"/>
  <c r="P159" i="15"/>
  <c r="F159" i="15"/>
  <c r="L159" i="15"/>
  <c r="G168" i="15"/>
  <c r="N168" i="15"/>
  <c r="P168" i="15"/>
  <c r="F168" i="15"/>
  <c r="L168" i="15"/>
  <c r="M168" i="15"/>
  <c r="G169" i="15"/>
  <c r="P169" i="15"/>
  <c r="F169" i="15"/>
  <c r="L169" i="15"/>
  <c r="M169" i="15"/>
  <c r="N169" i="15"/>
  <c r="G290" i="15"/>
  <c r="M290" i="15"/>
  <c r="N290" i="15"/>
  <c r="P290" i="15"/>
  <c r="F290" i="15"/>
  <c r="L290" i="15"/>
  <c r="G302" i="15"/>
  <c r="F302" i="15"/>
  <c r="L302" i="15"/>
  <c r="P302" i="15"/>
  <c r="N302" i="15"/>
  <c r="M302" i="15"/>
  <c r="G443" i="15"/>
  <c r="N443" i="15"/>
  <c r="P443" i="15"/>
  <c r="F443" i="15"/>
  <c r="L443" i="15"/>
  <c r="M443" i="15"/>
  <c r="G293" i="15"/>
  <c r="M293" i="15"/>
  <c r="P293" i="15"/>
  <c r="F293" i="15"/>
  <c r="L293" i="15"/>
  <c r="N293" i="15"/>
  <c r="G589" i="15"/>
  <c r="F589" i="15"/>
  <c r="L589" i="15"/>
  <c r="N589" i="15"/>
  <c r="P589" i="15"/>
  <c r="M589" i="15"/>
  <c r="G266" i="15"/>
  <c r="F266" i="15"/>
  <c r="L266" i="15"/>
  <c r="N266" i="15"/>
  <c r="M266" i="15"/>
  <c r="P266" i="15"/>
  <c r="G206" i="15"/>
  <c r="N206" i="15"/>
  <c r="P206" i="15"/>
  <c r="M206" i="15"/>
  <c r="F206" i="15"/>
  <c r="L206" i="15"/>
  <c r="G436" i="15"/>
  <c r="M436" i="15"/>
  <c r="P436" i="15"/>
  <c r="N436" i="15"/>
  <c r="F436" i="15"/>
  <c r="L436" i="15"/>
  <c r="G141" i="15"/>
  <c r="M141" i="15"/>
  <c r="N141" i="15"/>
  <c r="P141" i="15"/>
  <c r="F141" i="15"/>
  <c r="L141" i="15"/>
  <c r="G586" i="15"/>
  <c r="F586" i="15"/>
  <c r="L586" i="15"/>
  <c r="N586" i="15"/>
  <c r="P586" i="15"/>
  <c r="M586" i="15"/>
  <c r="G559" i="15"/>
  <c r="P559" i="15"/>
  <c r="M559" i="15"/>
  <c r="F559" i="15"/>
  <c r="L559" i="15"/>
  <c r="N559" i="15"/>
  <c r="G323" i="15"/>
  <c r="P323" i="15"/>
  <c r="M323" i="15"/>
  <c r="N323" i="15"/>
  <c r="F323" i="15"/>
  <c r="L323" i="15"/>
  <c r="G338" i="15"/>
  <c r="N338" i="15"/>
  <c r="P338" i="15"/>
  <c r="F338" i="15"/>
  <c r="L338" i="15"/>
  <c r="M338" i="15"/>
  <c r="G451" i="15"/>
  <c r="N451" i="15"/>
  <c r="P451" i="15"/>
  <c r="M451" i="15"/>
  <c r="F451" i="15"/>
  <c r="L451" i="15"/>
  <c r="G424" i="15"/>
  <c r="P424" i="15"/>
  <c r="M424" i="15"/>
  <c r="N424" i="15"/>
  <c r="F424" i="15"/>
  <c r="L424" i="15"/>
  <c r="G501" i="15"/>
  <c r="N501" i="15"/>
  <c r="P501" i="15"/>
  <c r="F501" i="15"/>
  <c r="L501" i="15"/>
  <c r="M501" i="15"/>
  <c r="G285" i="15"/>
  <c r="P285" i="15"/>
  <c r="M285" i="15"/>
  <c r="N285" i="15"/>
  <c r="F285" i="15"/>
  <c r="L285" i="15"/>
  <c r="G107" i="15"/>
  <c r="P107" i="15"/>
  <c r="N107" i="15"/>
  <c r="F107" i="15"/>
  <c r="L107" i="15"/>
  <c r="M107" i="15"/>
  <c r="G370" i="15"/>
  <c r="M370" i="15"/>
  <c r="N370" i="15"/>
  <c r="P370" i="15"/>
  <c r="F370" i="15"/>
  <c r="L370" i="15"/>
  <c r="G109" i="15"/>
  <c r="P109" i="15"/>
  <c r="M109" i="15"/>
  <c r="N109" i="15"/>
  <c r="F109" i="15"/>
  <c r="L109" i="15"/>
  <c r="G457" i="15"/>
  <c r="P457" i="15"/>
  <c r="N457" i="15"/>
  <c r="M457" i="15"/>
  <c r="F457" i="15"/>
  <c r="L457" i="15"/>
  <c r="G131" i="15"/>
  <c r="M131" i="15"/>
  <c r="F131" i="15"/>
  <c r="L131" i="15"/>
  <c r="P131" i="15"/>
  <c r="N131" i="15"/>
  <c r="G375" i="15"/>
  <c r="P375" i="15"/>
  <c r="F375" i="15"/>
  <c r="L375" i="15"/>
  <c r="N375" i="15"/>
  <c r="M375" i="15"/>
  <c r="G120" i="15"/>
  <c r="M120" i="15"/>
  <c r="F120" i="15"/>
  <c r="L120" i="15"/>
  <c r="N120" i="15"/>
  <c r="P120" i="15"/>
  <c r="G121" i="15"/>
  <c r="P121" i="15"/>
  <c r="F121" i="15"/>
  <c r="L121" i="15"/>
  <c r="N121" i="15"/>
  <c r="M121" i="15"/>
  <c r="G574" i="15"/>
  <c r="F574" i="15"/>
  <c r="L574" i="15"/>
  <c r="P574" i="15"/>
  <c r="N574" i="15"/>
  <c r="M574" i="15"/>
  <c r="G403" i="15"/>
  <c r="N403" i="15"/>
  <c r="P403" i="15"/>
  <c r="F403" i="15"/>
  <c r="L403" i="15"/>
  <c r="M403" i="15"/>
  <c r="G299" i="15"/>
  <c r="P299" i="15"/>
  <c r="N299" i="15"/>
  <c r="F299" i="15"/>
  <c r="L299" i="15"/>
  <c r="M299" i="15"/>
  <c r="G123" i="15"/>
  <c r="P123" i="15"/>
  <c r="M123" i="15"/>
  <c r="N123" i="15"/>
  <c r="F123" i="15"/>
  <c r="L123" i="15"/>
  <c r="G367" i="15"/>
  <c r="P367" i="15"/>
  <c r="M367" i="15"/>
  <c r="N367" i="15"/>
  <c r="F367" i="15"/>
  <c r="L367" i="15"/>
  <c r="G376" i="15"/>
  <c r="P376" i="15"/>
  <c r="F376" i="15"/>
  <c r="L376" i="15"/>
  <c r="N376" i="15"/>
  <c r="M376" i="15"/>
  <c r="G377" i="15"/>
  <c r="P377" i="15"/>
  <c r="M377" i="15"/>
  <c r="N377" i="15"/>
  <c r="F377" i="15"/>
  <c r="L377" i="15"/>
  <c r="G566" i="15"/>
  <c r="M566" i="15"/>
  <c r="F566" i="15"/>
  <c r="L566" i="15"/>
  <c r="P566" i="15"/>
  <c r="N566" i="15"/>
  <c r="G395" i="15"/>
  <c r="M395" i="15"/>
  <c r="N395" i="15"/>
  <c r="F395" i="15"/>
  <c r="L395" i="15"/>
  <c r="P395" i="15"/>
  <c r="G197" i="15"/>
  <c r="N197" i="15"/>
  <c r="F197" i="15"/>
  <c r="L197" i="15"/>
  <c r="M197" i="15"/>
  <c r="P197" i="15"/>
  <c r="G409" i="15"/>
  <c r="P409" i="15"/>
  <c r="N409" i="15"/>
  <c r="F409" i="15"/>
  <c r="L409" i="15"/>
  <c r="M409" i="15"/>
  <c r="G587" i="15"/>
  <c r="P587" i="15"/>
  <c r="N587" i="15"/>
  <c r="M587" i="15"/>
  <c r="F587" i="15"/>
  <c r="L587" i="15"/>
  <c r="G560" i="15"/>
  <c r="P560" i="15"/>
  <c r="M560" i="15"/>
  <c r="F560" i="15"/>
  <c r="L560" i="15"/>
  <c r="N560" i="15"/>
  <c r="G282" i="15"/>
  <c r="N282" i="15"/>
  <c r="F282" i="15"/>
  <c r="L282" i="15"/>
  <c r="P282" i="15"/>
  <c r="M282" i="15"/>
  <c r="G300" i="15"/>
  <c r="M300" i="15"/>
  <c r="N300" i="15"/>
  <c r="F300" i="15"/>
  <c r="L300" i="15"/>
  <c r="P300" i="15"/>
  <c r="G490" i="15"/>
  <c r="F490" i="15"/>
  <c r="L490" i="15"/>
  <c r="M490" i="15"/>
  <c r="N490" i="15"/>
  <c r="P490" i="15"/>
  <c r="G511" i="15"/>
  <c r="P511" i="15"/>
  <c r="M511" i="15"/>
  <c r="F511" i="15"/>
  <c r="L511" i="15"/>
  <c r="N511" i="15"/>
  <c r="G124" i="15"/>
  <c r="F124" i="15"/>
  <c r="L124" i="15"/>
  <c r="M124" i="15"/>
  <c r="P124" i="15"/>
  <c r="N124" i="15"/>
  <c r="G341" i="15"/>
  <c r="F341" i="15"/>
  <c r="L341" i="15"/>
  <c r="N341" i="15"/>
  <c r="P341" i="15"/>
  <c r="M341" i="15"/>
  <c r="G294" i="15"/>
  <c r="P294" i="15"/>
  <c r="M294" i="15"/>
  <c r="F294" i="15"/>
  <c r="L294" i="15"/>
  <c r="N294" i="15"/>
  <c r="G362" i="15"/>
  <c r="F362" i="15"/>
  <c r="L362" i="15"/>
  <c r="P362" i="15"/>
  <c r="N362" i="15"/>
  <c r="M362" i="15"/>
  <c r="G393" i="15"/>
  <c r="N393" i="15"/>
  <c r="F393" i="15"/>
  <c r="L393" i="15"/>
  <c r="P393" i="15"/>
  <c r="M393" i="15"/>
  <c r="G220" i="15"/>
  <c r="P220" i="15"/>
  <c r="F220" i="15"/>
  <c r="L220" i="15"/>
  <c r="N220" i="15"/>
  <c r="M220" i="15"/>
  <c r="G421" i="15"/>
  <c r="P421" i="15"/>
  <c r="M421" i="15"/>
  <c r="N421" i="15"/>
  <c r="F421" i="15"/>
  <c r="L421" i="15"/>
  <c r="G316" i="15"/>
  <c r="F316" i="15"/>
  <c r="L316" i="15"/>
  <c r="N316" i="15"/>
  <c r="M316" i="15"/>
  <c r="P316" i="15"/>
  <c r="G509" i="15"/>
  <c r="P509" i="15"/>
  <c r="M509" i="15"/>
  <c r="F509" i="15"/>
  <c r="L509" i="15"/>
  <c r="N509" i="15"/>
  <c r="G508" i="15"/>
  <c r="M508" i="15"/>
  <c r="N508" i="15"/>
  <c r="F508" i="15"/>
  <c r="L508" i="15"/>
  <c r="P508" i="15"/>
  <c r="G99" i="15"/>
  <c r="F99" i="15"/>
  <c r="L99" i="15"/>
  <c r="P99" i="15"/>
  <c r="N99" i="15"/>
  <c r="M99" i="15"/>
  <c r="G327" i="15"/>
  <c r="F327" i="15"/>
  <c r="L327" i="15"/>
  <c r="N327" i="15"/>
  <c r="M327" i="15"/>
  <c r="P327" i="15"/>
  <c r="G336" i="15"/>
  <c r="N336" i="15"/>
  <c r="P336" i="15"/>
  <c r="M336" i="15"/>
  <c r="F336" i="15"/>
  <c r="L336" i="15"/>
  <c r="G337" i="15"/>
  <c r="P337" i="15"/>
  <c r="M337" i="15"/>
  <c r="N337" i="15"/>
  <c r="F337" i="15"/>
  <c r="L337" i="15"/>
  <c r="G526" i="15"/>
  <c r="N526" i="15"/>
  <c r="F526" i="15"/>
  <c r="L526" i="15"/>
  <c r="P526" i="15"/>
  <c r="M526" i="15"/>
  <c r="G278" i="15"/>
  <c r="P278" i="15"/>
  <c r="M278" i="15"/>
  <c r="F278" i="15"/>
  <c r="L278" i="15"/>
  <c r="N278" i="15"/>
  <c r="G251" i="15"/>
  <c r="F251" i="15"/>
  <c r="L251" i="15"/>
  <c r="P251" i="15"/>
  <c r="M251" i="15"/>
  <c r="N251" i="15"/>
  <c r="G260" i="15"/>
  <c r="P260" i="15"/>
  <c r="M260" i="15"/>
  <c r="F260" i="15"/>
  <c r="L260" i="15"/>
  <c r="N260" i="15"/>
  <c r="G319" i="15"/>
  <c r="P319" i="15"/>
  <c r="N319" i="15"/>
  <c r="M319" i="15"/>
  <c r="F319" i="15"/>
  <c r="L319" i="15"/>
  <c r="G328" i="15"/>
  <c r="N328" i="15"/>
  <c r="P328" i="15"/>
  <c r="M328" i="15"/>
  <c r="F328" i="15"/>
  <c r="L328" i="15"/>
  <c r="G329" i="15"/>
  <c r="M329" i="15"/>
  <c r="N329" i="15"/>
  <c r="F329" i="15"/>
  <c r="L329" i="15"/>
  <c r="P329" i="15"/>
  <c r="G518" i="15"/>
  <c r="N518" i="15"/>
  <c r="P518" i="15"/>
  <c r="F518" i="15"/>
  <c r="L518" i="15"/>
  <c r="M518" i="15"/>
  <c r="G246" i="15"/>
  <c r="P246" i="15"/>
  <c r="N246" i="15"/>
  <c r="F246" i="15"/>
  <c r="L246" i="15"/>
  <c r="M246" i="15"/>
  <c r="G356" i="15"/>
  <c r="N356" i="15"/>
  <c r="M356" i="15"/>
  <c r="P356" i="15"/>
  <c r="F356" i="15"/>
  <c r="L356" i="15"/>
  <c r="G546" i="15"/>
  <c r="P546" i="15"/>
  <c r="F546" i="15"/>
  <c r="L546" i="15"/>
  <c r="M546" i="15"/>
  <c r="N546" i="15"/>
  <c r="G539" i="15"/>
  <c r="P539" i="15"/>
  <c r="N539" i="15"/>
  <c r="F539" i="15"/>
  <c r="L539" i="15"/>
  <c r="M539" i="15"/>
  <c r="G512" i="15"/>
  <c r="P512" i="15"/>
  <c r="N512" i="15"/>
  <c r="M512" i="15"/>
  <c r="F512" i="15"/>
  <c r="L512" i="15"/>
  <c r="G116" i="15"/>
  <c r="N116" i="15"/>
  <c r="P116" i="15"/>
  <c r="F116" i="15"/>
  <c r="L116" i="15"/>
  <c r="M116" i="15"/>
  <c r="G371" i="15"/>
  <c r="P371" i="15"/>
  <c r="F371" i="15"/>
  <c r="L371" i="15"/>
  <c r="M371" i="15"/>
  <c r="N371" i="15"/>
  <c r="G394" i="15"/>
  <c r="P394" i="15"/>
  <c r="N394" i="15"/>
  <c r="M394" i="15"/>
  <c r="F394" i="15"/>
  <c r="L394" i="15"/>
  <c r="G463" i="15"/>
  <c r="M463" i="15"/>
  <c r="P463" i="15"/>
  <c r="N463" i="15"/>
  <c r="F463" i="15"/>
  <c r="L463" i="15"/>
  <c r="G548" i="15"/>
  <c r="N548" i="15"/>
  <c r="P548" i="15"/>
  <c r="F548" i="15"/>
  <c r="L548" i="15"/>
  <c r="M548" i="15"/>
  <c r="G245" i="15"/>
  <c r="N245" i="15"/>
  <c r="F245" i="15"/>
  <c r="L245" i="15"/>
  <c r="P245" i="15"/>
  <c r="M245" i="15"/>
  <c r="G497" i="15"/>
  <c r="N497" i="15"/>
  <c r="P497" i="15"/>
  <c r="M497" i="15"/>
  <c r="F497" i="15"/>
  <c r="L497" i="15"/>
  <c r="G170" i="15"/>
  <c r="P170" i="15"/>
  <c r="F170" i="15"/>
  <c r="L170" i="15"/>
  <c r="M170" i="15"/>
  <c r="N170" i="15"/>
  <c r="G584" i="15"/>
  <c r="N584" i="15"/>
  <c r="F584" i="15"/>
  <c r="L584" i="15"/>
  <c r="P584" i="15"/>
  <c r="M584" i="15"/>
  <c r="G275" i="15"/>
  <c r="N275" i="15"/>
  <c r="F275" i="15"/>
  <c r="L275" i="15"/>
  <c r="P275" i="15"/>
  <c r="M275" i="15"/>
  <c r="G476" i="15"/>
  <c r="P476" i="15"/>
  <c r="M476" i="15"/>
  <c r="N476" i="15"/>
  <c r="F476" i="15"/>
  <c r="L476" i="15"/>
  <c r="G401" i="15"/>
  <c r="F401" i="15"/>
  <c r="L401" i="15"/>
  <c r="P401" i="15"/>
  <c r="M401" i="15"/>
  <c r="N401" i="15"/>
  <c r="G556" i="15"/>
  <c r="P556" i="15"/>
  <c r="F556" i="15"/>
  <c r="L556" i="15"/>
  <c r="N556" i="15"/>
  <c r="M556" i="15"/>
  <c r="G238" i="15"/>
  <c r="M238" i="15"/>
  <c r="N238" i="15"/>
  <c r="P238" i="15"/>
  <c r="F238" i="15"/>
  <c r="L238" i="15"/>
  <c r="G460" i="15"/>
  <c r="F460" i="15"/>
  <c r="L460" i="15"/>
  <c r="M460" i="15"/>
  <c r="P460" i="15"/>
  <c r="N460" i="15"/>
  <c r="G279" i="15"/>
  <c r="N279" i="15"/>
  <c r="F279" i="15"/>
  <c r="L279" i="15"/>
  <c r="P279" i="15"/>
  <c r="M279" i="15"/>
  <c r="G288" i="15"/>
  <c r="P288" i="15"/>
  <c r="M288" i="15"/>
  <c r="F288" i="15"/>
  <c r="L288" i="15"/>
  <c r="N288" i="15"/>
  <c r="G289" i="15"/>
  <c r="F289" i="15"/>
  <c r="L289" i="15"/>
  <c r="M289" i="15"/>
  <c r="N289" i="15"/>
  <c r="P289" i="15"/>
  <c r="G478" i="15"/>
  <c r="M478" i="15"/>
  <c r="P478" i="15"/>
  <c r="N478" i="15"/>
  <c r="F478" i="15"/>
  <c r="L478" i="15"/>
  <c r="G581" i="15"/>
  <c r="F581" i="15"/>
  <c r="L581" i="15"/>
  <c r="N581" i="15"/>
  <c r="P581" i="15"/>
  <c r="M581" i="15"/>
  <c r="G203" i="15"/>
  <c r="F203" i="15"/>
  <c r="L203" i="15"/>
  <c r="N203" i="15"/>
  <c r="P203" i="15"/>
  <c r="M203" i="15"/>
  <c r="G212" i="15"/>
  <c r="P212" i="15"/>
  <c r="M212" i="15"/>
  <c r="F212" i="15"/>
  <c r="L212" i="15"/>
  <c r="N212" i="15"/>
  <c r="G271" i="15"/>
  <c r="N271" i="15"/>
  <c r="M271" i="15"/>
  <c r="P271" i="15"/>
  <c r="F271" i="15"/>
  <c r="L271" i="15"/>
  <c r="G280" i="15"/>
  <c r="F280" i="15"/>
  <c r="L280" i="15"/>
  <c r="M280" i="15"/>
  <c r="P280" i="15"/>
  <c r="N280" i="15"/>
  <c r="G281" i="15"/>
  <c r="F281" i="15"/>
  <c r="L281" i="15"/>
  <c r="M281" i="15"/>
  <c r="N281" i="15"/>
  <c r="P281" i="15"/>
  <c r="G470" i="15"/>
  <c r="M470" i="15"/>
  <c r="P470" i="15"/>
  <c r="F470" i="15"/>
  <c r="L470" i="15"/>
  <c r="N470" i="15"/>
  <c r="G565" i="15"/>
  <c r="N565" i="15"/>
  <c r="F565" i="15"/>
  <c r="L565" i="15"/>
  <c r="M565" i="15"/>
  <c r="P565" i="15"/>
  <c r="G236" i="15"/>
  <c r="P236" i="15"/>
  <c r="M236" i="15"/>
  <c r="F236" i="15"/>
  <c r="L236" i="15"/>
  <c r="N236" i="15"/>
  <c r="G450" i="15"/>
  <c r="M450" i="15"/>
  <c r="P450" i="15"/>
  <c r="F450" i="15"/>
  <c r="L450" i="15"/>
  <c r="N450" i="15"/>
  <c r="G491" i="15"/>
  <c r="N491" i="15"/>
  <c r="P491" i="15"/>
  <c r="M491" i="15"/>
  <c r="F491" i="15"/>
  <c r="L491" i="15"/>
  <c r="G464" i="15"/>
  <c r="N464" i="15"/>
  <c r="F464" i="15"/>
  <c r="L464" i="15"/>
  <c r="M464" i="15"/>
  <c r="P464" i="15"/>
  <c r="G585" i="15"/>
  <c r="M585" i="15"/>
  <c r="F585" i="15"/>
  <c r="L585" i="15"/>
  <c r="P585" i="15"/>
  <c r="N585" i="15"/>
  <c r="G179" i="15"/>
  <c r="M179" i="15"/>
  <c r="P179" i="15"/>
  <c r="F179" i="15"/>
  <c r="L179" i="15"/>
  <c r="N179" i="15"/>
  <c r="G365" i="15"/>
  <c r="P365" i="15"/>
  <c r="F365" i="15"/>
  <c r="L365" i="15"/>
  <c r="N365" i="15"/>
  <c r="M365" i="15"/>
  <c r="G383" i="15"/>
  <c r="P383" i="15"/>
  <c r="M383" i="15"/>
  <c r="F383" i="15"/>
  <c r="L383" i="15"/>
  <c r="N383" i="15"/>
  <c r="G452" i="15"/>
  <c r="N452" i="15"/>
  <c r="P452" i="15"/>
  <c r="F452" i="15"/>
  <c r="L452" i="15"/>
  <c r="M452" i="15"/>
  <c r="G149" i="15"/>
  <c r="P149" i="15"/>
  <c r="M149" i="15"/>
  <c r="N149" i="15"/>
  <c r="F149" i="15"/>
  <c r="L149" i="15"/>
  <c r="G594" i="15"/>
  <c r="P594" i="15"/>
  <c r="N594" i="15"/>
  <c r="M594" i="15"/>
  <c r="F594" i="15"/>
  <c r="L594" i="15"/>
  <c r="G563" i="15"/>
  <c r="P563" i="15"/>
  <c r="M563" i="15"/>
  <c r="N563" i="15"/>
  <c r="F563" i="15"/>
  <c r="L563" i="15"/>
  <c r="G536" i="15"/>
  <c r="F536" i="15"/>
  <c r="L536" i="15"/>
  <c r="P536" i="15"/>
  <c r="N536" i="15"/>
  <c r="M536" i="15"/>
  <c r="G102" i="15"/>
  <c r="P102" i="15"/>
  <c r="M102" i="15"/>
  <c r="N102" i="15"/>
  <c r="F102" i="15"/>
  <c r="L102" i="15"/>
  <c r="G567" i="15"/>
  <c r="P567" i="15"/>
  <c r="M567" i="15"/>
  <c r="F567" i="15"/>
  <c r="L567" i="15"/>
  <c r="N567" i="15"/>
  <c r="G551" i="15"/>
  <c r="P551" i="15"/>
  <c r="N551" i="15"/>
  <c r="F551" i="15"/>
  <c r="L551" i="15"/>
  <c r="M551" i="15"/>
  <c r="G314" i="15"/>
  <c r="F314" i="15"/>
  <c r="L314" i="15"/>
  <c r="M314" i="15"/>
  <c r="N314" i="15"/>
  <c r="P314" i="15"/>
  <c r="G326" i="15"/>
  <c r="M326" i="15"/>
  <c r="N326" i="15"/>
  <c r="P326" i="15"/>
  <c r="F326" i="15"/>
  <c r="L326" i="15"/>
  <c r="G513" i="15"/>
  <c r="N513" i="15"/>
  <c r="M513" i="15"/>
  <c r="P513" i="15"/>
  <c r="F513" i="15"/>
  <c r="L513" i="15"/>
  <c r="G322" i="15"/>
  <c r="N322" i="15"/>
  <c r="F322" i="15"/>
  <c r="L322" i="15"/>
  <c r="P322" i="15"/>
  <c r="M322" i="15"/>
  <c r="G241" i="15"/>
  <c r="M241" i="15"/>
  <c r="F241" i="15"/>
  <c r="L241" i="15"/>
  <c r="N241" i="15"/>
  <c r="P241" i="15"/>
  <c r="G155" i="15"/>
  <c r="M155" i="15"/>
  <c r="F155" i="15"/>
  <c r="L155" i="15"/>
  <c r="P155" i="15"/>
  <c r="N155" i="15"/>
  <c r="G223" i="15"/>
  <c r="P223" i="15"/>
  <c r="N223" i="15"/>
  <c r="F223" i="15"/>
  <c r="L223" i="15"/>
  <c r="M223" i="15"/>
  <c r="G232" i="15"/>
  <c r="N232" i="15"/>
  <c r="M232" i="15"/>
  <c r="P232" i="15"/>
  <c r="F232" i="15"/>
  <c r="L232" i="15"/>
  <c r="G233" i="15"/>
  <c r="N233" i="15"/>
  <c r="F233" i="15"/>
  <c r="L233" i="15"/>
  <c r="M233" i="15"/>
  <c r="P233" i="15"/>
  <c r="G422" i="15"/>
  <c r="M422" i="15"/>
  <c r="P422" i="15"/>
  <c r="F422" i="15"/>
  <c r="L422" i="15"/>
  <c r="N422" i="15"/>
  <c r="G477" i="15"/>
  <c r="N477" i="15"/>
  <c r="P477" i="15"/>
  <c r="M477" i="15"/>
  <c r="F477" i="15"/>
  <c r="L477" i="15"/>
  <c r="G291" i="15"/>
  <c r="N291" i="15"/>
  <c r="F291" i="15"/>
  <c r="L291" i="15"/>
  <c r="M291" i="15"/>
  <c r="P291" i="15"/>
  <c r="G274" i="15"/>
  <c r="F274" i="15"/>
  <c r="L274" i="15"/>
  <c r="N274" i="15"/>
  <c r="M274" i="15"/>
  <c r="P274" i="15"/>
  <c r="G439" i="15"/>
  <c r="P439" i="15"/>
  <c r="F439" i="15"/>
  <c r="L439" i="15"/>
  <c r="M439" i="15"/>
  <c r="N439" i="15"/>
  <c r="G416" i="15"/>
  <c r="N416" i="15"/>
  <c r="P416" i="15"/>
  <c r="F416" i="15"/>
  <c r="L416" i="15"/>
  <c r="M416" i="15"/>
  <c r="G481" i="15"/>
  <c r="F481" i="15"/>
  <c r="L481" i="15"/>
  <c r="N481" i="15"/>
  <c r="M481" i="15"/>
  <c r="P481" i="15"/>
  <c r="G564" i="15"/>
  <c r="N564" i="15"/>
  <c r="P564" i="15"/>
  <c r="M564" i="15"/>
  <c r="F564" i="15"/>
  <c r="L564" i="15"/>
  <c r="G269" i="15"/>
  <c r="M269" i="15"/>
  <c r="N269" i="15"/>
  <c r="F269" i="15"/>
  <c r="L269" i="15"/>
  <c r="P269" i="15"/>
  <c r="G541" i="15"/>
  <c r="N541" i="15"/>
  <c r="P541" i="15"/>
  <c r="M541" i="15"/>
  <c r="F541" i="15"/>
  <c r="L541" i="15"/>
  <c r="G218" i="15"/>
  <c r="N218" i="15"/>
  <c r="M218" i="15"/>
  <c r="P218" i="15"/>
  <c r="F218" i="15"/>
  <c r="L218" i="15"/>
  <c r="G308" i="15"/>
  <c r="P308" i="15"/>
  <c r="N308" i="15"/>
  <c r="F308" i="15"/>
  <c r="L308" i="15"/>
  <c r="M308" i="15"/>
  <c r="G498" i="15"/>
  <c r="F498" i="15"/>
  <c r="L498" i="15"/>
  <c r="N498" i="15"/>
  <c r="M498" i="15"/>
  <c r="P498" i="15"/>
  <c r="G515" i="15"/>
  <c r="F515" i="15"/>
  <c r="L515" i="15"/>
  <c r="P515" i="15"/>
  <c r="M515" i="15"/>
  <c r="N515" i="15"/>
  <c r="G488" i="15"/>
  <c r="N488" i="15"/>
  <c r="P488" i="15"/>
  <c r="M488" i="15"/>
  <c r="F488" i="15"/>
  <c r="L488" i="15"/>
  <c r="G111" i="15"/>
  <c r="M111" i="15"/>
  <c r="F111" i="15"/>
  <c r="L111" i="15"/>
  <c r="P111" i="15"/>
  <c r="N111" i="15"/>
  <c r="G573" i="15"/>
  <c r="M573" i="15"/>
  <c r="P573" i="15"/>
  <c r="F573" i="15"/>
  <c r="L573" i="15"/>
  <c r="N573" i="15"/>
  <c r="G253" i="15"/>
  <c r="N253" i="15"/>
  <c r="M253" i="15"/>
  <c r="F253" i="15"/>
  <c r="L253" i="15"/>
  <c r="P253" i="15"/>
  <c r="G455" i="15"/>
  <c r="P455" i="15"/>
  <c r="N455" i="15"/>
  <c r="M455" i="15"/>
  <c r="F455" i="15"/>
  <c r="L455" i="15"/>
  <c r="G410" i="15"/>
  <c r="M410" i="15"/>
  <c r="F410" i="15"/>
  <c r="L410" i="15"/>
  <c r="P410" i="15"/>
  <c r="N410" i="15"/>
  <c r="G380" i="15"/>
  <c r="F380" i="15"/>
  <c r="L380" i="15"/>
  <c r="N380" i="15"/>
  <c r="M380" i="15"/>
  <c r="P380" i="15"/>
  <c r="G183" i="15"/>
  <c r="N183" i="15"/>
  <c r="P183" i="15"/>
  <c r="F183" i="15"/>
  <c r="L183" i="15"/>
  <c r="M183" i="15"/>
  <c r="G192" i="15"/>
  <c r="N192" i="15"/>
  <c r="P192" i="15"/>
  <c r="F192" i="15"/>
  <c r="L192" i="15"/>
  <c r="M192" i="15"/>
  <c r="G193" i="15"/>
  <c r="M193" i="15"/>
  <c r="F193" i="15"/>
  <c r="L193" i="15"/>
  <c r="P193" i="15"/>
  <c r="N193" i="15"/>
  <c r="G382" i="15"/>
  <c r="P382" i="15"/>
  <c r="F382" i="15"/>
  <c r="L382" i="15"/>
  <c r="N382" i="15"/>
  <c r="M382" i="15"/>
  <c r="G405" i="15"/>
  <c r="M405" i="15"/>
  <c r="P405" i="15"/>
  <c r="F405" i="15"/>
  <c r="L405" i="15"/>
  <c r="N405" i="15"/>
  <c r="G119" i="15"/>
  <c r="P119" i="15"/>
  <c r="F119" i="15"/>
  <c r="L119" i="15"/>
  <c r="M119" i="15"/>
  <c r="N119" i="15"/>
  <c r="G363" i="15"/>
  <c r="P363" i="15"/>
  <c r="F363" i="15"/>
  <c r="L363" i="15"/>
  <c r="M363" i="15"/>
  <c r="N363" i="15"/>
  <c r="G175" i="15"/>
  <c r="N175" i="15"/>
  <c r="M175" i="15"/>
  <c r="F175" i="15"/>
  <c r="L175" i="15"/>
  <c r="P175" i="15"/>
  <c r="G184" i="15"/>
  <c r="N184" i="15"/>
  <c r="F184" i="15"/>
  <c r="L184" i="15"/>
  <c r="P184" i="15"/>
  <c r="M184" i="15"/>
  <c r="G185" i="15"/>
  <c r="P185" i="15"/>
  <c r="M185" i="15"/>
  <c r="F185" i="15"/>
  <c r="L185" i="15"/>
  <c r="N185" i="15"/>
  <c r="G354" i="15"/>
  <c r="N354" i="15"/>
  <c r="P354" i="15"/>
  <c r="F354" i="15"/>
  <c r="L354" i="15"/>
  <c r="M354" i="15"/>
  <c r="G389" i="15"/>
  <c r="N389" i="15"/>
  <c r="P389" i="15"/>
  <c r="F389" i="15"/>
  <c r="L389" i="15"/>
  <c r="M389" i="15"/>
  <c r="G130" i="15"/>
  <c r="M130" i="15"/>
  <c r="F130" i="15"/>
  <c r="L130" i="15"/>
  <c r="P130" i="15"/>
  <c r="N130" i="15"/>
  <c r="G325" i="15"/>
  <c r="P325" i="15"/>
  <c r="F325" i="15"/>
  <c r="L325" i="15"/>
  <c r="N325" i="15"/>
  <c r="M325" i="15"/>
  <c r="G230" i="15"/>
  <c r="P230" i="15"/>
  <c r="F230" i="15"/>
  <c r="L230" i="15"/>
  <c r="M230" i="15"/>
  <c r="N230" i="15"/>
  <c r="G330" i="15"/>
  <c r="P330" i="15"/>
  <c r="N330" i="15"/>
  <c r="F330" i="15"/>
  <c r="L330" i="15"/>
  <c r="M330" i="15"/>
  <c r="G350" i="15"/>
  <c r="F350" i="15"/>
  <c r="L350" i="15"/>
  <c r="N350" i="15"/>
  <c r="M350" i="15"/>
  <c r="P350" i="15"/>
  <c r="G468" i="15"/>
  <c r="N468" i="15"/>
  <c r="P468" i="15"/>
  <c r="F468" i="15"/>
  <c r="L468" i="15"/>
  <c r="M468" i="15"/>
  <c r="G173" i="15"/>
  <c r="N173" i="15"/>
  <c r="M173" i="15"/>
  <c r="P173" i="15"/>
  <c r="F173" i="15"/>
  <c r="L173" i="15"/>
  <c r="G334" i="15"/>
  <c r="F334" i="15"/>
  <c r="L334" i="15"/>
  <c r="N334" i="15"/>
  <c r="P334" i="15"/>
  <c r="M334" i="15"/>
  <c r="G575" i="15"/>
  <c r="N575" i="15"/>
  <c r="P575" i="15"/>
  <c r="F575" i="15"/>
  <c r="L575" i="15"/>
  <c r="M575" i="15"/>
  <c r="G140" i="15"/>
  <c r="M140" i="15"/>
  <c r="P140" i="15"/>
  <c r="N140" i="15"/>
  <c r="F140" i="15"/>
  <c r="L140" i="15"/>
  <c r="G402" i="15"/>
  <c r="F402" i="15"/>
  <c r="L402" i="15"/>
  <c r="M402" i="15"/>
  <c r="N402" i="15"/>
  <c r="P402" i="15"/>
  <c r="G467" i="15"/>
  <c r="F467" i="15"/>
  <c r="L467" i="15"/>
  <c r="M467" i="15"/>
  <c r="N467" i="15"/>
  <c r="P467" i="15"/>
  <c r="G440" i="15"/>
  <c r="F440" i="15"/>
  <c r="L440" i="15"/>
  <c r="P440" i="15"/>
  <c r="N440" i="15"/>
  <c r="M440" i="15"/>
  <c r="G537" i="15"/>
  <c r="P537" i="15"/>
  <c r="F537" i="15"/>
  <c r="L537" i="15"/>
  <c r="N537" i="15"/>
  <c r="M537" i="15"/>
  <c r="G242" i="15"/>
  <c r="F242" i="15"/>
  <c r="L242" i="15"/>
  <c r="P242" i="15"/>
  <c r="M242" i="15"/>
  <c r="N242" i="15"/>
  <c r="G101" i="15"/>
  <c r="P101" i="15"/>
  <c r="M101" i="15"/>
  <c r="N101" i="15"/>
  <c r="F101" i="15"/>
  <c r="L101" i="15"/>
  <c r="G506" i="15"/>
  <c r="F506" i="15"/>
  <c r="L506" i="15"/>
  <c r="P506" i="15"/>
  <c r="M506" i="15"/>
  <c r="N506" i="15"/>
  <c r="G348" i="15"/>
  <c r="M348" i="15"/>
  <c r="N348" i="15"/>
  <c r="F348" i="15"/>
  <c r="L348" i="15"/>
  <c r="P348" i="15"/>
  <c r="G529" i="15"/>
  <c r="P529" i="15"/>
  <c r="M529" i="15"/>
  <c r="N529" i="15"/>
  <c r="F529" i="15"/>
  <c r="L529" i="15"/>
  <c r="G132" i="15"/>
  <c r="N132" i="15"/>
  <c r="P132" i="15"/>
  <c r="M132" i="15"/>
  <c r="F132" i="15"/>
  <c r="L132" i="15"/>
  <c r="G144" i="15"/>
  <c r="F144" i="15"/>
  <c r="L144" i="15"/>
  <c r="P144" i="15"/>
  <c r="M144" i="15"/>
  <c r="N144" i="15"/>
  <c r="G145" i="15"/>
  <c r="F145" i="15"/>
  <c r="L145" i="15"/>
  <c r="N145" i="15"/>
  <c r="P145" i="15"/>
  <c r="M145" i="15"/>
  <c r="G194" i="15"/>
  <c r="N194" i="15"/>
  <c r="M194" i="15"/>
  <c r="P194" i="15"/>
  <c r="F194" i="15"/>
  <c r="L194" i="15"/>
  <c r="G590" i="15"/>
  <c r="F590" i="15"/>
  <c r="L590" i="15"/>
  <c r="N590" i="15"/>
  <c r="P590" i="15"/>
  <c r="M590" i="15"/>
  <c r="G419" i="15"/>
  <c r="M419" i="15"/>
  <c r="P419" i="15"/>
  <c r="F419" i="15"/>
  <c r="L419" i="15"/>
  <c r="N419" i="15"/>
  <c r="G315" i="15"/>
  <c r="M315" i="15"/>
  <c r="N315" i="15"/>
  <c r="F315" i="15"/>
  <c r="L315" i="15"/>
  <c r="P315" i="15"/>
  <c r="G139" i="15"/>
  <c r="F139" i="15"/>
  <c r="L139" i="15"/>
  <c r="M139" i="15"/>
  <c r="N139" i="15"/>
  <c r="P139" i="15"/>
  <c r="G133" i="15"/>
  <c r="M133" i="15"/>
  <c r="P133" i="15"/>
  <c r="F133" i="15"/>
  <c r="L133" i="15"/>
  <c r="N133" i="15"/>
  <c r="G136" i="15"/>
  <c r="F136" i="15"/>
  <c r="L136" i="15"/>
  <c r="P136" i="15"/>
  <c r="M136" i="15"/>
  <c r="N136" i="15"/>
  <c r="G162" i="15"/>
  <c r="N162" i="15"/>
  <c r="F162" i="15"/>
  <c r="L162" i="15"/>
  <c r="M162" i="15"/>
  <c r="P162" i="15"/>
  <c r="G582" i="15"/>
  <c r="F582" i="15"/>
  <c r="L582" i="15"/>
  <c r="P582" i="15"/>
  <c r="M582" i="15"/>
  <c r="N582" i="15"/>
  <c r="G411" i="15"/>
  <c r="N411" i="15"/>
  <c r="P411" i="15"/>
  <c r="F411" i="15"/>
  <c r="L411" i="15"/>
  <c r="M411" i="15"/>
  <c r="G229" i="15"/>
  <c r="P229" i="15"/>
  <c r="M229" i="15"/>
  <c r="F229" i="15"/>
  <c r="L229" i="15"/>
  <c r="N229" i="15"/>
  <c r="G469" i="15"/>
  <c r="F469" i="15"/>
  <c r="L469" i="15"/>
  <c r="N469" i="15"/>
  <c r="P469" i="15"/>
  <c r="M469" i="15"/>
  <c r="G137" i="15"/>
  <c r="P137" i="15"/>
  <c r="F137" i="15"/>
  <c r="L137" i="15"/>
  <c r="M137" i="15"/>
  <c r="N137" i="15"/>
  <c r="G576" i="15"/>
  <c r="M576" i="15"/>
  <c r="F576" i="15"/>
  <c r="L576" i="15"/>
  <c r="P576" i="15"/>
  <c r="N576" i="15"/>
  <c r="G388" i="15"/>
  <c r="F388" i="15"/>
  <c r="L388" i="15"/>
  <c r="P388" i="15"/>
  <c r="N388" i="15"/>
  <c r="M388" i="15"/>
  <c r="G332" i="15"/>
  <c r="M332" i="15"/>
  <c r="N332" i="15"/>
  <c r="F332" i="15"/>
  <c r="L332" i="15"/>
  <c r="P332" i="15"/>
  <c r="G522" i="15"/>
  <c r="M522" i="15"/>
  <c r="N522" i="15"/>
  <c r="F522" i="15"/>
  <c r="L522" i="15"/>
  <c r="P522" i="15"/>
  <c r="G527" i="15"/>
  <c r="N527" i="15"/>
  <c r="M527" i="15"/>
  <c r="F527" i="15"/>
  <c r="L527" i="15"/>
  <c r="P527" i="15"/>
  <c r="G195" i="15"/>
  <c r="P195" i="15"/>
  <c r="F195" i="15"/>
  <c r="L195" i="15"/>
  <c r="N195" i="15"/>
  <c r="M195" i="15"/>
  <c r="G373" i="15"/>
  <c r="F373" i="15"/>
  <c r="L373" i="15"/>
  <c r="N373" i="15"/>
  <c r="M373" i="15"/>
  <c r="P373" i="15"/>
  <c r="G391" i="15"/>
  <c r="M391" i="15"/>
  <c r="N391" i="15"/>
  <c r="F391" i="15"/>
  <c r="L391" i="15"/>
  <c r="P391" i="15"/>
  <c r="G392" i="15"/>
  <c r="N392" i="15"/>
  <c r="M392" i="15"/>
  <c r="P392" i="15"/>
  <c r="F392" i="15"/>
  <c r="L392" i="15"/>
  <c r="G429" i="15"/>
  <c r="F429" i="15"/>
  <c r="L429" i="15"/>
  <c r="N429" i="15"/>
  <c r="P429" i="15"/>
  <c r="M429" i="15"/>
  <c r="G284" i="15"/>
  <c r="M284" i="15"/>
  <c r="N284" i="15"/>
  <c r="F284" i="15"/>
  <c r="L284" i="15"/>
  <c r="P284" i="15"/>
  <c r="G493" i="15"/>
  <c r="M493" i="15"/>
  <c r="N493" i="15"/>
  <c r="P493" i="15"/>
  <c r="F493" i="15"/>
  <c r="L493" i="15"/>
  <c r="G189" i="15"/>
  <c r="N189" i="15"/>
  <c r="F189" i="15"/>
  <c r="L189" i="15"/>
  <c r="P189" i="15"/>
  <c r="M189" i="15"/>
  <c r="G577" i="15"/>
  <c r="P577" i="15"/>
  <c r="M577" i="15"/>
  <c r="F577" i="15"/>
  <c r="L577" i="15"/>
  <c r="N577" i="15"/>
  <c r="G572" i="15"/>
  <c r="M572" i="15"/>
  <c r="F572" i="15"/>
  <c r="L572" i="15"/>
  <c r="N572" i="15"/>
  <c r="P572" i="15"/>
  <c r="G106" i="15"/>
  <c r="F106" i="15"/>
  <c r="L106" i="15"/>
  <c r="P106" i="15"/>
  <c r="N106" i="15"/>
  <c r="M106" i="15"/>
  <c r="G343" i="15"/>
  <c r="P343" i="15"/>
  <c r="M343" i="15"/>
  <c r="N343" i="15"/>
  <c r="F343" i="15"/>
  <c r="L343" i="15"/>
  <c r="G352" i="15"/>
  <c r="M352" i="15"/>
  <c r="F352" i="15"/>
  <c r="L352" i="15"/>
  <c r="P352" i="15"/>
  <c r="N352" i="15"/>
  <c r="G353" i="15"/>
  <c r="M353" i="15"/>
  <c r="F353" i="15"/>
  <c r="L353" i="15"/>
  <c r="N353" i="15"/>
  <c r="P353" i="15"/>
  <c r="G542" i="15"/>
  <c r="P542" i="15"/>
  <c r="M542" i="15"/>
  <c r="N542" i="15"/>
  <c r="F542" i="15"/>
  <c r="L542" i="15"/>
  <c r="G342" i="15"/>
  <c r="M342" i="15"/>
  <c r="F342" i="15"/>
  <c r="L342" i="15"/>
  <c r="N342" i="15"/>
  <c r="P342" i="15"/>
  <c r="G267" i="15"/>
  <c r="N267" i="15"/>
  <c r="F267" i="15"/>
  <c r="L267" i="15"/>
  <c r="M267" i="15"/>
  <c r="P267" i="15"/>
  <c r="G276" i="15"/>
  <c r="N276" i="15"/>
  <c r="M276" i="15"/>
  <c r="F276" i="15"/>
  <c r="L276" i="15"/>
  <c r="P276" i="15"/>
  <c r="G335" i="15"/>
  <c r="N335" i="15"/>
  <c r="M335" i="15"/>
  <c r="F335" i="15"/>
  <c r="L335" i="15"/>
  <c r="P335" i="15"/>
  <c r="G344" i="15"/>
  <c r="M344" i="15"/>
  <c r="F344" i="15"/>
  <c r="L344" i="15"/>
  <c r="N344" i="15"/>
  <c r="P344" i="15"/>
  <c r="G345" i="15"/>
  <c r="F345" i="15"/>
  <c r="L345" i="15"/>
  <c r="P345" i="15"/>
  <c r="N345" i="15"/>
  <c r="M345" i="15"/>
  <c r="G534" i="15"/>
  <c r="M534" i="15"/>
  <c r="P534" i="15"/>
  <c r="F534" i="15"/>
  <c r="L534" i="15"/>
  <c r="N534" i="15"/>
  <c r="G310" i="15"/>
  <c r="P310" i="15"/>
  <c r="M310" i="15"/>
  <c r="F310" i="15"/>
  <c r="L310" i="15"/>
  <c r="N310" i="15"/>
  <c r="G128" i="15"/>
  <c r="N128" i="15"/>
  <c r="M128" i="15"/>
  <c r="P128" i="15"/>
  <c r="F128" i="15"/>
  <c r="L128" i="15"/>
  <c r="G578" i="15"/>
  <c r="F578" i="15"/>
  <c r="L578" i="15"/>
  <c r="P578" i="15"/>
  <c r="N578" i="15"/>
  <c r="M578" i="15"/>
  <c r="G555" i="15"/>
  <c r="M555" i="15"/>
  <c r="P555" i="15"/>
  <c r="N555" i="15"/>
  <c r="F555" i="15"/>
  <c r="L555" i="15"/>
  <c r="G528" i="15"/>
  <c r="N528" i="15"/>
  <c r="M528" i="15"/>
  <c r="F528" i="15"/>
  <c r="L528" i="15"/>
  <c r="P528" i="15"/>
  <c r="G113" i="15"/>
  <c r="P113" i="15"/>
  <c r="N113" i="15"/>
  <c r="M113" i="15"/>
  <c r="F113" i="15"/>
  <c r="L113" i="15"/>
  <c r="G188" i="15"/>
  <c r="M188" i="15"/>
  <c r="N188" i="15"/>
  <c r="F188" i="15"/>
  <c r="L188" i="15"/>
  <c r="P188" i="15"/>
  <c r="G426" i="15"/>
  <c r="N426" i="15"/>
  <c r="M426" i="15"/>
  <c r="F426" i="15"/>
  <c r="L426" i="15"/>
  <c r="P426" i="15"/>
  <c r="G479" i="15"/>
  <c r="N479" i="15"/>
  <c r="P479" i="15"/>
  <c r="M479" i="15"/>
  <c r="F479" i="15"/>
  <c r="L479" i="15"/>
  <c r="G580" i="15"/>
  <c r="N580" i="15"/>
  <c r="P580" i="15"/>
  <c r="M580" i="15"/>
  <c r="F580" i="15"/>
  <c r="L580" i="15"/>
  <c r="G277" i="15"/>
  <c r="M277" i="15"/>
  <c r="F277" i="15"/>
  <c r="L277" i="15"/>
  <c r="P277" i="15"/>
  <c r="N277" i="15"/>
  <c r="G557" i="15"/>
  <c r="N557" i="15"/>
  <c r="M557" i="15"/>
  <c r="F557" i="15"/>
  <c r="L557" i="15"/>
  <c r="P557" i="15"/>
  <c r="G234" i="15"/>
  <c r="M234" i="15"/>
  <c r="P234" i="15"/>
  <c r="F234" i="15"/>
  <c r="L234" i="15"/>
  <c r="N234" i="15"/>
  <c r="G158" i="15"/>
  <c r="N158" i="15"/>
  <c r="P158" i="15"/>
  <c r="M158" i="15"/>
  <c r="F158" i="15"/>
  <c r="L158" i="15"/>
  <c r="G339" i="15"/>
  <c r="M339" i="15"/>
  <c r="F339" i="15"/>
  <c r="L339" i="15"/>
  <c r="N339" i="15"/>
  <c r="P339" i="15"/>
  <c r="G540" i="15"/>
  <c r="M540" i="15"/>
  <c r="F540" i="15"/>
  <c r="L540" i="15"/>
  <c r="N540" i="15"/>
  <c r="P540" i="15"/>
  <c r="G545" i="15"/>
  <c r="M545" i="15"/>
  <c r="F545" i="15"/>
  <c r="L545" i="15"/>
  <c r="N545" i="15"/>
  <c r="P545" i="15"/>
  <c r="G318" i="15"/>
  <c r="N318" i="15"/>
  <c r="P318" i="15"/>
  <c r="M318" i="15"/>
  <c r="F318" i="15"/>
  <c r="L318" i="15"/>
  <c r="G378" i="15"/>
  <c r="M378" i="15"/>
  <c r="N378" i="15"/>
  <c r="F378" i="15"/>
  <c r="L378" i="15"/>
  <c r="P378" i="15"/>
  <c r="G588" i="15"/>
  <c r="M588" i="15"/>
  <c r="F588" i="15"/>
  <c r="L588" i="15"/>
  <c r="N588" i="15"/>
  <c r="P588" i="15"/>
  <c r="G176" i="15"/>
  <c r="M176" i="15"/>
  <c r="F176" i="15"/>
  <c r="L176" i="15"/>
  <c r="N176" i="15"/>
  <c r="P176" i="15"/>
  <c r="G231" i="15"/>
  <c r="N231" i="15"/>
  <c r="M231" i="15"/>
  <c r="P231" i="15"/>
  <c r="F231" i="15"/>
  <c r="L231" i="15"/>
  <c r="G489" i="15"/>
  <c r="N489" i="15"/>
  <c r="F489" i="15"/>
  <c r="L489" i="15"/>
  <c r="M489" i="15"/>
  <c r="P489" i="15"/>
  <c r="G164" i="15"/>
  <c r="F164" i="15"/>
  <c r="L164" i="15"/>
  <c r="P164" i="15"/>
  <c r="N164" i="15"/>
  <c r="M164" i="15"/>
  <c r="G295" i="15"/>
  <c r="F295" i="15"/>
  <c r="L295" i="15"/>
  <c r="P295" i="15"/>
  <c r="N295" i="15"/>
  <c r="M295" i="15"/>
  <c r="G304" i="15"/>
  <c r="P304" i="15"/>
  <c r="M304" i="15"/>
  <c r="F304" i="15"/>
  <c r="L304" i="15"/>
  <c r="N304" i="15"/>
  <c r="G305" i="15"/>
  <c r="M305" i="15"/>
  <c r="N305" i="15"/>
  <c r="F305" i="15"/>
  <c r="L305" i="15"/>
  <c r="P305" i="15"/>
  <c r="G494" i="15"/>
  <c r="N494" i="15"/>
  <c r="P494" i="15"/>
  <c r="M494" i="15"/>
  <c r="F494" i="15"/>
  <c r="L494" i="15"/>
  <c r="G150" i="15"/>
  <c r="M150" i="15"/>
  <c r="P150" i="15"/>
  <c r="F150" i="15"/>
  <c r="L150" i="15"/>
  <c r="N150" i="15"/>
  <c r="G219" i="15"/>
  <c r="F219" i="15"/>
  <c r="L219" i="15"/>
  <c r="M219" i="15"/>
  <c r="N219" i="15"/>
  <c r="P219" i="15"/>
  <c r="G228" i="15"/>
  <c r="P228" i="15"/>
  <c r="F228" i="15"/>
  <c r="L228" i="15"/>
  <c r="N228" i="15"/>
  <c r="M228" i="15"/>
  <c r="G287" i="15"/>
  <c r="M287" i="15"/>
  <c r="N287" i="15"/>
  <c r="P287" i="15"/>
  <c r="F287" i="15"/>
  <c r="L287" i="15"/>
  <c r="G296" i="15"/>
  <c r="F296" i="15"/>
  <c r="L296" i="15"/>
  <c r="N296" i="15"/>
  <c r="P296" i="15"/>
  <c r="M296" i="15"/>
  <c r="G297" i="15"/>
  <c r="M297" i="15"/>
  <c r="N297" i="15"/>
  <c r="F297" i="15"/>
  <c r="L297" i="15"/>
  <c r="P297" i="15"/>
  <c r="G486" i="15"/>
  <c r="P486" i="15"/>
  <c r="N486" i="15"/>
  <c r="F486" i="15"/>
  <c r="L486" i="15"/>
  <c r="M486" i="15"/>
  <c r="G593" i="15"/>
  <c r="P593" i="15"/>
  <c r="F593" i="15"/>
  <c r="L593" i="15"/>
  <c r="N593" i="15"/>
  <c r="M593" i="15"/>
  <c r="G292" i="15"/>
  <c r="M292" i="15"/>
  <c r="F292" i="15"/>
  <c r="L292" i="15"/>
  <c r="N292" i="15"/>
  <c r="P292" i="15"/>
  <c r="G482" i="15"/>
  <c r="F482" i="15"/>
  <c r="L482" i="15"/>
  <c r="N482" i="15"/>
  <c r="P482" i="15"/>
  <c r="M482" i="15"/>
  <c r="G507" i="15"/>
  <c r="N507" i="15"/>
  <c r="M507" i="15"/>
  <c r="P507" i="15"/>
  <c r="F507" i="15"/>
  <c r="L507" i="15"/>
  <c r="G480" i="15"/>
  <c r="M480" i="15"/>
  <c r="P480" i="15"/>
  <c r="F480" i="15"/>
  <c r="L480" i="15"/>
  <c r="N480" i="15"/>
  <c r="G103" i="15"/>
  <c r="M103" i="15"/>
  <c r="F103" i="15"/>
  <c r="L103" i="15"/>
  <c r="N103" i="15"/>
  <c r="P103" i="15"/>
  <c r="G243" i="15"/>
  <c r="F243" i="15"/>
  <c r="L243" i="15"/>
  <c r="P243" i="15"/>
  <c r="M243" i="15"/>
  <c r="N243" i="15"/>
  <c r="G178" i="15"/>
  <c r="F178" i="15"/>
  <c r="L178" i="15"/>
  <c r="M178" i="15"/>
  <c r="P178" i="15"/>
  <c r="N178" i="15"/>
  <c r="G415" i="15"/>
  <c r="M415" i="15"/>
  <c r="F415" i="15"/>
  <c r="L415" i="15"/>
  <c r="N415" i="15"/>
  <c r="P415" i="15"/>
  <c r="G484" i="15"/>
  <c r="F484" i="15"/>
  <c r="L484" i="15"/>
  <c r="M484" i="15"/>
  <c r="N484" i="15"/>
  <c r="P484" i="15"/>
  <c r="G181" i="15"/>
  <c r="N181" i="15"/>
  <c r="P181" i="15"/>
  <c r="M181" i="15"/>
  <c r="F181" i="15"/>
  <c r="L181" i="15"/>
  <c r="G379" i="15"/>
  <c r="N379" i="15"/>
  <c r="P379" i="15"/>
  <c r="M379" i="15"/>
  <c r="F379" i="15"/>
  <c r="L379" i="15"/>
  <c r="G579" i="15"/>
  <c r="M579" i="15"/>
  <c r="N579" i="15"/>
  <c r="P579" i="15"/>
  <c r="F579" i="15"/>
  <c r="L579" i="15"/>
  <c r="G552" i="15"/>
  <c r="P552" i="15"/>
  <c r="F552" i="15"/>
  <c r="L552" i="15"/>
  <c r="N552" i="15"/>
  <c r="M552" i="15"/>
  <c r="G147" i="15"/>
  <c r="P147" i="15"/>
  <c r="F147" i="15"/>
  <c r="L147" i="15"/>
  <c r="M147" i="15"/>
  <c r="N147" i="15"/>
  <c r="G250" i="15"/>
  <c r="N250" i="15"/>
  <c r="F250" i="15"/>
  <c r="L250" i="15"/>
  <c r="M250" i="15"/>
  <c r="P250" i="15"/>
  <c r="G396" i="15"/>
  <c r="M396" i="15"/>
  <c r="F396" i="15"/>
  <c r="L396" i="15"/>
  <c r="N396" i="15"/>
  <c r="P396" i="15"/>
  <c r="G428" i="15"/>
  <c r="F428" i="15"/>
  <c r="L428" i="15"/>
  <c r="M428" i="15"/>
  <c r="N428" i="15"/>
  <c r="P428" i="15"/>
  <c r="G471" i="15"/>
  <c r="M471" i="15"/>
  <c r="F471" i="15"/>
  <c r="L471" i="15"/>
  <c r="P471" i="15"/>
  <c r="N471" i="15"/>
  <c r="G487" i="15"/>
  <c r="N487" i="15"/>
  <c r="F487" i="15"/>
  <c r="L487" i="15"/>
  <c r="P487" i="15"/>
  <c r="M487" i="15"/>
  <c r="G247" i="15"/>
  <c r="M247" i="15"/>
  <c r="F247" i="15"/>
  <c r="L247" i="15"/>
  <c r="N247" i="15"/>
  <c r="P247" i="15"/>
  <c r="G256" i="15"/>
  <c r="P256" i="15"/>
  <c r="F256" i="15"/>
  <c r="L256" i="15"/>
  <c r="M256" i="15"/>
  <c r="N256" i="15"/>
  <c r="G257" i="15"/>
  <c r="P257" i="15"/>
  <c r="M257" i="15"/>
  <c r="N257" i="15"/>
  <c r="F257" i="15"/>
  <c r="L257" i="15"/>
  <c r="G446" i="15"/>
  <c r="M446" i="15"/>
  <c r="P446" i="15"/>
  <c r="N446" i="15"/>
  <c r="F446" i="15"/>
  <c r="L446" i="15"/>
  <c r="G521" i="15"/>
  <c r="N521" i="15"/>
  <c r="M521" i="15"/>
  <c r="P521" i="15"/>
  <c r="F521" i="15"/>
  <c r="L521" i="15"/>
  <c r="G171" i="15"/>
  <c r="M171" i="15"/>
  <c r="F171" i="15"/>
  <c r="L171" i="15"/>
  <c r="P171" i="15"/>
  <c r="N171" i="15"/>
  <c r="G180" i="15"/>
  <c r="P180" i="15"/>
  <c r="M180" i="15"/>
  <c r="F180" i="15"/>
  <c r="L180" i="15"/>
  <c r="N180" i="15"/>
  <c r="G239" i="15"/>
  <c r="M239" i="15"/>
  <c r="P239" i="15"/>
  <c r="N239" i="15"/>
  <c r="F239" i="15"/>
  <c r="L239" i="15"/>
  <c r="G248" i="15"/>
  <c r="F248" i="15"/>
  <c r="L248" i="15"/>
  <c r="M248" i="15"/>
  <c r="N248" i="15"/>
  <c r="P248" i="15"/>
  <c r="G249" i="15"/>
  <c r="P249" i="15"/>
  <c r="F249" i="15"/>
  <c r="L249" i="15"/>
  <c r="N249" i="15"/>
  <c r="M249" i="15"/>
  <c r="G438" i="15"/>
  <c r="F438" i="15"/>
  <c r="L438" i="15"/>
  <c r="M438" i="15"/>
  <c r="P438" i="15"/>
  <c r="N438" i="15"/>
  <c r="G505" i="15"/>
  <c r="F505" i="15"/>
  <c r="L505" i="15"/>
  <c r="N505" i="15"/>
  <c r="P505" i="15"/>
  <c r="M505" i="15"/>
  <c r="G355" i="15"/>
  <c r="P355" i="15"/>
  <c r="F355" i="15"/>
  <c r="L355" i="15"/>
  <c r="N355" i="15"/>
  <c r="M355" i="15"/>
  <c r="G386" i="15"/>
  <c r="F386" i="15"/>
  <c r="L386" i="15"/>
  <c r="M386" i="15"/>
  <c r="N386" i="15"/>
  <c r="P386" i="15"/>
  <c r="G459" i="15"/>
  <c r="M459" i="15"/>
  <c r="P459" i="15"/>
  <c r="F459" i="15"/>
  <c r="L459" i="15"/>
  <c r="N459" i="15"/>
  <c r="G432" i="15"/>
  <c r="M432" i="15"/>
  <c r="F432" i="15"/>
  <c r="L432" i="15"/>
  <c r="N432" i="15"/>
  <c r="P432" i="15"/>
  <c r="G517" i="15"/>
  <c r="N517" i="15"/>
  <c r="F517" i="15"/>
  <c r="L517" i="15"/>
  <c r="P517" i="15"/>
  <c r="M517" i="15"/>
  <c r="G596" i="15"/>
  <c r="M596" i="15"/>
  <c r="F596" i="15"/>
  <c r="L596" i="15"/>
  <c r="N596" i="15"/>
  <c r="P596" i="15"/>
  <c r="G301" i="15"/>
  <c r="F301" i="15"/>
  <c r="L301" i="15"/>
  <c r="N301" i="15"/>
  <c r="M301" i="15"/>
  <c r="P301" i="15"/>
  <c r="G129" i="15"/>
  <c r="F129" i="15"/>
  <c r="L129" i="15"/>
  <c r="N129" i="15"/>
  <c r="M129" i="15"/>
  <c r="P129" i="15"/>
  <c r="G346" i="15"/>
  <c r="N346" i="15"/>
  <c r="P346" i="15"/>
  <c r="M346" i="15"/>
  <c r="F346" i="15"/>
  <c r="L346" i="15"/>
  <c r="G340" i="15"/>
  <c r="P340" i="15"/>
  <c r="F340" i="15"/>
  <c r="L340" i="15"/>
  <c r="M340" i="15"/>
  <c r="N340" i="15"/>
  <c r="G530" i="15"/>
  <c r="M530" i="15"/>
  <c r="F530" i="15"/>
  <c r="L530" i="15"/>
  <c r="P530" i="15"/>
  <c r="N530" i="15"/>
  <c r="G531" i="15"/>
  <c r="P531" i="15"/>
  <c r="M531" i="15"/>
  <c r="N531" i="15"/>
  <c r="F531" i="15"/>
  <c r="L531" i="15"/>
  <c r="G504" i="15"/>
  <c r="M504" i="15"/>
  <c r="F504" i="15"/>
  <c r="L504" i="15"/>
  <c r="P504" i="15"/>
  <c r="N504" i="15"/>
  <c r="G108" i="15"/>
  <c r="M108" i="15"/>
  <c r="F108" i="15"/>
  <c r="L108" i="15"/>
  <c r="P108" i="15"/>
  <c r="N108" i="15"/>
  <c r="G431" i="15"/>
  <c r="P431" i="15"/>
  <c r="M431" i="15"/>
  <c r="N431" i="15"/>
  <c r="F431" i="15"/>
  <c r="L431" i="15"/>
  <c r="G570" i="15"/>
  <c r="P570" i="15"/>
  <c r="M570" i="15"/>
  <c r="N570" i="15"/>
  <c r="F570" i="15"/>
  <c r="L570" i="15"/>
  <c r="G519" i="15"/>
  <c r="F519" i="15"/>
  <c r="L519" i="15"/>
  <c r="P519" i="15"/>
  <c r="N519" i="15"/>
  <c r="M519" i="15"/>
  <c r="G538" i="15"/>
  <c r="F538" i="15"/>
  <c r="L538" i="15"/>
  <c r="M538" i="15"/>
  <c r="P538" i="15"/>
  <c r="N538" i="15"/>
  <c r="G381" i="15"/>
  <c r="N381" i="15"/>
  <c r="M381" i="15"/>
  <c r="P381" i="15"/>
  <c r="F381" i="15"/>
  <c r="L381" i="15"/>
  <c r="G199" i="15"/>
  <c r="M199" i="15"/>
  <c r="N199" i="15"/>
  <c r="P199" i="15"/>
  <c r="F199" i="15"/>
  <c r="L199" i="15"/>
  <c r="G208" i="15"/>
  <c r="F208" i="15"/>
  <c r="L208" i="15"/>
  <c r="M208" i="15"/>
  <c r="P208" i="15"/>
  <c r="N208" i="15"/>
  <c r="G209" i="15"/>
  <c r="F209" i="15"/>
  <c r="L209" i="15"/>
  <c r="N209" i="15"/>
  <c r="M209" i="15"/>
  <c r="P209" i="15"/>
  <c r="G398" i="15"/>
  <c r="N398" i="15"/>
  <c r="F398" i="15"/>
  <c r="L398" i="15"/>
  <c r="P398" i="15"/>
  <c r="M398" i="15"/>
  <c r="G433" i="15"/>
  <c r="F433" i="15"/>
  <c r="L433" i="15"/>
  <c r="P433" i="15"/>
  <c r="M433" i="15"/>
  <c r="N433" i="15"/>
  <c r="G135" i="15"/>
  <c r="N135" i="15"/>
  <c r="P135" i="15"/>
  <c r="M135" i="15"/>
  <c r="F135" i="15"/>
  <c r="L135" i="15"/>
  <c r="G125" i="15"/>
  <c r="F125" i="15"/>
  <c r="L125" i="15"/>
  <c r="P125" i="15"/>
  <c r="M125" i="15"/>
  <c r="N125" i="15"/>
  <c r="G191" i="15"/>
  <c r="N191" i="15"/>
  <c r="F191" i="15"/>
  <c r="L191" i="15"/>
  <c r="M191" i="15"/>
  <c r="P191" i="15"/>
  <c r="G200" i="15"/>
  <c r="F200" i="15"/>
  <c r="L200" i="15"/>
  <c r="M200" i="15"/>
  <c r="N200" i="15"/>
  <c r="P200" i="15"/>
  <c r="G201" i="15"/>
  <c r="M201" i="15"/>
  <c r="N201" i="15"/>
  <c r="P201" i="15"/>
  <c r="F201" i="15"/>
  <c r="L201" i="15"/>
  <c r="G390" i="15"/>
  <c r="P390" i="15"/>
  <c r="M390" i="15"/>
  <c r="F390" i="15"/>
  <c r="L390" i="15"/>
  <c r="N390" i="15"/>
  <c r="G417" i="15"/>
  <c r="M417" i="15"/>
  <c r="P417" i="15"/>
  <c r="N417" i="15"/>
  <c r="F417" i="15"/>
  <c r="L417" i="15"/>
  <c r="G163" i="15"/>
  <c r="M163" i="15"/>
  <c r="F163" i="15"/>
  <c r="L163" i="15"/>
  <c r="P163" i="15"/>
  <c r="N163" i="15"/>
  <c r="G357" i="15"/>
  <c r="P357" i="15"/>
  <c r="F357" i="15"/>
  <c r="L357" i="15"/>
  <c r="N357" i="15"/>
  <c r="M357" i="15"/>
  <c r="G358" i="15"/>
  <c r="N358" i="15"/>
  <c r="M358" i="15"/>
  <c r="P358" i="15"/>
  <c r="F358" i="15"/>
  <c r="L358" i="15"/>
  <c r="G384" i="15"/>
  <c r="M384" i="15"/>
  <c r="F384" i="15"/>
  <c r="L384" i="15"/>
  <c r="N384" i="15"/>
  <c r="P384" i="15"/>
  <c r="G413" i="15"/>
  <c r="F413" i="15"/>
  <c r="L413" i="15"/>
  <c r="N413" i="15"/>
  <c r="M413" i="15"/>
  <c r="P413" i="15"/>
  <c r="G500" i="15"/>
  <c r="N500" i="15"/>
  <c r="M500" i="15"/>
  <c r="F500" i="15"/>
  <c r="L500" i="15"/>
  <c r="P500" i="15"/>
  <c r="G205" i="15"/>
  <c r="F205" i="15"/>
  <c r="L205" i="15"/>
  <c r="P205" i="15"/>
  <c r="N205" i="15"/>
  <c r="M205" i="15"/>
  <c r="G425" i="15"/>
  <c r="F425" i="15"/>
  <c r="L425" i="15"/>
  <c r="P425" i="15"/>
  <c r="N425" i="15"/>
  <c r="M425" i="15"/>
  <c r="G591" i="15"/>
  <c r="P591" i="15"/>
  <c r="M591" i="15"/>
  <c r="N591" i="15"/>
  <c r="F591" i="15"/>
  <c r="L591" i="15"/>
  <c r="G204" i="15"/>
  <c r="N204" i="15"/>
  <c r="M204" i="15"/>
  <c r="P204" i="15"/>
  <c r="F204" i="15"/>
  <c r="L204" i="15"/>
  <c r="G434" i="15"/>
  <c r="M434" i="15"/>
  <c r="N434" i="15"/>
  <c r="P434" i="15"/>
  <c r="F434" i="15"/>
  <c r="L434" i="15"/>
  <c r="G483" i="15"/>
  <c r="M483" i="15"/>
  <c r="F483" i="15"/>
  <c r="L483" i="15"/>
  <c r="N483" i="15"/>
  <c r="P483" i="15"/>
  <c r="G456" i="15"/>
  <c r="N456" i="15"/>
  <c r="M456" i="15"/>
  <c r="F456" i="15"/>
  <c r="L456" i="15"/>
  <c r="P456" i="15"/>
  <c r="G569" i="15"/>
  <c r="P569" i="15"/>
  <c r="F569" i="15"/>
  <c r="L569" i="15"/>
  <c r="N569" i="15"/>
  <c r="M569" i="15"/>
  <c r="G474" i="15"/>
  <c r="P474" i="15"/>
  <c r="M474" i="15"/>
  <c r="N474" i="15"/>
  <c r="F474" i="15"/>
  <c r="L474" i="15"/>
  <c r="G114" i="15"/>
  <c r="N114" i="15"/>
  <c r="P114" i="15"/>
  <c r="F114" i="15"/>
  <c r="L114" i="15"/>
  <c r="M114" i="15"/>
  <c r="G397" i="15"/>
  <c r="N397" i="15"/>
  <c r="M397" i="15"/>
  <c r="P397" i="15"/>
  <c r="F397" i="15"/>
  <c r="L397" i="15"/>
  <c r="G221" i="15"/>
  <c r="F221" i="15"/>
  <c r="L221" i="15"/>
  <c r="M221" i="15"/>
  <c r="P221" i="15"/>
  <c r="N221" i="15"/>
  <c r="G597" i="15"/>
  <c r="P597" i="15"/>
  <c r="M597" i="15"/>
  <c r="N597" i="15"/>
  <c r="F597" i="15"/>
  <c r="L597" i="15"/>
  <c r="G151" i="15"/>
  <c r="M151" i="15"/>
  <c r="N151" i="15"/>
  <c r="F151" i="15"/>
  <c r="L151" i="15"/>
  <c r="P151" i="15"/>
  <c r="G160" i="15"/>
  <c r="F160" i="15"/>
  <c r="L160" i="15"/>
  <c r="M160" i="15"/>
  <c r="P160" i="15"/>
  <c r="N160" i="15"/>
  <c r="G161" i="15"/>
  <c r="M161" i="15"/>
  <c r="N161" i="15"/>
  <c r="F161" i="15"/>
  <c r="L161" i="15"/>
  <c r="P161" i="15"/>
  <c r="G258" i="15"/>
  <c r="P258" i="15"/>
  <c r="F258" i="15"/>
  <c r="L258" i="15"/>
  <c r="N258" i="15"/>
  <c r="M258" i="15"/>
  <c r="G222" i="15"/>
  <c r="N222" i="15"/>
  <c r="P222" i="15"/>
  <c r="F222" i="15"/>
  <c r="L222" i="15"/>
  <c r="M222" i="15"/>
  <c r="G435" i="15"/>
  <c r="P435" i="15"/>
  <c r="M435" i="15"/>
  <c r="N435" i="15"/>
  <c r="F435" i="15"/>
  <c r="L435" i="15"/>
  <c r="G331" i="15"/>
  <c r="P331" i="15"/>
  <c r="M331" i="15"/>
  <c r="F331" i="15"/>
  <c r="L331" i="15"/>
  <c r="N331" i="15"/>
  <c r="G143" i="15"/>
  <c r="M143" i="15"/>
  <c r="F143" i="15"/>
  <c r="L143" i="15"/>
  <c r="N143" i="15"/>
  <c r="P143" i="15"/>
  <c r="G152" i="15"/>
  <c r="F152" i="15"/>
  <c r="L152" i="15"/>
  <c r="M152" i="15"/>
  <c r="P152" i="15"/>
  <c r="N152" i="15"/>
  <c r="G153" i="15"/>
  <c r="F153" i="15"/>
  <c r="L153" i="15"/>
  <c r="N153" i="15"/>
  <c r="M153" i="15"/>
  <c r="P153" i="15"/>
  <c r="G226" i="15"/>
  <c r="F226" i="15"/>
  <c r="L226" i="15"/>
  <c r="P226" i="15"/>
  <c r="M226" i="15"/>
  <c r="N226" i="15"/>
  <c r="G142" i="15"/>
  <c r="F142" i="15"/>
  <c r="L142" i="15"/>
  <c r="N142" i="15"/>
  <c r="M142" i="15"/>
  <c r="P142" i="15"/>
  <c r="G427" i="15"/>
  <c r="F427" i="15"/>
  <c r="L427" i="15"/>
  <c r="N427" i="15"/>
  <c r="P427" i="15"/>
  <c r="M427" i="15"/>
  <c r="G261" i="15"/>
  <c r="N261" i="15"/>
  <c r="P261" i="15"/>
  <c r="F261" i="15"/>
  <c r="L261" i="15"/>
  <c r="M261" i="15"/>
  <c r="G525" i="15"/>
  <c r="F525" i="15"/>
  <c r="L525" i="15"/>
  <c r="P525" i="15"/>
  <c r="M525" i="15"/>
  <c r="N525" i="15"/>
  <c r="G202" i="15"/>
  <c r="N202" i="15"/>
  <c r="P202" i="15"/>
  <c r="M202" i="15"/>
  <c r="F202" i="15"/>
  <c r="L202" i="15"/>
  <c r="G592" i="15"/>
  <c r="P592" i="15"/>
  <c r="F592" i="15"/>
  <c r="L592" i="15"/>
  <c r="N592" i="15"/>
  <c r="M592" i="15"/>
  <c r="G420" i="15"/>
  <c r="M420" i="15"/>
  <c r="F420" i="15"/>
  <c r="L420" i="15"/>
  <c r="N420" i="15"/>
  <c r="P420" i="15"/>
  <c r="G364" i="15"/>
  <c r="N364" i="15"/>
  <c r="P364" i="15"/>
  <c r="M364" i="15"/>
  <c r="F364" i="15"/>
  <c r="L364" i="15"/>
  <c r="G554" i="15"/>
  <c r="M554" i="15"/>
  <c r="N554" i="15"/>
  <c r="P554" i="15"/>
  <c r="F554" i="15"/>
  <c r="L554" i="15"/>
  <c r="G543" i="15"/>
  <c r="F543" i="15"/>
  <c r="L543" i="15"/>
  <c r="N543" i="15"/>
  <c r="M543" i="15"/>
  <c r="P543" i="15"/>
  <c r="G259" i="15"/>
  <c r="F259" i="15"/>
  <c r="L259" i="15"/>
  <c r="M259" i="15"/>
  <c r="N259" i="15"/>
  <c r="P259" i="15"/>
  <c r="G210" i="15"/>
  <c r="M210" i="15"/>
  <c r="P210" i="15"/>
  <c r="N210" i="15"/>
  <c r="F210" i="15"/>
  <c r="L210" i="15"/>
  <c r="G423" i="15"/>
  <c r="F423" i="15"/>
  <c r="L423" i="15"/>
  <c r="P423" i="15"/>
  <c r="N423" i="15"/>
  <c r="M423" i="15"/>
  <c r="G408" i="15"/>
  <c r="F408" i="15"/>
  <c r="L408" i="15"/>
  <c r="P408" i="15"/>
  <c r="N408" i="15"/>
  <c r="M408" i="15"/>
  <c r="G465" i="15"/>
  <c r="M465" i="15"/>
  <c r="N465" i="15"/>
  <c r="P465" i="15"/>
  <c r="F465" i="15"/>
  <c r="L465" i="15"/>
  <c r="G157" i="15"/>
  <c r="M157" i="15"/>
  <c r="F157" i="15"/>
  <c r="L157" i="15"/>
  <c r="N157" i="15"/>
  <c r="P157" i="15"/>
  <c r="G561" i="15"/>
  <c r="F561" i="15"/>
  <c r="L561" i="15"/>
  <c r="N561" i="15"/>
  <c r="M561" i="15"/>
  <c r="P561" i="15"/>
  <c r="G317" i="15"/>
  <c r="P317" i="15"/>
  <c r="F317" i="15"/>
  <c r="L317" i="15"/>
  <c r="N317" i="15"/>
  <c r="M317" i="15"/>
  <c r="G115" i="15"/>
  <c r="P115" i="15"/>
  <c r="F115" i="15"/>
  <c r="L115" i="15"/>
  <c r="M115" i="15"/>
  <c r="N115" i="15"/>
  <c r="G385" i="15"/>
  <c r="P385" i="15"/>
  <c r="M385" i="15"/>
  <c r="N385" i="15"/>
  <c r="F385" i="15"/>
  <c r="L385" i="15"/>
  <c r="G118" i="15"/>
  <c r="M118" i="15"/>
  <c r="N118" i="15"/>
  <c r="F118" i="15"/>
  <c r="L118" i="15"/>
  <c r="P118" i="15"/>
  <c r="G1544" i="2"/>
  <c r="I1543" i="2"/>
  <c r="O317" i="15"/>
  <c r="K317" i="15"/>
  <c r="O118" i="15"/>
  <c r="K118" i="15"/>
  <c r="O561" i="15"/>
  <c r="K561" i="15"/>
  <c r="O142" i="15"/>
  <c r="K142" i="15"/>
  <c r="O258" i="15"/>
  <c r="K258" i="15"/>
  <c r="O434" i="15"/>
  <c r="K434" i="15"/>
  <c r="O108" i="15"/>
  <c r="K108" i="15"/>
  <c r="O340" i="15"/>
  <c r="K340" i="15"/>
  <c r="K596" i="15"/>
  <c r="O596" i="15"/>
  <c r="O386" i="15"/>
  <c r="K386" i="15"/>
  <c r="O249" i="15"/>
  <c r="K249" i="15"/>
  <c r="O171" i="15"/>
  <c r="K171" i="15"/>
  <c r="O256" i="15"/>
  <c r="K256" i="15"/>
  <c r="O428" i="15"/>
  <c r="K428" i="15"/>
  <c r="K552" i="15"/>
  <c r="O552" i="15"/>
  <c r="K484" i="15"/>
  <c r="O484" i="15"/>
  <c r="O103" i="15"/>
  <c r="K103" i="15"/>
  <c r="O292" i="15"/>
  <c r="K292" i="15"/>
  <c r="O296" i="15"/>
  <c r="K296" i="15"/>
  <c r="O150" i="15"/>
  <c r="K150" i="15"/>
  <c r="O295" i="15"/>
  <c r="K295" i="15"/>
  <c r="O176" i="15"/>
  <c r="K176" i="15"/>
  <c r="K545" i="15"/>
  <c r="O545" i="15"/>
  <c r="O234" i="15"/>
  <c r="K234" i="15"/>
  <c r="O479" i="15"/>
  <c r="K479" i="15"/>
  <c r="K528" i="15"/>
  <c r="O528" i="15"/>
  <c r="O310" i="15"/>
  <c r="K310" i="15"/>
  <c r="O335" i="15"/>
  <c r="K335" i="15"/>
  <c r="K542" i="15"/>
  <c r="O542" i="15"/>
  <c r="O106" i="15"/>
  <c r="K106" i="15"/>
  <c r="O493" i="15"/>
  <c r="K493" i="15"/>
  <c r="O391" i="15"/>
  <c r="K391" i="15"/>
  <c r="O522" i="15"/>
  <c r="K522" i="15"/>
  <c r="O137" i="15"/>
  <c r="K137" i="15"/>
  <c r="O582" i="15"/>
  <c r="K582" i="15"/>
  <c r="O139" i="15"/>
  <c r="K139" i="15"/>
  <c r="O194" i="15"/>
  <c r="K194" i="15"/>
  <c r="K529" i="15"/>
  <c r="O529" i="15"/>
  <c r="O242" i="15"/>
  <c r="K242" i="15"/>
  <c r="O402" i="15"/>
  <c r="K402" i="15"/>
  <c r="O173" i="15"/>
  <c r="K173" i="15"/>
  <c r="O230" i="15"/>
  <c r="K230" i="15"/>
  <c r="O354" i="15"/>
  <c r="K354" i="15"/>
  <c r="O363" i="15"/>
  <c r="K363" i="15"/>
  <c r="O193" i="15"/>
  <c r="K193" i="15"/>
  <c r="O410" i="15"/>
  <c r="K410" i="15"/>
  <c r="O111" i="15"/>
  <c r="K111" i="15"/>
  <c r="O308" i="15"/>
  <c r="K308" i="15"/>
  <c r="O564" i="15"/>
  <c r="K564" i="15"/>
  <c r="O274" i="15"/>
  <c r="K274" i="15"/>
  <c r="O233" i="15"/>
  <c r="K233" i="15"/>
  <c r="O241" i="15"/>
  <c r="K241" i="15"/>
  <c r="O314" i="15"/>
  <c r="K314" i="15"/>
  <c r="K536" i="15"/>
  <c r="O536" i="15"/>
  <c r="O452" i="15"/>
  <c r="K452" i="15"/>
  <c r="O585" i="15"/>
  <c r="K585" i="15"/>
  <c r="O236" i="15"/>
  <c r="K236" i="15"/>
  <c r="O280" i="15"/>
  <c r="K280" i="15"/>
  <c r="O581" i="15"/>
  <c r="K581" i="15"/>
  <c r="O279" i="15"/>
  <c r="K279" i="15"/>
  <c r="O401" i="15"/>
  <c r="K401" i="15"/>
  <c r="O170" i="15"/>
  <c r="K170" i="15"/>
  <c r="O463" i="15"/>
  <c r="K463" i="15"/>
  <c r="O512" i="15"/>
  <c r="K512" i="15"/>
  <c r="O246" i="15"/>
  <c r="K246" i="15"/>
  <c r="O319" i="15"/>
  <c r="K319" i="15"/>
  <c r="K526" i="15"/>
  <c r="O526" i="15"/>
  <c r="O99" i="15"/>
  <c r="K99" i="15"/>
  <c r="O421" i="15"/>
  <c r="K421" i="15"/>
  <c r="O294" i="15"/>
  <c r="K294" i="15"/>
  <c r="K490" i="15"/>
  <c r="O490" i="15"/>
  <c r="O587" i="15"/>
  <c r="K587" i="15"/>
  <c r="O566" i="15"/>
  <c r="K566" i="15"/>
  <c r="O123" i="15"/>
  <c r="K123" i="15"/>
  <c r="O121" i="15"/>
  <c r="K121" i="15"/>
  <c r="O457" i="15"/>
  <c r="K457" i="15"/>
  <c r="O285" i="15"/>
  <c r="K285" i="15"/>
  <c r="O338" i="15"/>
  <c r="K338" i="15"/>
  <c r="O141" i="15"/>
  <c r="K141" i="15"/>
  <c r="K589" i="15"/>
  <c r="O589" i="15"/>
  <c r="O290" i="15"/>
  <c r="K290" i="15"/>
  <c r="O347" i="15"/>
  <c r="K347" i="15"/>
  <c r="O104" i="15"/>
  <c r="K104" i="15"/>
  <c r="O174" i="15"/>
  <c r="K174" i="15"/>
  <c r="O466" i="15"/>
  <c r="K466" i="15"/>
  <c r="O237" i="15"/>
  <c r="K237" i="15"/>
  <c r="O407" i="15"/>
  <c r="K407" i="15"/>
  <c r="O406" i="15"/>
  <c r="K406" i="15"/>
  <c r="O148" i="15"/>
  <c r="K148" i="15"/>
  <c r="O225" i="15"/>
  <c r="K225" i="15"/>
  <c r="O453" i="15"/>
  <c r="K453" i="15"/>
  <c r="O105" i="15"/>
  <c r="K105" i="15"/>
  <c r="O372" i="15"/>
  <c r="K372" i="15"/>
  <c r="O127" i="15"/>
  <c r="K127" i="15"/>
  <c r="O418" i="15"/>
  <c r="K418" i="15"/>
  <c r="O265" i="15"/>
  <c r="K265" i="15"/>
  <c r="O187" i="15"/>
  <c r="K187" i="15"/>
  <c r="O272" i="15"/>
  <c r="K272" i="15"/>
  <c r="K492" i="15"/>
  <c r="O492" i="15"/>
  <c r="K568" i="15"/>
  <c r="O568" i="15"/>
  <c r="K516" i="15"/>
  <c r="O516" i="15"/>
  <c r="O100" i="15"/>
  <c r="K100" i="15"/>
  <c r="O324" i="15"/>
  <c r="K324" i="15"/>
  <c r="O312" i="15"/>
  <c r="K312" i="15"/>
  <c r="O214" i="15"/>
  <c r="K214" i="15"/>
  <c r="O311" i="15"/>
  <c r="K311" i="15"/>
  <c r="O112" i="15"/>
  <c r="K112" i="15"/>
  <c r="O298" i="15"/>
  <c r="K298" i="15"/>
  <c r="O495" i="15"/>
  <c r="K495" i="15"/>
  <c r="K544" i="15"/>
  <c r="O544" i="15"/>
  <c r="O374" i="15"/>
  <c r="K374" i="15"/>
  <c r="O351" i="15"/>
  <c r="K351" i="15"/>
  <c r="K558" i="15"/>
  <c r="O558" i="15"/>
  <c r="O134" i="15"/>
  <c r="K134" i="15"/>
  <c r="K592" i="15"/>
  <c r="O592" i="15"/>
  <c r="O152" i="15"/>
  <c r="K152" i="15"/>
  <c r="O423" i="15"/>
  <c r="K423" i="15"/>
  <c r="O143" i="15"/>
  <c r="K143" i="15"/>
  <c r="O358" i="15"/>
  <c r="K358" i="15"/>
  <c r="O390" i="15"/>
  <c r="K390" i="15"/>
  <c r="O125" i="15"/>
  <c r="K125" i="15"/>
  <c r="K538" i="15"/>
  <c r="O538" i="15"/>
  <c r="O385" i="15"/>
  <c r="K385" i="15"/>
  <c r="O157" i="15"/>
  <c r="K157" i="15"/>
  <c r="O210" i="15"/>
  <c r="K210" i="15"/>
  <c r="O364" i="15"/>
  <c r="K364" i="15"/>
  <c r="O525" i="15"/>
  <c r="K525" i="15"/>
  <c r="O226" i="15"/>
  <c r="K226" i="15"/>
  <c r="O331" i="15"/>
  <c r="K331" i="15"/>
  <c r="O161" i="15"/>
  <c r="K161" i="15"/>
  <c r="O221" i="15"/>
  <c r="K221" i="15"/>
  <c r="K569" i="15"/>
  <c r="O569" i="15"/>
  <c r="O204" i="15"/>
  <c r="K204" i="15"/>
  <c r="K500" i="15"/>
  <c r="O500" i="15"/>
  <c r="O357" i="15"/>
  <c r="K357" i="15"/>
  <c r="O201" i="15"/>
  <c r="K201" i="15"/>
  <c r="O135" i="15"/>
  <c r="K135" i="15"/>
  <c r="O208" i="15"/>
  <c r="K208" i="15"/>
  <c r="O519" i="15"/>
  <c r="K519" i="15"/>
  <c r="O504" i="15"/>
  <c r="K504" i="15"/>
  <c r="O346" i="15"/>
  <c r="K346" i="15"/>
  <c r="O517" i="15"/>
  <c r="K517" i="15"/>
  <c r="O355" i="15"/>
  <c r="K355" i="15"/>
  <c r="O248" i="15"/>
  <c r="K248" i="15"/>
  <c r="O521" i="15"/>
  <c r="K521" i="15"/>
  <c r="O247" i="15"/>
  <c r="K247" i="15"/>
  <c r="O396" i="15"/>
  <c r="K396" i="15"/>
  <c r="K579" i="15"/>
  <c r="O579" i="15"/>
  <c r="O415" i="15"/>
  <c r="K415" i="15"/>
  <c r="K480" i="15"/>
  <c r="O480" i="15"/>
  <c r="K593" i="15"/>
  <c r="O593" i="15"/>
  <c r="O287" i="15"/>
  <c r="K287" i="15"/>
  <c r="K494" i="15"/>
  <c r="O494" i="15"/>
  <c r="O164" i="15"/>
  <c r="K164" i="15"/>
  <c r="O588" i="15"/>
  <c r="K588" i="15"/>
  <c r="O540" i="15"/>
  <c r="K540" i="15"/>
  <c r="O557" i="15"/>
  <c r="K557" i="15"/>
  <c r="O426" i="15"/>
  <c r="K426" i="15"/>
  <c r="O555" i="15"/>
  <c r="K555" i="15"/>
  <c r="K534" i="15"/>
  <c r="O534" i="15"/>
  <c r="O276" i="15"/>
  <c r="K276" i="15"/>
  <c r="O353" i="15"/>
  <c r="K353" i="15"/>
  <c r="O572" i="15"/>
  <c r="K572" i="15"/>
  <c r="O284" i="15"/>
  <c r="K284" i="15"/>
  <c r="O373" i="15"/>
  <c r="K373" i="15"/>
  <c r="O332" i="15"/>
  <c r="K332" i="15"/>
  <c r="K469" i="15"/>
  <c r="O469" i="15"/>
  <c r="O162" i="15"/>
  <c r="K162" i="15"/>
  <c r="O315" i="15"/>
  <c r="K315" i="15"/>
  <c r="O145" i="15"/>
  <c r="K145" i="15"/>
  <c r="O348" i="15"/>
  <c r="K348" i="15"/>
  <c r="K537" i="15"/>
  <c r="O537" i="15"/>
  <c r="O140" i="15"/>
  <c r="K140" i="15"/>
  <c r="K468" i="15"/>
  <c r="O468" i="15"/>
  <c r="O325" i="15"/>
  <c r="K325" i="15"/>
  <c r="O185" i="15"/>
  <c r="K185" i="15"/>
  <c r="O119" i="15"/>
  <c r="K119" i="15"/>
  <c r="O192" i="15"/>
  <c r="K192" i="15"/>
  <c r="O455" i="15"/>
  <c r="K455" i="15"/>
  <c r="K488" i="15"/>
  <c r="O488" i="15"/>
  <c r="O218" i="15"/>
  <c r="K218" i="15"/>
  <c r="K481" i="15"/>
  <c r="O481" i="15"/>
  <c r="O291" i="15"/>
  <c r="K291" i="15"/>
  <c r="O232" i="15"/>
  <c r="K232" i="15"/>
  <c r="O322" i="15"/>
  <c r="K322" i="15"/>
  <c r="O551" i="15"/>
  <c r="K551" i="15"/>
  <c r="K563" i="15"/>
  <c r="O563" i="15"/>
  <c r="O383" i="15"/>
  <c r="K383" i="15"/>
  <c r="O464" i="15"/>
  <c r="K464" i="15"/>
  <c r="O565" i="15"/>
  <c r="K565" i="15"/>
  <c r="O271" i="15"/>
  <c r="K271" i="15"/>
  <c r="K478" i="15"/>
  <c r="O478" i="15"/>
  <c r="O460" i="15"/>
  <c r="K460" i="15"/>
  <c r="O476" i="15"/>
  <c r="K476" i="15"/>
  <c r="K497" i="15"/>
  <c r="O497" i="15"/>
  <c r="O394" i="15"/>
  <c r="K394" i="15"/>
  <c r="K539" i="15"/>
  <c r="O539" i="15"/>
  <c r="O518" i="15"/>
  <c r="K518" i="15"/>
  <c r="O260" i="15"/>
  <c r="K260" i="15"/>
  <c r="O337" i="15"/>
  <c r="K337" i="15"/>
  <c r="O508" i="15"/>
  <c r="K508" i="15"/>
  <c r="O220" i="15"/>
  <c r="K220" i="15"/>
  <c r="O341" i="15"/>
  <c r="K341" i="15"/>
  <c r="O300" i="15"/>
  <c r="K300" i="15"/>
  <c r="O409" i="15"/>
  <c r="K409" i="15"/>
  <c r="O377" i="15"/>
  <c r="K377" i="15"/>
  <c r="O299" i="15"/>
  <c r="K299" i="15"/>
  <c r="O120" i="15"/>
  <c r="K120" i="15"/>
  <c r="O109" i="15"/>
  <c r="K109" i="15"/>
  <c r="O501" i="15"/>
  <c r="K501" i="15"/>
  <c r="O323" i="15"/>
  <c r="K323" i="15"/>
  <c r="O436" i="15"/>
  <c r="K436" i="15"/>
  <c r="O293" i="15"/>
  <c r="K293" i="15"/>
  <c r="O169" i="15"/>
  <c r="K169" i="15"/>
  <c r="O122" i="15"/>
  <c r="K122" i="15"/>
  <c r="O349" i="15"/>
  <c r="K349" i="15"/>
  <c r="O98" i="15"/>
  <c r="K98" i="15"/>
  <c r="O268" i="15"/>
  <c r="K268" i="15"/>
  <c r="O532" i="15"/>
  <c r="K532" i="15"/>
  <c r="O146" i="15"/>
  <c r="K146" i="15"/>
  <c r="O217" i="15"/>
  <c r="K217" i="15"/>
  <c r="O138" i="15"/>
  <c r="K138" i="15"/>
  <c r="O224" i="15"/>
  <c r="K224" i="15"/>
  <c r="K583" i="15"/>
  <c r="O583" i="15"/>
  <c r="K520" i="15"/>
  <c r="O520" i="15"/>
  <c r="O404" i="15"/>
  <c r="K404" i="15"/>
  <c r="K553" i="15"/>
  <c r="O553" i="15"/>
  <c r="O172" i="15"/>
  <c r="K172" i="15"/>
  <c r="O264" i="15"/>
  <c r="K264" i="15"/>
  <c r="K549" i="15"/>
  <c r="O549" i="15"/>
  <c r="O263" i="15"/>
  <c r="K263" i="15"/>
  <c r="O524" i="15"/>
  <c r="K524" i="15"/>
  <c r="K595" i="15"/>
  <c r="O595" i="15"/>
  <c r="O447" i="15"/>
  <c r="K447" i="15"/>
  <c r="K496" i="15"/>
  <c r="O496" i="15"/>
  <c r="O182" i="15"/>
  <c r="K182" i="15"/>
  <c r="O303" i="15"/>
  <c r="K303" i="15"/>
  <c r="O510" i="15"/>
  <c r="K510" i="15"/>
  <c r="K473" i="15"/>
  <c r="O473" i="15"/>
  <c r="O190" i="15"/>
  <c r="K190" i="15"/>
  <c r="O166" i="15"/>
  <c r="K166" i="15"/>
  <c r="O458" i="15"/>
  <c r="K458" i="15"/>
  <c r="K571" i="15"/>
  <c r="O571" i="15"/>
  <c r="K550" i="15"/>
  <c r="O550" i="15"/>
  <c r="O126" i="15"/>
  <c r="K126" i="15"/>
  <c r="O369" i="15"/>
  <c r="K369" i="15"/>
  <c r="O430" i="15"/>
  <c r="K430" i="15"/>
  <c r="K554" i="15"/>
  <c r="O554" i="15"/>
  <c r="O202" i="15"/>
  <c r="K202" i="15"/>
  <c r="O597" i="15"/>
  <c r="K597" i="15"/>
  <c r="K474" i="15"/>
  <c r="O474" i="15"/>
  <c r="O205" i="15"/>
  <c r="K205" i="15"/>
  <c r="O209" i="15"/>
  <c r="K209" i="15"/>
  <c r="O115" i="15"/>
  <c r="K115" i="15"/>
  <c r="O465" i="15"/>
  <c r="K465" i="15"/>
  <c r="O259" i="15"/>
  <c r="K259" i="15"/>
  <c r="O420" i="15"/>
  <c r="K420" i="15"/>
  <c r="O261" i="15"/>
  <c r="K261" i="15"/>
  <c r="O153" i="15"/>
  <c r="K153" i="15"/>
  <c r="O435" i="15"/>
  <c r="K435" i="15"/>
  <c r="O160" i="15"/>
  <c r="K160" i="15"/>
  <c r="F54" i="15"/>
  <c r="O397" i="15"/>
  <c r="K397" i="15"/>
  <c r="O456" i="15"/>
  <c r="K456" i="15"/>
  <c r="K591" i="15"/>
  <c r="O591" i="15"/>
  <c r="O413" i="15"/>
  <c r="K413" i="15"/>
  <c r="O163" i="15"/>
  <c r="K163" i="15"/>
  <c r="O200" i="15"/>
  <c r="K200" i="15"/>
  <c r="O433" i="15"/>
  <c r="K433" i="15"/>
  <c r="O199" i="15"/>
  <c r="K199" i="15"/>
  <c r="K570" i="15"/>
  <c r="O570" i="15"/>
  <c r="K531" i="15"/>
  <c r="O531" i="15"/>
  <c r="O129" i="15"/>
  <c r="K129" i="15"/>
  <c r="O432" i="15"/>
  <c r="K432" i="15"/>
  <c r="K505" i="15"/>
  <c r="O505" i="15"/>
  <c r="O239" i="15"/>
  <c r="K239" i="15"/>
  <c r="O446" i="15"/>
  <c r="K446" i="15"/>
  <c r="O487" i="15"/>
  <c r="K487" i="15"/>
  <c r="O250" i="15"/>
  <c r="K250" i="15"/>
  <c r="O379" i="15"/>
  <c r="K379" i="15"/>
  <c r="O178" i="15"/>
  <c r="K178" i="15"/>
  <c r="K507" i="15"/>
  <c r="O507" i="15"/>
  <c r="K486" i="15"/>
  <c r="O486" i="15"/>
  <c r="O228" i="15"/>
  <c r="K228" i="15"/>
  <c r="O305" i="15"/>
  <c r="K305" i="15"/>
  <c r="O489" i="15"/>
  <c r="K489" i="15"/>
  <c r="O378" i="15"/>
  <c r="K378" i="15"/>
  <c r="O339" i="15"/>
  <c r="K339" i="15"/>
  <c r="O277" i="15"/>
  <c r="K277" i="15"/>
  <c r="O188" i="15"/>
  <c r="K188" i="15"/>
  <c r="K578" i="15"/>
  <c r="O578" i="15"/>
  <c r="O345" i="15"/>
  <c r="K345" i="15"/>
  <c r="O267" i="15"/>
  <c r="K267" i="15"/>
  <c r="O352" i="15"/>
  <c r="K352" i="15"/>
  <c r="K577" i="15"/>
  <c r="O577" i="15"/>
  <c r="O429" i="15"/>
  <c r="K429" i="15"/>
  <c r="O195" i="15"/>
  <c r="K195" i="15"/>
  <c r="O388" i="15"/>
  <c r="K388" i="15"/>
  <c r="O229" i="15"/>
  <c r="K229" i="15"/>
  <c r="O136" i="15"/>
  <c r="K136" i="15"/>
  <c r="O419" i="15"/>
  <c r="K419" i="15"/>
  <c r="O144" i="15"/>
  <c r="K144" i="15"/>
  <c r="K506" i="15"/>
  <c r="O506" i="15"/>
  <c r="O440" i="15"/>
  <c r="K440" i="15"/>
  <c r="K575" i="15"/>
  <c r="O575" i="15"/>
  <c r="O350" i="15"/>
  <c r="K350" i="15"/>
  <c r="O130" i="15"/>
  <c r="K130" i="15"/>
  <c r="O184" i="15"/>
  <c r="K184" i="15"/>
  <c r="O405" i="15"/>
  <c r="K405" i="15"/>
  <c r="O183" i="15"/>
  <c r="K183" i="15"/>
  <c r="O253" i="15"/>
  <c r="K253" i="15"/>
  <c r="O515" i="15"/>
  <c r="K515" i="15"/>
  <c r="K541" i="15"/>
  <c r="O541" i="15"/>
  <c r="O416" i="15"/>
  <c r="K416" i="15"/>
  <c r="O477" i="15"/>
  <c r="K477" i="15"/>
  <c r="O223" i="15"/>
  <c r="K223" i="15"/>
  <c r="O513" i="15"/>
  <c r="K513" i="15"/>
  <c r="K567" i="15"/>
  <c r="O567" i="15"/>
  <c r="K594" i="15"/>
  <c r="O594" i="15"/>
  <c r="O365" i="15"/>
  <c r="K365" i="15"/>
  <c r="K491" i="15"/>
  <c r="O491" i="15"/>
  <c r="O470" i="15"/>
  <c r="K470" i="15"/>
  <c r="O212" i="15"/>
  <c r="K212" i="15"/>
  <c r="O289" i="15"/>
  <c r="K289" i="15"/>
  <c r="O238" i="15"/>
  <c r="K238" i="15"/>
  <c r="O275" i="15"/>
  <c r="K275" i="15"/>
  <c r="O245" i="15"/>
  <c r="K245" i="15"/>
  <c r="O371" i="15"/>
  <c r="K371" i="15"/>
  <c r="K546" i="15"/>
  <c r="O546" i="15"/>
  <c r="O329" i="15"/>
  <c r="K329" i="15"/>
  <c r="O251" i="15"/>
  <c r="K251" i="15"/>
  <c r="O336" i="15"/>
  <c r="K336" i="15"/>
  <c r="O509" i="15"/>
  <c r="K509" i="15"/>
  <c r="O393" i="15"/>
  <c r="K393" i="15"/>
  <c r="O124" i="15"/>
  <c r="K124" i="15"/>
  <c r="O282" i="15"/>
  <c r="K282" i="15"/>
  <c r="O197" i="15"/>
  <c r="K197" i="15"/>
  <c r="O376" i="15"/>
  <c r="K376" i="15"/>
  <c r="O403" i="15"/>
  <c r="K403" i="15"/>
  <c r="O375" i="15"/>
  <c r="K375" i="15"/>
  <c r="O370" i="15"/>
  <c r="K370" i="15"/>
  <c r="O424" i="15"/>
  <c r="K424" i="15"/>
  <c r="K559" i="15"/>
  <c r="O559" i="15"/>
  <c r="O206" i="15"/>
  <c r="K206" i="15"/>
  <c r="O443" i="15"/>
  <c r="K443" i="15"/>
  <c r="O168" i="15"/>
  <c r="K168" i="15"/>
  <c r="O366" i="15"/>
  <c r="K366" i="15"/>
  <c r="O198" i="15"/>
  <c r="K198" i="15"/>
  <c r="O472" i="15"/>
  <c r="K472" i="15"/>
  <c r="O154" i="15"/>
  <c r="K154" i="15"/>
  <c r="O445" i="15"/>
  <c r="K445" i="15"/>
  <c r="O227" i="15"/>
  <c r="K227" i="15"/>
  <c r="O216" i="15"/>
  <c r="K216" i="15"/>
  <c r="O461" i="15"/>
  <c r="K461" i="15"/>
  <c r="O215" i="15"/>
  <c r="K215" i="15"/>
  <c r="O399" i="15"/>
  <c r="K399" i="15"/>
  <c r="O547" i="15"/>
  <c r="K547" i="15"/>
  <c r="O262" i="15"/>
  <c r="K262" i="15"/>
  <c r="O448" i="15"/>
  <c r="K448" i="15"/>
  <c r="O533" i="15"/>
  <c r="K533" i="15"/>
  <c r="O255" i="15"/>
  <c r="K255" i="15"/>
  <c r="O462" i="15"/>
  <c r="K462" i="15"/>
  <c r="O186" i="15"/>
  <c r="K186" i="15"/>
  <c r="O412" i="15"/>
  <c r="K412" i="15"/>
  <c r="O441" i="15"/>
  <c r="K441" i="15"/>
  <c r="O306" i="15"/>
  <c r="K306" i="15"/>
  <c r="K523" i="15"/>
  <c r="O523" i="15"/>
  <c r="K502" i="15"/>
  <c r="O502" i="15"/>
  <c r="O244" i="15"/>
  <c r="K244" i="15"/>
  <c r="O321" i="15"/>
  <c r="K321" i="15"/>
  <c r="O444" i="15"/>
  <c r="K444" i="15"/>
  <c r="O156" i="15"/>
  <c r="K156" i="15"/>
  <c r="O309" i="15"/>
  <c r="K309" i="15"/>
  <c r="O252" i="15"/>
  <c r="K252" i="15"/>
  <c r="O270" i="15"/>
  <c r="K270" i="15"/>
  <c r="O361" i="15"/>
  <c r="K361" i="15"/>
  <c r="O283" i="15"/>
  <c r="K283" i="15"/>
  <c r="O368" i="15"/>
  <c r="K368" i="15"/>
  <c r="O240" i="15"/>
  <c r="K240" i="15"/>
  <c r="O408" i="15"/>
  <c r="K408" i="15"/>
  <c r="K543" i="15"/>
  <c r="O543" i="15"/>
  <c r="O427" i="15"/>
  <c r="K427" i="15"/>
  <c r="O222" i="15"/>
  <c r="K222" i="15"/>
  <c r="O151" i="15"/>
  <c r="K151" i="15"/>
  <c r="O114" i="15"/>
  <c r="K114" i="15"/>
  <c r="K483" i="15"/>
  <c r="O483" i="15"/>
  <c r="O425" i="15"/>
  <c r="K425" i="15"/>
  <c r="O384" i="15"/>
  <c r="K384" i="15"/>
  <c r="O417" i="15"/>
  <c r="K417" i="15"/>
  <c r="O191" i="15"/>
  <c r="K191" i="15"/>
  <c r="O398" i="15"/>
  <c r="K398" i="15"/>
  <c r="O381" i="15"/>
  <c r="K381" i="15"/>
  <c r="O431" i="15"/>
  <c r="K431" i="15"/>
  <c r="K530" i="15"/>
  <c r="O530" i="15"/>
  <c r="O301" i="15"/>
  <c r="K301" i="15"/>
  <c r="O459" i="15"/>
  <c r="K459" i="15"/>
  <c r="O438" i="15"/>
  <c r="K438" i="15"/>
  <c r="O180" i="15"/>
  <c r="K180" i="15"/>
  <c r="O257" i="15"/>
  <c r="K257" i="15"/>
  <c r="K471" i="15"/>
  <c r="O471" i="15"/>
  <c r="O147" i="15"/>
  <c r="K147" i="15"/>
  <c r="O181" i="15"/>
  <c r="K181" i="15"/>
  <c r="O243" i="15"/>
  <c r="K243" i="15"/>
  <c r="O482" i="15"/>
  <c r="K482" i="15"/>
  <c r="O297" i="15"/>
  <c r="K297" i="15"/>
  <c r="O219" i="15"/>
  <c r="K219" i="15"/>
  <c r="O304" i="15"/>
  <c r="K304" i="15"/>
  <c r="O231" i="15"/>
  <c r="K231" i="15"/>
  <c r="O318" i="15"/>
  <c r="K318" i="15"/>
  <c r="O158" i="15"/>
  <c r="K158" i="15"/>
  <c r="K580" i="15"/>
  <c r="O580" i="15"/>
  <c r="O113" i="15"/>
  <c r="K113" i="15"/>
  <c r="O128" i="15"/>
  <c r="K128" i="15"/>
  <c r="O344" i="15"/>
  <c r="K344" i="15"/>
  <c r="O342" i="15"/>
  <c r="K342" i="15"/>
  <c r="O343" i="15"/>
  <c r="K343" i="15"/>
  <c r="O189" i="15"/>
  <c r="K189" i="15"/>
  <c r="O392" i="15"/>
  <c r="K392" i="15"/>
  <c r="K527" i="15"/>
  <c r="O527" i="15"/>
  <c r="O576" i="15"/>
  <c r="K576" i="15"/>
  <c r="O411" i="15"/>
  <c r="K411" i="15"/>
  <c r="O133" i="15"/>
  <c r="K133" i="15"/>
  <c r="K590" i="15"/>
  <c r="O590" i="15"/>
  <c r="O132" i="15"/>
  <c r="K132" i="15"/>
  <c r="O101" i="15"/>
  <c r="K101" i="15"/>
  <c r="K467" i="15"/>
  <c r="O467" i="15"/>
  <c r="O334" i="15"/>
  <c r="K334" i="15"/>
  <c r="O330" i="15"/>
  <c r="K330" i="15"/>
  <c r="O389" i="15"/>
  <c r="K389" i="15"/>
  <c r="O175" i="15"/>
  <c r="K175" i="15"/>
  <c r="O382" i="15"/>
  <c r="K382" i="15"/>
  <c r="O380" i="15"/>
  <c r="K380" i="15"/>
  <c r="K573" i="15"/>
  <c r="O573" i="15"/>
  <c r="O498" i="15"/>
  <c r="K498" i="15"/>
  <c r="O269" i="15"/>
  <c r="K269" i="15"/>
  <c r="O439" i="15"/>
  <c r="K439" i="15"/>
  <c r="O422" i="15"/>
  <c r="K422" i="15"/>
  <c r="O155" i="15"/>
  <c r="K155" i="15"/>
  <c r="O326" i="15"/>
  <c r="K326" i="15"/>
  <c r="O102" i="15"/>
  <c r="K102" i="15"/>
  <c r="O149" i="15"/>
  <c r="K149" i="15"/>
  <c r="O179" i="15"/>
  <c r="K179" i="15"/>
  <c r="O450" i="15"/>
  <c r="K450" i="15"/>
  <c r="O281" i="15"/>
  <c r="K281" i="15"/>
  <c r="O203" i="15"/>
  <c r="K203" i="15"/>
  <c r="O288" i="15"/>
  <c r="K288" i="15"/>
  <c r="O556" i="15"/>
  <c r="K556" i="15"/>
  <c r="K584" i="15"/>
  <c r="O584" i="15"/>
  <c r="O548" i="15"/>
  <c r="K548" i="15"/>
  <c r="O116" i="15"/>
  <c r="K116" i="15"/>
  <c r="O356" i="15"/>
  <c r="K356" i="15"/>
  <c r="O328" i="15"/>
  <c r="K328" i="15"/>
  <c r="O278" i="15"/>
  <c r="K278" i="15"/>
  <c r="O327" i="15"/>
  <c r="K327" i="15"/>
  <c r="O316" i="15"/>
  <c r="K316" i="15"/>
  <c r="O362" i="15"/>
  <c r="K362" i="15"/>
  <c r="K511" i="15"/>
  <c r="O511" i="15"/>
  <c r="K560" i="15"/>
  <c r="O560" i="15"/>
  <c r="O395" i="15"/>
  <c r="K395" i="15"/>
  <c r="O367" i="15"/>
  <c r="K367" i="15"/>
  <c r="K574" i="15"/>
  <c r="O574" i="15"/>
  <c r="O131" i="15"/>
  <c r="K131" i="15"/>
  <c r="O107" i="15"/>
  <c r="K107" i="15"/>
  <c r="O451" i="15"/>
  <c r="K451" i="15"/>
  <c r="K586" i="15"/>
  <c r="O586" i="15"/>
  <c r="O266" i="15"/>
  <c r="K266" i="15"/>
  <c r="O302" i="15"/>
  <c r="K302" i="15"/>
  <c r="O159" i="15"/>
  <c r="K159" i="15"/>
  <c r="O177" i="15"/>
  <c r="K177" i="15"/>
  <c r="O117" i="15"/>
  <c r="K117" i="15"/>
  <c r="K499" i="15"/>
  <c r="O499" i="15"/>
  <c r="K485" i="15"/>
  <c r="O485" i="15"/>
  <c r="O400" i="15"/>
  <c r="K400" i="15"/>
  <c r="O449" i="15"/>
  <c r="K449" i="15"/>
  <c r="O207" i="15"/>
  <c r="K207" i="15"/>
  <c r="O414" i="15"/>
  <c r="K414" i="15"/>
  <c r="O442" i="15"/>
  <c r="K442" i="15"/>
  <c r="K503" i="15"/>
  <c r="O503" i="15"/>
  <c r="K562" i="15"/>
  <c r="O562" i="15"/>
  <c r="O333" i="15"/>
  <c r="K333" i="15"/>
  <c r="K475" i="15"/>
  <c r="O475" i="15"/>
  <c r="O454" i="15"/>
  <c r="K454" i="15"/>
  <c r="O196" i="15"/>
  <c r="K196" i="15"/>
  <c r="O273" i="15"/>
  <c r="K273" i="15"/>
  <c r="O535" i="15"/>
  <c r="K535" i="15"/>
  <c r="O211" i="15"/>
  <c r="K211" i="15"/>
  <c r="O213" i="15"/>
  <c r="K213" i="15"/>
  <c r="O307" i="15"/>
  <c r="K307" i="15"/>
  <c r="K514" i="15"/>
  <c r="O514" i="15"/>
  <c r="O313" i="15"/>
  <c r="K313" i="15"/>
  <c r="O235" i="15"/>
  <c r="K235" i="15"/>
  <c r="O320" i="15"/>
  <c r="K320" i="15"/>
  <c r="O437" i="15"/>
  <c r="K437" i="15"/>
  <c r="O286" i="15"/>
  <c r="K286" i="15"/>
  <c r="O254" i="15"/>
  <c r="K254" i="15"/>
  <c r="O110" i="15"/>
  <c r="K110" i="15"/>
  <c r="O165" i="15"/>
  <c r="K165" i="15"/>
  <c r="O360" i="15"/>
  <c r="K360" i="15"/>
  <c r="O387" i="15"/>
  <c r="K387" i="15"/>
  <c r="O359" i="15"/>
  <c r="K359" i="15"/>
  <c r="O167" i="15"/>
  <c r="K167" i="15"/>
  <c r="G1545" i="2"/>
  <c r="I1544" i="2"/>
  <c r="F46" i="15"/>
  <c r="F45" i="15"/>
  <c r="G74" i="15"/>
  <c r="F80" i="15"/>
  <c r="D76" i="15"/>
  <c r="H81" i="15"/>
  <c r="F77" i="15"/>
  <c r="D73" i="15"/>
  <c r="H78" i="15"/>
  <c r="F74" i="15"/>
  <c r="E80" i="15"/>
  <c r="I80" i="15"/>
  <c r="G73" i="15"/>
  <c r="E81" i="15"/>
  <c r="I81" i="15"/>
  <c r="H75" i="15"/>
  <c r="G83" i="15"/>
  <c r="E83" i="15"/>
  <c r="I83" i="15"/>
  <c r="F84" i="15"/>
  <c r="E85" i="15"/>
  <c r="I85" i="15"/>
  <c r="E86" i="15"/>
  <c r="I86" i="15"/>
  <c r="F87" i="15"/>
  <c r="D87" i="15"/>
  <c r="H88" i="15"/>
  <c r="G89" i="15"/>
  <c r="E90" i="15"/>
  <c r="I90" i="15"/>
  <c r="H91" i="15"/>
  <c r="E91" i="15"/>
  <c r="I91" i="15"/>
  <c r="F92" i="15"/>
  <c r="E71" i="15"/>
  <c r="I71" i="15"/>
  <c r="E65" i="15"/>
  <c r="I65" i="15"/>
  <c r="G65" i="15"/>
  <c r="H70" i="15"/>
  <c r="D64" i="15"/>
  <c r="G64" i="15"/>
  <c r="H69" i="15"/>
  <c r="D71" i="15"/>
  <c r="G67" i="15"/>
  <c r="H72" i="15"/>
  <c r="G66" i="15"/>
  <c r="H71" i="15"/>
  <c r="G78" i="15"/>
  <c r="E74" i="15"/>
  <c r="I74" i="15"/>
  <c r="D80" i="15"/>
  <c r="G75" i="15"/>
  <c r="F81" i="15"/>
  <c r="D77" i="15"/>
  <c r="H82" i="15"/>
  <c r="F78" i="15"/>
  <c r="D74" i="15"/>
  <c r="F79" i="15"/>
  <c r="G77" i="15"/>
  <c r="G81" i="15"/>
  <c r="H83" i="15"/>
  <c r="H84" i="15"/>
  <c r="E84" i="15"/>
  <c r="I84" i="15"/>
  <c r="G85" i="15"/>
  <c r="D86" i="15"/>
  <c r="G87" i="15"/>
  <c r="F88" i="15"/>
  <c r="D88" i="15"/>
  <c r="F89" i="15"/>
  <c r="G90" i="15"/>
  <c r="G91" i="15"/>
  <c r="H92" i="15"/>
  <c r="G92" i="15"/>
  <c r="E66" i="15"/>
  <c r="I66" i="15"/>
  <c r="E64" i="15"/>
  <c r="I64" i="15"/>
  <c r="E69" i="15"/>
  <c r="I69" i="15"/>
  <c r="H66" i="15"/>
  <c r="F72" i="15"/>
  <c r="F65" i="15"/>
  <c r="H65" i="15"/>
  <c r="F71" i="15"/>
  <c r="D65" i="15"/>
  <c r="H68" i="15"/>
  <c r="D68" i="15"/>
  <c r="H67" i="15"/>
  <c r="D69" i="15"/>
  <c r="H76" i="15"/>
  <c r="G82" i="15"/>
  <c r="E78" i="15"/>
  <c r="I78" i="15"/>
  <c r="H73" i="15"/>
  <c r="G79" i="15"/>
  <c r="E75" i="15"/>
  <c r="I75" i="15"/>
  <c r="D81" i="15"/>
  <c r="G76" i="15"/>
  <c r="F82" i="15"/>
  <c r="D78" i="15"/>
  <c r="D75" i="15"/>
  <c r="E73" i="15"/>
  <c r="I73" i="15"/>
  <c r="E77" i="15"/>
  <c r="I77" i="15"/>
  <c r="D83" i="15"/>
  <c r="D84" i="15"/>
  <c r="F85" i="15"/>
  <c r="H85" i="15"/>
  <c r="F86" i="15"/>
  <c r="E87" i="15"/>
  <c r="I87" i="15"/>
  <c r="E88" i="15"/>
  <c r="I88" i="15"/>
  <c r="H89" i="15"/>
  <c r="E89" i="15"/>
  <c r="I89" i="15"/>
  <c r="H90" i="15"/>
  <c r="D91" i="15"/>
  <c r="D92" i="15"/>
  <c r="D63" i="15"/>
  <c r="E70" i="15"/>
  <c r="I70" i="15"/>
  <c r="E68" i="15"/>
  <c r="I68" i="15"/>
  <c r="E63" i="15"/>
  <c r="I63" i="15"/>
  <c r="F68" i="15"/>
  <c r="G63" i="15"/>
  <c r="H63" i="15"/>
  <c r="F67" i="15"/>
  <c r="G72" i="15"/>
  <c r="H64" i="15"/>
  <c r="F70" i="15"/>
  <c r="D72" i="15"/>
  <c r="F69" i="15"/>
  <c r="H80" i="15"/>
  <c r="F76" i="15"/>
  <c r="E82" i="15"/>
  <c r="I82" i="15"/>
  <c r="H77" i="15"/>
  <c r="F73" i="15"/>
  <c r="E79" i="15"/>
  <c r="I79" i="15"/>
  <c r="H74" i="15"/>
  <c r="G80" i="15"/>
  <c r="E76" i="15"/>
  <c r="I76" i="15"/>
  <c r="D82" i="15"/>
  <c r="F75" i="15"/>
  <c r="D79" i="15"/>
  <c r="H79" i="15"/>
  <c r="F83" i="15"/>
  <c r="G84" i="15"/>
  <c r="D85" i="15"/>
  <c r="H86" i="15"/>
  <c r="G86" i="15"/>
  <c r="H87" i="15"/>
  <c r="G88" i="15"/>
  <c r="D89" i="15"/>
  <c r="F90" i="15"/>
  <c r="D90" i="15"/>
  <c r="F91" i="15"/>
  <c r="E92" i="15"/>
  <c r="I92" i="15"/>
  <c r="E67" i="15"/>
  <c r="I67" i="15"/>
  <c r="E72" i="15"/>
  <c r="I72" i="15"/>
  <c r="F64" i="15"/>
  <c r="G69" i="15"/>
  <c r="D70" i="15"/>
  <c r="D67" i="15"/>
  <c r="G68" i="15"/>
  <c r="F63" i="15"/>
  <c r="F66" i="15"/>
  <c r="G71" i="15"/>
  <c r="D66" i="15"/>
  <c r="G70" i="15"/>
  <c r="G1546" i="2"/>
  <c r="I1545" i="2"/>
  <c r="F56" i="15"/>
  <c r="G1547" i="2"/>
  <c r="I1546" i="2"/>
  <c r="F51" i="15"/>
  <c r="F52" i="15"/>
  <c r="F57" i="15"/>
  <c r="G57" i="15"/>
  <c r="G1548" i="2"/>
  <c r="I1547" i="2"/>
  <c r="G54" i="15"/>
  <c r="G56" i="15"/>
  <c r="G1549" i="2"/>
  <c r="I1548" i="2"/>
  <c r="G1550" i="2"/>
  <c r="I1549" i="2"/>
  <c r="G1551" i="2"/>
  <c r="I1550" i="2"/>
  <c r="G1552" i="2"/>
  <c r="I1551" i="2"/>
  <c r="G1553" i="2"/>
  <c r="I1552" i="2"/>
  <c r="G1554" i="2"/>
  <c r="I1553" i="2"/>
  <c r="G1555" i="2"/>
  <c r="I1554" i="2"/>
  <c r="G1556" i="2"/>
  <c r="I1555" i="2"/>
  <c r="G1557" i="2"/>
  <c r="I1556" i="2"/>
  <c r="G1558" i="2"/>
  <c r="I1557" i="2"/>
  <c r="G1559" i="2"/>
  <c r="I1558" i="2"/>
  <c r="G1560" i="2"/>
  <c r="I1559" i="2"/>
  <c r="G1561" i="2"/>
  <c r="I1560" i="2"/>
  <c r="G1562" i="2"/>
  <c r="I1561" i="2"/>
  <c r="G1563" i="2"/>
  <c r="I1562" i="2"/>
  <c r="G1564" i="2"/>
  <c r="I1563" i="2"/>
  <c r="G1565" i="2"/>
  <c r="I1564" i="2"/>
  <c r="G1566" i="2"/>
  <c r="I1565" i="2"/>
  <c r="G1567" i="2"/>
  <c r="I1566" i="2"/>
  <c r="G1568" i="2"/>
  <c r="I1567" i="2"/>
  <c r="G1569" i="2"/>
  <c r="I1568" i="2"/>
  <c r="G1570" i="2"/>
  <c r="I1569" i="2"/>
  <c r="G1571" i="2"/>
  <c r="I1570" i="2"/>
  <c r="G1572" i="2"/>
  <c r="I1571" i="2"/>
  <c r="G1573" i="2"/>
  <c r="I1572" i="2"/>
  <c r="G1574" i="2"/>
  <c r="I1573" i="2"/>
  <c r="G1575" i="2"/>
  <c r="I1574" i="2"/>
  <c r="G1576" i="2"/>
  <c r="I1575" i="2"/>
  <c r="G1577" i="2"/>
  <c r="I1576" i="2"/>
  <c r="G1578" i="2"/>
  <c r="I1577" i="2"/>
  <c r="G1579" i="2"/>
  <c r="I1578" i="2"/>
  <c r="G1580" i="2"/>
  <c r="I1579" i="2"/>
  <c r="G1581" i="2"/>
  <c r="I1580" i="2"/>
  <c r="G1582" i="2"/>
  <c r="I1581" i="2"/>
  <c r="G1583" i="2"/>
  <c r="I1582" i="2"/>
  <c r="G1584" i="2"/>
  <c r="I1583" i="2"/>
  <c r="G1585" i="2"/>
  <c r="I1584" i="2"/>
  <c r="G1586" i="2"/>
  <c r="I1585" i="2"/>
  <c r="G1587" i="2"/>
  <c r="I1586" i="2"/>
  <c r="G1588" i="2"/>
  <c r="I1587" i="2"/>
  <c r="G1589" i="2"/>
  <c r="I1588" i="2"/>
  <c r="G1590" i="2"/>
  <c r="I1589" i="2"/>
  <c r="G1591" i="2"/>
  <c r="I1590" i="2"/>
  <c r="G1592" i="2"/>
  <c r="I1591" i="2"/>
  <c r="G1593" i="2"/>
  <c r="I1592" i="2"/>
  <c r="G1594" i="2"/>
  <c r="I1593" i="2"/>
  <c r="G1595" i="2"/>
  <c r="I1594" i="2"/>
  <c r="G1596" i="2"/>
  <c r="I1595" i="2"/>
  <c r="G1597" i="2"/>
  <c r="I1596" i="2"/>
  <c r="G1598" i="2"/>
  <c r="I1597" i="2"/>
  <c r="G1599" i="2"/>
  <c r="I1598" i="2"/>
  <c r="G1600" i="2"/>
  <c r="I1599" i="2"/>
  <c r="G1601" i="2"/>
  <c r="I1600" i="2"/>
  <c r="G1602" i="2"/>
  <c r="I1601" i="2"/>
  <c r="G1603" i="2"/>
  <c r="I1602" i="2"/>
  <c r="G1604" i="2"/>
  <c r="I1603" i="2"/>
  <c r="G1605" i="2"/>
  <c r="I1604" i="2"/>
  <c r="G1606" i="2"/>
  <c r="I1605" i="2"/>
  <c r="G1607" i="2"/>
  <c r="I1606" i="2"/>
  <c r="G1608" i="2"/>
  <c r="I1607" i="2"/>
  <c r="G1609" i="2"/>
  <c r="I1608" i="2"/>
  <c r="G1610" i="2"/>
  <c r="I1609" i="2"/>
  <c r="G1611" i="2"/>
  <c r="I1610" i="2"/>
  <c r="G1612" i="2"/>
  <c r="I1611" i="2"/>
  <c r="G1613" i="2"/>
  <c r="I1612" i="2"/>
  <c r="G1614" i="2"/>
  <c r="I1613" i="2"/>
  <c r="G1615" i="2"/>
  <c r="I1614" i="2"/>
  <c r="G1616" i="2"/>
  <c r="I1615" i="2"/>
  <c r="G1617" i="2"/>
  <c r="I1616" i="2"/>
  <c r="G1618" i="2"/>
  <c r="I1617" i="2"/>
  <c r="G1619" i="2"/>
  <c r="I1618" i="2"/>
  <c r="G1620" i="2"/>
  <c r="I1619" i="2"/>
  <c r="G1621" i="2"/>
  <c r="I1620" i="2"/>
  <c r="G1622" i="2"/>
  <c r="I1621" i="2"/>
  <c r="G1623" i="2"/>
  <c r="I1622" i="2"/>
  <c r="G1624" i="2"/>
  <c r="I1623" i="2"/>
  <c r="G1625" i="2"/>
  <c r="I1624" i="2"/>
  <c r="G1626" i="2"/>
  <c r="I1625" i="2"/>
  <c r="G1627" i="2"/>
  <c r="I1626" i="2"/>
  <c r="G1628" i="2"/>
  <c r="I1627" i="2"/>
  <c r="G1629" i="2"/>
  <c r="I1628" i="2"/>
  <c r="G1630" i="2"/>
  <c r="I1629" i="2"/>
  <c r="G1631" i="2"/>
  <c r="I1630" i="2"/>
  <c r="G1632" i="2"/>
  <c r="I1631" i="2"/>
  <c r="G1633" i="2"/>
  <c r="I1632" i="2"/>
  <c r="G1634" i="2"/>
  <c r="I1633" i="2"/>
  <c r="G1635" i="2"/>
  <c r="I1634" i="2"/>
  <c r="G1636" i="2"/>
  <c r="I1635" i="2"/>
  <c r="G1637" i="2"/>
  <c r="I1636" i="2"/>
  <c r="G1638" i="2"/>
  <c r="I1637" i="2"/>
  <c r="G1639" i="2"/>
  <c r="I1638" i="2"/>
  <c r="G1640" i="2"/>
  <c r="I1639" i="2"/>
  <c r="G1641" i="2"/>
  <c r="I1640" i="2"/>
  <c r="G1642" i="2"/>
  <c r="I1641" i="2"/>
  <c r="G1643" i="2"/>
  <c r="I1642" i="2"/>
  <c r="G1644" i="2"/>
  <c r="I1643" i="2"/>
  <c r="G1645" i="2"/>
  <c r="I1644" i="2"/>
  <c r="G1646" i="2"/>
  <c r="I1645" i="2"/>
  <c r="G1647" i="2"/>
  <c r="I1646" i="2"/>
  <c r="G1648" i="2"/>
  <c r="I1647" i="2"/>
  <c r="G1649" i="2"/>
  <c r="I1648" i="2"/>
  <c r="G1650" i="2"/>
  <c r="I1649" i="2"/>
  <c r="G1651" i="2"/>
  <c r="I1650" i="2"/>
  <c r="G1652" i="2"/>
  <c r="I1651" i="2"/>
  <c r="G1653" i="2"/>
  <c r="I1652" i="2"/>
  <c r="G1654" i="2"/>
  <c r="I1653" i="2"/>
  <c r="G1655" i="2"/>
  <c r="I1654" i="2"/>
  <c r="G1656" i="2"/>
  <c r="I1655" i="2"/>
  <c r="G1657" i="2"/>
  <c r="I1656" i="2"/>
  <c r="G1658" i="2"/>
  <c r="I1657" i="2"/>
  <c r="G1659" i="2"/>
  <c r="I1658" i="2"/>
  <c r="G1660" i="2"/>
  <c r="I1659" i="2"/>
  <c r="G1661" i="2"/>
  <c r="I1660" i="2"/>
  <c r="G1662" i="2"/>
  <c r="I1661" i="2"/>
  <c r="G1663" i="2"/>
  <c r="I1662" i="2"/>
  <c r="G1664" i="2"/>
  <c r="I1663" i="2"/>
  <c r="G1665" i="2"/>
  <c r="I1664" i="2"/>
  <c r="G1666" i="2"/>
  <c r="I1665" i="2"/>
  <c r="G1667" i="2"/>
  <c r="I1666" i="2"/>
  <c r="G1668" i="2"/>
  <c r="I1667" i="2"/>
  <c r="G1669" i="2"/>
  <c r="I1668" i="2"/>
  <c r="G1670" i="2"/>
  <c r="I1669" i="2"/>
  <c r="G1671" i="2"/>
  <c r="I1670" i="2"/>
  <c r="G1672" i="2"/>
  <c r="I1671" i="2"/>
  <c r="G1673" i="2"/>
  <c r="I1672" i="2"/>
  <c r="G1674" i="2"/>
  <c r="I1673" i="2"/>
  <c r="G1675" i="2"/>
  <c r="I1674" i="2"/>
  <c r="G1676" i="2"/>
  <c r="I1675" i="2"/>
  <c r="G1677" i="2"/>
  <c r="I1676" i="2"/>
  <c r="G1678" i="2"/>
  <c r="I1677" i="2"/>
  <c r="G1679" i="2"/>
  <c r="I1678" i="2"/>
  <c r="G1680" i="2"/>
  <c r="I1679" i="2"/>
  <c r="G1681" i="2"/>
  <c r="I1680" i="2"/>
  <c r="G1682" i="2"/>
  <c r="I1681" i="2"/>
  <c r="G1683" i="2"/>
  <c r="I1682" i="2"/>
  <c r="G1684" i="2"/>
  <c r="I1683" i="2"/>
  <c r="G1685" i="2"/>
  <c r="I1684" i="2"/>
  <c r="G1686" i="2"/>
  <c r="I1685" i="2"/>
  <c r="G1687" i="2"/>
  <c r="I1686" i="2"/>
  <c r="G1688" i="2"/>
  <c r="I1687" i="2"/>
  <c r="G1689" i="2"/>
  <c r="I1688" i="2"/>
  <c r="G1690" i="2"/>
  <c r="I1689" i="2"/>
  <c r="G1691" i="2"/>
  <c r="I1690" i="2"/>
  <c r="G1692" i="2"/>
  <c r="I1691" i="2"/>
  <c r="G1693" i="2"/>
  <c r="I1692" i="2"/>
  <c r="G1694" i="2"/>
  <c r="I1693" i="2"/>
  <c r="G1695" i="2"/>
  <c r="I1694" i="2"/>
  <c r="G1696" i="2"/>
  <c r="I1695" i="2"/>
  <c r="G1697" i="2"/>
  <c r="I1696" i="2"/>
  <c r="G1698" i="2"/>
  <c r="I1697" i="2"/>
  <c r="G1699" i="2"/>
  <c r="I1698" i="2"/>
  <c r="G1700" i="2"/>
  <c r="I1699" i="2"/>
  <c r="G1701" i="2"/>
  <c r="I1700" i="2"/>
  <c r="G1702" i="2"/>
  <c r="I1701" i="2"/>
  <c r="G1703" i="2"/>
  <c r="I1702" i="2"/>
  <c r="G1704" i="2"/>
  <c r="I1703" i="2"/>
  <c r="G1705" i="2"/>
  <c r="I1704" i="2"/>
  <c r="G1706" i="2"/>
  <c r="I1705" i="2"/>
  <c r="G1707" i="2"/>
  <c r="I1706" i="2"/>
  <c r="G1708" i="2"/>
  <c r="I1707" i="2"/>
  <c r="G1709" i="2"/>
  <c r="I1708" i="2"/>
  <c r="G1710" i="2"/>
  <c r="I1709" i="2"/>
  <c r="G1711" i="2"/>
  <c r="I1710" i="2"/>
  <c r="G1712" i="2"/>
  <c r="I1711" i="2"/>
  <c r="G1713" i="2"/>
  <c r="I1712" i="2"/>
  <c r="G1714" i="2"/>
  <c r="I1713" i="2"/>
  <c r="G1715" i="2"/>
  <c r="I1714" i="2"/>
  <c r="G1716" i="2"/>
  <c r="I1715" i="2"/>
  <c r="G1717" i="2"/>
  <c r="I1716" i="2"/>
  <c r="G1718" i="2"/>
  <c r="I1717" i="2"/>
  <c r="G1719" i="2"/>
  <c r="I1718" i="2"/>
  <c r="G1720" i="2"/>
  <c r="I1719" i="2"/>
  <c r="G1721" i="2"/>
  <c r="I1720" i="2"/>
  <c r="G1722" i="2"/>
  <c r="I1721" i="2"/>
  <c r="G1723" i="2"/>
  <c r="I1722" i="2"/>
  <c r="G1724" i="2"/>
  <c r="I1723" i="2"/>
  <c r="G1725" i="2"/>
  <c r="I1724" i="2"/>
  <c r="G1726" i="2"/>
  <c r="I1725" i="2"/>
  <c r="G1727" i="2"/>
  <c r="I1726" i="2"/>
  <c r="G1728" i="2"/>
  <c r="I1727" i="2"/>
  <c r="G1729" i="2"/>
  <c r="I1728" i="2"/>
  <c r="G1730" i="2"/>
  <c r="I1729" i="2"/>
  <c r="G1731" i="2"/>
  <c r="I1730" i="2"/>
  <c r="G1732" i="2"/>
  <c r="I1731" i="2"/>
  <c r="G1733" i="2"/>
  <c r="I1732" i="2"/>
  <c r="G1734" i="2"/>
  <c r="I1733" i="2"/>
  <c r="G1735" i="2"/>
  <c r="I1734" i="2"/>
  <c r="G1736" i="2"/>
  <c r="I1735" i="2"/>
  <c r="G1737" i="2"/>
  <c r="I1736" i="2"/>
  <c r="G1738" i="2"/>
  <c r="I1737" i="2"/>
  <c r="G1739" i="2"/>
  <c r="I1738" i="2"/>
  <c r="G1740" i="2"/>
  <c r="I1739" i="2"/>
  <c r="G1741" i="2"/>
  <c r="I1740" i="2"/>
  <c r="G1742" i="2"/>
  <c r="I1741" i="2"/>
  <c r="G1743" i="2"/>
  <c r="I1742" i="2"/>
  <c r="G1744" i="2"/>
  <c r="I1743" i="2"/>
  <c r="G1745" i="2"/>
  <c r="I1744" i="2"/>
  <c r="G1746" i="2"/>
  <c r="I1745" i="2"/>
  <c r="G1747" i="2"/>
  <c r="I1746" i="2"/>
  <c r="G1748" i="2"/>
  <c r="I1747" i="2"/>
  <c r="G1749" i="2"/>
  <c r="I1748" i="2"/>
  <c r="G1750" i="2"/>
  <c r="I1749" i="2"/>
  <c r="G1751" i="2"/>
  <c r="I1750" i="2"/>
  <c r="G1752" i="2"/>
  <c r="I1751" i="2"/>
  <c r="G1753" i="2"/>
  <c r="I1752" i="2"/>
  <c r="G1754" i="2"/>
  <c r="I1753" i="2"/>
  <c r="G1755" i="2"/>
  <c r="I1754" i="2"/>
  <c r="G1756" i="2"/>
  <c r="I1755" i="2"/>
  <c r="G1757" i="2"/>
  <c r="I1756" i="2"/>
  <c r="G1758" i="2"/>
  <c r="I1757" i="2"/>
  <c r="G1759" i="2"/>
  <c r="I1758" i="2"/>
  <c r="G1760" i="2"/>
  <c r="I1759" i="2"/>
  <c r="G1761" i="2"/>
  <c r="I1760" i="2"/>
  <c r="G1762" i="2"/>
  <c r="I1761" i="2"/>
  <c r="G1763" i="2"/>
  <c r="I1762" i="2"/>
  <c r="G1764" i="2"/>
  <c r="I1763" i="2"/>
  <c r="G1765" i="2"/>
  <c r="I1764" i="2"/>
  <c r="G1766" i="2"/>
  <c r="I1765" i="2"/>
  <c r="G1767" i="2"/>
  <c r="I1766" i="2"/>
  <c r="G1768" i="2"/>
  <c r="I1767" i="2"/>
  <c r="G1769" i="2"/>
  <c r="I1768" i="2"/>
  <c r="G1770" i="2"/>
  <c r="I1769" i="2"/>
  <c r="G1771" i="2"/>
  <c r="I1770" i="2"/>
  <c r="G1772" i="2"/>
  <c r="I1771" i="2"/>
  <c r="G1773" i="2"/>
  <c r="I1772" i="2"/>
  <c r="G1774" i="2"/>
  <c r="I1773" i="2"/>
  <c r="G1775" i="2"/>
  <c r="I1774" i="2"/>
  <c r="G1776" i="2"/>
  <c r="I1775" i="2"/>
  <c r="G1777" i="2"/>
  <c r="I1776" i="2"/>
  <c r="G1778" i="2"/>
  <c r="I1777" i="2"/>
  <c r="G1779" i="2"/>
  <c r="I1778" i="2"/>
  <c r="G1780" i="2"/>
  <c r="I1779" i="2"/>
  <c r="G1781" i="2"/>
  <c r="I1780" i="2"/>
  <c r="G1782" i="2"/>
  <c r="I1781" i="2"/>
  <c r="G1783" i="2"/>
  <c r="I1782" i="2"/>
  <c r="G1784" i="2"/>
  <c r="I1783" i="2"/>
  <c r="G1785" i="2"/>
  <c r="I1784" i="2"/>
  <c r="G1786" i="2"/>
  <c r="I1785" i="2"/>
  <c r="G1787" i="2"/>
  <c r="I1786" i="2"/>
  <c r="G1788" i="2"/>
  <c r="I1787" i="2"/>
  <c r="G1789" i="2"/>
  <c r="I1788" i="2"/>
  <c r="G1790" i="2"/>
  <c r="I1789" i="2"/>
  <c r="G1791" i="2"/>
  <c r="I1790" i="2"/>
  <c r="G1792" i="2"/>
  <c r="I1791" i="2"/>
  <c r="G1793" i="2"/>
  <c r="I1792" i="2"/>
  <c r="G1794" i="2"/>
  <c r="I1793" i="2"/>
  <c r="G1795" i="2"/>
  <c r="I1794" i="2"/>
  <c r="G1796" i="2"/>
  <c r="I1795" i="2"/>
  <c r="G1797" i="2"/>
  <c r="I1796" i="2"/>
  <c r="G1798" i="2"/>
  <c r="I1797" i="2"/>
  <c r="G1799" i="2"/>
  <c r="I1798" i="2"/>
  <c r="G1800" i="2"/>
  <c r="I1799" i="2"/>
  <c r="G1801" i="2"/>
  <c r="I1800" i="2"/>
  <c r="G1802" i="2"/>
  <c r="I1801" i="2"/>
  <c r="G1803" i="2"/>
  <c r="I1802" i="2"/>
  <c r="G1804" i="2"/>
  <c r="I1803" i="2"/>
  <c r="G1805" i="2"/>
  <c r="I1804" i="2"/>
  <c r="G1806" i="2"/>
  <c r="I1805" i="2"/>
  <c r="G1807" i="2"/>
  <c r="I1806" i="2"/>
  <c r="G1808" i="2"/>
  <c r="I1807" i="2"/>
  <c r="G1809" i="2"/>
  <c r="I1808" i="2"/>
  <c r="G1810" i="2"/>
  <c r="I1809" i="2"/>
  <c r="G1811" i="2"/>
  <c r="I1810" i="2"/>
  <c r="G1812" i="2"/>
  <c r="I1811" i="2"/>
  <c r="G1813" i="2"/>
  <c r="I1812" i="2"/>
  <c r="G1814" i="2"/>
  <c r="I1813" i="2"/>
  <c r="G1815" i="2"/>
  <c r="I1814" i="2"/>
  <c r="G1816" i="2"/>
  <c r="I1815" i="2"/>
  <c r="G1817" i="2"/>
  <c r="I1816" i="2"/>
  <c r="G1818" i="2"/>
  <c r="I1817" i="2"/>
  <c r="G1819" i="2"/>
  <c r="I1818" i="2"/>
  <c r="G1820" i="2"/>
  <c r="I1819" i="2"/>
  <c r="G1821" i="2"/>
  <c r="I1820" i="2"/>
  <c r="G1822" i="2"/>
  <c r="I1821" i="2"/>
  <c r="G1823" i="2"/>
  <c r="I1822" i="2"/>
  <c r="G1824" i="2"/>
  <c r="I1823" i="2"/>
  <c r="G1825" i="2"/>
  <c r="I1824" i="2"/>
  <c r="G1826" i="2"/>
  <c r="I1825" i="2"/>
  <c r="G1827" i="2"/>
  <c r="I1826" i="2"/>
  <c r="G1828" i="2"/>
  <c r="I1827" i="2"/>
  <c r="G1829" i="2"/>
  <c r="I1828" i="2"/>
  <c r="G1830" i="2"/>
  <c r="I1829" i="2"/>
  <c r="G1831" i="2"/>
  <c r="I1830" i="2"/>
  <c r="G1832" i="2"/>
  <c r="I1831" i="2"/>
  <c r="G1833" i="2"/>
  <c r="I1832" i="2"/>
  <c r="G1834" i="2"/>
  <c r="I1833" i="2"/>
  <c r="G1835" i="2"/>
  <c r="I1834" i="2"/>
  <c r="G1836" i="2"/>
  <c r="I1835" i="2"/>
  <c r="G1837" i="2"/>
  <c r="I1836" i="2"/>
  <c r="G1838" i="2"/>
  <c r="I1837" i="2"/>
  <c r="G1839" i="2"/>
  <c r="I1838" i="2"/>
  <c r="G1840" i="2"/>
  <c r="I1839" i="2"/>
  <c r="G1841" i="2"/>
  <c r="I1840" i="2"/>
  <c r="G1842" i="2"/>
  <c r="I1841" i="2"/>
  <c r="G1843" i="2"/>
  <c r="I1842" i="2"/>
  <c r="G1844" i="2"/>
  <c r="I1843" i="2"/>
  <c r="G1845" i="2"/>
  <c r="I1844" i="2"/>
  <c r="G1846" i="2"/>
  <c r="I1845" i="2"/>
  <c r="G1847" i="2"/>
  <c r="I1846" i="2"/>
  <c r="G1848" i="2"/>
  <c r="I1847" i="2"/>
  <c r="G1849" i="2"/>
  <c r="I1848" i="2"/>
  <c r="G1850" i="2"/>
  <c r="I1849" i="2"/>
  <c r="G1851" i="2"/>
  <c r="I1850" i="2"/>
  <c r="G1852" i="2"/>
  <c r="I1851" i="2"/>
  <c r="G1853" i="2"/>
  <c r="I1852" i="2"/>
  <c r="G1854" i="2"/>
  <c r="I1853" i="2"/>
  <c r="G1855" i="2"/>
  <c r="I1854" i="2"/>
  <c r="G1856" i="2"/>
  <c r="I1855" i="2"/>
  <c r="G1857" i="2"/>
  <c r="I1856" i="2"/>
  <c r="G1858" i="2"/>
  <c r="I1857" i="2"/>
  <c r="G1859" i="2"/>
  <c r="I1858" i="2"/>
  <c r="G1860" i="2"/>
  <c r="I1859" i="2"/>
  <c r="G1861" i="2"/>
  <c r="I1860" i="2"/>
  <c r="G1862" i="2"/>
  <c r="I1861" i="2"/>
  <c r="G1863" i="2"/>
  <c r="I1862" i="2"/>
  <c r="G1864" i="2"/>
  <c r="I1863" i="2"/>
  <c r="G1865" i="2"/>
  <c r="I1864" i="2"/>
  <c r="G1866" i="2"/>
  <c r="I1865" i="2"/>
  <c r="G1867" i="2"/>
  <c r="I1866" i="2"/>
  <c r="G1868" i="2"/>
  <c r="I1867" i="2"/>
  <c r="G1869" i="2"/>
  <c r="I1868" i="2"/>
  <c r="G1870" i="2"/>
  <c r="I1869" i="2"/>
  <c r="G1871" i="2"/>
  <c r="I1870" i="2"/>
  <c r="G1872" i="2"/>
  <c r="I1871" i="2"/>
  <c r="G1873" i="2"/>
  <c r="I1872" i="2"/>
  <c r="G1874" i="2"/>
  <c r="I1873" i="2"/>
  <c r="G1875" i="2"/>
  <c r="I1874" i="2"/>
  <c r="G1876" i="2"/>
  <c r="I1875" i="2"/>
  <c r="G1877" i="2"/>
  <c r="I1876" i="2"/>
  <c r="G1878" i="2"/>
  <c r="I1877" i="2"/>
  <c r="G1879" i="2"/>
  <c r="I1878" i="2"/>
  <c r="G1880" i="2"/>
  <c r="I1879" i="2"/>
  <c r="G1881" i="2"/>
  <c r="I1880" i="2"/>
  <c r="G1882" i="2"/>
  <c r="I1881" i="2"/>
  <c r="G1883" i="2"/>
  <c r="I1882" i="2"/>
  <c r="G1884" i="2"/>
  <c r="I1883" i="2"/>
  <c r="G1885" i="2"/>
  <c r="I1884" i="2"/>
  <c r="G1886" i="2"/>
  <c r="I1885" i="2"/>
  <c r="G1887" i="2"/>
  <c r="I1886" i="2"/>
  <c r="G1888" i="2"/>
  <c r="I1887" i="2"/>
  <c r="G1889" i="2"/>
  <c r="I1888" i="2"/>
  <c r="G1890" i="2"/>
  <c r="I1889" i="2"/>
  <c r="G1891" i="2"/>
  <c r="I1890" i="2"/>
  <c r="G1892" i="2"/>
  <c r="I1891" i="2"/>
  <c r="G1893" i="2"/>
  <c r="I1892" i="2"/>
  <c r="G1894" i="2"/>
  <c r="I1893" i="2"/>
  <c r="G1895" i="2"/>
  <c r="I1894" i="2"/>
  <c r="G1896" i="2"/>
  <c r="I1895" i="2"/>
  <c r="G1897" i="2"/>
  <c r="I1896" i="2"/>
  <c r="G1898" i="2"/>
  <c r="I1897" i="2"/>
  <c r="G1899" i="2"/>
  <c r="I1898" i="2"/>
  <c r="G1900" i="2"/>
  <c r="I1899" i="2"/>
  <c r="G1901" i="2"/>
  <c r="I1900" i="2"/>
  <c r="G1902" i="2"/>
  <c r="I1901" i="2"/>
  <c r="G1903" i="2"/>
  <c r="I1902" i="2"/>
  <c r="G1904" i="2"/>
  <c r="I1903" i="2"/>
  <c r="G1905" i="2"/>
  <c r="I1904" i="2"/>
  <c r="G1906" i="2"/>
  <c r="I1905" i="2"/>
  <c r="G1907" i="2"/>
  <c r="I1906" i="2"/>
  <c r="G1908" i="2"/>
  <c r="I1907" i="2"/>
  <c r="G1909" i="2"/>
  <c r="I1908" i="2"/>
  <c r="G1910" i="2"/>
  <c r="I1909" i="2"/>
  <c r="G1911" i="2"/>
  <c r="I1910" i="2"/>
  <c r="G1912" i="2"/>
  <c r="I1911" i="2"/>
  <c r="G1913" i="2"/>
  <c r="I1912" i="2"/>
  <c r="G1914" i="2"/>
  <c r="I1913" i="2"/>
  <c r="G1915" i="2"/>
  <c r="I1914" i="2"/>
  <c r="G1916" i="2"/>
  <c r="I1915" i="2"/>
  <c r="G1917" i="2"/>
  <c r="I1916" i="2"/>
  <c r="G1918" i="2"/>
  <c r="I1917" i="2"/>
  <c r="G1919" i="2"/>
  <c r="I1918" i="2"/>
  <c r="G1920" i="2"/>
  <c r="I1919" i="2"/>
  <c r="G1921" i="2"/>
  <c r="I1920" i="2"/>
  <c r="G1922" i="2"/>
  <c r="I1921" i="2"/>
  <c r="G1923" i="2"/>
  <c r="I1922" i="2"/>
  <c r="G1924" i="2"/>
  <c r="I1923" i="2"/>
  <c r="G1925" i="2"/>
  <c r="I1924" i="2"/>
  <c r="G1926" i="2"/>
  <c r="I1925" i="2"/>
  <c r="G1927" i="2"/>
  <c r="I1926" i="2"/>
  <c r="G1928" i="2"/>
  <c r="I1927" i="2"/>
  <c r="G1929" i="2"/>
  <c r="I1928" i="2"/>
  <c r="G1930" i="2"/>
  <c r="I1929" i="2"/>
  <c r="G1931" i="2"/>
  <c r="I1930" i="2"/>
  <c r="G1932" i="2"/>
  <c r="I1931" i="2"/>
  <c r="G1933" i="2"/>
  <c r="I1932" i="2"/>
  <c r="G1934" i="2"/>
  <c r="I1933" i="2"/>
  <c r="G1935" i="2"/>
  <c r="I1934" i="2"/>
  <c r="G1936" i="2"/>
  <c r="I1935" i="2"/>
  <c r="G1937" i="2"/>
  <c r="I1936" i="2"/>
  <c r="G1938" i="2"/>
  <c r="I1937" i="2"/>
  <c r="G1939" i="2"/>
  <c r="I1938" i="2"/>
  <c r="G1940" i="2"/>
  <c r="I1939" i="2"/>
  <c r="G1941" i="2"/>
  <c r="I1940" i="2"/>
  <c r="G1942" i="2"/>
  <c r="I1941" i="2"/>
  <c r="G1943" i="2"/>
  <c r="I1942" i="2"/>
  <c r="G1944" i="2"/>
  <c r="I1943" i="2"/>
  <c r="G1945" i="2"/>
  <c r="I1944" i="2"/>
  <c r="G1946" i="2"/>
  <c r="I1945" i="2"/>
  <c r="G1947" i="2"/>
  <c r="I1946" i="2"/>
  <c r="G1948" i="2"/>
  <c r="I1947" i="2"/>
  <c r="G1949" i="2"/>
  <c r="I1948" i="2"/>
  <c r="G1950" i="2"/>
  <c r="I1949" i="2"/>
  <c r="G1951" i="2"/>
  <c r="I1950" i="2"/>
  <c r="G1952" i="2"/>
  <c r="I1951" i="2"/>
  <c r="G1953" i="2"/>
  <c r="I1952" i="2"/>
  <c r="G1954" i="2"/>
  <c r="I1953" i="2"/>
  <c r="G1955" i="2"/>
  <c r="I1954" i="2"/>
  <c r="G1956" i="2"/>
  <c r="I1955" i="2"/>
  <c r="G1957" i="2"/>
  <c r="I1956" i="2"/>
  <c r="G1958" i="2"/>
  <c r="I1957" i="2"/>
  <c r="G1959" i="2"/>
  <c r="I1958" i="2"/>
  <c r="G1960" i="2"/>
  <c r="I1959" i="2"/>
  <c r="G1961" i="2"/>
  <c r="I1960" i="2"/>
  <c r="G1962" i="2"/>
  <c r="I1961" i="2"/>
  <c r="G1963" i="2"/>
  <c r="I1962" i="2"/>
  <c r="G1964" i="2"/>
  <c r="I1963" i="2"/>
  <c r="G1965" i="2"/>
  <c r="I1964" i="2"/>
  <c r="G1966" i="2"/>
  <c r="I1965" i="2"/>
  <c r="G1967" i="2"/>
  <c r="I1966" i="2"/>
  <c r="G1968" i="2"/>
  <c r="I1967" i="2"/>
  <c r="G1969" i="2"/>
  <c r="I1968" i="2"/>
  <c r="G1970" i="2"/>
  <c r="I1969" i="2"/>
  <c r="G1971" i="2"/>
  <c r="I1970" i="2"/>
  <c r="G1972" i="2"/>
  <c r="I1971" i="2"/>
  <c r="G1973" i="2"/>
  <c r="I1972" i="2"/>
  <c r="G1974" i="2"/>
  <c r="I1973" i="2"/>
  <c r="G1975" i="2"/>
  <c r="I1974" i="2"/>
  <c r="G1976" i="2"/>
  <c r="I1975" i="2"/>
  <c r="G1977" i="2"/>
  <c r="I1976" i="2"/>
  <c r="G1978" i="2"/>
  <c r="I1977" i="2"/>
  <c r="G1979" i="2"/>
  <c r="I1978" i="2"/>
  <c r="G1980" i="2"/>
  <c r="I1979" i="2"/>
  <c r="G1981" i="2"/>
  <c r="I1980" i="2"/>
  <c r="G1982" i="2"/>
  <c r="I1981" i="2"/>
  <c r="G1983" i="2"/>
  <c r="I1982" i="2"/>
  <c r="G1984" i="2"/>
  <c r="I1983" i="2"/>
  <c r="G1985" i="2"/>
  <c r="I1984" i="2"/>
  <c r="G1986" i="2"/>
  <c r="I1985" i="2"/>
  <c r="G1987" i="2"/>
  <c r="I1986" i="2"/>
  <c r="G1988" i="2"/>
  <c r="I1987" i="2"/>
  <c r="G1989" i="2"/>
  <c r="I1988" i="2"/>
  <c r="G1990" i="2"/>
  <c r="I1989" i="2"/>
  <c r="G1991" i="2"/>
  <c r="I1990" i="2"/>
  <c r="G1992" i="2"/>
  <c r="I1991" i="2"/>
  <c r="G1993" i="2"/>
  <c r="I1992" i="2"/>
  <c r="G1994" i="2"/>
  <c r="I1993" i="2"/>
  <c r="G1995" i="2"/>
  <c r="I1994" i="2"/>
  <c r="G1996" i="2"/>
  <c r="I1995" i="2"/>
  <c r="G1997" i="2"/>
  <c r="I1996" i="2"/>
  <c r="G1998" i="2"/>
  <c r="I1997" i="2"/>
  <c r="G1999" i="2"/>
  <c r="I1998" i="2"/>
  <c r="G2000" i="2"/>
  <c r="I1999" i="2"/>
  <c r="G2001" i="2"/>
  <c r="I2000" i="2"/>
  <c r="G2002" i="2"/>
  <c r="I2001" i="2"/>
  <c r="G2003" i="2"/>
  <c r="I2002" i="2"/>
  <c r="G2004" i="2"/>
  <c r="I2003" i="2"/>
  <c r="G2005" i="2"/>
  <c r="I2004" i="2"/>
  <c r="G2006" i="2"/>
  <c r="I2005" i="2"/>
  <c r="G2007" i="2"/>
  <c r="I2006" i="2"/>
  <c r="G2008" i="2"/>
  <c r="I2007" i="2"/>
  <c r="G2009" i="2"/>
  <c r="I2008" i="2"/>
  <c r="G2010" i="2"/>
  <c r="I2009" i="2"/>
  <c r="G2011" i="2"/>
  <c r="I2010" i="2"/>
  <c r="G2012" i="2"/>
  <c r="I2011" i="2"/>
  <c r="G2013" i="2"/>
  <c r="I2012" i="2"/>
  <c r="G2014" i="2"/>
  <c r="I2013" i="2"/>
  <c r="G2015" i="2"/>
  <c r="I2014" i="2"/>
  <c r="G2016" i="2"/>
  <c r="I2015" i="2"/>
  <c r="G2017" i="2"/>
  <c r="I2016" i="2"/>
  <c r="G2018" i="2"/>
  <c r="I2017" i="2"/>
  <c r="G2019" i="2"/>
  <c r="I2018" i="2"/>
  <c r="G2020" i="2"/>
  <c r="I2019" i="2"/>
  <c r="G2021" i="2"/>
  <c r="I2020" i="2"/>
  <c r="G2022" i="2"/>
  <c r="I2021" i="2"/>
  <c r="G2023" i="2"/>
  <c r="I2022" i="2"/>
  <c r="G2024" i="2"/>
  <c r="I2023" i="2"/>
  <c r="G2025" i="2"/>
  <c r="I2024" i="2"/>
  <c r="G2026" i="2"/>
  <c r="I2025" i="2"/>
  <c r="G2027" i="2"/>
  <c r="I2026" i="2"/>
  <c r="G2028" i="2"/>
  <c r="I2027" i="2"/>
  <c r="G2029" i="2"/>
  <c r="I2028" i="2"/>
  <c r="G2030" i="2"/>
  <c r="I2029" i="2"/>
  <c r="G2031" i="2"/>
  <c r="I2030" i="2"/>
  <c r="G2032" i="2"/>
  <c r="I2031" i="2"/>
  <c r="G2033" i="2"/>
  <c r="I2032" i="2"/>
  <c r="G2034" i="2"/>
  <c r="I2033" i="2"/>
  <c r="G2035" i="2"/>
  <c r="I2034" i="2"/>
  <c r="G2036" i="2"/>
  <c r="I2035" i="2"/>
  <c r="G2037" i="2"/>
  <c r="I2036" i="2"/>
  <c r="G2038" i="2"/>
  <c r="I2037" i="2"/>
  <c r="G2039" i="2"/>
  <c r="I2038" i="2"/>
  <c r="G2040" i="2"/>
  <c r="I2039" i="2"/>
  <c r="G2041" i="2"/>
  <c r="I2040" i="2"/>
  <c r="G2042" i="2"/>
  <c r="I2041" i="2"/>
  <c r="G2043" i="2"/>
  <c r="I2042" i="2"/>
  <c r="G2044" i="2"/>
  <c r="I2043" i="2"/>
  <c r="G2045" i="2"/>
  <c r="I2044" i="2"/>
  <c r="G2046" i="2"/>
  <c r="I2045" i="2"/>
  <c r="G2047" i="2"/>
  <c r="I2046" i="2"/>
  <c r="G2048" i="2"/>
  <c r="I2047" i="2"/>
  <c r="G2049" i="2"/>
  <c r="I2048" i="2"/>
  <c r="G2050" i="2"/>
  <c r="I2049" i="2"/>
  <c r="G2051" i="2"/>
  <c r="I2050" i="2"/>
  <c r="G2052" i="2"/>
  <c r="I2051" i="2"/>
  <c r="G2053" i="2"/>
  <c r="I2052" i="2"/>
  <c r="G2054" i="2"/>
  <c r="I2053" i="2"/>
  <c r="G2055" i="2"/>
  <c r="I2054" i="2"/>
  <c r="G2056" i="2"/>
  <c r="I2055" i="2"/>
  <c r="G2057" i="2"/>
  <c r="I2056" i="2"/>
  <c r="G2058" i="2"/>
  <c r="I2057" i="2"/>
  <c r="G2059" i="2"/>
  <c r="I2058" i="2"/>
  <c r="G2060" i="2"/>
  <c r="I2059" i="2"/>
  <c r="G2061" i="2"/>
  <c r="I2060" i="2"/>
  <c r="G2062" i="2"/>
  <c r="I2061" i="2"/>
  <c r="G2063" i="2"/>
  <c r="I2062" i="2"/>
  <c r="G2064" i="2"/>
  <c r="I2063" i="2"/>
  <c r="G2065" i="2"/>
  <c r="I2064" i="2"/>
  <c r="G2066" i="2"/>
  <c r="I2065" i="2"/>
  <c r="G2067" i="2"/>
  <c r="I2066" i="2"/>
  <c r="G2068" i="2"/>
  <c r="I2067" i="2"/>
  <c r="G2069" i="2"/>
  <c r="I2068" i="2"/>
  <c r="G2070" i="2"/>
  <c r="I2069" i="2"/>
  <c r="G2071" i="2"/>
  <c r="I2070" i="2"/>
  <c r="G2072" i="2"/>
  <c r="I2071" i="2"/>
  <c r="G2073" i="2"/>
  <c r="I2072" i="2"/>
  <c r="G2074" i="2"/>
  <c r="I2073" i="2"/>
  <c r="G2075" i="2"/>
  <c r="I2074" i="2"/>
  <c r="G2076" i="2"/>
  <c r="I2075" i="2"/>
  <c r="G2077" i="2"/>
  <c r="I2076" i="2"/>
  <c r="G2078" i="2"/>
  <c r="I2077" i="2"/>
  <c r="G2079" i="2"/>
  <c r="I2078" i="2"/>
  <c r="G2080" i="2"/>
  <c r="I2079" i="2"/>
  <c r="G2081" i="2"/>
  <c r="I2080" i="2"/>
  <c r="G2082" i="2"/>
  <c r="I2081" i="2"/>
  <c r="G2083" i="2"/>
  <c r="I2082" i="2"/>
  <c r="G2084" i="2"/>
  <c r="I2083" i="2"/>
  <c r="G2085" i="2"/>
  <c r="I2084" i="2"/>
  <c r="G2086" i="2"/>
  <c r="I2085" i="2"/>
  <c r="G2087" i="2"/>
  <c r="I2086" i="2"/>
  <c r="G2088" i="2"/>
  <c r="I2087" i="2"/>
  <c r="G2089" i="2"/>
  <c r="I2088" i="2"/>
  <c r="G2090" i="2"/>
  <c r="I2089" i="2"/>
  <c r="G2091" i="2"/>
  <c r="I2090" i="2"/>
  <c r="G2092" i="2"/>
  <c r="I2091" i="2"/>
  <c r="G2093" i="2"/>
  <c r="I2092" i="2"/>
  <c r="G2094" i="2"/>
  <c r="I2093" i="2"/>
  <c r="G2095" i="2"/>
  <c r="I2094" i="2"/>
  <c r="G2096" i="2"/>
  <c r="I2095" i="2"/>
  <c r="G2097" i="2"/>
  <c r="I2096" i="2"/>
  <c r="G2098" i="2"/>
  <c r="I2097" i="2"/>
  <c r="G2099" i="2"/>
  <c r="I2098" i="2"/>
  <c r="G2100" i="2"/>
  <c r="I2099" i="2"/>
  <c r="G2101" i="2"/>
  <c r="I2100" i="2"/>
  <c r="G2102" i="2"/>
  <c r="I2101" i="2"/>
  <c r="G2103" i="2"/>
  <c r="I2102" i="2"/>
  <c r="G2104" i="2"/>
  <c r="I2103" i="2"/>
  <c r="G2105" i="2"/>
  <c r="I2104" i="2"/>
  <c r="G2106" i="2"/>
  <c r="I2105" i="2"/>
  <c r="G2107" i="2"/>
  <c r="I2106" i="2"/>
  <c r="G2108" i="2"/>
  <c r="I2107" i="2"/>
  <c r="G2109" i="2"/>
  <c r="I2108" i="2"/>
  <c r="G2110" i="2"/>
  <c r="I2109" i="2"/>
  <c r="G2111" i="2"/>
  <c r="I2110" i="2"/>
  <c r="G2112" i="2"/>
  <c r="I2111" i="2"/>
  <c r="G2113" i="2"/>
  <c r="I2112" i="2"/>
  <c r="G2114" i="2"/>
  <c r="I2113" i="2"/>
  <c r="G2115" i="2"/>
  <c r="I2114" i="2"/>
  <c r="G2116" i="2"/>
  <c r="I2115" i="2"/>
  <c r="G2117" i="2"/>
  <c r="I2116" i="2"/>
  <c r="G2118" i="2"/>
  <c r="I2117" i="2"/>
  <c r="G2119" i="2"/>
  <c r="I2118" i="2"/>
  <c r="G2120" i="2"/>
  <c r="I2119" i="2"/>
  <c r="G2121" i="2"/>
  <c r="I2120" i="2"/>
  <c r="G2122" i="2"/>
  <c r="I2121" i="2"/>
  <c r="G2123" i="2"/>
  <c r="I2122" i="2"/>
  <c r="G2124" i="2"/>
  <c r="I2123" i="2"/>
  <c r="G2125" i="2"/>
  <c r="I2124" i="2"/>
  <c r="G2126" i="2"/>
  <c r="I2125" i="2"/>
  <c r="G2127" i="2"/>
  <c r="I2126" i="2"/>
  <c r="G2128" i="2"/>
  <c r="I2127" i="2"/>
  <c r="G2129" i="2"/>
  <c r="I2128" i="2"/>
  <c r="G2130" i="2"/>
  <c r="I2129" i="2"/>
  <c r="G2131" i="2"/>
  <c r="I2130" i="2"/>
  <c r="G2132" i="2"/>
  <c r="I2131" i="2"/>
  <c r="G2133" i="2"/>
  <c r="I2132" i="2"/>
  <c r="G2134" i="2"/>
  <c r="I2133" i="2"/>
  <c r="G2135" i="2"/>
  <c r="I2134" i="2"/>
  <c r="G2136" i="2"/>
  <c r="I2135" i="2"/>
  <c r="G2137" i="2"/>
  <c r="I2136" i="2"/>
  <c r="G2138" i="2"/>
  <c r="I2137" i="2"/>
  <c r="G2139" i="2"/>
  <c r="I2138" i="2"/>
  <c r="G2140" i="2"/>
  <c r="I2139" i="2"/>
  <c r="G2141" i="2"/>
  <c r="I2140" i="2"/>
  <c r="G2142" i="2"/>
  <c r="I2141" i="2"/>
  <c r="G2143" i="2"/>
  <c r="I2142" i="2"/>
  <c r="G2144" i="2"/>
  <c r="I2143" i="2"/>
  <c r="G2145" i="2"/>
  <c r="I2144" i="2"/>
  <c r="G2146" i="2"/>
  <c r="I2145" i="2"/>
  <c r="G2147" i="2"/>
  <c r="I2146" i="2"/>
  <c r="G2148" i="2"/>
  <c r="I2147" i="2"/>
  <c r="G2149" i="2"/>
  <c r="I2148" i="2"/>
  <c r="G2150" i="2"/>
  <c r="I2149" i="2"/>
  <c r="G2151" i="2"/>
  <c r="I2150" i="2"/>
  <c r="G2152" i="2"/>
  <c r="I2151" i="2"/>
  <c r="G2153" i="2"/>
  <c r="I2152" i="2"/>
  <c r="G2154" i="2"/>
  <c r="I2153" i="2"/>
  <c r="G2155" i="2"/>
  <c r="I2154" i="2"/>
  <c r="G2156" i="2"/>
  <c r="I2155" i="2"/>
  <c r="G2157" i="2"/>
  <c r="I2156" i="2"/>
  <c r="G2158" i="2"/>
  <c r="I2157" i="2"/>
  <c r="G2159" i="2"/>
  <c r="I2158" i="2"/>
  <c r="G2160" i="2"/>
  <c r="I2159" i="2"/>
  <c r="G2161" i="2"/>
  <c r="I2160" i="2"/>
  <c r="G2162" i="2"/>
  <c r="I2161" i="2"/>
  <c r="G2163" i="2"/>
  <c r="I2162" i="2"/>
  <c r="G2164" i="2"/>
  <c r="I2163" i="2"/>
  <c r="G2165" i="2"/>
  <c r="I2164" i="2"/>
  <c r="G2166" i="2"/>
  <c r="I2165" i="2"/>
  <c r="G2167" i="2"/>
  <c r="I2166" i="2"/>
  <c r="G2168" i="2"/>
  <c r="I2167" i="2"/>
  <c r="G2169" i="2"/>
  <c r="I2168" i="2"/>
  <c r="G2170" i="2"/>
  <c r="I2169" i="2"/>
  <c r="G2171" i="2"/>
  <c r="I2170" i="2"/>
  <c r="G2172" i="2"/>
  <c r="I2171" i="2"/>
  <c r="G2173" i="2"/>
  <c r="I2172" i="2"/>
  <c r="G2174" i="2"/>
  <c r="I2173" i="2"/>
  <c r="G2175" i="2"/>
  <c r="I2174" i="2"/>
  <c r="G2176" i="2"/>
  <c r="I2175" i="2"/>
  <c r="G2177" i="2"/>
  <c r="I2176" i="2"/>
  <c r="G2178" i="2"/>
  <c r="I2177" i="2"/>
  <c r="G2179" i="2"/>
  <c r="I2178" i="2"/>
  <c r="G2180" i="2"/>
  <c r="I2179" i="2"/>
  <c r="G2181" i="2"/>
  <c r="I2180" i="2"/>
  <c r="G2182" i="2"/>
  <c r="I2181" i="2"/>
  <c r="G2183" i="2"/>
  <c r="I2182" i="2"/>
  <c r="G2184" i="2"/>
  <c r="I2183" i="2"/>
  <c r="G2185" i="2"/>
  <c r="I2184" i="2"/>
  <c r="G2186" i="2"/>
  <c r="I2185" i="2"/>
  <c r="G2187" i="2"/>
  <c r="I2186" i="2"/>
  <c r="G2188" i="2"/>
  <c r="I2187" i="2"/>
  <c r="G2189" i="2"/>
  <c r="I2188" i="2"/>
  <c r="G2190" i="2"/>
  <c r="I2189" i="2"/>
  <c r="G2191" i="2"/>
  <c r="I2190" i="2"/>
  <c r="G2192" i="2"/>
  <c r="I2191" i="2"/>
  <c r="G2193" i="2"/>
  <c r="I2192" i="2"/>
  <c r="G2194" i="2"/>
  <c r="I2193" i="2"/>
  <c r="G2195" i="2"/>
  <c r="I2194" i="2"/>
  <c r="G2196" i="2"/>
  <c r="I2195" i="2"/>
  <c r="G2197" i="2"/>
  <c r="I2196" i="2"/>
  <c r="G2198" i="2"/>
  <c r="I2197" i="2"/>
  <c r="G2199" i="2"/>
  <c r="I2198" i="2"/>
  <c r="G2200" i="2"/>
  <c r="I2199" i="2"/>
  <c r="G2201" i="2"/>
  <c r="I2200" i="2"/>
  <c r="G2202" i="2"/>
  <c r="I2201" i="2"/>
  <c r="G2203" i="2"/>
  <c r="I2202" i="2"/>
  <c r="G2204" i="2"/>
  <c r="I2203" i="2"/>
  <c r="G2205" i="2"/>
  <c r="I2204" i="2"/>
  <c r="G2206" i="2"/>
  <c r="I2205" i="2"/>
  <c r="G2207" i="2"/>
  <c r="I2206" i="2"/>
  <c r="G2208" i="2"/>
  <c r="I2207" i="2"/>
  <c r="G2209" i="2"/>
  <c r="I2208" i="2"/>
  <c r="G2210" i="2"/>
  <c r="I2209" i="2"/>
  <c r="G2211" i="2"/>
  <c r="I2210" i="2"/>
  <c r="G2212" i="2"/>
  <c r="I2211" i="2"/>
  <c r="G2213" i="2"/>
  <c r="I2212" i="2"/>
  <c r="G2214" i="2"/>
  <c r="I2213" i="2"/>
  <c r="G2215" i="2"/>
  <c r="I2214" i="2"/>
  <c r="G2216" i="2"/>
  <c r="I2215" i="2"/>
  <c r="G2217" i="2"/>
  <c r="I2216" i="2"/>
  <c r="G2218" i="2"/>
  <c r="I2217" i="2"/>
  <c r="G2219" i="2"/>
  <c r="I2218" i="2"/>
  <c r="G2220" i="2"/>
  <c r="I2219" i="2"/>
  <c r="G2221" i="2"/>
  <c r="I2220" i="2"/>
  <c r="G2222" i="2"/>
  <c r="I2221" i="2"/>
  <c r="G2223" i="2"/>
  <c r="I2222" i="2"/>
  <c r="G2224" i="2"/>
  <c r="I2223" i="2"/>
  <c r="G2225" i="2"/>
  <c r="I2224" i="2"/>
  <c r="G2226" i="2"/>
  <c r="I2225" i="2"/>
  <c r="G2227" i="2"/>
  <c r="I2226" i="2"/>
  <c r="G2228" i="2"/>
  <c r="I2227" i="2"/>
  <c r="G2229" i="2"/>
  <c r="I2228" i="2"/>
  <c r="G2230" i="2"/>
  <c r="I2229" i="2"/>
  <c r="G2231" i="2"/>
  <c r="I2230" i="2"/>
  <c r="G2232" i="2"/>
  <c r="I2231" i="2"/>
  <c r="G2233" i="2"/>
  <c r="I2232" i="2"/>
  <c r="G2234" i="2"/>
  <c r="I2233" i="2"/>
  <c r="G2235" i="2"/>
  <c r="I2234" i="2"/>
  <c r="G2236" i="2"/>
  <c r="I2235" i="2"/>
  <c r="G2237" i="2"/>
  <c r="I2236" i="2"/>
  <c r="G2238" i="2"/>
  <c r="I2237" i="2"/>
  <c r="G2239" i="2"/>
  <c r="I2238" i="2"/>
  <c r="G2240" i="2"/>
  <c r="I2239" i="2"/>
  <c r="G2241" i="2"/>
  <c r="I2240" i="2"/>
  <c r="G2242" i="2"/>
  <c r="I2241" i="2"/>
  <c r="G2243" i="2"/>
  <c r="I2242" i="2"/>
  <c r="G2244" i="2"/>
  <c r="I2243" i="2"/>
  <c r="G2245" i="2"/>
  <c r="I2244" i="2"/>
  <c r="G2246" i="2"/>
  <c r="I2245" i="2"/>
  <c r="G2247" i="2"/>
  <c r="I2246" i="2"/>
  <c r="G2248" i="2"/>
  <c r="I2247" i="2"/>
  <c r="G2249" i="2"/>
  <c r="I2248" i="2"/>
  <c r="G2250" i="2"/>
  <c r="I2249" i="2"/>
  <c r="G2251" i="2"/>
  <c r="I2250" i="2"/>
  <c r="G2252" i="2"/>
  <c r="I2251" i="2"/>
  <c r="G2253" i="2"/>
  <c r="I2252" i="2"/>
  <c r="G2254" i="2"/>
  <c r="I2253" i="2"/>
  <c r="G2255" i="2"/>
  <c r="I2254" i="2"/>
  <c r="G2256" i="2"/>
  <c r="I2255" i="2"/>
  <c r="G2257" i="2"/>
  <c r="I2256" i="2"/>
  <c r="G2258" i="2"/>
  <c r="I2257" i="2"/>
  <c r="G2259" i="2"/>
  <c r="I2258" i="2"/>
  <c r="G2260" i="2"/>
  <c r="I2259" i="2"/>
  <c r="G2261" i="2"/>
  <c r="I2260" i="2"/>
  <c r="G2262" i="2"/>
  <c r="I2261" i="2"/>
  <c r="G2263" i="2"/>
  <c r="I2262" i="2"/>
  <c r="G2264" i="2"/>
  <c r="I2263" i="2"/>
  <c r="G2265" i="2"/>
  <c r="I2264" i="2"/>
  <c r="G2266" i="2"/>
  <c r="I2265" i="2"/>
  <c r="G2267" i="2"/>
  <c r="I2266" i="2"/>
  <c r="G2268" i="2"/>
  <c r="I2267" i="2"/>
  <c r="G2269" i="2"/>
  <c r="I2268" i="2"/>
  <c r="G2270" i="2"/>
  <c r="I2269" i="2"/>
  <c r="G2271" i="2"/>
  <c r="I2270" i="2"/>
  <c r="G2272" i="2"/>
  <c r="I2271" i="2"/>
  <c r="G2273" i="2"/>
  <c r="I2272" i="2"/>
  <c r="G2274" i="2"/>
  <c r="I2273" i="2"/>
  <c r="G2275" i="2"/>
  <c r="I2274" i="2"/>
  <c r="G2276" i="2"/>
  <c r="I2275" i="2"/>
  <c r="G2277" i="2"/>
  <c r="I2276" i="2"/>
  <c r="G2278" i="2"/>
  <c r="I2277" i="2"/>
  <c r="G2279" i="2"/>
  <c r="I2278" i="2"/>
  <c r="G2280" i="2"/>
  <c r="I2279" i="2"/>
  <c r="G2281" i="2"/>
  <c r="I2280" i="2"/>
  <c r="G2282" i="2"/>
  <c r="I2281" i="2"/>
  <c r="G2283" i="2"/>
  <c r="I2282" i="2"/>
  <c r="G2284" i="2"/>
  <c r="I2283" i="2"/>
  <c r="G2285" i="2"/>
  <c r="I2284" i="2"/>
  <c r="G2286" i="2"/>
  <c r="I2285" i="2"/>
  <c r="G2287" i="2"/>
  <c r="I2286" i="2"/>
  <c r="G2288" i="2"/>
  <c r="I2287" i="2"/>
  <c r="G2289" i="2"/>
  <c r="I2288" i="2"/>
  <c r="G2290" i="2"/>
  <c r="I2289" i="2"/>
  <c r="G2291" i="2"/>
  <c r="I2290" i="2"/>
  <c r="G2292" i="2"/>
  <c r="I2291" i="2"/>
  <c r="G2293" i="2"/>
  <c r="I2292" i="2"/>
  <c r="G2294" i="2"/>
  <c r="I2293" i="2"/>
  <c r="G2295" i="2"/>
  <c r="I2294" i="2"/>
  <c r="G2296" i="2"/>
  <c r="I2295" i="2"/>
  <c r="G2297" i="2"/>
  <c r="I2296" i="2"/>
  <c r="G2298" i="2"/>
  <c r="I2297" i="2"/>
  <c r="G2299" i="2"/>
  <c r="I2298" i="2"/>
  <c r="G2300" i="2"/>
  <c r="I2299" i="2"/>
  <c r="G2301" i="2"/>
  <c r="I2300" i="2"/>
  <c r="G2302" i="2"/>
  <c r="I2301" i="2"/>
  <c r="G2303" i="2"/>
  <c r="I2302" i="2"/>
  <c r="G2304" i="2"/>
  <c r="I2303" i="2"/>
  <c r="G2305" i="2"/>
  <c r="I2304" i="2"/>
  <c r="G2306" i="2"/>
  <c r="I2305" i="2"/>
  <c r="G2307" i="2"/>
  <c r="I2306" i="2"/>
  <c r="G2308" i="2"/>
  <c r="I2307" i="2"/>
  <c r="G2309" i="2"/>
  <c r="I2308" i="2"/>
  <c r="G2310" i="2"/>
  <c r="I2309" i="2"/>
  <c r="G2311" i="2"/>
  <c r="I2310" i="2"/>
  <c r="G2312" i="2"/>
  <c r="I2311" i="2"/>
  <c r="G2313" i="2"/>
  <c r="I2312" i="2"/>
  <c r="G2314" i="2"/>
  <c r="I2313" i="2"/>
  <c r="G2315" i="2"/>
  <c r="I2314" i="2"/>
  <c r="G2316" i="2"/>
  <c r="I2315" i="2"/>
  <c r="G2317" i="2"/>
  <c r="I2316" i="2"/>
  <c r="G2318" i="2"/>
  <c r="I2317" i="2"/>
  <c r="G2319" i="2"/>
  <c r="I2318" i="2"/>
  <c r="G2320" i="2"/>
  <c r="I2319" i="2"/>
  <c r="G2321" i="2"/>
  <c r="I2320" i="2"/>
  <c r="G2322" i="2"/>
  <c r="I2321" i="2"/>
  <c r="G2323" i="2"/>
  <c r="I2322" i="2"/>
  <c r="G2324" i="2"/>
  <c r="I2323" i="2"/>
  <c r="G2325" i="2"/>
  <c r="I2324" i="2"/>
  <c r="G2326" i="2"/>
  <c r="I2325" i="2"/>
  <c r="G2327" i="2"/>
  <c r="I2326" i="2"/>
  <c r="G2328" i="2"/>
  <c r="I2327" i="2"/>
  <c r="G2329" i="2"/>
  <c r="I2328" i="2"/>
  <c r="G2330" i="2"/>
  <c r="I2329" i="2"/>
  <c r="G2331" i="2"/>
  <c r="I2330" i="2"/>
  <c r="G2332" i="2"/>
  <c r="I2331" i="2"/>
  <c r="G2333" i="2"/>
  <c r="I2332" i="2"/>
  <c r="G2334" i="2"/>
  <c r="I2333" i="2"/>
  <c r="G2335" i="2"/>
  <c r="I2334" i="2"/>
  <c r="G2336" i="2"/>
  <c r="I2335" i="2"/>
  <c r="G2337" i="2"/>
  <c r="I2336" i="2"/>
  <c r="G2338" i="2"/>
  <c r="I2337" i="2"/>
  <c r="G2339" i="2"/>
  <c r="I2338" i="2"/>
  <c r="G2340" i="2"/>
  <c r="I2339" i="2"/>
  <c r="G2341" i="2"/>
  <c r="I2340" i="2"/>
  <c r="G2342" i="2"/>
  <c r="I2341" i="2"/>
  <c r="G2343" i="2"/>
  <c r="I2342" i="2"/>
  <c r="G2344" i="2"/>
  <c r="I2343" i="2"/>
  <c r="G2345" i="2"/>
  <c r="I2344" i="2"/>
  <c r="G2346" i="2"/>
  <c r="I2345" i="2"/>
  <c r="G2347" i="2"/>
  <c r="I2346" i="2"/>
  <c r="G2348" i="2"/>
  <c r="I2347" i="2"/>
  <c r="G2349" i="2"/>
  <c r="I2348" i="2"/>
  <c r="G2350" i="2"/>
  <c r="I2349" i="2"/>
  <c r="G2351" i="2"/>
  <c r="I2350" i="2"/>
  <c r="G2352" i="2"/>
  <c r="I2351" i="2"/>
  <c r="G2353" i="2"/>
  <c r="I2352" i="2"/>
  <c r="G2354" i="2"/>
  <c r="I2353" i="2"/>
  <c r="G2355" i="2"/>
  <c r="I2354" i="2"/>
  <c r="G2356" i="2"/>
  <c r="I2355" i="2"/>
  <c r="G2357" i="2"/>
  <c r="I2356" i="2"/>
  <c r="G2358" i="2"/>
  <c r="I2357" i="2"/>
  <c r="G2359" i="2"/>
  <c r="I2358" i="2"/>
  <c r="G2360" i="2"/>
  <c r="I2359" i="2"/>
  <c r="G2361" i="2"/>
  <c r="I2360" i="2"/>
  <c r="G2362" i="2"/>
  <c r="I2361" i="2"/>
  <c r="G2363" i="2"/>
  <c r="I2362" i="2"/>
  <c r="G2364" i="2"/>
  <c r="I2363" i="2"/>
  <c r="G2365" i="2"/>
  <c r="I2364" i="2"/>
  <c r="G2366" i="2"/>
  <c r="I2365" i="2"/>
  <c r="G2367" i="2"/>
  <c r="I2366" i="2"/>
  <c r="G2368" i="2"/>
  <c r="I2367" i="2"/>
  <c r="G2369" i="2"/>
  <c r="I2368" i="2"/>
  <c r="G2370" i="2"/>
  <c r="I2369" i="2"/>
  <c r="G2371" i="2"/>
  <c r="I2370" i="2"/>
  <c r="G2372" i="2"/>
  <c r="I2371" i="2"/>
  <c r="G2373" i="2"/>
  <c r="I2372" i="2"/>
  <c r="G2374" i="2"/>
  <c r="I2373" i="2"/>
  <c r="G2375" i="2"/>
  <c r="I2374" i="2"/>
  <c r="G2376" i="2"/>
  <c r="I2375" i="2"/>
  <c r="G2377" i="2"/>
  <c r="I2376" i="2"/>
  <c r="G2378" i="2"/>
  <c r="I2377" i="2"/>
  <c r="G2379" i="2"/>
  <c r="I2378" i="2"/>
  <c r="G2380" i="2"/>
  <c r="I2379" i="2"/>
  <c r="G2381" i="2"/>
  <c r="I2380" i="2"/>
  <c r="G2382" i="2"/>
  <c r="I2381" i="2"/>
  <c r="G2383" i="2"/>
  <c r="I2382" i="2"/>
  <c r="G2384" i="2"/>
  <c r="I2383" i="2"/>
  <c r="G2385" i="2"/>
  <c r="I2384" i="2"/>
  <c r="G2386" i="2"/>
  <c r="I2385" i="2"/>
  <c r="G2387" i="2"/>
  <c r="I2386" i="2"/>
  <c r="G2388" i="2"/>
  <c r="I2387" i="2"/>
  <c r="G2389" i="2"/>
  <c r="I2388" i="2"/>
  <c r="G2390" i="2"/>
  <c r="I2389" i="2"/>
  <c r="G2391" i="2"/>
  <c r="I2390" i="2"/>
  <c r="G2392" i="2"/>
  <c r="I2391" i="2"/>
  <c r="G2393" i="2"/>
  <c r="I2392" i="2"/>
  <c r="G2394" i="2"/>
  <c r="I2393" i="2"/>
  <c r="G2395" i="2"/>
  <c r="I2394" i="2"/>
  <c r="G2396" i="2"/>
  <c r="I2395" i="2"/>
  <c r="G2397" i="2"/>
  <c r="I2396" i="2"/>
  <c r="G2398" i="2"/>
  <c r="I2397" i="2"/>
  <c r="G2399" i="2"/>
  <c r="I2398" i="2"/>
  <c r="G2400" i="2"/>
  <c r="I2399" i="2"/>
  <c r="G2401" i="2"/>
  <c r="I2400" i="2"/>
  <c r="G2402" i="2"/>
  <c r="I2401" i="2"/>
  <c r="G2403" i="2"/>
  <c r="I2402" i="2"/>
  <c r="G2404" i="2"/>
  <c r="I2403" i="2"/>
  <c r="G2405" i="2"/>
  <c r="I2404" i="2"/>
  <c r="G2406" i="2"/>
  <c r="I2405" i="2"/>
  <c r="G2407" i="2"/>
  <c r="I2406" i="2"/>
  <c r="G2408" i="2"/>
  <c r="I2407" i="2"/>
  <c r="G2409" i="2"/>
  <c r="I2408" i="2"/>
  <c r="G2410" i="2"/>
  <c r="I2409" i="2"/>
  <c r="G2411" i="2"/>
  <c r="I2410" i="2"/>
  <c r="G2412" i="2"/>
  <c r="I2411" i="2"/>
  <c r="G2413" i="2"/>
  <c r="I2412" i="2"/>
  <c r="G2414" i="2"/>
  <c r="I2413" i="2"/>
  <c r="G2415" i="2"/>
  <c r="I2414" i="2"/>
  <c r="G2416" i="2"/>
  <c r="I2415" i="2"/>
  <c r="G2417" i="2"/>
  <c r="I2416" i="2"/>
  <c r="G2418" i="2"/>
  <c r="I2417" i="2"/>
  <c r="G2419" i="2"/>
  <c r="I2418" i="2"/>
  <c r="G2420" i="2"/>
  <c r="I2419" i="2"/>
  <c r="G2421" i="2"/>
  <c r="I2420" i="2"/>
  <c r="G2422" i="2"/>
  <c r="I2421" i="2"/>
  <c r="G2423" i="2"/>
  <c r="I2422" i="2"/>
  <c r="G2424" i="2"/>
  <c r="I2423" i="2"/>
  <c r="G2425" i="2"/>
  <c r="I2424" i="2"/>
  <c r="G2426" i="2"/>
  <c r="I2425" i="2"/>
  <c r="G2427" i="2"/>
  <c r="I2426" i="2"/>
  <c r="G2428" i="2"/>
  <c r="I2427" i="2"/>
  <c r="G2429" i="2"/>
  <c r="I2428" i="2"/>
  <c r="G2430" i="2"/>
  <c r="I2429" i="2"/>
  <c r="G2431" i="2"/>
  <c r="I2430" i="2"/>
  <c r="G2432" i="2"/>
  <c r="I2431" i="2"/>
  <c r="G2433" i="2"/>
  <c r="I2432" i="2"/>
  <c r="G2434" i="2"/>
  <c r="I2433" i="2"/>
  <c r="G2435" i="2"/>
  <c r="I2434" i="2"/>
  <c r="G2436" i="2"/>
  <c r="I2435" i="2"/>
  <c r="G2437" i="2"/>
  <c r="I2436" i="2"/>
  <c r="G2438" i="2"/>
  <c r="I2437" i="2"/>
  <c r="G2439" i="2"/>
  <c r="I2438" i="2"/>
  <c r="G2440" i="2"/>
  <c r="I2439" i="2"/>
  <c r="G2441" i="2"/>
  <c r="I2440" i="2"/>
  <c r="G2442" i="2"/>
  <c r="I2441" i="2"/>
  <c r="G2443" i="2"/>
  <c r="I2442" i="2"/>
  <c r="G2444" i="2"/>
  <c r="I2443" i="2"/>
  <c r="G2445" i="2"/>
  <c r="I2444" i="2"/>
  <c r="G2446" i="2"/>
  <c r="I2445" i="2"/>
  <c r="G2447" i="2"/>
  <c r="I2446" i="2"/>
  <c r="G2448" i="2"/>
  <c r="I2447" i="2"/>
  <c r="G2449" i="2"/>
  <c r="I2448" i="2"/>
  <c r="G2450" i="2"/>
  <c r="I2449" i="2"/>
  <c r="G2451" i="2"/>
  <c r="I2450" i="2"/>
  <c r="G2452" i="2"/>
  <c r="I2451" i="2"/>
  <c r="G2453" i="2"/>
  <c r="I2452" i="2"/>
  <c r="G2454" i="2"/>
  <c r="I2453" i="2"/>
  <c r="G2455" i="2"/>
  <c r="I2454" i="2"/>
  <c r="G2456" i="2"/>
  <c r="I2455" i="2"/>
  <c r="G2457" i="2"/>
  <c r="I2456" i="2"/>
  <c r="G2458" i="2"/>
  <c r="I2457" i="2"/>
  <c r="G2459" i="2"/>
  <c r="I2458" i="2"/>
  <c r="G2460" i="2"/>
  <c r="I2459" i="2"/>
  <c r="G2461" i="2"/>
  <c r="I2460" i="2"/>
  <c r="G2462" i="2"/>
  <c r="I2461" i="2"/>
  <c r="G2463" i="2"/>
  <c r="I2462" i="2"/>
  <c r="G2464" i="2"/>
  <c r="I2463" i="2"/>
  <c r="G2465" i="2"/>
  <c r="I2464" i="2"/>
  <c r="G2466" i="2"/>
  <c r="I2465" i="2"/>
  <c r="G2467" i="2"/>
  <c r="I2466" i="2"/>
  <c r="G2468" i="2"/>
  <c r="I2467" i="2"/>
  <c r="G2469" i="2"/>
  <c r="I2468" i="2"/>
  <c r="G2470" i="2"/>
  <c r="I2469" i="2"/>
  <c r="G2471" i="2"/>
  <c r="I2470" i="2"/>
  <c r="G2472" i="2"/>
  <c r="I2471" i="2"/>
  <c r="G2473" i="2"/>
  <c r="I2472" i="2"/>
  <c r="G2474" i="2"/>
  <c r="I2473" i="2"/>
  <c r="G2475" i="2"/>
  <c r="I2474" i="2"/>
  <c r="G2476" i="2"/>
  <c r="I2475" i="2"/>
  <c r="G2477" i="2"/>
  <c r="I2476" i="2"/>
  <c r="G2478" i="2"/>
  <c r="I2477" i="2"/>
  <c r="G2479" i="2"/>
  <c r="I2478" i="2"/>
  <c r="G2480" i="2"/>
  <c r="I2479" i="2"/>
  <c r="G2481" i="2"/>
  <c r="I2480" i="2"/>
  <c r="G2482" i="2"/>
  <c r="I2481" i="2"/>
  <c r="G2483" i="2"/>
  <c r="I2482" i="2"/>
  <c r="G2484" i="2"/>
  <c r="I2483" i="2"/>
  <c r="G2485" i="2"/>
  <c r="I2484" i="2"/>
  <c r="G2486" i="2"/>
  <c r="I2485" i="2"/>
  <c r="G2487" i="2"/>
  <c r="I2486" i="2"/>
  <c r="G2488" i="2"/>
  <c r="I2487" i="2"/>
  <c r="G2489" i="2"/>
  <c r="I2488" i="2"/>
  <c r="G2490" i="2"/>
  <c r="I2489" i="2"/>
  <c r="G2491" i="2"/>
  <c r="I2490" i="2"/>
  <c r="G2492" i="2"/>
  <c r="I2491" i="2"/>
  <c r="G2493" i="2"/>
  <c r="I2492" i="2"/>
  <c r="G2494" i="2"/>
  <c r="I2493" i="2"/>
  <c r="G2495" i="2"/>
  <c r="I2494" i="2"/>
  <c r="G2496" i="2"/>
  <c r="I2495" i="2"/>
  <c r="G2497" i="2"/>
  <c r="I2496" i="2"/>
  <c r="G2498" i="2"/>
  <c r="I2497" i="2"/>
  <c r="G2499" i="2"/>
  <c r="I2498" i="2"/>
  <c r="G2500" i="2"/>
  <c r="I2499" i="2"/>
  <c r="G2501" i="2"/>
  <c r="I2500" i="2"/>
  <c r="G2502" i="2"/>
  <c r="I2501" i="2"/>
  <c r="G2503" i="2"/>
  <c r="I2502" i="2"/>
  <c r="G2504" i="2"/>
  <c r="I2503" i="2"/>
  <c r="G2505" i="2"/>
  <c r="I2504" i="2"/>
  <c r="G2506" i="2"/>
  <c r="I2505" i="2"/>
  <c r="G2507" i="2"/>
  <c r="I2506" i="2"/>
  <c r="G2508" i="2"/>
  <c r="I2507" i="2"/>
  <c r="G2509" i="2"/>
  <c r="I2508" i="2"/>
  <c r="G2510" i="2"/>
  <c r="I2509" i="2"/>
  <c r="G2511" i="2"/>
  <c r="I2510" i="2"/>
  <c r="G2512" i="2"/>
  <c r="I2511" i="2"/>
  <c r="G2513" i="2"/>
  <c r="I2512" i="2"/>
  <c r="G2514" i="2"/>
  <c r="I2513" i="2"/>
  <c r="G2515" i="2"/>
  <c r="I2514" i="2"/>
  <c r="G2516" i="2"/>
  <c r="I2515" i="2"/>
  <c r="G2517" i="2"/>
  <c r="I2516" i="2"/>
  <c r="G2518" i="2"/>
  <c r="I2517" i="2"/>
  <c r="G2519" i="2"/>
  <c r="I2518" i="2"/>
  <c r="G2520" i="2"/>
  <c r="I2519" i="2"/>
  <c r="G2521" i="2"/>
  <c r="I2520" i="2"/>
  <c r="G2522" i="2"/>
  <c r="I2521" i="2"/>
  <c r="G2523" i="2"/>
  <c r="I2522" i="2"/>
  <c r="G2524" i="2"/>
  <c r="I2523" i="2"/>
  <c r="G2525" i="2"/>
  <c r="I2524" i="2"/>
  <c r="G2526" i="2"/>
  <c r="I2525" i="2"/>
  <c r="G2527" i="2"/>
  <c r="I2526" i="2"/>
  <c r="G2528" i="2"/>
  <c r="I2527" i="2"/>
  <c r="G2529" i="2"/>
  <c r="I2528" i="2"/>
  <c r="G2530" i="2"/>
  <c r="I2529" i="2"/>
  <c r="G2531" i="2"/>
  <c r="I2530" i="2"/>
  <c r="G2532" i="2"/>
  <c r="I2531" i="2"/>
  <c r="G2533" i="2"/>
  <c r="I2532" i="2"/>
  <c r="G2534" i="2"/>
  <c r="I2533" i="2"/>
  <c r="G2535" i="2"/>
  <c r="I2534" i="2"/>
  <c r="G2536" i="2"/>
  <c r="I2535" i="2"/>
  <c r="G2537" i="2"/>
  <c r="I2536" i="2"/>
  <c r="G2538" i="2"/>
  <c r="I2537" i="2"/>
  <c r="G2539" i="2"/>
  <c r="I2538" i="2"/>
  <c r="G2540" i="2"/>
  <c r="I2539" i="2"/>
  <c r="G2541" i="2"/>
  <c r="I2540" i="2"/>
  <c r="G2542" i="2"/>
  <c r="I2541" i="2"/>
  <c r="G2543" i="2"/>
  <c r="I2542" i="2"/>
  <c r="G2544" i="2"/>
  <c r="I2543" i="2"/>
  <c r="G2545" i="2"/>
  <c r="I2544" i="2"/>
  <c r="G2546" i="2"/>
  <c r="I2545" i="2"/>
  <c r="G2547" i="2"/>
  <c r="I2546" i="2"/>
  <c r="G2548" i="2"/>
  <c r="I2547" i="2"/>
  <c r="G2549" i="2"/>
  <c r="I2548" i="2"/>
  <c r="G2550" i="2"/>
  <c r="I2549" i="2"/>
  <c r="G2551" i="2"/>
  <c r="I2550" i="2"/>
  <c r="G2552" i="2"/>
  <c r="I2551" i="2"/>
  <c r="G2553" i="2"/>
  <c r="I2552" i="2"/>
  <c r="G2554" i="2"/>
  <c r="I2553" i="2"/>
  <c r="G2555" i="2"/>
  <c r="I2554" i="2"/>
  <c r="G2556" i="2"/>
  <c r="I2555" i="2"/>
  <c r="G2557" i="2"/>
  <c r="I2556" i="2"/>
  <c r="G2558" i="2"/>
  <c r="I2557" i="2"/>
  <c r="G2559" i="2"/>
  <c r="I2558" i="2"/>
  <c r="G2560" i="2"/>
  <c r="I2559" i="2"/>
  <c r="G2561" i="2"/>
  <c r="I2560" i="2"/>
  <c r="G2562" i="2"/>
  <c r="I2561" i="2"/>
  <c r="G2563" i="2"/>
  <c r="I2562" i="2"/>
  <c r="G2564" i="2"/>
  <c r="I2563" i="2"/>
  <c r="G2565" i="2"/>
  <c r="I2564" i="2"/>
  <c r="G2566" i="2"/>
  <c r="I2565" i="2"/>
  <c r="G2567" i="2"/>
  <c r="I2566" i="2"/>
  <c r="G2568" i="2"/>
  <c r="I2567" i="2"/>
  <c r="G2569" i="2"/>
  <c r="I2568" i="2"/>
  <c r="G2570" i="2"/>
  <c r="I2569" i="2"/>
  <c r="G2571" i="2"/>
  <c r="I2570" i="2"/>
  <c r="G2572" i="2"/>
  <c r="I2571" i="2"/>
  <c r="G2573" i="2"/>
  <c r="I2572" i="2"/>
  <c r="G2574" i="2"/>
  <c r="I2573" i="2"/>
  <c r="G2575" i="2"/>
  <c r="I2574" i="2"/>
  <c r="G2576" i="2"/>
  <c r="I2575" i="2"/>
  <c r="G2577" i="2"/>
  <c r="I2576" i="2"/>
  <c r="G2578" i="2"/>
  <c r="I2577" i="2"/>
  <c r="G2579" i="2"/>
  <c r="I2578" i="2"/>
  <c r="G2580" i="2"/>
  <c r="I2579" i="2"/>
  <c r="G2581" i="2"/>
  <c r="I2580" i="2"/>
  <c r="G2582" i="2"/>
  <c r="I2581" i="2"/>
  <c r="G2583" i="2"/>
  <c r="I2582" i="2"/>
  <c r="G2584" i="2"/>
  <c r="I2583" i="2"/>
  <c r="G2585" i="2"/>
  <c r="I2584" i="2"/>
  <c r="G2586" i="2"/>
  <c r="I2585" i="2"/>
  <c r="G2587" i="2"/>
  <c r="I2586" i="2"/>
  <c r="G2588" i="2"/>
  <c r="I2587" i="2"/>
  <c r="G2589" i="2"/>
  <c r="I2588" i="2"/>
  <c r="G2590" i="2"/>
  <c r="I2589" i="2"/>
  <c r="G2591" i="2"/>
  <c r="I2590" i="2"/>
  <c r="G2592" i="2"/>
  <c r="I2591" i="2"/>
  <c r="G2593" i="2"/>
  <c r="I2592" i="2"/>
  <c r="G2594" i="2"/>
  <c r="I2593" i="2"/>
  <c r="G2595" i="2"/>
  <c r="I2594" i="2"/>
  <c r="G2596" i="2"/>
  <c r="I2595" i="2"/>
  <c r="G2597" i="2"/>
  <c r="I2596" i="2"/>
  <c r="G2598" i="2"/>
  <c r="I2597" i="2"/>
  <c r="G2599" i="2"/>
  <c r="I2598" i="2"/>
  <c r="G2600" i="2"/>
  <c r="I2599" i="2"/>
  <c r="G2601" i="2"/>
  <c r="I2600" i="2"/>
  <c r="G2602" i="2"/>
  <c r="I2601" i="2"/>
  <c r="G2603" i="2"/>
  <c r="I2602" i="2"/>
  <c r="G2604" i="2"/>
  <c r="I2603" i="2"/>
  <c r="G2605" i="2"/>
  <c r="I2604" i="2"/>
  <c r="G2606" i="2"/>
  <c r="I2605" i="2"/>
  <c r="G2607" i="2"/>
  <c r="I2606" i="2"/>
  <c r="G2608" i="2"/>
  <c r="I2607" i="2"/>
  <c r="G2609" i="2"/>
  <c r="I2608" i="2"/>
  <c r="G2610" i="2"/>
  <c r="I2609" i="2"/>
  <c r="G2611" i="2"/>
  <c r="I2610" i="2"/>
  <c r="G2612" i="2"/>
  <c r="I2611" i="2"/>
  <c r="G2613" i="2"/>
  <c r="I2612" i="2"/>
  <c r="G2614" i="2"/>
  <c r="I2613" i="2"/>
  <c r="G2615" i="2"/>
  <c r="I2614" i="2"/>
  <c r="G2616" i="2"/>
  <c r="I2615" i="2"/>
  <c r="G2617" i="2"/>
  <c r="I2616" i="2"/>
  <c r="G2618" i="2"/>
  <c r="I2617" i="2"/>
  <c r="G2619" i="2"/>
  <c r="I2618" i="2"/>
  <c r="G2620" i="2"/>
  <c r="I2619" i="2"/>
  <c r="G2621" i="2"/>
  <c r="I2620" i="2"/>
  <c r="G2622" i="2"/>
  <c r="I2621" i="2"/>
  <c r="G2623" i="2"/>
  <c r="I2622" i="2"/>
  <c r="G2624" i="2"/>
  <c r="I2623" i="2"/>
  <c r="G2625" i="2"/>
  <c r="I2624" i="2"/>
  <c r="G2626" i="2"/>
  <c r="I2625" i="2"/>
  <c r="G2627" i="2"/>
  <c r="I2626" i="2"/>
  <c r="G2628" i="2"/>
  <c r="I2627" i="2"/>
  <c r="G2629" i="2"/>
  <c r="I2628" i="2"/>
  <c r="G2630" i="2"/>
  <c r="I2629" i="2"/>
  <c r="G2631" i="2"/>
  <c r="I2630" i="2"/>
  <c r="G2632" i="2"/>
  <c r="I2631" i="2"/>
  <c r="G2633" i="2"/>
  <c r="I2632" i="2"/>
  <c r="G2634" i="2"/>
  <c r="I2633" i="2"/>
  <c r="G2635" i="2"/>
  <c r="I2634" i="2"/>
  <c r="G2636" i="2"/>
  <c r="I2635" i="2"/>
  <c r="G2637" i="2"/>
  <c r="I2636" i="2"/>
  <c r="G2638" i="2"/>
  <c r="I2637" i="2"/>
  <c r="G2639" i="2"/>
  <c r="I2638" i="2"/>
  <c r="G2640" i="2"/>
  <c r="I2639" i="2"/>
  <c r="G2641" i="2"/>
  <c r="I2640" i="2"/>
  <c r="G2642" i="2"/>
  <c r="I2641" i="2"/>
  <c r="G2643" i="2"/>
  <c r="I2642" i="2"/>
  <c r="G2644" i="2"/>
  <c r="I2643" i="2"/>
  <c r="G2645" i="2"/>
  <c r="I2644" i="2"/>
  <c r="G2646" i="2"/>
  <c r="I2645" i="2"/>
  <c r="G2647" i="2"/>
  <c r="I2646" i="2"/>
  <c r="G2648" i="2"/>
  <c r="I2647" i="2"/>
  <c r="G2649" i="2"/>
  <c r="I2648" i="2"/>
  <c r="G2650" i="2"/>
  <c r="I2649" i="2"/>
  <c r="G2651" i="2"/>
  <c r="I2650" i="2"/>
  <c r="G2652" i="2"/>
  <c r="I2651" i="2"/>
  <c r="G2653" i="2"/>
  <c r="I2652" i="2"/>
  <c r="G2654" i="2"/>
  <c r="I2653" i="2"/>
  <c r="G2655" i="2"/>
  <c r="I2654" i="2"/>
  <c r="G2656" i="2"/>
  <c r="I2655" i="2"/>
  <c r="G2657" i="2"/>
  <c r="I2656" i="2"/>
  <c r="G2658" i="2"/>
  <c r="I2657" i="2"/>
  <c r="G2659" i="2"/>
  <c r="I2658" i="2"/>
  <c r="G2660" i="2"/>
  <c r="I2659" i="2"/>
  <c r="G2661" i="2"/>
  <c r="I2660" i="2"/>
  <c r="G2662" i="2"/>
  <c r="I2661" i="2"/>
  <c r="G2663" i="2"/>
  <c r="I2662" i="2"/>
  <c r="G2664" i="2"/>
  <c r="I2663" i="2"/>
  <c r="G2665" i="2"/>
  <c r="I2664" i="2"/>
  <c r="G2666" i="2"/>
  <c r="I2665" i="2"/>
  <c r="G2667" i="2"/>
  <c r="I2666" i="2"/>
  <c r="G2668" i="2"/>
  <c r="I2667" i="2"/>
  <c r="G2669" i="2"/>
  <c r="I2668" i="2"/>
  <c r="G2670" i="2"/>
  <c r="I2669" i="2"/>
  <c r="G2671" i="2"/>
  <c r="I2670" i="2"/>
  <c r="G2672" i="2"/>
  <c r="I2671" i="2"/>
  <c r="G2673" i="2"/>
  <c r="I2672" i="2"/>
  <c r="G2674" i="2"/>
  <c r="I2673" i="2"/>
  <c r="G2675" i="2"/>
  <c r="I2674" i="2"/>
  <c r="G2676" i="2"/>
  <c r="I2675" i="2"/>
  <c r="G2677" i="2"/>
  <c r="I2676" i="2"/>
  <c r="G2678" i="2"/>
  <c r="I2677" i="2"/>
  <c r="G2679" i="2"/>
  <c r="I2678" i="2"/>
  <c r="G2680" i="2"/>
  <c r="I2679" i="2"/>
  <c r="G2681" i="2"/>
  <c r="I2680" i="2"/>
  <c r="G2682" i="2"/>
  <c r="I2681" i="2"/>
  <c r="G2683" i="2"/>
  <c r="I2682" i="2"/>
  <c r="G2684" i="2"/>
  <c r="I2683" i="2"/>
  <c r="G2685" i="2"/>
  <c r="I2684" i="2"/>
  <c r="G2686" i="2"/>
  <c r="I2685" i="2"/>
  <c r="G2687" i="2"/>
  <c r="I2686" i="2"/>
  <c r="G2688" i="2"/>
  <c r="I2687" i="2"/>
  <c r="G2689" i="2"/>
  <c r="I2688" i="2"/>
  <c r="G2690" i="2"/>
  <c r="I2689" i="2"/>
  <c r="G2691" i="2"/>
  <c r="I2690" i="2"/>
  <c r="G2692" i="2"/>
  <c r="I2691" i="2"/>
  <c r="G2693" i="2"/>
  <c r="I2692" i="2"/>
  <c r="G2694" i="2"/>
  <c r="I2693" i="2"/>
  <c r="G2695" i="2"/>
  <c r="I2694" i="2"/>
  <c r="G2696" i="2"/>
  <c r="I2695" i="2"/>
  <c r="G2697" i="2"/>
  <c r="I2696" i="2"/>
  <c r="G2698" i="2"/>
  <c r="I2697" i="2"/>
  <c r="G2699" i="2"/>
  <c r="I2698" i="2"/>
  <c r="G2700" i="2"/>
  <c r="I2699" i="2"/>
  <c r="G2701" i="2"/>
  <c r="I2700" i="2"/>
  <c r="G2702" i="2"/>
  <c r="I2701" i="2"/>
  <c r="G2703" i="2"/>
  <c r="I2702" i="2"/>
  <c r="G2704" i="2"/>
  <c r="I2703" i="2"/>
  <c r="G2705" i="2"/>
  <c r="I2704" i="2"/>
  <c r="G2706" i="2"/>
  <c r="I2705" i="2"/>
  <c r="G2707" i="2"/>
  <c r="I2706" i="2"/>
  <c r="G2708" i="2"/>
  <c r="I2707" i="2"/>
  <c r="G2709" i="2"/>
  <c r="I2708" i="2"/>
  <c r="G2710" i="2"/>
  <c r="I2709" i="2"/>
  <c r="G2711" i="2"/>
  <c r="I2710" i="2"/>
  <c r="G2712" i="2"/>
  <c r="I2711" i="2"/>
  <c r="G2713" i="2"/>
  <c r="I2712" i="2"/>
  <c r="G2714" i="2"/>
  <c r="I2713" i="2"/>
  <c r="G2715" i="2"/>
  <c r="I2714" i="2"/>
  <c r="G2716" i="2"/>
  <c r="I2715" i="2"/>
  <c r="G2717" i="2"/>
  <c r="I2716" i="2"/>
  <c r="G2718" i="2"/>
  <c r="I2717" i="2"/>
  <c r="G2719" i="2"/>
  <c r="I2718" i="2"/>
  <c r="G2720" i="2"/>
  <c r="I2719" i="2"/>
  <c r="G2721" i="2"/>
  <c r="I2720" i="2"/>
  <c r="G2722" i="2"/>
  <c r="I2721" i="2"/>
  <c r="G2723" i="2"/>
  <c r="I2722" i="2"/>
  <c r="G2724" i="2"/>
  <c r="I2723" i="2"/>
  <c r="G2725" i="2"/>
  <c r="I2724" i="2"/>
  <c r="G2726" i="2"/>
  <c r="I2725" i="2"/>
  <c r="G2727" i="2"/>
  <c r="I2726" i="2"/>
  <c r="G2728" i="2"/>
  <c r="I2727" i="2"/>
  <c r="G2729" i="2"/>
  <c r="I2728" i="2"/>
  <c r="G2730" i="2"/>
  <c r="I2729" i="2"/>
  <c r="G2731" i="2"/>
  <c r="I2730" i="2"/>
  <c r="G2732" i="2"/>
  <c r="I2731" i="2"/>
  <c r="G2733" i="2"/>
  <c r="I2732" i="2"/>
  <c r="G2734" i="2"/>
  <c r="I2733" i="2"/>
  <c r="G2735" i="2"/>
  <c r="I2734" i="2"/>
  <c r="G2736" i="2"/>
  <c r="I2735" i="2"/>
  <c r="G2737" i="2"/>
  <c r="I2736" i="2"/>
  <c r="G2738" i="2"/>
  <c r="I2737" i="2"/>
  <c r="G2739" i="2"/>
  <c r="I2738" i="2"/>
  <c r="G2740" i="2"/>
  <c r="I2739" i="2"/>
  <c r="G2741" i="2"/>
  <c r="I2740" i="2"/>
  <c r="G2742" i="2"/>
  <c r="I2741" i="2"/>
  <c r="G2743" i="2"/>
  <c r="I2742" i="2"/>
  <c r="G2744" i="2"/>
  <c r="I2743" i="2"/>
  <c r="G2745" i="2"/>
  <c r="I2744" i="2"/>
  <c r="G2746" i="2"/>
  <c r="I2745" i="2"/>
  <c r="G2747" i="2"/>
  <c r="I2746" i="2"/>
  <c r="G2748" i="2"/>
  <c r="I2747" i="2"/>
  <c r="G2749" i="2"/>
  <c r="I2748" i="2"/>
  <c r="G2750" i="2"/>
  <c r="I2749" i="2"/>
  <c r="G2751" i="2"/>
  <c r="I2750" i="2"/>
  <c r="G2752" i="2"/>
  <c r="I2751" i="2"/>
  <c r="G2753" i="2"/>
  <c r="I2752" i="2"/>
  <c r="G2754" i="2"/>
  <c r="I2753" i="2"/>
  <c r="G2755" i="2"/>
  <c r="I2754" i="2"/>
  <c r="G2756" i="2"/>
  <c r="I2755" i="2"/>
  <c r="G2757" i="2"/>
  <c r="I2756" i="2"/>
  <c r="G2758" i="2"/>
  <c r="I2757" i="2"/>
  <c r="G2759" i="2"/>
  <c r="I2758" i="2"/>
  <c r="G2760" i="2"/>
  <c r="I2759" i="2"/>
  <c r="G2761" i="2"/>
  <c r="I2760" i="2"/>
  <c r="G2762" i="2"/>
  <c r="I2761" i="2"/>
  <c r="G2763" i="2"/>
  <c r="I2762" i="2"/>
  <c r="G2764" i="2"/>
  <c r="I2763" i="2"/>
  <c r="G2765" i="2"/>
  <c r="I2764" i="2"/>
  <c r="G2766" i="2"/>
  <c r="I2765" i="2"/>
  <c r="G2767" i="2"/>
  <c r="I2766" i="2"/>
  <c r="G2768" i="2"/>
  <c r="I2767" i="2"/>
  <c r="G2769" i="2"/>
  <c r="I2768" i="2"/>
  <c r="G2770" i="2"/>
  <c r="I2769" i="2"/>
  <c r="G2771" i="2"/>
  <c r="I2770" i="2"/>
  <c r="G2772" i="2"/>
  <c r="I2771" i="2"/>
  <c r="G2773" i="2"/>
  <c r="I2772" i="2"/>
  <c r="G2774" i="2"/>
  <c r="I2773" i="2"/>
  <c r="G2775" i="2"/>
  <c r="I2774" i="2"/>
  <c r="G2776" i="2"/>
  <c r="I2775" i="2"/>
  <c r="G2777" i="2"/>
  <c r="I2776" i="2"/>
  <c r="G2778" i="2"/>
  <c r="I2777" i="2"/>
  <c r="G2779" i="2"/>
  <c r="I2778" i="2"/>
  <c r="G2780" i="2"/>
  <c r="I2779" i="2"/>
  <c r="G2781" i="2"/>
  <c r="I2780" i="2"/>
  <c r="G2782" i="2"/>
  <c r="I2781" i="2"/>
  <c r="G2783" i="2"/>
  <c r="I2782" i="2"/>
  <c r="G2784" i="2"/>
  <c r="I2783" i="2"/>
  <c r="G2785" i="2"/>
  <c r="I2784" i="2"/>
  <c r="G2786" i="2"/>
  <c r="I2785" i="2"/>
  <c r="G2787" i="2"/>
  <c r="I2786" i="2"/>
  <c r="G2788" i="2"/>
  <c r="I2787" i="2"/>
  <c r="G2789" i="2"/>
  <c r="I2788" i="2"/>
  <c r="G2790" i="2"/>
  <c r="I2789" i="2"/>
  <c r="G2791" i="2"/>
  <c r="I2790" i="2"/>
  <c r="G2792" i="2"/>
  <c r="I2791" i="2"/>
  <c r="G2793" i="2"/>
  <c r="I2792" i="2"/>
  <c r="G2794" i="2"/>
  <c r="I2793" i="2"/>
  <c r="G2795" i="2"/>
  <c r="I2794" i="2"/>
  <c r="G2796" i="2"/>
  <c r="I2795" i="2"/>
  <c r="G2797" i="2"/>
  <c r="I2796" i="2"/>
  <c r="G2798" i="2"/>
  <c r="I2797" i="2"/>
  <c r="G2799" i="2"/>
  <c r="I2798" i="2"/>
  <c r="G2800" i="2"/>
  <c r="I2799" i="2"/>
  <c r="G2801" i="2"/>
  <c r="I2800" i="2"/>
  <c r="G2802" i="2"/>
  <c r="I2801" i="2"/>
  <c r="G2803" i="2"/>
  <c r="I2802" i="2"/>
  <c r="G2804" i="2"/>
  <c r="I2803" i="2"/>
  <c r="G2805" i="2"/>
  <c r="I2804" i="2"/>
  <c r="G2806" i="2"/>
  <c r="I2805" i="2"/>
  <c r="G2807" i="2"/>
  <c r="I2806" i="2"/>
  <c r="G2808" i="2"/>
  <c r="I2807" i="2"/>
  <c r="G2809" i="2"/>
  <c r="I2808" i="2"/>
  <c r="G2810" i="2"/>
  <c r="I2809" i="2"/>
  <c r="G2811" i="2"/>
  <c r="I2810" i="2"/>
  <c r="G2812" i="2"/>
  <c r="I2811" i="2"/>
  <c r="G2813" i="2"/>
  <c r="I2812" i="2"/>
  <c r="G2814" i="2"/>
  <c r="I2813" i="2"/>
  <c r="G2815" i="2"/>
  <c r="I2814" i="2"/>
  <c r="G2816" i="2"/>
  <c r="I2815" i="2"/>
  <c r="G2817" i="2"/>
  <c r="I2816" i="2"/>
  <c r="G2818" i="2"/>
  <c r="I2817" i="2"/>
  <c r="G2819" i="2"/>
  <c r="I2818" i="2"/>
  <c r="G2820" i="2"/>
  <c r="I2819" i="2"/>
  <c r="G2821" i="2"/>
  <c r="I2820" i="2"/>
  <c r="G2822" i="2"/>
  <c r="I2821" i="2"/>
  <c r="G2823" i="2"/>
  <c r="I2822" i="2"/>
  <c r="G2824" i="2"/>
  <c r="I2823" i="2"/>
  <c r="G2825" i="2"/>
  <c r="I2824" i="2"/>
  <c r="G2826" i="2"/>
  <c r="I2825" i="2"/>
  <c r="G2827" i="2"/>
  <c r="I2826" i="2"/>
  <c r="G2828" i="2"/>
  <c r="I2827" i="2"/>
  <c r="G2829" i="2"/>
  <c r="I2828" i="2"/>
  <c r="G2830" i="2"/>
  <c r="I2829" i="2"/>
  <c r="G2831" i="2"/>
  <c r="I2830" i="2"/>
  <c r="G2832" i="2"/>
  <c r="I2831" i="2"/>
  <c r="G2833" i="2"/>
  <c r="I2832" i="2"/>
  <c r="G2834" i="2"/>
  <c r="I2833" i="2"/>
  <c r="G2835" i="2"/>
  <c r="I2834" i="2"/>
  <c r="G2836" i="2"/>
  <c r="I2835" i="2"/>
  <c r="G2837" i="2"/>
  <c r="I2836" i="2"/>
  <c r="G2838" i="2"/>
  <c r="I2837" i="2"/>
  <c r="G2839" i="2"/>
  <c r="I2838" i="2"/>
  <c r="G2840" i="2"/>
  <c r="I2839" i="2"/>
  <c r="G2841" i="2"/>
  <c r="I2840" i="2"/>
  <c r="G2842" i="2"/>
  <c r="I2841" i="2"/>
  <c r="G2843" i="2"/>
  <c r="I2842" i="2"/>
  <c r="G2844" i="2"/>
  <c r="I2843" i="2"/>
  <c r="G2845" i="2"/>
  <c r="I2844" i="2"/>
  <c r="G2846" i="2"/>
  <c r="I2845" i="2"/>
  <c r="G2847" i="2"/>
  <c r="I2846" i="2"/>
  <c r="G2848" i="2"/>
  <c r="I2847" i="2"/>
  <c r="G2849" i="2"/>
  <c r="I2848" i="2"/>
  <c r="G2850" i="2"/>
  <c r="I2849" i="2"/>
  <c r="G2851" i="2"/>
  <c r="I2850" i="2"/>
  <c r="G2852" i="2"/>
  <c r="I2851" i="2"/>
  <c r="G2853" i="2"/>
  <c r="I2852" i="2"/>
  <c r="G2854" i="2"/>
  <c r="I2853" i="2"/>
  <c r="G2855" i="2"/>
  <c r="I2854" i="2"/>
  <c r="G2856" i="2"/>
  <c r="I2855" i="2"/>
  <c r="G2857" i="2"/>
  <c r="I2856" i="2"/>
  <c r="G2858" i="2"/>
  <c r="I2857" i="2"/>
  <c r="G2859" i="2"/>
  <c r="I2858" i="2"/>
  <c r="G2860" i="2"/>
  <c r="I2859" i="2"/>
  <c r="G2861" i="2"/>
  <c r="I2860" i="2"/>
  <c r="G2862" i="2"/>
  <c r="I2861" i="2"/>
  <c r="G2863" i="2"/>
  <c r="I2862" i="2"/>
  <c r="G2864" i="2"/>
  <c r="I2863" i="2"/>
  <c r="G2865" i="2"/>
  <c r="I2864" i="2"/>
  <c r="G2866" i="2"/>
  <c r="I2865" i="2"/>
  <c r="G2867" i="2"/>
  <c r="I2866" i="2"/>
  <c r="G2868" i="2"/>
  <c r="I2867" i="2"/>
  <c r="G2869" i="2"/>
  <c r="I2868" i="2"/>
  <c r="G2870" i="2"/>
  <c r="I2869" i="2"/>
  <c r="G2871" i="2"/>
  <c r="I2870" i="2"/>
  <c r="G2872" i="2"/>
  <c r="I2871" i="2"/>
  <c r="G2873" i="2"/>
  <c r="I2872" i="2"/>
  <c r="G2874" i="2"/>
  <c r="I2873" i="2"/>
  <c r="G2875" i="2"/>
  <c r="I2874" i="2"/>
  <c r="G2876" i="2"/>
  <c r="I2875" i="2"/>
  <c r="G2877" i="2"/>
  <c r="I2876" i="2"/>
  <c r="G2878" i="2"/>
  <c r="I2877" i="2"/>
  <c r="G2879" i="2"/>
  <c r="I2878" i="2"/>
  <c r="G2880" i="2"/>
  <c r="I2879" i="2"/>
  <c r="G2881" i="2"/>
  <c r="I2880" i="2"/>
  <c r="G2882" i="2"/>
  <c r="I2881" i="2"/>
  <c r="G2883" i="2"/>
  <c r="I2882" i="2"/>
  <c r="G2884" i="2"/>
  <c r="I2883" i="2"/>
  <c r="G2885" i="2"/>
  <c r="I2884" i="2"/>
  <c r="G2886" i="2"/>
  <c r="I2885" i="2"/>
  <c r="G2887" i="2"/>
  <c r="I2886" i="2"/>
  <c r="G2888" i="2"/>
  <c r="I2887" i="2"/>
  <c r="G2889" i="2"/>
  <c r="I2888" i="2"/>
  <c r="G2890" i="2"/>
  <c r="I2889" i="2"/>
  <c r="G2891" i="2"/>
  <c r="I2890" i="2"/>
  <c r="G2892" i="2"/>
  <c r="I2891" i="2"/>
  <c r="G2893" i="2"/>
  <c r="I2892" i="2"/>
  <c r="G2894" i="2"/>
  <c r="I2893" i="2"/>
  <c r="G2895" i="2"/>
  <c r="I2894" i="2"/>
  <c r="G2896" i="2"/>
  <c r="I2895" i="2"/>
  <c r="G2897" i="2"/>
  <c r="I2896" i="2"/>
  <c r="G2898" i="2"/>
  <c r="I2897" i="2"/>
  <c r="G2899" i="2"/>
  <c r="I2898" i="2"/>
  <c r="G2900" i="2"/>
  <c r="I2899" i="2"/>
  <c r="G2901" i="2"/>
  <c r="I2900" i="2"/>
  <c r="G2902" i="2"/>
  <c r="I2901" i="2"/>
  <c r="G2903" i="2"/>
  <c r="I2902" i="2"/>
  <c r="G2904" i="2"/>
  <c r="I2903" i="2"/>
  <c r="G2905" i="2"/>
  <c r="I2904" i="2"/>
  <c r="G2906" i="2"/>
  <c r="I2905" i="2"/>
  <c r="G2907" i="2"/>
  <c r="I2906" i="2"/>
  <c r="G2908" i="2"/>
  <c r="I2907" i="2"/>
  <c r="G2909" i="2"/>
  <c r="I2908" i="2"/>
  <c r="G2910" i="2"/>
  <c r="I2909" i="2"/>
  <c r="G2911" i="2"/>
  <c r="I2910" i="2"/>
  <c r="G2912" i="2"/>
  <c r="I2911" i="2"/>
  <c r="G2913" i="2"/>
  <c r="I2912" i="2"/>
  <c r="G2914" i="2"/>
  <c r="I2913" i="2"/>
  <c r="G2915" i="2"/>
  <c r="I2914" i="2"/>
  <c r="G2916" i="2"/>
  <c r="I2915" i="2"/>
  <c r="G2917" i="2"/>
  <c r="I2916" i="2"/>
  <c r="G2918" i="2"/>
  <c r="I2917" i="2"/>
  <c r="G2919" i="2"/>
  <c r="I2918" i="2"/>
  <c r="G2920" i="2"/>
  <c r="I2919" i="2"/>
  <c r="G2921" i="2"/>
  <c r="I2920" i="2"/>
  <c r="G2922" i="2"/>
  <c r="I2921" i="2"/>
  <c r="G2923" i="2"/>
  <c r="I2922" i="2"/>
  <c r="G2924" i="2"/>
  <c r="I2923" i="2"/>
  <c r="G2925" i="2"/>
  <c r="I2924" i="2"/>
  <c r="G2926" i="2"/>
  <c r="I2925" i="2"/>
  <c r="G2927" i="2"/>
  <c r="I2926" i="2"/>
  <c r="G2928" i="2"/>
  <c r="I2927" i="2"/>
  <c r="G2929" i="2"/>
  <c r="I2928" i="2"/>
  <c r="G2930" i="2"/>
  <c r="I2929" i="2"/>
  <c r="G2931" i="2"/>
  <c r="I2930" i="2"/>
  <c r="G2932" i="2"/>
  <c r="I2931" i="2"/>
  <c r="G2933" i="2"/>
  <c r="I2932" i="2"/>
  <c r="G2934" i="2"/>
  <c r="I2933" i="2"/>
  <c r="G2935" i="2"/>
  <c r="I2934" i="2"/>
  <c r="G2936" i="2"/>
  <c r="I2935" i="2"/>
  <c r="G2937" i="2"/>
  <c r="I2936" i="2"/>
  <c r="G2938" i="2"/>
  <c r="I2937" i="2"/>
  <c r="G2939" i="2"/>
  <c r="I2938" i="2"/>
  <c r="G2940" i="2"/>
  <c r="I2939" i="2"/>
  <c r="G2941" i="2"/>
  <c r="I2940" i="2"/>
  <c r="G2942" i="2"/>
  <c r="I2941" i="2"/>
  <c r="G2943" i="2"/>
  <c r="I2942" i="2"/>
  <c r="G2944" i="2"/>
  <c r="I2943" i="2"/>
  <c r="G2945" i="2"/>
  <c r="I2944" i="2"/>
  <c r="G2946" i="2"/>
  <c r="I2945" i="2"/>
  <c r="G2947" i="2"/>
  <c r="I2946" i="2"/>
  <c r="G2948" i="2"/>
  <c r="I2947" i="2"/>
  <c r="G2949" i="2"/>
  <c r="I2948" i="2"/>
  <c r="G2950" i="2"/>
  <c r="I2949" i="2"/>
  <c r="G2951" i="2"/>
  <c r="I2950" i="2"/>
  <c r="G2952" i="2"/>
  <c r="I2951" i="2"/>
  <c r="G2953" i="2"/>
  <c r="I2952" i="2"/>
  <c r="G2954" i="2"/>
  <c r="I2953" i="2"/>
  <c r="G2955" i="2"/>
  <c r="I2954" i="2"/>
  <c r="G2956" i="2"/>
  <c r="I2955" i="2"/>
  <c r="G2957" i="2"/>
  <c r="I2956" i="2"/>
  <c r="G2958" i="2"/>
  <c r="I2957" i="2"/>
  <c r="G2959" i="2"/>
  <c r="I2958" i="2"/>
  <c r="G2960" i="2"/>
  <c r="I2959" i="2"/>
  <c r="G2961" i="2"/>
  <c r="I2960" i="2"/>
  <c r="G2962" i="2"/>
  <c r="I2961" i="2"/>
  <c r="G2963" i="2"/>
  <c r="I2962" i="2"/>
  <c r="G2964" i="2"/>
  <c r="I2963" i="2"/>
  <c r="G2965" i="2"/>
  <c r="I2964" i="2"/>
  <c r="G2966" i="2"/>
  <c r="I2965" i="2"/>
  <c r="G2967" i="2"/>
  <c r="I2966" i="2"/>
  <c r="G2968" i="2"/>
  <c r="I2967" i="2"/>
  <c r="G2969" i="2"/>
  <c r="I2968" i="2"/>
  <c r="G2970" i="2"/>
  <c r="I2969" i="2"/>
  <c r="G2971" i="2"/>
  <c r="I2970" i="2"/>
  <c r="G2972" i="2"/>
  <c r="I2971" i="2"/>
  <c r="G2973" i="2"/>
  <c r="I2972" i="2"/>
  <c r="G2974" i="2"/>
  <c r="I2973" i="2"/>
  <c r="G2975" i="2"/>
  <c r="I2974" i="2"/>
  <c r="G2976" i="2"/>
  <c r="I2975" i="2"/>
  <c r="G2977" i="2"/>
  <c r="I2976" i="2"/>
  <c r="G2978" i="2"/>
  <c r="I2977" i="2"/>
  <c r="G2979" i="2"/>
  <c r="I2978" i="2"/>
  <c r="G2980" i="2"/>
  <c r="I2979" i="2"/>
  <c r="G2981" i="2"/>
  <c r="I2980" i="2"/>
  <c r="G2982" i="2"/>
  <c r="I2981" i="2"/>
  <c r="G2983" i="2"/>
  <c r="I2982" i="2"/>
  <c r="G2984" i="2"/>
  <c r="I2983" i="2"/>
  <c r="G2985" i="2"/>
  <c r="I2984" i="2"/>
  <c r="G2986" i="2"/>
  <c r="I2985" i="2"/>
  <c r="G2987" i="2"/>
  <c r="I2986" i="2"/>
  <c r="G2988" i="2"/>
  <c r="I2987" i="2"/>
  <c r="G2989" i="2"/>
  <c r="I2988" i="2"/>
  <c r="G2990" i="2"/>
  <c r="I2989" i="2"/>
  <c r="G2991" i="2"/>
  <c r="I2990" i="2"/>
  <c r="G2992" i="2"/>
  <c r="I2991" i="2"/>
  <c r="G2993" i="2"/>
  <c r="I2992" i="2"/>
  <c r="G2994" i="2"/>
  <c r="I2993" i="2"/>
  <c r="G2995" i="2"/>
  <c r="I2994" i="2"/>
  <c r="G2996" i="2"/>
  <c r="I2995" i="2"/>
  <c r="G2997" i="2"/>
  <c r="I2996" i="2"/>
  <c r="G2998" i="2"/>
  <c r="I2997" i="2"/>
  <c r="G2999" i="2"/>
  <c r="I2998" i="2"/>
  <c r="G3000" i="2"/>
  <c r="I2999" i="2"/>
  <c r="G3001" i="2"/>
  <c r="I3000" i="2"/>
  <c r="G3002" i="2"/>
  <c r="I3001" i="2"/>
  <c r="G3003" i="2"/>
  <c r="I3002" i="2"/>
  <c r="G3004" i="2"/>
  <c r="I3003" i="2"/>
  <c r="G3005" i="2"/>
  <c r="I3004" i="2"/>
  <c r="G3006" i="2"/>
  <c r="I3005" i="2"/>
  <c r="G3007" i="2"/>
  <c r="I3006" i="2"/>
  <c r="G3008" i="2"/>
  <c r="I3007" i="2"/>
  <c r="G3009" i="2"/>
  <c r="I3008" i="2"/>
  <c r="G3010" i="2"/>
  <c r="I3009" i="2"/>
  <c r="G3011" i="2"/>
  <c r="I3010" i="2"/>
  <c r="G3012" i="2"/>
  <c r="I3011" i="2"/>
  <c r="G3013" i="2"/>
  <c r="I3012" i="2"/>
  <c r="G3014" i="2"/>
  <c r="I3013" i="2"/>
  <c r="G3015" i="2"/>
  <c r="I3014" i="2"/>
  <c r="G3016" i="2"/>
  <c r="I3015" i="2"/>
  <c r="G3017" i="2"/>
  <c r="I3016" i="2"/>
  <c r="G3018" i="2"/>
  <c r="I3017" i="2"/>
  <c r="G3019" i="2"/>
  <c r="I3018" i="2"/>
  <c r="G3020" i="2"/>
  <c r="I3019" i="2"/>
  <c r="G3021" i="2"/>
  <c r="I3020" i="2"/>
  <c r="G3022" i="2"/>
  <c r="I3021" i="2"/>
  <c r="G3023" i="2"/>
  <c r="I3022" i="2"/>
  <c r="G3024" i="2"/>
  <c r="I3023" i="2"/>
  <c r="G3025" i="2"/>
  <c r="I3024" i="2"/>
  <c r="G3026" i="2"/>
  <c r="I3025" i="2"/>
  <c r="G3027" i="2"/>
  <c r="I3026" i="2"/>
  <c r="G3028" i="2"/>
  <c r="I3027" i="2"/>
  <c r="G3029" i="2"/>
  <c r="I3028" i="2"/>
  <c r="G3030" i="2"/>
  <c r="I3029" i="2"/>
  <c r="G3031" i="2"/>
  <c r="I3030" i="2"/>
  <c r="G3032" i="2"/>
  <c r="I3031" i="2"/>
  <c r="G3033" i="2"/>
  <c r="I3032" i="2"/>
  <c r="G3034" i="2"/>
  <c r="I3033" i="2"/>
  <c r="G3035" i="2"/>
  <c r="I3034" i="2"/>
  <c r="G3036" i="2"/>
  <c r="I3035" i="2"/>
  <c r="G3037" i="2"/>
  <c r="I3036" i="2"/>
  <c r="G3038" i="2"/>
  <c r="I3037" i="2"/>
  <c r="G3039" i="2"/>
  <c r="I3038" i="2"/>
  <c r="G3040" i="2"/>
  <c r="I3039" i="2"/>
  <c r="G3041" i="2"/>
  <c r="I3040" i="2"/>
  <c r="G3042" i="2"/>
  <c r="I3041" i="2"/>
  <c r="G3043" i="2"/>
  <c r="I3042" i="2"/>
  <c r="G3044" i="2"/>
  <c r="I3043" i="2"/>
  <c r="G3045" i="2"/>
  <c r="I3044" i="2"/>
  <c r="G3046" i="2"/>
  <c r="I3045" i="2"/>
  <c r="G3047" i="2"/>
  <c r="I3046" i="2"/>
  <c r="G3048" i="2"/>
  <c r="I3047" i="2"/>
  <c r="G3049" i="2"/>
  <c r="I3048" i="2"/>
  <c r="G3050" i="2"/>
  <c r="I3049" i="2"/>
  <c r="G3051" i="2"/>
  <c r="I3050" i="2"/>
  <c r="G3052" i="2"/>
  <c r="I3051" i="2"/>
  <c r="G3053" i="2"/>
  <c r="I3052" i="2"/>
  <c r="G3054" i="2"/>
  <c r="I3053" i="2"/>
  <c r="G3055" i="2"/>
  <c r="I3054" i="2"/>
  <c r="G3056" i="2"/>
  <c r="I3055" i="2"/>
  <c r="G3057" i="2"/>
  <c r="I3056" i="2"/>
  <c r="G3058" i="2"/>
  <c r="I3057" i="2"/>
  <c r="G3059" i="2"/>
  <c r="I3058" i="2"/>
  <c r="G3060" i="2"/>
  <c r="I3059" i="2"/>
  <c r="G3061" i="2"/>
  <c r="I3060" i="2"/>
  <c r="G3062" i="2"/>
  <c r="I3061" i="2"/>
  <c r="G3063" i="2"/>
  <c r="I3062" i="2"/>
  <c r="G3064" i="2"/>
  <c r="I3063" i="2"/>
  <c r="G3065" i="2"/>
  <c r="I3064" i="2"/>
  <c r="G3066" i="2"/>
  <c r="I3065" i="2"/>
  <c r="G3067" i="2"/>
  <c r="I3066" i="2"/>
  <c r="G3068" i="2"/>
  <c r="I3067" i="2"/>
  <c r="G3069" i="2"/>
  <c r="I3068" i="2"/>
  <c r="G3070" i="2"/>
  <c r="I3069" i="2"/>
  <c r="G3071" i="2"/>
  <c r="I3070" i="2"/>
  <c r="G3072" i="2"/>
  <c r="I3071" i="2"/>
  <c r="G3073" i="2"/>
  <c r="I3072" i="2"/>
  <c r="G3074" i="2"/>
  <c r="I3073" i="2"/>
  <c r="G3075" i="2"/>
  <c r="I3074" i="2"/>
  <c r="G3076" i="2"/>
  <c r="I3075" i="2"/>
  <c r="G3077" i="2"/>
  <c r="I3076" i="2"/>
  <c r="G3078" i="2"/>
  <c r="I3077" i="2"/>
  <c r="G3079" i="2"/>
  <c r="I3078" i="2"/>
  <c r="G3080" i="2"/>
  <c r="I3079" i="2"/>
  <c r="G3081" i="2"/>
  <c r="I3080" i="2"/>
  <c r="G3082" i="2"/>
  <c r="I3081" i="2"/>
  <c r="G3083" i="2"/>
  <c r="I3082" i="2"/>
  <c r="G3084" i="2"/>
  <c r="I3083" i="2"/>
  <c r="G3085" i="2"/>
  <c r="I3084" i="2"/>
  <c r="G3086" i="2"/>
  <c r="I3085" i="2"/>
  <c r="G3087" i="2"/>
  <c r="I3086" i="2"/>
  <c r="G3088" i="2"/>
  <c r="I3087" i="2"/>
  <c r="G3089" i="2"/>
  <c r="I3088" i="2"/>
  <c r="G3090" i="2"/>
  <c r="I3089" i="2"/>
  <c r="G3091" i="2"/>
  <c r="I3090" i="2"/>
  <c r="G3092" i="2"/>
  <c r="I3091" i="2"/>
  <c r="G3093" i="2"/>
  <c r="I3092" i="2"/>
  <c r="G3094" i="2"/>
  <c r="I3093" i="2"/>
  <c r="G3095" i="2"/>
  <c r="I3094" i="2"/>
  <c r="G3096" i="2"/>
  <c r="I3095" i="2"/>
  <c r="G3097" i="2"/>
  <c r="I3096" i="2"/>
  <c r="G3098" i="2"/>
  <c r="I3097" i="2"/>
  <c r="G3099" i="2"/>
  <c r="I3098" i="2"/>
  <c r="G3100" i="2"/>
  <c r="I3099" i="2"/>
  <c r="G3101" i="2"/>
  <c r="I3100" i="2"/>
  <c r="G3102" i="2"/>
  <c r="I3101" i="2"/>
  <c r="G3103" i="2"/>
  <c r="I3102" i="2"/>
  <c r="G3104" i="2"/>
  <c r="I3103" i="2"/>
  <c r="G3105" i="2"/>
  <c r="I3104" i="2"/>
  <c r="G3106" i="2"/>
  <c r="I3105" i="2"/>
  <c r="G3107" i="2"/>
  <c r="I3106" i="2"/>
  <c r="G3108" i="2"/>
  <c r="I3107" i="2"/>
  <c r="G3109" i="2"/>
  <c r="I3108" i="2"/>
  <c r="G3110" i="2"/>
  <c r="I3109" i="2"/>
  <c r="G3111" i="2"/>
  <c r="I3110" i="2"/>
  <c r="G3112" i="2"/>
  <c r="I3111" i="2"/>
  <c r="G3113" i="2"/>
  <c r="I3112" i="2"/>
  <c r="G3114" i="2"/>
  <c r="I3113" i="2"/>
  <c r="G3115" i="2"/>
  <c r="I3114" i="2"/>
  <c r="G3116" i="2"/>
  <c r="I3115" i="2"/>
  <c r="G3117" i="2"/>
  <c r="I3116" i="2"/>
  <c r="G3118" i="2"/>
  <c r="I3117" i="2"/>
  <c r="G3119" i="2"/>
  <c r="I3118" i="2"/>
  <c r="G3120" i="2"/>
  <c r="I3119" i="2"/>
  <c r="G3121" i="2"/>
  <c r="I3120" i="2"/>
  <c r="G3122" i="2"/>
  <c r="I3121" i="2"/>
  <c r="G3123" i="2"/>
  <c r="I3122" i="2"/>
  <c r="G3124" i="2"/>
  <c r="I3123" i="2"/>
  <c r="G3125" i="2"/>
  <c r="I3124" i="2"/>
  <c r="G3126" i="2"/>
  <c r="I3125" i="2"/>
  <c r="G3127" i="2"/>
  <c r="I3126" i="2"/>
  <c r="G3128" i="2"/>
  <c r="I3127" i="2"/>
  <c r="G3129" i="2"/>
  <c r="I3128" i="2"/>
  <c r="G3130" i="2"/>
  <c r="I3129" i="2"/>
  <c r="G3131" i="2"/>
  <c r="I3130" i="2"/>
  <c r="G3132" i="2"/>
  <c r="I3131" i="2"/>
  <c r="G3133" i="2"/>
  <c r="I3132" i="2"/>
  <c r="G3134" i="2"/>
  <c r="I3133" i="2"/>
  <c r="G3135" i="2"/>
  <c r="I3134" i="2"/>
  <c r="G3136" i="2"/>
  <c r="I3135" i="2"/>
  <c r="G3137" i="2"/>
  <c r="I3136" i="2"/>
  <c r="G3138" i="2"/>
  <c r="I3137" i="2"/>
  <c r="G3139" i="2"/>
  <c r="I3138" i="2"/>
  <c r="G3140" i="2"/>
  <c r="I3139" i="2"/>
  <c r="G3141" i="2"/>
  <c r="I3140" i="2"/>
  <c r="G3142" i="2"/>
  <c r="I3141" i="2"/>
  <c r="G3143" i="2"/>
  <c r="I3142" i="2"/>
  <c r="G3144" i="2"/>
  <c r="I3143" i="2"/>
  <c r="G3145" i="2"/>
  <c r="I3144" i="2"/>
  <c r="G3146" i="2"/>
  <c r="I3145" i="2"/>
  <c r="G3147" i="2"/>
  <c r="I3146" i="2"/>
  <c r="G3148" i="2"/>
  <c r="I3147" i="2"/>
  <c r="G3149" i="2"/>
  <c r="I3148" i="2"/>
  <c r="G3150" i="2"/>
  <c r="I3149" i="2"/>
  <c r="G3151" i="2"/>
  <c r="I3150" i="2"/>
  <c r="G3152" i="2"/>
  <c r="I3151" i="2"/>
  <c r="G3153" i="2"/>
  <c r="I3152" i="2"/>
  <c r="G3154" i="2"/>
  <c r="I3153" i="2"/>
  <c r="G3155" i="2"/>
  <c r="I3154" i="2"/>
  <c r="G3156" i="2"/>
  <c r="I3155" i="2"/>
  <c r="G3157" i="2"/>
  <c r="I3156" i="2"/>
  <c r="G3158" i="2"/>
  <c r="I3157" i="2"/>
  <c r="G3159" i="2"/>
  <c r="I3158" i="2"/>
  <c r="G3160" i="2"/>
  <c r="I3159" i="2"/>
  <c r="G3161" i="2"/>
  <c r="I3160" i="2"/>
  <c r="G3162" i="2"/>
  <c r="I3161" i="2"/>
  <c r="G3163" i="2"/>
  <c r="I3162" i="2"/>
  <c r="G3164" i="2"/>
  <c r="I3163" i="2"/>
  <c r="G3165" i="2"/>
  <c r="I3164" i="2"/>
  <c r="G3166" i="2"/>
  <c r="I3165" i="2"/>
  <c r="G3167" i="2"/>
  <c r="I3166" i="2"/>
  <c r="G3168" i="2"/>
  <c r="I3167" i="2"/>
  <c r="G3169" i="2"/>
  <c r="I3168" i="2"/>
  <c r="G3170" i="2"/>
  <c r="I3169" i="2"/>
  <c r="G3171" i="2"/>
  <c r="I3170" i="2"/>
  <c r="G3172" i="2"/>
  <c r="I3171" i="2"/>
  <c r="G3173" i="2"/>
  <c r="I3172" i="2"/>
  <c r="G3174" i="2"/>
  <c r="I3173" i="2"/>
  <c r="G3175" i="2"/>
  <c r="I3174" i="2"/>
  <c r="G3176" i="2"/>
  <c r="I3175" i="2"/>
  <c r="G3177" i="2"/>
  <c r="I3176" i="2"/>
  <c r="G3178" i="2"/>
  <c r="I3177" i="2"/>
  <c r="G3179" i="2"/>
  <c r="I3178" i="2"/>
  <c r="G3180" i="2"/>
  <c r="I3179" i="2"/>
  <c r="G3181" i="2"/>
  <c r="I3180" i="2"/>
  <c r="G3182" i="2"/>
  <c r="I3181" i="2"/>
  <c r="G3183" i="2"/>
  <c r="I3182" i="2"/>
  <c r="G3184" i="2"/>
  <c r="I3183" i="2"/>
  <c r="G3185" i="2"/>
  <c r="I3184" i="2"/>
  <c r="G3186" i="2"/>
  <c r="I3185" i="2"/>
  <c r="G3187" i="2"/>
  <c r="I3186" i="2"/>
  <c r="G3188" i="2"/>
  <c r="I3187" i="2"/>
  <c r="G3189" i="2"/>
  <c r="I3188" i="2"/>
  <c r="G3190" i="2"/>
  <c r="I3189" i="2"/>
  <c r="G3191" i="2"/>
  <c r="I3190" i="2"/>
  <c r="G3192" i="2"/>
  <c r="I3191" i="2"/>
  <c r="G3193" i="2"/>
  <c r="I3192" i="2"/>
  <c r="G3194" i="2"/>
  <c r="I3193" i="2"/>
  <c r="G3195" i="2"/>
  <c r="I3194" i="2"/>
  <c r="G3196" i="2"/>
  <c r="I3195" i="2"/>
  <c r="G3197" i="2"/>
  <c r="I3196" i="2"/>
  <c r="G3198" i="2"/>
  <c r="I3197" i="2"/>
  <c r="G3199" i="2"/>
  <c r="I3198" i="2"/>
  <c r="G3200" i="2"/>
  <c r="I3199" i="2"/>
  <c r="G3201" i="2"/>
  <c r="I3200" i="2"/>
  <c r="G3202" i="2"/>
  <c r="I3201" i="2"/>
  <c r="G3203" i="2"/>
  <c r="I3202" i="2"/>
  <c r="G3204" i="2"/>
  <c r="I3203" i="2"/>
  <c r="G3205" i="2"/>
  <c r="I3204" i="2"/>
  <c r="G3206" i="2"/>
  <c r="I3205" i="2"/>
  <c r="G3207" i="2"/>
  <c r="I3206" i="2"/>
  <c r="G3208" i="2"/>
  <c r="I3207" i="2"/>
  <c r="G3209" i="2"/>
  <c r="I3208" i="2"/>
  <c r="G3210" i="2"/>
  <c r="I3209" i="2"/>
  <c r="G3211" i="2"/>
  <c r="I3210" i="2"/>
  <c r="G3212" i="2"/>
  <c r="I3211" i="2"/>
  <c r="G3213" i="2"/>
  <c r="I3212" i="2"/>
  <c r="G3214" i="2"/>
  <c r="I3213" i="2"/>
  <c r="G3215" i="2"/>
  <c r="I3214" i="2"/>
  <c r="G3216" i="2"/>
  <c r="I3215" i="2"/>
  <c r="G3217" i="2"/>
  <c r="I3216" i="2"/>
  <c r="G3218" i="2"/>
  <c r="I3217" i="2"/>
  <c r="G3219" i="2"/>
  <c r="I3218" i="2"/>
  <c r="G3220" i="2"/>
  <c r="I3219" i="2"/>
  <c r="G3221" i="2"/>
  <c r="I3220" i="2"/>
  <c r="G3222" i="2"/>
  <c r="I3221" i="2"/>
  <c r="G3223" i="2"/>
  <c r="I3222" i="2"/>
  <c r="G3224" i="2"/>
  <c r="I3223" i="2"/>
  <c r="G3225" i="2"/>
  <c r="I3224" i="2"/>
  <c r="G3226" i="2"/>
  <c r="I3225" i="2"/>
  <c r="G3227" i="2"/>
  <c r="I3226" i="2"/>
  <c r="G3228" i="2"/>
  <c r="I3227" i="2"/>
  <c r="G3229" i="2"/>
  <c r="I3228" i="2"/>
  <c r="G3230" i="2"/>
  <c r="I3229" i="2"/>
  <c r="G3231" i="2"/>
  <c r="I3230" i="2"/>
  <c r="G3232" i="2"/>
  <c r="I3231" i="2"/>
  <c r="G3233" i="2"/>
  <c r="I3232" i="2"/>
  <c r="G3234" i="2"/>
  <c r="I3233" i="2"/>
  <c r="G3235" i="2"/>
  <c r="I3234" i="2"/>
  <c r="G3236" i="2"/>
  <c r="I3235" i="2"/>
  <c r="G3237" i="2"/>
  <c r="I3236" i="2"/>
  <c r="G3238" i="2"/>
  <c r="I3237" i="2"/>
  <c r="G3239" i="2"/>
  <c r="I3238" i="2"/>
  <c r="G3240" i="2"/>
  <c r="I3239" i="2"/>
  <c r="G3241" i="2"/>
  <c r="I3240" i="2"/>
  <c r="G3242" i="2"/>
  <c r="I3241" i="2"/>
  <c r="G3243" i="2"/>
  <c r="I3242" i="2"/>
  <c r="G3244" i="2"/>
  <c r="I3243" i="2"/>
  <c r="G3245" i="2"/>
  <c r="I3244" i="2"/>
  <c r="G3246" i="2"/>
  <c r="I3245" i="2"/>
  <c r="G3247" i="2"/>
  <c r="I3246" i="2"/>
  <c r="G3248" i="2"/>
  <c r="I3247" i="2"/>
  <c r="G3249" i="2"/>
  <c r="I3248" i="2"/>
  <c r="G3250" i="2"/>
  <c r="I3249" i="2"/>
  <c r="G3251" i="2"/>
  <c r="I3250" i="2"/>
  <c r="G3252" i="2"/>
  <c r="I3251" i="2"/>
  <c r="G3253" i="2"/>
  <c r="I3252" i="2"/>
  <c r="G3254" i="2"/>
  <c r="I3253" i="2"/>
  <c r="G3255" i="2"/>
  <c r="I3254" i="2"/>
  <c r="G3256" i="2"/>
  <c r="I3255" i="2"/>
  <c r="G3257" i="2"/>
  <c r="I3256" i="2"/>
  <c r="G3258" i="2"/>
  <c r="I3257" i="2"/>
  <c r="G3259" i="2"/>
  <c r="I3258" i="2"/>
  <c r="G3260" i="2"/>
  <c r="I3259" i="2"/>
  <c r="G3261" i="2"/>
  <c r="I3260" i="2"/>
  <c r="G3262" i="2"/>
  <c r="I3261" i="2"/>
  <c r="G3263" i="2"/>
  <c r="I3262" i="2"/>
  <c r="G3264" i="2"/>
  <c r="I3263" i="2"/>
  <c r="G3265" i="2"/>
  <c r="I3264" i="2"/>
  <c r="G3266" i="2"/>
  <c r="I3265" i="2"/>
  <c r="G3267" i="2"/>
  <c r="I3266" i="2"/>
  <c r="G3268" i="2"/>
  <c r="I3267" i="2"/>
  <c r="G3269" i="2"/>
  <c r="I3268" i="2"/>
  <c r="G3270" i="2"/>
  <c r="I3269" i="2"/>
  <c r="G3271" i="2"/>
  <c r="I3270" i="2"/>
  <c r="G3272" i="2"/>
  <c r="I3271" i="2"/>
  <c r="G3273" i="2"/>
  <c r="I3272" i="2"/>
  <c r="G3274" i="2"/>
  <c r="I3273" i="2"/>
  <c r="G3275" i="2"/>
  <c r="I3274" i="2"/>
  <c r="G3276" i="2"/>
  <c r="I3275" i="2"/>
  <c r="G3277" i="2"/>
  <c r="I3276" i="2"/>
  <c r="G3278" i="2"/>
  <c r="I3277" i="2"/>
  <c r="G3279" i="2"/>
  <c r="I3278" i="2"/>
  <c r="G3280" i="2"/>
  <c r="I3279" i="2"/>
  <c r="G3281" i="2"/>
  <c r="I3280" i="2"/>
  <c r="G3282" i="2"/>
  <c r="I3281" i="2"/>
  <c r="G3283" i="2"/>
  <c r="I3282" i="2"/>
  <c r="G3284" i="2"/>
  <c r="I3283" i="2"/>
  <c r="G3285" i="2"/>
  <c r="I3284" i="2"/>
  <c r="G3286" i="2"/>
  <c r="I3285" i="2"/>
  <c r="G3287" i="2"/>
  <c r="I3286" i="2"/>
  <c r="G3288" i="2"/>
  <c r="I3287" i="2"/>
  <c r="G3289" i="2"/>
  <c r="I3288" i="2"/>
  <c r="G3290" i="2"/>
  <c r="I3289" i="2"/>
  <c r="G3291" i="2"/>
  <c r="I3290" i="2"/>
  <c r="G3292" i="2"/>
  <c r="I3291" i="2"/>
  <c r="G3293" i="2"/>
  <c r="I3292" i="2"/>
  <c r="G3294" i="2"/>
  <c r="I3293" i="2"/>
  <c r="G3295" i="2"/>
  <c r="I3294" i="2"/>
  <c r="G3296" i="2"/>
  <c r="I3295" i="2"/>
  <c r="G3297" i="2"/>
  <c r="I3296" i="2"/>
  <c r="G3298" i="2"/>
  <c r="I3297" i="2"/>
  <c r="G3299" i="2"/>
  <c r="I3298" i="2"/>
  <c r="G3300" i="2"/>
  <c r="I3299" i="2"/>
  <c r="G3301" i="2"/>
  <c r="I3300" i="2"/>
  <c r="G3302" i="2"/>
  <c r="I3301" i="2"/>
  <c r="G3303" i="2"/>
  <c r="I3302" i="2"/>
  <c r="G3304" i="2"/>
  <c r="I3303" i="2"/>
  <c r="G3305" i="2"/>
  <c r="I3304" i="2"/>
  <c r="G3306" i="2"/>
  <c r="I3305" i="2"/>
  <c r="G3307" i="2"/>
  <c r="I3306" i="2"/>
  <c r="G3308" i="2"/>
  <c r="I3307" i="2"/>
  <c r="G3309" i="2"/>
  <c r="I3308" i="2"/>
  <c r="G3310" i="2"/>
  <c r="I3309" i="2"/>
  <c r="G3311" i="2"/>
  <c r="I3310" i="2"/>
  <c r="G3312" i="2"/>
  <c r="I3311" i="2"/>
  <c r="G3313" i="2"/>
  <c r="I3312" i="2"/>
  <c r="G3314" i="2"/>
  <c r="I3313" i="2"/>
  <c r="G3315" i="2"/>
  <c r="I3314" i="2"/>
  <c r="G3316" i="2"/>
  <c r="I3315" i="2"/>
  <c r="G3317" i="2"/>
  <c r="I3316" i="2"/>
  <c r="G3318" i="2"/>
  <c r="I3317" i="2"/>
  <c r="G3319" i="2"/>
  <c r="I3318" i="2"/>
  <c r="G3320" i="2"/>
  <c r="I3319" i="2"/>
  <c r="G3321" i="2"/>
  <c r="I3320" i="2"/>
  <c r="G3322" i="2"/>
  <c r="I3321" i="2"/>
  <c r="G3323" i="2"/>
  <c r="I3322" i="2"/>
  <c r="G3324" i="2"/>
  <c r="I3323" i="2"/>
  <c r="G3325" i="2"/>
  <c r="I3324" i="2"/>
  <c r="G3326" i="2"/>
  <c r="I3325" i="2"/>
  <c r="G3327" i="2"/>
  <c r="I3326" i="2"/>
  <c r="G3328" i="2"/>
  <c r="I3327" i="2"/>
  <c r="G3329" i="2"/>
  <c r="I3328" i="2"/>
  <c r="G3330" i="2"/>
  <c r="I3329" i="2"/>
  <c r="G3331" i="2"/>
  <c r="I3330" i="2"/>
  <c r="G3332" i="2"/>
  <c r="I3331" i="2"/>
  <c r="G3333" i="2"/>
  <c r="I3332" i="2"/>
  <c r="G3334" i="2"/>
  <c r="I3333" i="2"/>
  <c r="G3335" i="2"/>
  <c r="I3334" i="2"/>
  <c r="G3336" i="2"/>
  <c r="I3335" i="2"/>
  <c r="G3337" i="2"/>
  <c r="I3336" i="2"/>
  <c r="G3338" i="2"/>
  <c r="I3337" i="2"/>
  <c r="G3339" i="2"/>
  <c r="I3338" i="2"/>
  <c r="G3340" i="2"/>
  <c r="I3339" i="2"/>
  <c r="G3341" i="2"/>
  <c r="I3340" i="2"/>
  <c r="G3342" i="2"/>
  <c r="I3341" i="2"/>
  <c r="G3343" i="2"/>
  <c r="I3342" i="2"/>
  <c r="G3344" i="2"/>
  <c r="I3343" i="2"/>
  <c r="G3345" i="2"/>
  <c r="I3344" i="2"/>
  <c r="G3346" i="2"/>
  <c r="I3345" i="2"/>
  <c r="G3347" i="2"/>
  <c r="I3346" i="2"/>
  <c r="G3348" i="2"/>
  <c r="I3347" i="2"/>
  <c r="G3349" i="2"/>
  <c r="I3348" i="2"/>
  <c r="G3350" i="2"/>
  <c r="I3349" i="2"/>
  <c r="G3351" i="2"/>
  <c r="I3350" i="2"/>
  <c r="G3352" i="2"/>
  <c r="I3351" i="2"/>
  <c r="G3353" i="2"/>
  <c r="I3352" i="2"/>
  <c r="G3354" i="2"/>
  <c r="I3353" i="2"/>
  <c r="G3355" i="2"/>
  <c r="I3354" i="2"/>
  <c r="G3356" i="2"/>
  <c r="I3355" i="2"/>
  <c r="G3357" i="2"/>
  <c r="I3356" i="2"/>
  <c r="G3358" i="2"/>
  <c r="I3357" i="2"/>
  <c r="G3359" i="2"/>
  <c r="I3358" i="2"/>
  <c r="G3360" i="2"/>
  <c r="I3359" i="2"/>
  <c r="G3361" i="2"/>
  <c r="I3360" i="2"/>
  <c r="G3362" i="2"/>
  <c r="I3361" i="2"/>
  <c r="G3363" i="2"/>
  <c r="I3362" i="2"/>
  <c r="G3364" i="2"/>
  <c r="I3363" i="2"/>
  <c r="G3365" i="2"/>
  <c r="I3364" i="2"/>
  <c r="G3366" i="2"/>
  <c r="I3365" i="2"/>
  <c r="G3367" i="2"/>
  <c r="I3366" i="2"/>
  <c r="G3368" i="2"/>
  <c r="I3367" i="2"/>
  <c r="G3369" i="2"/>
  <c r="I3368" i="2"/>
  <c r="G3370" i="2"/>
  <c r="I3369" i="2"/>
  <c r="G3371" i="2"/>
  <c r="I3370" i="2"/>
  <c r="G3372" i="2"/>
  <c r="I3371" i="2"/>
  <c r="G3373" i="2"/>
  <c r="I3372" i="2"/>
  <c r="G3374" i="2"/>
  <c r="I3373" i="2"/>
  <c r="G3375" i="2"/>
  <c r="I3374" i="2"/>
  <c r="G3376" i="2"/>
  <c r="I3375" i="2"/>
  <c r="G3377" i="2"/>
  <c r="I3376" i="2"/>
  <c r="G3378" i="2"/>
  <c r="I3377" i="2"/>
  <c r="G3379" i="2"/>
  <c r="I3378" i="2"/>
  <c r="G3380" i="2"/>
  <c r="I3379" i="2"/>
  <c r="G3381" i="2"/>
  <c r="I3380" i="2"/>
  <c r="G3382" i="2"/>
  <c r="I3381" i="2"/>
  <c r="G3383" i="2"/>
  <c r="I3382" i="2"/>
  <c r="G3384" i="2"/>
  <c r="I3383" i="2"/>
  <c r="G3385" i="2"/>
  <c r="I3384" i="2"/>
  <c r="G3386" i="2"/>
  <c r="I3385" i="2"/>
  <c r="G3387" i="2"/>
  <c r="I3386" i="2"/>
  <c r="G3388" i="2"/>
  <c r="I3387" i="2"/>
  <c r="G3389" i="2"/>
  <c r="I3388" i="2"/>
  <c r="G3390" i="2"/>
  <c r="I3389" i="2"/>
  <c r="G3391" i="2"/>
  <c r="I3390" i="2"/>
  <c r="G3392" i="2"/>
  <c r="I3391" i="2"/>
  <c r="G3393" i="2"/>
  <c r="I3392" i="2"/>
  <c r="G3394" i="2"/>
  <c r="I3393" i="2"/>
  <c r="G3395" i="2"/>
  <c r="I3394" i="2"/>
  <c r="G3396" i="2"/>
  <c r="I3395" i="2"/>
  <c r="G3397" i="2"/>
  <c r="I3396" i="2"/>
  <c r="G3398" i="2"/>
  <c r="I3397" i="2"/>
  <c r="G3399" i="2"/>
  <c r="I3398" i="2"/>
  <c r="G3400" i="2"/>
  <c r="I3399" i="2"/>
  <c r="G3401" i="2"/>
  <c r="I3400" i="2"/>
  <c r="G3402" i="2"/>
  <c r="I3401" i="2"/>
  <c r="G3403" i="2"/>
  <c r="I3402" i="2"/>
  <c r="G3404" i="2"/>
  <c r="I3403" i="2"/>
  <c r="G3405" i="2"/>
  <c r="I3404" i="2"/>
  <c r="G3406" i="2"/>
  <c r="I3405" i="2"/>
  <c r="G3407" i="2"/>
  <c r="I3406" i="2"/>
  <c r="G3408" i="2"/>
  <c r="I3407" i="2"/>
  <c r="G3409" i="2"/>
  <c r="I3408" i="2"/>
  <c r="G3410" i="2"/>
  <c r="I3409" i="2"/>
  <c r="G3411" i="2"/>
  <c r="I3410" i="2"/>
  <c r="G3412" i="2"/>
  <c r="I3411" i="2"/>
  <c r="G3413" i="2"/>
  <c r="I3412" i="2"/>
  <c r="G3414" i="2"/>
  <c r="I3413" i="2"/>
  <c r="G3415" i="2"/>
  <c r="I3414" i="2"/>
  <c r="G3416" i="2"/>
  <c r="I3415" i="2"/>
  <c r="G3417" i="2"/>
  <c r="I3416" i="2"/>
  <c r="G3418" i="2"/>
  <c r="I3417" i="2"/>
  <c r="G3419" i="2"/>
  <c r="I3418" i="2"/>
  <c r="G3420" i="2"/>
  <c r="I3419" i="2"/>
  <c r="G3421" i="2"/>
  <c r="I3420" i="2"/>
  <c r="G3422" i="2"/>
  <c r="I3421" i="2"/>
  <c r="G3423" i="2"/>
  <c r="I3422" i="2"/>
  <c r="G3424" i="2"/>
  <c r="I3423" i="2"/>
  <c r="G3425" i="2"/>
  <c r="I3424" i="2"/>
  <c r="G3426" i="2"/>
  <c r="I3425" i="2"/>
  <c r="G3427" i="2"/>
  <c r="I3426" i="2"/>
  <c r="G3428" i="2"/>
  <c r="I3427" i="2"/>
  <c r="G3429" i="2"/>
  <c r="I3428" i="2"/>
  <c r="G3430" i="2"/>
  <c r="I3429" i="2"/>
  <c r="G3431" i="2"/>
  <c r="I3430" i="2"/>
  <c r="G3432" i="2"/>
  <c r="I3431" i="2"/>
  <c r="G3433" i="2"/>
  <c r="I3432" i="2"/>
  <c r="G3434" i="2"/>
  <c r="I3433" i="2"/>
  <c r="G3435" i="2"/>
  <c r="I3434" i="2"/>
  <c r="G3436" i="2"/>
  <c r="I3435" i="2"/>
  <c r="G3437" i="2"/>
  <c r="I3436" i="2"/>
  <c r="G3438" i="2"/>
  <c r="I3437" i="2"/>
  <c r="G3439" i="2"/>
  <c r="I3438" i="2"/>
  <c r="G3440" i="2"/>
  <c r="I3439" i="2"/>
  <c r="G3441" i="2"/>
  <c r="I3440" i="2"/>
  <c r="G3442" i="2"/>
  <c r="I3441" i="2"/>
  <c r="G3443" i="2"/>
  <c r="I3442" i="2"/>
  <c r="G3444" i="2"/>
  <c r="I3443" i="2"/>
  <c r="G3445" i="2"/>
  <c r="I3444" i="2"/>
  <c r="G3446" i="2"/>
  <c r="I3445" i="2"/>
  <c r="G3447" i="2"/>
  <c r="I3446" i="2"/>
  <c r="G3448" i="2"/>
  <c r="I3447" i="2"/>
  <c r="G3449" i="2"/>
  <c r="I3448" i="2"/>
  <c r="G3450" i="2"/>
  <c r="I3449" i="2"/>
  <c r="G3451" i="2"/>
  <c r="I3450" i="2"/>
  <c r="G3452" i="2"/>
  <c r="I3451" i="2"/>
  <c r="G3453" i="2"/>
  <c r="I3452" i="2"/>
  <c r="G3454" i="2"/>
  <c r="I3453" i="2"/>
  <c r="G3455" i="2"/>
  <c r="I3454" i="2"/>
  <c r="G3456" i="2"/>
  <c r="I3455" i="2"/>
  <c r="G3457" i="2"/>
  <c r="I3456" i="2"/>
  <c r="G3458" i="2"/>
  <c r="I3457" i="2"/>
  <c r="G3459" i="2"/>
  <c r="I3458" i="2"/>
  <c r="G3460" i="2"/>
  <c r="I3459" i="2"/>
  <c r="G3461" i="2"/>
  <c r="I3460" i="2"/>
  <c r="G3462" i="2"/>
  <c r="I3461" i="2"/>
  <c r="G3463" i="2"/>
  <c r="I3462" i="2"/>
  <c r="G3464" i="2"/>
  <c r="I3463" i="2"/>
  <c r="G3465" i="2"/>
  <c r="I3464" i="2"/>
  <c r="G3466" i="2"/>
  <c r="I3465" i="2"/>
  <c r="G3467" i="2"/>
  <c r="I3466" i="2"/>
  <c r="G3468" i="2"/>
  <c r="I3467" i="2"/>
  <c r="G3469" i="2"/>
  <c r="I3468" i="2"/>
  <c r="G3470" i="2"/>
  <c r="I3469" i="2"/>
  <c r="G3471" i="2"/>
  <c r="I3470" i="2"/>
  <c r="G3472" i="2"/>
  <c r="I3471" i="2"/>
  <c r="G3473" i="2"/>
  <c r="I3472" i="2"/>
  <c r="G3474" i="2"/>
  <c r="I3473" i="2"/>
  <c r="G3475" i="2"/>
  <c r="I3474" i="2"/>
  <c r="G3476" i="2"/>
  <c r="I3475" i="2"/>
  <c r="G3477" i="2"/>
  <c r="I3476" i="2"/>
  <c r="G3478" i="2"/>
  <c r="I3477" i="2"/>
  <c r="G3479" i="2"/>
  <c r="I3478" i="2"/>
  <c r="G3480" i="2"/>
  <c r="I3479" i="2"/>
  <c r="G3481" i="2"/>
  <c r="I3480" i="2"/>
  <c r="G3482" i="2"/>
  <c r="I3481" i="2"/>
  <c r="G3483" i="2"/>
  <c r="I3482" i="2"/>
  <c r="G3484" i="2"/>
  <c r="I3483" i="2"/>
  <c r="G3485" i="2"/>
  <c r="I3484" i="2"/>
  <c r="G3486" i="2"/>
  <c r="I3485" i="2"/>
  <c r="G3487" i="2"/>
  <c r="I3486" i="2"/>
  <c r="G3488" i="2"/>
  <c r="I3487" i="2"/>
  <c r="G3489" i="2"/>
  <c r="I3488" i="2"/>
  <c r="G3490" i="2"/>
  <c r="I3489" i="2"/>
  <c r="G3491" i="2"/>
  <c r="I3490" i="2"/>
  <c r="G3492" i="2"/>
  <c r="I3491" i="2"/>
  <c r="G3493" i="2"/>
  <c r="I3492" i="2"/>
  <c r="G3494" i="2"/>
  <c r="I3493" i="2"/>
  <c r="G3495" i="2"/>
  <c r="I3494" i="2"/>
  <c r="G3496" i="2"/>
  <c r="I3495" i="2"/>
  <c r="G3497" i="2"/>
  <c r="I3496" i="2"/>
  <c r="G3498" i="2"/>
  <c r="I3497" i="2"/>
  <c r="G3499" i="2"/>
  <c r="I3498" i="2"/>
  <c r="G3500" i="2"/>
  <c r="I3499" i="2"/>
  <c r="G3501" i="2"/>
  <c r="I3500" i="2"/>
  <c r="G3502" i="2"/>
  <c r="I3501" i="2"/>
  <c r="G3503" i="2"/>
  <c r="I3502" i="2"/>
  <c r="G3504" i="2"/>
  <c r="I3503" i="2"/>
  <c r="G3505" i="2"/>
  <c r="I3504" i="2"/>
  <c r="G3506" i="2"/>
  <c r="I3505" i="2"/>
  <c r="G3507" i="2"/>
  <c r="I3506" i="2"/>
  <c r="G3508" i="2"/>
  <c r="I3507" i="2"/>
  <c r="G3509" i="2"/>
  <c r="I3508" i="2"/>
  <c r="G3510" i="2"/>
  <c r="I3509" i="2"/>
  <c r="G3511" i="2"/>
  <c r="I3510" i="2"/>
  <c r="G3512" i="2"/>
  <c r="I3511" i="2"/>
  <c r="G3513" i="2"/>
  <c r="I3512" i="2"/>
  <c r="G3514" i="2"/>
  <c r="I3513" i="2"/>
  <c r="G3515" i="2"/>
  <c r="I3514" i="2"/>
  <c r="G3516" i="2"/>
  <c r="I3515" i="2"/>
  <c r="G3517" i="2"/>
  <c r="I3516" i="2"/>
  <c r="G3518" i="2"/>
  <c r="I3517" i="2"/>
  <c r="G3519" i="2"/>
  <c r="I3518" i="2"/>
  <c r="G3520" i="2"/>
  <c r="I3519" i="2"/>
  <c r="G3521" i="2"/>
  <c r="I3520" i="2"/>
  <c r="G3522" i="2"/>
  <c r="I3521" i="2"/>
  <c r="G3523" i="2"/>
  <c r="I3522" i="2"/>
  <c r="G3524" i="2"/>
  <c r="I3523" i="2"/>
  <c r="G3525" i="2"/>
  <c r="I3524" i="2"/>
  <c r="G3526" i="2"/>
  <c r="I3525" i="2"/>
  <c r="G3527" i="2"/>
  <c r="I3526" i="2"/>
  <c r="G3528" i="2"/>
  <c r="I3527" i="2"/>
  <c r="G3529" i="2"/>
  <c r="I3528" i="2"/>
  <c r="G3530" i="2"/>
  <c r="I3529" i="2"/>
  <c r="G3531" i="2"/>
  <c r="I3530" i="2"/>
  <c r="G3532" i="2"/>
  <c r="I3531" i="2"/>
  <c r="G3533" i="2"/>
  <c r="I3532" i="2"/>
  <c r="G3534" i="2"/>
  <c r="I3533" i="2"/>
  <c r="G3535" i="2"/>
  <c r="I3534" i="2"/>
  <c r="G3536" i="2"/>
  <c r="I3535" i="2"/>
  <c r="G3537" i="2"/>
  <c r="I3536" i="2"/>
  <c r="G3538" i="2"/>
  <c r="I3537" i="2"/>
  <c r="G3539" i="2"/>
  <c r="I3538" i="2"/>
  <c r="G3540" i="2"/>
  <c r="I3539" i="2"/>
  <c r="G3541" i="2"/>
  <c r="I3540" i="2"/>
  <c r="G3542" i="2"/>
  <c r="I3541" i="2"/>
  <c r="G3543" i="2"/>
  <c r="I3542" i="2"/>
  <c r="G3544" i="2"/>
  <c r="I3543" i="2"/>
  <c r="G3545" i="2"/>
  <c r="I3544" i="2"/>
  <c r="G3546" i="2"/>
  <c r="I3545" i="2"/>
  <c r="G3547" i="2"/>
  <c r="I3546" i="2"/>
  <c r="G3548" i="2"/>
  <c r="I3547" i="2"/>
  <c r="G3549" i="2"/>
  <c r="I3548" i="2"/>
  <c r="G3550" i="2"/>
  <c r="I3549" i="2"/>
  <c r="G3551" i="2"/>
  <c r="I3550" i="2"/>
  <c r="G3552" i="2"/>
  <c r="I3551" i="2"/>
  <c r="G3553" i="2"/>
  <c r="I3552" i="2"/>
  <c r="G3554" i="2"/>
  <c r="I3553" i="2"/>
  <c r="G3555" i="2"/>
  <c r="I3554" i="2"/>
  <c r="G3556" i="2"/>
  <c r="I3555" i="2"/>
  <c r="G3557" i="2"/>
  <c r="I3556" i="2"/>
  <c r="G3558" i="2"/>
  <c r="I3557" i="2"/>
  <c r="G3559" i="2"/>
  <c r="I3558" i="2"/>
  <c r="G3560" i="2"/>
  <c r="I3559" i="2"/>
  <c r="G3561" i="2"/>
  <c r="I3560" i="2"/>
  <c r="G3562" i="2"/>
  <c r="I3561" i="2"/>
  <c r="G3563" i="2"/>
  <c r="I3562" i="2"/>
  <c r="G3564" i="2"/>
  <c r="I3563" i="2"/>
  <c r="G3565" i="2"/>
  <c r="I3564" i="2"/>
  <c r="G3566" i="2"/>
  <c r="I3565" i="2"/>
  <c r="G3567" i="2"/>
  <c r="I3566" i="2"/>
  <c r="G3568" i="2"/>
  <c r="I3567" i="2"/>
  <c r="G3569" i="2"/>
  <c r="I3568" i="2"/>
  <c r="G3570" i="2"/>
  <c r="I3569" i="2"/>
  <c r="G3571" i="2"/>
  <c r="I3570" i="2"/>
  <c r="G3572" i="2"/>
  <c r="I3571" i="2"/>
  <c r="G3573" i="2"/>
  <c r="I3572" i="2"/>
  <c r="G3574" i="2"/>
  <c r="I3573" i="2"/>
  <c r="G3575" i="2"/>
  <c r="I3574" i="2"/>
  <c r="G3576" i="2"/>
  <c r="I3575" i="2"/>
  <c r="G3577" i="2"/>
  <c r="I3576" i="2"/>
  <c r="G3578" i="2"/>
  <c r="I3577" i="2"/>
  <c r="G3579" i="2"/>
  <c r="I3578" i="2"/>
  <c r="G3580" i="2"/>
  <c r="I3579" i="2"/>
  <c r="G3581" i="2"/>
  <c r="I3580" i="2"/>
  <c r="G3582" i="2"/>
  <c r="I3581" i="2"/>
  <c r="G3583" i="2"/>
  <c r="I3582" i="2"/>
  <c r="G3584" i="2"/>
  <c r="I3583" i="2"/>
  <c r="G3585" i="2"/>
  <c r="I3584" i="2"/>
  <c r="G3586" i="2"/>
  <c r="I3585" i="2"/>
  <c r="G3587" i="2"/>
  <c r="I3586" i="2"/>
  <c r="G3588" i="2"/>
  <c r="I3587" i="2"/>
  <c r="G3589" i="2"/>
  <c r="I3588" i="2"/>
  <c r="G3590" i="2"/>
  <c r="I3589" i="2"/>
  <c r="G3591" i="2"/>
  <c r="I3590" i="2"/>
  <c r="G3592" i="2"/>
  <c r="I3591" i="2"/>
  <c r="G3593" i="2"/>
  <c r="I3592" i="2"/>
  <c r="G3594" i="2"/>
  <c r="I3593" i="2"/>
  <c r="G3595" i="2"/>
  <c r="I3594" i="2"/>
  <c r="G3596" i="2"/>
  <c r="I3595" i="2"/>
  <c r="G3597" i="2"/>
  <c r="I3596" i="2"/>
  <c r="G3598" i="2"/>
  <c r="I3597" i="2"/>
  <c r="G3599" i="2"/>
  <c r="I3598" i="2"/>
  <c r="G3600" i="2"/>
  <c r="I3599" i="2"/>
  <c r="G3601" i="2"/>
  <c r="I3600" i="2"/>
  <c r="G3602" i="2"/>
  <c r="I3601" i="2"/>
  <c r="G3603" i="2"/>
  <c r="I3602" i="2"/>
  <c r="G3604" i="2"/>
  <c r="I3603" i="2"/>
  <c r="G3605" i="2"/>
  <c r="I3604" i="2"/>
  <c r="G3606" i="2"/>
  <c r="I3605" i="2"/>
  <c r="G3607" i="2"/>
  <c r="I3606" i="2"/>
  <c r="G3608" i="2"/>
  <c r="I3607" i="2"/>
  <c r="G3609" i="2"/>
  <c r="I3608" i="2"/>
  <c r="G3610" i="2"/>
  <c r="I3609" i="2"/>
  <c r="G3611" i="2"/>
  <c r="I3610" i="2"/>
  <c r="G3612" i="2"/>
  <c r="I3611" i="2"/>
  <c r="G3613" i="2"/>
  <c r="I3612" i="2"/>
  <c r="G3614" i="2"/>
  <c r="I3613" i="2"/>
  <c r="G3615" i="2"/>
  <c r="I3614" i="2"/>
  <c r="G3616" i="2"/>
  <c r="I3615" i="2"/>
  <c r="G3617" i="2"/>
  <c r="I3616" i="2"/>
  <c r="G3618" i="2"/>
  <c r="I3617" i="2"/>
  <c r="G3619" i="2"/>
  <c r="I3618" i="2"/>
  <c r="G3620" i="2"/>
  <c r="I3619" i="2"/>
  <c r="G3621" i="2"/>
  <c r="I3620" i="2"/>
  <c r="G3622" i="2"/>
  <c r="I3621" i="2"/>
  <c r="G3623" i="2"/>
  <c r="I3622" i="2"/>
  <c r="G3624" i="2"/>
  <c r="I3623" i="2"/>
  <c r="G3625" i="2"/>
  <c r="I3624" i="2"/>
  <c r="G3626" i="2"/>
  <c r="I3625" i="2"/>
  <c r="G3627" i="2"/>
  <c r="I3626" i="2"/>
  <c r="G3628" i="2"/>
  <c r="I3627" i="2"/>
  <c r="G3629" i="2"/>
  <c r="I3628" i="2"/>
  <c r="G3630" i="2"/>
  <c r="I3629" i="2"/>
  <c r="G3631" i="2"/>
  <c r="I3630" i="2"/>
  <c r="G3632" i="2"/>
  <c r="I3631" i="2"/>
  <c r="G3633" i="2"/>
  <c r="I3632" i="2"/>
  <c r="G3634" i="2"/>
  <c r="I3633" i="2"/>
  <c r="G3635" i="2"/>
  <c r="I3634" i="2"/>
  <c r="G3636" i="2"/>
  <c r="I3635" i="2"/>
  <c r="G3637" i="2"/>
  <c r="I3636" i="2"/>
  <c r="G3638" i="2"/>
  <c r="I3637" i="2"/>
  <c r="G3639" i="2"/>
  <c r="I3638" i="2"/>
  <c r="G3640" i="2"/>
  <c r="I3639" i="2"/>
  <c r="G3641" i="2"/>
  <c r="I3640" i="2"/>
  <c r="G3642" i="2"/>
  <c r="I3641" i="2"/>
  <c r="G3643" i="2"/>
  <c r="I3642" i="2"/>
  <c r="G3644" i="2"/>
  <c r="I3643" i="2"/>
  <c r="G3645" i="2"/>
  <c r="I3644" i="2"/>
  <c r="G3646" i="2"/>
  <c r="I3645" i="2"/>
  <c r="G3647" i="2"/>
  <c r="I3646" i="2"/>
  <c r="G3648" i="2"/>
  <c r="I3647" i="2"/>
  <c r="G3649" i="2"/>
  <c r="I3648" i="2"/>
  <c r="G3650" i="2"/>
  <c r="I3649" i="2"/>
  <c r="G3651" i="2"/>
  <c r="I3650" i="2"/>
  <c r="G3652" i="2"/>
  <c r="I3651" i="2"/>
  <c r="G3653" i="2"/>
  <c r="I3652" i="2"/>
  <c r="G3654" i="2"/>
  <c r="I3653" i="2"/>
  <c r="G3655" i="2"/>
  <c r="I3654" i="2"/>
  <c r="G3656" i="2"/>
  <c r="I3655" i="2"/>
  <c r="G3657" i="2"/>
  <c r="I3656" i="2"/>
  <c r="G3658" i="2"/>
  <c r="I3657" i="2"/>
  <c r="G3659" i="2"/>
  <c r="I3658" i="2"/>
  <c r="G3660" i="2"/>
  <c r="I3659" i="2"/>
  <c r="G3661" i="2"/>
  <c r="I3660" i="2"/>
  <c r="G3662" i="2"/>
  <c r="I3661" i="2"/>
  <c r="G3663" i="2"/>
  <c r="I3662" i="2"/>
  <c r="G3664" i="2"/>
  <c r="I3663" i="2"/>
  <c r="G3665" i="2"/>
  <c r="I3664" i="2"/>
  <c r="G3666" i="2"/>
  <c r="I3665" i="2"/>
  <c r="G3667" i="2"/>
  <c r="I3666" i="2"/>
  <c r="G3668" i="2"/>
  <c r="I3667" i="2"/>
  <c r="G3669" i="2"/>
  <c r="I3668" i="2"/>
  <c r="G3670" i="2"/>
  <c r="I3669" i="2"/>
  <c r="G3671" i="2"/>
  <c r="I3670" i="2"/>
  <c r="G3672" i="2"/>
  <c r="I3671" i="2"/>
  <c r="G3673" i="2"/>
  <c r="I3672" i="2"/>
  <c r="G3674" i="2"/>
  <c r="I3673" i="2"/>
  <c r="G3675" i="2"/>
  <c r="I3674" i="2"/>
  <c r="G3676" i="2"/>
  <c r="I3675" i="2"/>
  <c r="G3677" i="2"/>
  <c r="I3676" i="2"/>
  <c r="G3678" i="2"/>
  <c r="I3677" i="2"/>
  <c r="G3679" i="2"/>
  <c r="I3678" i="2"/>
  <c r="G3680" i="2"/>
  <c r="I3679" i="2"/>
  <c r="G3681" i="2"/>
  <c r="I3680" i="2"/>
  <c r="G3682" i="2"/>
  <c r="I3681" i="2"/>
  <c r="G3683" i="2"/>
  <c r="I3682" i="2"/>
  <c r="G3684" i="2"/>
  <c r="I3683" i="2"/>
  <c r="G3685" i="2"/>
  <c r="I3684" i="2"/>
  <c r="G3686" i="2"/>
  <c r="I3685" i="2"/>
  <c r="G3687" i="2"/>
  <c r="I3686" i="2"/>
  <c r="G3688" i="2"/>
  <c r="I3687" i="2"/>
  <c r="G3689" i="2"/>
  <c r="I3688" i="2"/>
  <c r="G3690" i="2"/>
  <c r="I3689" i="2"/>
  <c r="G3691" i="2"/>
  <c r="I3690" i="2"/>
  <c r="G3692" i="2"/>
  <c r="I3691" i="2"/>
  <c r="G3693" i="2"/>
  <c r="I3692" i="2"/>
  <c r="G3694" i="2"/>
  <c r="I3693" i="2"/>
  <c r="G3695" i="2"/>
  <c r="I3694" i="2"/>
  <c r="G3696" i="2"/>
  <c r="I3695" i="2"/>
  <c r="G3697" i="2"/>
  <c r="I3696" i="2"/>
  <c r="G3698" i="2"/>
  <c r="I3697" i="2"/>
  <c r="G3699" i="2"/>
  <c r="I3698" i="2"/>
  <c r="G3700" i="2"/>
  <c r="I3699" i="2"/>
  <c r="G3701" i="2"/>
  <c r="I3700" i="2"/>
  <c r="G3702" i="2"/>
  <c r="I3701" i="2"/>
  <c r="G3703" i="2"/>
  <c r="I3702" i="2"/>
  <c r="G3704" i="2"/>
  <c r="I3703" i="2"/>
  <c r="G3705" i="2"/>
  <c r="I3704" i="2"/>
  <c r="G3706" i="2"/>
  <c r="I3705" i="2"/>
  <c r="G3707" i="2"/>
  <c r="I3706" i="2"/>
  <c r="G3708" i="2"/>
  <c r="I3707" i="2"/>
  <c r="G3709" i="2"/>
  <c r="I3708" i="2"/>
  <c r="G3710" i="2"/>
  <c r="I3709" i="2"/>
  <c r="G3711" i="2"/>
  <c r="I3710" i="2"/>
  <c r="G3712" i="2"/>
  <c r="I3711" i="2"/>
  <c r="G3713" i="2"/>
  <c r="I3712" i="2"/>
  <c r="G3714" i="2"/>
  <c r="I3713" i="2"/>
  <c r="G3715" i="2"/>
  <c r="I3714" i="2"/>
  <c r="G3716" i="2"/>
  <c r="I3715" i="2"/>
  <c r="G3717" i="2"/>
  <c r="I3716" i="2"/>
  <c r="G3718" i="2"/>
  <c r="I3717" i="2"/>
  <c r="G3719" i="2"/>
  <c r="I3718" i="2"/>
  <c r="G3720" i="2"/>
  <c r="I3719" i="2"/>
  <c r="G3721" i="2"/>
  <c r="I3720" i="2"/>
  <c r="G3722" i="2"/>
  <c r="I3721" i="2"/>
  <c r="G3723" i="2"/>
  <c r="I3722" i="2"/>
  <c r="G3724" i="2"/>
  <c r="I3723" i="2"/>
  <c r="G3725" i="2"/>
  <c r="I3724" i="2"/>
  <c r="G3726" i="2"/>
  <c r="I3725" i="2"/>
  <c r="G3727" i="2"/>
  <c r="I3726" i="2"/>
  <c r="G3728" i="2"/>
  <c r="I3727" i="2"/>
  <c r="G3729" i="2"/>
  <c r="I3728" i="2"/>
  <c r="G3730" i="2"/>
  <c r="I3729" i="2"/>
  <c r="G3731" i="2"/>
  <c r="I3730" i="2"/>
  <c r="G3732" i="2"/>
  <c r="I3731" i="2"/>
  <c r="G3733" i="2"/>
  <c r="I3732" i="2"/>
  <c r="G3734" i="2"/>
  <c r="I3733" i="2"/>
  <c r="G3735" i="2"/>
  <c r="I3734" i="2"/>
  <c r="G3736" i="2"/>
  <c r="I3735" i="2"/>
  <c r="G3737" i="2"/>
  <c r="I3736" i="2"/>
  <c r="G3738" i="2"/>
  <c r="I3737" i="2"/>
  <c r="G3739" i="2"/>
  <c r="I3738" i="2"/>
  <c r="G3740" i="2"/>
  <c r="I3739" i="2"/>
  <c r="G3741" i="2"/>
  <c r="I3740" i="2"/>
  <c r="G3742" i="2"/>
  <c r="I3741" i="2"/>
  <c r="G3743" i="2"/>
  <c r="I3742" i="2"/>
  <c r="G3744" i="2"/>
  <c r="I3743" i="2"/>
  <c r="G3745" i="2"/>
  <c r="I3744" i="2"/>
  <c r="G3746" i="2"/>
  <c r="I3745" i="2"/>
  <c r="G3747" i="2"/>
  <c r="I3746" i="2"/>
  <c r="G3748" i="2"/>
  <c r="I3747" i="2"/>
  <c r="G3749" i="2"/>
  <c r="I3748" i="2"/>
  <c r="G3750" i="2"/>
  <c r="I3749" i="2"/>
  <c r="G3751" i="2"/>
  <c r="I3750" i="2"/>
  <c r="G3752" i="2"/>
  <c r="I3751" i="2"/>
  <c r="G3753" i="2"/>
  <c r="I3752" i="2"/>
  <c r="G3754" i="2"/>
  <c r="I3753" i="2"/>
  <c r="G3755" i="2"/>
  <c r="I3754" i="2"/>
  <c r="G3756" i="2"/>
  <c r="I3755" i="2"/>
  <c r="G3757" i="2"/>
  <c r="I3756" i="2"/>
  <c r="G3758" i="2"/>
  <c r="I3757" i="2"/>
  <c r="G3759" i="2"/>
  <c r="I3758" i="2"/>
  <c r="G3760" i="2"/>
  <c r="I3759" i="2"/>
  <c r="G3761" i="2"/>
  <c r="I3760" i="2"/>
  <c r="G3762" i="2"/>
  <c r="I3761" i="2"/>
  <c r="G3763" i="2"/>
  <c r="I3762" i="2"/>
  <c r="G3764" i="2"/>
  <c r="I3763" i="2"/>
  <c r="G3765" i="2"/>
  <c r="I3764" i="2"/>
  <c r="G3766" i="2"/>
  <c r="I3765" i="2"/>
  <c r="G3767" i="2"/>
  <c r="I3766" i="2"/>
  <c r="G3768" i="2"/>
  <c r="I3767" i="2"/>
  <c r="G3769" i="2"/>
  <c r="I3768" i="2"/>
  <c r="G3770" i="2"/>
  <c r="I3769" i="2"/>
  <c r="G3771" i="2"/>
  <c r="I3770" i="2"/>
  <c r="G3772" i="2"/>
  <c r="I3771" i="2"/>
  <c r="G3773" i="2"/>
  <c r="I3772" i="2"/>
  <c r="G3774" i="2"/>
  <c r="I3773" i="2"/>
  <c r="G3775" i="2"/>
  <c r="I3774" i="2"/>
  <c r="G3776" i="2"/>
  <c r="I3775" i="2"/>
  <c r="G3777" i="2"/>
  <c r="I3776" i="2"/>
  <c r="G3778" i="2"/>
  <c r="I3777" i="2"/>
  <c r="G3779" i="2"/>
  <c r="I3778" i="2"/>
  <c r="G3780" i="2"/>
  <c r="I3779" i="2"/>
  <c r="G3781" i="2"/>
  <c r="I3780" i="2"/>
  <c r="G3782" i="2"/>
  <c r="I3781" i="2"/>
  <c r="G3783" i="2"/>
  <c r="I3782" i="2"/>
  <c r="G3784" i="2"/>
  <c r="I3783" i="2"/>
  <c r="G3785" i="2"/>
  <c r="I3784" i="2"/>
  <c r="G3786" i="2"/>
  <c r="I3785" i="2"/>
  <c r="G3787" i="2"/>
  <c r="I3786" i="2"/>
  <c r="G3788" i="2"/>
  <c r="I3787" i="2"/>
  <c r="G3789" i="2"/>
  <c r="I3788" i="2"/>
  <c r="G3790" i="2"/>
  <c r="I3789" i="2"/>
  <c r="G3791" i="2"/>
  <c r="I3790" i="2"/>
  <c r="G3792" i="2"/>
  <c r="I3791" i="2"/>
  <c r="G3793" i="2"/>
  <c r="I3792" i="2"/>
  <c r="G3794" i="2"/>
  <c r="I3793" i="2"/>
  <c r="G3795" i="2"/>
  <c r="I3794" i="2"/>
  <c r="G3796" i="2"/>
  <c r="I3795" i="2"/>
  <c r="G3797" i="2"/>
  <c r="I3796" i="2"/>
  <c r="G3798" i="2"/>
  <c r="I3797" i="2"/>
  <c r="G3799" i="2"/>
  <c r="I3798" i="2"/>
  <c r="G3800" i="2"/>
  <c r="I3799" i="2"/>
  <c r="G3801" i="2"/>
  <c r="I3800" i="2"/>
  <c r="G3802" i="2"/>
  <c r="I3801" i="2"/>
  <c r="G3803" i="2"/>
  <c r="I3802" i="2"/>
  <c r="G3804" i="2"/>
  <c r="I3803" i="2"/>
  <c r="G3805" i="2"/>
  <c r="I3804" i="2"/>
  <c r="G3806" i="2"/>
  <c r="I3805" i="2"/>
  <c r="G3807" i="2"/>
  <c r="I3806" i="2"/>
  <c r="G3808" i="2"/>
  <c r="I3807" i="2"/>
  <c r="G3809" i="2"/>
  <c r="I3808" i="2"/>
  <c r="G3810" i="2"/>
  <c r="I3809" i="2"/>
  <c r="G3811" i="2"/>
  <c r="I3810" i="2"/>
  <c r="G3812" i="2"/>
  <c r="I3811" i="2"/>
  <c r="G3813" i="2"/>
  <c r="I3812" i="2"/>
  <c r="G3814" i="2"/>
  <c r="I3813" i="2"/>
  <c r="G3815" i="2"/>
  <c r="I3814" i="2"/>
  <c r="G3816" i="2"/>
  <c r="I3815" i="2"/>
  <c r="G3817" i="2"/>
  <c r="I3816" i="2"/>
  <c r="G3818" i="2"/>
  <c r="I3817" i="2"/>
  <c r="G3819" i="2"/>
  <c r="I3818" i="2"/>
  <c r="G3820" i="2"/>
  <c r="I3819" i="2"/>
  <c r="G3821" i="2"/>
  <c r="I3820" i="2"/>
  <c r="G3822" i="2"/>
  <c r="I3821" i="2"/>
  <c r="G3823" i="2"/>
  <c r="I3822" i="2"/>
  <c r="G3824" i="2"/>
  <c r="I3823" i="2"/>
  <c r="G3825" i="2"/>
  <c r="I3824" i="2"/>
  <c r="G3826" i="2"/>
  <c r="I3825" i="2"/>
  <c r="G3827" i="2"/>
  <c r="I3826" i="2"/>
  <c r="G3828" i="2"/>
  <c r="I3827" i="2"/>
  <c r="G3829" i="2"/>
  <c r="I3828" i="2"/>
  <c r="G3830" i="2"/>
  <c r="I3829" i="2"/>
  <c r="G3831" i="2"/>
  <c r="I3830" i="2"/>
  <c r="G3832" i="2"/>
  <c r="I3832" i="2"/>
  <c r="I3831" i="2"/>
  <c r="AC92" i="15"/>
  <c r="V67" i="15"/>
  <c r="X79" i="15"/>
  <c r="AC68" i="15"/>
  <c r="V64" i="15"/>
  <c r="K78" i="15"/>
  <c r="R89" i="15"/>
  <c r="AG76" i="15"/>
  <c r="AA80" i="15"/>
  <c r="X86" i="15"/>
  <c r="AE88" i="15"/>
  <c r="AE90" i="15"/>
  <c r="S77" i="15"/>
  <c r="M75" i="15"/>
  <c r="AA79" i="15"/>
  <c r="S80" i="15"/>
  <c r="AF66" i="15"/>
  <c r="N92" i="15"/>
  <c r="N76" i="15"/>
  <c r="AC91" i="15"/>
  <c r="R73" i="15"/>
  <c r="AG70" i="15"/>
  <c r="AB64" i="15"/>
  <c r="AB88" i="15"/>
  <c r="Q90" i="15"/>
  <c r="O89" i="15"/>
  <c r="L79" i="15"/>
  <c r="Q85" i="15"/>
  <c r="M89" i="15"/>
  <c r="X80" i="15"/>
  <c r="AG86" i="15"/>
  <c r="S86" i="15"/>
  <c r="AA91" i="15"/>
  <c r="AD75" i="15"/>
  <c r="N88" i="15"/>
  <c r="W68" i="15"/>
  <c r="W86" i="15"/>
  <c r="U90" i="15"/>
  <c r="Y84" i="15"/>
  <c r="U78" i="15"/>
  <c r="W76" i="15"/>
  <c r="AG72" i="15"/>
  <c r="V89" i="15"/>
  <c r="W75" i="15"/>
  <c r="AA90" i="15"/>
  <c r="AD76" i="15"/>
  <c r="N70" i="15"/>
  <c r="X74" i="15"/>
  <c r="Y92" i="15"/>
  <c r="AB82" i="15"/>
  <c r="AA92" i="15"/>
  <c r="AA88" i="15"/>
  <c r="V78" i="15"/>
  <c r="Q75" i="15"/>
  <c r="AF91" i="15"/>
  <c r="L88" i="15"/>
  <c r="Z85" i="15"/>
  <c r="AD82" i="15"/>
  <c r="AG89" i="15"/>
  <c r="X89" i="15"/>
  <c r="AA73" i="15"/>
  <c r="AF65" i="15"/>
  <c r="X78" i="15"/>
  <c r="AF86" i="15"/>
  <c r="AE76" i="15"/>
  <c r="M69" i="15"/>
  <c r="AF74" i="15"/>
  <c r="AG92" i="15"/>
  <c r="AF82" i="15"/>
  <c r="V87" i="15"/>
  <c r="L63" i="15"/>
  <c r="AC89" i="15"/>
  <c r="M76" i="15"/>
  <c r="AE86" i="15"/>
  <c r="Z90" i="15"/>
  <c r="V88" i="15"/>
  <c r="Z86" i="15"/>
  <c r="AF77" i="15"/>
  <c r="Q91" i="15"/>
  <c r="AC76" i="15"/>
  <c r="AD88" i="15"/>
  <c r="AE74" i="15"/>
  <c r="J92" i="15"/>
  <c r="X69" i="15"/>
  <c r="N80" i="15"/>
  <c r="AF64" i="15"/>
  <c r="M65" i="15"/>
  <c r="T87" i="15"/>
  <c r="AG84" i="15"/>
  <c r="P92" i="15"/>
  <c r="Q74" i="15"/>
  <c r="X91" i="15"/>
  <c r="X83" i="15"/>
  <c r="S74" i="15"/>
  <c r="S84" i="15"/>
  <c r="Q67" i="15"/>
  <c r="M73" i="15"/>
  <c r="W72" i="15"/>
  <c r="AB81" i="15"/>
  <c r="P82" i="15"/>
  <c r="P83" i="15"/>
  <c r="O81" i="15"/>
  <c r="Y79" i="15"/>
  <c r="W63" i="15"/>
  <c r="T78" i="15"/>
  <c r="AC63" i="15"/>
  <c r="S72" i="15"/>
  <c r="AD78" i="15"/>
  <c r="O86" i="15"/>
  <c r="K79" i="15"/>
  <c r="Q70" i="15"/>
  <c r="N74" i="15"/>
  <c r="AH76" i="15"/>
  <c r="J79" i="15"/>
  <c r="J77" i="15"/>
  <c r="Z87" i="15"/>
  <c r="Z78" i="15"/>
  <c r="AG87" i="15"/>
  <c r="AA65" i="15"/>
  <c r="W81" i="15"/>
  <c r="AD91" i="15"/>
  <c r="O74" i="15"/>
  <c r="Z73" i="15"/>
  <c r="AG74" i="15"/>
  <c r="Y88" i="15"/>
  <c r="R85" i="15"/>
  <c r="L74" i="15"/>
  <c r="AB72" i="15"/>
  <c r="AH82" i="15"/>
  <c r="AD81" i="15"/>
  <c r="AH80" i="15"/>
  <c r="Z82" i="15"/>
  <c r="AB63" i="15"/>
  <c r="L75" i="15"/>
  <c r="AH63" i="15"/>
  <c r="L72" i="15"/>
  <c r="Z84" i="15"/>
  <c r="V76" i="15"/>
  <c r="AC80" i="15"/>
  <c r="L90" i="15"/>
  <c r="U77" i="15"/>
  <c r="AE83" i="15"/>
  <c r="W91" i="15"/>
  <c r="N81" i="15"/>
  <c r="AC86" i="15"/>
  <c r="AF63" i="15"/>
  <c r="Q71" i="15"/>
  <c r="AH90" i="15"/>
  <c r="R84" i="15"/>
  <c r="AH69" i="15"/>
  <c r="AG69" i="15"/>
  <c r="K85" i="15"/>
  <c r="T80" i="15"/>
  <c r="Q65" i="15"/>
  <c r="AA75" i="15"/>
  <c r="O84" i="15"/>
  <c r="T88" i="15"/>
  <c r="AE78" i="15"/>
  <c r="T91" i="15"/>
  <c r="AC77" i="15"/>
  <c r="N85" i="15"/>
  <c r="AA74" i="15"/>
  <c r="AE80" i="15"/>
  <c r="P84" i="15"/>
  <c r="Y77" i="15"/>
  <c r="K77" i="15"/>
  <c r="Q63" i="15"/>
  <c r="U92" i="15"/>
  <c r="V91" i="15"/>
  <c r="AG77" i="15"/>
  <c r="AA83" i="15"/>
  <c r="AH74" i="15"/>
  <c r="Z83" i="15"/>
  <c r="S82" i="15"/>
  <c r="V63" i="15"/>
  <c r="AH79" i="15"/>
  <c r="P74" i="15"/>
  <c r="S92" i="15"/>
  <c r="Z81" i="15"/>
  <c r="N83" i="15"/>
  <c r="J91" i="15"/>
  <c r="AB77" i="15"/>
  <c r="AB74" i="15"/>
  <c r="R88" i="15"/>
  <c r="AE87" i="15"/>
  <c r="AF68" i="15"/>
  <c r="AF88" i="15"/>
  <c r="AC79" i="15"/>
  <c r="S68" i="15"/>
  <c r="AA82" i="15"/>
  <c r="Y89" i="15"/>
  <c r="Y86" i="15"/>
  <c r="AG88" i="15"/>
  <c r="M66" i="15"/>
  <c r="AA67" i="15"/>
  <c r="M77" i="15"/>
  <c r="T77" i="15"/>
  <c r="AB84" i="15"/>
  <c r="M79" i="15"/>
  <c r="X81" i="15"/>
  <c r="AB71" i="15"/>
  <c r="W83" i="15"/>
  <c r="Q78" i="15"/>
  <c r="AH70" i="15"/>
  <c r="V80" i="15"/>
  <c r="P76" i="15"/>
  <c r="AG68" i="15"/>
  <c r="N79" i="15"/>
  <c r="J84" i="15"/>
  <c r="J86" i="15"/>
  <c r="S87" i="15"/>
  <c r="AC66" i="15"/>
  <c r="L67" i="15"/>
  <c r="AC73" i="15"/>
  <c r="O83" i="15"/>
  <c r="R77" i="15"/>
  <c r="W84" i="15"/>
  <c r="AA81" i="15"/>
  <c r="R65" i="15"/>
  <c r="AF83" i="15"/>
  <c r="Y78" i="15"/>
  <c r="Z89" i="15"/>
  <c r="P81" i="15"/>
  <c r="X77" i="15"/>
  <c r="T89" i="15"/>
  <c r="V81" i="15"/>
  <c r="J85" i="15"/>
  <c r="AE91" i="15"/>
  <c r="Q73" i="15"/>
  <c r="Q84" i="15"/>
  <c r="U88" i="15"/>
  <c r="Q77" i="15"/>
  <c r="N63" i="15"/>
  <c r="R76" i="15"/>
  <c r="X76" i="15"/>
  <c r="AC74" i="15"/>
  <c r="N73" i="15"/>
  <c r="X68" i="15"/>
  <c r="R64" i="15"/>
  <c r="Y82" i="15"/>
  <c r="W74" i="15"/>
  <c r="AE81" i="15"/>
  <c r="AC65" i="15"/>
  <c r="S79" i="15"/>
  <c r="K83" i="15"/>
  <c r="O77" i="15"/>
  <c r="AF75" i="15"/>
  <c r="N66" i="15"/>
  <c r="AF70" i="15"/>
  <c r="AF71" i="15"/>
  <c r="AA85" i="15"/>
  <c r="AF84" i="15"/>
  <c r="Z75" i="15"/>
  <c r="N86" i="15"/>
  <c r="O82" i="15"/>
  <c r="M92" i="15"/>
  <c r="AG75" i="15"/>
  <c r="AH73" i="15"/>
  <c r="AF69" i="15"/>
  <c r="N77" i="15"/>
  <c r="P89" i="15"/>
  <c r="O79" i="15"/>
  <c r="R81" i="15"/>
  <c r="AH72" i="15"/>
  <c r="AF85" i="15"/>
  <c r="AB78" i="15"/>
  <c r="AA70" i="15"/>
  <c r="P80" i="15"/>
  <c r="X73" i="15"/>
  <c r="S66" i="15"/>
  <c r="L86" i="15"/>
  <c r="AG90" i="15"/>
  <c r="Q82" i="15"/>
  <c r="J78" i="15"/>
  <c r="S76" i="15"/>
  <c r="L76" i="15"/>
  <c r="S89" i="15"/>
  <c r="AE73" i="15"/>
  <c r="S83" i="15"/>
  <c r="AA89" i="15"/>
  <c r="AC78" i="15"/>
  <c r="AB90" i="15"/>
  <c r="W82" i="15"/>
  <c r="Y87" i="15"/>
  <c r="S73" i="15"/>
  <c r="AH64" i="15"/>
  <c r="U86" i="15"/>
  <c r="N69" i="15"/>
  <c r="AG85" i="15"/>
  <c r="K90" i="15"/>
  <c r="AC82" i="15"/>
  <c r="AG78" i="15"/>
  <c r="T79" i="15"/>
  <c r="V71" i="15"/>
  <c r="K89" i="15"/>
  <c r="R90" i="15"/>
  <c r="AC72" i="15"/>
  <c r="O76" i="15"/>
  <c r="N68" i="15"/>
  <c r="AG82" i="15"/>
  <c r="V73" i="15"/>
  <c r="L80" i="15"/>
  <c r="M84" i="15"/>
  <c r="V75" i="15"/>
  <c r="Z74" i="15"/>
  <c r="Z91" i="15"/>
  <c r="T83" i="15"/>
  <c r="X72" i="15"/>
  <c r="Q89" i="15"/>
  <c r="AF87" i="15"/>
  <c r="S78" i="15"/>
  <c r="AE85" i="15"/>
  <c r="X67" i="15"/>
  <c r="U82" i="15"/>
  <c r="AG63" i="15"/>
  <c r="AB76" i="15"/>
  <c r="S71" i="15"/>
  <c r="AH81" i="15"/>
  <c r="Y90" i="15"/>
  <c r="AA64" i="15"/>
  <c r="T73" i="15"/>
  <c r="AE84" i="15"/>
  <c r="O75" i="15"/>
  <c r="R74" i="15"/>
  <c r="U91" i="15"/>
  <c r="U83" i="15"/>
  <c r="W67" i="15"/>
  <c r="N89" i="15"/>
  <c r="L87" i="15"/>
  <c r="R75" i="15"/>
  <c r="W89" i="15"/>
  <c r="AG79" i="15"/>
  <c r="V86" i="15"/>
  <c r="AH88" i="15"/>
  <c r="R92" i="15"/>
  <c r="T74" i="15"/>
  <c r="M68" i="15"/>
  <c r="N64" i="15"/>
  <c r="W88" i="15"/>
  <c r="M83" i="15"/>
  <c r="R82" i="15"/>
  <c r="Q81" i="15"/>
  <c r="L81" i="15"/>
  <c r="V79" i="15"/>
  <c r="V68" i="15"/>
  <c r="P75" i="15"/>
  <c r="AA63" i="15"/>
  <c r="W65" i="15"/>
  <c r="AF79" i="15"/>
  <c r="V85" i="15"/>
  <c r="L89" i="15"/>
  <c r="AB80" i="15"/>
  <c r="AH85" i="15"/>
  <c r="AD86" i="15"/>
  <c r="J74" i="15"/>
  <c r="X64" i="15"/>
  <c r="S88" i="15"/>
  <c r="L64" i="15"/>
  <c r="R70" i="15"/>
  <c r="Q92" i="15"/>
  <c r="AD80" i="15"/>
  <c r="K86" i="15"/>
  <c r="J88" i="15"/>
  <c r="M90" i="15"/>
  <c r="J73" i="15"/>
  <c r="AB75" i="15"/>
  <c r="Q66" i="15"/>
  <c r="K75" i="15"/>
  <c r="Y74" i="15"/>
  <c r="S75" i="15"/>
  <c r="Y91" i="15"/>
  <c r="X90" i="15"/>
  <c r="AC81" i="15"/>
  <c r="AA72" i="15"/>
  <c r="AD89" i="15"/>
  <c r="P87" i="15"/>
  <c r="O78" i="15"/>
  <c r="V74" i="15"/>
  <c r="AA77" i="15"/>
  <c r="Y83" i="15"/>
  <c r="O88" i="15"/>
  <c r="N75" i="15"/>
  <c r="S63" i="15"/>
  <c r="R67" i="15"/>
  <c r="AB92" i="15"/>
  <c r="U80" i="15"/>
  <c r="X85" i="15"/>
  <c r="K88" i="15"/>
  <c r="S90" i="15"/>
  <c r="R87" i="15"/>
  <c r="L73" i="15"/>
  <c r="R68" i="15"/>
  <c r="W87" i="15"/>
  <c r="AA69" i="15"/>
  <c r="M81" i="15"/>
  <c r="M82" i="15"/>
  <c r="K92" i="15"/>
  <c r="AG64" i="15"/>
  <c r="K80" i="15"/>
  <c r="AB69" i="15"/>
  <c r="X65" i="15"/>
  <c r="AC83" i="15"/>
  <c r="R63" i="15"/>
  <c r="AC85" i="15"/>
  <c r="AF89" i="15"/>
  <c r="Z80" i="15"/>
  <c r="P86" i="15"/>
  <c r="AF76" i="15"/>
  <c r="L91" i="15"/>
  <c r="J75" i="15"/>
  <c r="M78" i="15"/>
  <c r="X66" i="15"/>
  <c r="S67" i="15"/>
  <c r="T76" i="15"/>
  <c r="L68" i="15"/>
  <c r="AD79" i="15"/>
  <c r="AH84" i="15"/>
  <c r="Q86" i="15"/>
  <c r="Q88" i="15"/>
  <c r="L65" i="15"/>
  <c r="AF67" i="15"/>
  <c r="AF73" i="15"/>
  <c r="AD90" i="15"/>
  <c r="Z76" i="15"/>
  <c r="AB70" i="15"/>
  <c r="AC84" i="15"/>
  <c r="AD92" i="15"/>
  <c r="W69" i="15"/>
  <c r="AA76" i="15"/>
  <c r="Y85" i="15"/>
  <c r="R78" i="15"/>
  <c r="P88" i="15"/>
  <c r="AE79" i="15"/>
  <c r="X70" i="15"/>
  <c r="T84" i="15"/>
  <c r="J89" i="15"/>
  <c r="AC90" i="15"/>
  <c r="AA87" i="15"/>
  <c r="AG65" i="15"/>
  <c r="Q72" i="15"/>
  <c r="Q87" i="15"/>
  <c r="R71" i="15"/>
  <c r="O85" i="15"/>
  <c r="N91" i="15"/>
  <c r="V83" i="15"/>
  <c r="K81" i="15"/>
  <c r="AB79" i="15"/>
  <c r="M63" i="15"/>
  <c r="T75" i="15"/>
  <c r="AA68" i="15"/>
  <c r="V72" i="15"/>
  <c r="AE89" i="15"/>
  <c r="W79" i="15"/>
  <c r="U73" i="15"/>
  <c r="AD74" i="15"/>
  <c r="W80" i="15"/>
  <c r="N65" i="15"/>
  <c r="P79" i="15"/>
  <c r="S81" i="15"/>
  <c r="S91" i="15"/>
  <c r="U76" i="15"/>
  <c r="R72" i="15"/>
  <c r="AG73" i="15"/>
  <c r="AH91" i="15"/>
  <c r="AD84" i="15"/>
  <c r="Z92" i="15"/>
  <c r="Q69" i="15"/>
  <c r="J80" i="15"/>
  <c r="AB65" i="15"/>
  <c r="AA71" i="15"/>
  <c r="O87" i="15"/>
  <c r="X88" i="15"/>
  <c r="AH77" i="15"/>
  <c r="AH89" i="15"/>
  <c r="U81" i="15"/>
  <c r="AG67" i="15"/>
  <c r="T90" i="15"/>
  <c r="AG66" i="15"/>
  <c r="T82" i="15"/>
  <c r="Y73" i="15"/>
  <c r="V65" i="15"/>
  <c r="AG80" i="15"/>
  <c r="P91" i="15"/>
  <c r="V77" i="15"/>
  <c r="P85" i="15"/>
  <c r="R91" i="15"/>
  <c r="Q83" i="15"/>
  <c r="AB85" i="15"/>
  <c r="U79" i="15"/>
  <c r="X71" i="15"/>
  <c r="AB91" i="15"/>
  <c r="X82" i="15"/>
  <c r="P90" i="15"/>
  <c r="R86" i="15"/>
  <c r="Y80" i="15"/>
  <c r="M64" i="15"/>
  <c r="K87" i="15"/>
  <c r="X75" i="15"/>
  <c r="V69" i="15"/>
  <c r="R80" i="15"/>
  <c r="L85" i="15"/>
  <c r="M91" i="15"/>
  <c r="AE77" i="15"/>
  <c r="L84" i="15"/>
  <c r="AC88" i="15"/>
  <c r="L77" i="15"/>
  <c r="V84" i="15"/>
  <c r="Y75" i="15"/>
  <c r="X63" i="15"/>
  <c r="V90" i="15"/>
  <c r="AB87" i="15"/>
  <c r="M86" i="15"/>
  <c r="U85" i="15"/>
  <c r="V92" i="15"/>
  <c r="AC64" i="15"/>
  <c r="X87" i="15"/>
  <c r="O73" i="15"/>
  <c r="L69" i="15"/>
  <c r="AD77" i="15"/>
  <c r="M74" i="15"/>
  <c r="T81" i="15"/>
  <c r="AG71" i="15"/>
  <c r="R79" i="15"/>
  <c r="AG81" i="15"/>
  <c r="N84" i="15"/>
  <c r="L66" i="15"/>
  <c r="N72" i="15"/>
  <c r="W73" i="15"/>
  <c r="AA84" i="15"/>
  <c r="AC75" i="15"/>
  <c r="W90" i="15"/>
  <c r="L82" i="15"/>
  <c r="L71" i="15"/>
  <c r="AF81" i="15"/>
  <c r="K91" i="15"/>
  <c r="AC69" i="15"/>
  <c r="N87" i="15"/>
  <c r="AB86" i="15"/>
  <c r="AD85" i="15"/>
  <c r="O92" i="15"/>
  <c r="AB66" i="15"/>
  <c r="U89" i="15"/>
  <c r="M87" i="15"/>
  <c r="AH78" i="15"/>
  <c r="R83" i="15"/>
  <c r="U75" i="15"/>
  <c r="AG91" i="15"/>
  <c r="Q76" i="15"/>
  <c r="AB83" i="15"/>
  <c r="M71" i="15"/>
  <c r="W85" i="15"/>
  <c r="AB68" i="15"/>
  <c r="L70" i="15"/>
  <c r="M67" i="15"/>
  <c r="M70" i="15"/>
  <c r="N90" i="15"/>
  <c r="AC87" i="15"/>
  <c r="T86" i="15"/>
  <c r="M85" i="15"/>
  <c r="M80" i="15"/>
  <c r="W64" i="15"/>
  <c r="Z77" i="15"/>
  <c r="K73" i="15"/>
  <c r="S69" i="15"/>
  <c r="X92" i="15"/>
  <c r="AE82" i="15"/>
  <c r="T85" i="15"/>
  <c r="AB89" i="15"/>
  <c r="T92" i="15"/>
  <c r="AH86" i="15"/>
  <c r="AA86" i="15"/>
  <c r="AE75" i="15"/>
  <c r="Q64" i="15"/>
  <c r="AD87" i="15"/>
  <c r="N82" i="15"/>
  <c r="Y76" i="15"/>
  <c r="Y81" i="15"/>
  <c r="W71" i="15"/>
  <c r="S85" i="15"/>
  <c r="W78" i="15"/>
  <c r="Q68" i="15"/>
  <c r="K82" i="15"/>
  <c r="AH71" i="15"/>
  <c r="M88" i="15"/>
  <c r="O80" i="15"/>
  <c r="V66" i="15"/>
  <c r="W92" i="15"/>
  <c r="J76" i="15"/>
  <c r="U74" i="15"/>
  <c r="P73" i="15"/>
  <c r="AH68" i="15"/>
  <c r="W66" i="15"/>
  <c r="Z88" i="15"/>
  <c r="S70" i="15"/>
  <c r="AD83" i="15"/>
  <c r="X84" i="15"/>
  <c r="AH75" i="15"/>
  <c r="J90" i="15"/>
  <c r="U84" i="15"/>
  <c r="L92" i="15"/>
  <c r="J81" i="15"/>
  <c r="AD73" i="15"/>
  <c r="R69" i="15"/>
  <c r="N78" i="15"/>
  <c r="K76" i="15"/>
  <c r="AF80" i="15"/>
  <c r="AH65" i="15"/>
  <c r="AF92" i="15"/>
  <c r="K84" i="15"/>
  <c r="AH66" i="15"/>
  <c r="J82" i="15"/>
  <c r="O91" i="15"/>
  <c r="R66" i="15"/>
  <c r="K74" i="15"/>
  <c r="AA78" i="15"/>
  <c r="AH92" i="15"/>
  <c r="AF90" i="15"/>
  <c r="L78" i="15"/>
  <c r="L83" i="15"/>
  <c r="O90" i="15"/>
  <c r="AH87" i="15"/>
  <c r="AE92" i="15"/>
  <c r="P78" i="15"/>
  <c r="AF72" i="15"/>
  <c r="AC71" i="15"/>
  <c r="P77" i="15"/>
  <c r="Z79" i="15"/>
  <c r="N71" i="15"/>
  <c r="V82" i="15"/>
  <c r="AC70" i="15"/>
  <c r="V70" i="15"/>
  <c r="W70" i="15"/>
  <c r="J83" i="15"/>
  <c r="AF78" i="15"/>
  <c r="W77" i="15"/>
  <c r="AC67" i="15"/>
  <c r="AH67" i="15"/>
  <c r="AB67" i="15"/>
  <c r="M72" i="15"/>
  <c r="Q79" i="15"/>
  <c r="AA66" i="15"/>
  <c r="Q80" i="15"/>
  <c r="S64" i="15"/>
  <c r="AH83" i="15"/>
  <c r="AG83" i="15"/>
  <c r="J87" i="15"/>
  <c r="N67" i="15"/>
  <c r="S65" i="15"/>
  <c r="U87" i="15"/>
  <c r="AB73" i="15"/>
  <c r="P66" i="15"/>
  <c r="J72" i="15"/>
  <c r="P71" i="15"/>
  <c r="J69" i="15"/>
  <c r="K71" i="15"/>
  <c r="P72" i="15"/>
  <c r="P65" i="15"/>
  <c r="O69" i="15"/>
  <c r="O70" i="15"/>
  <c r="O67" i="15"/>
  <c r="O72" i="15"/>
  <c r="O64" i="15"/>
  <c r="O65" i="15"/>
  <c r="J66" i="15"/>
  <c r="J70" i="15"/>
  <c r="O66" i="15"/>
  <c r="K69" i="15"/>
  <c r="K66" i="15"/>
  <c r="P69" i="15"/>
  <c r="K72" i="15"/>
  <c r="K64" i="15"/>
  <c r="K65" i="15"/>
  <c r="K67" i="15"/>
  <c r="J67" i="15"/>
  <c r="O71" i="15"/>
  <c r="J65" i="15"/>
  <c r="K68" i="15"/>
  <c r="J71" i="15"/>
  <c r="J64" i="15"/>
  <c r="K70" i="15"/>
  <c r="P67" i="15"/>
  <c r="P64" i="15"/>
  <c r="O68" i="15"/>
  <c r="P70" i="15"/>
  <c r="J68" i="15"/>
  <c r="P68" i="15"/>
  <c r="U64" i="15"/>
  <c r="U67" i="15"/>
  <c r="AE68" i="15"/>
  <c r="AD68" i="15"/>
  <c r="K63" i="15"/>
  <c r="AD65" i="15"/>
  <c r="U70" i="15"/>
  <c r="AD70" i="15"/>
  <c r="T68" i="15"/>
  <c r="AD63" i="15"/>
  <c r="Z63" i="15"/>
  <c r="AD69" i="15"/>
  <c r="Z68" i="15"/>
  <c r="T72" i="15"/>
  <c r="Y67" i="15"/>
  <c r="Z71" i="15"/>
  <c r="Y66" i="15"/>
  <c r="T65" i="15"/>
  <c r="P63" i="15"/>
  <c r="T69" i="15"/>
  <c r="AD72" i="15"/>
  <c r="U63" i="15"/>
  <c r="T66" i="15"/>
  <c r="Z72" i="15"/>
  <c r="AE71" i="15"/>
  <c r="Z66" i="15"/>
  <c r="Y70" i="15"/>
  <c r="U66" i="15"/>
  <c r="T71" i="15"/>
  <c r="Y64" i="15"/>
  <c r="AE67" i="15"/>
  <c r="AE69" i="15"/>
  <c r="AE70" i="15"/>
  <c r="Z67" i="15"/>
  <c r="Y63" i="15"/>
  <c r="T67" i="15"/>
  <c r="Y68" i="15"/>
  <c r="Z65" i="15"/>
  <c r="AD71" i="15"/>
  <c r="U65" i="15"/>
  <c r="AD64" i="15"/>
  <c r="AD67" i="15"/>
  <c r="AE72" i="15"/>
  <c r="AE64" i="15"/>
  <c r="U71" i="15"/>
  <c r="T63" i="15"/>
  <c r="AE65" i="15"/>
  <c r="Y69" i="15"/>
  <c r="Z70" i="15"/>
  <c r="AE66" i="15"/>
  <c r="T70" i="15"/>
  <c r="U69" i="15"/>
  <c r="U72" i="15"/>
  <c r="U68" i="15"/>
  <c r="Y71" i="15"/>
  <c r="Y65" i="15"/>
  <c r="O63" i="15"/>
  <c r="T64" i="15"/>
  <c r="AD66" i="15"/>
  <c r="Z64" i="15"/>
  <c r="AE63" i="15"/>
  <c r="Y72" i="15"/>
  <c r="J63" i="15"/>
  <c r="Z69" i="15"/>
</calcChain>
</file>

<file path=xl/comments1.xml><?xml version="1.0" encoding="utf-8"?>
<comments xmlns="http://schemas.openxmlformats.org/spreadsheetml/2006/main">
  <authors>
    <author>Luis Mauricio</author>
  </authors>
  <commentList>
    <comment ref="N2" authorId="0" shapeId="0">
      <text>
        <r>
          <rPr>
            <b/>
            <sz val="9"/>
            <color indexed="81"/>
            <rFont val="Tahoma"/>
            <family val="2"/>
          </rPr>
          <t>Luis Mauricio:</t>
        </r>
        <r>
          <rPr>
            <sz val="9"/>
            <color indexed="81"/>
            <rFont val="Tahoma"/>
            <family val="2"/>
          </rPr>
          <t xml:space="preserve">
Esta variable indica qué porcentaje de los procedimientos corresponden a cada tipo de contratación dentro de cada UC</t>
        </r>
      </text>
    </comment>
    <comment ref="P2" authorId="0" shapeId="0">
      <text>
        <r>
          <rPr>
            <b/>
            <sz val="9"/>
            <color indexed="81"/>
            <rFont val="Tahoma"/>
            <family val="2"/>
          </rPr>
          <t>Luis Mauricio:</t>
        </r>
        <r>
          <rPr>
            <sz val="9"/>
            <color indexed="81"/>
            <rFont val="Tahoma"/>
            <family val="2"/>
          </rPr>
          <t xml:space="preserve">
Indica qué porcentaje del monto corresponde a cada tipo de contratación dentro de cada UC</t>
        </r>
      </text>
    </comment>
    <comment ref="S2" authorId="0" shapeId="0">
      <text>
        <r>
          <rPr>
            <b/>
            <sz val="9"/>
            <color indexed="81"/>
            <rFont val="Tahoma"/>
            <family val="2"/>
          </rPr>
          <t>Luis Mauricio:</t>
        </r>
        <r>
          <rPr>
            <sz val="9"/>
            <color indexed="81"/>
            <rFont val="Tahoma"/>
            <family val="2"/>
          </rPr>
          <t xml:space="preserve">
Esta es la calificación de riesgo por tipo de contratación, la cual e sun promedio simple de los indices de competencia, transparencia y anomalias</t>
        </r>
      </text>
    </comment>
  </commentList>
</comments>
</file>

<file path=xl/comments2.xml><?xml version="1.0" encoding="utf-8"?>
<comments xmlns="http://schemas.openxmlformats.org/spreadsheetml/2006/main">
  <authors>
    <author>Luis Mauricio</author>
  </authors>
  <commentList>
    <comment ref="G1" authorId="0" shapeId="0">
      <text>
        <r>
          <rPr>
            <b/>
            <sz val="9"/>
            <color indexed="81"/>
            <rFont val="Tahoma"/>
            <family val="2"/>
          </rPr>
          <t>Luis Mauricio:</t>
        </r>
        <r>
          <rPr>
            <sz val="9"/>
            <color indexed="81"/>
            <rFont val="Tahoma"/>
            <family val="2"/>
          </rPr>
          <t xml:space="preserve">
Este es un indicador de riesgo a nivel UC haciendo un promedio simple  del riesgo de los 3 tipos de contratación, es decir, sin tomar en cuenta el monto o número de procedimientos que representan del total de la UC</t>
        </r>
      </text>
    </comment>
    <comment ref="H1" authorId="0" shapeId="0">
      <text>
        <r>
          <rPr>
            <b/>
            <sz val="9"/>
            <color indexed="81"/>
            <rFont val="Tahoma"/>
            <family val="2"/>
          </rPr>
          <t>Luis Mauricio:</t>
        </r>
        <r>
          <rPr>
            <sz val="9"/>
            <color indexed="81"/>
            <rFont val="Tahoma"/>
            <family val="2"/>
          </rPr>
          <t xml:space="preserve">
Este es un indicador de riesgo a nivel UC haciendo un promedio ponderado  del riesgo de los 3 tipos de contratación dependiendo del peso que tiene el número de procedimientos que representan del total de la UC</t>
        </r>
      </text>
    </comment>
    <comment ref="I1" authorId="0" shapeId="0">
      <text>
        <r>
          <rPr>
            <b/>
            <sz val="9"/>
            <color indexed="81"/>
            <rFont val="Tahoma"/>
            <family val="2"/>
          </rPr>
          <t>Luis Mauricio:</t>
        </r>
        <r>
          <rPr>
            <sz val="9"/>
            <color indexed="81"/>
            <rFont val="Tahoma"/>
            <family val="2"/>
          </rPr>
          <t xml:space="preserve">
Este es un indicador de riesgo a nivel UC haciendo un promedio ponderado  del riesgo de los 3 tipos de contratación dependiendo del peso que tiene el monto que representan del total de la UC.
Este es el indicador principal de riesgo a nivel UC, y el que usaremos  posteriormente</t>
        </r>
      </text>
    </comment>
    <comment ref="K1" authorId="0" shapeId="0">
      <text>
        <r>
          <rPr>
            <b/>
            <sz val="9"/>
            <color indexed="81"/>
            <rFont val="Tahoma"/>
            <family val="2"/>
          </rPr>
          <t>Luis Mauricio:</t>
        </r>
        <r>
          <rPr>
            <sz val="9"/>
            <color indexed="81"/>
            <rFont val="Tahoma"/>
            <family val="2"/>
          </rPr>
          <t xml:space="preserve">
Este es exactamente la variable "riesgo_UC_monto" solo que reescalado para que el que tenga la calificación más baja sea 0 y la más alta 100. Hace visual y numéricamente más facil dimensionar las escalas de riesgo relativas entre UC.
Este índice es el que usamos más adelante.</t>
        </r>
      </text>
    </comment>
    <comment ref="L1" authorId="0" shapeId="0">
      <text>
        <r>
          <rPr>
            <b/>
            <sz val="9"/>
            <color indexed="81"/>
            <rFont val="Tahoma"/>
            <family val="2"/>
          </rPr>
          <t>Luis Mauricio:</t>
        </r>
        <r>
          <rPr>
            <sz val="9"/>
            <color indexed="81"/>
            <rFont val="Tahoma"/>
            <family val="2"/>
          </rPr>
          <t xml:space="preserve">
El monto que resulta de sumar los montos de cada tipo de contratacion por cada UC</t>
        </r>
      </text>
    </comment>
    <comment ref="M1" authorId="0" shapeId="0">
      <text>
        <r>
          <rPr>
            <b/>
            <sz val="9"/>
            <color indexed="81"/>
            <rFont val="Tahoma"/>
            <family val="2"/>
          </rPr>
          <t>Luis Mauricio:</t>
        </r>
        <r>
          <rPr>
            <sz val="9"/>
            <color indexed="81"/>
            <rFont val="Tahoma"/>
            <family val="2"/>
          </rPr>
          <t xml:space="preserve">
Esto es el % que reprenseta el monto de cada UC respecto del total de la dependencia a la que pertenece</t>
        </r>
      </text>
    </comment>
    <comment ref="N1" authorId="0" shapeId="0">
      <text>
        <r>
          <rPr>
            <b/>
            <sz val="9"/>
            <color indexed="81"/>
            <rFont val="Tahoma"/>
            <family val="2"/>
          </rPr>
          <t>Luis Mauricio:</t>
        </r>
        <r>
          <rPr>
            <sz val="9"/>
            <color indexed="81"/>
            <rFont val="Tahoma"/>
            <family val="2"/>
          </rPr>
          <t xml:space="preserve">
Este número indica el % del monto de esa UC respecto del total de compras de todas la UC sin importar la dependencia a la que pertenecen</t>
        </r>
      </text>
    </comment>
    <comment ref="O1" authorId="0" shapeId="0">
      <text>
        <r>
          <rPr>
            <b/>
            <sz val="9"/>
            <color indexed="81"/>
            <rFont val="Tahoma"/>
            <family val="2"/>
          </rPr>
          <t>Luis Mauricio:</t>
        </r>
        <r>
          <rPr>
            <sz val="9"/>
            <color indexed="81"/>
            <rFont val="Tahoma"/>
            <family val="2"/>
          </rPr>
          <t xml:space="preserve">
Este es un indice de la variable "monto_tot_UC" donde el monto mas bajo tiene un numero de 0 y el más alto de 100.
Hace visual y numéricamente más facil dimensionar los montos relativos entre UC.
Este índice es el que usamos más adelante.</t>
        </r>
      </text>
    </comment>
    <comment ref="P1" authorId="0" shapeId="0">
      <text>
        <r>
          <rPr>
            <sz val="11"/>
            <color indexed="81"/>
            <rFont val="Tahoma"/>
          </rPr>
          <t>Este es nuestro indicador de riesgo-tamaño por UC. Resulta del promedio de dos índices: el índice de riesgo a nivel UC (riesgo_UC_monto) y el índice del monto de cada UC.
Es decir, se creó un índice que toma en cuenta el riesgo de cada UC pero también su tamaño en términos de monto.
Riesgos altos se compensan si es una UC pequeña, riesgos bajos se ponderan si es una UC gigante. Si es riesgosa y con montos altos, tiene las calificaciones mas altas, UC pequeñas y de bajo riesgo tienen calificaciones bajas.
Este es el indicador que se usa para encontrar las 500 UC más riesgosas.</t>
        </r>
      </text>
    </comment>
    <comment ref="Q1" authorId="0" shapeId="0">
      <text>
        <r>
          <rPr>
            <b/>
            <sz val="9"/>
            <color indexed="81"/>
            <rFont val="Tahoma"/>
            <family val="2"/>
          </rPr>
          <t>Luis Mauricio:</t>
        </r>
        <r>
          <rPr>
            <sz val="9"/>
            <color indexed="81"/>
            <rFont val="Tahoma"/>
            <family val="2"/>
          </rPr>
          <t xml:space="preserve">
Ranking de las UC por su riesgo compuesto</t>
        </r>
      </text>
    </comment>
    <comment ref="R1" authorId="0" shapeId="0">
      <text>
        <r>
          <rPr>
            <b/>
            <sz val="9"/>
            <color indexed="81"/>
            <rFont val="Tahoma"/>
            <family val="2"/>
          </rPr>
          <t>Luis Mauricio:</t>
        </r>
        <r>
          <rPr>
            <sz val="9"/>
            <color indexed="81"/>
            <rFont val="Tahoma"/>
            <family val="2"/>
          </rPr>
          <t xml:space="preserve">
Indica si la UC pertenece a las Risky 500</t>
        </r>
      </text>
    </comment>
  </commentList>
</comments>
</file>

<file path=xl/comments3.xml><?xml version="1.0" encoding="utf-8"?>
<comments xmlns="http://schemas.openxmlformats.org/spreadsheetml/2006/main">
  <authors>
    <author>Luis Mauricio</author>
  </authors>
  <commentList>
    <comment ref="E1" authorId="0" shapeId="0">
      <text>
        <r>
          <rPr>
            <b/>
            <sz val="9"/>
            <color indexed="81"/>
            <rFont val="Tahoma"/>
            <family val="2"/>
          </rPr>
          <t>Luis Mauricio:</t>
        </r>
        <r>
          <rPr>
            <sz val="9"/>
            <color indexed="81"/>
            <rFont val="Tahoma"/>
            <family val="2"/>
          </rPr>
          <t xml:space="preserve">
Este indice de reisgo es por Dependencia y es el promedio (ponderado por el monto que la UC representa del total de la dependencia) del riesgo de cada UC.</t>
        </r>
      </text>
    </comment>
    <comment ref="F1" authorId="0" shapeId="0">
      <text>
        <r>
          <rPr>
            <b/>
            <sz val="9"/>
            <color indexed="81"/>
            <rFont val="Tahoma"/>
            <family val="2"/>
          </rPr>
          <t>Luis Mauricio:</t>
        </r>
        <r>
          <rPr>
            <sz val="9"/>
            <color indexed="81"/>
            <rFont val="Tahoma"/>
            <family val="2"/>
          </rPr>
          <t xml:space="preserve">
Lo mismo que "riesgo_dep" pero reescalado para que la de menor riesgo sea 0 y la de mayor sea 100. Con fines visuales y numéricos de comparación</t>
        </r>
      </text>
    </comment>
    <comment ref="G1" authorId="0" shapeId="0">
      <text>
        <r>
          <rPr>
            <b/>
            <sz val="9"/>
            <color indexed="81"/>
            <rFont val="Tahoma"/>
            <family val="2"/>
          </rPr>
          <t>Luis Mauricio:</t>
        </r>
        <r>
          <rPr>
            <sz val="9"/>
            <color indexed="81"/>
            <rFont val="Tahoma"/>
            <family val="2"/>
          </rPr>
          <t xml:space="preserve">
Número total de UC dentro de la Dependencia</t>
        </r>
      </text>
    </comment>
    <comment ref="H1" authorId="0" shapeId="0">
      <text>
        <r>
          <rPr>
            <b/>
            <sz val="9"/>
            <color indexed="81"/>
            <rFont val="Tahoma"/>
            <family val="2"/>
          </rPr>
          <t>Luis Mauricio:</t>
        </r>
        <r>
          <rPr>
            <sz val="9"/>
            <color indexed="81"/>
            <rFont val="Tahoma"/>
            <family val="2"/>
          </rPr>
          <t xml:space="preserve">
Número de UC dentro de cada dependencia que pertenecen a las Risky 500</t>
        </r>
      </text>
    </comment>
    <comment ref="I1" authorId="0" shapeId="0">
      <text>
        <r>
          <rPr>
            <b/>
            <sz val="9"/>
            <color indexed="81"/>
            <rFont val="Tahoma"/>
            <family val="2"/>
          </rPr>
          <t>Luis Mauricio:</t>
        </r>
        <r>
          <rPr>
            <sz val="9"/>
            <color indexed="81"/>
            <rFont val="Tahoma"/>
            <family val="2"/>
          </rPr>
          <t xml:space="preserve">
% que representan del total de UC las Risky 500 dentro de esa dependencia</t>
        </r>
      </text>
    </comment>
    <comment ref="J1" authorId="0" shapeId="0">
      <text>
        <r>
          <rPr>
            <b/>
            <sz val="9"/>
            <color indexed="81"/>
            <rFont val="Tahoma"/>
            <family val="2"/>
          </rPr>
          <t>Luis Mauricio:</t>
        </r>
        <r>
          <rPr>
            <sz val="9"/>
            <color indexed="81"/>
            <rFont val="Tahoma"/>
            <family val="2"/>
          </rPr>
          <t xml:space="preserve">
Monto total correspondiente a la dependencia, es la suma de los montos de cada una de sus UC</t>
        </r>
      </text>
    </comment>
    <comment ref="K1" authorId="0" shapeId="0">
      <text>
        <r>
          <rPr>
            <b/>
            <sz val="9"/>
            <color indexed="81"/>
            <rFont val="Tahoma"/>
            <family val="2"/>
          </rPr>
          <t>Luis Mauricio:</t>
        </r>
        <r>
          <rPr>
            <sz val="9"/>
            <color indexed="81"/>
            <rFont val="Tahoma"/>
            <family val="2"/>
          </rPr>
          <t xml:space="preserve">
Monto operado por las UC que son del Risky 500 en cada dependencia</t>
        </r>
      </text>
    </comment>
    <comment ref="L1" authorId="0" shapeId="0">
      <text>
        <r>
          <rPr>
            <b/>
            <sz val="9"/>
            <color indexed="81"/>
            <rFont val="Tahoma"/>
            <family val="2"/>
          </rPr>
          <t>Luis Mauricio:</t>
        </r>
        <r>
          <rPr>
            <sz val="9"/>
            <color indexed="81"/>
            <rFont val="Tahoma"/>
            <family val="2"/>
          </rPr>
          <t xml:space="preserve">
% que representa el monto operado por las Risky 500 dentro de los montos de cada dependencia</t>
        </r>
      </text>
    </comment>
    <comment ref="R2" authorId="0" shapeId="0">
      <text>
        <r>
          <rPr>
            <b/>
            <sz val="9"/>
            <color indexed="81"/>
            <rFont val="Tahoma"/>
            <family val="2"/>
          </rPr>
          <t>Luis Mauricio:</t>
        </r>
        <r>
          <rPr>
            <sz val="9"/>
            <color indexed="81"/>
            <rFont val="Tahoma"/>
            <family val="2"/>
          </rPr>
          <t xml:space="preserve">
Número total de UC dentro de la Dependencia</t>
        </r>
      </text>
    </comment>
    <comment ref="S2" authorId="0" shapeId="0">
      <text>
        <r>
          <rPr>
            <b/>
            <sz val="9"/>
            <color indexed="81"/>
            <rFont val="Tahoma"/>
            <family val="2"/>
          </rPr>
          <t>Luis Mauricio:</t>
        </r>
        <r>
          <rPr>
            <sz val="9"/>
            <color indexed="81"/>
            <rFont val="Tahoma"/>
            <family val="2"/>
          </rPr>
          <t xml:space="preserve">
Número de UC dentro de cada dependencia que pertenecen a las Risky 500</t>
        </r>
      </text>
    </comment>
    <comment ref="T2" authorId="0" shapeId="0">
      <text>
        <r>
          <rPr>
            <b/>
            <sz val="9"/>
            <color indexed="81"/>
            <rFont val="Tahoma"/>
            <family val="2"/>
          </rPr>
          <t>Luis Mauricio:</t>
        </r>
        <r>
          <rPr>
            <sz val="9"/>
            <color indexed="81"/>
            <rFont val="Tahoma"/>
            <family val="2"/>
          </rPr>
          <t xml:space="preserve">
% que representan del total de UC las Risky 500 dentro de esa dependencia</t>
        </r>
      </text>
    </comment>
    <comment ref="U2" authorId="0" shapeId="0">
      <text>
        <r>
          <rPr>
            <b/>
            <sz val="9"/>
            <color indexed="81"/>
            <rFont val="Tahoma"/>
            <family val="2"/>
          </rPr>
          <t>Luis Mauricio:</t>
        </r>
        <r>
          <rPr>
            <sz val="9"/>
            <color indexed="81"/>
            <rFont val="Tahoma"/>
            <family val="2"/>
          </rPr>
          <t xml:space="preserve">
Monto total correspondiente a la dependencia, es la suma de los montos de cada una de sus UC</t>
        </r>
      </text>
    </comment>
    <comment ref="V2" authorId="0" shapeId="0">
      <text>
        <r>
          <rPr>
            <b/>
            <sz val="9"/>
            <color indexed="81"/>
            <rFont val="Tahoma"/>
            <family val="2"/>
          </rPr>
          <t>Luis Mauricio:</t>
        </r>
        <r>
          <rPr>
            <sz val="9"/>
            <color indexed="81"/>
            <rFont val="Tahoma"/>
            <family val="2"/>
          </rPr>
          <t xml:space="preserve">
Monto operado por las UC que son del Risky 500 en cada dependencia</t>
        </r>
      </text>
    </comment>
    <comment ref="W2" authorId="0" shapeId="0">
      <text>
        <r>
          <rPr>
            <b/>
            <sz val="9"/>
            <color indexed="81"/>
            <rFont val="Tahoma"/>
            <family val="2"/>
          </rPr>
          <t>Luis Mauricio:</t>
        </r>
        <r>
          <rPr>
            <sz val="9"/>
            <color indexed="81"/>
            <rFont val="Tahoma"/>
            <family val="2"/>
          </rPr>
          <t xml:space="preserve">
% que representa el monto operado por las Risky 500 dentro de los montos de cada dependencia</t>
        </r>
      </text>
    </comment>
  </commentList>
</comments>
</file>

<file path=xl/sharedStrings.xml><?xml version="1.0" encoding="utf-8"?>
<sst xmlns="http://schemas.openxmlformats.org/spreadsheetml/2006/main" count="26145" uniqueCount="3171">
  <si>
    <t>CLAVEUC</t>
  </si>
  <si>
    <t>competencia</t>
  </si>
  <si>
    <t>transparencia</t>
  </si>
  <si>
    <t>anomalias</t>
  </si>
  <si>
    <t>conteo_procedimientos</t>
  </si>
  <si>
    <t>monto_total</t>
  </si>
  <si>
    <t>num_proveedores_unicos</t>
  </si>
  <si>
    <t>numero_contratos</t>
  </si>
  <si>
    <t>dependencia</t>
  </si>
  <si>
    <t>unidad_compradora</t>
  </si>
  <si>
    <t>009JZL032</t>
  </si>
  <si>
    <t>Aeropuertos y Servicios Auxiliares</t>
  </si>
  <si>
    <t>ASA-Estación de Combustibles del Aeropuerto de Cozumel, Quintana Roo #009JZL032</t>
  </si>
  <si>
    <t>019GYR027</t>
  </si>
  <si>
    <t>Instituto Mexicano del Seguro Social</t>
  </si>
  <si>
    <t>IMSS-Oficina de Adquisiciones de la Delegación Guanajuato #019GYR027</t>
  </si>
  <si>
    <t>018TOQ896</t>
  </si>
  <si>
    <t>Comisión Federal de Electricidad</t>
  </si>
  <si>
    <t>CFE-Administración Zona Paso del Norte #018TOQ896</t>
  </si>
  <si>
    <t>018TQA999</t>
  </si>
  <si>
    <t>Compañía Mexicana de Exploraciones, S.A. de C.V.</t>
  </si>
  <si>
    <t>COMESA-UNIDAD ADMINISTRATIVA REGIONAL SUR #018TQA999</t>
  </si>
  <si>
    <t>012K00999</t>
  </si>
  <si>
    <t>Centro Nacional para la Prevención y el Control del VIH/SIDA</t>
  </si>
  <si>
    <t>CENSIDA-Coordinación Administrativa #012K00999</t>
  </si>
  <si>
    <t>009J2R002</t>
  </si>
  <si>
    <t>Administración Portuaria Integral de Ensenada, S.A. de C.V.</t>
  </si>
  <si>
    <t>API-Ensenada-Gerencia de Administracion y Finanzas #009J2R002</t>
  </si>
  <si>
    <t>010ZZ1999</t>
  </si>
  <si>
    <t>Fideicomiso del Fondo de Microfinanciamiento a Mujeres Rurales</t>
  </si>
  <si>
    <t>FOMMUR-Secretaría Técnica #010ZZ1999</t>
  </si>
  <si>
    <t>Secretaría de Comunicaciones y Transportes</t>
  </si>
  <si>
    <t>SCT-Centro SCT San Luis Potosi #009000966</t>
  </si>
  <si>
    <t>018TOQ072</t>
  </si>
  <si>
    <t>CFE-Subdirección de Distribución División Sureste Zona San Cristóbal #018TOQ072</t>
  </si>
  <si>
    <t>020VQZ001</t>
  </si>
  <si>
    <t>Consejo Nacional de Evaluación de la Política de Desarrollo Social</t>
  </si>
  <si>
    <t>CONEVAL-Dirección General Adjunta de Administración #020VQZ001</t>
  </si>
  <si>
    <t>018TOQ810</t>
  </si>
  <si>
    <t>CFE-UNIDAD DE ADMINISTRACION Y FINANZAS DE LA SUBDIRECCION DE TRANSMISION #018TOQ810</t>
  </si>
  <si>
    <t>016B00045</t>
  </si>
  <si>
    <t>Comisión Nacional del Agua</t>
  </si>
  <si>
    <t>CONAGUA-Subgerencia de Administración de la SGAA #016B00045</t>
  </si>
  <si>
    <t>020G00001</t>
  </si>
  <si>
    <t>Coordinación Nacional de PROSPERA Programa de Inclusión Social</t>
  </si>
  <si>
    <t>PROSPERA-Oficinas Centrales #020G00001</t>
  </si>
  <si>
    <t>019GYR047</t>
  </si>
  <si>
    <t>IMSS-DIVISION BIENES TERAPEUTICOS #019GYR047</t>
  </si>
  <si>
    <t>016B00035</t>
  </si>
  <si>
    <t>CONAGUA-Subgerencia de Administración Técnica #016B00035</t>
  </si>
  <si>
    <t>018TOQ025</t>
  </si>
  <si>
    <t>CFE-Central Termoeléctrica Manzanillo #018TOQ025</t>
  </si>
  <si>
    <t>018TOQ921</t>
  </si>
  <si>
    <t>CFE-Zona Hermosillo #018TOQ921</t>
  </si>
  <si>
    <t>018TOQ078</t>
  </si>
  <si>
    <t>CFE-Subdirección de Distribución División Sureste Zona Huajuapan #018TOQ078</t>
  </si>
  <si>
    <t>Secretaría de Relaciones Exteriores</t>
  </si>
  <si>
    <t>SRE-Dirección Gral. Adjunta de Adquisiciones y Control de Bienes #005000999</t>
  </si>
  <si>
    <t>011MDL002</t>
  </si>
  <si>
    <t>Instituto Mexicano de la Radio</t>
  </si>
  <si>
    <t>IMER-Dirección de Administración y Finanzas #011MDL002</t>
  </si>
  <si>
    <t>018TOQ993</t>
  </si>
  <si>
    <t>CFE-SUBAREA DE TRANSMISION TUXTLA #018TOQ993</t>
  </si>
  <si>
    <t>018TOQ805</t>
  </si>
  <si>
    <t>CFE-CFE TEHUACAN #018TOQ805</t>
  </si>
  <si>
    <t>018T0O999</t>
  </si>
  <si>
    <t>Instituto Mexicano del Petróleo</t>
  </si>
  <si>
    <t>IMP-Adquisiciones de Bienes y Servicios Dirección Regional Zona Centro #018T0O999</t>
  </si>
  <si>
    <t>Secretaría de Medio Ambiente y Recursos Naturales</t>
  </si>
  <si>
    <t>SEMARNAT-Dirección de Adquisiciones y Contratos #016000997</t>
  </si>
  <si>
    <t>018TOQ901</t>
  </si>
  <si>
    <t>CFE-Central Hidroeléctrica Encanto Minas Texolo #018TOQ901</t>
  </si>
  <si>
    <t>018TOQ001</t>
  </si>
  <si>
    <t>CFE-Departamento Regional de Abastecimientos #018TOQ001</t>
  </si>
  <si>
    <t>018TOQ890</t>
  </si>
  <si>
    <t>CFE-COMISION FEDERAL DE ELECTRICIDAD 7 #018TOQ890</t>
  </si>
  <si>
    <t>020VST998</t>
  </si>
  <si>
    <t>Liconsa, S.A. de C.V.</t>
  </si>
  <si>
    <t>LICONSA-Subgerencia de Administración y Fianazas en Culiacán, Sinaloa #020VST998</t>
  </si>
  <si>
    <t>Secretaría de Desarrollo Agrario, Territorial y Urbano</t>
  </si>
  <si>
    <t>SEDATU-Dirección General de Recursos Materiales y Servicios Generales #015000999</t>
  </si>
  <si>
    <t>019GYR001</t>
  </si>
  <si>
    <t>IMSS-Del. Guerrero, Coordinación de Abastecimiento y Equipamiento #019GYR001</t>
  </si>
  <si>
    <t>019GYN004</t>
  </si>
  <si>
    <t>Instituto de Seguridad y Servicios Sociales de los Trabajadores del Estado</t>
  </si>
  <si>
    <t>ISSSTE-Departamento de Adquisiciones en Chihuahua #019GYN004</t>
  </si>
  <si>
    <t>019GYN906</t>
  </si>
  <si>
    <t>ISSSTE-GERENCIA REGIONAL GOLFO #019GYN906</t>
  </si>
  <si>
    <t>019GYN015</t>
  </si>
  <si>
    <t>ISSSTE-Departamenro de Adquisiciones #019GYN015</t>
  </si>
  <si>
    <t>018TOQ882</t>
  </si>
  <si>
    <t>CFE-ZONA DE TRANSMISIÓN MICHOACÁN #018TOQ882</t>
  </si>
  <si>
    <t>018TOQ886</t>
  </si>
  <si>
    <t>CFE-Zona de Transmision Xalapa #018TOQ886</t>
  </si>
  <si>
    <t>011D00001</t>
  </si>
  <si>
    <t>Instituto Nacional de Antropología e Historia</t>
  </si>
  <si>
    <t>INAH-Dirección de Recursos Materiales y Servicios #011D00001</t>
  </si>
  <si>
    <t>018TOQ754</t>
  </si>
  <si>
    <t>CFE-CFE/C.H. GRAL. AMBROSIO FIGUEROA #018TOQ754</t>
  </si>
  <si>
    <t>009J0U027</t>
  </si>
  <si>
    <t>Caminos y Puentes Federales de Ingresos y Servicios Conexos</t>
  </si>
  <si>
    <t>CAPUFE-Subdelegación de Administración en Cuernavaca #009J0U027</t>
  </si>
  <si>
    <t>Servicio de Administración Tributaria</t>
  </si>
  <si>
    <t>SAT-SUBADMINISTRACION DE RECURSOS Y SERVICIO DE CD. JUÁREZ, CHIH #006E00024</t>
  </si>
  <si>
    <t>019GYN020</t>
  </si>
  <si>
    <t>ISSSTE-Departamento de Adquisición de Equipo Médico e Importaciones #019GYN020</t>
  </si>
  <si>
    <t>011L6W978</t>
  </si>
  <si>
    <t>Consejo Nacional de Fomento Educativo</t>
  </si>
  <si>
    <t>CONAFE-CONSEJO NACIONAL DE FOMENTO EDUCATIVO, SERVICIOS ADMINISTRATIVOS #011L6W978</t>
  </si>
  <si>
    <t>Secretaría de Agricultura, Ganadería, Desarrollo Rural, Pesca y Alimentación</t>
  </si>
  <si>
    <t>SAGARPA-Delegación en Campeche #008000967</t>
  </si>
  <si>
    <t>018TOQ945</t>
  </si>
  <si>
    <t>CFE-Division de Distribucion Centro Sur Zona Chilpancingo #018TOQ945</t>
  </si>
  <si>
    <t>016B00047</t>
  </si>
  <si>
    <t>CONAGUA-Dirección Local Hidalgo #016B00047</t>
  </si>
  <si>
    <t>Secretaría de Hacienda y Crédito Público</t>
  </si>
  <si>
    <t>SHCP-Dirección de Adquisiciones #006000999</t>
  </si>
  <si>
    <t>SCT-Centro SCT Nayarit #009000996</t>
  </si>
  <si>
    <t>004K00001</t>
  </si>
  <si>
    <t>Instituto Nacional de Migración</t>
  </si>
  <si>
    <t>INM-Dirección General de Administración #004K00001</t>
  </si>
  <si>
    <t>010B00999</t>
  </si>
  <si>
    <t>Comisión Federal de Mejora Regulatoria</t>
  </si>
  <si>
    <t>COFEMER-Dirección de Administración #010B00999</t>
  </si>
  <si>
    <t>019GYR024</t>
  </si>
  <si>
    <t>IMSS-ESTADO DE MEXICO PONIENTE #019GYR024</t>
  </si>
  <si>
    <t>018TOQ948</t>
  </si>
  <si>
    <t>CFE-SUBAREA DE TRANSMISION Y TRANSFORMACION YUCATAN #018TOQ948</t>
  </si>
  <si>
    <t>016B00006</t>
  </si>
  <si>
    <t>CONAGUA-DIRECCION LOCAL GUERRERO #016B00006</t>
  </si>
  <si>
    <t>008I00002</t>
  </si>
  <si>
    <t>Comisión Nacional de Acuacultura y Pesca</t>
  </si>
  <si>
    <t>CONAPESCA-Subdirección de Recursos Materiales y Servicios Generales #008I00002</t>
  </si>
  <si>
    <t>SCT-Departamento de Recursos Materiales #009000974</t>
  </si>
  <si>
    <t>03890K001</t>
  </si>
  <si>
    <t>Centro de Investigación y Desarrollo Tecnológico en Electroquímica, S.C.</t>
  </si>
  <si>
    <t>CIDETEQ-Subdirección de Recursos Materiales #03890K001</t>
  </si>
  <si>
    <t>006G1H002</t>
  </si>
  <si>
    <t>Banco Nacional del Ejército, Fuerza Aérea y Armada, S.N.C.</t>
  </si>
  <si>
    <t>BANJERCITO-Departamento de Adquisiciones #006G1H002</t>
  </si>
  <si>
    <t>006G3A001</t>
  </si>
  <si>
    <t>Comisión Nacional para la Protección y Defensa de los Usuarios de Servicios Financieros</t>
  </si>
  <si>
    <t>CONDUSEF-Dirección de Recursos Materiales y Servicios Generales #006G3A001</t>
  </si>
  <si>
    <t>018TOQ043</t>
  </si>
  <si>
    <t>CFE-CENTRAL CICLO COMBINADO TULA #018TOQ043</t>
  </si>
  <si>
    <t>03890C999</t>
  </si>
  <si>
    <t>Centro de Investigación en Matemáticas, A.C.</t>
  </si>
  <si>
    <t>CIMAT-Dirección Administrativa #03890C999</t>
  </si>
  <si>
    <t>Secretaría de Desarrollo Social</t>
  </si>
  <si>
    <t>SEDESOL-Dirección de Adquisiciones y Contratos #020000999</t>
  </si>
  <si>
    <t>019GYN042</t>
  </si>
  <si>
    <t>ISSSTE-Departamento de Recursos Materiales y Obras en Guanajuato #019GYN042</t>
  </si>
  <si>
    <t>019GYR018</t>
  </si>
  <si>
    <t>IMSS-Coordinación Delegacional de Abastecimiento Tamaulipas #019GYR018</t>
  </si>
  <si>
    <t>006HJY001</t>
  </si>
  <si>
    <t>Pronósticos para la Asistencia Pública</t>
  </si>
  <si>
    <t>PRONOSTICOS-Gerencia de Recursos Materiales #006HJY001</t>
  </si>
  <si>
    <t>018TOQ959</t>
  </si>
  <si>
    <t>CFE-Central Turbo Gas Obregón #018TOQ959</t>
  </si>
  <si>
    <t>019GYN038</t>
  </si>
  <si>
    <t>ISSSTE-Departamento de Recursos Materiales y Obras #019GYN038</t>
  </si>
  <si>
    <t>018TOQ018</t>
  </si>
  <si>
    <t>CFE-Gerencia Divisional de Distribución Baja California #018TOQ018</t>
  </si>
  <si>
    <t>SCT-Subdirección de Administración del Centro S.C.T. Querétaro #009000983</t>
  </si>
  <si>
    <t>Secretaría de Educación Pública</t>
  </si>
  <si>
    <t>SEP-COLEGIO DE ESTUDIOS CIENTIFICOS Y TECNOLÓGICOS DEL ESTADO DE B.C.S. #011000997</t>
  </si>
  <si>
    <t>016B00996</t>
  </si>
  <si>
    <t>CONAGUA-CNA DIRECCION LOCAL AGUASCALIENTES #016B00996</t>
  </si>
  <si>
    <t>019GYN052</t>
  </si>
  <si>
    <t>ISSSTE-Delegación Estatal del Issste en Baja California Sur #019GYN052</t>
  </si>
  <si>
    <t>009J2X001</t>
  </si>
  <si>
    <t>Administración Portuaria Integral de Tuxpan, S.A. de C.V.</t>
  </si>
  <si>
    <t>API-Tuxpan-Gerencia D Administración y Fnanzas #009J2X001</t>
  </si>
  <si>
    <t>011L4J996</t>
  </si>
  <si>
    <t>Centro de Investigación y de Estudios Avanzados del Instituto Politécnico Nacional</t>
  </si>
  <si>
    <t>CINVESTAV-Unidad Saltillo, Coahuila #011L4J996</t>
  </si>
  <si>
    <t>020G00979</t>
  </si>
  <si>
    <t>PROSPERA-Delegación de la Coordinación Nacional de PROSPERA Programa de Inclusión Social en Coahuila #020G00979</t>
  </si>
  <si>
    <t>019GYN077</t>
  </si>
  <si>
    <t>ISSSTE-Regional Norte D.F. #019GYN077</t>
  </si>
  <si>
    <t>018TOQ926</t>
  </si>
  <si>
    <t>CFE-Zona de Distribución los Tuxtlas Div. Oriente #018TOQ926</t>
  </si>
  <si>
    <t>SCT-Centro SCT Campeche #009000998</t>
  </si>
  <si>
    <t>019GYN893</t>
  </si>
  <si>
    <t>ISSSTE-Departamento de Recuros Materiales y Obras Aguascalientes #019GYN893</t>
  </si>
  <si>
    <t>020VST006</t>
  </si>
  <si>
    <t>LICONSA-LICONSA Planta Tlaxcala #020VST006</t>
  </si>
  <si>
    <t>018TOQ963</t>
  </si>
  <si>
    <t>CFE-Zona Victoria #018TOQ963</t>
  </si>
  <si>
    <t>012NCG001</t>
  </si>
  <si>
    <t>Instituto Nacional de Ciencias Médicas y Nutrición Salvador Zubirán</t>
  </si>
  <si>
    <t>INCMNSZ-Departamento deAdquisiciones #012NCG001</t>
  </si>
  <si>
    <t>019GYN017</t>
  </si>
  <si>
    <t>ISSSTE-SUBDELEGACION DE ADMINISTRACION #019GYN017</t>
  </si>
  <si>
    <t>011L5N996</t>
  </si>
  <si>
    <t>Colegio de Bachilleres</t>
  </si>
  <si>
    <t>COLBACH-Colegio de Bachilleres #011L5N996</t>
  </si>
  <si>
    <t>016B00021</t>
  </si>
  <si>
    <t>CONAGUA-Dirección de Administración #016B00021</t>
  </si>
  <si>
    <t>004I00001</t>
  </si>
  <si>
    <t>Centro de Investigación y Seguridad Nacional</t>
  </si>
  <si>
    <t>CISEN-Dirección de Recursos Materiales y Servicios Generales #004I00001</t>
  </si>
  <si>
    <t>019GYN005</t>
  </si>
  <si>
    <t>ISSSTE-Departamento de Control de Servicios Operativos #019GYN005</t>
  </si>
  <si>
    <t>018TOQ022</t>
  </si>
  <si>
    <t>CFE-División de Distribución Jalisco #018TOQ022</t>
  </si>
  <si>
    <t>SCT-Centro SCT Baja California #009000049</t>
  </si>
  <si>
    <t>SEP-Dirección de Adquisiciones #011000999</t>
  </si>
  <si>
    <t>011L8G001</t>
  </si>
  <si>
    <t>Educal, S.A. de C.V.</t>
  </si>
  <si>
    <t>EDUCAL-Gerencia Técnico Administrativa #011L8G001</t>
  </si>
  <si>
    <t>006HHQ001</t>
  </si>
  <si>
    <t>Lotería Nacional para la Asistencia Pública</t>
  </si>
  <si>
    <t>LOTENAL-Gerencia de Recursos Materiales #006HHQ001</t>
  </si>
  <si>
    <t>018TOM993</t>
  </si>
  <si>
    <t>Centro Nacional de Control de Energía</t>
  </si>
  <si>
    <t>CENACE-Gerencia de Control Regional Peninsular #018TOM993</t>
  </si>
  <si>
    <t>018TOQ792</t>
  </si>
  <si>
    <t>CFE-CENTRAL TURBOGAS MONTERREY #018TOQ792</t>
  </si>
  <si>
    <t>Presidencia de la República</t>
  </si>
  <si>
    <t>PR-Dirección de Adquisiciones #002000999</t>
  </si>
  <si>
    <t>018TOQ869</t>
  </si>
  <si>
    <t>CFE-ZONA DE DISTRIBUCION ATIZAPAN #018TOQ869</t>
  </si>
  <si>
    <t>020G00972</t>
  </si>
  <si>
    <t>PROSPERA-Delegación Guanajuato #020G00972</t>
  </si>
  <si>
    <t>019GYR005</t>
  </si>
  <si>
    <t>IMSS-Oficina de Adquisiciones de la Delegación Estatal en Nayarit #019GYR005</t>
  </si>
  <si>
    <t>016B00037</t>
  </si>
  <si>
    <t>CONAGUA-Dirección Local Tlaxcala #016B00037</t>
  </si>
  <si>
    <t>SEDESOL-Delegación Federal de la SEDESOL en el Estado de Michoacán #020000018</t>
  </si>
  <si>
    <t>018TOQ837</t>
  </si>
  <si>
    <t>CFE-UNIDAD DE SERVICIOS GENERALES Y DE APOYO #018TOQ837</t>
  </si>
  <si>
    <t>016B00013</t>
  </si>
  <si>
    <t>CONAGUA-ORGANISMO DE CUENCA AGUAS DEL VALLE DE MEXICO #016B00013</t>
  </si>
  <si>
    <t>018TOQ966</t>
  </si>
  <si>
    <t>CFE-Zona de Distribución San Luis Potosi #018TOQ966</t>
  </si>
  <si>
    <t>016B00998</t>
  </si>
  <si>
    <t>CONAGUA-Dirección Local Colima #016B00998</t>
  </si>
  <si>
    <t>SAT-Administración de Operación de Recursos y Servicios 6 #006E00002</t>
  </si>
  <si>
    <t>009KCZ994</t>
  </si>
  <si>
    <t>Telecomunicaciones de México</t>
  </si>
  <si>
    <t>TELECOMM-Gerencia Estatal Zacatecas #009KCZ994</t>
  </si>
  <si>
    <t>018TOQ952</t>
  </si>
  <si>
    <t>CFE-ZONA DISTRIBUCION MEXICALI #018TOQ952</t>
  </si>
  <si>
    <t>009A00001</t>
  </si>
  <si>
    <t>Instituto Mexicano del Transporte</t>
  </si>
  <si>
    <t>IMT-Instituto Mexicano del Transporte #009A00001</t>
  </si>
  <si>
    <t>018T0Q001</t>
  </si>
  <si>
    <t>Instituto Nacional de Investigaciones Nucleares</t>
  </si>
  <si>
    <t>ININ-Departamento de Adquisiciones #018T0Q001</t>
  </si>
  <si>
    <t>019GYR067</t>
  </si>
  <si>
    <t>IMSS-UMAE HOSPITAL DE PEDIATRÍA SILVESTRE FRENK FREUND DEL CMN SIGLO XXI #019GYR067</t>
  </si>
  <si>
    <t>Secretaría de Gobernación</t>
  </si>
  <si>
    <t>SEGOB-Dirección General Adjunta de Adquisiciones y Servicios Generales #004000995</t>
  </si>
  <si>
    <t>020VST013</t>
  </si>
  <si>
    <t>LICONSA-Gerencia Estatal Veracruz #020VST013</t>
  </si>
  <si>
    <t>018TOQ972</t>
  </si>
  <si>
    <t>CFE-C.C.C. DOS BOCAS #018TOQ972</t>
  </si>
  <si>
    <t>018TOQ875</t>
  </si>
  <si>
    <t>CFE-Subarea de Transmisión Bajío Central #018TOQ875</t>
  </si>
  <si>
    <t>004O00001</t>
  </si>
  <si>
    <t>Servicio de Protección Federal</t>
  </si>
  <si>
    <t>SPF-DIRECCIÓN DE ADQUISICIONES #004O00001</t>
  </si>
  <si>
    <t>019GYR030</t>
  </si>
  <si>
    <t>IMSS-Coordinación de Abastecimiento y Equipamiento #019GYR030</t>
  </si>
  <si>
    <t>SAGARPA-DELEGACIÓN EN OAXACA - UNIDAD DE REC. MAT Y SERV. GRALES. #008000979</t>
  </si>
  <si>
    <t>018TOQ757</t>
  </si>
  <si>
    <t>CFE-Zona de Transmisión Monterrey Oriente #018TOQ757</t>
  </si>
  <si>
    <t>Instituto Nacional de Estadística Y Geografía</t>
  </si>
  <si>
    <t>INEGI-DIRECCION REGIONAL ORIENTE #040100987</t>
  </si>
  <si>
    <t>019GYN008</t>
  </si>
  <si>
    <t>ISSSTE-DEPARTAMENTO DE ADQUISICIONES EN COAHUILA #019GYN008</t>
  </si>
  <si>
    <t>011L3P001</t>
  </si>
  <si>
    <t>Centro de Enseñanza Técnica Industrial</t>
  </si>
  <si>
    <t>CETI-Recursos Materiales #011L3P001</t>
  </si>
  <si>
    <t>020G00005</t>
  </si>
  <si>
    <t>PROSPERA-SEDESOL PROSPERA #020G00005</t>
  </si>
  <si>
    <t>019GYN019</t>
  </si>
  <si>
    <t>ISSSTE-Departamento de Obras y Servicios Generales #019GYN019</t>
  </si>
  <si>
    <t>020VST004</t>
  </si>
  <si>
    <t>LICONSA-Subdirección de Adquisición y Distribución de Materiales #020VST004</t>
  </si>
  <si>
    <t>020VST019</t>
  </si>
  <si>
    <t>LICONSA-Programa de Abasto Social Aguascalientes #020VST019</t>
  </si>
  <si>
    <t>018TOQ110</t>
  </si>
  <si>
    <t>CFE-Central Termoeléctrica Salamanca #018TOQ110</t>
  </si>
  <si>
    <t>018TOQ822</t>
  </si>
  <si>
    <t>CFE-Zona de Distribución Ixmiquilpan #018TOQ822</t>
  </si>
  <si>
    <t>03890X001</t>
  </si>
  <si>
    <t>Consejo Nacional de Ciencia y Tecnología</t>
  </si>
  <si>
    <t>CONACYT-Subdirección de Adquisiciones #03890X001</t>
  </si>
  <si>
    <t>018TOQ979</t>
  </si>
  <si>
    <t>CFE-ZONA NUEVO LAREDO DGN #018TOQ979</t>
  </si>
  <si>
    <t>019GYR082</t>
  </si>
  <si>
    <t>IMSS-UMAE HOSPITAL DE TRAUMATOLOGÍA Y ORTOPEDIA No 21 #019GYR082</t>
  </si>
  <si>
    <t>018T0K001</t>
  </si>
  <si>
    <t>Instituto Nacional de Electricidad y Energías Limpias</t>
  </si>
  <si>
    <t>INEEL-Departamento de Adquisiciones #018T0K001</t>
  </si>
  <si>
    <t>0389ZW001</t>
  </si>
  <si>
    <t>Centro de Investigación Científica y de Educación Superior de Ensenada, Baja California</t>
  </si>
  <si>
    <t>CICESE-Departamento de Adquisiciones #0389ZW001</t>
  </si>
  <si>
    <t>018TOQ073</t>
  </si>
  <si>
    <t>CFE-DEPARTAMENTO REGIONAL DE ABASTECIMIENTOS GRPC #018TOQ073</t>
  </si>
  <si>
    <t>018TOQ965</t>
  </si>
  <si>
    <t>CFE-ZONA DE DISTRIBUCION VALLES #018TOQ965</t>
  </si>
  <si>
    <t>041A00001</t>
  </si>
  <si>
    <t>Comisión Federal de Competencia Económica</t>
  </si>
  <si>
    <t>COFECE-Dirección de Presupuesto y Finanzas #041A00001</t>
  </si>
  <si>
    <t>009J3E001</t>
  </si>
  <si>
    <t>Administración Portuaria Integral de Veracruz, S.A. de C.V.</t>
  </si>
  <si>
    <t>API-Veracruz-Gerencia de Administración y Finanzas #009J3E001</t>
  </si>
  <si>
    <t>009JZL030</t>
  </si>
  <si>
    <t>ASA-Estación de Combustibles de Cancún Quintana Roo #009JZL030</t>
  </si>
  <si>
    <t>SCT-Centro SCT México #009000945</t>
  </si>
  <si>
    <t>008F00996</t>
  </si>
  <si>
    <t>Agencia de Servicios a la Comercialización y Desarrollo de Mercados Agropecuarios</t>
  </si>
  <si>
    <t>ASERCA-Direccion Regional Centro Norte #008F00996</t>
  </si>
  <si>
    <t>009J2V001</t>
  </si>
  <si>
    <t>Administración Portuaria Integral de Puerto Vallarta, S.A. de C.V.</t>
  </si>
  <si>
    <t>API-Puerto Vallarta-Gerencia de Administración y Finanzas #009J2V001</t>
  </si>
  <si>
    <t>018TOQ859</t>
  </si>
  <si>
    <t>CFE-ZONA CASAS GRANDES #018TOQ859</t>
  </si>
  <si>
    <t>019GYN073</t>
  </si>
  <si>
    <t>ISSSTE-Hospital Regional 1º de Octubre #019GYN073</t>
  </si>
  <si>
    <t>019GYN904</t>
  </si>
  <si>
    <t>ISSSTE-ISSSTE SUPERISSSTE GERENCIA REGIONAL SURESTE #019GYN904</t>
  </si>
  <si>
    <t>03890O002</t>
  </si>
  <si>
    <t>Centro de Investigaciones Biológicas del Noroeste, S.C.</t>
  </si>
  <si>
    <t>CIBNOR-Subdirección de Servicios Generales #03890O002</t>
  </si>
  <si>
    <t>SAGARPA-Unidad de Recursos Materiales, Inmueble y Servicios Generales #008000981</t>
  </si>
  <si>
    <t>019GYR020</t>
  </si>
  <si>
    <t>IMSS-UMAE HOSPITAL DE ESPECIALIDADES, C.M.N.O. #019GYR020</t>
  </si>
  <si>
    <t>011L3N001</t>
  </si>
  <si>
    <t>Centro de Capacitación Cinematográfica, A.C.</t>
  </si>
  <si>
    <t>CCC-Subdirección de Administración y Finanzas, Coordinación de Adquisiciones #011L3N001</t>
  </si>
  <si>
    <t>03891Q001</t>
  </si>
  <si>
    <t>Instituto de Ecología, A.C.</t>
  </si>
  <si>
    <t>INECOL-Subdirección de Bienes y Servicios #03891Q001</t>
  </si>
  <si>
    <t>018TOQ095</t>
  </si>
  <si>
    <t>CFE-Residencia General de Construcción No. VI, Veracruz #018TOQ095</t>
  </si>
  <si>
    <t>016B00020</t>
  </si>
  <si>
    <t>CONAGUA-Dirección de Infraestructura Hidroagrícola #016B00020</t>
  </si>
  <si>
    <t>020G00010</t>
  </si>
  <si>
    <t>PROSPERA-DELEGACION ESTATAL DE PROSPERA PROGRAMA DE INCLUSION SOCIAL EN GUERRERO #020G00010</t>
  </si>
  <si>
    <t>018TOQ090</t>
  </si>
  <si>
    <t>CFE-Zona de Distribución Villahermosa #018TOQ090</t>
  </si>
  <si>
    <t>020G00966</t>
  </si>
  <si>
    <t>PROSPERA-Delegación Estatal en Colima #020G00966</t>
  </si>
  <si>
    <t>019GYN895</t>
  </si>
  <si>
    <t>ISSSTE-Hospital Regional de Alta Especialidad - Bicentenario de la Independencia #019GYN895</t>
  </si>
  <si>
    <t>Comisión Reguladora de Energía</t>
  </si>
  <si>
    <t>CRE-Oficialía Mayor #045000001</t>
  </si>
  <si>
    <t>SEDESOL-Secretaría de Desarrollo Social, Delegación Hidalgo #020000014</t>
  </si>
  <si>
    <t>008G00001</t>
  </si>
  <si>
    <t>Servicio de Información Agroalimentaria y Pesquera</t>
  </si>
  <si>
    <t>SIAP-Dirección de Eficiencia Administrativa #008G00001</t>
  </si>
  <si>
    <t>018TOQ790</t>
  </si>
  <si>
    <t>CFE-Zona De Transmision Nayarit #018TOQ790</t>
  </si>
  <si>
    <t>011MHL001</t>
  </si>
  <si>
    <t>Televisión Metropolitana, S.A. de C.V.</t>
  </si>
  <si>
    <t>TVMETRO-Dirección de Administración #011MHL001</t>
  </si>
  <si>
    <t>018TOQ798</t>
  </si>
  <si>
    <t>CFE-sector hidalgo #018TOQ798</t>
  </si>
  <si>
    <t>019GYR035</t>
  </si>
  <si>
    <t>IMSS-COORD DE ABAST Y EQ DELEG NUEVO LEON #019GYR035</t>
  </si>
  <si>
    <t>SCT-Centro SCT Colima Recursos Materiales #009000962</t>
  </si>
  <si>
    <t>020G00989</t>
  </si>
  <si>
    <t>PROSPERA-Delegación Oportunidades en Nuevo León #020G00989</t>
  </si>
  <si>
    <t>019GYR043</t>
  </si>
  <si>
    <t>IMSS-UMAE HOSPITAL GENERAL DR GAUDENCIO GONZALEZ GARZA CMN LA RAZA #019GYR043</t>
  </si>
  <si>
    <t>018TOQ761</t>
  </si>
  <si>
    <t>CFE-ZONA DE DISTRIBUCION RIVIERA MAYA #018TOQ761</t>
  </si>
  <si>
    <t>006G1H003</t>
  </si>
  <si>
    <t>BANJERCITO-Departamento de Proyectos y Contratos #006G1H003</t>
  </si>
  <si>
    <t>009JZL033</t>
  </si>
  <si>
    <t>ASA-ESTACION DE COMBUSTIBLES DE CIUDAD JUAREZ #009JZL033</t>
  </si>
  <si>
    <t>018TOQ855</t>
  </si>
  <si>
    <t>CFE-Zona De Distribución Xalapa Div. Oriente #018TOQ855</t>
  </si>
  <si>
    <t>019GYR023</t>
  </si>
  <si>
    <t>IMSS-Coordinación de Abastecimiento y Equipamiento #019GYR023</t>
  </si>
  <si>
    <t>Secretaría de la Defensa Nacional</t>
  </si>
  <si>
    <t>SEDENA-Jefatura de Adquisiciones #007000997</t>
  </si>
  <si>
    <t>019GYN885</t>
  </si>
  <si>
    <t>ISSSTE-SUPERISSSTE #019GYN885</t>
  </si>
  <si>
    <t>012X00999</t>
  </si>
  <si>
    <t>Comisión Nacional contra las Adicciones</t>
  </si>
  <si>
    <t>CONADIC-Secretaría de Salud #012X00999</t>
  </si>
  <si>
    <t>019GYN003</t>
  </si>
  <si>
    <t>ISSSTE-Departamento de Adquisiciones #019GYN003</t>
  </si>
  <si>
    <t>018TOQ909</t>
  </si>
  <si>
    <t>CFE-Zona de Distribucion Altamirano #018TOQ909</t>
  </si>
  <si>
    <t>019GYN063</t>
  </si>
  <si>
    <t>ISSSTE-Departamento de Resursos Materiales y Obras #019GYN063</t>
  </si>
  <si>
    <t>016B00059</t>
  </si>
  <si>
    <t>CONAGUA-UNIDAD COMPRADORA DLZAC #016B00059</t>
  </si>
  <si>
    <t>SAGARPA-Subdelegacion Administrativa Región Lagunera #008000984</t>
  </si>
  <si>
    <t>018TOM995</t>
  </si>
  <si>
    <t>CENACE-Gerencia de Control Regional Baja California #018TOM995</t>
  </si>
  <si>
    <t>008AFU999</t>
  </si>
  <si>
    <t>Comité Nacional para el Desarrollo Sustentable de la Caña de Azúcar</t>
  </si>
  <si>
    <t>CNDSCAÑA-DIRECCIÓN DE ADMINISTRACIÓN #008AFU999</t>
  </si>
  <si>
    <t>SEDESOL-Delegación Tabasco #020000024</t>
  </si>
  <si>
    <t>008JAG014</t>
  </si>
  <si>
    <t>Instituto Nacional de Investigaciones Forestales, Agrícolas y Pecuarias</t>
  </si>
  <si>
    <t>INIFAP-Departamento de Administración del Centro Nacional de Investigación Disciplinaria en Fisiología Animal #008JAG014</t>
  </si>
  <si>
    <t>016F00003</t>
  </si>
  <si>
    <t>Comisión Nacional de Áreas Naturales Protegidas</t>
  </si>
  <si>
    <t>CONANP-Unidad Adminsitrativa de la Dirección Regional Norte y Sierra Madre Occidental #016F00003</t>
  </si>
  <si>
    <t>009J9E001</t>
  </si>
  <si>
    <t>Servicio Postal Mexicano</t>
  </si>
  <si>
    <t>SEPOMEX-Subdirección de Recursos Materiales #009J9E001</t>
  </si>
  <si>
    <t>018TOM994</t>
  </si>
  <si>
    <t>CENACE-Gerencia de Control Regional Norte #018TOM994</t>
  </si>
  <si>
    <t>018TOQ092</t>
  </si>
  <si>
    <t>CFE-Residencia General de Construcción y Supervisión Proyectos de Lt´s y Se´s del Noroeste #018TOQ092</t>
  </si>
  <si>
    <t>SAGARPA-Subdelegación Administrativa Colima #008000997</t>
  </si>
  <si>
    <t>019GYN076</t>
  </si>
  <si>
    <t>ISSSTE-Adquisiciones Guerrero #019GYN076</t>
  </si>
  <si>
    <t>019GYR051</t>
  </si>
  <si>
    <t>IMSS-UMAE HOSPITAL DE ONCOLOGIA CMNSXXI #019GYR051</t>
  </si>
  <si>
    <t>009KCZ006</t>
  </si>
  <si>
    <t>TELECOMM-Gerencia Regional Veracruz #009KCZ006</t>
  </si>
  <si>
    <t>016B00023</t>
  </si>
  <si>
    <t>CONAGUA-Dirección de Administración OCLSP #016B00023</t>
  </si>
  <si>
    <t>016F00002</t>
  </si>
  <si>
    <t>CONANP-Unidad Administrativa Regional #016F00002</t>
  </si>
  <si>
    <t>019GYR002</t>
  </si>
  <si>
    <t>IMSS-Oficina de Adquisiciones de la Delegación Jalisco #019GYR002</t>
  </si>
  <si>
    <t>SAT-Administración General de Recursos y Servicios, Administración Central de Recursos Materiales #006E00001</t>
  </si>
  <si>
    <t>019GYR120</t>
  </si>
  <si>
    <t>IMSS-División de Bienes no Terapéuticos #019GYR120</t>
  </si>
  <si>
    <t>019GYR009</t>
  </si>
  <si>
    <t>IMSS-Coordinación de Abastecimiento y Equipamiento #019GYR009</t>
  </si>
  <si>
    <t>019GYN075</t>
  </si>
  <si>
    <t>ISSSTE-Oficina de Adquisiciones Chiapas #019GYN075</t>
  </si>
  <si>
    <t>SAGARPA-DIRECCIÓN GENERAL DE RECURSOS MATERIALES, INMUEBLES Y SERVICIOS #008000999</t>
  </si>
  <si>
    <t>018TOQ027</t>
  </si>
  <si>
    <t>CFE-Gerencia Regional de Transmisión Norte #018TOQ027</t>
  </si>
  <si>
    <t>018TOQ770</t>
  </si>
  <si>
    <t>CFE-SUBAREA DE TRANSMISION CENTRO #018TOQ770</t>
  </si>
  <si>
    <t>018TOQ894</t>
  </si>
  <si>
    <t>CFE-Zona Distribución Gómez Palacio 4562 #018TOQ894</t>
  </si>
  <si>
    <t>012S00001</t>
  </si>
  <si>
    <t>Comisión Federal para la Protección contra Riesgos Sanitarios</t>
  </si>
  <si>
    <t>COFEPRIS-DIRECCION EJECUTIVA DE RECURSOS MATERIALES Y SERVICIOS GENERALES #012S00001</t>
  </si>
  <si>
    <t>021W3J001</t>
  </si>
  <si>
    <t>Consejo de Promoción Turística de México, S.A. de C.V.</t>
  </si>
  <si>
    <t>CPTM-Gerencia de Adquisiciones y Licitaciones #021W3J001</t>
  </si>
  <si>
    <t>012NCK001</t>
  </si>
  <si>
    <t>Instituto Nacional de Neurología y Neurocirugía Manuel Velasco Suárez</t>
  </si>
  <si>
    <t>INNN-DEPARTAMENTO DE ABASTECIMIENTO #012NCK001</t>
  </si>
  <si>
    <t>018TOQ101</t>
  </si>
  <si>
    <t>CFE-Jefatura de Compras Zona Norte #018TOQ101</t>
  </si>
  <si>
    <t>018TOQ767</t>
  </si>
  <si>
    <t>CFE-Subarea de Transmision Sur #018TOQ767</t>
  </si>
  <si>
    <t>006HBW003</t>
  </si>
  <si>
    <t>Fondo de Garantía y Fomento para la Agricultura, Ganadería y Avicultura</t>
  </si>
  <si>
    <t>FIRA-Subdirección Regional de Administración en Occidente. #006HBW003</t>
  </si>
  <si>
    <t>020VSS002</t>
  </si>
  <si>
    <t>Diconsa, S.A. de C.V.</t>
  </si>
  <si>
    <t>DICONSA-Sucursal Hidalgo #020VSS002</t>
  </si>
  <si>
    <t>012L00001</t>
  </si>
  <si>
    <t>Centro Nacional de Equidad de Género y Salud Reproductiva</t>
  </si>
  <si>
    <t>CNEGSR-CENTRO NACIONAL DE EQUIDAD DE GÉNERO Y SALUD REPRODUCTIVA #012L00001</t>
  </si>
  <si>
    <t>03891E997</t>
  </si>
  <si>
    <t>El Colegio de la Frontera Sur</t>
  </si>
  <si>
    <t>ECOSUR-Administracion Chetumal #03891E997</t>
  </si>
  <si>
    <t>020G00969</t>
  </si>
  <si>
    <t>PROSPERA-DELEGACIÓN ESTATAL DE PROSPERA EN BAJA CALIFORNIA SUR #020G00969</t>
  </si>
  <si>
    <t>018TOQ788</t>
  </si>
  <si>
    <t>CFE-SUPERINTENDENCIA ZONA TEPIC #018TOQ788</t>
  </si>
  <si>
    <t>018TOQ019</t>
  </si>
  <si>
    <t>CFE-Jefatura del Área Sureste #018TOQ019</t>
  </si>
  <si>
    <t>020VST012</t>
  </si>
  <si>
    <t>LICONSA-Subdirección de Adquisición de Leche en Naucalpan, Estado de México #020VST012</t>
  </si>
  <si>
    <t>018TOQ003</t>
  </si>
  <si>
    <t>CFE-Gerencia de Abastecimientos #018TOQ003</t>
  </si>
  <si>
    <t>018TOQ031</t>
  </si>
  <si>
    <t>CFE-Departamento Regional de Abastecimientos en Veracruz #018TOQ031</t>
  </si>
  <si>
    <t>006GSA001</t>
  </si>
  <si>
    <t>Agroasemex, S.A.</t>
  </si>
  <si>
    <t>AGROASEMEX-Dirección de Administración #006GSA001</t>
  </si>
  <si>
    <t>016RJE002</t>
  </si>
  <si>
    <t>Instituto Mexicano de Tecnología del Agua</t>
  </si>
  <si>
    <t>IMTA-Departamento de Adquisiciones #016RJE002</t>
  </si>
  <si>
    <t>007HXA001</t>
  </si>
  <si>
    <t>Instituto de Seguridad Social para las Fuerzas Armadas Mexicanas</t>
  </si>
  <si>
    <t>ISSFAM-SUBDIRECCIÓN DE RECURSOS MATERIALES. #007HXA001</t>
  </si>
  <si>
    <t>019GYR007</t>
  </si>
  <si>
    <t>IMSS-Oficina de Adquisiciones Deleg. Morelos #019GYR007</t>
  </si>
  <si>
    <t>016B00032</t>
  </si>
  <si>
    <t>CONAGUA-Dirección General de Organismo de Cuenca Cuencas Centrales del Norte #016B00032</t>
  </si>
  <si>
    <t>018TOQ838</t>
  </si>
  <si>
    <t>CFE-ZONA DE DISTRIBUCION TLALNEPANTLA #018TOQ838</t>
  </si>
  <si>
    <t>SAT-SUBADMINISTRACION DE RECURSOS Y SERVICIOS EN CHIHUAHUA #006E00026</t>
  </si>
  <si>
    <t>019GYN035</t>
  </si>
  <si>
    <t>ISSSTE-Departamento de Recursos Materiales y Obras #019GYN035</t>
  </si>
  <si>
    <t>020G00997</t>
  </si>
  <si>
    <t>PROSPERA-DELEGACION ESTATAL PROSPERA EN AGUASCALIENTES #020G00997</t>
  </si>
  <si>
    <t>018TOQ868</t>
  </si>
  <si>
    <t>CFE-Zona de Distribución Pachuca #018TOQ868</t>
  </si>
  <si>
    <t>011L4J993</t>
  </si>
  <si>
    <t>CINVESTAV-Unidad Mérida #011L4J993</t>
  </si>
  <si>
    <t>012NDE001</t>
  </si>
  <si>
    <t>Instituto Nacional de Perinatología Isidro Espinosa de los Reyes</t>
  </si>
  <si>
    <t>INPER-Subdirección de Recursos Materiales #012NDE001</t>
  </si>
  <si>
    <t>018TOQ912</t>
  </si>
  <si>
    <t>CFE-CENTRAL HIDROELECTRICA CHILAPAN #018TOQ912</t>
  </si>
  <si>
    <t>018TOQ100</t>
  </si>
  <si>
    <t>CFE-Central Geotérmica Cerro Prieto en Mexicali, Baja California #018TOQ100</t>
  </si>
  <si>
    <t>018TOQ034</t>
  </si>
  <si>
    <t>CFE-Residencia General de Cerro Prieto #018TOQ034</t>
  </si>
  <si>
    <t>SAT-Subadministración de Recursos y Servicios de Cuernavaca #006E00009</t>
  </si>
  <si>
    <t>019GYN016</t>
  </si>
  <si>
    <t>ISSSTE-Hospital Regional Mérida #019GYN016</t>
  </si>
  <si>
    <t>019GYN024</t>
  </si>
  <si>
    <t>ISSSTE-Hospital Regional Dr. Manuel Cardenas De La Vega #019GYN024</t>
  </si>
  <si>
    <t>018TOQ007</t>
  </si>
  <si>
    <t>CFE-Central Termoeléctrica Presidente Plutarco Elías Calles #018TOQ007</t>
  </si>
  <si>
    <t>018TOQ057</t>
  </si>
  <si>
    <t>CFE-Residencia Regional de Construcción de Proyectos de Transmisión y Transformación Centro #018TOQ057</t>
  </si>
  <si>
    <t>006HBW005</t>
  </si>
  <si>
    <t>FIRA-Subdirección Regional de Administración Sureste #006HBW005</t>
  </si>
  <si>
    <t>009J3B001</t>
  </si>
  <si>
    <t>Administración Portuaria Integral de Manzanillo, S.A. de C.V.</t>
  </si>
  <si>
    <t>API-Manzanillo-Manzanillo #009J3B001</t>
  </si>
  <si>
    <t>018TOQ992</t>
  </si>
  <si>
    <t>CFE-CENTRAL TERMOELECTRICA JOSE LOPEZ PORTILLO #018TOQ992</t>
  </si>
  <si>
    <t>020G00994</t>
  </si>
  <si>
    <t>PROSPERA-Coordinacion Estatal Oportunidades en Chihuahua #020G00994</t>
  </si>
  <si>
    <t>018TOQ024</t>
  </si>
  <si>
    <t>CFE-Gerencia de Laboratorio #018TOQ024</t>
  </si>
  <si>
    <t>018TOQ927</t>
  </si>
  <si>
    <t>CFE-SUBAREA DE TRANSMISION ISTMO OAXACA #018TOQ927</t>
  </si>
  <si>
    <t>018TOQ023</t>
  </si>
  <si>
    <t>CFE-Gerencia Divisional Peninsular #018TOQ023</t>
  </si>
  <si>
    <t>SEMARNAT-DELEGACION FEDERAL EN GUERRERO #016000980</t>
  </si>
  <si>
    <t>03891A003</t>
  </si>
  <si>
    <t>Corporación Mexicana de Investigación en Materiales, S.A. de C.V.</t>
  </si>
  <si>
    <t>COMIMSA-GERENCIA DE RECURSOS MATERIALES #03891A003</t>
  </si>
  <si>
    <t>016F00996</t>
  </si>
  <si>
    <t>CONANP-DIRECCION REGIONAL PENINSULA DE BAJA CALIFORNIA Y PACIFICO NORTE #016F00996</t>
  </si>
  <si>
    <t>019GYN070</t>
  </si>
  <si>
    <t>ISSSTE-Depto. Servicios Generales en Guanajuato #019GYN070</t>
  </si>
  <si>
    <t>019GYR079</t>
  </si>
  <si>
    <t>IMSS-Unidad Médica de Alta Especialidad, Hospital de GinecoObstetricia del Centro Médico Nacional de Occidente #019GYR079</t>
  </si>
  <si>
    <t>016B00028</t>
  </si>
  <si>
    <t>CONAGUA-ORGANISMO DE CUENCA RIO BRAVO #016B00028</t>
  </si>
  <si>
    <t>018TOQ097</t>
  </si>
  <si>
    <t>CFE-ZONA DE DISTRIBUCION TUXTLA #018TOQ097</t>
  </si>
  <si>
    <t>Procuraduría Federal de Protección al Ambiente</t>
  </si>
  <si>
    <t>PROFEPA-Dirección de Recursos Materiales y Servicios Generales #016E00001</t>
  </si>
  <si>
    <t>03890S999</t>
  </si>
  <si>
    <t>Centro de Investigaciones en Óptica, A.C.</t>
  </si>
  <si>
    <t>CIO-Departamento de Servicios Generales #03890S999</t>
  </si>
  <si>
    <t>009J0U009</t>
  </si>
  <si>
    <t>CAPUFE-Subdelegación de Administración en Boca del Río Veracruz #009J0U009</t>
  </si>
  <si>
    <t>018TOQ815</t>
  </si>
  <si>
    <t>CFE-SISTEMA HIDROELECTRICO NECAXA #018TOQ815</t>
  </si>
  <si>
    <t>009KCZ013</t>
  </si>
  <si>
    <t>TELECOMM-Gerencia Estatal Chihuahua #009KCZ013</t>
  </si>
  <si>
    <t>018TOQ981</t>
  </si>
  <si>
    <t>CFE-Zona Reynosa #018TOQ981</t>
  </si>
  <si>
    <t>018TOQ028</t>
  </si>
  <si>
    <t>CFE-Gerencia Divisional Noroeste #018TOQ028</t>
  </si>
  <si>
    <t>012NBD001</t>
  </si>
  <si>
    <t>Hospital General de México "Dr. Eduardo Liceaga"</t>
  </si>
  <si>
    <t>HGM-Subdirección de Recursos Materiales #012NBD001</t>
  </si>
  <si>
    <t>INEGI-Dirección Regional Sureste #040100989</t>
  </si>
  <si>
    <t>019GYR063</t>
  </si>
  <si>
    <t>IMSS-Hospital de Especialidades del CMN Ignacio García Téllez en Mérida, Yucatán #019GYR063</t>
  </si>
  <si>
    <t>03890W999</t>
  </si>
  <si>
    <t>Centro de Investigaciones y Estudios Superiores en Antropología Social</t>
  </si>
  <si>
    <t>CIESAS-Departamento de Recursos Materiales #03890W999</t>
  </si>
  <si>
    <t>018TOQ778</t>
  </si>
  <si>
    <t>CFE-Zona Zamora #018TOQ778</t>
  </si>
  <si>
    <t>018TOQ079</t>
  </si>
  <si>
    <t>CFE-Subdirección de Distribución División Sureste Zona Huatulco #018TOQ079</t>
  </si>
  <si>
    <t>019GYN051</t>
  </si>
  <si>
    <t>ISSSTE-Departamento de Recursos Materiales y Obras #019GYN051</t>
  </si>
  <si>
    <t>018TOQ958</t>
  </si>
  <si>
    <t>CFE-zona matehuala division golfo centro #018TOQ958</t>
  </si>
  <si>
    <t>018TOQ795</t>
  </si>
  <si>
    <t>CFE-CENTRAL HIDROELECTRICA BELISARIO DOMINGUEZ CFE #018TOQ795</t>
  </si>
  <si>
    <t>SCT-Centro SCT Tlaxcala #009000971</t>
  </si>
  <si>
    <t>006AYB001</t>
  </si>
  <si>
    <t>Comisión Nacional para el Desarrollo de los Pueblos Indígenas</t>
  </si>
  <si>
    <t>CDI-Dirección de Adquisiciones y Obra Pública #006AYB001</t>
  </si>
  <si>
    <t>020VSS003</t>
  </si>
  <si>
    <t>DICONSA-Coordinación de Administración y Recursos Humanos #020VSS003</t>
  </si>
  <si>
    <t>019GYR074</t>
  </si>
  <si>
    <t>IMSS-Hospital de Gineco Pediatria UMAE No 48 #019GYR074</t>
  </si>
  <si>
    <t>019GYN905</t>
  </si>
  <si>
    <t>ISSSTE-Fondo de la vivienda del ISSSTE #019GYN905</t>
  </si>
  <si>
    <t>012O00999</t>
  </si>
  <si>
    <t>Centro Nacional de Programas Preventivos y Control de Enfermedades</t>
  </si>
  <si>
    <t>CENAPRECE-Centro Nacional de Programas Preventivos y Control de Enfermedades #012O00999</t>
  </si>
  <si>
    <t>018TXS001</t>
  </si>
  <si>
    <t>I.I.I. Servicios, S.A. de C.V.</t>
  </si>
  <si>
    <t>III SERVICIOS-I.I.I. SERVICIOS, S.A. DE C.V. #018TXS001</t>
  </si>
  <si>
    <t>018A00001</t>
  </si>
  <si>
    <t>Comisión Nacional de Seguridad Nuclear y Salvaguardias</t>
  </si>
  <si>
    <t>CNSNS-Dirección General Adjunta de Finanzas y Administracion #018A00001</t>
  </si>
  <si>
    <t>019GYN006</t>
  </si>
  <si>
    <t>ISSSTE-Jefatura de Servicios de Adquisiciones #019GYN006</t>
  </si>
  <si>
    <t>019GYN059</t>
  </si>
  <si>
    <t>ISSSTE-Departamento de Adquisición de Instrumental Médico #019GYN059</t>
  </si>
  <si>
    <t>03891E996</t>
  </si>
  <si>
    <t>ECOSUR-EL COLEGIO DE LA FRONTERA SUR #03891E996</t>
  </si>
  <si>
    <t>INEGI-Dirección Regional Noroeste #040100991</t>
  </si>
  <si>
    <t>020G00975</t>
  </si>
  <si>
    <t>PROSPERA-Delegación PROSPERA en Tlaxcala Departamento Administrativo #020G00975</t>
  </si>
  <si>
    <t>004D00001</t>
  </si>
  <si>
    <t>Prevención y Readaptación Social</t>
  </si>
  <si>
    <t>PRS-OADPRS Dirección General de Admonistración #004D00001</t>
  </si>
  <si>
    <t>010K2O001</t>
  </si>
  <si>
    <t>Fideicomiso de Fomento Minero</t>
  </si>
  <si>
    <t>FIFOMI-Gerencia de Recursos Materiales #010K2O001</t>
  </si>
  <si>
    <t>018TOQ983</t>
  </si>
  <si>
    <t>CFE-Zona Montemorelos Linares DGN #018TOQ983</t>
  </si>
  <si>
    <t>014B00001</t>
  </si>
  <si>
    <t>Comité Nacional Mixto de Protección al Salario</t>
  </si>
  <si>
    <t>CONAMPROS-Comité Nacional Mixto de Protección al Salario #014B00001</t>
  </si>
  <si>
    <t>019GYN055</t>
  </si>
  <si>
    <t>ISSSTE-Departamento de Recursos Materiales y Obras #019GYN055</t>
  </si>
  <si>
    <t>018TOQ032</t>
  </si>
  <si>
    <t>CFE-Subgerencia Regional de Generación Termoeléctrica Peninsular #018TOQ032</t>
  </si>
  <si>
    <t>006HBW006</t>
  </si>
  <si>
    <t>FIRA-Subdirección Regional de Administración Norte #006HBW006</t>
  </si>
  <si>
    <t>019GYR088</t>
  </si>
  <si>
    <t>IMSS-HOSPITAL DE GINECOLOGIA Y OBSTETRICIA No.23 #019GYR088</t>
  </si>
  <si>
    <t>006HBW007</t>
  </si>
  <si>
    <t>FIRA-SUBDIRECCIÓN DE OBRA PÚBLICA E INMUEBLES #006HBW007</t>
  </si>
  <si>
    <t>020G00992</t>
  </si>
  <si>
    <t>PROSPERA-Coordinacion Estatal Oportunidades Querétaro #020G00992</t>
  </si>
  <si>
    <t>018TOQ008</t>
  </si>
  <si>
    <t>CFE-Gerencia Divisional Centro Occidente #018TOQ008</t>
  </si>
  <si>
    <t>020VST007</t>
  </si>
  <si>
    <t>LICONSA-Subgerencia de Administración y Finanzas en Jiquilpan Michoacán #020VST007</t>
  </si>
  <si>
    <t>03890I001</t>
  </si>
  <si>
    <t>Centro de Investigación y Asistencia en Tecnología y Diseño del Estado de Jalisco, A.C.</t>
  </si>
  <si>
    <t>CIATEJ-Subdirección de Recursos Materiales #03890I001</t>
  </si>
  <si>
    <t>018TOQ967</t>
  </si>
  <si>
    <t>CFE-CENTRAL CICLO COMBINADO HUINALA #018TOQ967</t>
  </si>
  <si>
    <t>008IZI001</t>
  </si>
  <si>
    <t>Comisión Nacional de las Zonas Áridas</t>
  </si>
  <si>
    <t>CONAZA-Dirección de Administración y Finanzas #008IZI001</t>
  </si>
  <si>
    <t>SHCP-Direccion General de Talleres de Impresión de Estampillas y Valores #006000003</t>
  </si>
  <si>
    <t>016B00033</t>
  </si>
  <si>
    <t>CONAGUA-Organismo de Cuenca Golfo Centro #016B00033</t>
  </si>
  <si>
    <t>SEMARNAT-DEPARTAMENTO DE RECURSOS MATERIALES y SERVICIOS GENERALES CHETUMAL #016000992</t>
  </si>
  <si>
    <t>018TOQ130</t>
  </si>
  <si>
    <t>CFE-Superintendencia de Estudios Zona Golfo #018TOQ130</t>
  </si>
  <si>
    <t>016B00997</t>
  </si>
  <si>
    <t>CONAGUA-Dirección Local Nayarit #016B00997</t>
  </si>
  <si>
    <t>018TOQ764</t>
  </si>
  <si>
    <t>CFE-RESIDENCIA LOS HUMEROS #018TOQ764</t>
  </si>
  <si>
    <t>011L4J999</t>
  </si>
  <si>
    <t>CINVESTAV-Recursos Materiales #011L4J999</t>
  </si>
  <si>
    <t>019GYR058</t>
  </si>
  <si>
    <t>IMSS-UNIDAD MEDICA DE ALTA ESPECIALIDAD HOSPITAL DE ESPECIALIDADES NO. 1 CMN BAJIO #019GYR058</t>
  </si>
  <si>
    <t>009J0U026</t>
  </si>
  <si>
    <t>CAPUFE-Delegación Regional III #009J0U026</t>
  </si>
  <si>
    <t>Secretaría de Salud</t>
  </si>
  <si>
    <t>SSA-SERVICIOS DE SALUD DE OAXACA #012000996</t>
  </si>
  <si>
    <t>SAT-Administración de Operación de Recursos y Servicios #006E00005</t>
  </si>
  <si>
    <t>011L6W986</t>
  </si>
  <si>
    <t>CONAFE-Jefatura de Servicios Administrativos en el Edo. de Querètaro #011L6W986</t>
  </si>
  <si>
    <t>011MDE001</t>
  </si>
  <si>
    <t>Instituto Nacional de la Infraestructura Física Educativa</t>
  </si>
  <si>
    <t>INIFED-Gerencia de Recursos Materiales #011MDE001</t>
  </si>
  <si>
    <t>018TOQ862</t>
  </si>
  <si>
    <t>CFE-Subarea de Transmision Poniente #018TOQ862</t>
  </si>
  <si>
    <t>018TOQ991</t>
  </si>
  <si>
    <t>CFE-SUBAREA MALPASO #018TOQ991</t>
  </si>
  <si>
    <t>018TOQ040</t>
  </si>
  <si>
    <t>CFE-Gerencia Divisonal Centro Oriente #018TOQ040</t>
  </si>
  <si>
    <t>SAGARPA-UNIDAD DE ADMON. DE REC. MAT. Y SERVS. GRALES. #008000963</t>
  </si>
  <si>
    <t>03891S999</t>
  </si>
  <si>
    <t>Instituto de Investigaciones "Dr. José María Luis Mora"</t>
  </si>
  <si>
    <t>MORA-Departamento de Recursos Materiales y Servicios Generales #03891S999</t>
  </si>
  <si>
    <t>011L6W993</t>
  </si>
  <si>
    <t>CONAFE-Consejo Nacional de Fomento Educativo 4 #011L6W993</t>
  </si>
  <si>
    <t>SSA-SERVICIOS DE SALUD DE OAXACA #012000998</t>
  </si>
  <si>
    <t>021W3N003</t>
  </si>
  <si>
    <t>Fondo Nacional de Fomento al Turismo</t>
  </si>
  <si>
    <t>FONATUR-Subdirección de Adquisiciones y Servicios Generales #021W3N003</t>
  </si>
  <si>
    <t>006HHE001</t>
  </si>
  <si>
    <t>Instituto Federal de Acceso a la Información y Protección de Datos</t>
  </si>
  <si>
    <t>IFAI-Dirección General de Administración #006HHE001</t>
  </si>
  <si>
    <t>018TOQ914</t>
  </si>
  <si>
    <t>CFE-ZONA CABORCA #018TOQ914</t>
  </si>
  <si>
    <t>020G00999</t>
  </si>
  <si>
    <t>PROSPERA-COORDINACION ESTATAL PROSPERA EN CAMPECHE #020G00999</t>
  </si>
  <si>
    <t>019GYN037</t>
  </si>
  <si>
    <t>ISSSTE-Departamento de Adquisiciones de Mobiliario y Equipo Administrativo #019GYN037</t>
  </si>
  <si>
    <t>SAGARPA-Unidad de Recursos Materiales y Servicios Generales #008000968</t>
  </si>
  <si>
    <t>006HAT001</t>
  </si>
  <si>
    <t>Fondo de Capitalización e Inversión del Sector Rural</t>
  </si>
  <si>
    <t>FOCIR-Gerencia de Recursos Humanos, Materiales y Servicios #006HAT001</t>
  </si>
  <si>
    <t>018TOQ782</t>
  </si>
  <si>
    <t>CFE-Zona de Distribución Ermita DVMS #018TOQ782</t>
  </si>
  <si>
    <t>009KCZ009</t>
  </si>
  <si>
    <t>TELECOMM-Gerencia Estatal de Telecomm #009KCZ009</t>
  </si>
  <si>
    <t>016B00030</t>
  </si>
  <si>
    <t>CONAGUA-Subdirección General de Infraestructura Hidroagrícola #016B00030</t>
  </si>
  <si>
    <t>008JAG004</t>
  </si>
  <si>
    <t>INIFAP-Dirección de Administración del Centro de Investigación Regional Pacífico Centro #008JAG004</t>
  </si>
  <si>
    <t>016B00042</t>
  </si>
  <si>
    <t>CONAGUA-Organismo de Cuenca Pacífico Sur #016B00042</t>
  </si>
  <si>
    <t>012NAW001</t>
  </si>
  <si>
    <t>Hospital Juárez de México</t>
  </si>
  <si>
    <t>HJM-HOSPITAL JUAREZ DE MEXICO #012NAW001</t>
  </si>
  <si>
    <t>015B00994</t>
  </si>
  <si>
    <t>Registro Agrario Nacional</t>
  </si>
  <si>
    <t>RAN-Delegación Sinaloa #015B00994</t>
  </si>
  <si>
    <t>Tribunal Federal de Justicia Administrativa</t>
  </si>
  <si>
    <t>TFJA-Dirección General de Recursos Materiales y Servicios Generales #032000001</t>
  </si>
  <si>
    <t>018TOQ905</t>
  </si>
  <si>
    <t>CFE-DEPARTAMENTO DE ADMINISTRACIÓN DE LA ZONA METROPOLITANA JUÁREZ #018TOQ905</t>
  </si>
  <si>
    <t>018TOQ923</t>
  </si>
  <si>
    <t>CFE-Zona de Transmisión Jalisco #018TOQ923</t>
  </si>
  <si>
    <t>008IZC999</t>
  </si>
  <si>
    <t>Colegio de Postgraduados</t>
  </si>
  <si>
    <t>COLPOST-Colegio de Posgraduados Depto. de Adquisiciones y Contratos #008IZC999</t>
  </si>
  <si>
    <t>012NBB002</t>
  </si>
  <si>
    <t>Hospital General "Dr. Manuel Gea González"</t>
  </si>
  <si>
    <t>HG-Subdirección de Recursos Materiales #012NBB002</t>
  </si>
  <si>
    <t>019GYR016</t>
  </si>
  <si>
    <t>IMSS-Coordinación de Abastecimiento y Equipamiento, Delegación Norte, D.F. #019GYR016</t>
  </si>
  <si>
    <t>020VST009</t>
  </si>
  <si>
    <t>LICONSA-Subgerencia de Administración y Finanzas en Querétaro #020VST009</t>
  </si>
  <si>
    <t>018TOQ842</t>
  </si>
  <si>
    <t>CFE-SUBAREA DE T Y T CHETUMAL/ GRTP #018TOQ842</t>
  </si>
  <si>
    <t>008I6L001</t>
  </si>
  <si>
    <t>Fideicomiso de Riesgo Compartido</t>
  </si>
  <si>
    <t>FIRCO-Gerencia de Servicios de Apoyo al Financiamiento #008I6L001</t>
  </si>
  <si>
    <t>018TOQ895</t>
  </si>
  <si>
    <t>CFE-Zona Distribucion Chihuahua #018TOQ895</t>
  </si>
  <si>
    <t>020G00970</t>
  </si>
  <si>
    <t>PROSPERA-Delegación Estatal de PROSPERA en Quintana Roo #020G00970</t>
  </si>
  <si>
    <t>SAT-SERVICIO DE ADMINISTRACION TRIBUTARIA #006E00034</t>
  </si>
  <si>
    <t>SEMARNAT-SEMARNAT DELEGACION VERACRUZ #016000978</t>
  </si>
  <si>
    <t>019GYR011</t>
  </si>
  <si>
    <t>IMSS-Departamento de Adquisiciones de la Delegación Yucatán #019GYR011</t>
  </si>
  <si>
    <t>018TOQ910</t>
  </si>
  <si>
    <t>CFE-CENTRAL HIDROELECTRICA TUXPANGO #018TOQ910</t>
  </si>
  <si>
    <t>019GYN028</t>
  </si>
  <si>
    <t>ISSSTE-Delegación Regional Poniente Subdelegación de Administración #019GYN028</t>
  </si>
  <si>
    <t>011L6H001</t>
  </si>
  <si>
    <t>Comisión de Operación y Fomento de Actividades Académicas del Instituto Politécnico Nacional</t>
  </si>
  <si>
    <t>COFAA-Dirección de Adquisiciones #011L6H001</t>
  </si>
  <si>
    <t>019GYR022</t>
  </si>
  <si>
    <t>IMSS-Coord. de Abastecimiento y Equipamiento Deleg. Ver.Sur #019GYR022</t>
  </si>
  <si>
    <t>011MDA993</t>
  </si>
  <si>
    <t>Instituto Nacional para la Educación de los Adultos</t>
  </si>
  <si>
    <t>INEA-DELEGACION ESTATAL EN MORELIA MICHOACAN #011MDA993</t>
  </si>
  <si>
    <t>018TOQ785</t>
  </si>
  <si>
    <t>CFE-CENTRAL TURBO GAS JUAREZ #018TOQ785</t>
  </si>
  <si>
    <t>018TOQ860</t>
  </si>
  <si>
    <t>CFE-ZONA CUAUTLA #018TOQ860</t>
  </si>
  <si>
    <t>SCT-Subdirección de Administración #009000978</t>
  </si>
  <si>
    <t>018TOQ066</t>
  </si>
  <si>
    <t>CFE-GERENCIA REGIONAL DE TRANSMISION CENTRAL #018TOQ066</t>
  </si>
  <si>
    <t>018TOQ039</t>
  </si>
  <si>
    <t>CFE-Oficina de Adquisiciones y Obra Pública de la Subgerencia Regional de Generación Hidroeléctrica Balsas Santiago #018TOQ039</t>
  </si>
  <si>
    <t>018TOQ944</t>
  </si>
  <si>
    <t>CFE-DIVISION DISTRIBUCION CENTRO SUR ZONA TOLUCA #018TOQ944</t>
  </si>
  <si>
    <t>011L5N002</t>
  </si>
  <si>
    <t>COLBACH-Secretaría Administrativa, Departamento de Compras #011L5N002</t>
  </si>
  <si>
    <t>011MDA994</t>
  </si>
  <si>
    <t>INEA-Departamento de Recursos Materiales #011MDA994</t>
  </si>
  <si>
    <t>006G0N001</t>
  </si>
  <si>
    <t>Banco Nacional de Comercio Exterior, S.N.C.</t>
  </si>
  <si>
    <t>BANCOMEXT-Gerencia de Adquisiciones de Bienes Muebles y Servicios #006G0N001</t>
  </si>
  <si>
    <t>019GYN085</t>
  </si>
  <si>
    <t>ISSSTE-Hospital Regional Gral. Ignacio Zaragoza, Coordinación de Recursos Materiales #019GYN085</t>
  </si>
  <si>
    <t>016RJJ001</t>
  </si>
  <si>
    <t>Instituto Nacional de Ecología y Cambio Climático</t>
  </si>
  <si>
    <t>INECC-Instituto Nacional de Ecología y Cambio Climático #016RJJ001</t>
  </si>
  <si>
    <t>018TOQ802</t>
  </si>
  <si>
    <t>CFE-CFE PUEBLA PONIENTE #018TOQ802</t>
  </si>
  <si>
    <t>020VST002</t>
  </si>
  <si>
    <t>LICONSA-LICONSA, SA. DE C.V. #020VST002</t>
  </si>
  <si>
    <t>018TOQ048</t>
  </si>
  <si>
    <t>CFE-Gerencia Regional de Transmisión Occidente #018TOQ048</t>
  </si>
  <si>
    <t>012NHK003</t>
  </si>
  <si>
    <t>Sistema Nacional para el Desarrollo Integral de la Familia</t>
  </si>
  <si>
    <t>DIF-Subdirección de Adquisición de Bienes #012NHK003</t>
  </si>
  <si>
    <t>018TOQ999</t>
  </si>
  <si>
    <t>CFE-Central Termoelectrica Presidente Juárez #018TOQ999</t>
  </si>
  <si>
    <t>SCT-Departamento de Recursos Materiales - Centro SCT Hidalgo #009000965</t>
  </si>
  <si>
    <t>018TOQ873</t>
  </si>
  <si>
    <t>CFE-CENTRAL HIDROELECTRICA CAMILO ARRIAGA #018TOQ873</t>
  </si>
  <si>
    <t>SAT-Subadministración de Recursos y Servicios en Torreón #006E00011</t>
  </si>
  <si>
    <t>018TOQ878</t>
  </si>
  <si>
    <t>CFE-Zona Cuernavaca #018TOQ878</t>
  </si>
  <si>
    <t>018TOQ985</t>
  </si>
  <si>
    <t>CFE-Zona Monclova #018TOQ985</t>
  </si>
  <si>
    <t>SAT-Subadministración de Recursos y Servicios de La Paz #006E00025</t>
  </si>
  <si>
    <t>012M7A001</t>
  </si>
  <si>
    <t>Centro Regional de Alta Especialidad de Chiapas</t>
  </si>
  <si>
    <t>CRAE-CENTRO REGIONAL DE ALTA ESPECIALIDAD DE CHIAPAS #012M7A001</t>
  </si>
  <si>
    <t>016B00024</t>
  </si>
  <si>
    <t>CONAGUA-Semarnat Conagua Dirección Local Puebla #016B00024</t>
  </si>
  <si>
    <t>009J0U017</t>
  </si>
  <si>
    <t>CAPUFE-Subdelegación de Administración en Querétaro #009J0U017</t>
  </si>
  <si>
    <t>018TOQ812</t>
  </si>
  <si>
    <t>CFE-Zona de Distribución Tula #018TOQ812</t>
  </si>
  <si>
    <t>018TOQ772</t>
  </si>
  <si>
    <t>CFE-ZONA DE TRANSMISION METROPOLITANA #018TOQ772</t>
  </si>
  <si>
    <t>018TOQ889</t>
  </si>
  <si>
    <t>CFE-C.C.C. GOMEZ PALACIO #018TOQ889</t>
  </si>
  <si>
    <t>018TOQ964</t>
  </si>
  <si>
    <t>CFE-Zona de Distribucion Tampico #018TOQ964</t>
  </si>
  <si>
    <t>006G1H001</t>
  </si>
  <si>
    <t>BANJERCITO-Departamento de Licitaciones #006G1H001</t>
  </si>
  <si>
    <t>018TOQ903</t>
  </si>
  <si>
    <t>CFE-CENTRAL TERMOELECTRICA SAMALAYUCA #018TOQ903</t>
  </si>
  <si>
    <t>009JZL025</t>
  </si>
  <si>
    <t>ASA-AEROPUERTO DE TEHUACAN, PUE. #009JZL025</t>
  </si>
  <si>
    <t>020VSS015</t>
  </si>
  <si>
    <t>DICONSA-GERENCIA DE SUCURSAL #020VSS015</t>
  </si>
  <si>
    <t>012NDF999</t>
  </si>
  <si>
    <t>Instituto Nacional de Rehabilitación Luis Guillermo Ibarra Ibarra</t>
  </si>
  <si>
    <t>INR-Subdirección de Compras y Suministros #012NDF999</t>
  </si>
  <si>
    <t>018TOQ044</t>
  </si>
  <si>
    <t>CFE-Gerencia de Proyectos Geotermoeléctricos #018TOQ044</t>
  </si>
  <si>
    <t>SAT-Subadministración de Recursos y Servicios de Tampico #006E00045</t>
  </si>
  <si>
    <t>019GYN043</t>
  </si>
  <si>
    <t>ISSSTE-Hospital Regional Lic. Adolfo Lopez Mateos #019GYN043</t>
  </si>
  <si>
    <t>018TOQ819</t>
  </si>
  <si>
    <t>CFE-Zona de distribución San Juan del Río #018TOQ819</t>
  </si>
  <si>
    <t>012NDY002</t>
  </si>
  <si>
    <t>Instituto Nacional de Salud Pública</t>
  </si>
  <si>
    <t>INSP-Departamento de Abastecimiento #012NDY002</t>
  </si>
  <si>
    <t>SAGARPA-Subdelegacion Administrativa Nuevo León #008000991</t>
  </si>
  <si>
    <t>018TOQ791</t>
  </si>
  <si>
    <t>CFE-COMISION FEDERAL DE ELECTRICIDAD 1 #018TOQ791</t>
  </si>
  <si>
    <t>018TOQ816</t>
  </si>
  <si>
    <t>CFE-ZONA DE DISTRIBUCION CORDOBA #018TOQ816</t>
  </si>
  <si>
    <t>018TOQ014</t>
  </si>
  <si>
    <t>CFE-Gerencia Divisional Golfo Centro #018TOQ014</t>
  </si>
  <si>
    <t>SAGARPA-Subdelegación Administrativa Tlaxcala #008000987</t>
  </si>
  <si>
    <t>018TOQ968</t>
  </si>
  <si>
    <t>CFE-Central Termoelectrica Carbon II #018TOQ968</t>
  </si>
  <si>
    <t>020L00001</t>
  </si>
  <si>
    <t>Instituto Nacional de la Economía Social</t>
  </si>
  <si>
    <t>INAES-Coordinación General de Administración y Finanzas - Dirección de Recursos Materiales #020L00001</t>
  </si>
  <si>
    <t>020VSS999</t>
  </si>
  <si>
    <t>DICONSA-Sucursal Norte #020VSS999</t>
  </si>
  <si>
    <t>012NBR001</t>
  </si>
  <si>
    <t>Hospital Regional de Alta Especialidad de Oaxaca</t>
  </si>
  <si>
    <t>HRAEO-Hospital Regional de Alta Especialidad de Oaxaca #012NBR001</t>
  </si>
  <si>
    <t>018TOQ762</t>
  </si>
  <si>
    <t>CFE-ZONA DE DISTRIBUCION MOTUL #018TOQ762</t>
  </si>
  <si>
    <t>SAGARPA-Delegación Estatal en Sinaloa #008000964</t>
  </si>
  <si>
    <t>018TOQ852</t>
  </si>
  <si>
    <t>CFE-Zona de Distribución Naucalpan #018TOQ852</t>
  </si>
  <si>
    <t>009JZL006</t>
  </si>
  <si>
    <t>ASA-AEROPUERTO FEDERAL TAJIN DE POZA RICA, VERACRUZ #009JZL006</t>
  </si>
  <si>
    <t>011L9T999</t>
  </si>
  <si>
    <t>Fideicomiso de los Sistemas Normalizado de Competencia Laboral y de Certificación de Competencia Laboral</t>
  </si>
  <si>
    <t>CONOCER-Dirección General Adjunta de Administración y Finanzas #011L9T999</t>
  </si>
  <si>
    <t>SSA-Dirección General de Recursos Materiales y Servicios Generales/Bienes y Servicios #012000990</t>
  </si>
  <si>
    <t>006QCW001</t>
  </si>
  <si>
    <t>Comisión Nacional de Vivienda</t>
  </si>
  <si>
    <t>CONAVI-Coordinación General de Administración</t>
  </si>
  <si>
    <t>019GYR033</t>
  </si>
  <si>
    <t>IMSS-Coodinación de Abastecimiento y Equipamiento Delegación Michoacan #019GYR033</t>
  </si>
  <si>
    <t>018TOQ082</t>
  </si>
  <si>
    <t>CFE-Residencia General de Construcción I #018TOQ082</t>
  </si>
  <si>
    <t>SCT-ADMINISTRACION #009000904</t>
  </si>
  <si>
    <t>011L6W990</t>
  </si>
  <si>
    <t>CONAFE-Jefatura de Servicios Administrativos en Veracruz #011L6W990</t>
  </si>
  <si>
    <t>SAT-Subadministración de Recursos y Servicios en Aguascalientes #006E00003</t>
  </si>
  <si>
    <t>008JAG009</t>
  </si>
  <si>
    <t>INIFAP-Centro Nacional de Investigación Norte Centro #008JAG009</t>
  </si>
  <si>
    <t>019GYN002</t>
  </si>
  <si>
    <t>ISSSTE-Departamento de Adquisiciones en Sinaloa #019GYN002</t>
  </si>
  <si>
    <t>018TOQ933</t>
  </si>
  <si>
    <t>CFE-Sistema Hidroeléctrico Miguel Alemán #018TOQ933</t>
  </si>
  <si>
    <t>020VSS007</t>
  </si>
  <si>
    <t>DICONSA-Diconsa, S.A de C.V. (Sucursal Pacifico) #020VSS007</t>
  </si>
  <si>
    <t>SAT-Administración de Operación de Recursos y Servicios #006E00023</t>
  </si>
  <si>
    <t>019GYR060</t>
  </si>
  <si>
    <t>IMSS-Hospital de Pediatria del CMN de occidente #019GYR060</t>
  </si>
  <si>
    <t>018TOQ861</t>
  </si>
  <si>
    <t>CFE-DIVISION DE DISTRIBUCION ZONA LOS ALTOS #018TOQ861</t>
  </si>
  <si>
    <t>INEGI-DIRECCION REGIONAL OCCIDENTE #040100986</t>
  </si>
  <si>
    <t>019GYR003</t>
  </si>
  <si>
    <t>IMSS-Oficina de Adquisiciones de la Delegación Baja California #019GYR003</t>
  </si>
  <si>
    <t>018TOQ017</t>
  </si>
  <si>
    <t>CFE-Gerencia Regional De Transmisión Ote. #018TOQ017</t>
  </si>
  <si>
    <t>03891U001</t>
  </si>
  <si>
    <t>Instituto Nacional de Astrofísica, Óptica y Electrónica</t>
  </si>
  <si>
    <t>INAOE-Subdirección de Recursos Materiales y Servicios Generales #03891U001</t>
  </si>
  <si>
    <t>018TOQ804</t>
  </si>
  <si>
    <t>CFE-Zona Tlaxcala #018TOQ804</t>
  </si>
  <si>
    <t>018TOQ962</t>
  </si>
  <si>
    <t>CFE-Zona de Distribución Mante #018TOQ962</t>
  </si>
  <si>
    <t>012NBT999</t>
  </si>
  <si>
    <t>Hospital Regional de Alta Especialidad de Ciudad Victoria "Bicentenario 2010"</t>
  </si>
  <si>
    <t>HRAEV-Hospital Regional de Alta Especialidad de Ciudad Victoria #012NBT999</t>
  </si>
  <si>
    <t>009J0U021</t>
  </si>
  <si>
    <t>CAPUFE-Subdelegación Administrativa en Monterrey #009J0U021</t>
  </si>
  <si>
    <t>SAT-Subadministración de Recursos y Servicios de Pachuca #006E00027</t>
  </si>
  <si>
    <t>011L9Y001</t>
  </si>
  <si>
    <t>Fideicomiso para la Cineteca Nacional</t>
  </si>
  <si>
    <t>FICINE-Subdirección de Recursos Materiales y Servicios Generales #011L9Y001</t>
  </si>
  <si>
    <t>020VST003</t>
  </si>
  <si>
    <t>LICONSA-Gerencia Metropolitana Sur #020VST003</t>
  </si>
  <si>
    <t>010K2W999</t>
  </si>
  <si>
    <t>ProMéxico</t>
  </si>
  <si>
    <t>PROMEXICO-Dir. Ejecutiva de Recursos Materiales y Servicios Generales #010K2W999</t>
  </si>
  <si>
    <t>03890Q010</t>
  </si>
  <si>
    <t>Centro de Investigación Científica de Yucatán, A.C.</t>
  </si>
  <si>
    <t>CICY-Dirección Administrativa #03890Q010</t>
  </si>
  <si>
    <t>018TOQ907</t>
  </si>
  <si>
    <t>CFE-ZONA DISTRIBUCION CONSTITUCION #018TOQ907</t>
  </si>
  <si>
    <t>SAGARPA-Delegación Estatal en Chiapas #008000996</t>
  </si>
  <si>
    <t>SCT-Centro sct Aguascalientes #009000973</t>
  </si>
  <si>
    <t>020G00977</t>
  </si>
  <si>
    <t>PROSPERA-Coornidación Nacional de Prospera Programa de Inclusion Social en Tabasco #020G00977</t>
  </si>
  <si>
    <t>006B00001</t>
  </si>
  <si>
    <t>Comisión Nacional Bancaria y de Valores</t>
  </si>
  <si>
    <t>CNBV-Dirección General Adjunta de Adquisiciones y Contratos #006B00001</t>
  </si>
  <si>
    <t>016B00034</t>
  </si>
  <si>
    <t>CONAGUA-ORGANISMO DE CUENCA GOLFO NORTE #016B00034</t>
  </si>
  <si>
    <t>018TOQ120</t>
  </si>
  <si>
    <t>CFE-Superintendencia de Estudios Zona Pacifico Norte #018TOQ120</t>
  </si>
  <si>
    <t>03891C999</t>
  </si>
  <si>
    <t>El Colegio de la Frontera Norte, A.C.</t>
  </si>
  <si>
    <t>COLEF-Dirección de Recursos Materiales y Servicios #03891C999</t>
  </si>
  <si>
    <t>011L6J001</t>
  </si>
  <si>
    <t>Comisión Nacional de Libros de Texto Gratuitos</t>
  </si>
  <si>
    <t>CONALITEG-Dirección de Recursos Materiales y Servicios Generales #011L6J001</t>
  </si>
  <si>
    <t>011L6W983</t>
  </si>
  <si>
    <t>CONAFE-Delegación Colima #011L6W983</t>
  </si>
  <si>
    <t>018TOQ943</t>
  </si>
  <si>
    <t>CFE-Central Termoeléctrica Gral. Francisco Villa #018TOQ943</t>
  </si>
  <si>
    <t>018TOM990</t>
  </si>
  <si>
    <t>CENACE-Gerencia de Control Regional Noroeste #018TOM990</t>
  </si>
  <si>
    <t>018TOQ853</t>
  </si>
  <si>
    <t>CFE-ZONA DE TRANSMISIÓN BAJÍO #018TOQ853</t>
  </si>
  <si>
    <t>019GYR025</t>
  </si>
  <si>
    <t>IMSS-Coordinación de Abastecimiento y Equipamiento de la Delegación Sur del Distrito Federal #019GYR025</t>
  </si>
  <si>
    <t>018TOQ827</t>
  </si>
  <si>
    <t>CFE-Zona de Distribución Querétaro #018TOQ827</t>
  </si>
  <si>
    <t>018TOQ893</t>
  </si>
  <si>
    <t>CFE-ZONA DE DISTRIBUCION CUAUHTEMOC #018TOQ893</t>
  </si>
  <si>
    <t>009J0U012</t>
  </si>
  <si>
    <t>CAPUFE-Subdelegación de Administración en Reynosa Tamaulipas #009J0U012</t>
  </si>
  <si>
    <t>006HJO001</t>
  </si>
  <si>
    <t>Banco del Ahorro Nacional y Servicios Financieros, S.N.C.</t>
  </si>
  <si>
    <t>BANSEFI-Dirección de Recursos Materiales #006HJO001</t>
  </si>
  <si>
    <t>019GYN007</t>
  </si>
  <si>
    <t>ISSSTE-Jefatura de Servicios de Adquisición de Medicamentos #019GYN007</t>
  </si>
  <si>
    <t>018TOQ045</t>
  </si>
  <si>
    <t>CFE-Central Termoeléctrica Punta Prieta en La Paz, Baja California Sur #018TOQ045</t>
  </si>
  <si>
    <t>020VST029</t>
  </si>
  <si>
    <t>LICONSA-Liconsa, S.A. de C.V. 1 #020VST029</t>
  </si>
  <si>
    <t>Procuraduría General de la República</t>
  </si>
  <si>
    <t>PGR-DELEGACION ESTATAL DE COAHUILA #017000027</t>
  </si>
  <si>
    <t>009J3C001</t>
  </si>
  <si>
    <t>Administración Portuaria Integral de Puerto Madero, S.A. de C.V.</t>
  </si>
  <si>
    <t>API-Puerto Madero-Gerencia de Administracion y Finanzas #009J3C001</t>
  </si>
  <si>
    <t>SCT-Centro SCT Guerrero #009000985</t>
  </si>
  <si>
    <t>019GYR008</t>
  </si>
  <si>
    <t>IMSS-Oficina de Adquisicion de Bienes y Contratación de Servicios de la Delegación Quintana Roo #019GYR008</t>
  </si>
  <si>
    <t>SEGOB-Subdirección de Adquisiciones #004000998</t>
  </si>
  <si>
    <t>018TOQ892</t>
  </si>
  <si>
    <t>CFE-CENTRAL TERMOELECTRICA EL SAUZ #018TOQ892</t>
  </si>
  <si>
    <t>012M7F001</t>
  </si>
  <si>
    <t>Instituto Nacional de Psiquiatría Ramón de la Fuente Muñiz</t>
  </si>
  <si>
    <t>INPSIQ-Subdirección de Recursos Materiales #012M7F001</t>
  </si>
  <si>
    <t>016F00997</t>
  </si>
  <si>
    <t>CONANP-Direccion Regional Planicie Costera y Golfo de México #016F00997</t>
  </si>
  <si>
    <t>016B00048</t>
  </si>
  <si>
    <t>CONAGUA-Dirección Local San Luis Potosí #016B00048</t>
  </si>
  <si>
    <t>018TOQ002</t>
  </si>
  <si>
    <t>CFE-Gerencia Divisional Norte #018TOQ002</t>
  </si>
  <si>
    <t>SCT-Centro SCT Puebla #009000968</t>
  </si>
  <si>
    <t>018TOQ879</t>
  </si>
  <si>
    <t>CFE-Zona de Distribución San Martín #018TOQ879</t>
  </si>
  <si>
    <t>SEMARNAT-Delegación Federal en el Estado de Michoacán #016000986</t>
  </si>
  <si>
    <t>018TOQ846</t>
  </si>
  <si>
    <t>CFE-Central Termoeléctrica Mérida II #018TOQ846</t>
  </si>
  <si>
    <t>009KDN001</t>
  </si>
  <si>
    <t>Aeropuerto Internacional de la Ciudad de México, S.A. de C.V.</t>
  </si>
  <si>
    <t>AICM-Gerencia de Recursos Materiales #009KDN001</t>
  </si>
  <si>
    <t>SCT-Subdirección de Administración del Centro SCT Tabasco #009000991</t>
  </si>
  <si>
    <t>011H00002</t>
  </si>
  <si>
    <t>Consejo Nacional para la Cultura y las Artes</t>
  </si>
  <si>
    <t>CONACULTA-Dirección de Recursos Materiales y Servicios Generales #011H00002</t>
  </si>
  <si>
    <t>020G00003</t>
  </si>
  <si>
    <t>PROSPERA-Delegación Estatal de PROSPERA Programa de Inclusión Social en Puebla #020G00003</t>
  </si>
  <si>
    <t>009JZL982</t>
  </si>
  <si>
    <t>ASA-AEROPUERTO INTERNACIONAL DE PUEBLA #009JZL982</t>
  </si>
  <si>
    <t>INEGI-DIRECCION REGIONAL NORESTE #040100988</t>
  </si>
  <si>
    <t>012W00999</t>
  </si>
  <si>
    <t>Instituto Nacional de Geriatría</t>
  </si>
  <si>
    <t>GERIATRIA-INSTITUTO NACIONAL DE GERIATRIA #012W00999</t>
  </si>
  <si>
    <t>011L6U001</t>
  </si>
  <si>
    <t>Compañía Operadora del Centro Cultural y Turístico de Tijuana, S.A. de C.V.</t>
  </si>
  <si>
    <t>CECUTT-Gerencia de Recursos Materiales #011L6U001</t>
  </si>
  <si>
    <t>011L4J992</t>
  </si>
  <si>
    <t>CINVESTAV-Unidad Monterrey #011L4J992</t>
  </si>
  <si>
    <t>018TOQ835</t>
  </si>
  <si>
    <t>CFE-Dirección de Operación, Subdirección de Distribución, División Valle de México Norte, Zona Basílica #018TOQ835</t>
  </si>
  <si>
    <t>SAGARPA-Delegación en Baja California Sur #008000998</t>
  </si>
  <si>
    <t>018TOQ935</t>
  </si>
  <si>
    <t>CFE-Zona de Distribución Zihuatanejo #018TOQ935</t>
  </si>
  <si>
    <t>SAT-Subadministración de Recursos y Servicios de Veracruz #006E00006</t>
  </si>
  <si>
    <t>019GYN012</t>
  </si>
  <si>
    <t>ISSSTE-Hospital Regional Dr. Valentín Gómez Farías #019GYN012</t>
  </si>
  <si>
    <t>018TOQ122</t>
  </si>
  <si>
    <t>CFE-Residencia General de Construcción III #018TOQ122</t>
  </si>
  <si>
    <t>018TOQ781</t>
  </si>
  <si>
    <t>CFE-ZONA CANCUN #018TOQ781</t>
  </si>
  <si>
    <t>020VST014</t>
  </si>
  <si>
    <t>LICONSA-Gerencia Estatal Colima #020VST014</t>
  </si>
  <si>
    <t>018TOQ814</t>
  </si>
  <si>
    <t>CFE-COMISION FEDERAL DE ELECTRICIDAD ZONA APATZINGAN #018TOQ814</t>
  </si>
  <si>
    <t>018TOQ990</t>
  </si>
  <si>
    <t>CFE-DIVISION VALLE DE MEXICO SUR #018TOQ990</t>
  </si>
  <si>
    <t>020VST001</t>
  </si>
  <si>
    <t>LICONSA-Subdirección de Adquisiciones de Consumo Interno #020VST001</t>
  </si>
  <si>
    <t>018TOQ858</t>
  </si>
  <si>
    <t>CFE-ADMINISTRACION DE ZONA #018TOQ858</t>
  </si>
  <si>
    <t>009JZL017</t>
  </si>
  <si>
    <t>ASA-ESTACION DE COMBUSTIBLES LAZARO CARDENAS #009JZL017</t>
  </si>
  <si>
    <t>SCT-Centro SCT Sonora #009000052</t>
  </si>
  <si>
    <t>009J2W001</t>
  </si>
  <si>
    <t>Administración Portuaria Integral de Topolobampo, S.A. de C.V.</t>
  </si>
  <si>
    <t>API-Topolobampo-Topolobampo-Gerencia de Administración y Finanzas #009J2W001</t>
  </si>
  <si>
    <t>020VST018</t>
  </si>
  <si>
    <t>LICONSA-LICONSA SA DE CV #020VST018</t>
  </si>
  <si>
    <t>008B00001</t>
  </si>
  <si>
    <t>Servicio Nacional de Sanidad, Inocuidad y Calidad Agroalimentaria</t>
  </si>
  <si>
    <t>SENASICA-Dirección de Recursos Materiales y Servicios Generales #008B00001</t>
  </si>
  <si>
    <t>018TOQ759</t>
  </si>
  <si>
    <t>CFE-LABORATORIO DE HIDRAULICA #018TOQ759</t>
  </si>
  <si>
    <t>011L6W004</t>
  </si>
  <si>
    <t>CONAFE-Jefatura de Servicios Administrativos en Oaxaca #011L6W004</t>
  </si>
  <si>
    <t>019GYN066</t>
  </si>
  <si>
    <t>ISSSTE-Progrmación y Adquisiciones, Depto de Rec Mat y Obras #019GYN066</t>
  </si>
  <si>
    <t>012NCZ002</t>
  </si>
  <si>
    <t>Instituto Nacional de Pediatría</t>
  </si>
  <si>
    <t>INPI-Subdirecciòn de Servicios Generales #012NCZ002</t>
  </si>
  <si>
    <t>009JZL018</t>
  </si>
  <si>
    <t>ASA-ADMINISTRACION DEL AEROPUERTO DE LORETO #009JZL018</t>
  </si>
  <si>
    <t>006HIU001</t>
  </si>
  <si>
    <t>Nacional Financiera, S.N.C.</t>
  </si>
  <si>
    <t>NAFIN-Subdireccion de Adquisiciones #006HIU001</t>
  </si>
  <si>
    <t>009KCZ016</t>
  </si>
  <si>
    <t>TELECOMM-Gerencia Estatal Yucatán #009KCZ016</t>
  </si>
  <si>
    <t>012NBS001</t>
  </si>
  <si>
    <t>Hospital Regional de Alta Especialidad de la Península de Yucatán</t>
  </si>
  <si>
    <t>HRAEPY-Subdirección de Recursos Materiales #012NBS001</t>
  </si>
  <si>
    <t>019GYR014</t>
  </si>
  <si>
    <t>IMSS-Oficina de Adquisiciones de la Delegación Veracruz Norte #019GYR014</t>
  </si>
  <si>
    <t>03891E995</t>
  </si>
  <si>
    <t>ECOSUR-TAPACHULA EL COLEGIO DE LA FRONTERA SUR #03891E995</t>
  </si>
  <si>
    <t>INEGI-Dirección Regional Centro Sur #040100985</t>
  </si>
  <si>
    <t>018TOQ062</t>
  </si>
  <si>
    <t>CFE-Divisiòn de Distribuciòn Centro Sur #018TOQ062</t>
  </si>
  <si>
    <t>011MDB002</t>
  </si>
  <si>
    <t>Instituto Nacional de Lenguas Indígenas</t>
  </si>
  <si>
    <t>INALI-Dirección de Administración y Finanzas #011MDB002</t>
  </si>
  <si>
    <t>03890Y999</t>
  </si>
  <si>
    <t>CIATEQ, A.C. Centro de Tecnología Avanzada</t>
  </si>
  <si>
    <t>CIATEQ-Gerencia de Insumos a Proyectos #03890Y999</t>
  </si>
  <si>
    <t>018TOQ982</t>
  </si>
  <si>
    <t>CFE-Zona Metropolitana Norte DGN #018TOQ982</t>
  </si>
  <si>
    <t>018TOQ099</t>
  </si>
  <si>
    <t>CFE-RESIDENCIA ADMINISTRATIVA DE LA RESIDENCIA REGIONAL DE CONSTRUCCION NORESTE #018TOQ099</t>
  </si>
  <si>
    <t>006HKI002</t>
  </si>
  <si>
    <t>Sociedad Hipotecaria Federal, S.N.C.</t>
  </si>
  <si>
    <t>SHF-Subdirección de Recursos Materiales #006HKI002</t>
  </si>
  <si>
    <t>018TOQ906</t>
  </si>
  <si>
    <t>CFE-ZONA DE DISTRIBUCION TEZIUTLAN #018TOQ906</t>
  </si>
  <si>
    <t>018TOQ881</t>
  </si>
  <si>
    <t>CFE-ZONA CASAS GRANDES #018TOQ881</t>
  </si>
  <si>
    <t>011MDA001</t>
  </si>
  <si>
    <t>INEA-Dirección de Administración y Finanzas #011MDA001</t>
  </si>
  <si>
    <t>020VST010</t>
  </si>
  <si>
    <t>LICONSA-Subgerencia de Administración y Finanzas GEVT #020VST010</t>
  </si>
  <si>
    <t>015QIQ001</t>
  </si>
  <si>
    <t>Fideicomiso Fondo Nacional de Habitaciones Populares</t>
  </si>
  <si>
    <t>FONHAPO-gerencia de administracion #015QIQ001</t>
  </si>
  <si>
    <t>SAT-Subadministración de Recursos y Servicios de Naucalpan #006E00036</t>
  </si>
  <si>
    <t>SSA-Dirección General de Recursos Materiales y Servicios Generales/Bienes y Servicios #012000991</t>
  </si>
  <si>
    <t>SAGARPA-delegacion en morelos #008000960</t>
  </si>
  <si>
    <t>INEGI-Dirección Regional Norte #040100997</t>
  </si>
  <si>
    <t>018TOQ756</t>
  </si>
  <si>
    <t>CFE-Zona de Transmision Rio Escondido #018TOQ756</t>
  </si>
  <si>
    <t>019GYN027</t>
  </si>
  <si>
    <t>ISSSTE-Hospital Regional Monterrey Coordinación de Rec. Materiales #019GYN027</t>
  </si>
  <si>
    <t>018TOQ779</t>
  </si>
  <si>
    <t>CFE-CFE DISTRIBUCION PENINSULAR ZONA MERIDA #018TOQ779</t>
  </si>
  <si>
    <t>018TOQ929</t>
  </si>
  <si>
    <t>CFE-ZONA DE TRANSMISION SAN LUIS POTOSI #018TOQ929</t>
  </si>
  <si>
    <t>018TOQ874</t>
  </si>
  <si>
    <t>CFE-SUBAREA DE TRANSMISION PUEBLA #018TOQ874</t>
  </si>
  <si>
    <t>009JZL013</t>
  </si>
  <si>
    <t>ASA-ASA Aeropuerto de Chetumal #009JZL013</t>
  </si>
  <si>
    <t>018TOQ086</t>
  </si>
  <si>
    <t>CFE-Central Termoeléctrica Villa de Reyes #018TOQ086</t>
  </si>
  <si>
    <t>018TOQ041</t>
  </si>
  <si>
    <t>CFE-Administrador de Central #018TOQ041</t>
  </si>
  <si>
    <t>018TOQ015</t>
  </si>
  <si>
    <t>CFE-Division de Distribuciòn Oriente #018TOQ015</t>
  </si>
  <si>
    <t>SAT-Subadministración de Recursos y Servicios de Hermosillo #006E00033</t>
  </si>
  <si>
    <t>021W3S002</t>
  </si>
  <si>
    <t>FONATUR Mantenimiento Turístico, S.A. de C.V.</t>
  </si>
  <si>
    <t>FONATUR Mantenimiento-Gerencia Central #021W3S002</t>
  </si>
  <si>
    <t>018TOQ867</t>
  </si>
  <si>
    <t>CFE-División Centro Occidente Zona Morelia #018TOQ867</t>
  </si>
  <si>
    <t>016B00040</t>
  </si>
  <si>
    <t>CONAGUA-Subdirección de Enlace Administrativo #016B00040</t>
  </si>
  <si>
    <t>008F00994</t>
  </si>
  <si>
    <t>ASERCA-DIRECCION REGIONAL NORESTE #008F00994</t>
  </si>
  <si>
    <t>016RHQ001</t>
  </si>
  <si>
    <t>Comisión Nacional Forestal</t>
  </si>
  <si>
    <t>CONAFOR-Coordinación General de Administración #016RHQ001</t>
  </si>
  <si>
    <t>011L5X001</t>
  </si>
  <si>
    <t>Colegio Nacional de Educación Profesional Técnica</t>
  </si>
  <si>
    <t>CONALEP-Coordinación de Adquisiciones y Servicios adscrita a la Dirección de Infraestructura y Adquisiciones #011L5X001</t>
  </si>
  <si>
    <t>SEMARNAT-SUBDELEGACION DE ADMINISTRACION E INNOVACION #016000985</t>
  </si>
  <si>
    <t>018TOQ978</t>
  </si>
  <si>
    <t>CFE-ZONA MATAMOROS DGN #018TOQ978</t>
  </si>
  <si>
    <t>018TOQ851</t>
  </si>
  <si>
    <t>CFE-Zona de Distribucion Orizaba #018TOQ851</t>
  </si>
  <si>
    <t>019GYN061</t>
  </si>
  <si>
    <t>ISSSTE-Departamento de Recursos Materiales y Obras #019GYN061</t>
  </si>
  <si>
    <t>SAGARPA-Subdelegación Administrativa #008000961</t>
  </si>
  <si>
    <t>019GYR029</t>
  </si>
  <si>
    <t>IMSS-DEPARTAMENTO DE ADQUISICION DE BIENES Y CONTRATACION DE SERVICIOS DELEGACION SINALOA #019GYR029</t>
  </si>
  <si>
    <t>SEMARNAT-Secretaria de Medio Ambiente y Recursos Naturales #016000988</t>
  </si>
  <si>
    <t>006AYI999</t>
  </si>
  <si>
    <t>Procuraduría de la Defensa del Contribuyente</t>
  </si>
  <si>
    <t>PDC-Dirección de Recursos Materiales y Servicios Generales #006AYI999</t>
  </si>
  <si>
    <t>SCT-Centro SCT Chihuahua #009000980</t>
  </si>
  <si>
    <t>03890M001</t>
  </si>
  <si>
    <t>Centro de Investigación y Docencia Económicas, A.C.</t>
  </si>
  <si>
    <t>CIDE-Dirección de Recursos Materiales y Servicios Generales #03890M001</t>
  </si>
  <si>
    <t>03890U001</t>
  </si>
  <si>
    <t>Centro de Investigación en Química Aplicada</t>
  </si>
  <si>
    <t>CIQA-CENTRO DE INVESTIGACION EN QUIMICA APLICADA #03890U001</t>
  </si>
  <si>
    <t>SCT-DIRECCION GENERAL DE PROTECCION Y MEDICINA PREVENTIVA EN EL TRANSPORTE #009000072</t>
  </si>
  <si>
    <t>SAT-SUBADMINISTRACION DE RECURSOS Y SERVICIOS DE ACAPULCO #006E00038</t>
  </si>
  <si>
    <t>012NBV001</t>
  </si>
  <si>
    <t>Instituto Nacional de Cancerología</t>
  </si>
  <si>
    <t>INCAN-Departamento de Adquisiciones #012NBV001</t>
  </si>
  <si>
    <t>011L6W999</t>
  </si>
  <si>
    <t>CONAFE-Consejo Nacional de Fomento Educativo Delegación Tabasco #011L6W999</t>
  </si>
  <si>
    <t>019GYN009</t>
  </si>
  <si>
    <t>ISSSTE-Departamento de Obras y Servicios Generales Delegación Regional Norte #019GYN009</t>
  </si>
  <si>
    <t>03891W001</t>
  </si>
  <si>
    <t>Instituto Potosino de Investigación Científica y Tecnológica, A.C.</t>
  </si>
  <si>
    <t>IPICYT-Adquisiciones #03891W001</t>
  </si>
  <si>
    <t>008JAG007</t>
  </si>
  <si>
    <t>INIFAP-Centro de Investigación Regional Pacifico Sur #008JAG007</t>
  </si>
  <si>
    <t>018TOQ865</t>
  </si>
  <si>
    <t>CFE-SUPERINTENDENCIA GRAL ZONA PUEBLA ORIENTE #018TOQ865</t>
  </si>
  <si>
    <t>008JAG010</t>
  </si>
  <si>
    <t>INIFAP-CENID-COMEF Recursos Materiales #008JAG010</t>
  </si>
  <si>
    <t>018TOQ069</t>
  </si>
  <si>
    <t>CFE-C.H. ING. FERNANDO HIRIART BALDERRAMA #018TOQ069</t>
  </si>
  <si>
    <t>011L6H002</t>
  </si>
  <si>
    <t>COFAA-Dirección de Adquisiciones #011L6H002</t>
  </si>
  <si>
    <t>SCT-Centro SCT Sinaloa #009000995</t>
  </si>
  <si>
    <t>018TOQ841</t>
  </si>
  <si>
    <t>CFE-ZONA DE DISTRIBUCION ACAPULCO #018TOQ841</t>
  </si>
  <si>
    <t>009JZL020</t>
  </si>
  <si>
    <t>ASA-Aeropuertos y Servicios Auxiliares 4 #009JZL020</t>
  </si>
  <si>
    <t>018TOQ953</t>
  </si>
  <si>
    <t>CFE-ZONA DISTRIBUCION SAN LUIS #018TOQ953</t>
  </si>
  <si>
    <t>SAGARPA-Delegacion Chihuahua #008000995</t>
  </si>
  <si>
    <t>019GYR013</t>
  </si>
  <si>
    <t>IMSS-COORDINACION DELEGACIONAL DE ABASTECIMIENTO Y EQUIPAMIENTO OAXACA #019GYR013</t>
  </si>
  <si>
    <t>006E00998</t>
  </si>
  <si>
    <t>SAT-Subadministración de Recursos y Servicios en Los Cabos, B.C.S. #006E00998</t>
  </si>
  <si>
    <t>011L6W979</t>
  </si>
  <si>
    <t>CONAFE-Jefatura de Servicios Administrativos en Quintana Roo #011L6W979</t>
  </si>
  <si>
    <t>006AYB003</t>
  </si>
  <si>
    <t>CDI-Delegación Chiapas #006AYB003</t>
  </si>
  <si>
    <t>008JAG012</t>
  </si>
  <si>
    <t>INIFAP-CENTRO DE INVESTIGACION REGIONAL SURESTE #008JAG012</t>
  </si>
  <si>
    <t>018TOQ026</t>
  </si>
  <si>
    <t>CFE-Gerencia Regional de Transmisión Noreste, Departamento de Adquisiciones. #018TOQ026</t>
  </si>
  <si>
    <t>INEGI-INSTITUTO NACIONAL DE ESTADISTICA Y GEOGRAFIA #040100994</t>
  </si>
  <si>
    <t>018TOQ087</t>
  </si>
  <si>
    <t>CFE-Residencia General de Construccion V, Chihuahua #018TOQ087</t>
  </si>
  <si>
    <t>019GYR057</t>
  </si>
  <si>
    <t>IMSS-Hospital de Cardiología del Centro Médico Nacional Siglo XXI #019GYR057</t>
  </si>
  <si>
    <t>SAT-Subadministración de Recursos y Servicios de Tepic #006E00012</t>
  </si>
  <si>
    <t>018TOQ876</t>
  </si>
  <si>
    <t>CFE-Comision Federal De Electricidad Zona Vallarta #018TOQ876</t>
  </si>
  <si>
    <t>009JZL010</t>
  </si>
  <si>
    <t>ASA-Aeropuerto Internacional de Tepic #009JZL010</t>
  </si>
  <si>
    <t>006HBW009</t>
  </si>
  <si>
    <t>FIRA-SUBDIRECCIÓN REGIONAL DE ADMINISTRACIÓN NOROESTE #006HBW009</t>
  </si>
  <si>
    <t>004E2D001</t>
  </si>
  <si>
    <t>Talleres Gráficos de México</t>
  </si>
  <si>
    <t>TGM-Gerencia de Abastecimientos #004E2D001</t>
  </si>
  <si>
    <t>020G00004</t>
  </si>
  <si>
    <t>PROSPERA-Delegación PROSPERA en Yucatán #020G00004</t>
  </si>
  <si>
    <t>018TOQ786</t>
  </si>
  <si>
    <t>CFE-Zona Tenango DVMS #018TOQ786</t>
  </si>
  <si>
    <t>009JZL004</t>
  </si>
  <si>
    <t>ASA-Aeropuerto Nacional de Colima #009JZL004</t>
  </si>
  <si>
    <t>018TOM992</t>
  </si>
  <si>
    <t>CENACE-Gerencia de Control Regional Oriental #018TOM992</t>
  </si>
  <si>
    <t>SAGARPA-Subdelegación Administrativa #008000965</t>
  </si>
  <si>
    <t>019GYN047</t>
  </si>
  <si>
    <t>ISSSTE-Subdelegación de Administración, Departamento de Adquisiciones en el ISSSTE Delegación Veracruz #019GYN047</t>
  </si>
  <si>
    <t>008JAG005</t>
  </si>
  <si>
    <t>INIFAP-CENID PAVET #008JAG005</t>
  </si>
  <si>
    <t>018TOQ796</t>
  </si>
  <si>
    <t>CFE-CENTRAL HIDROELECTRICA ANGEL ALBINO CORZO #018TOQ796</t>
  </si>
  <si>
    <t>018TOQ955</t>
  </si>
  <si>
    <t>CFE-CENTRAL TERMOELECTRICA JUAN DE DIOS BATIZ PAREDES #018TOQ955</t>
  </si>
  <si>
    <t>018TOQ897</t>
  </si>
  <si>
    <t>CFE-Zona de Transmisión Colima #018TOQ897</t>
  </si>
  <si>
    <t>006HHG001</t>
  </si>
  <si>
    <t>Instituto Nacional de las Mujeres</t>
  </si>
  <si>
    <t>INMUJERES-Dirección General de Administración y Finanzas #006HHG001</t>
  </si>
  <si>
    <t>019GYN056</t>
  </si>
  <si>
    <t>ISSSTE-Departamento de Recursos Materiales y Obras San Luis Potosí #019GYN056</t>
  </si>
  <si>
    <t>018T0O002</t>
  </si>
  <si>
    <t>IMP-MODULO DE MATERIALES Y SERVICIOS EN VERACRUZ #018T0O002</t>
  </si>
  <si>
    <t>010K2H001</t>
  </si>
  <si>
    <t>Centro Nacional de Metrología</t>
  </si>
  <si>
    <t>CENAM-Departamento de Adquisiciones #010K2H001</t>
  </si>
  <si>
    <t>018TOQ004</t>
  </si>
  <si>
    <t>CFE-Subdirección de Distribución División Sureste #018TOQ004</t>
  </si>
  <si>
    <t>011L6W987</t>
  </si>
  <si>
    <t>CONAFE-Delegación Hidalgo #011L6W987</t>
  </si>
  <si>
    <t>018TOQ793</t>
  </si>
  <si>
    <t>CFE-ZONA DE TRANSMISIÓN VERACRUZ #018TOQ793</t>
  </si>
  <si>
    <t>018TOQ884</t>
  </si>
  <si>
    <t>CFE-CENTRAL TERMOELECTRICA ALTAMIRA #018TOQ884</t>
  </si>
  <si>
    <t>018TOQ046</t>
  </si>
  <si>
    <t>CFE-Jefatura del Área Regional Noroeste #018TOQ046</t>
  </si>
  <si>
    <t>018TOQ010</t>
  </si>
  <si>
    <t>CFE-Departamento Regional de Abastecimientos y Obra Pública #018TOQ010</t>
  </si>
  <si>
    <t>011H00001</t>
  </si>
  <si>
    <t>CONACULTA-Departamento de Licitaciones #011H00001</t>
  </si>
  <si>
    <t>018TOQ988</t>
  </si>
  <si>
    <t>CFE-DIVISION DE DISTRIBUCION VALLE DE MEXICO CENTRO #018TOQ988</t>
  </si>
  <si>
    <t>009JZL014</t>
  </si>
  <si>
    <t>ASA-AEROPUERTO INTERNACIONAL DE MATAMOROS, TAMAULIPAS. GRAL. SERVANDO CANALES #009JZL014</t>
  </si>
  <si>
    <t>018TOQ904</t>
  </si>
  <si>
    <t>CFE-ZONA DE DISTRIBUCION LOS MOCHIS #018TOQ904</t>
  </si>
  <si>
    <t>03891E999</t>
  </si>
  <si>
    <t>ECOSUR-Dirección de Administración #03891E999</t>
  </si>
  <si>
    <t>008F00001</t>
  </si>
  <si>
    <t>ASERCA-Subdirección de Servicios Generales #008F00001</t>
  </si>
  <si>
    <t>018TOQ872</t>
  </si>
  <si>
    <t>CFE-SUBAREA DE TRANSMISION GUERRERO #018TOQ872</t>
  </si>
  <si>
    <t>018TOQ849</t>
  </si>
  <si>
    <t>CFE-SUBAREA DE T Y T CAMPECHE #018TOQ849</t>
  </si>
  <si>
    <t>018TOQ102</t>
  </si>
  <si>
    <t>CFE-Residencia Regional de Construcción de Proyectos de Transmisión y Transformación Sureste #018TOQ102</t>
  </si>
  <si>
    <t>018TOQ789</t>
  </si>
  <si>
    <t>CFE-Zona Coapa #018TOQ789</t>
  </si>
  <si>
    <t>018TOQ836</t>
  </si>
  <si>
    <t>CFE-ZONA AZTECA #018TOQ836</t>
  </si>
  <si>
    <t>SAT-Subadministracion de Recursos y Servicios de Merida #006E00029</t>
  </si>
  <si>
    <t>018TOQ925</t>
  </si>
  <si>
    <t>CFE-CT EMILIO PORTES GIL #018TOQ925</t>
  </si>
  <si>
    <t>020G00968</t>
  </si>
  <si>
    <t>PROSPERA-Delegación Estatal de PROSPERA Programa de Inclusión Social en el Estado de México #020G00968</t>
  </si>
  <si>
    <t>014A00001</t>
  </si>
  <si>
    <t>Procuraduría Federal de la Defensa del Trabajo</t>
  </si>
  <si>
    <t>PROFEDET-Dirección de Administración #014A00001</t>
  </si>
  <si>
    <t>018TOQ826</t>
  </si>
  <si>
    <t>CFE-Zona de Distribución Aguascalientes #018TOQ826</t>
  </si>
  <si>
    <t>018TOQ866</t>
  </si>
  <si>
    <t>CFE-Central Hidroelectrica Mazatepec #018TOQ866</t>
  </si>
  <si>
    <t>0389ZU001</t>
  </si>
  <si>
    <t>Centro de Ingeniería y Desarrollo Industrial</t>
  </si>
  <si>
    <t>CIDESI-Subdirección de Recursos Mteriales y Servicios Generales #0389ZU001</t>
  </si>
  <si>
    <t>018TOQ918</t>
  </si>
  <si>
    <t>CFE-ZONA DE TRANSMISION VILLAHERMOSA #018TOQ918</t>
  </si>
  <si>
    <t>Secretaría del Trabajo y Previsión Social</t>
  </si>
  <si>
    <t>STPS-Dirección de Adquicisiones y Almacenes #014000999</t>
  </si>
  <si>
    <t>008F00997</t>
  </si>
  <si>
    <t>ASERCA-Dirección Regional Pacifico Sur #008F00997</t>
  </si>
  <si>
    <t>009JZL998</t>
  </si>
  <si>
    <t>ASA-ESTACION DE COMBUSTIBLES PVR #009JZL998</t>
  </si>
  <si>
    <t>018TOQ005</t>
  </si>
  <si>
    <t>CFE-Departamento Regional de Contratacion y Obra Publica en Veracruz #018TOQ005</t>
  </si>
  <si>
    <t>020G00990</t>
  </si>
  <si>
    <t>PROSPERA-Delegación Estatal Oaxaca #020G00990</t>
  </si>
  <si>
    <t>011L6W007</t>
  </si>
  <si>
    <t>CONAFE-Consejo Nacional de Fomento Educativo 2 #011L6W007</t>
  </si>
  <si>
    <t>016B00049</t>
  </si>
  <si>
    <t>CONAGUA-Subdirección de enlace Administrativo en Campeche #016B00049</t>
  </si>
  <si>
    <t>SCT-Centro SCT Coahuila #009000976</t>
  </si>
  <si>
    <t>009JZL003</t>
  </si>
  <si>
    <t>ASA-administración del Aeropuerto de Ciudad del Carmen Campeche #009JZL003</t>
  </si>
  <si>
    <t>018TOQ808</t>
  </si>
  <si>
    <t>CFE-ZONA DE DISTRIBUCION TECAMACHALCO #018TOQ808</t>
  </si>
  <si>
    <t>011E00999</t>
  </si>
  <si>
    <t>Instituto Nacional de Bellas Artes y Literatura</t>
  </si>
  <si>
    <t>INBAL-Instituto Nacional de Bellas Artes y Literatura #011E00999</t>
  </si>
  <si>
    <t>018TOQ946</t>
  </si>
  <si>
    <t>CFE-C.T. GUADALUPE VICTORIA #018TOQ946</t>
  </si>
  <si>
    <t>010LAT001</t>
  </si>
  <si>
    <t>Procuraduría Federal del Consumidor</t>
  </si>
  <si>
    <t>PROFECO-Direccion de Adquisiciones y Obra #010LAT001</t>
  </si>
  <si>
    <t>008D00001</t>
  </si>
  <si>
    <t>Colegio Superior Agropecuario del Estado de Guerrero</t>
  </si>
  <si>
    <t>COSAEGRO-Colegio Superior Agropecuario del Estado de Guerrero #008D00001</t>
  </si>
  <si>
    <t>020G00002</t>
  </si>
  <si>
    <t>PROSPERA-Delegación SEDESOL en Veracruz #020G00002</t>
  </si>
  <si>
    <t>020VSS006</t>
  </si>
  <si>
    <t>DICONSA-SUCURSAL SUR #020VSS006</t>
  </si>
  <si>
    <t>018TOQ871</t>
  </si>
  <si>
    <t>CFE-Zona de Distribución Uruapan #018TOQ871</t>
  </si>
  <si>
    <t>018TOQ006</t>
  </si>
  <si>
    <t>CFE-Departamento Regional de Contratación y Obra Pública GRPN #018TOQ006</t>
  </si>
  <si>
    <t>018TOQ768</t>
  </si>
  <si>
    <t>CFE-CENTRAL TERMOELECTRICA CICLO COMBINADO SAN LORENZO #018TOQ768</t>
  </si>
  <si>
    <t>020VUY001</t>
  </si>
  <si>
    <t>Instituto Mexicano de la Juventud</t>
  </si>
  <si>
    <t>IMJ-Dirección de Recursos Humanos y Materiales #020VUY001</t>
  </si>
  <si>
    <t>009JZL980</t>
  </si>
  <si>
    <t>ASA-AEROPUERTOS Y SERVICIOS AUXILIARES #009JZL980</t>
  </si>
  <si>
    <t>019GYN901</t>
  </si>
  <si>
    <t>ISSSTE-Hospital Regional Centenario de la Revolución Mexicana #019GYN901</t>
  </si>
  <si>
    <t>018TOQ823</t>
  </si>
  <si>
    <t>CFE-Zona de Distribución Celaya #018TOQ823</t>
  </si>
  <si>
    <t>SEDESOL-Delegacion Aguascalientes #020000020</t>
  </si>
  <si>
    <t>018TOQ807</t>
  </si>
  <si>
    <t>CFE-CFE ZONA TULANCINGO #018TOQ807</t>
  </si>
  <si>
    <t>018TOQ777</t>
  </si>
  <si>
    <t>CFE-Central Hidroeléctrica Ing. Carlos Ramírez Ulloa #018TOQ777</t>
  </si>
  <si>
    <t>018TOQ848</t>
  </si>
  <si>
    <t>CFE-Central Termoelectrica Felipe Carrillo Puerto #018TOQ848</t>
  </si>
  <si>
    <t>019GYR045</t>
  </si>
  <si>
    <t>IMSS-UMAE Hospital de Especilidades No. 71 #019GYR045</t>
  </si>
  <si>
    <t>019GYN018</t>
  </si>
  <si>
    <t>ISSSTE-Departamento de Recursos Materiales y Obras (Adquisiciones) #019GYN018</t>
  </si>
  <si>
    <t>009J0U019</t>
  </si>
  <si>
    <t>CAPUFE-Gerencia de Tramo Cuacnopalan Tehuacan Oaxaca #009J0U019</t>
  </si>
  <si>
    <t>011MAR001</t>
  </si>
  <si>
    <t>Fondo de Cultura Económica</t>
  </si>
  <si>
    <t>FCE-Subgerencia de Rec Mat - Departamento de Adquisiciones #011MAR001</t>
  </si>
  <si>
    <t>011L6W977</t>
  </si>
  <si>
    <t>CONAFE-SERVICIOS ADMINISTRATIVOS #011L6W977</t>
  </si>
  <si>
    <t>018TOQ971</t>
  </si>
  <si>
    <t>CFE-Central Termoelectrica Pdte. Adolfo Lopez Mateos #018TOQ971</t>
  </si>
  <si>
    <t>018TOQ011</t>
  </si>
  <si>
    <t>CFE-DEPTO. DE COMPRAS DE LA DIVISION BAJIO #018TOQ011</t>
  </si>
  <si>
    <t>009JZL024</t>
  </si>
  <si>
    <t>ASA-Estación de Combustibles Mazatlan #009JZL024</t>
  </si>
  <si>
    <t>018TOQ931</t>
  </si>
  <si>
    <t>CFE-ZONA DE DISTRIBUCION NAVOJOA #018TOQ931</t>
  </si>
  <si>
    <t>018TOQ103</t>
  </si>
  <si>
    <t>CFE-CCyTG #018TOQ103</t>
  </si>
  <si>
    <t>018TQA001</t>
  </si>
  <si>
    <t>COMESA-Departamento de Compras #018TQA001</t>
  </si>
  <si>
    <t>011C00999</t>
  </si>
  <si>
    <t>Administración Federal de Servicios Educativos en el Distrito Federal</t>
  </si>
  <si>
    <t>AFSEDF-ADMINISTRACIÓN FEDERAL DE SERVICIOS EDUCATIVOS EN EL DISTRITO FEDERAL #011C00999</t>
  </si>
  <si>
    <t>018TOQ898</t>
  </si>
  <si>
    <t>CFE-Zona Delicias #018TOQ898</t>
  </si>
  <si>
    <t>018TOQ877</t>
  </si>
  <si>
    <t>CFE-DIVISION DE DISTRIBUCION CENTRO SUR ZONA VALLE DE BRAVO #018TOQ877</t>
  </si>
  <si>
    <t>011L6W981</t>
  </si>
  <si>
    <t>CONAFE-SERVICIOS ADMINISTRATIVOS #011L6W981</t>
  </si>
  <si>
    <t>018TOQ937</t>
  </si>
  <si>
    <t>CFE-ZONA DE TRANSMISION TEMASCAL #018TOQ937</t>
  </si>
  <si>
    <t>020VST996</t>
  </si>
  <si>
    <t>LICONSA-Programa de Abasto Social Baja California #020VST996</t>
  </si>
  <si>
    <t>019GYR049</t>
  </si>
  <si>
    <t>IMSS-UMAE DR. VICTORIO DE LA FUENTE NARVÁEZ, DISTRITO FEDERAL #019GYR049</t>
  </si>
  <si>
    <t>020G00981</t>
  </si>
  <si>
    <t>PROSPERA-Del. de la Coordinación Estatal de PROPERA San Luis Potosi #020G00981</t>
  </si>
  <si>
    <t>018TOQ954</t>
  </si>
  <si>
    <t>CFE-ZONA DE DISTRIBUCIÒN LA PAZ #018TOQ954</t>
  </si>
  <si>
    <t>018TOQ077</t>
  </si>
  <si>
    <t>CFE-Central Hidroeléctrica Luis Donaldo Colosio Murrieta (Huites) #018TOQ077</t>
  </si>
  <si>
    <t>018TOQ128</t>
  </si>
  <si>
    <t>CFE-Residencia General de Construccion II Rosarito #018TOQ128</t>
  </si>
  <si>
    <t>009JZL992</t>
  </si>
  <si>
    <t>ASA-AEROPUERTOS Y SERVICIOS AUXILIARES 3 #009JZL992</t>
  </si>
  <si>
    <t>009JZL991</t>
  </si>
  <si>
    <t>ASA-Estaciòn de Combustibles de Monterrey #009JZL991</t>
  </si>
  <si>
    <t>03891Q002</t>
  </si>
  <si>
    <t>INECOL-DEPARTAMENTO DE ADQUISICIONES #03891Q002</t>
  </si>
  <si>
    <t>018TOQ813</t>
  </si>
  <si>
    <t>CFE-SUBAREA DE TRANSMISION Y TRANSFORMACION VALLADOLID #018TOQ813</t>
  </si>
  <si>
    <t>018TOQ957</t>
  </si>
  <si>
    <t>CFE-Subgerencia Regional de Generación Hidroeléctrica Grijalva #018TOQ957</t>
  </si>
  <si>
    <t>018TOQ908</t>
  </si>
  <si>
    <t>CFE-Zona Obregón #018TOQ908</t>
  </si>
  <si>
    <t>016B00992</t>
  </si>
  <si>
    <t>CONAGUA-Dirección Local Chihuahua #016B00992</t>
  </si>
  <si>
    <t>018TOQ061</t>
  </si>
  <si>
    <t>CFE-Área de Generación Hidroeléctrica Culiacán #018TOQ061</t>
  </si>
  <si>
    <t>017SKC002</t>
  </si>
  <si>
    <t>Instituto Nacional de Ciencias Penales</t>
  </si>
  <si>
    <t>INACIPE-Dirección de Administración #017SKC002</t>
  </si>
  <si>
    <t>018TOQ934</t>
  </si>
  <si>
    <t>CFE-ZONA DE TRANSMISION COATZACOALCOS #018TOQ934</t>
  </si>
  <si>
    <t>012NBV002</t>
  </si>
  <si>
    <t>INCAN-Subdireccion de Servicios Generales #012NBV002</t>
  </si>
  <si>
    <t>015QEZ001</t>
  </si>
  <si>
    <t>Procuraduría Agraria</t>
  </si>
  <si>
    <t>PA-Dirección de Recursos Materiales y Servicios #015QEZ001</t>
  </si>
  <si>
    <t>006G2T002</t>
  </si>
  <si>
    <t>Casa de Moneda de México</t>
  </si>
  <si>
    <t>CMM-CASA DE MONEDA DE MÉXICO #006G2T002</t>
  </si>
  <si>
    <t>019GYR071</t>
  </si>
  <si>
    <t>IMSS-Hospital de Traumatologia y Ortopedia Lomas Verdes #019GYR071</t>
  </si>
  <si>
    <t>009J3A001</t>
  </si>
  <si>
    <t>Administración Portuaria Integral de Lázaro Cárdenas, S.A. de C.V.</t>
  </si>
  <si>
    <t>API-Lázaro Cárdenas-Administración Portuaria Integral de Lázaro Cárdenas, S.A. de C.V. 1 #009J3A001</t>
  </si>
  <si>
    <t>009J0U001</t>
  </si>
  <si>
    <t>CAPUFE-Gerencia de Recursos Materiales #009J0U001</t>
  </si>
  <si>
    <t>018TOQ939</t>
  </si>
  <si>
    <t>CFE-ZONA DE DISTRIBUCION MORELOS #018TOQ939</t>
  </si>
  <si>
    <t>018TOQ940</t>
  </si>
  <si>
    <t>CFE-Zona de Distribución Guasave #018TOQ940</t>
  </si>
  <si>
    <t>018TOQ847</t>
  </si>
  <si>
    <t>CFE-ZONA UNIVERSIDAD DVMS #018TOQ847</t>
  </si>
  <si>
    <t>018TOQ771</t>
  </si>
  <si>
    <t>CFE-CICLO COMBINADO HERMOSILLO #018TOQ771</t>
  </si>
  <si>
    <t>018TOQ916</t>
  </si>
  <si>
    <t>CFE-Área Ometepec #018TOQ916</t>
  </si>
  <si>
    <t>019GYN057</t>
  </si>
  <si>
    <t>ISSSTE-Subdelegación de Administración #019GYN057</t>
  </si>
  <si>
    <t>019GYR050</t>
  </si>
  <si>
    <t>IMSS-UMAE HOSPITAL DE GINECO OBSTETRICIA No 03 DR VICTOR MANUEL ESPINOSA DE LOS REYES SANCHEZ CMN LA RAZA #019GYR050</t>
  </si>
  <si>
    <t>015B00001</t>
  </si>
  <si>
    <t>RAN-Dirección General de Finanzas y Administración #015B00001</t>
  </si>
  <si>
    <t>_Poder Judicial</t>
  </si>
  <si>
    <t>PJ-COMITE DE COMPRAS TSJ #003000997</t>
  </si>
  <si>
    <t>019GYR076</t>
  </si>
  <si>
    <t>IMSS-UMAE Hospital de Cardiología No.34, Depto Abast y Conserv #019GYR076</t>
  </si>
  <si>
    <t>010LAU001</t>
  </si>
  <si>
    <t>Servicio Geológico Mexicano</t>
  </si>
  <si>
    <t>SGM-Subgerencia de Adquisiciones #010LAU001</t>
  </si>
  <si>
    <t>018TOQ776</t>
  </si>
  <si>
    <t>CFE-Comisión Federal de Electricidad 9 #018TOQ776</t>
  </si>
  <si>
    <t>018T0O003</t>
  </si>
  <si>
    <t>IMP-Unidad de Administración Marina Adquisiciones Campeche #018T0O003</t>
  </si>
  <si>
    <t>018TOQ986</t>
  </si>
  <si>
    <t>CFE-ZONA DE DISTRIBUCION CERRALVO SABINAS DGN #018TOQ986</t>
  </si>
  <si>
    <t>018TOM998</t>
  </si>
  <si>
    <t>CENACE-Gerencia de Control Regional Central #018TOM998</t>
  </si>
  <si>
    <t>009J0U014</t>
  </si>
  <si>
    <t>CAPUFE-Gerencia de Tramo Pacifico #009J0U014</t>
  </si>
  <si>
    <t>018TOQ919</t>
  </si>
  <si>
    <t>CFE-Zona de Distribución Guaymas #018TOQ919</t>
  </si>
  <si>
    <t>Secretaría de la Función Pública</t>
  </si>
  <si>
    <t>SFP-Dir. Gral. de Rec. Mat. y Serv. Grales_Dir. de Adquisiciones #027000002</t>
  </si>
  <si>
    <t>009JZL044</t>
  </si>
  <si>
    <t>ASA-ESTACION DE COMBUSTIBLES DEL AEROPUERTO DE MERIDA #009JZL044</t>
  </si>
  <si>
    <t>018TOQ900</t>
  </si>
  <si>
    <t>CFE-Administarción Zona Durango de la División Norte #018TOQ900</t>
  </si>
  <si>
    <t>018TOQ116</t>
  </si>
  <si>
    <t>CFE-Central Termoelectrica Valle de México #018TOQ116</t>
  </si>
  <si>
    <t>018TOQ765</t>
  </si>
  <si>
    <t>CFE-ZONA CAMPECHE #018TOQ765</t>
  </si>
  <si>
    <t>010K8V001</t>
  </si>
  <si>
    <t>Instituto Mexicano de la Propiedad Industrial</t>
  </si>
  <si>
    <t>IMPI-Subdirección Divisional de Recursos Materiales y Servicios G #010K8V001</t>
  </si>
  <si>
    <t>SAT-Subadministración de Recursos y Servicios de Morelia #006E00056</t>
  </si>
  <si>
    <t>018TOQ850</t>
  </si>
  <si>
    <t>CFE-Zona Costa #018TOQ850</t>
  </si>
  <si>
    <t>03890O001</t>
  </si>
  <si>
    <t>CIBNOR-Subdirección de Recursos Materiales #03890O001</t>
  </si>
  <si>
    <t>006D00001</t>
  </si>
  <si>
    <t>Comisión Nacional del Sistema de Ahorro para el Retiro</t>
  </si>
  <si>
    <t>CONSAR-Departamento de Adquisiciones #006D00001</t>
  </si>
  <si>
    <t>009J2Z001</t>
  </si>
  <si>
    <t>Administración Portuaria Integral de Guaymas, S.A. de C.V.</t>
  </si>
  <si>
    <t>API-Guaymas-Gerencia de Administración y Finanzas #009J2Z001</t>
  </si>
  <si>
    <t>018TOQ076</t>
  </si>
  <si>
    <t>CFE-Gerencia de Centrales Nucleoeléctricas (Laguna Verde) #018TOQ076</t>
  </si>
  <si>
    <t>008JAG008</t>
  </si>
  <si>
    <t>INIFAP-CENID Microbiologia Animal #008JAG008</t>
  </si>
  <si>
    <t>019GYR028</t>
  </si>
  <si>
    <t>IMSS-Oficina de Adquisicion de Bienes y Contratacion de Servicios de la Delegacion Regional Estado de Mexico Oriente #019GYR028</t>
  </si>
  <si>
    <t>018TOQ980</t>
  </si>
  <si>
    <t>CFE-CENTRAL CICLO COMBINADO CHIHUAHUA #018TOQ980</t>
  </si>
  <si>
    <t>018TOQ913</t>
  </si>
  <si>
    <t>CFE-Central Termoeléctrica Lerma #018TOQ913</t>
  </si>
  <si>
    <t>011A00001</t>
  </si>
  <si>
    <t>Universidad Pedagógica Nacional</t>
  </si>
  <si>
    <t>UPN-Secretaria Administrativa #011A00001</t>
  </si>
  <si>
    <t>008JAG006</t>
  </si>
  <si>
    <t>INIFAP-Departamento de Administración del Centro Nacional de Investigación Disciplinaria Relación Agua, Suelo, Planta, Atmósfera #008JAG006</t>
  </si>
  <si>
    <t>018E00999</t>
  </si>
  <si>
    <t>Comisión Nacional para el Uso Eficiente de la Energía</t>
  </si>
  <si>
    <t>CONUEE-Dirección de Recursos Materiales y Servicios Generales #018E00999</t>
  </si>
  <si>
    <t>016B00046</t>
  </si>
  <si>
    <t>CONAGUA-DIRECCION LOCAL ESTADO DE MEXICO #016B00046</t>
  </si>
  <si>
    <t>SEDESOL-SECRETARIA DE DESARROLLO SOCIAL DELGACION ESTATAL ZACATECAS #020000028</t>
  </si>
  <si>
    <t>006HAN001</t>
  </si>
  <si>
    <t>Financiera Nacional de Desarrollo Agropecuario, Rural, Forestal y Pesquero</t>
  </si>
  <si>
    <t>FND-Dirección Ejecutiva de Recursos Materiales y Servicios #006HAN001</t>
  </si>
  <si>
    <t>018TOQ047</t>
  </si>
  <si>
    <t>CFE-Gerencia Regional de Transmisión Baja California Adquisiciones #018TOQ047</t>
  </si>
  <si>
    <t>019GYR068</t>
  </si>
  <si>
    <t>IMSS-Departamento de Construcción y Planeación Inmobiliaria #019GYR068</t>
  </si>
  <si>
    <t>009JZL036</t>
  </si>
  <si>
    <t>ASA-Estación de Combustibles Guadalajara #009JZL036</t>
  </si>
  <si>
    <t>006HIU998</t>
  </si>
  <si>
    <t>NAFIN-Fideicomiso No 80595 Programa de Venta de Títulos en Directo al Público (cetesdirecto) Fiduciaria, Nacional Financiera, S.N.C. #006HIU998</t>
  </si>
  <si>
    <t>018T5K001</t>
  </si>
  <si>
    <t>P.M.I. Comercio Internacional, S.A. de C.V.</t>
  </si>
  <si>
    <t>PMI-Gerencia de Adquisiciones y Servicios Generales #018T5K001</t>
  </si>
  <si>
    <t>019GYR006</t>
  </si>
  <si>
    <t>IMSS-Departamento de Adquisicion de Bienes y Contratacion de Servicios Deleg Puebla #019GYR006</t>
  </si>
  <si>
    <t>011B00001</t>
  </si>
  <si>
    <t>Instituto Politécnico Nacional</t>
  </si>
  <si>
    <t>IPN-Dirección de Recursos Materiales Adjunta a la Divisiòn de Recursos Materiales y Servicios #011B00001</t>
  </si>
  <si>
    <t>018TOQ997</t>
  </si>
  <si>
    <t>CFE-DIVISION VALLE DE MEXICO NORTE #018TOQ997</t>
  </si>
  <si>
    <t>018TOQ828</t>
  </si>
  <si>
    <t>CFE-ZONA DE DISTRIBUCIÓN VERACRUZ #018TOQ828</t>
  </si>
  <si>
    <t>019GYN048</t>
  </si>
  <si>
    <t>ISSSTE-Departamento de Adquisiciones en Nayarit #019GYN048</t>
  </si>
  <si>
    <t>018TOQ038</t>
  </si>
  <si>
    <t>CFE-Subgerencia Reg. de Administración #018TOQ038</t>
  </si>
  <si>
    <t>009JZL011</t>
  </si>
  <si>
    <t>ASA-ADMINISTRACION DEL AEROPUERTO DE GUAYMAS #009JZL011</t>
  </si>
  <si>
    <t>018T0O005</t>
  </si>
  <si>
    <t>IMP-Area de Recursos Materiales y Servicios en Tabasco #018T0O005</t>
  </si>
  <si>
    <t>011MGC998</t>
  </si>
  <si>
    <t>Patronato de Obras e Instalaciones del Instituto Politécnico Nacional</t>
  </si>
  <si>
    <t>POI-División de Contratación y Adquisiciones #011MGC998</t>
  </si>
  <si>
    <t>019GYN013</t>
  </si>
  <si>
    <t>ISSSTE-Jefatura de Servicios de Adquisición de Material de Curación #019GYN013</t>
  </si>
  <si>
    <t>018TOQ973</t>
  </si>
  <si>
    <t>CFE-ZONA SABINAS DDGN #018TOQ973</t>
  </si>
  <si>
    <t>019GYR004</t>
  </si>
  <si>
    <t>IMSS-Oficina de Adquisiciones de la Delegación Chiapas #019GYR004</t>
  </si>
  <si>
    <t>018TOQ977</t>
  </si>
  <si>
    <t>CFE-Zona Metropolitana Poniente DGN #018TOQ977</t>
  </si>
  <si>
    <t>SAGARPA-Dirección General de Recursos Materiales #008000990</t>
  </si>
  <si>
    <t>006C00001</t>
  </si>
  <si>
    <t>Comisión Nacional de Seguros y Fianzas</t>
  </si>
  <si>
    <t>CNSF-Departamento de Suministros #006C00001</t>
  </si>
  <si>
    <t>SCT-Centro SCT Jalisco #009000964</t>
  </si>
  <si>
    <t>008JAG001</t>
  </si>
  <si>
    <t>INIFAP-Dirección de Administración del Centro de Investigación Regional Centro #008JAG001</t>
  </si>
  <si>
    <t>018TOQ065</t>
  </si>
  <si>
    <t>CFE-C.C.I. Gral. Agustin Olachea Aviles #018TOQ065</t>
  </si>
  <si>
    <t>INEGI-Dirección Regional Sur #040100996</t>
  </si>
  <si>
    <t>PGR-Dirección de Adquisiciones #017000999</t>
  </si>
  <si>
    <t>019GYN041</t>
  </si>
  <si>
    <t>ISSSTE-Subdirección Administración y Finanzas del Centro Médico Nacional 20 de Noviembre #019GYN041</t>
  </si>
  <si>
    <t>011L4J991</t>
  </si>
  <si>
    <t>CINVESTAV-UNIDAD TAMAULIPAS #011L4J991</t>
  </si>
  <si>
    <t>SAGARPA-Subdelegación Administrativa Guanajuato #008000993</t>
  </si>
  <si>
    <t>SAGARPA-Delegación de la SAGARPA en el Estado de Coahuila #008000962</t>
  </si>
  <si>
    <t>009C00001</t>
  </si>
  <si>
    <t>Servicios a la Navegación en el Espacio Aéreo Mexicano</t>
  </si>
  <si>
    <t>SENEAM-Dirección de Recursos Materiales #009C00001</t>
  </si>
  <si>
    <t>SEMARNAT-Subdelegación de Administración e Innovación #016000987</t>
  </si>
  <si>
    <t>019GYN031</t>
  </si>
  <si>
    <t>ISSSTE-Delegación Estatal del ISSSTE en Yucatán #019GYN031</t>
  </si>
  <si>
    <t>008JAG002</t>
  </si>
  <si>
    <t>INIFAP-Dirección de Recurso Materiales y Servicios #008JAG002</t>
  </si>
  <si>
    <t>014P7R001</t>
  </si>
  <si>
    <t>Instituto del Fondo Nacional para el Consumo de los Trabajadores</t>
  </si>
  <si>
    <t>INFONACOT-Director de Recursos Materiales y Servicios #014P7R001</t>
  </si>
  <si>
    <t>011L6W985</t>
  </si>
  <si>
    <t>CONAFE-Delegación Nayarit #011L6W985</t>
  </si>
  <si>
    <t>018TOQ094</t>
  </si>
  <si>
    <t>CFE-CENTRO NACIONAL DE CAPACITACIÓN Y ADIESTRAMIENTO A OPERADORES IXTAPANTONGO #018TOQ094</t>
  </si>
  <si>
    <t>SCT-Departamento de Recursos Materiales #009000949</t>
  </si>
  <si>
    <t>019GYN033</t>
  </si>
  <si>
    <t>ISSSTE-DEPARTAMENTO DE RECURSOS MATERIALES Y OBRAS #019GYN033</t>
  </si>
  <si>
    <t>018T0O004</t>
  </si>
  <si>
    <t>IMP-Gerencia de Proveeduria y Servicios #018T0O004</t>
  </si>
  <si>
    <t>006E00999</t>
  </si>
  <si>
    <t>SAT-Subadministración de Recursos y Servicios Metropolitano Norte Centro #006E00999</t>
  </si>
  <si>
    <t>043D00001</t>
  </si>
  <si>
    <t>Instituto Federal de Telecomunicaciones</t>
  </si>
  <si>
    <t>IFT-Dirección de Procedimientos de Adquisiciones #043D00001</t>
  </si>
  <si>
    <t>SCT-Dirección General de Autotransporte Federal #009000940</t>
  </si>
  <si>
    <t>020VSS014</t>
  </si>
  <si>
    <t>DICONSA-DICONSA S.A. DE C.V. SUCURSAL REGIONAL BAJIO #020VSS014</t>
  </si>
  <si>
    <t>SCT-CENTRO SCT MORELOS #009000961</t>
  </si>
  <si>
    <t>Secretaría de Marina</t>
  </si>
  <si>
    <t>SEMAR-Dirección General Adjunta de Adquisiciones #013000999</t>
  </si>
  <si>
    <t>019GYR085</t>
  </si>
  <si>
    <t>IMSS-Centro Vacacional IMSS Oaxtepec #019GYR085</t>
  </si>
  <si>
    <t>018TOQ064</t>
  </si>
  <si>
    <t>CFE-Oficina de Administración de Contratos #018TOQ064</t>
  </si>
  <si>
    <t>SEDESOL-SUBDELEGACION DE ADMINISTRACION #020000876</t>
  </si>
  <si>
    <t>018TOQ817</t>
  </si>
  <si>
    <t>CFE-Zona de Transmisión Cancún #018TOQ817</t>
  </si>
  <si>
    <t>018TOQ870</t>
  </si>
  <si>
    <t>CFE-CENTRAL GEOTERMOELECTRICA HUMEROS #018TOQ870</t>
  </si>
  <si>
    <t>019GYR031</t>
  </si>
  <si>
    <t>IMSS-Coordinación de abastecimiento y equipamiento #019GYR031</t>
  </si>
  <si>
    <t>018TOQ932</t>
  </si>
  <si>
    <t>CFE-ZONA DE TRANSMISION POZA RICA #018TOQ932</t>
  </si>
  <si>
    <t>SAGARPA-Delegación en el Estado de Puebla #008000988</t>
  </si>
  <si>
    <t>SEMARNAT-DELEGACION FEDERAL EN EL ESTADO DE QUERTARO #016000981</t>
  </si>
  <si>
    <t>016B00995</t>
  </si>
  <si>
    <t>CONAGUA-COORDINACION GENERAL DEL SERVICIO METEOROLOGICO NACIONAL #016B00995</t>
  </si>
  <si>
    <t>019GYR040</t>
  </si>
  <si>
    <t>IMSS-Coordinación Técnica de Adquisición de Bienes de Inversión y Activos #019GYR040</t>
  </si>
  <si>
    <t>018TOQ883</t>
  </si>
  <si>
    <t>CFE-Zona Chapala #018TOQ883</t>
  </si>
  <si>
    <t>SEDENA-Subdirección de Aquisiciones de la Dirección General de Administración #007000999</t>
  </si>
  <si>
    <t>018TOQ085</t>
  </si>
  <si>
    <t>CFE-Gerencia Regional de Transmisión Noroeste #018TOQ085</t>
  </si>
  <si>
    <t>011L4J997</t>
  </si>
  <si>
    <t>CINVESTAV-Unidad Guadalajara, Jalisco #011L4J997</t>
  </si>
  <si>
    <t>020D00001</t>
  </si>
  <si>
    <t>Instituto Nacional de Desarrollo Social</t>
  </si>
  <si>
    <t>INDESOL-Dirección de Control y Finanzas #020D00001</t>
  </si>
  <si>
    <t>011L6W989</t>
  </si>
  <si>
    <t>CONAFE-JEFATURA DE SERVICIOS ADMINISTRATIVOS #011L6W989</t>
  </si>
  <si>
    <t>014PBJ001</t>
  </si>
  <si>
    <t>Comisión Nacional de los Salarios Mínimos</t>
  </si>
  <si>
    <t>CONASAMI-Departamento de Recursos Materiales y Servicios Generales #014PBJ001</t>
  </si>
  <si>
    <t>009KCZ002</t>
  </si>
  <si>
    <t>TELECOMM-Gerencia de Adquisiciones #009KCZ002</t>
  </si>
  <si>
    <t>016B00026</t>
  </si>
  <si>
    <t>CONAGUA-COMISIÓN NACIONAL DEL AGUA Dirección de Administración #016B00026</t>
  </si>
  <si>
    <t>INEGI-Dirección General de Administración de Adquisiciones #040100992</t>
  </si>
  <si>
    <t>SAGARPA-Delegación Estatal en Hidalgo #008000989</t>
  </si>
  <si>
    <t>Tribunales Agrarios</t>
  </si>
  <si>
    <t>Tribunales Agrarios-Dirección General de Recursos Materiales #031000001</t>
  </si>
  <si>
    <t>018TOQ118</t>
  </si>
  <si>
    <t>CFE-Residencia Regional de Construcción de Proyectos de Transmisión y Transformación Peninsular #018TOQ118</t>
  </si>
  <si>
    <t>SEDESOL-Delegación Distrito Federal #020000017</t>
  </si>
  <si>
    <t>Secretaría de Energía</t>
  </si>
  <si>
    <t>SENER-DIR GRAL DE REC HUMANOS, MATERIALES Y SERVICIOS GENERALES #018000999</t>
  </si>
  <si>
    <t>018TOQ984</t>
  </si>
  <si>
    <t>CFE-Zona Metropolitana Oriente DGN #018TOQ984</t>
  </si>
  <si>
    <t>018TOQ063</t>
  </si>
  <si>
    <t>CFE-Gerencia Regional de Transmisión Peninsular #018TOQ063</t>
  </si>
  <si>
    <t>011L6W998</t>
  </si>
  <si>
    <t>CONAFE-DELEGACION MICHOACAN #011L6W998</t>
  </si>
  <si>
    <t>Consejería Jurídica del Ejecutivo Federal</t>
  </si>
  <si>
    <t>CJEF-Dirección de Recursos Materiales y Servicios Generales #037000001</t>
  </si>
  <si>
    <t>SCT-Departamento de Recursos Materiales del Centro SCT Oaxaca #009000993</t>
  </si>
  <si>
    <t>018TOQ068</t>
  </si>
  <si>
    <t>CFE-GERENCIA REGIONAL DE TRANSMISIÓN BAJA CALIFORNIA #018TOQ068</t>
  </si>
  <si>
    <t>019GYN036</t>
  </si>
  <si>
    <t>ISSSTE-Departamento de Adquisiciones #019GYN036</t>
  </si>
  <si>
    <t>020VST008</t>
  </si>
  <si>
    <t>LICONSA-Gerencia Estatal Oaxaca / Subgerencia de Administración y Finanzas #020VST008</t>
  </si>
  <si>
    <t>019GYR039</t>
  </si>
  <si>
    <t>IMSS-UMAE VERACRUZ #019GYR039</t>
  </si>
  <si>
    <t>SSA-comision nacional de proteccion social en salud #012000976</t>
  </si>
  <si>
    <t>018TOQ111</t>
  </si>
  <si>
    <t>CFE-COMISION FEDERAL DE ELECTRICIDAD 3 #018TOQ111</t>
  </si>
  <si>
    <t>020V3A999</t>
  </si>
  <si>
    <t>Instituto Nacional de las Personas Adultas Mayores</t>
  </si>
  <si>
    <t>INAPAM-DEPARTAMENTO DE ADQUISICIONES E NVENTARIOS #020V3A999</t>
  </si>
  <si>
    <t>018TOQ864</t>
  </si>
  <si>
    <t>CFE-COMISIÓN FEDERAL DE ELECTRICIDAD, ZONA LA PIEDAD #018TOQ864</t>
  </si>
  <si>
    <t>004L00001</t>
  </si>
  <si>
    <t>Policía Federal</t>
  </si>
  <si>
    <t>PF-Dirección de Adquisiciones #004L00001</t>
  </si>
  <si>
    <t>018TOQ975</t>
  </si>
  <si>
    <t>CFE-ZONA SALTILLO DDGN #018TOQ975</t>
  </si>
  <si>
    <t>SCT-Centro SCT Tamaulipas #009000012</t>
  </si>
  <si>
    <t>012M7K001</t>
  </si>
  <si>
    <t>Centros de Integración Juvenil, A.C.</t>
  </si>
  <si>
    <t>CIJ-Departamento de Adquisiciones #012M7K001</t>
  </si>
  <si>
    <t>019GYR010</t>
  </si>
  <si>
    <t>IMSS-Oficina de Adquisicion de Bienes y Contratacion de Servicios de la Delegación Durango #019GYR010</t>
  </si>
  <si>
    <t>03891M001</t>
  </si>
  <si>
    <t>INFOTEC Centro de Investigación e Innovación en Tecnologías de la Información y Comunicación</t>
  </si>
  <si>
    <t>INFOTEC-INFOTEC Subgerencia de Asuntos Consultivos-Coordinación de Adquisiciones #03891M001</t>
  </si>
  <si>
    <t>010K2N001</t>
  </si>
  <si>
    <t>Exportadora de Sal, S.A. de C.V.</t>
  </si>
  <si>
    <t>ESSA-Gerencia de Adquisiciones y Almacenes #010K2N001</t>
  </si>
  <si>
    <t>006A2O001</t>
  </si>
  <si>
    <t>Instituto Nacional para la Evaluación de la Educación</t>
  </si>
  <si>
    <t>INEE-Dirección General de Administración y Finanzas #006A2O001</t>
  </si>
  <si>
    <t>018TOQ784</t>
  </si>
  <si>
    <t>CFE-CENTRAL EOLOELECTRICA LA VENTA, OAXACA #018TOQ784</t>
  </si>
  <si>
    <t>018TOQ961</t>
  </si>
  <si>
    <t>CFE-ZONA DE DISTRIBUCION HUEJUTLA #018TOQ961</t>
  </si>
  <si>
    <t>018TOQ880</t>
  </si>
  <si>
    <t>CFE-Sec. Reforma #018TOQ880</t>
  </si>
  <si>
    <t>018TOQ845</t>
  </si>
  <si>
    <t>CFE-CTG CANCUN NIZUC #018TOQ845</t>
  </si>
  <si>
    <t>018TOQ780</t>
  </si>
  <si>
    <t>CFE-Zona Distrib. Toluca-Oficina de Adquisiciónes y Obra Pública #018TOQ780</t>
  </si>
  <si>
    <t>018TOQ936</t>
  </si>
  <si>
    <t>CFE-ZONA DE TRANSMISION CORDOBA #018TOQ936</t>
  </si>
  <si>
    <t>018TOQ818</t>
  </si>
  <si>
    <t>CFE-Zona de Distribución Fresnillo #018TOQ818</t>
  </si>
  <si>
    <t>018TOQ088</t>
  </si>
  <si>
    <t>CFE-subdireccion de distribucion division sureste zona de los rios #018TOQ088</t>
  </si>
  <si>
    <t>020VSS004</t>
  </si>
  <si>
    <t>DICONSA-DICONSA Sucursal Michoacán #020VSS004</t>
  </si>
  <si>
    <t>018TOQ844</t>
  </si>
  <si>
    <t>CFE-Residencia Las Tres Vírgenes #018TOQ844</t>
  </si>
  <si>
    <t>020VSS012</t>
  </si>
  <si>
    <t>DICONSA-Diconsa SA de CV, Sucursal Tamaulipas #020VSS012</t>
  </si>
  <si>
    <t>009KCZ005</t>
  </si>
  <si>
    <t>TELECOMM-Gerencia Estatal Hidalgo #009KCZ005</t>
  </si>
  <si>
    <t>011L6W001</t>
  </si>
  <si>
    <t>CONAFE-Subdirección de Rec. Mat. Departamento de Adquisiciones #011L6W001</t>
  </si>
  <si>
    <t>018TOQ863</t>
  </si>
  <si>
    <t>CFE-C.H. PDTE. PLUTARCO ELIAS CALLES #018TOQ863</t>
  </si>
  <si>
    <t>011L4J995</t>
  </si>
  <si>
    <t>CINVESTAV-Recursos Materiales #011L4J995</t>
  </si>
  <si>
    <t>018TOQ834</t>
  </si>
  <si>
    <t>CFE-Centro Nacional de Capacitación Celaya #018TOQ834</t>
  </si>
  <si>
    <t>018TOQ941</t>
  </si>
  <si>
    <t>CFE-Central Hidroeléctrica Temascal #018TOQ941</t>
  </si>
  <si>
    <t>018TOQ113</t>
  </si>
  <si>
    <t>CFE-Departamento de Abastecimientos #018TOQ113</t>
  </si>
  <si>
    <t>006HKA001</t>
  </si>
  <si>
    <t>Servicio de Administración y Enajenación de Bienes</t>
  </si>
  <si>
    <t>SAE-Dirección Ejecutiva de Administración de Recursos Financieros y Materiales #006HKA001</t>
  </si>
  <si>
    <t>004W00001</t>
  </si>
  <si>
    <t>Secretariado Ejecutivo del Sistema Nacional de Seguridad Pública</t>
  </si>
  <si>
    <t>SESNSP-Dirección General de Administración #004W00001</t>
  </si>
  <si>
    <t>018TOQ899</t>
  </si>
  <si>
    <t>CFE-Central Hidroeléctrica Manuel Moreno Torres #018TOQ899</t>
  </si>
  <si>
    <t>011L6I001</t>
  </si>
  <si>
    <t>Comisión Nacional de Cultura Física y Deporte</t>
  </si>
  <si>
    <t>CONADE-Dirección de Servicios #011L6I001</t>
  </si>
  <si>
    <t>020VSS005</t>
  </si>
  <si>
    <t>DICONSA-Dirección de Administración y Recursos Humanos #020VSS005</t>
  </si>
  <si>
    <t>009KCZ007</t>
  </si>
  <si>
    <t>TELECOMM-Gerencia Estatal Puebla #009KCZ007</t>
  </si>
  <si>
    <t>SAT-Subadministracion de Recursos y Servicios #006E00021</t>
  </si>
  <si>
    <t>018TOQ825</t>
  </si>
  <si>
    <t>CFE-Zona de Distribución Salvatierra #018TOQ825</t>
  </si>
  <si>
    <t>018TOQ924</t>
  </si>
  <si>
    <t>CFE-Administración de la Zona de Transmisión Tampico #018TOQ924</t>
  </si>
  <si>
    <t>020VSS016</t>
  </si>
  <si>
    <t>DICONSA-DICONSA, S.A. DE C.V. SUCURSAL VERACRUZ #020VSS016</t>
  </si>
  <si>
    <t>009J2P001</t>
  </si>
  <si>
    <t>Administración Portuaria Integral de Dos Bocas, S.A. de C.V.</t>
  </si>
  <si>
    <t>API-Dos Bocas-Gerencia de Administracion y Finanzas #009J2P001</t>
  </si>
  <si>
    <t>SEDESOL-Delegación Sinaloa #020000005</t>
  </si>
  <si>
    <t>018TOQ820</t>
  </si>
  <si>
    <t>CFE-Zona de Distribución Zacatecas #018TOQ820</t>
  </si>
  <si>
    <t>SEDESOL-Subdelegación de Administración #020000881</t>
  </si>
  <si>
    <t>018TOQ840</t>
  </si>
  <si>
    <t>CFE-Dirección de Operación, Subdirección de Distribución, División Valle de México Norte, Zona Cuautitlan #018TOQ840</t>
  </si>
  <si>
    <t>009KCZ003</t>
  </si>
  <si>
    <t>TELECOMM-Gerencia Estatal Chiapas #009KCZ003</t>
  </si>
  <si>
    <t>019GYR034</t>
  </si>
  <si>
    <t>IMSS-Oficina de Adquisiciones de la Delegación Zacatecas #019GYR034</t>
  </si>
  <si>
    <t>020VSS008</t>
  </si>
  <si>
    <t>DICONSA-Diconsa Sucursal Norte Centro #020VSS008</t>
  </si>
  <si>
    <t>SAT-Subadministración de Recursos y Servicos de Oaxaca #006E00032</t>
  </si>
  <si>
    <t>018TOQ811</t>
  </si>
  <si>
    <t>CFE-Zona Transmisión Escarcega #018TOQ811</t>
  </si>
  <si>
    <t>016B00043</t>
  </si>
  <si>
    <t>CONAGUA-DIRECCION LOCAL DURANGO #016B00043</t>
  </si>
  <si>
    <t>03890A999</t>
  </si>
  <si>
    <t>Centro de Investigación en Geografía y Geomática "Ing. Jorge L. Tamayo", A.C.</t>
  </si>
  <si>
    <t>CIGGET-Jefatura de Adquisiciones #03890A999</t>
  </si>
  <si>
    <t>019GYN999</t>
  </si>
  <si>
    <t>ISSSTE-Fondo Nacional de Pensiones de los Trabajadores al Servicio del Estado #019GYN999</t>
  </si>
  <si>
    <t>018TOQ106</t>
  </si>
  <si>
    <t>CFE-C.T. FRANCISCO PEREZ RIOS #018TOQ106</t>
  </si>
  <si>
    <t>009JZL999</t>
  </si>
  <si>
    <t>ASA-Estación de Combustibles en el Aeropuerto Internacional de la Ciudad de México #009JZL999</t>
  </si>
  <si>
    <t>019GYR998</t>
  </si>
  <si>
    <t>IMSS-UMAE, HOSPITAL DE ESPECIALIDADES, C.M.N. SIGLO XXI #019GYR998</t>
  </si>
  <si>
    <t>018TOQ998</t>
  </si>
  <si>
    <t>CFE-CENTRAL TERMOELECTRICA PUERTO LIBETAD #018TOQ998</t>
  </si>
  <si>
    <t>SCT-Subdirección de Administración #009000059</t>
  </si>
  <si>
    <t>018TOQ084</t>
  </si>
  <si>
    <t>CFE-Residencia Regional de Construcción de Proyectos de Transmisión y Transformación de Occidente #018TOQ084</t>
  </si>
  <si>
    <t>009JZL005</t>
  </si>
  <si>
    <t>ASA-Aeropuerto Internaconal de Puerto Escondido #009JZL005</t>
  </si>
  <si>
    <t>006AYL998</t>
  </si>
  <si>
    <t>Sistema Público de Radiodifusión del Estado Mexicano</t>
  </si>
  <si>
    <t>SPR-División de Recursos Materiales #006AYL998</t>
  </si>
  <si>
    <t>016F00001</t>
  </si>
  <si>
    <t>CONANP-Dirección Ejecutiva de Administración y Efectividad Institucional #016F00001</t>
  </si>
  <si>
    <t>SAT-Subadministración de Recursos y Servicios de Tuxtla Gutiérrez #006E00035</t>
  </si>
  <si>
    <t>009J0U016</t>
  </si>
  <si>
    <t>CAPUFE-Subdelegación de Administración #009J0U016</t>
  </si>
  <si>
    <t>020VST015</t>
  </si>
  <si>
    <t>LICONSA-Programa de Abasto Social Guanajuato #020VST015</t>
  </si>
  <si>
    <t>009JZL009</t>
  </si>
  <si>
    <t>ASA-Aeropuerto Internacional de Ciudad Obregón #009JZL009</t>
  </si>
  <si>
    <t>009J0U011</t>
  </si>
  <si>
    <t>CAPUFE-Delegación Regional Zona I Noroeste, Subdelegación de Administración en Tijuana #009J0U011</t>
  </si>
  <si>
    <t>Secretaría de Economía</t>
  </si>
  <si>
    <t>SE-Dirección de Contrataciones #010000999</t>
  </si>
  <si>
    <t>SAT-Administración de Operación de Recursos y Servicios #006E00042</t>
  </si>
  <si>
    <t>020VSS010</t>
  </si>
  <si>
    <t>DICONSA-Sucursal Estatal Metropolitana #020VSS010</t>
  </si>
  <si>
    <t>018TOQ843</t>
  </si>
  <si>
    <t>CFE-ZONA MINAS #018TOQ843</t>
  </si>
  <si>
    <t>006AYG001</t>
  </si>
  <si>
    <t>Notimex, Agencia de Noticias del Estado Mexicano</t>
  </si>
  <si>
    <t>NOTIMEX-Departamento de Adquisiciones y Suministros #006AYG001</t>
  </si>
  <si>
    <t>SAGARPA-Secretaria de argricultura, ganaderia y desarrollo rural #008000986</t>
  </si>
  <si>
    <t>018TOQ797</t>
  </si>
  <si>
    <t>CFE-Residencia de Obra de Zona Valle de México #018TOQ797</t>
  </si>
  <si>
    <t>006HHN001</t>
  </si>
  <si>
    <t>Instituto para la Protección al Ahorro Bancario</t>
  </si>
  <si>
    <t>IPAB-Dirección General Adjunta de Administración #006HHN001</t>
  </si>
  <si>
    <t>018TOQ060</t>
  </si>
  <si>
    <t>CFE-Gerencia de Tecnologias de Información #018TOQ060</t>
  </si>
  <si>
    <t>SCT-Centro SCT Baja California Sur #009000969</t>
  </si>
  <si>
    <t>009J3G001</t>
  </si>
  <si>
    <t>Administración Portuaria Integral de Salina Cruz, S.A. de C.V.</t>
  </si>
  <si>
    <t>API-Salina Cruz-Departamento de Recursos Materiales #009J3G001</t>
  </si>
  <si>
    <t>018TOQ050</t>
  </si>
  <si>
    <t>CFE-Dep. Reg. De Obra Pública G.R.P.NO. #018TOQ050</t>
  </si>
  <si>
    <t>009J2U001</t>
  </si>
  <si>
    <t>Administración Portuaria Integral de Progreso, S.A. de C.V.</t>
  </si>
  <si>
    <t>API-Progreso-Gerencia de Administración y Finanzas #009J2U001</t>
  </si>
  <si>
    <t>SAT-Subaministración de Recursos y Servicios de Culiacán #006E00007</t>
  </si>
  <si>
    <t>008JBK001</t>
  </si>
  <si>
    <t>Productora Nacional de Biológicos Veterinarios</t>
  </si>
  <si>
    <t>PRONABIVE-Dirección de Planeación y Administración #008JBK001</t>
  </si>
  <si>
    <t>020VSS013</t>
  </si>
  <si>
    <t>DICONSA-Gerencia de la Sucursal #020VSS013</t>
  </si>
  <si>
    <t>016B00029</t>
  </si>
  <si>
    <t>CONAGUA-Dirección de Administración #016B00029</t>
  </si>
  <si>
    <t>018TOQ887</t>
  </si>
  <si>
    <t>CFE-Zona de Distribucion Torreon #018TOQ887</t>
  </si>
  <si>
    <t>03890G999</t>
  </si>
  <si>
    <t>CIATEC, A.C. "Centro de Innovación Aplicada en Tecnologías Competitivas"</t>
  </si>
  <si>
    <t>CIATEC-Subdirección de Recursos Materiales y Servicios #03890G999</t>
  </si>
  <si>
    <t>018TOQ121</t>
  </si>
  <si>
    <t>CFE-Subdirección de Distribución División Sureste Zona Chontalpa #018TOQ121</t>
  </si>
  <si>
    <t>03891A002</t>
  </si>
  <si>
    <t>COMIMSA-SUBGERENCIA DE ADQUISICIONES #03891A002</t>
  </si>
  <si>
    <t>009JZL008</t>
  </si>
  <si>
    <t>ASA-AEROPUEROS Y SERVICIOS  AUXILIARES #009JZL008</t>
  </si>
  <si>
    <t>018TOQ928</t>
  </si>
  <si>
    <t>CFE-Zona de Transmision Lazaro Cardenas #018TOQ928</t>
  </si>
  <si>
    <t>008JAG011</t>
  </si>
  <si>
    <t>INIFAP-Dirección de Administración del Centro de Investigación Regional Noroeste #008JAG011</t>
  </si>
  <si>
    <t>018TOQ856</t>
  </si>
  <si>
    <t>CFE-RESIDENCIA LOS AZUFRES #018TOQ856</t>
  </si>
  <si>
    <t>009J0U024</t>
  </si>
  <si>
    <t>CAPUFE-Subgerencia de Administración en Tuxtla Gutierrez Chiapas #009J0U024</t>
  </si>
  <si>
    <t>SAT-Subadministración de Recursos y Servicios de Cancún #006E00060</t>
  </si>
  <si>
    <t>018TOQ787</t>
  </si>
  <si>
    <t>CFE-ZONA ENSENADA #018TOQ787</t>
  </si>
  <si>
    <t>PGR-Delegación Estatal Tamaulipas #017000003</t>
  </si>
  <si>
    <t>009JZL002</t>
  </si>
  <si>
    <t>ASA-Gerencia de Licitaciones #009JZL002</t>
  </si>
  <si>
    <t>012NCD001</t>
  </si>
  <si>
    <t>Instituto Nacional de Enfermedades Respiratorias Ismael Cosío Villegas</t>
  </si>
  <si>
    <t>INER-DEPARTAMENTO DE ADQUISICIONES #012NCD001</t>
  </si>
  <si>
    <t>018TOQ994</t>
  </si>
  <si>
    <t>CFE-Aguamilpa Solidaridad #018TOQ994</t>
  </si>
  <si>
    <t>012NBG003</t>
  </si>
  <si>
    <t>Hospital Infantil de México Federico Gómez</t>
  </si>
  <si>
    <t>HIM-Subdirección de Recursos Materiales #012NBG003</t>
  </si>
  <si>
    <t>PGR-Delegación Estatal Veracruz #017000033</t>
  </si>
  <si>
    <t>018TOQ920</t>
  </si>
  <si>
    <t>CFE-ZONA DE DISTRIBUCION POZA RICA #018TOQ920</t>
  </si>
  <si>
    <t>SAT-Subadministración de Recursos y Servicios de Colima #006E00017</t>
  </si>
  <si>
    <t>006AYB005</t>
  </si>
  <si>
    <t>CDI-Delegación Estatal Jalisco #006AYB005</t>
  </si>
  <si>
    <t>018TOQ809</t>
  </si>
  <si>
    <t>CFE-Zona De Distribución Lomas #018TOQ809</t>
  </si>
  <si>
    <t>016B00999</t>
  </si>
  <si>
    <t>CONAGUA-COORD GEN DE PROY DEL VALLE DE MÉXICO #016B00999</t>
  </si>
  <si>
    <t>009J2Y002</t>
  </si>
  <si>
    <t>Administración Portuaria Integral de Altamira, S.A. de C.V.</t>
  </si>
  <si>
    <t>API-Altamira-DEPARTAMENTO DE RECURSOS MATERIALES #009J2Y002</t>
  </si>
  <si>
    <t>019GYR037</t>
  </si>
  <si>
    <t>IMSS-UMAE Hospital de Especialidades No. 2 del CMN Luis Donaldo Murrieta #019GYR037</t>
  </si>
  <si>
    <t>009J0U022</t>
  </si>
  <si>
    <t>CAPUFE-Subdelegación de Administración en Puebla #009J0U022</t>
  </si>
  <si>
    <t>SCT-Coordinación Administrativa de la Oficialía Mayor #009000989</t>
  </si>
  <si>
    <t>018T0K003</t>
  </si>
  <si>
    <t>INEEL-Gerencia de Inteligencia e Información Tecnológica #018T0K003</t>
  </si>
  <si>
    <t>011L4J994</t>
  </si>
  <si>
    <t>CINVESTAV-Unidad Queretaro #011L4J994</t>
  </si>
  <si>
    <t>SAGARPA-DELEGACION ESTATAL GUERRERO #008000976</t>
  </si>
  <si>
    <t>019GYN023</t>
  </si>
  <si>
    <t>ISSSTE-Delegación Estatal del ISSSTE Morelos #019GYN023</t>
  </si>
  <si>
    <t>018TOQ891</t>
  </si>
  <si>
    <t>CFE-División Valle México Norte Zona de Distribución Ecatepec #018TOQ891</t>
  </si>
  <si>
    <t>018TOQ974</t>
  </si>
  <si>
    <t>CFE-C.T. POZA RICA #018TOQ974</t>
  </si>
  <si>
    <t>016B00015</t>
  </si>
  <si>
    <t>CONAGUA-Gerencia de Recursos Materiales #016B00015</t>
  </si>
  <si>
    <t>019GYR017</t>
  </si>
  <si>
    <t>IMSS-Coordinación de Abastecimiento y Equipamiento #019GYR017</t>
  </si>
  <si>
    <t>009J3L001</t>
  </si>
  <si>
    <t>Ferrocarril del Istmo de Tehuantepec, S.A. de C.V.</t>
  </si>
  <si>
    <t>FIT-GERENCIA DE ADQUISICIONES, RECURSOS MATERIALES Y OBRA PUBLICA #009J3L001</t>
  </si>
  <si>
    <t>016B00011</t>
  </si>
  <si>
    <t>CONAGUA-ORGANISMO DE CUENCA NOROESTE #016B00011</t>
  </si>
  <si>
    <t>020VST005</t>
  </si>
  <si>
    <t>LICONSA-GERENCIA ESTATAL JALISCO #020VST005</t>
  </si>
  <si>
    <t>019GYN039</t>
  </si>
  <si>
    <t>ISSSTE-Departamento de Recursos Materiales y Obras #019GYN039</t>
  </si>
  <si>
    <t>018TOQ922</t>
  </si>
  <si>
    <t>CFE-ZONA NOGALES #018TOQ922</t>
  </si>
  <si>
    <t>016B00063</t>
  </si>
  <si>
    <t>CONAGUA-Subgerencia de Administración de la Subdirección General de Agua Potable, Drenaje y Saneamiento #016B00063</t>
  </si>
  <si>
    <t>019GYR055</t>
  </si>
  <si>
    <t>IMSS-Hospital de Especialidades Dr. Antonio Fraga Mouret #019GYR055</t>
  </si>
  <si>
    <t>011MAX001</t>
  </si>
  <si>
    <t>Impresora y Encuadernadora Progreso, S.A. de C.V.</t>
  </si>
  <si>
    <t>IEPSA-Subgerencia de Adquisiciones y Servicios. #011MAX001</t>
  </si>
  <si>
    <t>019GYR041</t>
  </si>
  <si>
    <t>IMSS-Oficina de Adquisiciones de la Delegación Tlaxcala #019GYR041</t>
  </si>
  <si>
    <t>018TOQ989</t>
  </si>
  <si>
    <t>CFE-Subarea Transmisión Tapachula #018TOQ989</t>
  </si>
  <si>
    <t>SCT-Dirección General de Recursos Materiales #009000987</t>
  </si>
  <si>
    <t>018TOQ775</t>
  </si>
  <si>
    <t>CFE-ZONA VOLCANES CFE DVMS #018TOQ775</t>
  </si>
  <si>
    <t>018TOQ093</t>
  </si>
  <si>
    <t>CFE-C.T. JOSE ACEVES POZOS #018TOQ093</t>
  </si>
  <si>
    <t>012N00001</t>
  </si>
  <si>
    <t>Servicios de Atención Psiquiátrica</t>
  </si>
  <si>
    <t>SAP-Servicios de Atención Psiquiátrica #012N00001</t>
  </si>
  <si>
    <t>020VSS998</t>
  </si>
  <si>
    <t>DICONSA-Dirección de Comercialización #020VSS998</t>
  </si>
  <si>
    <t>019GYR012</t>
  </si>
  <si>
    <t>IMSS-COORDINACION DE ABASTCIMIENTO Y EQUIPAMIENTO #019GYR012</t>
  </si>
  <si>
    <t>Secretaría de Turismo</t>
  </si>
  <si>
    <t>SECTUR-Dirección General Adjunta de Recursos Materiales y Servicios Generales #021000999</t>
  </si>
  <si>
    <t>011L4J998</t>
  </si>
  <si>
    <t>CINVESTAV-Departamento de Adquisiciones en Irapuato #011L4J998</t>
  </si>
  <si>
    <t>018TOQ774</t>
  </si>
  <si>
    <t>CFE-COMISION FEDERAL DE ELECTRICIDAD 4 #018TOQ774</t>
  </si>
  <si>
    <t>012M00001</t>
  </si>
  <si>
    <t>Comisión Nacional de Arbitraje Médico</t>
  </si>
  <si>
    <t>CONAMED-Comision Nacional de Arbitraje Medico #012M00001</t>
  </si>
  <si>
    <t>018TOQ070</t>
  </si>
  <si>
    <t>CFE-Subdirección de Distribución División Sureste Zona Tapachula #018TOQ070</t>
  </si>
  <si>
    <t>018TOQ888</t>
  </si>
  <si>
    <t>CFE-Zona de Distribución Parral #018TOQ888</t>
  </si>
  <si>
    <t>SCT-Centro SCT Nuevo León #009000975</t>
  </si>
  <si>
    <t>012NBG001</t>
  </si>
  <si>
    <t>HIM-Departamento de Adquisiciones Generales #012NBG001</t>
  </si>
  <si>
    <t>018TOQ829</t>
  </si>
  <si>
    <t>CFE-ZONA DE DISTRIBUCION PATZCUARO #018TOQ829</t>
  </si>
  <si>
    <t>018TOQ976</t>
  </si>
  <si>
    <t>CFE-Zona Piedras Negras DDGN #018TOQ976</t>
  </si>
  <si>
    <t>020VST992</t>
  </si>
  <si>
    <t>LICONSA-Subgerencia de Admón. y Finanzas #020VST992</t>
  </si>
  <si>
    <t>020VSS001</t>
  </si>
  <si>
    <t>DICONSA-Gerencia de Sucursal Sureste #020VSS001</t>
  </si>
  <si>
    <t>020VSS011</t>
  </si>
  <si>
    <t>DICONSA-Diconsa S.A. de C.V. Sucursal Centro #020VSS011</t>
  </si>
  <si>
    <t>PGR-PGR DELEGACION ESTATAL EN SINALOA #017000004</t>
  </si>
  <si>
    <t>SCT-CENTRO SCT EN CHIAPAS SUBDIRECCION DE ADMINISTRACION #009000992</t>
  </si>
  <si>
    <t>018TOQ020</t>
  </si>
  <si>
    <t>CFE-Gerencia Divisional Golfo Norte #018TOQ020</t>
  </si>
  <si>
    <t>SAGARPA-Sagarpa Delegacion en Baja California #008000983</t>
  </si>
  <si>
    <t>009JZL012</t>
  </si>
  <si>
    <t>ASA-Administración del Aeropuerto Ciudad Victoria General Pedro J. Méndez #009JZL012</t>
  </si>
  <si>
    <t>018TOQ803</t>
  </si>
  <si>
    <t>CFE-Zona Izúcar de Matamoros #018TOQ803</t>
  </si>
  <si>
    <t>009JZL043</t>
  </si>
  <si>
    <t>ASA-Estación de Combustibles Zacatecas #009JZL043</t>
  </si>
  <si>
    <t>018TOQ831</t>
  </si>
  <si>
    <t>CFE-Zona Colima #018TOQ831</t>
  </si>
  <si>
    <t>018TOQ857</t>
  </si>
  <si>
    <t>CFE-Zona de Distribución Coatzacoalcos Div. Oriente #018TOQ857</t>
  </si>
  <si>
    <t>020G00978</t>
  </si>
  <si>
    <t>PROSPERA-Delegacion Oportunidades Durango #020G00978</t>
  </si>
  <si>
    <t>006G1C001</t>
  </si>
  <si>
    <t>Banco Nacional de Obras y Servicios Públicos, S.N.C.</t>
  </si>
  <si>
    <t>BANOBRAS-Gerencia de Adquisiciones #006G1C001</t>
  </si>
  <si>
    <t>018TOQ902</t>
  </si>
  <si>
    <t>CFE-Comision Federal de Electricidad Central Hidroelectrica Malpaso #018TOQ902</t>
  </si>
  <si>
    <t>016B00038</t>
  </si>
  <si>
    <t>CONAGUA-Unidad Licitadora de Adquisiciones Conagua Michoacan #016B00038</t>
  </si>
  <si>
    <t>018TOQ051</t>
  </si>
  <si>
    <t>CFE-Departamento de Control Presupuestal y Servicios #018TOQ051</t>
  </si>
  <si>
    <t>018TOQ098</t>
  </si>
  <si>
    <t>CFE-CENTRO NACIONAL DE CAPACITACION SURESTE #018TOQ098</t>
  </si>
  <si>
    <t>011H00003</t>
  </si>
  <si>
    <t>CONACULTA-Departamento de Comité de Adquisiciones, Arrendamientos y Servicios #011H00003</t>
  </si>
  <si>
    <t>006HBW001</t>
  </si>
  <si>
    <t>FIRA-Subdirección de Adquisiciones #006HBW001</t>
  </si>
  <si>
    <t>018TOQ969</t>
  </si>
  <si>
    <t>CFE-OFICINA DE COMPRAS R.O.Z.C.S #018TOQ969</t>
  </si>
  <si>
    <t>019GYR026</t>
  </si>
  <si>
    <t>IMSS-Coordinación de abastecimiento y equipamiento #019GYR026</t>
  </si>
  <si>
    <t>SAT-JUAN JOSE ESCOBEDO LARA #006E00037</t>
  </si>
  <si>
    <t>016B00061</t>
  </si>
  <si>
    <t>CONAGUA-DIR. LOCAL GUANAJUATO #016B00061</t>
  </si>
  <si>
    <t>018TOQ951</t>
  </si>
  <si>
    <t>CFE-DIVISION DE DISTRIBUCIÓN TIJUANA #018TOQ951</t>
  </si>
  <si>
    <t>SAT-Subadministración de Recursos y Servicios de Celaya #006E00019</t>
  </si>
  <si>
    <t>012NCZ001</t>
  </si>
  <si>
    <t>INPI-Subdirección de Recursos Materiales #012NCZ001</t>
  </si>
  <si>
    <t>019GYR036</t>
  </si>
  <si>
    <t>IMSS-UMAE HOSPITAL DE GINECO OBSTETRICIA No 4 #019GYR036</t>
  </si>
  <si>
    <t>018TOQ806</t>
  </si>
  <si>
    <t>CFE-Zona Culiacán #018TOQ806</t>
  </si>
  <si>
    <t>009KCZ001</t>
  </si>
  <si>
    <t>TELECOMM-Telecomunicaciones de México #009KCZ001</t>
  </si>
  <si>
    <t>020G00995</t>
  </si>
  <si>
    <t>PROSPERA-Delegación de la Coordinación del Programa de Inclusión Social PROSPERA #020G00995</t>
  </si>
  <si>
    <t>020G00971</t>
  </si>
  <si>
    <t>PROSPERA-Programa de Inclusión Social, Del. Estatal Ciudad de México #020G00971</t>
  </si>
  <si>
    <t>009JZL986</t>
  </si>
  <si>
    <t>ASA-Estación de Combustibles del Aeropuerto de Queretaro #009JZL986</t>
  </si>
  <si>
    <t>SEDESOL-Delegación Campeche #020000027</t>
  </si>
  <si>
    <t>004E0K998</t>
  </si>
  <si>
    <t>SPR-DIVISIÓN DE RECURSOS MATERIALES</t>
  </si>
  <si>
    <t>018TOQ833</t>
  </si>
  <si>
    <t>CFE-COMISION FEDERAL DE ELECTRICIDAD DCO ZONA JIQUILPAN #018TOQ833</t>
  </si>
  <si>
    <t>018TOQ830</t>
  </si>
  <si>
    <t>CFE-ZONA DE DISTRIBUCION ZACAPU #018TOQ830</t>
  </si>
  <si>
    <t>018TOQ824</t>
  </si>
  <si>
    <t>CFE-Zona de Distribución Irapuato #018TOQ824</t>
  </si>
  <si>
    <t>018TOQ821</t>
  </si>
  <si>
    <t>CFE-Zona de Distribución León #018TOQ821</t>
  </si>
  <si>
    <t>019GYN030</t>
  </si>
  <si>
    <t>ISSSTE-Departamento de Recursos Materiales B.C. #019GYN030</t>
  </si>
  <si>
    <t>020G00996</t>
  </si>
  <si>
    <t>PROSPERA-Delegación Estatal de PROSPERA Programa de Inclusión Social en Hidalgo #020G00996</t>
  </si>
  <si>
    <t>019GYR075</t>
  </si>
  <si>
    <t>IMSS-Coordinación de Abastecimiento y Equipamiento Delegación Querétaro #019GYR075</t>
  </si>
  <si>
    <t>019GYR048</t>
  </si>
  <si>
    <t>IMSS-delegacion regional del imss nuevo leon #019GYR048</t>
  </si>
  <si>
    <t>SEMARNAT-Delegación Federal de la SEMARNAT en el Estado de Morelos #016000989</t>
  </si>
  <si>
    <t>009JZL031</t>
  </si>
  <si>
    <t>ASA-ESTACION DE COMBUSTIBLES DEL AEROPUERTO DE MANZANILLO, COLIMA. #009JZL031</t>
  </si>
  <si>
    <t>008F00004</t>
  </si>
  <si>
    <t>ASERCA-APOYOS Y SERVICIOS A LA COMERCIALIZACION AGROPECUARIA 2 #008F00004</t>
  </si>
  <si>
    <t>018TOQ885</t>
  </si>
  <si>
    <t>CFE-Distribución Papaloapan División Oriente #018TOQ885</t>
  </si>
  <si>
    <t>020VST022</t>
  </si>
  <si>
    <t>LICONSA-20143015 Subgerencia de Administración y Finanzas en Pachuca, Hidalgo #020VST022</t>
  </si>
  <si>
    <t>SAT-SUBADMINISTRACION DE RECURSOS Y SERVICIOS DE REYNOSA TAMAULIPAS #006E00020</t>
  </si>
  <si>
    <t>SAT-Subadministracion de Recursos y Servicios de Puebla #006E00030</t>
  </si>
  <si>
    <t>019GYR093</t>
  </si>
  <si>
    <t>IMSS-Delegación Regional Estado de México Poniente Departamento de Construcción y Planeación Inmobiliaria #019GYR093</t>
  </si>
  <si>
    <t>011M00997</t>
  </si>
  <si>
    <t>Tecnológico Nacional de México</t>
  </si>
  <si>
    <t>TECNM-Instituto Tecnologico de Aguascalientes #011M00997</t>
  </si>
  <si>
    <t>SCT-Direccion General de Conservacion de Carreteras #009000959</t>
  </si>
  <si>
    <t>009JZL007</t>
  </si>
  <si>
    <t>ASA-Aeropuerto Internacional de Campeche #009JZL007</t>
  </si>
  <si>
    <t>SEMARNAT-SECRETARIA DE MEDIO AMBIENTE Y RECURSOS NATURALES DELEGACION FEDERAL EN EL ESTADO DE TLAXCALA #016000994</t>
  </si>
  <si>
    <t>SCT-Centro SCT Veracruz-Subdirección de Administración #009000956</t>
  </si>
  <si>
    <t>SAGARPA-Subdelegación Administrativa #008000978</t>
  </si>
  <si>
    <t>SEDESOL-Dlegación Colima #020000023</t>
  </si>
  <si>
    <t>012NBQ001</t>
  </si>
  <si>
    <t>Hospital Regional de Alta Especialidad del Bajío</t>
  </si>
  <si>
    <t>HRAEB-Dirección de Administración y Finanzas #012NBQ001</t>
  </si>
  <si>
    <t>018TOQ960</t>
  </si>
  <si>
    <t>CFE-Zona de Distribucion Rioverde #018TOQ960</t>
  </si>
  <si>
    <t>008F00998</t>
  </si>
  <si>
    <t>ASERCA-Regional Centro Sur Puebla #008F00998</t>
  </si>
  <si>
    <t>018TOQ752</t>
  </si>
  <si>
    <t>CFE-ZONA CARMEN #018TOQ752</t>
  </si>
  <si>
    <t>PGR-PGRZACATECAS #017000022</t>
  </si>
  <si>
    <t>020VST023</t>
  </si>
  <si>
    <t>LICONSA-GERENCIA DEL PROGRAMA DE ABASTO SOCIAL YUCATAN #020VST023</t>
  </si>
  <si>
    <t>016B00055</t>
  </si>
  <si>
    <t>CONAGUA-Dirección Local Queretaro #016B00055</t>
  </si>
  <si>
    <t>009J2T001</t>
  </si>
  <si>
    <t>Administración Portuaria Integral de Mazatlán, S.A. de C.V.</t>
  </si>
  <si>
    <t>API-Mazatlán-Gerencia de Administracion y Finanzas #009J2T001</t>
  </si>
  <si>
    <t>SEMARNAT-Subdelegación Administrativa #016000991</t>
  </si>
  <si>
    <t>020G00012</t>
  </si>
  <si>
    <t>PROSPERA-Delegación Estatal Jalisco #020G00012</t>
  </si>
  <si>
    <t>009JZL015</t>
  </si>
  <si>
    <t>ASA-Administración del Aeropuerto Uruapan Licenciado y General Ignacio López Rayón #009JZL015</t>
  </si>
  <si>
    <t>011L6W992</t>
  </si>
  <si>
    <t>CONAFE-Delegacion Tamaulipas #011L6W992</t>
  </si>
  <si>
    <t>019GYN060</t>
  </si>
  <si>
    <t>ISSSTE-Departamento de Recursos Materiales y Obras #019GYN060</t>
  </si>
  <si>
    <t>012NDY003</t>
  </si>
  <si>
    <t>INSP-Departamento de Abastecimiento #012NDY003</t>
  </si>
  <si>
    <t>020G00973</t>
  </si>
  <si>
    <t>PROSPERA-COORDINACION NACIONAL DEL PROGRAMA DE DESARROLLO HUMANO PROSPERA #020G00973</t>
  </si>
  <si>
    <t>011L6W005</t>
  </si>
  <si>
    <t>CONAFE-JEFATURA DE SERVICIOS ADMINISTRATIVOS #011L6W005</t>
  </si>
  <si>
    <t>010D00001</t>
  </si>
  <si>
    <t>INAES-Coordinación General de Administración y Finanzas - Dirección de Recursos Materiales</t>
  </si>
  <si>
    <t>03891I999</t>
  </si>
  <si>
    <t>El Colegio de Michoacán, A.C.</t>
  </si>
  <si>
    <t>COLMICH-Departamento de Recursos Materiales #03891I999</t>
  </si>
  <si>
    <t>012NEF001</t>
  </si>
  <si>
    <t>Laboratorios de Biológicos y Reactivos de México, S.A. de C.V.</t>
  </si>
  <si>
    <t>BIRMEX-Dirección de Administración #012NEF001</t>
  </si>
  <si>
    <t>019GYR032</t>
  </si>
  <si>
    <t>IMSS-Coordinación de Abastecimiento y Equipamiento Delegación Aguascalientes #019GYR032</t>
  </si>
  <si>
    <t>PGR-DELEGACION EN EL DISTRITO FEDERAL #017000017</t>
  </si>
  <si>
    <t>019GYN032</t>
  </si>
  <si>
    <t>ISSSTE-Coordinación de Recursos Materiales, Hospital Regional Puebla #019GYN032</t>
  </si>
  <si>
    <t>019GYN010</t>
  </si>
  <si>
    <t>ISSSTE-Subdirección de Conservación y Mantenimiento #019GYN010</t>
  </si>
  <si>
    <t>019GYN025</t>
  </si>
  <si>
    <t>ISSSTE-Hospital Regional León #019GYN025</t>
  </si>
  <si>
    <t>019GYN046</t>
  </si>
  <si>
    <t>ISSSTE-Subdirección Administrativa Hospital Regional en Oaxaca Presidente Juárez #019GYN046</t>
  </si>
  <si>
    <t>019GYN029</t>
  </si>
  <si>
    <t>ISSSTE-Departamento de Recursos Materiales y Obras #019GYN029</t>
  </si>
  <si>
    <t>011L8P001</t>
  </si>
  <si>
    <t>Estudios Churubusco Azteca, S.A.</t>
  </si>
  <si>
    <t>ECHASA-Gerencia de Recursos Materiales y Servicios Generales #011L8P001</t>
  </si>
  <si>
    <t>009KCZ004</t>
  </si>
  <si>
    <t>TELECOMM-Gerencia Regional Zona Centro #009KCZ004</t>
  </si>
  <si>
    <t>019GYN022</t>
  </si>
  <si>
    <t>ISSSTE-Departamento de Recursos Materiales y Obras #019GYN022</t>
  </si>
  <si>
    <t>018TOQ091</t>
  </si>
  <si>
    <t>CFE-Subdirección de Distribución División Sureste Zona Oaxaca #018TOQ091</t>
  </si>
  <si>
    <t>009J3F002</t>
  </si>
  <si>
    <t>Administración Portuaria Integral de Coatzacoalcos, S.A. de C.V.</t>
  </si>
  <si>
    <t>API-Coatzacoalcos-Administración Portuaria Integral de Coatzacoalcos, S.A. de C.V. #009J3F002</t>
  </si>
  <si>
    <t>011MDC001</t>
  </si>
  <si>
    <t>Instituto Mexicano de Cinematografía</t>
  </si>
  <si>
    <t>IMCINE-Instituto Mexicano de Cinematografía #011MDC001</t>
  </si>
  <si>
    <t>SEP-INSTITUTO TECNOLÓGICO SUPERIOR DE TEPEXI</t>
  </si>
  <si>
    <t>015B00984</t>
  </si>
  <si>
    <t>RAN-Registro Agrario Nacional Durango #015B00984</t>
  </si>
  <si>
    <t>018TOM997</t>
  </si>
  <si>
    <t>CENACE-Gerencia de Control Regional Noreste #018TOM997</t>
  </si>
  <si>
    <t>011L6W972</t>
  </si>
  <si>
    <t>CONAFE-CONSEJO NACIONAL DE FOMENTO EDUCATIVO DELEGACIÓN DURANGO #011L6W972</t>
  </si>
  <si>
    <t>018TOQ750</t>
  </si>
  <si>
    <t>CFE-CFE DIVISION CENTRO OCCIDENTE ZONA LAZARO CARDENAS #018TOQ750</t>
  </si>
  <si>
    <t>018TOQ763</t>
  </si>
  <si>
    <t>CFE-Comision Federal de Electricidad 2 #018TOQ763</t>
  </si>
  <si>
    <t>SSA-ADMINISTRACIÓN DEL PATRIMONIO DE LA BENEFICENCIA PÚBLICA #012000974</t>
  </si>
  <si>
    <t>012I00999</t>
  </si>
  <si>
    <t>Centro Nacional de la Transfusión Sanguínea</t>
  </si>
  <si>
    <t>CNTS-CENTRO NACIONAL DE LA TRANSFUSION SANGUINEA #012I00999</t>
  </si>
  <si>
    <t>012T00999</t>
  </si>
  <si>
    <t>Centro Nacional de Excelencia Tecnológica en Salud</t>
  </si>
  <si>
    <t>CENETEC-T00 Centro Nacional de Excelencia Tecnológica en Salud #012T00999</t>
  </si>
  <si>
    <t>012NBU999</t>
  </si>
  <si>
    <t>Hospital Regional de Alta Especialidad de Ixtapaluca</t>
  </si>
  <si>
    <t>HRAEI-Hospital Regional de Alta Especialidad de Ixtapaluca #012NBU999</t>
  </si>
  <si>
    <t>018TOQ760</t>
  </si>
  <si>
    <t>CFE-ZONA DISTRIBUCION CHETUMAL #018TOQ760</t>
  </si>
  <si>
    <t>018TOQ748</t>
  </si>
  <si>
    <t>CFE-ZONA DE DISTRIBUCION TIZIMIN #018TOQ748</t>
  </si>
  <si>
    <t>018TOQ747</t>
  </si>
  <si>
    <t>CFE-Central de Combustion Interna Vizcaino #018TOQ747</t>
  </si>
  <si>
    <t>018TOQ746</t>
  </si>
  <si>
    <t>CFE-Central Diesel Electrica Santa Rosalia #018TOQ746</t>
  </si>
  <si>
    <t>018TOQ743</t>
  </si>
  <si>
    <t>CFE-ZONA DE TRANSMISION FRONTERA TAMAULIPAS #018TOQ743</t>
  </si>
  <si>
    <t>006AYJ999</t>
  </si>
  <si>
    <t>Comisión Ejecutiva de Atención a Víctimas</t>
  </si>
  <si>
    <t>CEAV-PROCURADURÍA SOCIAL DE ATENCIÓN A LAS VÍCTIMAS DE DELITOS #006AYJ999</t>
  </si>
  <si>
    <t>018TOM996</t>
  </si>
  <si>
    <t>CENACE-Gerencia de Control Regional Occidental #018TOM996</t>
  </si>
  <si>
    <t>018TQA998</t>
  </si>
  <si>
    <t>COMESA-Unidad Administrativa Regional Norte #018TQA998</t>
  </si>
  <si>
    <t>018TOQ741</t>
  </si>
  <si>
    <t>CFE-C.H. VALENTIN GOMEZ FARIAS #018TOQ741</t>
  </si>
  <si>
    <t>SEDATU-SRA980428JG3 #015000997</t>
  </si>
  <si>
    <t>018TOQ753</t>
  </si>
  <si>
    <t>CFE-Zona de Transmisión Monterrey Poniente #018TOQ753</t>
  </si>
  <si>
    <t>03890E999</t>
  </si>
  <si>
    <t>Centro de Investigación en Materiales Avanzados, S.C.</t>
  </si>
  <si>
    <t>CIMAV-Dirección de Admón y Finanzas Depto de Adquisiciones #03890E999</t>
  </si>
  <si>
    <t>018TOQ745</t>
  </si>
  <si>
    <t>CFE-ZONA DE TRANSMISION JALISCO PONIENTE #018TOQ745</t>
  </si>
  <si>
    <t>SAGARPA-Delegación Tabasco #008000959</t>
  </si>
  <si>
    <t>019GYR110</t>
  </si>
  <si>
    <t>IMSS-Jefatura de los Servicios Administrativos #019GYR110</t>
  </si>
  <si>
    <t>SEDENA-Direccion General de Fabricas de Vestuario y Equipo #007000998</t>
  </si>
  <si>
    <t>012NCA001</t>
  </si>
  <si>
    <t>Instituto Nacional de Cardiología Ignacio Chávez</t>
  </si>
  <si>
    <t>INCARD-Subdirección de Recursos Materiales #012NCA001</t>
  </si>
  <si>
    <t>016B00058</t>
  </si>
  <si>
    <t>CONAGUA-Unidad Licitadora de Obra Pública #016B00058</t>
  </si>
  <si>
    <t>011L6W008</t>
  </si>
  <si>
    <t>CONAFE-Consejo Nacional de Fomento Educativo Delegación Zacatecas #011L6W008</t>
  </si>
  <si>
    <t>PR-Estado Mayor Presidencial #002000998</t>
  </si>
  <si>
    <t>03891K999</t>
  </si>
  <si>
    <t>El Colegio de San Luis, A.C.</t>
  </si>
  <si>
    <t>COLSAN-Departamento de Recursos Materiales y Servicios #03891K999</t>
  </si>
  <si>
    <t>SEDESOL-DELEGACION TAMAULIPAS #020000877</t>
  </si>
  <si>
    <t>004EZN999</t>
  </si>
  <si>
    <t>Archivo General de la Nación</t>
  </si>
  <si>
    <t>AGN-Archivo General de la Nación #004EZN999</t>
  </si>
  <si>
    <t>009JZL047</t>
  </si>
  <si>
    <t>ASA-ESTACION DE COMBUSTIBLES DEL AEROPUERTO DE HERMOSILLO, SONORA #009JZL047</t>
  </si>
  <si>
    <t>016B00031</t>
  </si>
  <si>
    <t>CONAGUA-Direccion de Administracion en Yucatan #016B00031</t>
  </si>
  <si>
    <t>SEMARNAT-SEMARNAT DELEGACIÓN FEDERAL EN EL ESTADO DE PUEBLA #016000968</t>
  </si>
  <si>
    <t>008RJL001</t>
  </si>
  <si>
    <t>Instituto Nacional de Pesca</t>
  </si>
  <si>
    <t>INP-Dirección General Adjunta de Administración - Subdirección de Recursos Materiales #008RJL001</t>
  </si>
  <si>
    <t>SAGARPA-Delegación Nayarit #008000982</t>
  </si>
  <si>
    <t>006A00996</t>
  </si>
  <si>
    <t>Instituto de Administración y Avalúos de Bienes Nacionales</t>
  </si>
  <si>
    <t>INDAABIN-Direccion General de Administración y Finanzas #006A00996</t>
  </si>
  <si>
    <t>018TOQ766</t>
  </si>
  <si>
    <t>CFE-SUBAREA DE TRANSMISION ESTADO DE MEXICO #018TOQ766</t>
  </si>
  <si>
    <t>SSA-Subdirección de Operación #012000975</t>
  </si>
  <si>
    <t>019GYR046</t>
  </si>
  <si>
    <t>IMSS-Hospital de Especialidades del CMN Manuel Avila Camacho en Puebla #019GYR046</t>
  </si>
  <si>
    <t>006AYB020</t>
  </si>
  <si>
    <t>CDI-DELEGACIÓN ESTATAL PUEBLA #006AYB020</t>
  </si>
  <si>
    <t>019GYN078</t>
  </si>
  <si>
    <t>ISSSTE-Obras y Mantenimiento Guerrero #019GYN078</t>
  </si>
  <si>
    <t>020G00976</t>
  </si>
  <si>
    <t>PROSPERA-Oportunidades Coordinación Nacional del Programa de Desarrollo Humana Oportunidades #020G00976</t>
  </si>
  <si>
    <t>0389ZY998</t>
  </si>
  <si>
    <t>Centro de Investigación en Alimentación y Desarrollo, A.C.</t>
  </si>
  <si>
    <t>CIAD-Centro de Investigación en Alimentación y Desarrollo, A.C. #0389ZY998</t>
  </si>
  <si>
    <t>019GYN082</t>
  </si>
  <si>
    <t>ISSSTE-Departamento de Recursos Materiales y Obras. #019GYN082</t>
  </si>
  <si>
    <t>019GYN065</t>
  </si>
  <si>
    <t>ISSSTE-Departamento de Adquisiciones en Jalisco #019GYN065</t>
  </si>
  <si>
    <t>009JZL985</t>
  </si>
  <si>
    <t>ASA-Estación de Combustibles del Aeropuerto de San José del Cabo #009JZL985</t>
  </si>
  <si>
    <t>015B00974</t>
  </si>
  <si>
    <t>RAN-RAN DELEGACION OAXACA #015B00974</t>
  </si>
  <si>
    <t>006E00997</t>
  </si>
  <si>
    <t>SAT-Subadministración de Recursos y Servicios de Chichimequillas #006E00997</t>
  </si>
  <si>
    <t>SEDESOL-Delegación SEDESOL en Guerrero #020000003</t>
  </si>
  <si>
    <t>SEDESOL-Del. Ver-Subdelegación de Admon. y Desarrollo Organizacional #020000004</t>
  </si>
  <si>
    <t>018TOQ773</t>
  </si>
  <si>
    <t>CFE-ZONA DE DISTRIBUCION ZITACUARO #018TOQ773</t>
  </si>
  <si>
    <t>009JZL038</t>
  </si>
  <si>
    <t>ASA-ESTACION DE COMBUSTIBLES LA PAZ #009JZL038</t>
  </si>
  <si>
    <t>020G00991</t>
  </si>
  <si>
    <t>PROSPERA-Delegacion Oportunidades en Sinaloa #020G00991</t>
  </si>
  <si>
    <t>015QCW001</t>
  </si>
  <si>
    <t>CONAVI-Dirección de Administración de Recursos #015QCW001</t>
  </si>
  <si>
    <t>009JZL984</t>
  </si>
  <si>
    <t>ASA-Estación de Combustibles Toluca #009JZL984</t>
  </si>
  <si>
    <t>015QEZ999</t>
  </si>
  <si>
    <t>PA-PROCURADURIA AGRARIA, DELEGACION CHIAPAS #015QEZ999</t>
  </si>
  <si>
    <t>019GYR069</t>
  </si>
  <si>
    <t>IMSS-Departamento de Adquisiciones, Bienes y Equipamiento #019GYR069</t>
  </si>
  <si>
    <t>021W3H003</t>
  </si>
  <si>
    <t>FONATUR Constructora, S.A. de C.V.</t>
  </si>
  <si>
    <t>FONATUR Constructora-Gerencia de Adquisiciones y Contrataciones de Obra #021W3H003</t>
  </si>
  <si>
    <t>009KDH999</t>
  </si>
  <si>
    <t>Grupo Aeroportuario de la Ciudad de México, S.A. de C.V.</t>
  </si>
  <si>
    <t>GACM-DIirección Corporativa de Administración y Gestión Imobiliaria #009KDH999</t>
  </si>
  <si>
    <t>011L6W974</t>
  </si>
  <si>
    <t>CONAFE-Delegación Aguascalientes #011L6W974</t>
  </si>
  <si>
    <t>011B01001</t>
  </si>
  <si>
    <t>XE-IPN Canal 11</t>
  </si>
  <si>
    <t>OnceTV-XE IPN CANAL 11 #011B01001</t>
  </si>
  <si>
    <t>SAGARPA-EDMUNDO ESTEFAN GARFIAS #008000969</t>
  </si>
  <si>
    <t>020VST021</t>
  </si>
  <si>
    <t>LICONSA-Subgerencia de Administracón y Finanzas en Zacatecas #020VST021</t>
  </si>
  <si>
    <t>009KCZ011</t>
  </si>
  <si>
    <t>TELECOMM-Gerencia en el Distrito Federal #009KCZ011</t>
  </si>
  <si>
    <t>046D00999</t>
  </si>
  <si>
    <t>Comisión Nacional de Hidrocarburos</t>
  </si>
  <si>
    <t>CNH-Comisión Nacional de Hidrocarburos #046D00999</t>
  </si>
  <si>
    <t>021W3X999</t>
  </si>
  <si>
    <t>FONATUR Operadora Portuaria, S.A. de C.V.</t>
  </si>
  <si>
    <t>FONATUR Operadora-FONATUR OPERADORA PORTUARIA, S.A. DE C.V. #021W3X999</t>
  </si>
  <si>
    <t>018TOQ739</t>
  </si>
  <si>
    <t>CFE-Central Geotermoeléctrica Los Azufres #018TOQ739</t>
  </si>
  <si>
    <t>009J4V001</t>
  </si>
  <si>
    <t>Fideicomiso de Formación y Capacitación para el Personal de la Marina Mercante Nacional</t>
  </si>
  <si>
    <t>FIDENA-Departamento de Adquisiciones #009J4V001</t>
  </si>
  <si>
    <t>03891E994</t>
  </si>
  <si>
    <t>ECOSUR-El Colegio de la Frontera Sur Unidad Campeche #03891E994</t>
  </si>
  <si>
    <t>019GYN074</t>
  </si>
  <si>
    <t>ISSSTE-Servicios #019GYN074</t>
  </si>
  <si>
    <t>020VST011</t>
  </si>
  <si>
    <t>LICONSA-Subdirección de Producción #020VST011</t>
  </si>
  <si>
    <t>012NCH001</t>
  </si>
  <si>
    <t>Instituto Nacional de Medicina Genómica</t>
  </si>
  <si>
    <t>INMEGEN-Departamento de Adquisicones #012NCH001</t>
  </si>
  <si>
    <t>018TOQ734</t>
  </si>
  <si>
    <t>CFE-Zona de Distribución los Cabos #018TOQ734</t>
  </si>
  <si>
    <t>018TOM999</t>
  </si>
  <si>
    <t>CENACE-Corporativo #018TOM999</t>
  </si>
  <si>
    <t>016B00051</t>
  </si>
  <si>
    <t>CONAGUA-Direccion Local Quintana Roo, Subdireccion de Enlace Administrativo #016B00051</t>
  </si>
  <si>
    <t>004EZQ001</t>
  </si>
  <si>
    <t>Consejo Nacional para Prevenir la Discriminación</t>
  </si>
  <si>
    <t>CONAPRED-Dirección de Administración, Planeación y Finanzas #004EZQ001</t>
  </si>
  <si>
    <t>009KCZ996</t>
  </si>
  <si>
    <t>TELECOMM-ADQUISICIONES #009KCZ996</t>
  </si>
  <si>
    <t>019GYN882</t>
  </si>
  <si>
    <t>ISSSTE-Hospital Regional Morelia, Coordinación de Rec. Materiales #019GYN882</t>
  </si>
  <si>
    <t>019GYR015</t>
  </si>
  <si>
    <t>IMSS-Departamento de Adquisición de Bienes y Contratacion de Servicios Tabasco #019GYR015</t>
  </si>
  <si>
    <t>011L4J990</t>
  </si>
  <si>
    <t>CINVESTAV-Unidad de Genòmica Avanzada- UGA #011L4J990</t>
  </si>
  <si>
    <t>016G00999</t>
  </si>
  <si>
    <t xml:space="preserve">Agencia Nacional de Seguridad Industrial y de Protección al Medio Ambiente del Sector Hidrocarburos </t>
  </si>
  <si>
    <t>ASEA-Unidad de Administracion y Finanzas, Dirección General de Recursos Materiales y Servicios #016G00999</t>
  </si>
  <si>
    <t>019GYN058</t>
  </si>
  <si>
    <t>ISSSTE-Departamento de Recursos Materiales y Obras #019GYN058</t>
  </si>
  <si>
    <t>019GYR989</t>
  </si>
  <si>
    <t>IMSS-Delegación Regional Estado de México Poniente Departamento de Conservación y Serivios Generales #019GYR989</t>
  </si>
  <si>
    <t>011L6W975</t>
  </si>
  <si>
    <t>CONAFE-CONSEJO NACIONAL DE FOMENTO EDUCATIVO 3 #011L6W975</t>
  </si>
  <si>
    <t>008C00999</t>
  </si>
  <si>
    <t>Servicio Nacional de Inspección y Certificación de Semillas</t>
  </si>
  <si>
    <t>SNICS-PROVEEDURIA #008C00999</t>
  </si>
  <si>
    <t>018TOQ733</t>
  </si>
  <si>
    <t>CFE-Centro De Anteproyectos Del Bajio #018TOQ733</t>
  </si>
  <si>
    <t>015QEZ970</t>
  </si>
  <si>
    <t>PA-Procuraduría Agraria Delegación Veracruz #015QEZ970</t>
  </si>
  <si>
    <t>SAGARPA-Subdelegación Administrativa Zacatecas #008000985</t>
  </si>
  <si>
    <t>008JAG003</t>
  </si>
  <si>
    <t>INIFAP-Dirección de Administración del Centro de Investigación Regional Golfo Centro #008JAG003</t>
  </si>
  <si>
    <t>019GYR059</t>
  </si>
  <si>
    <t>IMSS-UMAE Hospital de Especialidades N°25 Depto de Abastecimiento #019GYR059</t>
  </si>
  <si>
    <t>008JAG013</t>
  </si>
  <si>
    <t>INIFAP-Dirección del Centro de Investigación Regional Noreste #008JAG013</t>
  </si>
  <si>
    <t>020G00011</t>
  </si>
  <si>
    <t>PROSPERA-DELEGACIÓN ESTATAL DE PROSPERA PROGRAMA DE INCLUSION SOCIAL EN MICHOACAN #020G00011</t>
  </si>
  <si>
    <t>009KCZ022</t>
  </si>
  <si>
    <t>TELECOMM-Gerencia Estatal Nayarit #009KCZ022</t>
  </si>
  <si>
    <t>019GYR091</t>
  </si>
  <si>
    <t>IMSS-UMAE Hospital de Traumatología y Ortopedia de Puebla #019GYR091</t>
  </si>
  <si>
    <t>SEDESOL-Secretaria de Desarrollo Social Delegacion Morelos #020000010</t>
  </si>
  <si>
    <t>SEP-Universidad Tecnológica de La Paz #011000973</t>
  </si>
  <si>
    <t>018TOQ126</t>
  </si>
  <si>
    <t>CFE-Residencia de Actividades Previas de Proyectos Hidroelecticos Pacifico Sur #018TOQ126</t>
  </si>
  <si>
    <t>020VZG001</t>
  </si>
  <si>
    <t>Fondo Nacional para el Fomento de las Artesanías</t>
  </si>
  <si>
    <t>FONART-Departamento de Recursos Materiales #020VZG001</t>
  </si>
  <si>
    <t>019GYR118</t>
  </si>
  <si>
    <t>IMSS-Centro Vacacional Metepec #019GYR118</t>
  </si>
  <si>
    <t>015QEU001</t>
  </si>
  <si>
    <t>Fideicomiso Fondo Nacional de Fomento Ejidal</t>
  </si>
  <si>
    <t>FIFONAFE-Subdirección Administrativa #015QEU001</t>
  </si>
  <si>
    <t>018TOQ854</t>
  </si>
  <si>
    <t>CFE-Subdirección de Energéticos #018TOQ854</t>
  </si>
  <si>
    <t>019GYN034</t>
  </si>
  <si>
    <t>ISSSTE-Recursos Materiales y Obras #019GYN034</t>
  </si>
  <si>
    <t>PR-Coordinación General de Transportes Aéreos Presidenciales #002000997</t>
  </si>
  <si>
    <t>011M00994</t>
  </si>
  <si>
    <t>TECNM-Tecnológico Nacional de Mexico #011M00994</t>
  </si>
  <si>
    <t>018TON999</t>
  </si>
  <si>
    <t>Centro Nacional de Control del Gas Natural</t>
  </si>
  <si>
    <t>CENAGAS-Dirección Ejecutiva Adjunta de Planeación y Adquisiciones #018TON999</t>
  </si>
  <si>
    <t>019GYN079</t>
  </si>
  <si>
    <t>ISSSTE-Departamento de Recursos Materiales y Obras #019GYN079</t>
  </si>
  <si>
    <t>018TOQ731</t>
  </si>
  <si>
    <t>CFE-Distribución #018TOQ731</t>
  </si>
  <si>
    <t>SAGARPA-Subdelegación Administrativa Querétaro #008000966</t>
  </si>
  <si>
    <t>047AYB020</t>
  </si>
  <si>
    <t>CDI-DELEGACIÓN ESTATAL PUEBLA #047AYB020</t>
  </si>
  <si>
    <t>Secretaría de Cultura</t>
  </si>
  <si>
    <t>CULTURA-Departamento de Comité de Adquisiciones, Arrendamientos y Servicios #048410003</t>
  </si>
  <si>
    <t>048L9Y001</t>
  </si>
  <si>
    <t>FICINE-Subdirección de Recursos Materiales y Servicios Generales #048L9Y001</t>
  </si>
  <si>
    <t>047AYB013</t>
  </si>
  <si>
    <t>CDI-Comision Nacional para el Desarrollo de los Pueblos Indigenas Delegacion Estado de México #047AYB013</t>
  </si>
  <si>
    <t>018TOQ732</t>
  </si>
  <si>
    <t>CFE-Transmisión #018TOQ732</t>
  </si>
  <si>
    <t>047AYB011</t>
  </si>
  <si>
    <t>CDI-Comision Nacional para el Desarrollo de los Pueblos Indigenas 1 #047AYB011</t>
  </si>
  <si>
    <t>SSA-SERVICIOS DE SALUD DE COAHUILA #012000978</t>
  </si>
  <si>
    <t>047AYB003</t>
  </si>
  <si>
    <t>CDI-Delegación Chiapas #047AYB003</t>
  </si>
  <si>
    <t>048L6U001</t>
  </si>
  <si>
    <t>CECUTT-Gerencia de Recursos Materiales #048L6U001</t>
  </si>
  <si>
    <t>048L8P001</t>
  </si>
  <si>
    <t>ECHASA-Gerencia de Recursos Materiales, Servicios Generales y Obra #048L8P001</t>
  </si>
  <si>
    <t>018TOQ726</t>
  </si>
  <si>
    <t>CFE-Generación II #018TOQ726</t>
  </si>
  <si>
    <t>018TOQ727</t>
  </si>
  <si>
    <t>CFE-Generación VI #018TOQ727</t>
  </si>
  <si>
    <t>018TOQ730</t>
  </si>
  <si>
    <t>CFE-Suministrador de Servicios Básicos #018TOQ730</t>
  </si>
  <si>
    <t>018TOQ725</t>
  </si>
  <si>
    <t>CFE-Generación I #018TOQ725</t>
  </si>
  <si>
    <t>018TOQ729</t>
  </si>
  <si>
    <t>CFE-Generación IV #018TOQ729</t>
  </si>
  <si>
    <t>048D00001</t>
  </si>
  <si>
    <t>INAH-Dirección de Recursos Materiales y Servicios #048D00001</t>
  </si>
  <si>
    <t>018TOQ728</t>
  </si>
  <si>
    <t>CFE-Generación III #018TOQ728</t>
  </si>
  <si>
    <t>011MDA992</t>
  </si>
  <si>
    <t>INEA-INSTITUTO NACIONAL PARA LA EDUCACION DE LOS ADULTOS #011MDA992</t>
  </si>
  <si>
    <t>019GYR994</t>
  </si>
  <si>
    <t>IMSS-OBRA DE LA UMAE DE ESPECIALIDADES EN EL CMN SIGLO XXI #019GYR994</t>
  </si>
  <si>
    <t>CULTURA-Dirección de Recursos Materiales y Servicios Generales #048410002</t>
  </si>
  <si>
    <t>048MHL001</t>
  </si>
  <si>
    <t>TVMETRO-Dirección de Administración #048MHL001</t>
  </si>
  <si>
    <t>048L8G001</t>
  </si>
  <si>
    <t>EDUCAL-Gerencia Técnico Administrativa #048L8G001</t>
  </si>
  <si>
    <t>011N00999</t>
  </si>
  <si>
    <t>Coordinación General @prende.mx</t>
  </si>
  <si>
    <t>APRENDEMX-Dirección de Adquisiciones, Arrendamientos y Servicios #011N00999</t>
  </si>
  <si>
    <t>STPS-Delegación Veracruz, Subdirección Administrativa #014000978</t>
  </si>
  <si>
    <t>048E00995</t>
  </si>
  <si>
    <t>INBAL-Subdirección de Recursos Materiales #048E00995</t>
  </si>
  <si>
    <t>Adquisiciones</t>
  </si>
  <si>
    <t>STPS-Delegación Federal del Trabajo en el Estado de Coahuila de Zaragoza #014000991</t>
  </si>
  <si>
    <t>015B00999</t>
  </si>
  <si>
    <t>RAN-RAN MORELOS #015B00999</t>
  </si>
  <si>
    <t>012M7F002</t>
  </si>
  <si>
    <t>INPSIQ-Subdireccion de Servicios Generales #012M7F002</t>
  </si>
  <si>
    <t>015B00997</t>
  </si>
  <si>
    <t>RAN-REGISTRO AGRARIO NACIONAL DELEGACIÓN COLIMA #015B00997</t>
  </si>
  <si>
    <t>012NCK002</t>
  </si>
  <si>
    <t>INNN-Servicios Generales #012NCK002</t>
  </si>
  <si>
    <t>012M7K002</t>
  </si>
  <si>
    <t>CIJ-Servicios Generales, Mantenimiento y Obra #012M7K002</t>
  </si>
  <si>
    <t>015B00998</t>
  </si>
  <si>
    <t>RAN-Delegación San Luis Potosí #015B00998</t>
  </si>
  <si>
    <t>015B00990</t>
  </si>
  <si>
    <t>RAN-Delegación Estatal Querétaro #015B00990</t>
  </si>
  <si>
    <t>SEMARNAT-Departamento de Recursos Humanos, Materiales y Servicios #016000984</t>
  </si>
  <si>
    <t>015B00993</t>
  </si>
  <si>
    <t>RAN-REGISTRO AGRARIO NACIONAL DELEGACION TLAXCALA #015B00993</t>
  </si>
  <si>
    <t>018TOQ055</t>
  </si>
  <si>
    <t>CFE-Residencia General de Construcción del Proyecto Hidráulico La Yesca #018TOQ055</t>
  </si>
  <si>
    <t>015B00996</t>
  </si>
  <si>
    <t>RAN-Delegación Aguascalientes #015B00996</t>
  </si>
  <si>
    <t>SCT-Dirección General de Aeronáutica Civil #009000901</t>
  </si>
  <si>
    <t>020VRW999</t>
  </si>
  <si>
    <t>Consejo Nacional para el Desarrollo y la Inclusión de las Personas con Discapacidad</t>
  </si>
  <si>
    <t>CONADIS-Dirección de Operación Administrativa #020VRW999</t>
  </si>
  <si>
    <t>016B00009</t>
  </si>
  <si>
    <t>CONAGUA-Gerencia de Resursos Materiales #016B00009</t>
  </si>
  <si>
    <t>SCT-Unidad de Tecnologías de Información y Comunicaciones #009000982</t>
  </si>
  <si>
    <t>012NBB001</t>
  </si>
  <si>
    <t>HG-Subdirección de Servicios Generales #012NBB001</t>
  </si>
  <si>
    <t>019GYN011</t>
  </si>
  <si>
    <t>ISSSTE-Del. Estatal México, Depto de Obras y Servicios Generales 2 #019GYN011</t>
  </si>
  <si>
    <t>006A00997</t>
  </si>
  <si>
    <t>INDAABIN-Dirección General de Administración y Obras en Inmuebles Federales #006A00997</t>
  </si>
  <si>
    <t>020G00974</t>
  </si>
  <si>
    <t>PROSPERA-Coordinación Nacional de PROSPERA Programa de Inclusión Social sin Tipo de Sociedad - TAMAULIPAS #020G00974</t>
  </si>
  <si>
    <t>009JZN996</t>
  </si>
  <si>
    <t>Agencia Espacial Mexicana</t>
  </si>
  <si>
    <t>AEM-Agencia Espacial Mexicana #009JZN996</t>
  </si>
  <si>
    <t>012NDY001</t>
  </si>
  <si>
    <t>INSP-Departamento de Servicios Generales #012NDY001</t>
  </si>
  <si>
    <t>009J3D002</t>
  </si>
  <si>
    <t>Administración Portuaria Integral de Tampico, S.A. de C.V.</t>
  </si>
  <si>
    <t>API-Tampico-Departamento de Recursos Materiales #009J3D002</t>
  </si>
  <si>
    <t>015QEZ984</t>
  </si>
  <si>
    <t>PA-Delegación Tamaulipas #015QEZ984</t>
  </si>
  <si>
    <t>016E00991</t>
  </si>
  <si>
    <t>PROFEPA-DELEGACION PUEBLA #016E00991</t>
  </si>
  <si>
    <t>048MDB002</t>
  </si>
  <si>
    <t>INALI-Dirección de Administración y Finanzas #048MDB002</t>
  </si>
  <si>
    <t>SEDESOL-Subdelegacion Administrativa #020000884</t>
  </si>
  <si>
    <t>015QEZ966</t>
  </si>
  <si>
    <t>PA-Delegación Durango #015QEZ966</t>
  </si>
  <si>
    <t>015QEZ980</t>
  </si>
  <si>
    <t>PA-Delegación Federal en Guanajuato #015QEZ980</t>
  </si>
  <si>
    <t>Arrendamientos</t>
  </si>
  <si>
    <t>SCT-Departamento de Contratos y Estimaciones #009000024</t>
  </si>
  <si>
    <t>INEGI-Dirección General Adjunta de Recursos Materiales y Servicios Generales #040100993</t>
  </si>
  <si>
    <t>009J3E002</t>
  </si>
  <si>
    <t>API-Veracruz-Gerencia de Ingeniería #009J3E002</t>
  </si>
  <si>
    <t>SCT-Direccion General de Carreteras #009000999</t>
  </si>
  <si>
    <t>009J3A002</t>
  </si>
  <si>
    <t>API-Lázaro Cárdenas-Administración Portuaria Integral de Lázaro Cárdenas, S.A. de C.V. 2 #009J3A002</t>
  </si>
  <si>
    <t>019GYR066</t>
  </si>
  <si>
    <t>IMSS-Departamento de Construcción de la Delegación Estado de México Oriente #019GYR066</t>
  </si>
  <si>
    <t>011E00997</t>
  </si>
  <si>
    <t>INBAL-Subdireccion de Obra Publica y Mantenimiento #011E00997</t>
  </si>
  <si>
    <t>009J2U002</t>
  </si>
  <si>
    <t>API-Progreso-Gerencia de Operaciones e Ingenieria #009J2U002</t>
  </si>
  <si>
    <t>009JZL022</t>
  </si>
  <si>
    <t>ASA-Aeropuerto Internacional de Nogales #009JZL022</t>
  </si>
  <si>
    <t>019GYR094</t>
  </si>
  <si>
    <t>IMSS-Departamento de Construcción de la Delegación Guanajuato #019GYR094</t>
  </si>
  <si>
    <t>018TOQ049</t>
  </si>
  <si>
    <t>CFE-Unidad de Concursos y Contratos Division Centro Sur #018TOQ049</t>
  </si>
  <si>
    <t>016B00060</t>
  </si>
  <si>
    <t>CONAGUA-Unidad Licitadora 164 #016B00060</t>
  </si>
  <si>
    <t>018TOQ996</t>
  </si>
  <si>
    <t>CFE-CONCURSOS Y CONTRATOS VALLE DE MEXICO NORTE #018TOQ996</t>
  </si>
  <si>
    <t>018TOQ081</t>
  </si>
  <si>
    <t>CFE-RC #018TOQ081</t>
  </si>
  <si>
    <t>006HAN002</t>
  </si>
  <si>
    <t>FND-Gerencia de Servicios Generales Mantenimiento y Obra Pública #006HAN002</t>
  </si>
  <si>
    <t>027A00001</t>
  </si>
  <si>
    <t>INDAABIN-Dirección General de Administración y Obras en Inmuebles Federales</t>
  </si>
  <si>
    <t>018TOQ067</t>
  </si>
  <si>
    <t>CFE-GERENCIA REGIONAL DE TRANSMISIÓN SURESTE #018TOQ067</t>
  </si>
  <si>
    <t>006AYB004</t>
  </si>
  <si>
    <t>CDI-Delegación Estatal Oaxaca #006AYB004</t>
  </si>
  <si>
    <t>019GYR106</t>
  </si>
  <si>
    <t>IMSS-UMAE HOSPITAL DE GINECO OBSTETRICIA No. 4 #019GYR106</t>
  </si>
  <si>
    <t>016F00004</t>
  </si>
  <si>
    <t>CONANP-Dirección de Administración de la Región X Frontera Sur #016F00004</t>
  </si>
  <si>
    <t>009J3G999</t>
  </si>
  <si>
    <t>API-Salina Cruz-Gerencia de Operaciones e Ingeniería #009J3G999</t>
  </si>
  <si>
    <t>SHCP-Dirección de Obras y Mantenimiento #006000997</t>
  </si>
  <si>
    <t>SCT-CENTRO SCT QUERETARO #009000960</t>
  </si>
  <si>
    <t>006AYB012</t>
  </si>
  <si>
    <t>CDI-Delegación Campeche #006AYB012</t>
  </si>
  <si>
    <t>019GYR042</t>
  </si>
  <si>
    <t>IMSS-Departamento de Construcción y Planeación Inmobiliaria de la Delegación Tamaulipas #019GYR042</t>
  </si>
  <si>
    <t>019GYN021</t>
  </si>
  <si>
    <t>ISSSTE-DEPARTAMENTO DE OBRAS Y SERVICIOS GENERALES ORIENTE #019GYN021</t>
  </si>
  <si>
    <t>018TOQ115</t>
  </si>
  <si>
    <t>CFE-COMISION FEDERAL DE ELECTRICIDAD 6 #018TOQ115</t>
  </si>
  <si>
    <t>03891Q999</t>
  </si>
  <si>
    <t>INECOL-departamento de servicios #03891Q999</t>
  </si>
  <si>
    <t>009J2R001</t>
  </si>
  <si>
    <t>API-Ensenada-Administración Portuaria Integral de Ensenada, S.A. de C.V. #009J2R001</t>
  </si>
  <si>
    <t>019GYR999</t>
  </si>
  <si>
    <t>IMSS-ARMANDO GOMEZ RODRIGUEZ #019GYR999</t>
  </si>
  <si>
    <t>019GYR099</t>
  </si>
  <si>
    <t>IMSS-Departamento de Construcción y Planeación Inmobiliaria #019GYR099</t>
  </si>
  <si>
    <t>018TOQ108</t>
  </si>
  <si>
    <t>CFE-ADMINISTARCION ZONA DURANGO DE LA DIVISION NORTE #018TOQ108</t>
  </si>
  <si>
    <t>009J0U013</t>
  </si>
  <si>
    <t>CAPUFE-Delegación VIII Zona Noreste Reynosa Tamaulipas - Subdelegación Técnica #009J0U013</t>
  </si>
  <si>
    <t>016B00017</t>
  </si>
  <si>
    <t>CONAGUA-ORGANISMO DE CUENCA BALSAS #016B00017</t>
  </si>
  <si>
    <t>006HJO999</t>
  </si>
  <si>
    <t>BANSEFI-Gerencia de Administración Inmobiliaria #006HJO999</t>
  </si>
  <si>
    <t>018TOQ029</t>
  </si>
  <si>
    <t>CFE-Departamento de concursos y Contratos #018TOQ029</t>
  </si>
  <si>
    <t>018T0Q003</t>
  </si>
  <si>
    <t>ININ-Mantenimiento y Obras #018T0Q003</t>
  </si>
  <si>
    <t>018TOQ058</t>
  </si>
  <si>
    <t>CFE-Gerencia Regional de Transmisión Norte #018TOQ058</t>
  </si>
  <si>
    <t>016B00012</t>
  </si>
  <si>
    <t>CONAGUA-Organismo de Cuenca Península de Yucatán #016B00012</t>
  </si>
  <si>
    <t>006AYB002</t>
  </si>
  <si>
    <t>CDI-Delegaciión Yucatán #006AYB002</t>
  </si>
  <si>
    <t>018TOQ056</t>
  </si>
  <si>
    <t>CFE-Gerencia Regional de Transmision Noreste Obra Publica #018TOQ056</t>
  </si>
  <si>
    <t>009J2T002</t>
  </si>
  <si>
    <t>API-Mazatlán-Subgerencia de Ingenieria y Ecologia #009J2T002</t>
  </si>
  <si>
    <t>009J2W002</t>
  </si>
  <si>
    <t>API-Topolobampo-Gerencia de Operaciones e Ingeniería #009J2W002</t>
  </si>
  <si>
    <t>SCT-Centro SCT Tlaxcala #009000018</t>
  </si>
  <si>
    <t>0389ZW003</t>
  </si>
  <si>
    <t>CICESE-Departamento de Obras y Mantenimiento #0389ZW003</t>
  </si>
  <si>
    <t>009JZL026</t>
  </si>
  <si>
    <t>ASA-Aeropuerto Nacional de Tamuin, S.L.P. #009JZL026</t>
  </si>
  <si>
    <t>019GYR064</t>
  </si>
  <si>
    <t>IMSS-Departamento de Construcción y Planeación Inmobiliaria Delegación Regional en Veracruz Sur #019GYR064</t>
  </si>
  <si>
    <t>SEP-Dirección de Edificios #011000993</t>
  </si>
  <si>
    <t>SEDESOL-Del. SEDESOL en Yucatán, Subdelegación de Administración #020000992</t>
  </si>
  <si>
    <t>SCT-00009046 #009000972</t>
  </si>
  <si>
    <t>018TOQ071</t>
  </si>
  <si>
    <t>CFE-Gerencia Regional de Transmisión Peninsular #018TOQ071</t>
  </si>
  <si>
    <t>009J3F001</t>
  </si>
  <si>
    <t>API-Coatzacoalcos-Coatzacoalcos Jefatura de Proyectos y Construcción #009J3F001</t>
  </si>
  <si>
    <t>SCT-Subdireccion de Obras Centro SCT Quintana Roo #009000950</t>
  </si>
  <si>
    <t>016B00005</t>
  </si>
  <si>
    <t>CONAGUA-Organismo de Cuenca Lerma Santiago Pacífico #016B00005</t>
  </si>
  <si>
    <t>SCT-Centro SCT Hidalgo #009000997</t>
  </si>
  <si>
    <t>019GYR052</t>
  </si>
  <si>
    <t>IMSS-00641230 #019GYR052</t>
  </si>
  <si>
    <t>019GYR090</t>
  </si>
  <si>
    <t>IMSS-DEPTO. DE CONSTRUCCION DELEGACION GUERRERO #019GYR090</t>
  </si>
  <si>
    <t>018TOQ053</t>
  </si>
  <si>
    <t>CFE-Gerencia de Proyectos Geotermoelectricos #018TOQ053</t>
  </si>
  <si>
    <t>018TOQ104</t>
  </si>
  <si>
    <t>CFE-Administración Zona Cuauhtémoc en la División Norte #018TOQ104</t>
  </si>
  <si>
    <t>009JZL034</t>
  </si>
  <si>
    <t>ASA-ESTACION DE COMBUSTIBLES DE ACAPULCO, GRO. #009JZL034</t>
  </si>
  <si>
    <t>009J3B002</t>
  </si>
  <si>
    <t>API-Manzanillo-Administración Portuaria Manzanillo, S.A. de C.V. #009J3B002</t>
  </si>
  <si>
    <t>018TOQ949</t>
  </si>
  <si>
    <t>CFE-Subgerencia Regional de Generación Hidro Golfo #018TOQ949</t>
  </si>
  <si>
    <t>019GYR112</t>
  </si>
  <si>
    <t>IMSS-Obra de la UMAE de Especialidades No. 1 de Leon, Guanajuato #019GYR112</t>
  </si>
  <si>
    <t>009JZL027</t>
  </si>
  <si>
    <t>ASA-ESTACION DE COMBUSTIBLES DE VERACRUZ #009JZL027</t>
  </si>
  <si>
    <t>018T0K002</t>
  </si>
  <si>
    <t>INEEL-Coordinación de Obras, I.I.E. #018T0K002</t>
  </si>
  <si>
    <t>SCT-Centro SCT Veracruz #009000938</t>
  </si>
  <si>
    <t>019GYR061</t>
  </si>
  <si>
    <t>IMSS-DEPARTAMENTO DE CONSTRUCCION DE LA DELEGACION SINALOA #019GYR061</t>
  </si>
  <si>
    <t>019GYR084</t>
  </si>
  <si>
    <t>IMSS-Jefatura de Servicios Administrativos Depto de Construcción y PI Deleg Hgo #019GYR084</t>
  </si>
  <si>
    <t>SEDESOL-SECRETARIA DE DESARROLLO SOCIAL DELEGACION JALISCO #020000025</t>
  </si>
  <si>
    <t>018T0O006</t>
  </si>
  <si>
    <t>IMP-Área de Obra Pública y Mantenimiento de Inmuebles Sede México #018T0O006</t>
  </si>
  <si>
    <t>SCT-Subdirección de Obras #009000947</t>
  </si>
  <si>
    <t>018TOQ114</t>
  </si>
  <si>
    <t>CFE-Residencia de Contratación de la Residencia Regional de Construcción de Proyectos de Transmisión y Transformación Noreste #018TOQ114</t>
  </si>
  <si>
    <t>SAT-AGRS ACRM Administración de Recursos Materiales #006E00014</t>
  </si>
  <si>
    <t>019GYN014</t>
  </si>
  <si>
    <t>ISSSTE-Depto. de Obras y Servicios Generles Del. Regional Poniente #019GYN014</t>
  </si>
  <si>
    <t>016B00014</t>
  </si>
  <si>
    <t>CONAGUA-Dirección de Infraestructura Hidroagrícola #016B00014</t>
  </si>
  <si>
    <t>018TOQ016</t>
  </si>
  <si>
    <t>CFE-Departamento de Concursos y Contratos BC #018TOQ016</t>
  </si>
  <si>
    <t>006HHQ999</t>
  </si>
  <si>
    <t>LOTENAL-Gerencia de Servicios Generales #006HHQ999</t>
  </si>
  <si>
    <t>016B00066</t>
  </si>
  <si>
    <t>CONAGUA-Dirección Local Puebla #016B00066</t>
  </si>
  <si>
    <t>SCT-Centro SCT Colima (obras) #009000047</t>
  </si>
  <si>
    <t>019GYR107</t>
  </si>
  <si>
    <t>IMSS-Depto. Construcción Delegación Morelos #019GYR107</t>
  </si>
  <si>
    <t>018TOQ083</t>
  </si>
  <si>
    <t>CFE-Residencia de Contratación #018TOQ083</t>
  </si>
  <si>
    <t>016B00065</t>
  </si>
  <si>
    <t>CONAGUA-Dirección Local Coahuila #016B00065</t>
  </si>
  <si>
    <t>SCT-Centro SCT Tabasco #009000984</t>
  </si>
  <si>
    <t>016B00025</t>
  </si>
  <si>
    <t>CONAGUA-Subdireccion de Asistencia Tecnica Operativa Estado de México #016B00025</t>
  </si>
  <si>
    <t>006AYB997</t>
  </si>
  <si>
    <t>CDI-Delegación Estatal Guerrero #006AYB997</t>
  </si>
  <si>
    <t>018TOQ080</t>
  </si>
  <si>
    <t>CFE-Residencia de Contratación RROC #018TOQ080</t>
  </si>
  <si>
    <t>010K2N002</t>
  </si>
  <si>
    <t>ESSA-Departamento de Ingenieria y Construccion #010K2N002</t>
  </si>
  <si>
    <t>011MGC999</t>
  </si>
  <si>
    <t>POI-Dirección de Administracion #011MGC999</t>
  </si>
  <si>
    <t>SCT-Dirección General de Puertos #009000986</t>
  </si>
  <si>
    <t>018TOQ042</t>
  </si>
  <si>
    <t>CFE-Departamento de Concursos y Contratos en Sonora #018TOQ042</t>
  </si>
  <si>
    <t>019GYR097</t>
  </si>
  <si>
    <t>IMSS-Jefatura de Servicios Administrativos #019GYR097</t>
  </si>
  <si>
    <t>018TOQ030</t>
  </si>
  <si>
    <t>CFE-Departamento Divisional de Concursos y Contratos en Puebla #018TOQ030</t>
  </si>
  <si>
    <t>SCT-Centro SCT Durango #009000977</t>
  </si>
  <si>
    <t>SCT-SUBDIRECCION DE OBRAS CENTRO SCT BAJA CALIFORNIA #009000981</t>
  </si>
  <si>
    <t>018TOQ059</t>
  </si>
  <si>
    <t>CFE-Gerencia de Contratos de Obra Pública #018TOQ059</t>
  </si>
  <si>
    <t>016B00008</t>
  </si>
  <si>
    <t>CONAGUA-Organismo de Cuenca Pacifico Sur #016B00008</t>
  </si>
  <si>
    <t>SCT-Subdireccion de Obras del Centro SCT en Baja California Sur #009000990</t>
  </si>
  <si>
    <t>016B00001</t>
  </si>
  <si>
    <t>CONAGUA-Organismo de Cuenca Frontera Sur #016B00001</t>
  </si>
  <si>
    <t>019GYR080</t>
  </si>
  <si>
    <t>IMSS-Departamento de Construcción de la Delegación Colima #019GYR080</t>
  </si>
  <si>
    <t>SCT-Subdirección de Obras Yucatán #009000948</t>
  </si>
  <si>
    <t>019GYR098</t>
  </si>
  <si>
    <t>IMSS-Jefatura de Servicios Administrativos Delegacional #019GYR098</t>
  </si>
  <si>
    <t>018TOQ012</t>
  </si>
  <si>
    <t>CFE-Departamento Divisional de Concursos y Contratos #018TOQ012</t>
  </si>
  <si>
    <t>008I00001</t>
  </si>
  <si>
    <t>CONAPESCA-Dirección General de Infraestructura #008I00001</t>
  </si>
  <si>
    <t>012NBD002</t>
  </si>
  <si>
    <t>HGM-Coordinación de Obra Civil #012NBD002</t>
  </si>
  <si>
    <t>019GYR038</t>
  </si>
  <si>
    <t>IMSS-Departamento de Construcción y Planeación Inmobiliaria #019GYR038</t>
  </si>
  <si>
    <t>009J0U010</t>
  </si>
  <si>
    <t>CAPUFE-Subdelegación Técnica en Puebla #009J0U010</t>
  </si>
  <si>
    <t>SCT-Subdirección de Obras Sonora #009000951</t>
  </si>
  <si>
    <t>SCT-Subdirección de Obras del Centro SCT Nayarit #009000957</t>
  </si>
  <si>
    <t>SCT-Centro SCT Oaxaca Carreteras Alimentadoras #009000967</t>
  </si>
  <si>
    <t>SCT-CENTRO SCT GUANAJUATO #009000955</t>
  </si>
  <si>
    <t>016B00041</t>
  </si>
  <si>
    <t>CONAGUA-Dirección Local San Luis Potosí #016B00041</t>
  </si>
  <si>
    <t>010K2H002</t>
  </si>
  <si>
    <t>CENAM-Subdirección de Obra Pública #010K2H002</t>
  </si>
  <si>
    <t>018TOQ036</t>
  </si>
  <si>
    <t>CFE-Unidad de Coordinación Ejecutiva en Durango #018TOQ036</t>
  </si>
  <si>
    <t>009J0U018</t>
  </si>
  <si>
    <t>CAPUFE-Subdelegación Técnica en Tijuana #009J0U018</t>
  </si>
  <si>
    <t>016B00003</t>
  </si>
  <si>
    <t>CONAGUA-Direccion Local Chihuahua #016B00003</t>
  </si>
  <si>
    <t>016B00007</t>
  </si>
  <si>
    <t>CONAGUA-Dirección Local Hidalgo Obra Pública #016B00007</t>
  </si>
  <si>
    <t>009J0U020</t>
  </si>
  <si>
    <t>CAPUFE-Subdelegacion Técnica en Guadalajara #009J0U020</t>
  </si>
  <si>
    <t>011L5N001</t>
  </si>
  <si>
    <t>COLBACH-Subdirección de Bienes y Servicios #011L5N001</t>
  </si>
  <si>
    <t>009JZL001</t>
  </si>
  <si>
    <t>ASA-Gerencia de Licitaciones #009JZL001</t>
  </si>
  <si>
    <t>006AYB014</t>
  </si>
  <si>
    <t>CDI-Delegación Estatal Michoacán #006AYB014</t>
  </si>
  <si>
    <t>019GYR092</t>
  </si>
  <si>
    <t>IMSS-Depto. de Const. y Planeación Inmob. de la Del. Sur del DF #019GYR092</t>
  </si>
  <si>
    <t>006AYB006</t>
  </si>
  <si>
    <t>CDI-Delegacion Estatal Chihuahua #006AYB006</t>
  </si>
  <si>
    <t>SCT-Direccion General de Transporte Ferroviario y Multimodal #009000988</t>
  </si>
  <si>
    <t>016B00044</t>
  </si>
  <si>
    <t>CONAGUA-Dirección Local Guanajuato, Subdirección Técnica #016B00044</t>
  </si>
  <si>
    <t>SCT-Centro SCT Chiapas #009000970</t>
  </si>
  <si>
    <t>SRE-Director General Adjunta de Adquisiciones y Cotrol de Bienes #005000998</t>
  </si>
  <si>
    <t>016B00053</t>
  </si>
  <si>
    <t>CONAGUA-SUBDIRECCION DE ASISTENCIA TECNICA OPERATIVA #016B00053</t>
  </si>
  <si>
    <t>009J0U002</t>
  </si>
  <si>
    <t>CAPUFE-Subdirección de Construcción y Programación #009J0U002</t>
  </si>
  <si>
    <t>016B00002</t>
  </si>
  <si>
    <t>CONAGUA-ORGANISMO DE CUENCA PACIFICO NORTE #016B00002</t>
  </si>
  <si>
    <t>SEDESOL-Coordinacion Estatal de Microrregiones Chiapas #020000997</t>
  </si>
  <si>
    <t>009J2P002</t>
  </si>
  <si>
    <t>API-Dos Bocas-Gerencia de Ingeniería #009J2P002</t>
  </si>
  <si>
    <t>018TOQ129</t>
  </si>
  <si>
    <t>CFE-Departamento de Contratacion y Precios Unitarios #018TOQ129</t>
  </si>
  <si>
    <t>009J2V002</t>
  </si>
  <si>
    <t>API-Puerto Vallarta-ADMINISTRACIÓN PORTUARIA INTEGRAL PUERTO VALLARTA S.A. DE C.V. #009J2V002</t>
  </si>
  <si>
    <t>009J0U004</t>
  </si>
  <si>
    <t>CAPUFE-Subdelegación Técnica en Coatzacoalcos #009J0U004</t>
  </si>
  <si>
    <t>009J2Y001</t>
  </si>
  <si>
    <t>API-Altamira-Departamento de Concursos y Contratos #009J2Y001</t>
  </si>
  <si>
    <t>019GYR044</t>
  </si>
  <si>
    <t>IMSS-Depto Construcción y Planeación Inm Oaxaca #019GYR044</t>
  </si>
  <si>
    <t>011L6I002</t>
  </si>
  <si>
    <t>CONADE-SUBDIRECCIÓN GENERAL DEL DEPORTE #011L6I002</t>
  </si>
  <si>
    <t>018TOQ125</t>
  </si>
  <si>
    <t>CFE-Div Distr Oriete Concursos y Contratos #018TOQ125</t>
  </si>
  <si>
    <t>009JZL042</t>
  </si>
  <si>
    <t>ASA-Estación de Combustibles del Aeropuerto de Oaxaca #009JZL042</t>
  </si>
  <si>
    <t>009J0U005</t>
  </si>
  <si>
    <t>CAPUFE-Subdelegación Técnica en Querétaro #009J0U005</t>
  </si>
  <si>
    <t>009J3D001</t>
  </si>
  <si>
    <t>API-Tampico-Departamento de Concursos y Contratos #009J3D001</t>
  </si>
  <si>
    <t>019GYR095</t>
  </si>
  <si>
    <t>IMSS-Delegación Norte del Distrito Federal #019GYR095</t>
  </si>
  <si>
    <t>006AYB016</t>
  </si>
  <si>
    <t>CDI-COMISIÓN NACIONAL PARA EL DESARROLLO DE LOS PUEBLOS INDÍGENAS DLEGACIÓN ESTATAL TABASCO #006AYB016</t>
  </si>
  <si>
    <t>018TOQ052</t>
  </si>
  <si>
    <t>CFE-Departamento Divisional de Concursos y Contratos #018TOQ052</t>
  </si>
  <si>
    <t>011D00004</t>
  </si>
  <si>
    <t>INAH-Coordinación Nacional de Obras y Proyectos #011D00004</t>
  </si>
  <si>
    <t>019GYR119</t>
  </si>
  <si>
    <t>IMSS-División de Concursos y Contratos #019GYR119</t>
  </si>
  <si>
    <t>018TOQ755</t>
  </si>
  <si>
    <t>CFE-ZONA TORREON OBRA PUBLICA #018TOQ755</t>
  </si>
  <si>
    <t>011L5X002</t>
  </si>
  <si>
    <t>CONALEP-Dirección de Infraestructura y Adquisiciones #011L5X002</t>
  </si>
  <si>
    <t>019GYR054</t>
  </si>
  <si>
    <t>IMSS-DEPARTAMENTO DE CONSTRUCCION DE LA DELEGACION DURANGO #019GYR054</t>
  </si>
  <si>
    <t>018TOQ917</t>
  </si>
  <si>
    <t>CFE-DEPARTAMENTO DE CONTRATACION Y PRECIOS UNITARIOS #018TOQ917</t>
  </si>
  <si>
    <t>019GYR086</t>
  </si>
  <si>
    <t>IMSS-departamento de construccion de la delegacion yucatan #019GYR086</t>
  </si>
  <si>
    <t>SEDESOL-SECRETARIA DE DESARROLLO SOCIAL DELEGACION COAHUILA #020000021</t>
  </si>
  <si>
    <t>018TOQ009</t>
  </si>
  <si>
    <t>CFE-Depto. de Concursos y Contratos División Golfo Centro #018TOQ009</t>
  </si>
  <si>
    <t>SCT-Subdirección de Obras del Centro S. C. T. Sinaloa #009000994</t>
  </si>
  <si>
    <t>009J0U006</t>
  </si>
  <si>
    <t>CAPUFE-Subdelegación Técnica en Nuevo León #009J0U006</t>
  </si>
  <si>
    <t>SEDESOL-SECRETARIA DE DESARROLLO SOCIAL #020000009</t>
  </si>
  <si>
    <t>018TOQ033</t>
  </si>
  <si>
    <t>CFE-Departamento de Concursos y Contratos en Michoacán #018TOQ033</t>
  </si>
  <si>
    <t>018TOQ107</t>
  </si>
  <si>
    <t>CFE-Residencia Regional de Construcción de Proyectos de Transmisión y Transformación Peninsular #018TOQ107</t>
  </si>
  <si>
    <t>021W3N002</t>
  </si>
  <si>
    <t>FONATUR-Subdirección de Adquisiciones y Servicios Generales #021W3N002</t>
  </si>
  <si>
    <t>009J0U023</t>
  </si>
  <si>
    <t>CAPUFE-Subgerencia Técnia en Tuxtla Gutiérrez Chiapas #009J0U023</t>
  </si>
  <si>
    <t>018TOQ995</t>
  </si>
  <si>
    <t>CFE-Departamento de Contratacion y Precios Unitarios de la Residencia Ganeral de Construcción III, Manzanillo #018TOQ995</t>
  </si>
  <si>
    <t>016B00004</t>
  </si>
  <si>
    <t>CONAGUA-ORGANISMO DE CUENCA AGUAS DEL VALLE DE MEXICO #016B00004</t>
  </si>
  <si>
    <t>009J2X002</t>
  </si>
  <si>
    <t>API-Tuxpan-ADMINISTRACION PORTUARIA INTEGRAL DE TUXPAN, S.A. DE C.V. #009J2X002</t>
  </si>
  <si>
    <t>018TOQ021</t>
  </si>
  <si>
    <t>CFE-Departamento de Concursos y Contratos Divisional #018TOQ021</t>
  </si>
  <si>
    <t>018TOQ013</t>
  </si>
  <si>
    <t>CFE-Administración Divisional de la Gerencia de Distribución Golfo Norte #018TOQ013</t>
  </si>
  <si>
    <t>019GYR053</t>
  </si>
  <si>
    <t>IMSS-Departamento de Cosntruccion y Planeacion Inmobiliaria #019GYR053</t>
  </si>
  <si>
    <t>SEDESOL-DELEGACION PUEBLA #020000008</t>
  </si>
  <si>
    <t>016B00010</t>
  </si>
  <si>
    <t>CONAGUA-Organismo de Cuenca Golfo Norte #016B00010</t>
  </si>
  <si>
    <t>016B00016</t>
  </si>
  <si>
    <t>CONAGUA-ORGANISMO DE CUENCA GOLFO CENTRO CONTROL TECNICO #016B00016</t>
  </si>
  <si>
    <t>SEGOB-DIRECCION GENERAL DE RECURSOS MATERIALES Y SERVICIOS GENERALES #004000996</t>
  </si>
  <si>
    <t>009J0U008</t>
  </si>
  <si>
    <t>CAPUFE-Subdelegación Técnica en Veracruz #009J0U008</t>
  </si>
  <si>
    <t>009J0U003</t>
  </si>
  <si>
    <t>CAPUFE-Subdelegación Técnica en Morelos. #009J0U003</t>
  </si>
  <si>
    <t>016B00018</t>
  </si>
  <si>
    <t>CONAGUA-Dirección de Infraestructura Hidroagricola #016B00018</t>
  </si>
  <si>
    <t>SCT-Subdirección de Obras del Centro SCT Puebla #009000979</t>
  </si>
  <si>
    <t>019GYR101</t>
  </si>
  <si>
    <t>IMSS-Construcción y Planeación Inmobiliaria Del. Quintana Roo #019GYR101</t>
  </si>
  <si>
    <t>016B00022</t>
  </si>
  <si>
    <t>CONAGUA-Dirección Local Michoacán #016B00022</t>
  </si>
  <si>
    <t>SEDESOL-Delegación Oaxaca #020000002</t>
  </si>
  <si>
    <t>018TOQ119</t>
  </si>
  <si>
    <t>CFE-Residencia de Contratación de la Residencia Regional de Construcción de Proyectos de Transmisión y Transformación Sureste. #018TOQ119</t>
  </si>
  <si>
    <t>018TOQ054</t>
  </si>
  <si>
    <t>CFE-Subdirección de Contratación de Proyectos de Inversión Financiada #018TOQ054</t>
  </si>
  <si>
    <t>006AYB011</t>
  </si>
  <si>
    <t>CDI-Comision Nacional para el Desarrollo de los Pueblos Indigenas 1 #006AYB011</t>
  </si>
  <si>
    <t>009KDN002</t>
  </si>
  <si>
    <t>AICM-Gerencia de Proyectos y Concursos #009KDN002</t>
  </si>
  <si>
    <t>009J0U025</t>
  </si>
  <si>
    <t>CAPUFE-Subgerencia Técnica en Oaxaca #009J0U025</t>
  </si>
  <si>
    <t>018TOQ075</t>
  </si>
  <si>
    <t>CFE-Departamento de Concursos y ContratosOficinas Divisionales Sureste #018TOQ075</t>
  </si>
  <si>
    <t>019GYR081</t>
  </si>
  <si>
    <t>IMSS-Departamento de Construcción y Planeación Inmobiliaria #019GYR081</t>
  </si>
  <si>
    <t>009J0U007</t>
  </si>
  <si>
    <t>CAPUFE-Subgerencia Técnica en Culiacán Sinaloa #009J0U007</t>
  </si>
  <si>
    <t>SCT-SCT CONTRATOS Y ESTIMACIONES #009000963</t>
  </si>
  <si>
    <t>019GYR995</t>
  </si>
  <si>
    <t>IMSS-OBRA DE LA UMAE HOSPITAL DE CARDIOLOGIA #34 EN MONTERREY, NUEVO LEON #019GYR995</t>
  </si>
  <si>
    <t>009J3C002</t>
  </si>
  <si>
    <t>API-Puerto Madero-Gerencia de Operaciones e Ingenieria (GOI) #009J3C002</t>
  </si>
  <si>
    <t>016B00050</t>
  </si>
  <si>
    <t>CONAGUA-DIRECCIÓN LOCAL QUERÉTARO #016B00050</t>
  </si>
  <si>
    <t>011MDE998</t>
  </si>
  <si>
    <t>INIFED-Subgerencia de Presupuestos y Contratación #011MDE998</t>
  </si>
  <si>
    <t>006AYB999</t>
  </si>
  <si>
    <t>CDI-Programa de Infraestructura Indigena #006AYB999</t>
  </si>
  <si>
    <t>006AYB017</t>
  </si>
  <si>
    <t>CDI-Delegación Estatal Sonora #006AYB017</t>
  </si>
  <si>
    <t>STPS-Dirección de Conservación de Inmuebles #014000998</t>
  </si>
  <si>
    <t>019GYR096</t>
  </si>
  <si>
    <t>IMSS-Departamento de Construcción de la Delegación Campeche #019GYR096</t>
  </si>
  <si>
    <t>016B00054</t>
  </si>
  <si>
    <t>CONAGUA-DIRECCION LOCAL BAJA CALIFORNIA SUR #016B00054</t>
  </si>
  <si>
    <t>020VSS017</t>
  </si>
  <si>
    <t>DICONSA-DICONSA S.A. DE C.V. SUCURSAL SUR #020VSS017</t>
  </si>
  <si>
    <t>SCT-RESIDENCIA GENERAL DE CONSERVACION DE CARRETERAS #009000954</t>
  </si>
  <si>
    <t>019GYR062</t>
  </si>
  <si>
    <t>IMSS-Departamento de Construcción y Planeación Inmobiliaria #019GYR062</t>
  </si>
  <si>
    <t>019GYR072</t>
  </si>
  <si>
    <t>IMSS-00641206 #019GYR072</t>
  </si>
  <si>
    <t>019GYN001</t>
  </si>
  <si>
    <t>ISSSTE-Subdirección de Obras y Contratación #019GYN001</t>
  </si>
  <si>
    <t>019GYN045</t>
  </si>
  <si>
    <t>ISSSTE-Departamento de Obras y Mantenimiento Zona Sur #019GYN045</t>
  </si>
  <si>
    <t>012NCK003</t>
  </si>
  <si>
    <t>INNN-Departamento de Infraestructura Hospitalaria #012NCK003</t>
  </si>
  <si>
    <t>016B00990</t>
  </si>
  <si>
    <t>CONAGUA-Dirección Local Campeche Obra Pública #016B00990</t>
  </si>
  <si>
    <t>019GYN086</t>
  </si>
  <si>
    <t>ISSSTE-Departamento de Recursos Materiales y Obras en Oaxaca #019GYN086</t>
  </si>
  <si>
    <t>007HXA999</t>
  </si>
  <si>
    <t>ISSFAM-Dirección de Obras #007HXA999</t>
  </si>
  <si>
    <t>012NBG999</t>
  </si>
  <si>
    <t>HIM-Obra Publica #012NBG999</t>
  </si>
  <si>
    <t>SEDATU-Delegación Estatal Puebla #015000992</t>
  </si>
  <si>
    <t>006AYB021</t>
  </si>
  <si>
    <t>CDI-Delagacion Estatal Baja California #006AYB021</t>
  </si>
  <si>
    <t>SEDESOL-SECRETARIA DE DESARROLLO SOCIAL DELEGACION BAJA CALIFORNIA SUR #020000889</t>
  </si>
  <si>
    <t>011L6W980</t>
  </si>
  <si>
    <t>CONAFE-Jefatura de Servicios Administrativos #011L6W980</t>
  </si>
  <si>
    <t>019GYR073</t>
  </si>
  <si>
    <t>IMSS-Departamento de Construcción y Planeación Inmobiliaria SLP #019GYR073</t>
  </si>
  <si>
    <t>012NHK002</t>
  </si>
  <si>
    <t>DIF-Subdirección de Obras y Conservación #012NHK002</t>
  </si>
  <si>
    <t>009J2Z999</t>
  </si>
  <si>
    <t>API-Guaymas-Subgerencia de Ingenieria #009J2Z999</t>
  </si>
  <si>
    <t>012NCD002</t>
  </si>
  <si>
    <t>INER-DEPTO. DE MANTO. CONSERV. Y CONSTRUCCION #012NCD002</t>
  </si>
  <si>
    <t>019GYR070</t>
  </si>
  <si>
    <t>IMSS-Departamento de Construcción de la Delegación en Baja California Sur #019GYR070</t>
  </si>
  <si>
    <t>006AYB015</t>
  </si>
  <si>
    <t>CDI-DELEGACION ESTATAL SAN LUIS POTOSI #006AYB015</t>
  </si>
  <si>
    <t>019GYR997</t>
  </si>
  <si>
    <t>IMSS-Departamento de Construcción y Planeación Inmobiliaria de la Delegación Veracruz Norte #019GYR997</t>
  </si>
  <si>
    <t>047AYB010</t>
  </si>
  <si>
    <t>CDI-delegacion estatal veracruz #047AYB010</t>
  </si>
  <si>
    <t>047AYB997</t>
  </si>
  <si>
    <t>CDI-Delegación Estatal Guerrero #047AYB997</t>
  </si>
  <si>
    <t>SEMAR-Dirección General Adjunta de Obras y Dragado #013000998</t>
  </si>
  <si>
    <t>016B00985</t>
  </si>
  <si>
    <t>CONAGUA-GITR y DT Subgerencia de Integ. Seguimiento y Evaluación #016B00985</t>
  </si>
  <si>
    <t>047AYB004</t>
  </si>
  <si>
    <t>CDI-DELEGACION ESTATAL OAXACA #047AYB004</t>
  </si>
  <si>
    <t>047AYB017</t>
  </si>
  <si>
    <t>CDI-Delegación Estatal Sonora #047AYB017</t>
  </si>
  <si>
    <t>Obra pública</t>
  </si>
  <si>
    <t>SCT-Dirección General de Desarrollo Carratero #009000062</t>
  </si>
  <si>
    <t>0389ZY999</t>
  </si>
  <si>
    <t>CIAD-Dirección Administrativa, Subdirección de Recursos Materiales #0389ZY999</t>
  </si>
  <si>
    <t>006AYB007</t>
  </si>
  <si>
    <t>CDI-Delegacion Durango #006AYB007</t>
  </si>
  <si>
    <t>006AYB019</t>
  </si>
  <si>
    <t>CDI-DELEGACION ESTATAL QUINTANA ROO #006AYB019</t>
  </si>
  <si>
    <t>006G1C003</t>
  </si>
  <si>
    <t>BANOBRAS-DIRECCION FIDUCIARIA #006G1C003</t>
  </si>
  <si>
    <t>012NBS999</t>
  </si>
  <si>
    <t>HRAEPY-Subdirección de Conservación, Mantenimiento y Servicios Generales #012NBS999</t>
  </si>
  <si>
    <t>SCT-Dirección General de Servicios Técnicos #009000060</t>
  </si>
  <si>
    <t>019GYN089</t>
  </si>
  <si>
    <t>ISSSTE-Departamento de Recursos Materiales y Obras (Obras) #019GYN089</t>
  </si>
  <si>
    <t>006AYB998</t>
  </si>
  <si>
    <t>CDI-Delegación CDI Morelos #006AYB998</t>
  </si>
  <si>
    <t>019GYN081</t>
  </si>
  <si>
    <t>ISSSTE-Coordinación de Mantenimiento #019GYN081</t>
  </si>
  <si>
    <t>016B00988</t>
  </si>
  <si>
    <t>CONAGUA-Gerencia de Estudios y Proyectos de Agua Potable y Redes de Alcantarillado #016B00988</t>
  </si>
  <si>
    <t>019GYR992</t>
  </si>
  <si>
    <t>IMSS-00641294 Departamento de Conservacion y Servicios Generales #019GYR992</t>
  </si>
  <si>
    <t>019GYN054</t>
  </si>
  <si>
    <t>ISSSTE-Delegación Estatal Veracruz, Departamento de Obras y Servicios Generales #019GYN054</t>
  </si>
  <si>
    <t>012NDF001</t>
  </si>
  <si>
    <t>INR-Subdirección de Conservación y Mantenimiento #012NDF001</t>
  </si>
  <si>
    <t>009KCZ989</t>
  </si>
  <si>
    <t>TELECOMM-Gerencia de Bienes Inmuebles y Servicios Generales #009KCZ989</t>
  </si>
  <si>
    <t>019GYR056</t>
  </si>
  <si>
    <t>IMSS-Departamento de Construccion y Planeacion Inmobiliaria de la Delegacion Estatal en Chiapas #019GYR056</t>
  </si>
  <si>
    <t>047AYB002</t>
  </si>
  <si>
    <t>CDI-Delegaciión Yucatán #047AYB002</t>
  </si>
  <si>
    <t>Servicios relacionados con la OP</t>
  </si>
  <si>
    <t>008F00995</t>
  </si>
  <si>
    <t>ASERCA-regional istmo #008F00995</t>
  </si>
  <si>
    <t>009KCZ997</t>
  </si>
  <si>
    <t>TELECOMM-GERENCIA ESTATAL CAMPECHE #009KCZ997</t>
  </si>
  <si>
    <t>009KCZ008</t>
  </si>
  <si>
    <t>TELECOMM-TELECOMUNICACIONES DE MEXICO #009KCZ008</t>
  </si>
  <si>
    <t>009KCZ991</t>
  </si>
  <si>
    <t>TELECOMM-gerencia estatal aguascalientes #009KCZ991</t>
  </si>
  <si>
    <t>018TOQ942</t>
  </si>
  <si>
    <t>CFE-Centro de Anteproyectos del Golfo #018TOQ942</t>
  </si>
  <si>
    <t>012NHK001</t>
  </si>
  <si>
    <t>DIF-Subdirección de Adquisición de Servicios #012NHK001</t>
  </si>
  <si>
    <t>008I6L995</t>
  </si>
  <si>
    <t>FIRCO-GERENCIA ESTATAL COLIMA #008I6L995</t>
  </si>
  <si>
    <t>006HIU995</t>
  </si>
  <si>
    <t>NAFIN-Fideicomiso que Administrará el Fondo para el Fortalecimiento de Sociedades y Cooperativas de Ahorro y Préstamo y de Apoyo a sus Ahorradores #006HIU995</t>
  </si>
  <si>
    <t>009JZL016</t>
  </si>
  <si>
    <t>ASA-AEROPUERTOS Y SERVICIOS AUXILIARES 1 #009JZL016</t>
  </si>
  <si>
    <t>009KCZ014</t>
  </si>
  <si>
    <t>TELECOMM-GERENCIA ESTATAL TABASCO TELECOMM/TELEGRAFOS #009KCZ014</t>
  </si>
  <si>
    <t>SEDESOL-Delegación SEDESOL Querétaro #020000012</t>
  </si>
  <si>
    <t>016B00036</t>
  </si>
  <si>
    <t>CONAGUA-Subdirección General de Programación #016B00036</t>
  </si>
  <si>
    <t>019GYN072</t>
  </si>
  <si>
    <t>ISSSTE-Hospital Regional Monterrey Coordinación Servicios Generales #019GYN072</t>
  </si>
  <si>
    <t>012NDE002</t>
  </si>
  <si>
    <t>INPER-Subdirección de Recursos Materiales y Conservación #012NDE002</t>
  </si>
  <si>
    <t>027A00999</t>
  </si>
  <si>
    <t>INDAABIN-Direccion General de Administración y Finanzas</t>
  </si>
  <si>
    <t>006HIU002</t>
  </si>
  <si>
    <t>NAFIN-Fideicomiso Fondo de Pensiones del Sistema Banrural No. 80320 #006HIU002</t>
  </si>
  <si>
    <t>009JZL996</t>
  </si>
  <si>
    <t>ASA-AEROPUERTOS Y SERVICIOS AUXILIARES 2 #009JZL996</t>
  </si>
  <si>
    <t>SAGARPA-Subdelegación Administrativa Durango #008000994</t>
  </si>
  <si>
    <t>PGR-Subdelegacion Administrativa #017000005</t>
  </si>
  <si>
    <t>SCT-Coordinación de la Sociedad de la Información y el Conocimiento #009000937</t>
  </si>
  <si>
    <t>018T0Q002</t>
  </si>
  <si>
    <t>ININ-SERVICIOS GENERALES #018T0Q002</t>
  </si>
  <si>
    <t>009JZL994</t>
  </si>
  <si>
    <t>ASA-Estación de Combustibles del Aeropuerto de Villahermosa #009JZL994</t>
  </si>
  <si>
    <t>016F00005</t>
  </si>
  <si>
    <t>CONANP-Dirección Regional Noroeste y Alto Golfo de California #016F00005</t>
  </si>
  <si>
    <t>009JZL037</t>
  </si>
  <si>
    <t>ASA-ESTACION DE COMBUSTIBLES DE TUXTLA GUTIERREZ #009JZL037</t>
  </si>
  <si>
    <t>PGR-Subdelegación Administrativa en Hidalgo #017000990</t>
  </si>
  <si>
    <t>009JZL987</t>
  </si>
  <si>
    <t>ASA-ESTACION DE COMBUSTIBLES MINATITLAN #009JZL987</t>
  </si>
  <si>
    <t>016B00057</t>
  </si>
  <si>
    <t>CONAGUA-Coordinación General de Recaudación y Fiscalización #016B00057</t>
  </si>
  <si>
    <t>008I6L988</t>
  </si>
  <si>
    <t>FIRCO-GERENCIA ESTATAL DURANGO #008I6L988</t>
  </si>
  <si>
    <t>PGR-PROCURADURIA GENERAL DE LA REPÚBLICA DELEGACIÓN ESTATAL EN YUCATAN #017000024</t>
  </si>
  <si>
    <t>009KDK001</t>
  </si>
  <si>
    <t>Servicios Aeroportuarios de la Ciudad de México, S.A. de C.V.</t>
  </si>
  <si>
    <t>SACM-Gerencia de Recursos Materiales #009KDK001</t>
  </si>
  <si>
    <t>PGR-Subdelegación Administrativa #017000988</t>
  </si>
  <si>
    <t>020VST025</t>
  </si>
  <si>
    <t>LICONSA-Subgerencia de Administración y Finanzas de Tamaulipas #020VST025</t>
  </si>
  <si>
    <t>009JZL035</t>
  </si>
  <si>
    <t>ASA-Estación de Combustibles de Morelia, Mich. #009JZL035</t>
  </si>
  <si>
    <t>009JZL045</t>
  </si>
  <si>
    <t>ASA-Estación de Combustibles de los Mochis #009JZL045</t>
  </si>
  <si>
    <t>016B00019</t>
  </si>
  <si>
    <t>CONAGUA-Coordinación General de Comunicación y Cultura del Agua #016B00019</t>
  </si>
  <si>
    <t>009JZL041</t>
  </si>
  <si>
    <t>ASA-Estación de Combustibles Bahias de Huatulco, Oaxaca #009JZL041</t>
  </si>
  <si>
    <t>009JZL048</t>
  </si>
  <si>
    <t>ASA-Estación de Combustibles Bajío #009JZL048</t>
  </si>
  <si>
    <t>006HJY999</t>
  </si>
  <si>
    <t>PRONOSTICOS-subdireccion general de mercadotecnia #006HJY999</t>
  </si>
  <si>
    <t>PGR-Delegacion Estatal en Jalisco #017000006</t>
  </si>
  <si>
    <t>SEMARNAT-Delegacion Federal Coahuila #016000982</t>
  </si>
  <si>
    <t>SEGOB-Subdirección de Servicios #004000999</t>
  </si>
  <si>
    <t>SEMARNAT-Subdelegación Administrativa de Oaxaca #016000983</t>
  </si>
  <si>
    <t>SHCP-Dirección de Contratación de Servicios #006000998</t>
  </si>
  <si>
    <t>009JZL040</t>
  </si>
  <si>
    <t>ASA-Estación de Combustibles Aguascalientes #009JZL040</t>
  </si>
  <si>
    <t>008I6L004</t>
  </si>
  <si>
    <t>FIRCO-Gerencia Estatal Guerrero #008I6L004</t>
  </si>
  <si>
    <t>006HIU996</t>
  </si>
  <si>
    <t>NAFIN-FISO 80444 #006HIU996</t>
  </si>
  <si>
    <t>019GYN040</t>
  </si>
  <si>
    <t>ISSSTE-Departamento de Recursos Materiales y Obras #019GYN040</t>
  </si>
  <si>
    <t>012NCG002</t>
  </si>
  <si>
    <t>INCMNSZ-Subdireccion de Recursos Materiales y Servicios Generales #012NCG002</t>
  </si>
  <si>
    <t>019GYN083</t>
  </si>
  <si>
    <t>ISSSTE-Departamento de Recursos Materiales y Obras #019GYN083</t>
  </si>
  <si>
    <t>008F00003</t>
  </si>
  <si>
    <t>ASERCA-Dirección Regional Noroeste #008F00003</t>
  </si>
  <si>
    <t>006HIU999</t>
  </si>
  <si>
    <t>NAFIN-EUROCENTRO NAFIN MÉXICO 1108 1 #006HIU999</t>
  </si>
  <si>
    <t>PGR-DEPARTAMENTO DE RECURSOS MATERIALES CAMPECHE #017000020</t>
  </si>
  <si>
    <t>019GYR019</t>
  </si>
  <si>
    <t>IMSS-Coordinación Técnica de Adquisición de Bienes de Inversión y Activos #019GYR019</t>
  </si>
  <si>
    <t>009JZL023</t>
  </si>
  <si>
    <t>ASA-Aeropuerto Internacional Ángel Albino Corzo #009JZL023</t>
  </si>
  <si>
    <t>019GYN068</t>
  </si>
  <si>
    <t>ISSSTE-Departamento de Recursos Materiales y Obras #019GYN068</t>
  </si>
  <si>
    <t>008I6L010</t>
  </si>
  <si>
    <t>FIRCO-Gerencia Estatal Zacatecas #008I6L010</t>
  </si>
  <si>
    <t>016F00995</t>
  </si>
  <si>
    <t>CONANP-Dirección Regional Centro y Eje Neovolcanico #016F00995</t>
  </si>
  <si>
    <t>0389ZW002</t>
  </si>
  <si>
    <t>CICESE-Area de Servicios Generales #0389ZW002</t>
  </si>
  <si>
    <t>SAGARPA-Subdelegación Administrativa Michoacán #008000992</t>
  </si>
  <si>
    <t>016RJE001</t>
  </si>
  <si>
    <t>IMTA-Departamento de Contratos de Servicios y Obra Pública #016RJE001</t>
  </si>
  <si>
    <t>020VST016</t>
  </si>
  <si>
    <t>LICONSA-LICONSA SA DE CV PROGRAMA SOCIAL TABASCO #020VST016</t>
  </si>
  <si>
    <t>016F00999</t>
  </si>
  <si>
    <t>CONANP-DirecciÃ³n Regional Occidente y PacÃ­fico Centro #016F00999</t>
  </si>
  <si>
    <t>008F00999</t>
  </si>
  <si>
    <t>ASERCA-Dirección Regional Occidente #008F00999</t>
  </si>
  <si>
    <t>009JZL028</t>
  </si>
  <si>
    <t>ASA-Estacion de Combustibles del Aeropuerto de Tampico #009JZL028</t>
  </si>
  <si>
    <t>009JZL019</t>
  </si>
  <si>
    <t>ASA-ESTACION DE COMBUSTIBLES DE CULIACAN #009JZL019</t>
  </si>
  <si>
    <t>009JZL988</t>
  </si>
  <si>
    <t>ASA-ESTACION DE COMBUSTIBLES DE TORREON #009JZL988</t>
  </si>
  <si>
    <t>006GSC001</t>
  </si>
  <si>
    <t>Seguros de Crédito a la Vivienda SHF, S.A. de C.V.</t>
  </si>
  <si>
    <t>SCVSHF-Subdirección de Recursos Materiales #006GSC001</t>
  </si>
  <si>
    <t>008I6L992</t>
  </si>
  <si>
    <t>FIRCO-Fideicomiso de Riesgo Compartido #008I6L992</t>
  </si>
  <si>
    <t>PGR-DELEGACIÓN ESTATAL TABASCO #017000016</t>
  </si>
  <si>
    <t>020VST027</t>
  </si>
  <si>
    <t>LICONSA-LICONSA,S.A. DE C.V. #020VST027</t>
  </si>
  <si>
    <t>PGR-Delegación Estatal Querétaro #017000013</t>
  </si>
  <si>
    <t>SEMARNAT-SEMARNAT DELEGACION FEDERAL EN EL ESTADO DE YUCATAN #016000990</t>
  </si>
  <si>
    <t>019GYN096</t>
  </si>
  <si>
    <t>ISSSTE-SUPERISSSTE NOROESTE #019GYN096</t>
  </si>
  <si>
    <t>PGR-Procuraduria General de la Republica Delegación Durango #017000012</t>
  </si>
  <si>
    <t>008I6L986</t>
  </si>
  <si>
    <t>FIRCO-GERENCIA ESTATAL TABASCO #008I6L986</t>
  </si>
  <si>
    <t>006HIU994</t>
  </si>
  <si>
    <t>NAFIN-Fideicomiso No. 80280 de Capital Emprendedor, Fiduciaria, Nacional Financiera, S.N.C. #006HIU994</t>
  </si>
  <si>
    <t>PGR-Delegación Estatal en Baja California Sur #017000987</t>
  </si>
  <si>
    <t>010E00998</t>
  </si>
  <si>
    <t>Instituto Nacional del Emprendedor</t>
  </si>
  <si>
    <t>INADEM-Instituto Nacional del Emprendedor #010E00998</t>
  </si>
  <si>
    <t>008I9H999</t>
  </si>
  <si>
    <t>Instituto Nacional para el Desarrollo de Capacidades del Sector Rural, A.C.</t>
  </si>
  <si>
    <t>INCA RURAL-Direccion de Administracion y Finanzas #008I9H999</t>
  </si>
  <si>
    <t>009JZL029</t>
  </si>
  <si>
    <t>ASA-Estación de Combustibles de Mexicali #009JZL029</t>
  </si>
  <si>
    <t>019GYN883</t>
  </si>
  <si>
    <t>ISSSTE-COORDINACION DE SERVICIOS GENERALES #019GYN883</t>
  </si>
  <si>
    <t>009JZL997</t>
  </si>
  <si>
    <t>ASA-Estación de Combustibles del Aeropuerto de Tapachula, Chis. #009JZL997</t>
  </si>
  <si>
    <t>PGR-Delegación Estatal en Morelos #017000015</t>
  </si>
  <si>
    <t>008F00993</t>
  </si>
  <si>
    <t>ASERCA-Dirección Regional Bajío #008F00993</t>
  </si>
  <si>
    <t>020G00993</t>
  </si>
  <si>
    <t>PROSPERA-Coordinación Nacional del Programa de Desarrollo Humano Oportunidades en Baja California #020G00993</t>
  </si>
  <si>
    <t>019GYN053</t>
  </si>
  <si>
    <t>ISSSTE-Departamento de Recursos Materiales y Obras Guerrero #019GYN053</t>
  </si>
  <si>
    <t>018TOQ832</t>
  </si>
  <si>
    <t>CFE-ZONA DE DISTRIBUCIÓN MANZANILLO #018TOQ832</t>
  </si>
  <si>
    <t>PGR-Procuraduría General de la República Delegación Estatal en Tlaxcala #017000989</t>
  </si>
  <si>
    <t>016E00985</t>
  </si>
  <si>
    <t>PROFEPA-DELEGACIÓN DURANGO #016E00985</t>
  </si>
  <si>
    <t>SCT-Dirección General de Comunicación Social #009000069</t>
  </si>
  <si>
    <t>016B00994</t>
  </si>
  <si>
    <t>CONAGUA-Gerencia de Protección a la Infraestructura y Atención de Emergencias #016B00994</t>
  </si>
  <si>
    <t>019GYR987</t>
  </si>
  <si>
    <t>IMSS-Coordinación de Servicios Administrativos en la Dirección de Innovación y Desarrollo Tecnológico #019GYR987</t>
  </si>
  <si>
    <t>015QEZ987</t>
  </si>
  <si>
    <t>PA-Delegación Federal en Baja California #015QEZ987</t>
  </si>
  <si>
    <t>SEDENA-DIR.GRAL.COM.SOC. #007000995</t>
  </si>
  <si>
    <t>019GYR988</t>
  </si>
  <si>
    <t>IMSS-División de Servicios Integrales #019GYR988</t>
  </si>
  <si>
    <t>019GYR983</t>
  </si>
  <si>
    <t>IMSS-Conservación y Servicios Generales_Dirección Administrativa #019GYR983</t>
  </si>
  <si>
    <t>012NBD999</t>
  </si>
  <si>
    <t>HGM-Subdirección de Servicios Generales y Nutrición #012NBD999</t>
  </si>
  <si>
    <t>047AYB012</t>
  </si>
  <si>
    <t>CDI-Delegación Campeche #047AYB012</t>
  </si>
  <si>
    <t>048MDC001</t>
  </si>
  <si>
    <t>IMCINE-Instituto Mexicano de Cinematografía #048MDC001</t>
  </si>
  <si>
    <t>048L3N001</t>
  </si>
  <si>
    <t>CCC-Subdirección de Administración y Finanzas, Coordinación de Adquisiciones #048L3N001</t>
  </si>
  <si>
    <t>047AYB996</t>
  </si>
  <si>
    <t>CDI-Delegación Ciudad de México #047AYB996</t>
  </si>
  <si>
    <t>047AYB001</t>
  </si>
  <si>
    <t>CDI-Dirección de Adquisiciones y Obra Pública #047AYB001</t>
  </si>
  <si>
    <t>015QDV001</t>
  </si>
  <si>
    <t>Instituto Nacional del Suelo Sustentable</t>
  </si>
  <si>
    <t>INSUS-Subdireccion de Recursos Materiales y Servicios Generales #015QDV001</t>
  </si>
  <si>
    <t>CULTURA-Departamento de Licitaciones #048410001</t>
  </si>
  <si>
    <t>015QEZ981</t>
  </si>
  <si>
    <t>PA-Delegación Federal en Michoacán #015QEZ981</t>
  </si>
  <si>
    <t>STPS-Delegación Federal del Trabajo en Sonora #014000973</t>
  </si>
  <si>
    <t>011L6W984</t>
  </si>
  <si>
    <t>CONAFE-Servicios Administrativos #011L6W984</t>
  </si>
  <si>
    <t>Servicios</t>
  </si>
  <si>
    <t>Tipo</t>
  </si>
  <si>
    <t>Riesgo</t>
  </si>
  <si>
    <t>Unidad compradora</t>
  </si>
  <si>
    <t>Falta de competencia</t>
  </si>
  <si>
    <t>Falta de transparencia</t>
  </si>
  <si>
    <t>anomalías</t>
  </si>
  <si>
    <t>Violaciones o anomalías</t>
  </si>
  <si>
    <t># de procedimientos</t>
  </si>
  <si>
    <t>Monto</t>
  </si>
  <si>
    <t>riesgo_uc_simple</t>
  </si>
  <si>
    <t>riesgo_UC_monto</t>
  </si>
  <si>
    <t>riesgo_UC_procedimientos</t>
  </si>
  <si>
    <t>monto_tot_UC</t>
  </si>
  <si>
    <t>monto_tot_dep</t>
  </si>
  <si>
    <t>Dependencia</t>
  </si>
  <si>
    <t>monto_uc_risky500</t>
  </si>
  <si>
    <t>risky500</t>
  </si>
  <si>
    <t>num_tot_uc</t>
  </si>
  <si>
    <t>risky500_rank</t>
  </si>
  <si>
    <t>% de su dep</t>
  </si>
  <si>
    <t>% del total de UC</t>
  </si>
  <si>
    <t>riesgo_UC_monto_tipo</t>
  </si>
  <si>
    <t>riesgo_dep</t>
  </si>
  <si>
    <t>monto_%_uc</t>
  </si>
  <si>
    <t>procedimientos_%_uc</t>
  </si>
  <si>
    <t>riesgo_UC_MONTO_INDICE</t>
  </si>
  <si>
    <t>monto_tot_UC_INDICE</t>
  </si>
  <si>
    <t>RIESGO_COMPUESTO</t>
  </si>
  <si>
    <t>riesgo_dep_indice</t>
  </si>
  <si>
    <t>Contador</t>
  </si>
  <si>
    <t>Riesgo_tipo_contratacion</t>
  </si>
  <si>
    <t>%_risky500</t>
  </si>
  <si>
    <t>%_monto_risky500</t>
  </si>
  <si>
    <t>id_dep</t>
  </si>
  <si>
    <t>ID</t>
  </si>
  <si>
    <t>ID_DEP</t>
  </si>
  <si>
    <t>ID_UC</t>
  </si>
  <si>
    <t>Top 10 UC más riesgosas en Dependencia</t>
  </si>
  <si>
    <t>Número de UC en Risky 500</t>
  </si>
  <si>
    <t>% de dependencia</t>
  </si>
  <si>
    <t>Monto en dependencia:</t>
  </si>
  <si>
    <t>Monto de las 10 UC más riesgosas:</t>
  </si>
  <si>
    <t>Top 20 Dependencias con más UC en el Risky 500</t>
  </si>
  <si>
    <t>Resto:</t>
  </si>
  <si>
    <t>Monto de la Dependencia</t>
  </si>
  <si>
    <t>% del total de dependencias</t>
  </si>
  <si>
    <t>Número de UC Risky 500 en Dependencia (% del total de UC)</t>
  </si>
  <si>
    <t>Hizo contratos por:</t>
  </si>
  <si>
    <t>Que representó el</t>
  </si>
  <si>
    <t>del monto contratado por todas las dependencias</t>
  </si>
  <si>
    <t>Concentra a</t>
  </si>
  <si>
    <t>de las 500 UC más riesgosas</t>
  </si>
  <si>
    <t>Estas UC representan el</t>
  </si>
  <si>
    <t>de todas sus UC</t>
  </si>
  <si>
    <t>Las 10 UC más riesgosas al interior de esta dependencia:</t>
  </si>
  <si>
    <t>Y representan el</t>
  </si>
  <si>
    <t>de todos los contratos de la dependencia</t>
  </si>
  <si>
    <t>Administran contratos por</t>
  </si>
  <si>
    <t>Elige la dependencia para analizar sus UC más riesgosas:</t>
  </si>
  <si>
    <t>Competencia</t>
  </si>
  <si>
    <t>Transparencia</t>
  </si>
  <si>
    <t>Calificación de riesgo UC</t>
  </si>
  <si>
    <t>AD</t>
  </si>
  <si>
    <t>AR</t>
  </si>
  <si>
    <t>OP</t>
  </si>
  <si>
    <t>% monto</t>
  </si>
  <si>
    <t>SERV</t>
  </si>
  <si>
    <t>SOP</t>
  </si>
  <si>
    <t>Porcentaje del monto y riesgo por tipo de contratación en UC</t>
  </si>
  <si>
    <t>Anomalias</t>
  </si>
  <si>
    <t>Rank Risky 500</t>
  </si>
  <si>
    <t>Monto de las UC dentro del Risky 500:</t>
  </si>
  <si>
    <t>Monto operado por UC Risky 500 en Dependencia</t>
  </si>
  <si>
    <t>Calificación de riesgo</t>
  </si>
  <si>
    <t>id</t>
  </si>
  <si>
    <t>tipo_label</t>
  </si>
  <si>
    <t>Tipo_contratos</t>
  </si>
  <si>
    <t>num_uc_risky500</t>
  </si>
  <si>
    <t>Tabla de Dependencias por número de UC dentro de las 500 más riesgosas</t>
  </si>
  <si>
    <t>Dependencias y UC más riesgosas</t>
  </si>
  <si>
    <t>posición_uc</t>
  </si>
  <si>
    <t>posición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</si>
</sst>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quot;$&quot;#,##0;\-&quot;$&quot;#,##0"/>
    <numFmt numFmtId="44" formatCode="_-&quot;$&quot;* #,##0.00_-;\-&quot;$&quot;* #,##0.00_-;_-&quot;$&quot;* &quot;-&quot;??_-;_-@_-"/>
    <numFmt numFmtId="43" formatCode="_-* #,##0.00_-;\-* #,##0.00_-;_-* &quot;-&quot;??_-;_-@_-"/>
    <numFmt numFmtId="164" formatCode="_-* #,##0_-;\-* #,##0_-;_-* &quot;-&quot;??_-;_-@_-"/>
    <numFmt numFmtId="165" formatCode="_-&quot;$&quot;* #,##0_-;\-&quot;$&quot;* #,##0_-;_-&quot;$&quot;* &quot;-&quot;??_-;_-@_-"/>
  </numFmts>
  <fonts count="18" x14ac:knownFonts="1">
    <font>
      <sz val="11"/>
      <color theme="1"/>
      <name val="Calibri"/>
      <family val="2"/>
      <scheme val="minor"/>
    </font>
    <font>
      <sz val="11"/>
      <color theme="1"/>
      <name val="Calibri"/>
      <family val="2"/>
      <scheme val="minor"/>
    </font>
    <font>
      <sz val="9"/>
      <color theme="1"/>
      <name val="Arial"/>
      <family val="2"/>
    </font>
    <font>
      <b/>
      <sz val="9"/>
      <color theme="0"/>
      <name val="Arial"/>
      <family val="2"/>
    </font>
    <font>
      <b/>
      <sz val="9"/>
      <color theme="1"/>
      <name val="Arial"/>
      <family val="2"/>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b/>
      <sz val="9"/>
      <color indexed="81"/>
      <name val="Tahoma"/>
      <family val="2"/>
    </font>
    <font>
      <b/>
      <sz val="18"/>
      <color theme="0"/>
      <name val="Calibri"/>
      <family val="2"/>
      <scheme val="minor"/>
    </font>
    <font>
      <sz val="24"/>
      <color theme="0"/>
      <name val="Calibri"/>
      <family val="2"/>
      <scheme val="minor"/>
    </font>
    <font>
      <sz val="18"/>
      <color rgb="FF000000"/>
      <name val="Calibri"/>
      <family val="2"/>
      <scheme val="minor"/>
    </font>
    <font>
      <sz val="23"/>
      <color theme="0"/>
      <name val="Calibri"/>
      <family val="2"/>
      <scheme val="minor"/>
    </font>
    <font>
      <sz val="11"/>
      <color rgb="FF000000"/>
      <name val="Calibri"/>
      <family val="2"/>
      <scheme val="minor"/>
    </font>
    <font>
      <sz val="16"/>
      <color theme="0"/>
      <name val="Calibri"/>
      <family val="2"/>
      <scheme val="minor"/>
    </font>
    <font>
      <sz val="11"/>
      <color indexed="81"/>
      <name val="Tahoma"/>
    </font>
  </fonts>
  <fills count="6">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theme="4"/>
        <bgColor indexed="64"/>
      </patternFill>
    </fill>
    <fill>
      <patternFill patternType="solid">
        <fgColor theme="5"/>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93">
    <xf numFmtId="0" fontId="0" fillId="0" borderId="0" xfId="0"/>
    <xf numFmtId="164" fontId="0" fillId="0" borderId="0" xfId="0" applyNumberFormat="1"/>
    <xf numFmtId="164" fontId="2" fillId="0" borderId="0" xfId="1" applyNumberFormat="1" applyFont="1"/>
    <xf numFmtId="164" fontId="0" fillId="0" borderId="0" xfId="1" applyNumberFormat="1" applyFont="1"/>
    <xf numFmtId="0" fontId="2" fillId="0" borderId="0" xfId="0" applyFont="1"/>
    <xf numFmtId="5" fontId="2" fillId="0" borderId="0" xfId="2" applyNumberFormat="1" applyFont="1"/>
    <xf numFmtId="0" fontId="2" fillId="0" borderId="0" xfId="0" applyFont="1" applyAlignment="1">
      <alignment wrapText="1"/>
    </xf>
    <xf numFmtId="0" fontId="3" fillId="2" borderId="1" xfId="0" applyFont="1" applyFill="1" applyBorder="1" applyAlignment="1">
      <alignment wrapText="1"/>
    </xf>
    <xf numFmtId="0" fontId="2" fillId="0" borderId="1" xfId="0" applyFont="1" applyBorder="1"/>
    <xf numFmtId="0" fontId="2" fillId="0" borderId="1" xfId="0" applyFont="1" applyBorder="1" applyAlignment="1">
      <alignment wrapText="1"/>
    </xf>
    <xf numFmtId="0" fontId="3" fillId="2" borderId="1" xfId="0" applyFont="1" applyFill="1" applyBorder="1" applyAlignment="1">
      <alignment horizontal="center" vertical="center" wrapText="1"/>
    </xf>
    <xf numFmtId="164" fontId="3" fillId="2" borderId="1" xfId="1" applyNumberFormat="1" applyFont="1" applyFill="1" applyBorder="1" applyAlignment="1">
      <alignment horizontal="center" vertical="center" wrapText="1"/>
    </xf>
    <xf numFmtId="5" fontId="3" fillId="2" borderId="1" xfId="2" applyNumberFormat="1" applyFont="1" applyFill="1" applyBorder="1" applyAlignment="1">
      <alignment horizontal="center" vertical="center" wrapText="1"/>
    </xf>
    <xf numFmtId="164" fontId="2" fillId="0" borderId="1" xfId="1" applyNumberFormat="1" applyFont="1" applyBorder="1" applyAlignment="1">
      <alignment horizontal="center" vertical="center"/>
    </xf>
    <xf numFmtId="5" fontId="2" fillId="0" borderId="1" xfId="2" applyNumberFormat="1" applyFont="1" applyBorder="1" applyAlignment="1">
      <alignment horizontal="center" vertical="center"/>
    </xf>
    <xf numFmtId="164" fontId="4" fillId="0" borderId="1" xfId="1" applyNumberFormat="1" applyFont="1" applyBorder="1" applyAlignment="1">
      <alignment horizontal="center" vertical="center"/>
    </xf>
    <xf numFmtId="0" fontId="0" fillId="3" borderId="0" xfId="0" applyFill="1"/>
    <xf numFmtId="0" fontId="0" fillId="0" borderId="0" xfId="0" applyAlignment="1">
      <alignment wrapText="1"/>
    </xf>
    <xf numFmtId="44" fontId="0" fillId="0" borderId="0" xfId="2" applyFont="1"/>
    <xf numFmtId="165" fontId="0" fillId="0" borderId="0" xfId="2" applyNumberFormat="1" applyFont="1"/>
    <xf numFmtId="43" fontId="0" fillId="0" borderId="0" xfId="1" applyFont="1"/>
    <xf numFmtId="9" fontId="0" fillId="0" borderId="0" xfId="3" applyFont="1"/>
    <xf numFmtId="0" fontId="0" fillId="0" borderId="0" xfId="0" applyFill="1" applyAlignment="1">
      <alignment wrapText="1"/>
    </xf>
    <xf numFmtId="0" fontId="0" fillId="0" borderId="0" xfId="0" applyFill="1"/>
    <xf numFmtId="43" fontId="0" fillId="0" borderId="0" xfId="1" applyFont="1" applyFill="1"/>
    <xf numFmtId="44" fontId="0" fillId="0" borderId="0" xfId="2" applyFont="1" applyFill="1"/>
    <xf numFmtId="43" fontId="0" fillId="0" borderId="0" xfId="0" applyNumberFormat="1"/>
    <xf numFmtId="0" fontId="8" fillId="0" borderId="0" xfId="0" applyFont="1" applyAlignment="1">
      <alignment wrapText="1"/>
    </xf>
    <xf numFmtId="9" fontId="0" fillId="0" borderId="0" xfId="3" applyFont="1" applyFill="1"/>
    <xf numFmtId="10" fontId="0" fillId="0" borderId="0" xfId="3" applyNumberFormat="1" applyFont="1" applyFill="1"/>
    <xf numFmtId="0" fontId="7" fillId="4" borderId="0" xfId="0" applyFont="1" applyFill="1" applyAlignment="1">
      <alignment wrapText="1"/>
    </xf>
    <xf numFmtId="0" fontId="0" fillId="4" borderId="0" xfId="0" applyFill="1"/>
    <xf numFmtId="0" fontId="7" fillId="4" borderId="0" xfId="0" applyFont="1" applyFill="1"/>
    <xf numFmtId="49" fontId="0" fillId="0" borderId="0" xfId="1" applyNumberFormat="1" applyFont="1"/>
    <xf numFmtId="49" fontId="0" fillId="0" borderId="0" xfId="1" applyNumberFormat="1" applyFont="1" applyFill="1"/>
    <xf numFmtId="0" fontId="0" fillId="0" borderId="0" xfId="0" applyBorder="1"/>
    <xf numFmtId="0" fontId="7" fillId="0" borderId="0" xfId="0" applyFont="1" applyFill="1" applyBorder="1" applyAlignment="1">
      <alignment vertical="center"/>
    </xf>
    <xf numFmtId="0" fontId="7" fillId="4" borderId="0" xfId="0" applyFont="1" applyFill="1" applyBorder="1" applyAlignment="1">
      <alignment vertical="center"/>
    </xf>
    <xf numFmtId="0" fontId="7" fillId="4" borderId="0" xfId="0" applyFont="1" applyFill="1" applyBorder="1" applyAlignment="1">
      <alignment vertical="center" wrapText="1"/>
    </xf>
    <xf numFmtId="44" fontId="0" fillId="0" borderId="0" xfId="2" applyFont="1" applyBorder="1"/>
    <xf numFmtId="9" fontId="0" fillId="0" borderId="0" xfId="3" applyFont="1" applyBorder="1"/>
    <xf numFmtId="0" fontId="11" fillId="4" borderId="0" xfId="0" applyFont="1" applyFill="1" applyBorder="1" applyAlignment="1">
      <alignment vertical="center"/>
    </xf>
    <xf numFmtId="0" fontId="6" fillId="4" borderId="0" xfId="0" applyFont="1" applyFill="1" applyBorder="1" applyAlignment="1">
      <alignment vertical="center"/>
    </xf>
    <xf numFmtId="0" fontId="0" fillId="4" borderId="0" xfId="0" applyFill="1" applyBorder="1"/>
    <xf numFmtId="0" fontId="7" fillId="4" borderId="0" xfId="0" applyFont="1" applyFill="1" applyBorder="1"/>
    <xf numFmtId="43" fontId="0" fillId="0" borderId="0" xfId="1" applyFont="1" applyBorder="1"/>
    <xf numFmtId="44" fontId="0" fillId="0" borderId="0" xfId="0" applyNumberFormat="1" applyBorder="1"/>
    <xf numFmtId="0" fontId="7" fillId="5" borderId="0" xfId="0" applyFont="1" applyFill="1" applyBorder="1"/>
    <xf numFmtId="0" fontId="12" fillId="4" borderId="0" xfId="0" applyFont="1" applyFill="1" applyBorder="1"/>
    <xf numFmtId="44" fontId="0" fillId="0" borderId="0" xfId="0" applyNumberFormat="1" applyBorder="1" applyAlignment="1">
      <alignment horizontal="center"/>
    </xf>
    <xf numFmtId="9" fontId="0" fillId="0" borderId="0" xfId="3" applyFont="1" applyBorder="1" applyAlignment="1">
      <alignment horizontal="center"/>
    </xf>
    <xf numFmtId="0" fontId="0" fillId="0" borderId="0" xfId="0" applyBorder="1" applyAlignment="1">
      <alignment horizontal="center"/>
    </xf>
    <xf numFmtId="0" fontId="13" fillId="0" borderId="0" xfId="0" applyFont="1"/>
    <xf numFmtId="0" fontId="0" fillId="0" borderId="0" xfId="0" applyFill="1" applyBorder="1"/>
    <xf numFmtId="0" fontId="11" fillId="0" borderId="0" xfId="0" applyFont="1" applyFill="1" applyBorder="1" applyAlignment="1">
      <alignment vertical="center"/>
    </xf>
    <xf numFmtId="0" fontId="6" fillId="0" borderId="0" xfId="0" applyFont="1" applyFill="1" applyBorder="1" applyAlignment="1">
      <alignment vertical="center"/>
    </xf>
    <xf numFmtId="49" fontId="0" fillId="0" borderId="0" xfId="0" applyNumberFormat="1"/>
    <xf numFmtId="9" fontId="5" fillId="0" borderId="0" xfId="3" applyFont="1"/>
    <xf numFmtId="9" fontId="5" fillId="3" borderId="0" xfId="3" applyFont="1" applyFill="1"/>
    <xf numFmtId="0" fontId="7" fillId="4" borderId="5" xfId="0" applyFont="1" applyFill="1" applyBorder="1" applyAlignment="1">
      <alignment vertical="center"/>
    </xf>
    <xf numFmtId="43" fontId="5" fillId="0" borderId="0" xfId="1" applyFont="1"/>
    <xf numFmtId="43" fontId="5" fillId="3" borderId="0" xfId="1" applyFont="1" applyFill="1"/>
    <xf numFmtId="0" fontId="14" fillId="4" borderId="0" xfId="0" applyFont="1" applyFill="1" applyBorder="1"/>
    <xf numFmtId="164" fontId="0" fillId="0" borderId="0" xfId="1" applyNumberFormat="1" applyFont="1" applyBorder="1"/>
    <xf numFmtId="165" fontId="0" fillId="0" borderId="0" xfId="2" applyNumberFormat="1" applyFont="1" applyBorder="1"/>
    <xf numFmtId="0" fontId="15" fillId="0" borderId="0" xfId="0" applyFont="1" applyAlignment="1"/>
    <xf numFmtId="0" fontId="0" fillId="0" borderId="0" xfId="0" applyFont="1" applyBorder="1"/>
    <xf numFmtId="0" fontId="0" fillId="0" borderId="0" xfId="0" applyFont="1"/>
    <xf numFmtId="0" fontId="8" fillId="0" borderId="0" xfId="0" applyFont="1" applyFill="1"/>
    <xf numFmtId="11" fontId="8" fillId="0" borderId="0" xfId="0" applyNumberFormat="1" applyFont="1" applyFill="1"/>
    <xf numFmtId="9" fontId="8" fillId="0" borderId="0" xfId="3" applyFont="1" applyFill="1"/>
    <xf numFmtId="165" fontId="8" fillId="0" borderId="0" xfId="2" applyNumberFormat="1" applyFont="1" applyFill="1"/>
    <xf numFmtId="43" fontId="8" fillId="0" borderId="0" xfId="1" applyFont="1" applyFill="1"/>
    <xf numFmtId="0" fontId="0" fillId="4" borderId="0" xfId="0" applyFill="1" applyAlignment="1">
      <alignment wrapText="1"/>
    </xf>
    <xf numFmtId="0" fontId="5" fillId="4" borderId="0" xfId="0" applyFont="1" applyFill="1" applyAlignment="1">
      <alignment wrapText="1"/>
    </xf>
    <xf numFmtId="0" fontId="7" fillId="4" borderId="0" xfId="0" applyFont="1" applyFill="1" applyAlignment="1">
      <alignment textRotation="90" wrapText="1"/>
    </xf>
    <xf numFmtId="0" fontId="7" fillId="4" borderId="0" xfId="0" applyFont="1" applyFill="1" applyAlignment="1">
      <alignment horizontal="center" textRotation="90" wrapText="1"/>
    </xf>
    <xf numFmtId="0" fontId="7" fillId="4" borderId="0" xfId="0" applyFont="1" applyFill="1" applyAlignment="1">
      <alignment vertical="center" wrapText="1"/>
    </xf>
    <xf numFmtId="0" fontId="7" fillId="4" borderId="0" xfId="0" applyFont="1" applyFill="1" applyAlignment="1">
      <alignment textRotation="90"/>
    </xf>
    <xf numFmtId="0" fontId="7" fillId="4" borderId="0" xfId="0" applyFont="1" applyFill="1" applyAlignment="1">
      <alignment horizontal="center" textRotation="90"/>
    </xf>
    <xf numFmtId="0" fontId="7" fillId="4" borderId="0" xfId="0" applyFont="1" applyFill="1" applyAlignment="1">
      <alignment horizontal="center"/>
    </xf>
    <xf numFmtId="0" fontId="7" fillId="4" borderId="0" xfId="0" applyFont="1" applyFill="1" applyAlignment="1">
      <alignment horizontal="center"/>
    </xf>
    <xf numFmtId="0" fontId="16" fillId="4" borderId="0" xfId="0" applyFont="1" applyFill="1" applyAlignment="1">
      <alignment horizontal="center" vertical="center"/>
    </xf>
    <xf numFmtId="0" fontId="7" fillId="4" borderId="2" xfId="0" applyFont="1" applyFill="1" applyBorder="1" applyAlignment="1">
      <alignment horizontal="center" vertical="center"/>
    </xf>
    <xf numFmtId="0" fontId="7" fillId="4" borderId="2" xfId="0" applyFont="1" applyFill="1" applyBorder="1" applyAlignment="1">
      <alignment horizontal="center" vertical="center" textRotation="90"/>
    </xf>
    <xf numFmtId="0" fontId="7" fillId="4" borderId="5" xfId="0" applyFont="1" applyFill="1" applyBorder="1" applyAlignment="1">
      <alignment horizontal="center" vertical="center" textRotation="90"/>
    </xf>
    <xf numFmtId="0" fontId="7" fillId="4" borderId="3"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164" fontId="2" fillId="0" borderId="0" xfId="1" applyNumberFormat="1" applyFont="1" applyAlignment="1">
      <alignment horizontal="center"/>
    </xf>
  </cellXfs>
  <cellStyles count="4">
    <cellStyle name="Millares" xfId="1" builtinId="3"/>
    <cellStyle name="Moneda" xfId="2" builtinId="4"/>
    <cellStyle name="Normal" xfId="0" builtinId="0"/>
    <cellStyle name="Porcentaje" xfId="3"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List" dx="22" fmlaLink="$D$5" fmlaRange="$D$22:$D$41" noThreeD="1" sel="4" val="0"/>
</file>

<file path=xl/ctrlProps/ctrlProp2.xml><?xml version="1.0" encoding="utf-8"?>
<formControlPr xmlns="http://schemas.microsoft.com/office/spreadsheetml/2009/9/main" objectType="List" dx="22" fmlaLink="$D$5" fmlaRange="$D$22:$D$41" noThreeD="1" sel="4" val="0"/>
</file>

<file path=xl/drawings/drawing1.xml><?xml version="1.0" encoding="utf-8"?>
<xdr:wsDr xmlns:xdr="http://schemas.openxmlformats.org/drawingml/2006/spreadsheetDrawing" xmlns:a="http://schemas.openxmlformats.org/drawingml/2006/main">
  <xdr:twoCellAnchor>
    <xdr:from>
      <xdr:col>19</xdr:col>
      <xdr:colOff>170656</xdr:colOff>
      <xdr:row>0</xdr:row>
      <xdr:rowOff>63500</xdr:rowOff>
    </xdr:from>
    <xdr:to>
      <xdr:col>22</xdr:col>
      <xdr:colOff>420687</xdr:colOff>
      <xdr:row>19</xdr:row>
      <xdr:rowOff>95250</xdr:rowOff>
    </xdr:to>
    <xdr:sp macro="" textlink="">
      <xdr:nvSpPr>
        <xdr:cNvPr id="2" name="CuadroTexto 1"/>
        <xdr:cNvSpPr txBox="1"/>
      </xdr:nvSpPr>
      <xdr:spPr>
        <a:xfrm>
          <a:off x="14251781" y="63500"/>
          <a:ext cx="2726531" cy="406400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b="1">
              <a:solidFill>
                <a:schemeClr val="bg1"/>
              </a:solidFill>
            </a:rPr>
            <a:t>Esta base contiene:</a:t>
          </a:r>
        </a:p>
        <a:p>
          <a:endParaRPr lang="es-MX" sz="1400">
            <a:solidFill>
              <a:schemeClr val="bg1"/>
            </a:solidFill>
          </a:endParaRPr>
        </a:p>
        <a:p>
          <a:r>
            <a:rPr lang="es-MX" sz="1400">
              <a:solidFill>
                <a:schemeClr val="bg1"/>
              </a:solidFill>
            </a:rPr>
            <a:t>1.</a:t>
          </a:r>
          <a:r>
            <a:rPr lang="es-MX" sz="1400" baseline="0">
              <a:solidFill>
                <a:schemeClr val="bg1"/>
              </a:solidFill>
            </a:rPr>
            <a:t> TipoContrato UC:  muestra datos y cálculos de Tipo de Contratación dentro de cada Unidad Compradora (UC).</a:t>
          </a:r>
        </a:p>
        <a:p>
          <a:endParaRPr lang="es-MX" sz="1400" baseline="0">
            <a:solidFill>
              <a:schemeClr val="bg1"/>
            </a:solidFill>
          </a:endParaRPr>
        </a:p>
        <a:p>
          <a:r>
            <a:rPr lang="es-MX" sz="1400" baseline="0">
              <a:solidFill>
                <a:schemeClr val="bg1"/>
              </a:solidFill>
            </a:rPr>
            <a:t>2.  UnidadCompradora. Se hacen todos los cálculos a nivel UC.</a:t>
          </a:r>
        </a:p>
        <a:p>
          <a:endParaRPr lang="es-MX" sz="1400" baseline="0">
            <a:solidFill>
              <a:schemeClr val="bg1"/>
            </a:solidFill>
          </a:endParaRPr>
        </a:p>
        <a:p>
          <a:r>
            <a:rPr lang="es-MX" sz="1400" baseline="0">
              <a:solidFill>
                <a:schemeClr val="bg1"/>
              </a:solidFill>
            </a:rPr>
            <a:t>3. Dependencia. Se hacen todos los cálculos a nivel Dependencia o entidad.</a:t>
          </a:r>
        </a:p>
        <a:p>
          <a:endParaRPr lang="es-MX" sz="1400" baseline="0">
            <a:solidFill>
              <a:schemeClr val="bg1"/>
            </a:solidFill>
          </a:endParaRPr>
        </a:p>
        <a:p>
          <a:r>
            <a:rPr lang="es-MX" sz="1400" baseline="0">
              <a:solidFill>
                <a:schemeClr val="bg1"/>
              </a:solidFill>
            </a:rPr>
            <a:t>4. Dependencias más riesgosas. Seleccionar dependencia y bajar en la hoja para ver desglose de resultados.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154780</xdr:colOff>
      <xdr:row>0</xdr:row>
      <xdr:rowOff>43657</xdr:rowOff>
    </xdr:from>
    <xdr:to>
      <xdr:col>22</xdr:col>
      <xdr:colOff>107155</xdr:colOff>
      <xdr:row>0</xdr:row>
      <xdr:rowOff>964407</xdr:rowOff>
    </xdr:to>
    <xdr:sp macro="" textlink="">
      <xdr:nvSpPr>
        <xdr:cNvPr id="2" name="CuadroTexto 1"/>
        <xdr:cNvSpPr txBox="1"/>
      </xdr:nvSpPr>
      <xdr:spPr>
        <a:xfrm>
          <a:off x="11727655" y="43657"/>
          <a:ext cx="2881313" cy="92075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b="1" baseline="0">
              <a:solidFill>
                <a:schemeClr val="bg1"/>
              </a:solidFill>
            </a:rPr>
            <a:t>Esta hoja contiene:</a:t>
          </a:r>
        </a:p>
        <a:p>
          <a:r>
            <a:rPr lang="es-MX" sz="1400" baseline="0">
              <a:solidFill>
                <a:schemeClr val="bg1"/>
              </a:solidFill>
            </a:rPr>
            <a:t>2.  UnidadCompradora. Se hacen todos los cálculos a nivel UC.</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238125</xdr:colOff>
      <xdr:row>0</xdr:row>
      <xdr:rowOff>222250</xdr:rowOff>
    </xdr:from>
    <xdr:to>
      <xdr:col>26</xdr:col>
      <xdr:colOff>488156</xdr:colOff>
      <xdr:row>0</xdr:row>
      <xdr:rowOff>1524000</xdr:rowOff>
    </xdr:to>
    <xdr:sp macro="" textlink="">
      <xdr:nvSpPr>
        <xdr:cNvPr id="2" name="CuadroTexto 1"/>
        <xdr:cNvSpPr txBox="1"/>
      </xdr:nvSpPr>
      <xdr:spPr>
        <a:xfrm>
          <a:off x="27305000" y="222250"/>
          <a:ext cx="2726531" cy="130175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b="1">
              <a:solidFill>
                <a:schemeClr val="bg1"/>
              </a:solidFill>
            </a:rPr>
            <a:t>Esta hoja</a:t>
          </a:r>
          <a:r>
            <a:rPr lang="es-MX" sz="1400" b="1" baseline="0">
              <a:solidFill>
                <a:schemeClr val="bg1"/>
              </a:solidFill>
            </a:rPr>
            <a:t> </a:t>
          </a:r>
          <a:r>
            <a:rPr lang="es-MX" sz="1400" b="1">
              <a:solidFill>
                <a:schemeClr val="bg1"/>
              </a:solidFill>
            </a:rPr>
            <a:t>contiene:</a:t>
          </a:r>
        </a:p>
        <a:p>
          <a:endParaRPr lang="es-MX" sz="1400" baseline="0">
            <a:solidFill>
              <a:schemeClr val="bg1"/>
            </a:solidFill>
          </a:endParaRPr>
        </a:p>
        <a:p>
          <a:r>
            <a:rPr lang="es-MX" sz="1400" baseline="0">
              <a:solidFill>
                <a:schemeClr val="bg1"/>
              </a:solidFill>
            </a:rPr>
            <a:t>3. Dependencia. Se hacen todos los cálculos a nivel Dependencia o entidad.</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xdr:colOff>
          <xdr:row>3</xdr:row>
          <xdr:rowOff>66675</xdr:rowOff>
        </xdr:from>
        <xdr:to>
          <xdr:col>3</xdr:col>
          <xdr:colOff>4124325</xdr:colOff>
          <xdr:row>18</xdr:row>
          <xdr:rowOff>0</xdr:rowOff>
        </xdr:to>
        <xdr:sp macro="" textlink="">
          <xdr:nvSpPr>
            <xdr:cNvPr id="11266" name="List Box 2"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38</xdr:row>
          <xdr:rowOff>76200</xdr:rowOff>
        </xdr:from>
        <xdr:to>
          <xdr:col>20</xdr:col>
          <xdr:colOff>66675</xdr:colOff>
          <xdr:row>52</xdr:row>
          <xdr:rowOff>76200</xdr:rowOff>
        </xdr:to>
        <xdr:sp macro="" textlink="">
          <xdr:nvSpPr>
            <xdr:cNvPr id="11267" name="List Box 3"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33866</xdr:colOff>
      <xdr:row>2</xdr:row>
      <xdr:rowOff>4233</xdr:rowOff>
    </xdr:from>
    <xdr:to>
      <xdr:col>6</xdr:col>
      <xdr:colOff>580231</xdr:colOff>
      <xdr:row>10</xdr:row>
      <xdr:rowOff>55034</xdr:rowOff>
    </xdr:to>
    <xdr:sp macro="" textlink="">
      <xdr:nvSpPr>
        <xdr:cNvPr id="4" name="CuadroTexto 3"/>
        <xdr:cNvSpPr txBox="1"/>
      </xdr:nvSpPr>
      <xdr:spPr>
        <a:xfrm>
          <a:off x="6237816" y="594783"/>
          <a:ext cx="2356115" cy="1682751"/>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b="1">
              <a:solidFill>
                <a:schemeClr val="bg1"/>
              </a:solidFill>
            </a:rPr>
            <a:t>Esta hoja contiene:</a:t>
          </a:r>
        </a:p>
        <a:p>
          <a:endParaRPr lang="es-MX" sz="1400" baseline="0">
            <a:solidFill>
              <a:schemeClr val="bg1"/>
            </a:solidFill>
          </a:endParaRPr>
        </a:p>
        <a:p>
          <a:r>
            <a:rPr lang="es-MX" sz="1400" baseline="0">
              <a:solidFill>
                <a:schemeClr val="bg1"/>
              </a:solidFill>
            </a:rPr>
            <a:t>4. Dependencias más riesgosas. Seleccionar dependencia y bajar en la hoja para ver desglose de resultados. </a:t>
          </a:r>
          <a:endParaRPr lang="es-MX" sz="1400">
            <a:solidFill>
              <a:schemeClr val="bg1"/>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832"/>
  <sheetViews>
    <sheetView zoomScale="80" zoomScaleNormal="80" zoomScalePageLayoutView="80" workbookViewId="0">
      <selection activeCell="K13" sqref="K13"/>
    </sheetView>
  </sheetViews>
  <sheetFormatPr baseColWidth="10" defaultRowHeight="15" x14ac:dyDescent="0.25"/>
  <cols>
    <col min="1" max="1" width="5.42578125" bestFit="1" customWidth="1"/>
    <col min="2" max="2" width="22.7109375" customWidth="1"/>
    <col min="3" max="3" width="40.28515625" customWidth="1"/>
    <col min="4" max="4" width="17.42578125" customWidth="1"/>
    <col min="5" max="5" width="5.85546875" bestFit="1" customWidth="1"/>
    <col min="6" max="6" width="12.28515625" bestFit="1" customWidth="1"/>
    <col min="7" max="7" width="4.42578125" hidden="1" customWidth="1"/>
    <col min="8" max="8" width="5.42578125" hidden="1" customWidth="1"/>
    <col min="9" max="9" width="12.28515625" customWidth="1"/>
    <col min="10" max="12" width="8.42578125" bestFit="1" customWidth="1"/>
    <col min="13" max="13" width="13.140625" hidden="1" customWidth="1"/>
    <col min="14" max="14" width="7.28515625" hidden="1" customWidth="1"/>
    <col min="15" max="15" width="21" bestFit="1" customWidth="1"/>
    <col min="16" max="16" width="8.7109375" customWidth="1"/>
    <col min="17" max="17" width="5.42578125" hidden="1" customWidth="1"/>
    <col min="18" max="18" width="5" hidden="1" customWidth="1"/>
    <col min="19" max="19" width="13" bestFit="1" customWidth="1"/>
  </cols>
  <sheetData>
    <row r="1" spans="1:20" x14ac:dyDescent="0.25">
      <c r="J1" s="81" t="s">
        <v>3162</v>
      </c>
      <c r="K1" s="81"/>
      <c r="L1" s="81"/>
    </row>
    <row r="2" spans="1:20" s="17" customFormat="1" ht="90" x14ac:dyDescent="0.25">
      <c r="A2" s="75" t="s">
        <v>3118</v>
      </c>
      <c r="B2" s="30" t="s">
        <v>8</v>
      </c>
      <c r="C2" s="30" t="s">
        <v>9</v>
      </c>
      <c r="D2" s="30" t="s">
        <v>3165</v>
      </c>
      <c r="E2" s="76" t="s">
        <v>3164</v>
      </c>
      <c r="F2" s="30" t="s">
        <v>0</v>
      </c>
      <c r="G2" s="30"/>
      <c r="H2" s="30"/>
      <c r="I2" s="30" t="s">
        <v>3163</v>
      </c>
      <c r="J2" s="76" t="s">
        <v>1</v>
      </c>
      <c r="K2" s="76" t="s">
        <v>2</v>
      </c>
      <c r="L2" s="76" t="s">
        <v>3</v>
      </c>
      <c r="M2" s="30" t="s">
        <v>4</v>
      </c>
      <c r="N2" s="74" t="s">
        <v>3113</v>
      </c>
      <c r="O2" s="30" t="s">
        <v>5</v>
      </c>
      <c r="P2" s="30" t="s">
        <v>3112</v>
      </c>
      <c r="Q2" s="73" t="s">
        <v>6</v>
      </c>
      <c r="R2" s="73" t="s">
        <v>7</v>
      </c>
      <c r="S2" s="30" t="s">
        <v>3119</v>
      </c>
    </row>
    <row r="3" spans="1:20" x14ac:dyDescent="0.25">
      <c r="A3" s="68">
        <v>1</v>
      </c>
      <c r="B3" s="68" t="s">
        <v>1440</v>
      </c>
      <c r="C3" s="68" t="s">
        <v>1441</v>
      </c>
      <c r="D3" s="68" t="s">
        <v>2399</v>
      </c>
      <c r="E3" s="68" t="str">
        <f>IF(D3="Adquisiciones","AD",IF(D3="Arrendamientos","AR",IF(D3="Servicios","SERV",IF(D3="Obra pública","OP",IF(D3="Servicios relacionados con la OP","SOP","")))))</f>
        <v>AD</v>
      </c>
      <c r="F3" s="68">
        <v>3000997</v>
      </c>
      <c r="G3" s="68">
        <f>IF(B3&lt;&gt;B2,G2+1,G2)</f>
        <v>1</v>
      </c>
      <c r="H3" s="68">
        <f t="shared" ref="H3:H7" si="0">IF(B3&lt;&gt;B2,1,IF(C3&lt;&gt;C2,H2+1,H2))</f>
        <v>1</v>
      </c>
      <c r="I3" s="68" t="str">
        <f t="shared" ref="I3:I66" si="1">CONCATENATE(G3,"_",H3,"_",E3)</f>
        <v>1_1_AD</v>
      </c>
      <c r="J3" s="60">
        <v>12.2596491742853</v>
      </c>
      <c r="K3" s="60">
        <v>70.041932304019795</v>
      </c>
      <c r="L3" s="60">
        <v>54.909135879632601</v>
      </c>
      <c r="M3" s="68">
        <v>25</v>
      </c>
      <c r="N3" s="70">
        <f t="shared" ref="N3:N66" si="2">Q3/SUMIF($C$3:$C$3832,C3,$Q$3:$Q$3832)</f>
        <v>1</v>
      </c>
      <c r="O3" s="71">
        <v>38640727.619999997</v>
      </c>
      <c r="P3" s="57">
        <f t="shared" ref="P3:P66" si="3">O3/SUMIF($C$3:$C$3832,C3,$O$3:$O$3832)</f>
        <v>1</v>
      </c>
      <c r="Q3" s="68">
        <v>42</v>
      </c>
      <c r="R3" s="68">
        <v>80</v>
      </c>
      <c r="S3" s="72">
        <f t="shared" ref="S3:S66" si="4">AVERAGE(J3:L3)</f>
        <v>45.736905785979239</v>
      </c>
    </row>
    <row r="4" spans="1:20" x14ac:dyDescent="0.25">
      <c r="A4" s="68">
        <f>A3+1</f>
        <v>2</v>
      </c>
      <c r="B4" s="68" t="s">
        <v>1366</v>
      </c>
      <c r="C4" s="68" t="s">
        <v>1367</v>
      </c>
      <c r="D4" s="68" t="s">
        <v>2399</v>
      </c>
      <c r="E4" s="68" t="str">
        <f t="shared" ref="E4:E67" si="5">IF(D4="Adquisiciones","AD",IF(D4="Arrendamientos","AR",IF(D4="Servicios","SERV",IF(D4="Obra pública","OP",IF(D4="Servicios relacionados con la OP","SOP","")))))</f>
        <v>AD</v>
      </c>
      <c r="F4" s="68" t="s">
        <v>1365</v>
      </c>
      <c r="G4" s="68">
        <f t="shared" ref="G4:G67" si="6">IF(B4&lt;&gt;B3,G3+1,G3)</f>
        <v>2</v>
      </c>
      <c r="H4" s="68">
        <f t="shared" si="0"/>
        <v>1</v>
      </c>
      <c r="I4" s="68" t="str">
        <f t="shared" si="1"/>
        <v>2_1_AD</v>
      </c>
      <c r="J4" s="60">
        <v>17.795750788045101</v>
      </c>
      <c r="K4" s="60">
        <v>59.350422910034403</v>
      </c>
      <c r="L4" s="60">
        <v>32.0167334734764</v>
      </c>
      <c r="M4" s="68">
        <v>425</v>
      </c>
      <c r="N4" s="70">
        <f t="shared" si="2"/>
        <v>0.42150537634408602</v>
      </c>
      <c r="O4" s="71">
        <v>544077689.46000004</v>
      </c>
      <c r="P4" s="57">
        <f t="shared" si="3"/>
        <v>0.2679460207185384</v>
      </c>
      <c r="Q4" s="68">
        <v>196</v>
      </c>
      <c r="R4" s="68">
        <v>527</v>
      </c>
      <c r="S4" s="72">
        <f t="shared" si="4"/>
        <v>36.387635723851965</v>
      </c>
    </row>
    <row r="5" spans="1:20" x14ac:dyDescent="0.25">
      <c r="A5" s="68">
        <f t="shared" ref="A5:A68" si="7">A4+1</f>
        <v>3</v>
      </c>
      <c r="B5" s="68" t="s">
        <v>1366</v>
      </c>
      <c r="C5" s="68" t="s">
        <v>1367</v>
      </c>
      <c r="D5" s="68" t="s">
        <v>2456</v>
      </c>
      <c r="E5" s="68" t="str">
        <f t="shared" si="5"/>
        <v>AR</v>
      </c>
      <c r="F5" s="68" t="s">
        <v>1365</v>
      </c>
      <c r="G5" s="68">
        <f t="shared" si="6"/>
        <v>2</v>
      </c>
      <c r="H5" s="68">
        <f t="shared" si="0"/>
        <v>1</v>
      </c>
      <c r="I5" s="68" t="str">
        <f t="shared" si="1"/>
        <v>2_1_AR</v>
      </c>
      <c r="J5" s="60">
        <v>69.298655867708703</v>
      </c>
      <c r="K5" s="60">
        <v>38.0730824694582</v>
      </c>
      <c r="L5" s="60">
        <v>20.832090778659101</v>
      </c>
      <c r="M5" s="68">
        <v>3</v>
      </c>
      <c r="N5" s="70">
        <f t="shared" si="2"/>
        <v>6.4516129032258064E-3</v>
      </c>
      <c r="O5" s="71">
        <v>879601.29</v>
      </c>
      <c r="P5" s="57">
        <f t="shared" si="3"/>
        <v>4.3318384495477549E-4</v>
      </c>
      <c r="Q5" s="68">
        <v>3</v>
      </c>
      <c r="R5" s="68">
        <v>3</v>
      </c>
      <c r="S5" s="72">
        <f t="shared" si="4"/>
        <v>42.734609705275339</v>
      </c>
    </row>
    <row r="6" spans="1:20" x14ac:dyDescent="0.25">
      <c r="A6" s="68">
        <f t="shared" si="7"/>
        <v>4</v>
      </c>
      <c r="B6" s="68" t="s">
        <v>1366</v>
      </c>
      <c r="C6" s="68" t="s">
        <v>1367</v>
      </c>
      <c r="D6" s="68" t="s">
        <v>3088</v>
      </c>
      <c r="E6" s="68" t="str">
        <f t="shared" si="5"/>
        <v>SERV</v>
      </c>
      <c r="F6" s="68" t="s">
        <v>1365</v>
      </c>
      <c r="G6" s="68">
        <f t="shared" si="6"/>
        <v>2</v>
      </c>
      <c r="H6" s="68">
        <f t="shared" si="0"/>
        <v>1</v>
      </c>
      <c r="I6" s="68" t="str">
        <f t="shared" si="1"/>
        <v>2_1_SERV</v>
      </c>
      <c r="J6" s="60">
        <v>40.694995895727899</v>
      </c>
      <c r="K6" s="60">
        <v>59.964372332390099</v>
      </c>
      <c r="L6" s="60">
        <v>40.741934139224398</v>
      </c>
      <c r="M6" s="68">
        <v>462</v>
      </c>
      <c r="N6" s="70">
        <f t="shared" si="2"/>
        <v>0.57204301075268815</v>
      </c>
      <c r="O6" s="71">
        <v>1485592325.1800001</v>
      </c>
      <c r="P6" s="57">
        <f t="shared" si="3"/>
        <v>0.73162079543650682</v>
      </c>
      <c r="Q6" s="68">
        <v>266</v>
      </c>
      <c r="R6" s="68">
        <v>492</v>
      </c>
      <c r="S6" s="72">
        <f t="shared" si="4"/>
        <v>47.133767455780799</v>
      </c>
    </row>
    <row r="7" spans="1:20" x14ac:dyDescent="0.25">
      <c r="A7" s="68">
        <f t="shared" si="7"/>
        <v>5</v>
      </c>
      <c r="B7" s="68" t="s">
        <v>1875</v>
      </c>
      <c r="C7" s="68" t="s">
        <v>2696</v>
      </c>
      <c r="D7" s="68" t="s">
        <v>2860</v>
      </c>
      <c r="E7" s="68" t="str">
        <f t="shared" si="5"/>
        <v>OP</v>
      </c>
      <c r="F7" s="68" t="s">
        <v>2695</v>
      </c>
      <c r="G7" s="68">
        <f t="shared" si="6"/>
        <v>3</v>
      </c>
      <c r="H7" s="68">
        <f t="shared" si="0"/>
        <v>1</v>
      </c>
      <c r="I7" s="68" t="str">
        <f t="shared" si="1"/>
        <v>3_1_OP</v>
      </c>
      <c r="J7" s="60">
        <v>30.937037903293</v>
      </c>
      <c r="K7" s="60">
        <v>29.4211061600293</v>
      </c>
      <c r="L7" s="60">
        <v>52.020594975737097</v>
      </c>
      <c r="M7" s="68">
        <v>232</v>
      </c>
      <c r="N7" s="70">
        <f t="shared" si="2"/>
        <v>0.60563380281690138</v>
      </c>
      <c r="O7" s="71">
        <v>2054398522.1299901</v>
      </c>
      <c r="P7" s="57">
        <f t="shared" si="3"/>
        <v>0.93342426232926745</v>
      </c>
      <c r="Q7" s="68">
        <v>129</v>
      </c>
      <c r="R7" s="68">
        <v>234</v>
      </c>
      <c r="S7" s="72">
        <f t="shared" si="4"/>
        <v>37.459579679686463</v>
      </c>
      <c r="T7" s="26"/>
    </row>
    <row r="8" spans="1:20" x14ac:dyDescent="0.25">
      <c r="A8" s="68">
        <f t="shared" si="7"/>
        <v>6</v>
      </c>
      <c r="B8" s="68" t="s">
        <v>1875</v>
      </c>
      <c r="C8" s="68" t="s">
        <v>2696</v>
      </c>
      <c r="D8" s="68" t="s">
        <v>2893</v>
      </c>
      <c r="E8" s="68" t="str">
        <f t="shared" si="5"/>
        <v>SOP</v>
      </c>
      <c r="F8" s="68" t="s">
        <v>2695</v>
      </c>
      <c r="G8" s="68">
        <f t="shared" si="6"/>
        <v>3</v>
      </c>
      <c r="H8" s="68">
        <f>IF(B8&lt;&gt;B7,1,IF(C8&lt;&gt;C7,H7+1,H7))</f>
        <v>1</v>
      </c>
      <c r="I8" s="68" t="str">
        <f t="shared" si="1"/>
        <v>3_1_SOP</v>
      </c>
      <c r="J8" s="60">
        <v>18.7574432485358</v>
      </c>
      <c r="K8" s="60">
        <v>31.842248627711498</v>
      </c>
      <c r="L8" s="60">
        <v>47.431967202071696</v>
      </c>
      <c r="M8" s="68">
        <v>130</v>
      </c>
      <c r="N8" s="70">
        <f t="shared" si="2"/>
        <v>0.39436619718309857</v>
      </c>
      <c r="O8" s="71">
        <v>146528328.65000001</v>
      </c>
      <c r="P8" s="57">
        <f t="shared" si="3"/>
        <v>6.6575737670732479E-2</v>
      </c>
      <c r="Q8" s="68">
        <v>84</v>
      </c>
      <c r="R8" s="68">
        <v>130</v>
      </c>
      <c r="S8" s="72">
        <f t="shared" si="4"/>
        <v>32.677219692773001</v>
      </c>
    </row>
    <row r="9" spans="1:20" x14ac:dyDescent="0.25">
      <c r="A9" s="68">
        <f t="shared" si="7"/>
        <v>7</v>
      </c>
      <c r="B9" s="68" t="s">
        <v>1875</v>
      </c>
      <c r="C9" s="68" t="s">
        <v>1876</v>
      </c>
      <c r="D9" s="68" t="s">
        <v>2399</v>
      </c>
      <c r="E9" s="68" t="str">
        <f t="shared" si="5"/>
        <v>AD</v>
      </c>
      <c r="F9" s="68" t="s">
        <v>1874</v>
      </c>
      <c r="G9" s="68">
        <f t="shared" si="6"/>
        <v>3</v>
      </c>
      <c r="H9" s="68">
        <f t="shared" ref="H9:H72" si="8">IF(B9&lt;&gt;B8,1,IF(C9&lt;&gt;C8,H8+1,H8))</f>
        <v>2</v>
      </c>
      <c r="I9" s="68" t="str">
        <f t="shared" si="1"/>
        <v>3_2_AD</v>
      </c>
      <c r="J9" s="60">
        <v>36.014564652176198</v>
      </c>
      <c r="K9" s="60">
        <v>62.283753025850203</v>
      </c>
      <c r="L9" s="60">
        <v>50.799047080978802</v>
      </c>
      <c r="M9" s="68">
        <v>56</v>
      </c>
      <c r="N9" s="70">
        <f t="shared" si="2"/>
        <v>0.13953488372093023</v>
      </c>
      <c r="O9" s="71">
        <v>316441697.40135002</v>
      </c>
      <c r="P9" s="57">
        <f t="shared" si="3"/>
        <v>0.48538348221934535</v>
      </c>
      <c r="Q9" s="68">
        <v>36</v>
      </c>
      <c r="R9" s="68">
        <v>56</v>
      </c>
      <c r="S9" s="72">
        <f t="shared" si="4"/>
        <v>49.69912158633506</v>
      </c>
    </row>
    <row r="10" spans="1:20" x14ac:dyDescent="0.25">
      <c r="A10" s="68">
        <f t="shared" si="7"/>
        <v>8</v>
      </c>
      <c r="B10" s="68" t="s">
        <v>1875</v>
      </c>
      <c r="C10" s="68" t="s">
        <v>1876</v>
      </c>
      <c r="D10" s="68" t="s">
        <v>2456</v>
      </c>
      <c r="E10" s="68" t="str">
        <f t="shared" si="5"/>
        <v>AR</v>
      </c>
      <c r="F10" s="68" t="s">
        <v>1874</v>
      </c>
      <c r="G10" s="68">
        <f t="shared" si="6"/>
        <v>3</v>
      </c>
      <c r="H10" s="68">
        <f t="shared" si="8"/>
        <v>2</v>
      </c>
      <c r="I10" s="68" t="str">
        <f t="shared" si="1"/>
        <v>3_2_AR</v>
      </c>
      <c r="J10" s="60">
        <v>44.590176105450901</v>
      </c>
      <c r="K10" s="60">
        <v>35.311521449299001</v>
      </c>
      <c r="L10" s="60">
        <v>43.627389475787403</v>
      </c>
      <c r="M10" s="68">
        <v>11</v>
      </c>
      <c r="N10" s="70">
        <f t="shared" si="2"/>
        <v>3.1007751937984496E-2</v>
      </c>
      <c r="O10" s="71">
        <v>23785909.41</v>
      </c>
      <c r="P10" s="57">
        <f t="shared" si="3"/>
        <v>3.6484722563400206E-2</v>
      </c>
      <c r="Q10" s="68">
        <v>8</v>
      </c>
      <c r="R10" s="68">
        <v>11</v>
      </c>
      <c r="S10" s="72">
        <f t="shared" si="4"/>
        <v>41.176362343512437</v>
      </c>
    </row>
    <row r="11" spans="1:20" x14ac:dyDescent="0.25">
      <c r="A11" s="68">
        <f t="shared" si="7"/>
        <v>9</v>
      </c>
      <c r="B11" s="68" t="s">
        <v>1875</v>
      </c>
      <c r="C11" s="68" t="s">
        <v>1876</v>
      </c>
      <c r="D11" s="68" t="s">
        <v>3088</v>
      </c>
      <c r="E11" s="68" t="str">
        <f t="shared" si="5"/>
        <v>SERV</v>
      </c>
      <c r="F11" s="68" t="s">
        <v>1874</v>
      </c>
      <c r="G11" s="68">
        <f t="shared" si="6"/>
        <v>3</v>
      </c>
      <c r="H11" s="68">
        <f t="shared" si="8"/>
        <v>2</v>
      </c>
      <c r="I11" s="68" t="str">
        <f t="shared" si="1"/>
        <v>3_2_SERV</v>
      </c>
      <c r="J11" s="60">
        <v>33.448673146421697</v>
      </c>
      <c r="K11" s="60">
        <v>68.293304589937904</v>
      </c>
      <c r="L11" s="60">
        <v>44.1915202980082</v>
      </c>
      <c r="M11" s="68">
        <v>367</v>
      </c>
      <c r="N11" s="70">
        <f t="shared" si="2"/>
        <v>0.8294573643410853</v>
      </c>
      <c r="O11" s="71">
        <v>311714020.77446401</v>
      </c>
      <c r="P11" s="57">
        <f t="shared" si="3"/>
        <v>0.47813179521725452</v>
      </c>
      <c r="Q11" s="68">
        <v>214</v>
      </c>
      <c r="R11" s="68">
        <v>367</v>
      </c>
      <c r="S11" s="72">
        <f t="shared" si="4"/>
        <v>48.644499344789267</v>
      </c>
    </row>
    <row r="12" spans="1:20" x14ac:dyDescent="0.25">
      <c r="A12" s="68">
        <f t="shared" si="7"/>
        <v>10</v>
      </c>
      <c r="B12" s="68" t="s">
        <v>2118</v>
      </c>
      <c r="C12" s="68" t="s">
        <v>2119</v>
      </c>
      <c r="D12" s="68" t="s">
        <v>2399</v>
      </c>
      <c r="E12" s="68" t="str">
        <f t="shared" si="5"/>
        <v>AD</v>
      </c>
      <c r="F12" s="68" t="s">
        <v>2117</v>
      </c>
      <c r="G12" s="68">
        <f t="shared" si="6"/>
        <v>4</v>
      </c>
      <c r="H12" s="68">
        <f t="shared" si="8"/>
        <v>1</v>
      </c>
      <c r="I12" s="68" t="str">
        <f t="shared" si="1"/>
        <v>4_1_AD</v>
      </c>
      <c r="J12" s="60">
        <v>33.050306702062002</v>
      </c>
      <c r="K12" s="60">
        <v>63.905030449898497</v>
      </c>
      <c r="L12" s="60">
        <v>35.201728525239297</v>
      </c>
      <c r="M12" s="68">
        <v>42</v>
      </c>
      <c r="N12" s="70">
        <f t="shared" si="2"/>
        <v>0.13698630136986301</v>
      </c>
      <c r="O12" s="71">
        <v>11673070.939999901</v>
      </c>
      <c r="P12" s="57">
        <f t="shared" si="3"/>
        <v>2.7022700642621193E-2</v>
      </c>
      <c r="Q12" s="68">
        <v>20</v>
      </c>
      <c r="R12" s="68">
        <v>42</v>
      </c>
      <c r="S12" s="72">
        <f t="shared" si="4"/>
        <v>44.052355225733265</v>
      </c>
    </row>
    <row r="13" spans="1:20" x14ac:dyDescent="0.25">
      <c r="A13" s="68">
        <f t="shared" si="7"/>
        <v>11</v>
      </c>
      <c r="B13" s="68" t="s">
        <v>2118</v>
      </c>
      <c r="C13" s="68" t="s">
        <v>2119</v>
      </c>
      <c r="D13" s="68" t="s">
        <v>2456</v>
      </c>
      <c r="E13" s="68" t="str">
        <f t="shared" si="5"/>
        <v>AR</v>
      </c>
      <c r="F13" s="68" t="s">
        <v>2117</v>
      </c>
      <c r="G13" s="68">
        <f t="shared" si="6"/>
        <v>4</v>
      </c>
      <c r="H13" s="68">
        <f t="shared" si="8"/>
        <v>1</v>
      </c>
      <c r="I13" s="68" t="str">
        <f t="shared" si="1"/>
        <v>4_1_AR</v>
      </c>
      <c r="J13" s="60">
        <v>30.364784902263899</v>
      </c>
      <c r="K13" s="60">
        <v>59.141052733412501</v>
      </c>
      <c r="L13" s="60">
        <v>42.429205177717698</v>
      </c>
      <c r="M13" s="68">
        <v>10</v>
      </c>
      <c r="N13" s="70">
        <f t="shared" si="2"/>
        <v>4.7945205479452052E-2</v>
      </c>
      <c r="O13" s="71">
        <v>24146779.579999998</v>
      </c>
      <c r="P13" s="57">
        <f t="shared" si="3"/>
        <v>5.5898846107218444E-2</v>
      </c>
      <c r="Q13" s="68">
        <v>7</v>
      </c>
      <c r="R13" s="68">
        <v>10</v>
      </c>
      <c r="S13" s="72">
        <f t="shared" si="4"/>
        <v>43.978347604464695</v>
      </c>
    </row>
    <row r="14" spans="1:20" x14ac:dyDescent="0.25">
      <c r="A14" s="68">
        <f t="shared" si="7"/>
        <v>12</v>
      </c>
      <c r="B14" s="68" t="s">
        <v>2118</v>
      </c>
      <c r="C14" s="68" t="s">
        <v>2119</v>
      </c>
      <c r="D14" s="68" t="s">
        <v>3088</v>
      </c>
      <c r="E14" s="68" t="str">
        <f t="shared" si="5"/>
        <v>SERV</v>
      </c>
      <c r="F14" s="68" t="s">
        <v>2117</v>
      </c>
      <c r="G14" s="68">
        <f t="shared" si="6"/>
        <v>4</v>
      </c>
      <c r="H14" s="68">
        <f t="shared" si="8"/>
        <v>1</v>
      </c>
      <c r="I14" s="68" t="str">
        <f t="shared" si="1"/>
        <v>4_1_SERV</v>
      </c>
      <c r="J14" s="60">
        <v>28.288911982974799</v>
      </c>
      <c r="K14" s="60">
        <v>69.904517912109995</v>
      </c>
      <c r="L14" s="60">
        <v>44.652330784998597</v>
      </c>
      <c r="M14" s="68">
        <v>236</v>
      </c>
      <c r="N14" s="70">
        <f t="shared" si="2"/>
        <v>0.81506849315068497</v>
      </c>
      <c r="O14" s="71">
        <v>396152922.82999998</v>
      </c>
      <c r="P14" s="57">
        <f t="shared" si="3"/>
        <v>0.91707845325016035</v>
      </c>
      <c r="Q14" s="68">
        <v>119</v>
      </c>
      <c r="R14" s="68">
        <v>237</v>
      </c>
      <c r="S14" s="72">
        <f t="shared" si="4"/>
        <v>47.615253560027803</v>
      </c>
    </row>
    <row r="15" spans="1:20" x14ac:dyDescent="0.25">
      <c r="A15" s="68">
        <f t="shared" si="7"/>
        <v>13</v>
      </c>
      <c r="B15" s="68" t="s">
        <v>2118</v>
      </c>
      <c r="C15" s="68" t="s">
        <v>2551</v>
      </c>
      <c r="D15" s="68" t="s">
        <v>2860</v>
      </c>
      <c r="E15" s="68" t="str">
        <f t="shared" si="5"/>
        <v>OP</v>
      </c>
      <c r="F15" s="68" t="s">
        <v>2550</v>
      </c>
      <c r="G15" s="68">
        <f t="shared" si="6"/>
        <v>4</v>
      </c>
      <c r="H15" s="68">
        <f t="shared" si="8"/>
        <v>2</v>
      </c>
      <c r="I15" s="68" t="str">
        <f t="shared" si="1"/>
        <v>4_2_OP</v>
      </c>
      <c r="J15" s="60">
        <v>22.834414703601301</v>
      </c>
      <c r="K15" s="60">
        <v>44.540171129968201</v>
      </c>
      <c r="L15" s="60">
        <v>41.6951736020075</v>
      </c>
      <c r="M15" s="68">
        <v>116</v>
      </c>
      <c r="N15" s="70">
        <f t="shared" si="2"/>
        <v>0.671875</v>
      </c>
      <c r="O15" s="71">
        <v>1061939562.18999</v>
      </c>
      <c r="P15" s="57">
        <f t="shared" si="3"/>
        <v>0.9418933190460832</v>
      </c>
      <c r="Q15" s="68">
        <v>43</v>
      </c>
      <c r="R15" s="68">
        <v>116</v>
      </c>
      <c r="S15" s="72">
        <f t="shared" si="4"/>
        <v>36.356586478525664</v>
      </c>
    </row>
    <row r="16" spans="1:20" x14ac:dyDescent="0.25">
      <c r="A16" s="68">
        <f t="shared" si="7"/>
        <v>14</v>
      </c>
      <c r="B16" s="68" t="s">
        <v>2118</v>
      </c>
      <c r="C16" s="68" t="s">
        <v>2551</v>
      </c>
      <c r="D16" s="68" t="s">
        <v>2893</v>
      </c>
      <c r="E16" s="68" t="str">
        <f t="shared" si="5"/>
        <v>SOP</v>
      </c>
      <c r="F16" s="68" t="s">
        <v>2550</v>
      </c>
      <c r="G16" s="68">
        <f t="shared" si="6"/>
        <v>4</v>
      </c>
      <c r="H16" s="68">
        <f t="shared" si="8"/>
        <v>2</v>
      </c>
      <c r="I16" s="68" t="str">
        <f t="shared" si="1"/>
        <v>4_2_SOP</v>
      </c>
      <c r="J16" s="60">
        <v>36.1544756787737</v>
      </c>
      <c r="K16" s="60">
        <v>58.493069488223298</v>
      </c>
      <c r="L16" s="60">
        <v>56.684900712270199</v>
      </c>
      <c r="M16" s="68">
        <v>46</v>
      </c>
      <c r="N16" s="70">
        <f t="shared" si="2"/>
        <v>0.328125</v>
      </c>
      <c r="O16" s="71">
        <v>65512497.100000001</v>
      </c>
      <c r="P16" s="57">
        <f t="shared" si="3"/>
        <v>5.8106680953916863E-2</v>
      </c>
      <c r="Q16" s="68">
        <v>21</v>
      </c>
      <c r="R16" s="68">
        <v>46</v>
      </c>
      <c r="S16" s="72">
        <f t="shared" si="4"/>
        <v>50.444148626422397</v>
      </c>
    </row>
    <row r="17" spans="1:19" x14ac:dyDescent="0.25">
      <c r="A17" s="68">
        <f t="shared" si="7"/>
        <v>15</v>
      </c>
      <c r="B17" s="68" t="s">
        <v>1745</v>
      </c>
      <c r="C17" s="68" t="s">
        <v>1746</v>
      </c>
      <c r="D17" s="68" t="s">
        <v>2399</v>
      </c>
      <c r="E17" s="68" t="str">
        <f t="shared" si="5"/>
        <v>AD</v>
      </c>
      <c r="F17" s="68" t="s">
        <v>1744</v>
      </c>
      <c r="G17" s="68">
        <f t="shared" si="6"/>
        <v>5</v>
      </c>
      <c r="H17" s="68">
        <f t="shared" si="8"/>
        <v>1</v>
      </c>
      <c r="I17" s="68" t="str">
        <f t="shared" si="1"/>
        <v>5_1_AD</v>
      </c>
      <c r="J17" s="60">
        <v>26.5485578831311</v>
      </c>
      <c r="K17" s="60">
        <v>30.365461245783798</v>
      </c>
      <c r="L17" s="60">
        <v>28.7314703264923</v>
      </c>
      <c r="M17" s="68">
        <v>18</v>
      </c>
      <c r="N17" s="70">
        <f t="shared" si="2"/>
        <v>0.189873417721519</v>
      </c>
      <c r="O17" s="71">
        <v>6398476.4500000002</v>
      </c>
      <c r="P17" s="57">
        <f t="shared" si="3"/>
        <v>2.9932926397840703E-2</v>
      </c>
      <c r="Q17" s="68">
        <v>15</v>
      </c>
      <c r="R17" s="68">
        <v>18</v>
      </c>
      <c r="S17" s="72">
        <f t="shared" si="4"/>
        <v>28.548496485135733</v>
      </c>
    </row>
    <row r="18" spans="1:19" x14ac:dyDescent="0.25">
      <c r="A18" s="68">
        <f t="shared" si="7"/>
        <v>16</v>
      </c>
      <c r="B18" s="68" t="s">
        <v>1745</v>
      </c>
      <c r="C18" s="68" t="s">
        <v>1746</v>
      </c>
      <c r="D18" s="68" t="s">
        <v>2456</v>
      </c>
      <c r="E18" s="68" t="str">
        <f t="shared" si="5"/>
        <v>AR</v>
      </c>
      <c r="F18" s="68" t="s">
        <v>1744</v>
      </c>
      <c r="G18" s="68">
        <f t="shared" si="6"/>
        <v>5</v>
      </c>
      <c r="H18" s="68">
        <f t="shared" si="8"/>
        <v>1</v>
      </c>
      <c r="I18" s="68" t="str">
        <f t="shared" si="1"/>
        <v>5_1_AR</v>
      </c>
      <c r="J18" s="60">
        <v>26.282288209080299</v>
      </c>
      <c r="K18" s="60">
        <v>36.397106553012101</v>
      </c>
      <c r="L18" s="60">
        <v>34.567210244214699</v>
      </c>
      <c r="M18" s="68">
        <v>6</v>
      </c>
      <c r="N18" s="70">
        <f t="shared" si="2"/>
        <v>7.5949367088607597E-2</v>
      </c>
      <c r="O18" s="71">
        <v>62182886.68</v>
      </c>
      <c r="P18" s="57">
        <f t="shared" si="3"/>
        <v>0.29089983916369794</v>
      </c>
      <c r="Q18" s="68">
        <v>6</v>
      </c>
      <c r="R18" s="68">
        <v>7</v>
      </c>
      <c r="S18" s="72">
        <f t="shared" si="4"/>
        <v>32.415535002102366</v>
      </c>
    </row>
    <row r="19" spans="1:19" x14ac:dyDescent="0.25">
      <c r="A19" s="68">
        <f t="shared" si="7"/>
        <v>17</v>
      </c>
      <c r="B19" s="68" t="s">
        <v>1745</v>
      </c>
      <c r="C19" s="68" t="s">
        <v>1746</v>
      </c>
      <c r="D19" s="68" t="s">
        <v>3088</v>
      </c>
      <c r="E19" s="68" t="str">
        <f t="shared" si="5"/>
        <v>SERV</v>
      </c>
      <c r="F19" s="68" t="s">
        <v>1744</v>
      </c>
      <c r="G19" s="68">
        <f t="shared" si="6"/>
        <v>5</v>
      </c>
      <c r="H19" s="68">
        <f t="shared" si="8"/>
        <v>1</v>
      </c>
      <c r="I19" s="68" t="str">
        <f t="shared" si="1"/>
        <v>5_1_SERV</v>
      </c>
      <c r="J19" s="60">
        <v>24.026865001245302</v>
      </c>
      <c r="K19" s="60">
        <v>54.480625509240099</v>
      </c>
      <c r="L19" s="60">
        <v>30.852059776242399</v>
      </c>
      <c r="M19" s="68">
        <v>90</v>
      </c>
      <c r="N19" s="70">
        <f t="shared" si="2"/>
        <v>0.73417721518987344</v>
      </c>
      <c r="O19" s="71">
        <v>145179108.02999899</v>
      </c>
      <c r="P19" s="57">
        <f t="shared" si="3"/>
        <v>0.67916723443846139</v>
      </c>
      <c r="Q19" s="68">
        <v>58</v>
      </c>
      <c r="R19" s="68">
        <v>94</v>
      </c>
      <c r="S19" s="72">
        <f t="shared" si="4"/>
        <v>36.453183428909263</v>
      </c>
    </row>
    <row r="20" spans="1:19" x14ac:dyDescent="0.25">
      <c r="A20" s="68">
        <f t="shared" si="7"/>
        <v>18</v>
      </c>
      <c r="B20" s="68" t="s">
        <v>1745</v>
      </c>
      <c r="C20" s="68" t="s">
        <v>2688</v>
      </c>
      <c r="D20" s="68" t="s">
        <v>2860</v>
      </c>
      <c r="E20" s="68" t="str">
        <f t="shared" si="5"/>
        <v>OP</v>
      </c>
      <c r="F20" s="68" t="s">
        <v>2687</v>
      </c>
      <c r="G20" s="68">
        <f t="shared" si="6"/>
        <v>5</v>
      </c>
      <c r="H20" s="68">
        <f t="shared" si="8"/>
        <v>2</v>
      </c>
      <c r="I20" s="68" t="str">
        <f t="shared" si="1"/>
        <v>5_2_OP</v>
      </c>
      <c r="J20" s="60">
        <v>32.520546522015302</v>
      </c>
      <c r="K20" s="60">
        <v>50.410008554580401</v>
      </c>
      <c r="L20" s="60">
        <v>40.654955161002498</v>
      </c>
      <c r="M20" s="68">
        <v>59</v>
      </c>
      <c r="N20" s="70">
        <f t="shared" si="2"/>
        <v>0.70588235294117652</v>
      </c>
      <c r="O20" s="71">
        <v>224736067.82699999</v>
      </c>
      <c r="P20" s="57">
        <f t="shared" si="3"/>
        <v>0.98408417001971316</v>
      </c>
      <c r="Q20" s="68">
        <v>24</v>
      </c>
      <c r="R20" s="68">
        <v>59</v>
      </c>
      <c r="S20" s="72">
        <f t="shared" si="4"/>
        <v>41.195170079199407</v>
      </c>
    </row>
    <row r="21" spans="1:19" x14ac:dyDescent="0.25">
      <c r="A21" s="68">
        <f t="shared" si="7"/>
        <v>19</v>
      </c>
      <c r="B21" s="68" t="s">
        <v>1745</v>
      </c>
      <c r="C21" s="68" t="s">
        <v>2688</v>
      </c>
      <c r="D21" s="68" t="s">
        <v>2893</v>
      </c>
      <c r="E21" s="68" t="str">
        <f t="shared" si="5"/>
        <v>SOP</v>
      </c>
      <c r="F21" s="68" t="s">
        <v>2687</v>
      </c>
      <c r="G21" s="68">
        <f t="shared" si="6"/>
        <v>5</v>
      </c>
      <c r="H21" s="68">
        <f t="shared" si="8"/>
        <v>2</v>
      </c>
      <c r="I21" s="68" t="str">
        <f t="shared" si="1"/>
        <v>5_2_SOP</v>
      </c>
      <c r="J21" s="60">
        <v>32.692695456089098</v>
      </c>
      <c r="K21" s="60">
        <v>37.763074266345697</v>
      </c>
      <c r="L21" s="60">
        <v>49.412826765777801</v>
      </c>
      <c r="M21" s="68">
        <v>16</v>
      </c>
      <c r="N21" s="70">
        <f t="shared" si="2"/>
        <v>0.29411764705882354</v>
      </c>
      <c r="O21" s="71">
        <v>3634710.48</v>
      </c>
      <c r="P21" s="57">
        <f t="shared" si="3"/>
        <v>1.5915829980286886E-2</v>
      </c>
      <c r="Q21" s="68">
        <v>10</v>
      </c>
      <c r="R21" s="68">
        <v>16</v>
      </c>
      <c r="S21" s="72">
        <f t="shared" si="4"/>
        <v>39.956198829404201</v>
      </c>
    </row>
    <row r="22" spans="1:19" x14ac:dyDescent="0.25">
      <c r="A22" s="68">
        <f t="shared" si="7"/>
        <v>20</v>
      </c>
      <c r="B22" s="68" t="s">
        <v>26</v>
      </c>
      <c r="C22" s="68" t="s">
        <v>2509</v>
      </c>
      <c r="D22" s="68" t="s">
        <v>2860</v>
      </c>
      <c r="E22" s="68" t="str">
        <f t="shared" si="5"/>
        <v>OP</v>
      </c>
      <c r="F22" s="68" t="s">
        <v>2508</v>
      </c>
      <c r="G22" s="68">
        <f t="shared" si="6"/>
        <v>6</v>
      </c>
      <c r="H22" s="68">
        <f t="shared" si="8"/>
        <v>1</v>
      </c>
      <c r="I22" s="68" t="str">
        <f t="shared" si="1"/>
        <v>6_1_OP</v>
      </c>
      <c r="J22" s="60">
        <v>32.2243658218365</v>
      </c>
      <c r="K22" s="60">
        <v>60.204011108988801</v>
      </c>
      <c r="L22" s="60">
        <v>30.798444231237902</v>
      </c>
      <c r="M22" s="68">
        <v>136</v>
      </c>
      <c r="N22" s="70">
        <f t="shared" si="2"/>
        <v>0.53773584905660377</v>
      </c>
      <c r="O22" s="71">
        <v>275659226.19</v>
      </c>
      <c r="P22" s="57">
        <f t="shared" si="3"/>
        <v>0.88791874647030888</v>
      </c>
      <c r="Q22" s="68">
        <v>57</v>
      </c>
      <c r="R22" s="68">
        <v>136</v>
      </c>
      <c r="S22" s="72">
        <f t="shared" si="4"/>
        <v>41.07560705402107</v>
      </c>
    </row>
    <row r="23" spans="1:19" x14ac:dyDescent="0.25">
      <c r="A23" s="68">
        <f t="shared" si="7"/>
        <v>21</v>
      </c>
      <c r="B23" s="68" t="s">
        <v>26</v>
      </c>
      <c r="C23" s="68" t="s">
        <v>2509</v>
      </c>
      <c r="D23" s="68" t="s">
        <v>3088</v>
      </c>
      <c r="E23" s="68" t="str">
        <f t="shared" si="5"/>
        <v>SERV</v>
      </c>
      <c r="F23" s="68" t="s">
        <v>2508</v>
      </c>
      <c r="G23" s="68">
        <f t="shared" si="6"/>
        <v>6</v>
      </c>
      <c r="H23" s="68">
        <f t="shared" si="8"/>
        <v>1</v>
      </c>
      <c r="I23" s="68" t="str">
        <f t="shared" si="1"/>
        <v>6_1_SERV</v>
      </c>
      <c r="J23" s="60">
        <v>40.552658862792299</v>
      </c>
      <c r="K23" s="60">
        <v>39.637894867005897</v>
      </c>
      <c r="L23" s="60">
        <v>7.15209412065943</v>
      </c>
      <c r="M23" s="68">
        <v>12</v>
      </c>
      <c r="N23" s="70">
        <f t="shared" si="2"/>
        <v>7.5471698113207544E-2</v>
      </c>
      <c r="O23" s="71">
        <v>1585482.59</v>
      </c>
      <c r="P23" s="57">
        <f t="shared" si="3"/>
        <v>5.1069566338148862E-3</v>
      </c>
      <c r="Q23" s="68">
        <v>8</v>
      </c>
      <c r="R23" s="68">
        <v>12</v>
      </c>
      <c r="S23" s="72">
        <f t="shared" si="4"/>
        <v>29.114215950152541</v>
      </c>
    </row>
    <row r="24" spans="1:19" x14ac:dyDescent="0.25">
      <c r="A24" s="68">
        <f t="shared" si="7"/>
        <v>22</v>
      </c>
      <c r="B24" s="68" t="s">
        <v>26</v>
      </c>
      <c r="C24" s="68" t="s">
        <v>2509</v>
      </c>
      <c r="D24" s="68" t="s">
        <v>2893</v>
      </c>
      <c r="E24" s="68" t="str">
        <f t="shared" si="5"/>
        <v>SOP</v>
      </c>
      <c r="F24" s="68" t="s">
        <v>2508</v>
      </c>
      <c r="G24" s="68">
        <f t="shared" si="6"/>
        <v>6</v>
      </c>
      <c r="H24" s="68">
        <f t="shared" si="8"/>
        <v>1</v>
      </c>
      <c r="I24" s="68" t="str">
        <f t="shared" si="1"/>
        <v>6_1_SOP</v>
      </c>
      <c r="J24" s="60">
        <v>22.7705687652292</v>
      </c>
      <c r="K24" s="60">
        <v>56.835577009539797</v>
      </c>
      <c r="L24" s="60">
        <v>30.805948644010101</v>
      </c>
      <c r="M24" s="68">
        <v>69</v>
      </c>
      <c r="N24" s="70">
        <f t="shared" si="2"/>
        <v>0.3867924528301887</v>
      </c>
      <c r="O24" s="71">
        <v>33210754.949999999</v>
      </c>
      <c r="P24" s="57">
        <f t="shared" si="3"/>
        <v>0.10697429689587638</v>
      </c>
      <c r="Q24" s="68">
        <v>41</v>
      </c>
      <c r="R24" s="68">
        <v>69</v>
      </c>
      <c r="S24" s="72">
        <f t="shared" si="4"/>
        <v>36.804031472926368</v>
      </c>
    </row>
    <row r="25" spans="1:19" x14ac:dyDescent="0.25">
      <c r="A25" s="68">
        <f t="shared" si="7"/>
        <v>23</v>
      </c>
      <c r="B25" s="68" t="s">
        <v>26</v>
      </c>
      <c r="C25" s="68" t="s">
        <v>27</v>
      </c>
      <c r="D25" s="68" t="s">
        <v>2399</v>
      </c>
      <c r="E25" s="68" t="str">
        <f t="shared" si="5"/>
        <v>AD</v>
      </c>
      <c r="F25" s="68" t="s">
        <v>25</v>
      </c>
      <c r="G25" s="68">
        <f t="shared" si="6"/>
        <v>6</v>
      </c>
      <c r="H25" s="68">
        <f t="shared" si="8"/>
        <v>2</v>
      </c>
      <c r="I25" s="68" t="str">
        <f t="shared" si="1"/>
        <v>6_2_AD</v>
      </c>
      <c r="J25" s="60">
        <v>23.451889468595901</v>
      </c>
      <c r="K25" s="60">
        <v>45.583618882190898</v>
      </c>
      <c r="L25" s="60">
        <v>28.829672555602301</v>
      </c>
      <c r="M25" s="68">
        <v>9</v>
      </c>
      <c r="N25" s="70">
        <f t="shared" si="2"/>
        <v>0.25</v>
      </c>
      <c r="O25" s="71">
        <v>44657934.060000002</v>
      </c>
      <c r="P25" s="57">
        <f t="shared" si="3"/>
        <v>0.28507367901838943</v>
      </c>
      <c r="Q25" s="68">
        <v>7</v>
      </c>
      <c r="R25" s="68">
        <v>9</v>
      </c>
      <c r="S25" s="72">
        <f t="shared" si="4"/>
        <v>32.621726968796366</v>
      </c>
    </row>
    <row r="26" spans="1:19" x14ac:dyDescent="0.25">
      <c r="A26" s="68">
        <f t="shared" si="7"/>
        <v>24</v>
      </c>
      <c r="B26" s="68" t="s">
        <v>26</v>
      </c>
      <c r="C26" s="68" t="s">
        <v>27</v>
      </c>
      <c r="D26" s="68" t="s">
        <v>3088</v>
      </c>
      <c r="E26" s="68" t="str">
        <f t="shared" si="5"/>
        <v>SERV</v>
      </c>
      <c r="F26" s="68" t="s">
        <v>25</v>
      </c>
      <c r="G26" s="68">
        <f t="shared" si="6"/>
        <v>6</v>
      </c>
      <c r="H26" s="68">
        <f t="shared" si="8"/>
        <v>2</v>
      </c>
      <c r="I26" s="68" t="str">
        <f t="shared" si="1"/>
        <v>6_2_SERV</v>
      </c>
      <c r="J26" s="60">
        <v>17.216813469189201</v>
      </c>
      <c r="K26" s="60">
        <v>37.721413080551898</v>
      </c>
      <c r="L26" s="60">
        <v>25.644025279307701</v>
      </c>
      <c r="M26" s="68">
        <v>22</v>
      </c>
      <c r="N26" s="70">
        <f t="shared" si="2"/>
        <v>0.75</v>
      </c>
      <c r="O26" s="71">
        <v>111996072.77</v>
      </c>
      <c r="P26" s="57">
        <f t="shared" si="3"/>
        <v>0.71492632098161069</v>
      </c>
      <c r="Q26" s="68">
        <v>21</v>
      </c>
      <c r="R26" s="68">
        <v>22</v>
      </c>
      <c r="S26" s="72">
        <f t="shared" si="4"/>
        <v>26.860750609682935</v>
      </c>
    </row>
    <row r="27" spans="1:19" x14ac:dyDescent="0.25">
      <c r="A27" s="68">
        <f t="shared" si="7"/>
        <v>25</v>
      </c>
      <c r="B27" s="68" t="s">
        <v>1481</v>
      </c>
      <c r="C27" s="68" t="s">
        <v>1482</v>
      </c>
      <c r="D27" s="68" t="s">
        <v>2399</v>
      </c>
      <c r="E27" s="68" t="str">
        <f t="shared" si="5"/>
        <v>AD</v>
      </c>
      <c r="F27" s="68" t="s">
        <v>1480</v>
      </c>
      <c r="G27" s="68">
        <f t="shared" si="6"/>
        <v>7</v>
      </c>
      <c r="H27" s="68">
        <f t="shared" si="8"/>
        <v>1</v>
      </c>
      <c r="I27" s="68" t="str">
        <f t="shared" si="1"/>
        <v>7_1_AD</v>
      </c>
      <c r="J27" s="60">
        <v>15.9473324984036</v>
      </c>
      <c r="K27" s="60">
        <v>60.410635339049897</v>
      </c>
      <c r="L27" s="60">
        <v>31.372521913638</v>
      </c>
      <c r="M27" s="68">
        <v>140</v>
      </c>
      <c r="N27" s="70">
        <f t="shared" si="2"/>
        <v>0.28399999999999997</v>
      </c>
      <c r="O27" s="71">
        <v>146803189.07566601</v>
      </c>
      <c r="P27" s="57">
        <f t="shared" si="3"/>
        <v>0.27675661237952215</v>
      </c>
      <c r="Q27" s="68">
        <v>71</v>
      </c>
      <c r="R27" s="68">
        <v>151</v>
      </c>
      <c r="S27" s="72">
        <f t="shared" si="4"/>
        <v>35.91016325036383</v>
      </c>
    </row>
    <row r="28" spans="1:19" x14ac:dyDescent="0.25">
      <c r="A28" s="68">
        <f t="shared" si="7"/>
        <v>26</v>
      </c>
      <c r="B28" s="68" t="s">
        <v>1481</v>
      </c>
      <c r="C28" s="68" t="s">
        <v>1482</v>
      </c>
      <c r="D28" s="68" t="s">
        <v>2456</v>
      </c>
      <c r="E28" s="68" t="str">
        <f t="shared" si="5"/>
        <v>AR</v>
      </c>
      <c r="F28" s="68" t="s">
        <v>1480</v>
      </c>
      <c r="G28" s="68">
        <f t="shared" si="6"/>
        <v>7</v>
      </c>
      <c r="H28" s="68">
        <f t="shared" si="8"/>
        <v>1</v>
      </c>
      <c r="I28" s="68" t="str">
        <f t="shared" si="1"/>
        <v>7_1_AR</v>
      </c>
      <c r="J28" s="60">
        <v>35.773960123168102</v>
      </c>
      <c r="K28" s="60">
        <v>48.740087732823</v>
      </c>
      <c r="L28" s="60">
        <v>23.522066142513001</v>
      </c>
      <c r="M28" s="68">
        <v>9</v>
      </c>
      <c r="N28" s="70">
        <f t="shared" si="2"/>
        <v>3.2000000000000001E-2</v>
      </c>
      <c r="O28" s="71">
        <v>5199236.47</v>
      </c>
      <c r="P28" s="57">
        <f t="shared" si="3"/>
        <v>9.8017153541235958E-3</v>
      </c>
      <c r="Q28" s="68">
        <v>8</v>
      </c>
      <c r="R28" s="68">
        <v>9</v>
      </c>
      <c r="S28" s="72">
        <f t="shared" si="4"/>
        <v>36.012037999501366</v>
      </c>
    </row>
    <row r="29" spans="1:19" x14ac:dyDescent="0.25">
      <c r="A29" s="68">
        <f t="shared" si="7"/>
        <v>27</v>
      </c>
      <c r="B29" s="68" t="s">
        <v>1481</v>
      </c>
      <c r="C29" s="68" t="s">
        <v>1482</v>
      </c>
      <c r="D29" s="68" t="s">
        <v>2860</v>
      </c>
      <c r="E29" s="68" t="str">
        <f t="shared" si="5"/>
        <v>OP</v>
      </c>
      <c r="F29" s="68" t="s">
        <v>1480</v>
      </c>
      <c r="G29" s="68">
        <f t="shared" si="6"/>
        <v>7</v>
      </c>
      <c r="H29" s="68">
        <f t="shared" si="8"/>
        <v>1</v>
      </c>
      <c r="I29" s="68" t="str">
        <f t="shared" si="1"/>
        <v>7_1_OP</v>
      </c>
      <c r="J29" s="60">
        <v>59.634964121821902</v>
      </c>
      <c r="K29" s="60">
        <v>43.722953053112903</v>
      </c>
      <c r="L29" s="60">
        <v>20.2968643466263</v>
      </c>
      <c r="M29" s="68">
        <v>8</v>
      </c>
      <c r="N29" s="70">
        <f t="shared" si="2"/>
        <v>2.8000000000000001E-2</v>
      </c>
      <c r="O29" s="71">
        <v>225694232.96000001</v>
      </c>
      <c r="P29" s="57">
        <f t="shared" si="3"/>
        <v>0.42548374964395108</v>
      </c>
      <c r="Q29" s="68">
        <v>7</v>
      </c>
      <c r="R29" s="68">
        <v>8</v>
      </c>
      <c r="S29" s="72">
        <f t="shared" si="4"/>
        <v>41.21826050718704</v>
      </c>
    </row>
    <row r="30" spans="1:19" x14ac:dyDescent="0.25">
      <c r="A30" s="68">
        <f t="shared" si="7"/>
        <v>28</v>
      </c>
      <c r="B30" s="68" t="s">
        <v>1481</v>
      </c>
      <c r="C30" s="68" t="s">
        <v>1482</v>
      </c>
      <c r="D30" s="68" t="s">
        <v>3088</v>
      </c>
      <c r="E30" s="68" t="str">
        <f t="shared" si="5"/>
        <v>SERV</v>
      </c>
      <c r="F30" s="68" t="s">
        <v>1480</v>
      </c>
      <c r="G30" s="68">
        <f t="shared" si="6"/>
        <v>7</v>
      </c>
      <c r="H30" s="68">
        <f t="shared" si="8"/>
        <v>1</v>
      </c>
      <c r="I30" s="68" t="str">
        <f t="shared" si="1"/>
        <v>7_1_SERV</v>
      </c>
      <c r="J30" s="60">
        <v>19.9967113463494</v>
      </c>
      <c r="K30" s="60">
        <v>69.496210180547394</v>
      </c>
      <c r="L30" s="60">
        <v>25.455976815492601</v>
      </c>
      <c r="M30" s="68">
        <v>302</v>
      </c>
      <c r="N30" s="70">
        <f t="shared" si="2"/>
        <v>0.63600000000000001</v>
      </c>
      <c r="O30" s="71">
        <v>144789022.16999999</v>
      </c>
      <c r="P30" s="57">
        <f t="shared" si="3"/>
        <v>0.27295946047097769</v>
      </c>
      <c r="Q30" s="68">
        <v>159</v>
      </c>
      <c r="R30" s="68">
        <v>302</v>
      </c>
      <c r="S30" s="72">
        <f t="shared" si="4"/>
        <v>38.31629944746313</v>
      </c>
    </row>
    <row r="31" spans="1:19" x14ac:dyDescent="0.25">
      <c r="A31" s="68">
        <f t="shared" si="7"/>
        <v>29</v>
      </c>
      <c r="B31" s="68" t="s">
        <v>1481</v>
      </c>
      <c r="C31" s="68" t="s">
        <v>1482</v>
      </c>
      <c r="D31" s="68" t="s">
        <v>2893</v>
      </c>
      <c r="E31" s="68" t="str">
        <f t="shared" si="5"/>
        <v>SOP</v>
      </c>
      <c r="F31" s="68" t="s">
        <v>1480</v>
      </c>
      <c r="G31" s="68">
        <f t="shared" si="6"/>
        <v>7</v>
      </c>
      <c r="H31" s="68">
        <f t="shared" si="8"/>
        <v>1</v>
      </c>
      <c r="I31" s="68" t="str">
        <f t="shared" si="1"/>
        <v>7_1_SOP</v>
      </c>
      <c r="J31" s="60">
        <v>27.323890031421101</v>
      </c>
      <c r="K31" s="60">
        <v>15.918171313116</v>
      </c>
      <c r="L31" s="60">
        <v>35.5797282103835</v>
      </c>
      <c r="M31" s="68">
        <v>8</v>
      </c>
      <c r="N31" s="70">
        <f t="shared" si="2"/>
        <v>0.02</v>
      </c>
      <c r="O31" s="71">
        <v>7955806.5700000003</v>
      </c>
      <c r="P31" s="57">
        <f t="shared" si="3"/>
        <v>1.4998462151425552E-2</v>
      </c>
      <c r="Q31" s="68">
        <v>5</v>
      </c>
      <c r="R31" s="68">
        <v>8</v>
      </c>
      <c r="S31" s="72">
        <f t="shared" si="4"/>
        <v>26.273929851640201</v>
      </c>
    </row>
    <row r="32" spans="1:19" x14ac:dyDescent="0.25">
      <c r="A32" s="68">
        <f t="shared" si="7"/>
        <v>30</v>
      </c>
      <c r="B32" s="68" t="s">
        <v>1481</v>
      </c>
      <c r="C32" s="68" t="s">
        <v>2840</v>
      </c>
      <c r="D32" s="68" t="s">
        <v>2860</v>
      </c>
      <c r="E32" s="68" t="str">
        <f t="shared" si="5"/>
        <v>OP</v>
      </c>
      <c r="F32" s="68" t="s">
        <v>2839</v>
      </c>
      <c r="G32" s="68">
        <f t="shared" si="6"/>
        <v>7</v>
      </c>
      <c r="H32" s="68">
        <f t="shared" si="8"/>
        <v>2</v>
      </c>
      <c r="I32" s="68" t="str">
        <f t="shared" si="1"/>
        <v>7_2_OP</v>
      </c>
      <c r="J32" s="60">
        <v>65.649704400535597</v>
      </c>
      <c r="K32" s="60">
        <v>64.695831115814798</v>
      </c>
      <c r="L32" s="60">
        <v>29.214810302932602</v>
      </c>
      <c r="M32" s="68">
        <v>11</v>
      </c>
      <c r="N32" s="70">
        <f t="shared" si="2"/>
        <v>0.14285714285714285</v>
      </c>
      <c r="O32" s="71">
        <v>141435286.86000001</v>
      </c>
      <c r="P32" s="57">
        <f t="shared" si="3"/>
        <v>0.73205980201769261</v>
      </c>
      <c r="Q32" s="68">
        <v>8</v>
      </c>
      <c r="R32" s="68">
        <v>11</v>
      </c>
      <c r="S32" s="72">
        <f t="shared" si="4"/>
        <v>53.186781939760998</v>
      </c>
    </row>
    <row r="33" spans="1:19" x14ac:dyDescent="0.25">
      <c r="A33" s="68">
        <f t="shared" si="7"/>
        <v>31</v>
      </c>
      <c r="B33" s="68" t="s">
        <v>1481</v>
      </c>
      <c r="C33" s="68" t="s">
        <v>2840</v>
      </c>
      <c r="D33" s="68" t="s">
        <v>2893</v>
      </c>
      <c r="E33" s="68" t="str">
        <f t="shared" si="5"/>
        <v>SOP</v>
      </c>
      <c r="F33" s="68" t="s">
        <v>2839</v>
      </c>
      <c r="G33" s="68">
        <f t="shared" si="6"/>
        <v>7</v>
      </c>
      <c r="H33" s="68">
        <f t="shared" si="8"/>
        <v>2</v>
      </c>
      <c r="I33" s="68" t="str">
        <f t="shared" si="1"/>
        <v>7_2_SOP</v>
      </c>
      <c r="J33" s="60">
        <v>34.745183652660998</v>
      </c>
      <c r="K33" s="60">
        <v>77.853836624599197</v>
      </c>
      <c r="L33" s="60">
        <v>41.077613812205598</v>
      </c>
      <c r="M33" s="68">
        <v>235</v>
      </c>
      <c r="N33" s="70">
        <f t="shared" si="2"/>
        <v>0.8571428571428571</v>
      </c>
      <c r="O33" s="71">
        <v>51766534.179999903</v>
      </c>
      <c r="P33" s="57">
        <f t="shared" si="3"/>
        <v>0.26794019798230745</v>
      </c>
      <c r="Q33" s="68">
        <v>48</v>
      </c>
      <c r="R33" s="68">
        <v>235</v>
      </c>
      <c r="S33" s="72">
        <f t="shared" si="4"/>
        <v>51.225544696488591</v>
      </c>
    </row>
    <row r="34" spans="1:19" x14ac:dyDescent="0.25">
      <c r="A34" s="68">
        <f t="shared" si="7"/>
        <v>32</v>
      </c>
      <c r="B34" s="68" t="s">
        <v>1420</v>
      </c>
      <c r="C34" s="68" t="s">
        <v>1421</v>
      </c>
      <c r="D34" s="68" t="s">
        <v>2399</v>
      </c>
      <c r="E34" s="68" t="str">
        <f t="shared" si="5"/>
        <v>AD</v>
      </c>
      <c r="F34" s="68" t="s">
        <v>1419</v>
      </c>
      <c r="G34" s="68">
        <f t="shared" si="6"/>
        <v>8</v>
      </c>
      <c r="H34" s="68">
        <f t="shared" si="8"/>
        <v>1</v>
      </c>
      <c r="I34" s="68" t="str">
        <f t="shared" si="1"/>
        <v>8_1_AD</v>
      </c>
      <c r="J34" s="60">
        <v>15.775763987742501</v>
      </c>
      <c r="K34" s="60">
        <v>43.8589665447888</v>
      </c>
      <c r="L34" s="60">
        <v>19.375788845997199</v>
      </c>
      <c r="M34" s="68">
        <v>202</v>
      </c>
      <c r="N34" s="70">
        <f t="shared" si="2"/>
        <v>0.19420783645655879</v>
      </c>
      <c r="O34" s="71">
        <v>69648855.859999895</v>
      </c>
      <c r="P34" s="57">
        <f t="shared" si="3"/>
        <v>8.2034629230821263E-2</v>
      </c>
      <c r="Q34" s="68">
        <v>114</v>
      </c>
      <c r="R34" s="68">
        <v>238</v>
      </c>
      <c r="S34" s="72">
        <f t="shared" si="4"/>
        <v>26.336839792842834</v>
      </c>
    </row>
    <row r="35" spans="1:19" x14ac:dyDescent="0.25">
      <c r="A35" s="68">
        <f t="shared" si="7"/>
        <v>33</v>
      </c>
      <c r="B35" s="68" t="s">
        <v>1420</v>
      </c>
      <c r="C35" s="68" t="s">
        <v>1421</v>
      </c>
      <c r="D35" s="68" t="s">
        <v>2456</v>
      </c>
      <c r="E35" s="68" t="str">
        <f t="shared" si="5"/>
        <v>AR</v>
      </c>
      <c r="F35" s="68" t="s">
        <v>1419</v>
      </c>
      <c r="G35" s="68">
        <f t="shared" si="6"/>
        <v>8</v>
      </c>
      <c r="H35" s="68">
        <f t="shared" si="8"/>
        <v>1</v>
      </c>
      <c r="I35" s="68" t="str">
        <f t="shared" si="1"/>
        <v>8_1_AR</v>
      </c>
      <c r="J35" s="60">
        <v>21.846875377517101</v>
      </c>
      <c r="K35" s="60">
        <v>36.376059553510899</v>
      </c>
      <c r="L35" s="60">
        <v>24.544764670448298</v>
      </c>
      <c r="M35" s="68">
        <v>7</v>
      </c>
      <c r="N35" s="70">
        <f t="shared" si="2"/>
        <v>1.0221465076660987E-2</v>
      </c>
      <c r="O35" s="71">
        <v>10365616.439999999</v>
      </c>
      <c r="P35" s="57">
        <f t="shared" si="3"/>
        <v>1.2208951473855648E-2</v>
      </c>
      <c r="Q35" s="68">
        <v>6</v>
      </c>
      <c r="R35" s="68">
        <v>7</v>
      </c>
      <c r="S35" s="72">
        <f t="shared" si="4"/>
        <v>27.589233200492099</v>
      </c>
    </row>
    <row r="36" spans="1:19" x14ac:dyDescent="0.25">
      <c r="A36" s="68">
        <f t="shared" si="7"/>
        <v>34</v>
      </c>
      <c r="B36" s="68" t="s">
        <v>1420</v>
      </c>
      <c r="C36" s="68" t="s">
        <v>1421</v>
      </c>
      <c r="D36" s="68" t="s">
        <v>3088</v>
      </c>
      <c r="E36" s="68" t="str">
        <f t="shared" si="5"/>
        <v>SERV</v>
      </c>
      <c r="F36" s="68" t="s">
        <v>1419</v>
      </c>
      <c r="G36" s="68">
        <f t="shared" si="6"/>
        <v>8</v>
      </c>
      <c r="H36" s="68">
        <f t="shared" si="8"/>
        <v>1</v>
      </c>
      <c r="I36" s="68" t="str">
        <f t="shared" si="1"/>
        <v>8_1_SERV</v>
      </c>
      <c r="J36" s="60">
        <v>21.2345466409068</v>
      </c>
      <c r="K36" s="60">
        <v>48.605201578756699</v>
      </c>
      <c r="L36" s="60">
        <v>29.079679097076198</v>
      </c>
      <c r="M36" s="68">
        <v>1274</v>
      </c>
      <c r="N36" s="70">
        <f t="shared" si="2"/>
        <v>0.79557069846678019</v>
      </c>
      <c r="O36" s="71">
        <v>769003271.95076704</v>
      </c>
      <c r="P36" s="57">
        <f t="shared" si="3"/>
        <v>0.90575641929532302</v>
      </c>
      <c r="Q36" s="68">
        <v>467</v>
      </c>
      <c r="R36" s="68">
        <v>1278</v>
      </c>
      <c r="S36" s="72">
        <f t="shared" si="4"/>
        <v>32.973142438913236</v>
      </c>
    </row>
    <row r="37" spans="1:19" x14ac:dyDescent="0.25">
      <c r="A37" s="68">
        <f t="shared" si="7"/>
        <v>35</v>
      </c>
      <c r="B37" s="68" t="s">
        <v>1420</v>
      </c>
      <c r="C37" s="68" t="s">
        <v>2463</v>
      </c>
      <c r="D37" s="68" t="s">
        <v>2860</v>
      </c>
      <c r="E37" s="68" t="str">
        <f t="shared" si="5"/>
        <v>OP</v>
      </c>
      <c r="F37" s="68" t="s">
        <v>2462</v>
      </c>
      <c r="G37" s="68">
        <f t="shared" si="6"/>
        <v>8</v>
      </c>
      <c r="H37" s="68">
        <f t="shared" si="8"/>
        <v>2</v>
      </c>
      <c r="I37" s="68" t="str">
        <f t="shared" si="1"/>
        <v>8_2_OP</v>
      </c>
      <c r="J37" s="60">
        <v>16.1974632892742</v>
      </c>
      <c r="K37" s="60">
        <v>57.225929722818499</v>
      </c>
      <c r="L37" s="60">
        <v>38.2610774596223</v>
      </c>
      <c r="M37" s="68">
        <v>173</v>
      </c>
      <c r="N37" s="70">
        <f t="shared" si="2"/>
        <v>0.89690721649484539</v>
      </c>
      <c r="O37" s="71">
        <v>2790576600.1458602</v>
      </c>
      <c r="P37" s="57">
        <f t="shared" si="3"/>
        <v>0.99100398371762655</v>
      </c>
      <c r="Q37" s="68">
        <v>87</v>
      </c>
      <c r="R37" s="68">
        <v>173</v>
      </c>
      <c r="S37" s="72">
        <f t="shared" si="4"/>
        <v>37.228156823905003</v>
      </c>
    </row>
    <row r="38" spans="1:19" x14ac:dyDescent="0.25">
      <c r="A38" s="68">
        <f t="shared" si="7"/>
        <v>36</v>
      </c>
      <c r="B38" s="68" t="s">
        <v>1420</v>
      </c>
      <c r="C38" s="68" t="s">
        <v>2463</v>
      </c>
      <c r="D38" s="68" t="s">
        <v>2893</v>
      </c>
      <c r="E38" s="68" t="str">
        <f t="shared" si="5"/>
        <v>SOP</v>
      </c>
      <c r="F38" s="68" t="s">
        <v>2462</v>
      </c>
      <c r="G38" s="68">
        <f t="shared" si="6"/>
        <v>8</v>
      </c>
      <c r="H38" s="68">
        <f t="shared" si="8"/>
        <v>2</v>
      </c>
      <c r="I38" s="68" t="str">
        <f t="shared" si="1"/>
        <v>8_2_SOP</v>
      </c>
      <c r="J38" s="60">
        <v>18.530122830874699</v>
      </c>
      <c r="K38" s="60">
        <v>60.528932590828397</v>
      </c>
      <c r="L38" s="60">
        <v>40.468915352218502</v>
      </c>
      <c r="M38" s="68">
        <v>10</v>
      </c>
      <c r="N38" s="70">
        <f t="shared" si="2"/>
        <v>0.10309278350515463</v>
      </c>
      <c r="O38" s="71">
        <v>25331959.25</v>
      </c>
      <c r="P38" s="57">
        <f t="shared" si="3"/>
        <v>8.9960162823734778E-3</v>
      </c>
      <c r="Q38" s="68">
        <v>10</v>
      </c>
      <c r="R38" s="68">
        <v>10</v>
      </c>
      <c r="S38" s="72">
        <f t="shared" si="4"/>
        <v>39.842656924640529</v>
      </c>
    </row>
    <row r="39" spans="1:19" x14ac:dyDescent="0.25">
      <c r="A39" s="68">
        <f t="shared" si="7"/>
        <v>37</v>
      </c>
      <c r="B39" s="68" t="s">
        <v>523</v>
      </c>
      <c r="C39" s="68" t="s">
        <v>2567</v>
      </c>
      <c r="D39" s="68" t="s">
        <v>2860</v>
      </c>
      <c r="E39" s="68" t="str">
        <f t="shared" si="5"/>
        <v>OP</v>
      </c>
      <c r="F39" s="68" t="s">
        <v>2566</v>
      </c>
      <c r="G39" s="68">
        <f t="shared" si="6"/>
        <v>9</v>
      </c>
      <c r="H39" s="68">
        <f t="shared" si="8"/>
        <v>1</v>
      </c>
      <c r="I39" s="68" t="str">
        <f t="shared" si="1"/>
        <v>9_1_OP</v>
      </c>
      <c r="J39" s="60">
        <v>15.0647267381863</v>
      </c>
      <c r="K39" s="60">
        <v>42.118812914351501</v>
      </c>
      <c r="L39" s="60">
        <v>43.679457634090397</v>
      </c>
      <c r="M39" s="68">
        <v>111</v>
      </c>
      <c r="N39" s="70">
        <f t="shared" si="2"/>
        <v>0.5393258426966292</v>
      </c>
      <c r="O39" s="71">
        <v>1049267164.3049901</v>
      </c>
      <c r="P39" s="57">
        <f t="shared" si="3"/>
        <v>0.91440126043328707</v>
      </c>
      <c r="Q39" s="68">
        <v>48</v>
      </c>
      <c r="R39" s="68">
        <v>112</v>
      </c>
      <c r="S39" s="72">
        <f t="shared" si="4"/>
        <v>33.620999095542736</v>
      </c>
    </row>
    <row r="40" spans="1:19" x14ac:dyDescent="0.25">
      <c r="A40" s="68">
        <f t="shared" si="7"/>
        <v>38</v>
      </c>
      <c r="B40" s="68" t="s">
        <v>523</v>
      </c>
      <c r="C40" s="68" t="s">
        <v>2567</v>
      </c>
      <c r="D40" s="68" t="s">
        <v>2893</v>
      </c>
      <c r="E40" s="68" t="str">
        <f t="shared" si="5"/>
        <v>SOP</v>
      </c>
      <c r="F40" s="68" t="s">
        <v>2566</v>
      </c>
      <c r="G40" s="68">
        <f t="shared" si="6"/>
        <v>9</v>
      </c>
      <c r="H40" s="68">
        <f t="shared" si="8"/>
        <v>1</v>
      </c>
      <c r="I40" s="68" t="str">
        <f t="shared" si="1"/>
        <v>9_1_SOP</v>
      </c>
      <c r="J40" s="60">
        <v>13.238930548240299</v>
      </c>
      <c r="K40" s="60">
        <v>48.719563735899797</v>
      </c>
      <c r="L40" s="60">
        <v>44.089069214985201</v>
      </c>
      <c r="M40" s="68">
        <v>86</v>
      </c>
      <c r="N40" s="70">
        <f t="shared" si="2"/>
        <v>0.4606741573033708</v>
      </c>
      <c r="O40" s="71">
        <v>98223778.355999902</v>
      </c>
      <c r="P40" s="57">
        <f t="shared" si="3"/>
        <v>8.5598739566712836E-2</v>
      </c>
      <c r="Q40" s="68">
        <v>41</v>
      </c>
      <c r="R40" s="68">
        <v>86</v>
      </c>
      <c r="S40" s="72">
        <f t="shared" si="4"/>
        <v>35.349187833041761</v>
      </c>
    </row>
    <row r="41" spans="1:19" x14ac:dyDescent="0.25">
      <c r="A41" s="68">
        <f t="shared" si="7"/>
        <v>39</v>
      </c>
      <c r="B41" s="68" t="s">
        <v>523</v>
      </c>
      <c r="C41" s="68" t="s">
        <v>524</v>
      </c>
      <c r="D41" s="68" t="s">
        <v>2399</v>
      </c>
      <c r="E41" s="68" t="str">
        <f t="shared" si="5"/>
        <v>AD</v>
      </c>
      <c r="F41" s="68" t="s">
        <v>522</v>
      </c>
      <c r="G41" s="68">
        <f t="shared" si="6"/>
        <v>9</v>
      </c>
      <c r="H41" s="68">
        <f t="shared" si="8"/>
        <v>2</v>
      </c>
      <c r="I41" s="68" t="str">
        <f t="shared" si="1"/>
        <v>9_2_AD</v>
      </c>
      <c r="J41" s="60">
        <v>20.660547021059799</v>
      </c>
      <c r="K41" s="60">
        <v>60.007070985424498</v>
      </c>
      <c r="L41" s="60">
        <v>51.974928657920898</v>
      </c>
      <c r="M41" s="68">
        <v>445</v>
      </c>
      <c r="N41" s="70">
        <f t="shared" si="2"/>
        <v>0.27569528415961309</v>
      </c>
      <c r="O41" s="71">
        <v>716576336.48901403</v>
      </c>
      <c r="P41" s="57">
        <f t="shared" si="3"/>
        <v>0.3656116030215586</v>
      </c>
      <c r="Q41" s="68">
        <v>228</v>
      </c>
      <c r="R41" s="68">
        <v>459</v>
      </c>
      <c r="S41" s="72">
        <f t="shared" si="4"/>
        <v>44.214182221468398</v>
      </c>
    </row>
    <row r="42" spans="1:19" x14ac:dyDescent="0.25">
      <c r="A42" s="68">
        <f t="shared" si="7"/>
        <v>40</v>
      </c>
      <c r="B42" s="68" t="s">
        <v>523</v>
      </c>
      <c r="C42" s="68" t="s">
        <v>524</v>
      </c>
      <c r="D42" s="68" t="s">
        <v>2456</v>
      </c>
      <c r="E42" s="68" t="str">
        <f t="shared" si="5"/>
        <v>AR</v>
      </c>
      <c r="F42" s="68" t="s">
        <v>522</v>
      </c>
      <c r="G42" s="68">
        <f t="shared" si="6"/>
        <v>9</v>
      </c>
      <c r="H42" s="68">
        <f t="shared" si="8"/>
        <v>2</v>
      </c>
      <c r="I42" s="68" t="str">
        <f t="shared" si="1"/>
        <v>9_2_AR</v>
      </c>
      <c r="J42" s="60">
        <v>34.035923698121302</v>
      </c>
      <c r="K42" s="60">
        <v>56.300542531560602</v>
      </c>
      <c r="L42" s="60">
        <v>72.028192459519204</v>
      </c>
      <c r="M42" s="68">
        <v>20</v>
      </c>
      <c r="N42" s="70">
        <f t="shared" si="2"/>
        <v>1.5719467956469165E-2</v>
      </c>
      <c r="O42" s="71">
        <v>28677424.469999999</v>
      </c>
      <c r="P42" s="57">
        <f t="shared" si="3"/>
        <v>1.4631796498302473E-2</v>
      </c>
      <c r="Q42" s="68">
        <v>13</v>
      </c>
      <c r="R42" s="68">
        <v>20</v>
      </c>
      <c r="S42" s="72">
        <f t="shared" si="4"/>
        <v>54.121552896400374</v>
      </c>
    </row>
    <row r="43" spans="1:19" x14ac:dyDescent="0.25">
      <c r="A43" s="68">
        <f t="shared" si="7"/>
        <v>41</v>
      </c>
      <c r="B43" s="68" t="s">
        <v>523</v>
      </c>
      <c r="C43" s="68" t="s">
        <v>524</v>
      </c>
      <c r="D43" s="68" t="s">
        <v>3088</v>
      </c>
      <c r="E43" s="68" t="str">
        <f t="shared" si="5"/>
        <v>SERV</v>
      </c>
      <c r="F43" s="68" t="s">
        <v>522</v>
      </c>
      <c r="G43" s="68">
        <f t="shared" si="6"/>
        <v>9</v>
      </c>
      <c r="H43" s="68">
        <f t="shared" si="8"/>
        <v>2</v>
      </c>
      <c r="I43" s="68" t="str">
        <f t="shared" si="1"/>
        <v>9_2_SERV</v>
      </c>
      <c r="J43" s="60">
        <v>17.6084540707941</v>
      </c>
      <c r="K43" s="60">
        <v>65.763045110576897</v>
      </c>
      <c r="L43" s="60">
        <v>60.073294407807197</v>
      </c>
      <c r="M43" s="68">
        <v>1322</v>
      </c>
      <c r="N43" s="70">
        <f t="shared" si="2"/>
        <v>0.70858524788391775</v>
      </c>
      <c r="O43" s="71">
        <v>1214684956.9781201</v>
      </c>
      <c r="P43" s="57">
        <f t="shared" si="3"/>
        <v>0.61975660048013881</v>
      </c>
      <c r="Q43" s="68">
        <v>586</v>
      </c>
      <c r="R43" s="68">
        <v>1325</v>
      </c>
      <c r="S43" s="72">
        <f t="shared" si="4"/>
        <v>47.814931196392727</v>
      </c>
    </row>
    <row r="44" spans="1:19" x14ac:dyDescent="0.25">
      <c r="A44" s="68">
        <f t="shared" si="7"/>
        <v>42</v>
      </c>
      <c r="B44" s="68" t="s">
        <v>2070</v>
      </c>
      <c r="C44" s="68" t="s">
        <v>2071</v>
      </c>
      <c r="D44" s="68" t="s">
        <v>2399</v>
      </c>
      <c r="E44" s="68" t="str">
        <f t="shared" si="5"/>
        <v>AD</v>
      </c>
      <c r="F44" s="68" t="s">
        <v>2069</v>
      </c>
      <c r="G44" s="68">
        <f t="shared" si="6"/>
        <v>10</v>
      </c>
      <c r="H44" s="68">
        <f t="shared" si="8"/>
        <v>1</v>
      </c>
      <c r="I44" s="68" t="str">
        <f t="shared" si="1"/>
        <v>10_1_AD</v>
      </c>
      <c r="J44" s="60">
        <v>24.0656946375546</v>
      </c>
      <c r="K44" s="60">
        <v>37.674714332398104</v>
      </c>
      <c r="L44" s="60">
        <v>24.971167793972501</v>
      </c>
      <c r="M44" s="68">
        <v>19</v>
      </c>
      <c r="N44" s="70">
        <f t="shared" si="2"/>
        <v>0.17045454545454544</v>
      </c>
      <c r="O44" s="71">
        <v>5273922.1500000004</v>
      </c>
      <c r="P44" s="57">
        <f t="shared" si="3"/>
        <v>4.9233291704632684E-2</v>
      </c>
      <c r="Q44" s="68">
        <v>15</v>
      </c>
      <c r="R44" s="68">
        <v>21</v>
      </c>
      <c r="S44" s="72">
        <f t="shared" si="4"/>
        <v>28.903858921308402</v>
      </c>
    </row>
    <row r="45" spans="1:19" x14ac:dyDescent="0.25">
      <c r="A45" s="68">
        <f t="shared" si="7"/>
        <v>43</v>
      </c>
      <c r="B45" s="68" t="s">
        <v>2070</v>
      </c>
      <c r="C45" s="68" t="s">
        <v>2071</v>
      </c>
      <c r="D45" s="68" t="s">
        <v>2456</v>
      </c>
      <c r="E45" s="68" t="str">
        <f t="shared" si="5"/>
        <v>AR</v>
      </c>
      <c r="F45" s="68" t="s">
        <v>2069</v>
      </c>
      <c r="G45" s="68">
        <f t="shared" si="6"/>
        <v>10</v>
      </c>
      <c r="H45" s="68">
        <f t="shared" si="8"/>
        <v>1</v>
      </c>
      <c r="I45" s="68" t="str">
        <f t="shared" si="1"/>
        <v>10_1_AR</v>
      </c>
      <c r="J45" s="60">
        <v>38.639074200111601</v>
      </c>
      <c r="K45" s="60">
        <v>25.506307875093999</v>
      </c>
      <c r="L45" s="60">
        <v>59.111974914663001</v>
      </c>
      <c r="M45" s="68">
        <v>4</v>
      </c>
      <c r="N45" s="70">
        <f t="shared" si="2"/>
        <v>3.4090909090909088E-2</v>
      </c>
      <c r="O45" s="71">
        <v>17106671.52</v>
      </c>
      <c r="P45" s="57">
        <f t="shared" si="3"/>
        <v>0.15969476323033932</v>
      </c>
      <c r="Q45" s="68">
        <v>3</v>
      </c>
      <c r="R45" s="68">
        <v>5</v>
      </c>
      <c r="S45" s="72">
        <f t="shared" si="4"/>
        <v>41.085785663289535</v>
      </c>
    </row>
    <row r="46" spans="1:19" x14ac:dyDescent="0.25">
      <c r="A46" s="68">
        <f t="shared" si="7"/>
        <v>44</v>
      </c>
      <c r="B46" s="68" t="s">
        <v>2070</v>
      </c>
      <c r="C46" s="68" t="s">
        <v>2071</v>
      </c>
      <c r="D46" s="68" t="s">
        <v>3088</v>
      </c>
      <c r="E46" s="68" t="str">
        <f t="shared" si="5"/>
        <v>SERV</v>
      </c>
      <c r="F46" s="68" t="s">
        <v>2069</v>
      </c>
      <c r="G46" s="68">
        <f t="shared" si="6"/>
        <v>10</v>
      </c>
      <c r="H46" s="68">
        <f t="shared" si="8"/>
        <v>1</v>
      </c>
      <c r="I46" s="68" t="str">
        <f t="shared" si="1"/>
        <v>10_1_SERV</v>
      </c>
      <c r="J46" s="60">
        <v>21.095561580040801</v>
      </c>
      <c r="K46" s="60">
        <v>58.538718953350099</v>
      </c>
      <c r="L46" s="60">
        <v>38.479086589424902</v>
      </c>
      <c r="M46" s="68">
        <v>94</v>
      </c>
      <c r="N46" s="70">
        <f t="shared" si="2"/>
        <v>0.79545454545454541</v>
      </c>
      <c r="O46" s="71">
        <v>84740461.359999999</v>
      </c>
      <c r="P46" s="57">
        <f t="shared" si="3"/>
        <v>0.79107194506502798</v>
      </c>
      <c r="Q46" s="68">
        <v>70</v>
      </c>
      <c r="R46" s="68">
        <v>97</v>
      </c>
      <c r="S46" s="72">
        <f t="shared" si="4"/>
        <v>39.371122374271927</v>
      </c>
    </row>
    <row r="47" spans="1:19" x14ac:dyDescent="0.25">
      <c r="A47" s="68">
        <f t="shared" si="7"/>
        <v>45</v>
      </c>
      <c r="B47" s="68" t="s">
        <v>2070</v>
      </c>
      <c r="C47" s="68" t="s">
        <v>2535</v>
      </c>
      <c r="D47" s="68" t="s">
        <v>2860</v>
      </c>
      <c r="E47" s="68" t="str">
        <f t="shared" si="5"/>
        <v>OP</v>
      </c>
      <c r="F47" s="68" t="s">
        <v>2534</v>
      </c>
      <c r="G47" s="68">
        <f t="shared" si="6"/>
        <v>10</v>
      </c>
      <c r="H47" s="68">
        <f t="shared" si="8"/>
        <v>2</v>
      </c>
      <c r="I47" s="68" t="str">
        <f t="shared" si="1"/>
        <v>10_2_OP</v>
      </c>
      <c r="J47" s="60">
        <v>28.188834592714699</v>
      </c>
      <c r="K47" s="60">
        <v>46.916633189543198</v>
      </c>
      <c r="L47" s="60">
        <v>36.517934802721498</v>
      </c>
      <c r="M47" s="68">
        <v>44</v>
      </c>
      <c r="N47" s="70">
        <f t="shared" si="2"/>
        <v>0.43636363636363634</v>
      </c>
      <c r="O47" s="71">
        <v>363859060.17000002</v>
      </c>
      <c r="P47" s="57">
        <f t="shared" si="3"/>
        <v>0.95763403858509011</v>
      </c>
      <c r="Q47" s="68">
        <v>24</v>
      </c>
      <c r="R47" s="68">
        <v>47</v>
      </c>
      <c r="S47" s="72">
        <f t="shared" si="4"/>
        <v>37.207800861659798</v>
      </c>
    </row>
    <row r="48" spans="1:19" x14ac:dyDescent="0.25">
      <c r="A48" s="68">
        <f t="shared" si="7"/>
        <v>46</v>
      </c>
      <c r="B48" s="68" t="s">
        <v>2070</v>
      </c>
      <c r="C48" s="68" t="s">
        <v>2535</v>
      </c>
      <c r="D48" s="68" t="s">
        <v>2893</v>
      </c>
      <c r="E48" s="68" t="str">
        <f t="shared" si="5"/>
        <v>SOP</v>
      </c>
      <c r="F48" s="68" t="s">
        <v>2534</v>
      </c>
      <c r="G48" s="68">
        <f t="shared" si="6"/>
        <v>10</v>
      </c>
      <c r="H48" s="68">
        <f t="shared" si="8"/>
        <v>2</v>
      </c>
      <c r="I48" s="68" t="str">
        <f t="shared" si="1"/>
        <v>10_2_SOP</v>
      </c>
      <c r="J48" s="60">
        <v>19.270236587443399</v>
      </c>
      <c r="K48" s="60">
        <v>50.837706324527304</v>
      </c>
      <c r="L48" s="60">
        <v>39.5578996623072</v>
      </c>
      <c r="M48" s="68">
        <v>40</v>
      </c>
      <c r="N48" s="70">
        <f t="shared" si="2"/>
        <v>0.5636363636363636</v>
      </c>
      <c r="O48" s="71">
        <v>16097212.800000001</v>
      </c>
      <c r="P48" s="57">
        <f t="shared" si="3"/>
        <v>4.236596141490992E-2</v>
      </c>
      <c r="Q48" s="68">
        <v>31</v>
      </c>
      <c r="R48" s="68">
        <v>40</v>
      </c>
      <c r="S48" s="72">
        <f t="shared" si="4"/>
        <v>36.55528085809263</v>
      </c>
    </row>
    <row r="49" spans="1:19" x14ac:dyDescent="0.25">
      <c r="A49" s="68">
        <f t="shared" si="7"/>
        <v>47</v>
      </c>
      <c r="B49" s="68" t="s">
        <v>1821</v>
      </c>
      <c r="C49" s="68" t="s">
        <v>1822</v>
      </c>
      <c r="D49" s="68" t="s">
        <v>2399</v>
      </c>
      <c r="E49" s="68" t="str">
        <f t="shared" si="5"/>
        <v>AD</v>
      </c>
      <c r="F49" s="68" t="s">
        <v>1820</v>
      </c>
      <c r="G49" s="68">
        <f t="shared" si="6"/>
        <v>11</v>
      </c>
      <c r="H49" s="68">
        <f t="shared" si="8"/>
        <v>1</v>
      </c>
      <c r="I49" s="68" t="str">
        <f t="shared" si="1"/>
        <v>11_1_AD</v>
      </c>
      <c r="J49" s="60">
        <v>27.522325922529799</v>
      </c>
      <c r="K49" s="60">
        <v>31.717976184054599</v>
      </c>
      <c r="L49" s="60">
        <v>29.680775008239401</v>
      </c>
      <c r="M49" s="68">
        <v>16</v>
      </c>
      <c r="N49" s="70">
        <f t="shared" si="2"/>
        <v>9.7222222222222224E-2</v>
      </c>
      <c r="O49" s="71">
        <v>26542873.4599999</v>
      </c>
      <c r="P49" s="57">
        <f t="shared" si="3"/>
        <v>0.17234372332387513</v>
      </c>
      <c r="Q49" s="68">
        <v>14</v>
      </c>
      <c r="R49" s="68">
        <v>16</v>
      </c>
      <c r="S49" s="72">
        <f t="shared" si="4"/>
        <v>29.640359038274596</v>
      </c>
    </row>
    <row r="50" spans="1:19" x14ac:dyDescent="0.25">
      <c r="A50" s="68">
        <f t="shared" si="7"/>
        <v>48</v>
      </c>
      <c r="B50" s="68" t="s">
        <v>1821</v>
      </c>
      <c r="C50" s="68" t="s">
        <v>1822</v>
      </c>
      <c r="D50" s="68" t="s">
        <v>2456</v>
      </c>
      <c r="E50" s="68" t="str">
        <f t="shared" si="5"/>
        <v>AR</v>
      </c>
      <c r="F50" s="68" t="s">
        <v>1820</v>
      </c>
      <c r="G50" s="68">
        <f t="shared" si="6"/>
        <v>11</v>
      </c>
      <c r="H50" s="68">
        <f t="shared" si="8"/>
        <v>1</v>
      </c>
      <c r="I50" s="68" t="str">
        <f t="shared" si="1"/>
        <v>11_1_AR</v>
      </c>
      <c r="J50" s="60">
        <v>37.762815199778899</v>
      </c>
      <c r="K50" s="60">
        <v>11.017392382178899</v>
      </c>
      <c r="L50" s="60">
        <v>40.935832895448499</v>
      </c>
      <c r="M50" s="68">
        <v>8</v>
      </c>
      <c r="N50" s="70">
        <f t="shared" si="2"/>
        <v>4.8611111111111112E-2</v>
      </c>
      <c r="O50" s="71">
        <v>11379710.92</v>
      </c>
      <c r="P50" s="57">
        <f t="shared" si="3"/>
        <v>7.3888825686402079E-2</v>
      </c>
      <c r="Q50" s="68">
        <v>7</v>
      </c>
      <c r="R50" s="68">
        <v>10</v>
      </c>
      <c r="S50" s="72">
        <f t="shared" si="4"/>
        <v>29.905346825802098</v>
      </c>
    </row>
    <row r="51" spans="1:19" x14ac:dyDescent="0.25">
      <c r="A51" s="68">
        <f t="shared" si="7"/>
        <v>49</v>
      </c>
      <c r="B51" s="68" t="s">
        <v>1821</v>
      </c>
      <c r="C51" s="68" t="s">
        <v>1822</v>
      </c>
      <c r="D51" s="68" t="s">
        <v>3088</v>
      </c>
      <c r="E51" s="68" t="str">
        <f t="shared" si="5"/>
        <v>SERV</v>
      </c>
      <c r="F51" s="68" t="s">
        <v>1820</v>
      </c>
      <c r="G51" s="68">
        <f t="shared" si="6"/>
        <v>11</v>
      </c>
      <c r="H51" s="68">
        <f t="shared" si="8"/>
        <v>1</v>
      </c>
      <c r="I51" s="68" t="str">
        <f t="shared" si="1"/>
        <v>11_1_SERV</v>
      </c>
      <c r="J51" s="60">
        <v>19.506937277636201</v>
      </c>
      <c r="K51" s="60">
        <v>53.983691335836497</v>
      </c>
      <c r="L51" s="60">
        <v>41.316487385686102</v>
      </c>
      <c r="M51" s="68">
        <v>245</v>
      </c>
      <c r="N51" s="70">
        <f t="shared" si="2"/>
        <v>0.85416666666666663</v>
      </c>
      <c r="O51" s="71">
        <v>116088672.59</v>
      </c>
      <c r="P51" s="57">
        <f t="shared" si="3"/>
        <v>0.75376745098972275</v>
      </c>
      <c r="Q51" s="68">
        <v>123</v>
      </c>
      <c r="R51" s="68">
        <v>245</v>
      </c>
      <c r="S51" s="72">
        <f t="shared" si="4"/>
        <v>38.269038666386265</v>
      </c>
    </row>
    <row r="52" spans="1:19" x14ac:dyDescent="0.25">
      <c r="A52" s="68">
        <f t="shared" si="7"/>
        <v>50</v>
      </c>
      <c r="B52" s="68" t="s">
        <v>1821</v>
      </c>
      <c r="C52" s="68" t="s">
        <v>2469</v>
      </c>
      <c r="D52" s="68" t="s">
        <v>2860</v>
      </c>
      <c r="E52" s="68" t="str">
        <f t="shared" si="5"/>
        <v>OP</v>
      </c>
      <c r="F52" s="68" t="s">
        <v>2468</v>
      </c>
      <c r="G52" s="68">
        <f t="shared" si="6"/>
        <v>11</v>
      </c>
      <c r="H52" s="68">
        <f t="shared" si="8"/>
        <v>2</v>
      </c>
      <c r="I52" s="68" t="str">
        <f t="shared" si="1"/>
        <v>11_2_OP</v>
      </c>
      <c r="J52" s="60">
        <v>53.7949769298814</v>
      </c>
      <c r="K52" s="60">
        <v>45.536890545178899</v>
      </c>
      <c r="L52" s="60">
        <v>25.382206212780002</v>
      </c>
      <c r="M52" s="68">
        <v>55</v>
      </c>
      <c r="N52" s="70">
        <f t="shared" si="2"/>
        <v>0.46913580246913578</v>
      </c>
      <c r="O52" s="71">
        <v>839431015.67999995</v>
      </c>
      <c r="P52" s="57">
        <f t="shared" si="3"/>
        <v>0.92246513760794446</v>
      </c>
      <c r="Q52" s="68">
        <v>38</v>
      </c>
      <c r="R52" s="68">
        <v>72</v>
      </c>
      <c r="S52" s="72">
        <f t="shared" si="4"/>
        <v>41.571357895946768</v>
      </c>
    </row>
    <row r="53" spans="1:19" x14ac:dyDescent="0.25">
      <c r="A53" s="68">
        <f t="shared" si="7"/>
        <v>51</v>
      </c>
      <c r="B53" s="68" t="s">
        <v>1821</v>
      </c>
      <c r="C53" s="68" t="s">
        <v>2469</v>
      </c>
      <c r="D53" s="68" t="s">
        <v>2893</v>
      </c>
      <c r="E53" s="68" t="str">
        <f t="shared" si="5"/>
        <v>SOP</v>
      </c>
      <c r="F53" s="68" t="s">
        <v>2468</v>
      </c>
      <c r="G53" s="68">
        <f t="shared" si="6"/>
        <v>11</v>
      </c>
      <c r="H53" s="68">
        <f t="shared" si="8"/>
        <v>2</v>
      </c>
      <c r="I53" s="68" t="str">
        <f t="shared" si="1"/>
        <v>11_2_SOP</v>
      </c>
      <c r="J53" s="60">
        <v>46.187924184845599</v>
      </c>
      <c r="K53" s="60">
        <v>60.550242803838103</v>
      </c>
      <c r="L53" s="60">
        <v>41.680483067535697</v>
      </c>
      <c r="M53" s="68">
        <v>39</v>
      </c>
      <c r="N53" s="70">
        <f t="shared" si="2"/>
        <v>0.53086419753086422</v>
      </c>
      <c r="O53" s="71">
        <v>70555694.340000004</v>
      </c>
      <c r="P53" s="57">
        <f t="shared" si="3"/>
        <v>7.7534862392055495E-2</v>
      </c>
      <c r="Q53" s="68">
        <v>43</v>
      </c>
      <c r="R53" s="68">
        <v>87</v>
      </c>
      <c r="S53" s="72">
        <f t="shared" si="4"/>
        <v>49.472883352073133</v>
      </c>
    </row>
    <row r="54" spans="1:19" x14ac:dyDescent="0.25">
      <c r="A54" s="68">
        <f t="shared" si="7"/>
        <v>52</v>
      </c>
      <c r="B54" s="68" t="s">
        <v>964</v>
      </c>
      <c r="C54" s="68" t="s">
        <v>965</v>
      </c>
      <c r="D54" s="68" t="s">
        <v>2399</v>
      </c>
      <c r="E54" s="68" t="str">
        <f t="shared" si="5"/>
        <v>AD</v>
      </c>
      <c r="F54" s="68" t="s">
        <v>963</v>
      </c>
      <c r="G54" s="68">
        <f t="shared" si="6"/>
        <v>12</v>
      </c>
      <c r="H54" s="68">
        <f t="shared" si="8"/>
        <v>1</v>
      </c>
      <c r="I54" s="68" t="str">
        <f t="shared" si="1"/>
        <v>12_1_AD</v>
      </c>
      <c r="J54" s="60">
        <v>21.317189011778002</v>
      </c>
      <c r="K54" s="60">
        <v>49.1443254673881</v>
      </c>
      <c r="L54" s="60">
        <v>26.489513249923899</v>
      </c>
      <c r="M54" s="68">
        <v>8</v>
      </c>
      <c r="N54" s="70">
        <f t="shared" si="2"/>
        <v>0.12</v>
      </c>
      <c r="O54" s="71">
        <v>1925753.01</v>
      </c>
      <c r="P54" s="57">
        <f t="shared" si="3"/>
        <v>3.591962306516245E-2</v>
      </c>
      <c r="Q54" s="68">
        <v>9</v>
      </c>
      <c r="R54" s="68">
        <v>10</v>
      </c>
      <c r="S54" s="72">
        <f t="shared" si="4"/>
        <v>32.31700924303</v>
      </c>
    </row>
    <row r="55" spans="1:19" x14ac:dyDescent="0.25">
      <c r="A55" s="68">
        <f t="shared" si="7"/>
        <v>53</v>
      </c>
      <c r="B55" s="68" t="s">
        <v>964</v>
      </c>
      <c r="C55" s="68" t="s">
        <v>965</v>
      </c>
      <c r="D55" s="68" t="s">
        <v>2456</v>
      </c>
      <c r="E55" s="68" t="str">
        <f t="shared" si="5"/>
        <v>AR</v>
      </c>
      <c r="F55" s="68" t="s">
        <v>963</v>
      </c>
      <c r="G55" s="68">
        <f t="shared" si="6"/>
        <v>12</v>
      </c>
      <c r="H55" s="68">
        <f t="shared" si="8"/>
        <v>1</v>
      </c>
      <c r="I55" s="68" t="str">
        <f t="shared" si="1"/>
        <v>12_1_AR</v>
      </c>
      <c r="J55" s="60">
        <v>38.106702927890097</v>
      </c>
      <c r="K55" s="60">
        <v>42.621010529752603</v>
      </c>
      <c r="L55" s="60">
        <v>46.436905034064303</v>
      </c>
      <c r="M55" s="68">
        <v>8</v>
      </c>
      <c r="N55" s="70">
        <f t="shared" si="2"/>
        <v>6.6666666666666666E-2</v>
      </c>
      <c r="O55" s="71">
        <v>7614898.8899999997</v>
      </c>
      <c r="P55" s="57">
        <f t="shared" si="3"/>
        <v>0.1420349839194196</v>
      </c>
      <c r="Q55" s="68">
        <v>5</v>
      </c>
      <c r="R55" s="68">
        <v>8</v>
      </c>
      <c r="S55" s="72">
        <f t="shared" si="4"/>
        <v>42.388206163902332</v>
      </c>
    </row>
    <row r="56" spans="1:19" x14ac:dyDescent="0.25">
      <c r="A56" s="68">
        <f t="shared" si="7"/>
        <v>54</v>
      </c>
      <c r="B56" s="68" t="s">
        <v>964</v>
      </c>
      <c r="C56" s="68" t="s">
        <v>965</v>
      </c>
      <c r="D56" s="68" t="s">
        <v>3088</v>
      </c>
      <c r="E56" s="68" t="str">
        <f t="shared" si="5"/>
        <v>SERV</v>
      </c>
      <c r="F56" s="68" t="s">
        <v>963</v>
      </c>
      <c r="G56" s="68">
        <f t="shared" si="6"/>
        <v>12</v>
      </c>
      <c r="H56" s="68">
        <f t="shared" si="8"/>
        <v>1</v>
      </c>
      <c r="I56" s="68" t="str">
        <f t="shared" si="1"/>
        <v>12_1_SERV</v>
      </c>
      <c r="J56" s="60">
        <v>22.864834626491199</v>
      </c>
      <c r="K56" s="60">
        <v>72.582117664147106</v>
      </c>
      <c r="L56" s="60">
        <v>41.630759330154497</v>
      </c>
      <c r="M56" s="68">
        <v>108</v>
      </c>
      <c r="N56" s="70">
        <f t="shared" si="2"/>
        <v>0.81333333333333335</v>
      </c>
      <c r="O56" s="71">
        <v>44072188.259999901</v>
      </c>
      <c r="P56" s="57">
        <f t="shared" si="3"/>
        <v>0.82204539301541801</v>
      </c>
      <c r="Q56" s="68">
        <v>61</v>
      </c>
      <c r="R56" s="68">
        <v>108</v>
      </c>
      <c r="S56" s="72">
        <f t="shared" si="4"/>
        <v>45.692570540264263</v>
      </c>
    </row>
    <row r="57" spans="1:19" x14ac:dyDescent="0.25">
      <c r="A57" s="68">
        <f t="shared" si="7"/>
        <v>55</v>
      </c>
      <c r="B57" s="68" t="s">
        <v>964</v>
      </c>
      <c r="C57" s="68" t="s">
        <v>2794</v>
      </c>
      <c r="D57" s="68" t="s">
        <v>2860</v>
      </c>
      <c r="E57" s="68" t="str">
        <f t="shared" si="5"/>
        <v>OP</v>
      </c>
      <c r="F57" s="68" t="s">
        <v>2793</v>
      </c>
      <c r="G57" s="68">
        <f t="shared" si="6"/>
        <v>12</v>
      </c>
      <c r="H57" s="68">
        <f t="shared" si="8"/>
        <v>2</v>
      </c>
      <c r="I57" s="68" t="str">
        <f t="shared" si="1"/>
        <v>12_2_OP</v>
      </c>
      <c r="J57" s="60">
        <v>40.962573054343501</v>
      </c>
      <c r="K57" s="60">
        <v>47.655985009379101</v>
      </c>
      <c r="L57" s="60">
        <v>44.174567545343798</v>
      </c>
      <c r="M57" s="68">
        <v>36</v>
      </c>
      <c r="N57" s="70">
        <f t="shared" si="2"/>
        <v>0.78787878787878785</v>
      </c>
      <c r="O57" s="71">
        <v>166089020.24399999</v>
      </c>
      <c r="P57" s="57">
        <f t="shared" si="3"/>
        <v>0.9453426695548337</v>
      </c>
      <c r="Q57" s="68">
        <v>26</v>
      </c>
      <c r="R57" s="68">
        <v>37</v>
      </c>
      <c r="S57" s="72">
        <f t="shared" si="4"/>
        <v>44.264375203022134</v>
      </c>
    </row>
    <row r="58" spans="1:19" x14ac:dyDescent="0.25">
      <c r="A58" s="68">
        <f t="shared" si="7"/>
        <v>56</v>
      </c>
      <c r="B58" s="68" t="s">
        <v>964</v>
      </c>
      <c r="C58" s="68" t="s">
        <v>2794</v>
      </c>
      <c r="D58" s="68" t="s">
        <v>2893</v>
      </c>
      <c r="E58" s="68" t="str">
        <f t="shared" si="5"/>
        <v>SOP</v>
      </c>
      <c r="F58" s="68" t="s">
        <v>2793</v>
      </c>
      <c r="G58" s="68">
        <f t="shared" si="6"/>
        <v>12</v>
      </c>
      <c r="H58" s="68">
        <f t="shared" si="8"/>
        <v>2</v>
      </c>
      <c r="I58" s="68" t="str">
        <f t="shared" si="1"/>
        <v>12_2_SOP</v>
      </c>
      <c r="J58" s="60">
        <v>51.0895736873996</v>
      </c>
      <c r="K58" s="60">
        <v>41.591139929697597</v>
      </c>
      <c r="L58" s="60">
        <v>51.302527760788003</v>
      </c>
      <c r="M58" s="68">
        <v>11</v>
      </c>
      <c r="N58" s="70">
        <f t="shared" si="2"/>
        <v>0.21212121212121213</v>
      </c>
      <c r="O58" s="71">
        <v>9602848.5279999897</v>
      </c>
      <c r="P58" s="57">
        <f t="shared" si="3"/>
        <v>5.4657330445166255E-2</v>
      </c>
      <c r="Q58" s="68">
        <v>7</v>
      </c>
      <c r="R58" s="68">
        <v>11</v>
      </c>
      <c r="S58" s="72">
        <f t="shared" si="4"/>
        <v>47.9944137926284</v>
      </c>
    </row>
    <row r="59" spans="1:19" x14ac:dyDescent="0.25">
      <c r="A59" s="68">
        <f t="shared" si="7"/>
        <v>57</v>
      </c>
      <c r="B59" s="68" t="s">
        <v>317</v>
      </c>
      <c r="C59" s="68" t="s">
        <v>2692</v>
      </c>
      <c r="D59" s="68" t="s">
        <v>2860</v>
      </c>
      <c r="E59" s="68" t="str">
        <f t="shared" si="5"/>
        <v>OP</v>
      </c>
      <c r="F59" s="68" t="s">
        <v>2691</v>
      </c>
      <c r="G59" s="68">
        <f t="shared" si="6"/>
        <v>13</v>
      </c>
      <c r="H59" s="68">
        <f t="shared" si="8"/>
        <v>1</v>
      </c>
      <c r="I59" s="68" t="str">
        <f t="shared" si="1"/>
        <v>13_1_OP</v>
      </c>
      <c r="J59" s="60">
        <v>45.655489614400999</v>
      </c>
      <c r="K59" s="60">
        <v>41.977905166848899</v>
      </c>
      <c r="L59" s="60">
        <v>21.234382231896099</v>
      </c>
      <c r="M59" s="68">
        <v>40</v>
      </c>
      <c r="N59" s="70">
        <f t="shared" si="2"/>
        <v>0.70588235294117652</v>
      </c>
      <c r="O59" s="71">
        <v>52458866.827200003</v>
      </c>
      <c r="P59" s="57">
        <f t="shared" si="3"/>
        <v>0.93144074671599153</v>
      </c>
      <c r="Q59" s="68">
        <v>24</v>
      </c>
      <c r="R59" s="68">
        <v>40</v>
      </c>
      <c r="S59" s="72">
        <f t="shared" si="4"/>
        <v>36.289259004381996</v>
      </c>
    </row>
    <row r="60" spans="1:19" x14ac:dyDescent="0.25">
      <c r="A60" s="68">
        <f t="shared" si="7"/>
        <v>58</v>
      </c>
      <c r="B60" s="68" t="s">
        <v>317</v>
      </c>
      <c r="C60" s="68" t="s">
        <v>2692</v>
      </c>
      <c r="D60" s="68" t="s">
        <v>2893</v>
      </c>
      <c r="E60" s="68" t="str">
        <f t="shared" si="5"/>
        <v>SOP</v>
      </c>
      <c r="F60" s="68" t="s">
        <v>2691</v>
      </c>
      <c r="G60" s="68">
        <f t="shared" si="6"/>
        <v>13</v>
      </c>
      <c r="H60" s="68">
        <f t="shared" si="8"/>
        <v>1</v>
      </c>
      <c r="I60" s="68" t="str">
        <f t="shared" si="1"/>
        <v>13_1_SOP</v>
      </c>
      <c r="J60" s="60">
        <v>20.752887940898599</v>
      </c>
      <c r="K60" s="60">
        <v>38.927548482753799</v>
      </c>
      <c r="L60" s="60">
        <v>18.007699175867501</v>
      </c>
      <c r="M60" s="68">
        <v>14</v>
      </c>
      <c r="N60" s="70">
        <f t="shared" si="2"/>
        <v>0.29411764705882354</v>
      </c>
      <c r="O60" s="71">
        <v>3861266.27</v>
      </c>
      <c r="P60" s="57">
        <f t="shared" si="3"/>
        <v>6.8559253284008401E-2</v>
      </c>
      <c r="Q60" s="68">
        <v>10</v>
      </c>
      <c r="R60" s="68">
        <v>14</v>
      </c>
      <c r="S60" s="72">
        <f t="shared" si="4"/>
        <v>25.896045199839964</v>
      </c>
    </row>
    <row r="61" spans="1:19" x14ac:dyDescent="0.25">
      <c r="A61" s="68">
        <f t="shared" si="7"/>
        <v>59</v>
      </c>
      <c r="B61" s="68" t="s">
        <v>317</v>
      </c>
      <c r="C61" s="68" t="s">
        <v>318</v>
      </c>
      <c r="D61" s="68" t="s">
        <v>2399</v>
      </c>
      <c r="E61" s="68" t="str">
        <f t="shared" si="5"/>
        <v>AD</v>
      </c>
      <c r="F61" s="68" t="s">
        <v>316</v>
      </c>
      <c r="G61" s="68">
        <f t="shared" si="6"/>
        <v>13</v>
      </c>
      <c r="H61" s="68">
        <f t="shared" si="8"/>
        <v>2</v>
      </c>
      <c r="I61" s="68" t="str">
        <f t="shared" si="1"/>
        <v>13_2_AD</v>
      </c>
      <c r="J61" s="60">
        <v>22.928548303830201</v>
      </c>
      <c r="K61" s="60">
        <v>45.978055826930998</v>
      </c>
      <c r="L61" s="60">
        <v>14.084964450186201</v>
      </c>
      <c r="M61" s="68">
        <v>68</v>
      </c>
      <c r="N61" s="70">
        <f t="shared" si="2"/>
        <v>0.3</v>
      </c>
      <c r="O61" s="71">
        <v>8249563.1999999899</v>
      </c>
      <c r="P61" s="57">
        <f t="shared" si="3"/>
        <v>8.9551610881468416E-2</v>
      </c>
      <c r="Q61" s="68">
        <v>48</v>
      </c>
      <c r="R61" s="68">
        <v>70</v>
      </c>
      <c r="S61" s="72">
        <f t="shared" si="4"/>
        <v>27.663856193649135</v>
      </c>
    </row>
    <row r="62" spans="1:19" x14ac:dyDescent="0.25">
      <c r="A62" s="68">
        <f t="shared" si="7"/>
        <v>60</v>
      </c>
      <c r="B62" s="68" t="s">
        <v>317</v>
      </c>
      <c r="C62" s="68" t="s">
        <v>318</v>
      </c>
      <c r="D62" s="68" t="s">
        <v>2456</v>
      </c>
      <c r="E62" s="68" t="str">
        <f t="shared" si="5"/>
        <v>AR</v>
      </c>
      <c r="F62" s="68" t="s">
        <v>316</v>
      </c>
      <c r="G62" s="68">
        <f t="shared" si="6"/>
        <v>13</v>
      </c>
      <c r="H62" s="68">
        <f t="shared" si="8"/>
        <v>2</v>
      </c>
      <c r="I62" s="68" t="str">
        <f t="shared" si="1"/>
        <v>13_2_AR</v>
      </c>
      <c r="J62" s="60">
        <v>66.551318493607099</v>
      </c>
      <c r="K62" s="60">
        <v>31.007239977936202</v>
      </c>
      <c r="L62" s="60">
        <v>16.5956079305872</v>
      </c>
      <c r="M62" s="68">
        <v>4</v>
      </c>
      <c r="N62" s="70">
        <f t="shared" si="2"/>
        <v>2.5000000000000001E-2</v>
      </c>
      <c r="O62" s="71">
        <v>6775701.3600000003</v>
      </c>
      <c r="P62" s="57">
        <f t="shared" si="3"/>
        <v>7.3552375674842657E-2</v>
      </c>
      <c r="Q62" s="68">
        <v>4</v>
      </c>
      <c r="R62" s="68">
        <v>4</v>
      </c>
      <c r="S62" s="72">
        <f t="shared" si="4"/>
        <v>38.051388800710164</v>
      </c>
    </row>
    <row r="63" spans="1:19" x14ac:dyDescent="0.25">
      <c r="A63" s="68">
        <f t="shared" si="7"/>
        <v>61</v>
      </c>
      <c r="B63" s="68" t="s">
        <v>317</v>
      </c>
      <c r="C63" s="68" t="s">
        <v>318</v>
      </c>
      <c r="D63" s="68" t="s">
        <v>3088</v>
      </c>
      <c r="E63" s="68" t="str">
        <f t="shared" si="5"/>
        <v>SERV</v>
      </c>
      <c r="F63" s="68" t="s">
        <v>316</v>
      </c>
      <c r="G63" s="68">
        <f t="shared" si="6"/>
        <v>13</v>
      </c>
      <c r="H63" s="68">
        <f t="shared" si="8"/>
        <v>2</v>
      </c>
      <c r="I63" s="68" t="str">
        <f t="shared" si="1"/>
        <v>13_2_SERV</v>
      </c>
      <c r="J63" s="60">
        <v>13.9298578516416</v>
      </c>
      <c r="K63" s="60">
        <v>45.878353382423001</v>
      </c>
      <c r="L63" s="60">
        <v>21.4804681343923</v>
      </c>
      <c r="M63" s="68">
        <v>185</v>
      </c>
      <c r="N63" s="70">
        <f t="shared" si="2"/>
        <v>0.67500000000000004</v>
      </c>
      <c r="O63" s="71">
        <v>77095503.774577603</v>
      </c>
      <c r="P63" s="57">
        <f t="shared" si="3"/>
        <v>0.83689601344368891</v>
      </c>
      <c r="Q63" s="68">
        <v>108</v>
      </c>
      <c r="R63" s="68">
        <v>185</v>
      </c>
      <c r="S63" s="72">
        <f t="shared" si="4"/>
        <v>27.096226456152298</v>
      </c>
    </row>
    <row r="64" spans="1:19" x14ac:dyDescent="0.25">
      <c r="A64" s="68">
        <f t="shared" si="7"/>
        <v>62</v>
      </c>
      <c r="B64" s="68" t="s">
        <v>1816</v>
      </c>
      <c r="C64" s="68" t="s">
        <v>1817</v>
      </c>
      <c r="D64" s="68" t="s">
        <v>2399</v>
      </c>
      <c r="E64" s="68" t="str">
        <f t="shared" si="5"/>
        <v>AD</v>
      </c>
      <c r="F64" s="68" t="s">
        <v>1815</v>
      </c>
      <c r="G64" s="68">
        <f t="shared" si="6"/>
        <v>14</v>
      </c>
      <c r="H64" s="68">
        <f t="shared" si="8"/>
        <v>1</v>
      </c>
      <c r="I64" s="68" t="str">
        <f t="shared" si="1"/>
        <v>14_1_AD</v>
      </c>
      <c r="J64" s="60">
        <v>26.688868425259301</v>
      </c>
      <c r="K64" s="60">
        <v>41.887516764691902</v>
      </c>
      <c r="L64" s="60">
        <v>29.6254821274497</v>
      </c>
      <c r="M64" s="68">
        <v>23</v>
      </c>
      <c r="N64" s="70">
        <f t="shared" si="2"/>
        <v>0.26760563380281688</v>
      </c>
      <c r="O64" s="71">
        <v>12530018.8936306</v>
      </c>
      <c r="P64" s="57">
        <f t="shared" si="3"/>
        <v>0.12271698079719431</v>
      </c>
      <c r="Q64" s="68">
        <v>19</v>
      </c>
      <c r="R64" s="68">
        <v>24</v>
      </c>
      <c r="S64" s="72">
        <f t="shared" si="4"/>
        <v>32.733955772466963</v>
      </c>
    </row>
    <row r="65" spans="1:19" x14ac:dyDescent="0.25">
      <c r="A65" s="68">
        <f t="shared" si="7"/>
        <v>63</v>
      </c>
      <c r="B65" s="68" t="s">
        <v>1816</v>
      </c>
      <c r="C65" s="68" t="s">
        <v>1817</v>
      </c>
      <c r="D65" s="68" t="s">
        <v>2456</v>
      </c>
      <c r="E65" s="68" t="str">
        <f t="shared" si="5"/>
        <v>AR</v>
      </c>
      <c r="F65" s="68" t="s">
        <v>1815</v>
      </c>
      <c r="G65" s="68">
        <f t="shared" si="6"/>
        <v>14</v>
      </c>
      <c r="H65" s="68">
        <f t="shared" si="8"/>
        <v>1</v>
      </c>
      <c r="I65" s="68" t="str">
        <f t="shared" si="1"/>
        <v>14_1_AR</v>
      </c>
      <c r="J65" s="60">
        <v>37.131633726163102</v>
      </c>
      <c r="K65" s="60">
        <v>19.909485846960301</v>
      </c>
      <c r="L65" s="60">
        <v>47.875074838973397</v>
      </c>
      <c r="M65" s="68">
        <v>4</v>
      </c>
      <c r="N65" s="70">
        <f t="shared" si="2"/>
        <v>5.6338028169014086E-2</v>
      </c>
      <c r="O65" s="71">
        <v>13974815.890000001</v>
      </c>
      <c r="P65" s="57">
        <f t="shared" si="3"/>
        <v>0.13686708917009036</v>
      </c>
      <c r="Q65" s="68">
        <v>4</v>
      </c>
      <c r="R65" s="68">
        <v>4</v>
      </c>
      <c r="S65" s="72">
        <f t="shared" si="4"/>
        <v>34.972064804032264</v>
      </c>
    </row>
    <row r="66" spans="1:19" x14ac:dyDescent="0.25">
      <c r="A66" s="68">
        <f t="shared" si="7"/>
        <v>64</v>
      </c>
      <c r="B66" s="68" t="s">
        <v>1816</v>
      </c>
      <c r="C66" s="68" t="s">
        <v>1817</v>
      </c>
      <c r="D66" s="68" t="s">
        <v>3088</v>
      </c>
      <c r="E66" s="68" t="str">
        <f t="shared" si="5"/>
        <v>SERV</v>
      </c>
      <c r="F66" s="68" t="s">
        <v>1815</v>
      </c>
      <c r="G66" s="68">
        <f t="shared" si="6"/>
        <v>14</v>
      </c>
      <c r="H66" s="68">
        <f t="shared" si="8"/>
        <v>1</v>
      </c>
      <c r="I66" s="68" t="str">
        <f t="shared" si="1"/>
        <v>14_1_SERV</v>
      </c>
      <c r="J66" s="60">
        <v>27.138993473891698</v>
      </c>
      <c r="K66" s="60">
        <v>55.740210104215997</v>
      </c>
      <c r="L66" s="60">
        <v>34.741359743426102</v>
      </c>
      <c r="M66" s="68">
        <v>72</v>
      </c>
      <c r="N66" s="70">
        <f t="shared" si="2"/>
        <v>0.676056338028169</v>
      </c>
      <c r="O66" s="71">
        <v>75600178.004600197</v>
      </c>
      <c r="P66" s="57">
        <f t="shared" si="3"/>
        <v>0.74041593003271522</v>
      </c>
      <c r="Q66" s="68">
        <v>48</v>
      </c>
      <c r="R66" s="68">
        <v>72</v>
      </c>
      <c r="S66" s="72">
        <f t="shared" si="4"/>
        <v>39.206854440511265</v>
      </c>
    </row>
    <row r="67" spans="1:19" x14ac:dyDescent="0.25">
      <c r="A67" s="68">
        <f t="shared" si="7"/>
        <v>65</v>
      </c>
      <c r="B67" s="68" t="s">
        <v>1816</v>
      </c>
      <c r="C67" s="68" t="s">
        <v>2495</v>
      </c>
      <c r="D67" s="68" t="s">
        <v>2860</v>
      </c>
      <c r="E67" s="68" t="str">
        <f t="shared" si="5"/>
        <v>OP</v>
      </c>
      <c r="F67" s="68" t="s">
        <v>2494</v>
      </c>
      <c r="G67" s="68">
        <f t="shared" si="6"/>
        <v>14</v>
      </c>
      <c r="H67" s="68">
        <f t="shared" si="8"/>
        <v>2</v>
      </c>
      <c r="I67" s="68" t="str">
        <f t="shared" ref="I67:I130" si="9">CONCATENATE(G67,"_",H67,"_",E67)</f>
        <v>14_2_OP</v>
      </c>
      <c r="J67" s="60">
        <v>37.399525005384703</v>
      </c>
      <c r="K67" s="60">
        <v>65.232389918182506</v>
      </c>
      <c r="L67" s="60">
        <v>36.8674319783984</v>
      </c>
      <c r="M67" s="68">
        <v>22</v>
      </c>
      <c r="N67" s="70">
        <f t="shared" ref="N67:N130" si="10">Q67/SUMIF($C$3:$C$3832,C67,$Q$3:$Q$3832)</f>
        <v>0.5</v>
      </c>
      <c r="O67" s="71">
        <v>337620203.00099999</v>
      </c>
      <c r="P67" s="57">
        <f t="shared" ref="P67:P130" si="11">O67/SUMIF($C$3:$C$3832,C67,$O$3:$O$3832)</f>
        <v>0.96754033486112689</v>
      </c>
      <c r="Q67" s="68">
        <v>14</v>
      </c>
      <c r="R67" s="68">
        <v>33</v>
      </c>
      <c r="S67" s="72">
        <f t="shared" ref="S67:S130" si="12">AVERAGE(J67:L67)</f>
        <v>46.499782300655205</v>
      </c>
    </row>
    <row r="68" spans="1:19" x14ac:dyDescent="0.25">
      <c r="A68" s="68">
        <f t="shared" si="7"/>
        <v>66</v>
      </c>
      <c r="B68" s="68" t="s">
        <v>1816</v>
      </c>
      <c r="C68" s="68" t="s">
        <v>2495</v>
      </c>
      <c r="D68" s="68" t="s">
        <v>2893</v>
      </c>
      <c r="E68" s="68" t="str">
        <f t="shared" ref="E68:E131" si="13">IF(D68="Adquisiciones","AD",IF(D68="Arrendamientos","AR",IF(D68="Servicios","SERV",IF(D68="Obra pública","OP",IF(D68="Servicios relacionados con la OP","SOP","")))))</f>
        <v>SOP</v>
      </c>
      <c r="F68" s="68" t="s">
        <v>2494</v>
      </c>
      <c r="G68" s="68">
        <f t="shared" ref="G68:G131" si="14">IF(B68&lt;&gt;B67,G67+1,G67)</f>
        <v>14</v>
      </c>
      <c r="H68" s="68">
        <f t="shared" si="8"/>
        <v>2</v>
      </c>
      <c r="I68" s="68" t="str">
        <f t="shared" si="9"/>
        <v>14_2_SOP</v>
      </c>
      <c r="J68" s="60">
        <v>27.756199801643099</v>
      </c>
      <c r="K68" s="60">
        <v>92.950727486538597</v>
      </c>
      <c r="L68" s="60">
        <v>40.8803815968284</v>
      </c>
      <c r="M68" s="68">
        <v>21</v>
      </c>
      <c r="N68" s="70">
        <f t="shared" si="10"/>
        <v>0.5</v>
      </c>
      <c r="O68" s="71">
        <v>11326699.609999999</v>
      </c>
      <c r="P68" s="57">
        <f t="shared" si="11"/>
        <v>3.245966513887303E-2</v>
      </c>
      <c r="Q68" s="68">
        <v>14</v>
      </c>
      <c r="R68" s="68">
        <v>28</v>
      </c>
      <c r="S68" s="72">
        <f t="shared" si="12"/>
        <v>53.862436295003363</v>
      </c>
    </row>
    <row r="69" spans="1:19" x14ac:dyDescent="0.25">
      <c r="A69" s="68">
        <f t="shared" ref="A69:A132" si="15">A68+1</f>
        <v>67</v>
      </c>
      <c r="B69" s="68" t="s">
        <v>2443</v>
      </c>
      <c r="C69" s="68" t="s">
        <v>2708</v>
      </c>
      <c r="D69" s="68" t="s">
        <v>2860</v>
      </c>
      <c r="E69" s="68" t="str">
        <f t="shared" si="13"/>
        <v>OP</v>
      </c>
      <c r="F69" s="68" t="s">
        <v>2707</v>
      </c>
      <c r="G69" s="68">
        <f t="shared" si="14"/>
        <v>15</v>
      </c>
      <c r="H69" s="68">
        <f t="shared" si="8"/>
        <v>1</v>
      </c>
      <c r="I69" s="68" t="str">
        <f t="shared" si="9"/>
        <v>15_1_OP</v>
      </c>
      <c r="J69" s="60">
        <v>31.006848308562301</v>
      </c>
      <c r="K69" s="60">
        <v>59.417184743746702</v>
      </c>
      <c r="L69" s="60">
        <v>29.6685386759099</v>
      </c>
      <c r="M69" s="68">
        <v>98</v>
      </c>
      <c r="N69" s="70">
        <f t="shared" si="10"/>
        <v>0.61333333333333329</v>
      </c>
      <c r="O69" s="71">
        <v>255104421.157585</v>
      </c>
      <c r="P69" s="57">
        <f t="shared" si="11"/>
        <v>0.91910897351117804</v>
      </c>
      <c r="Q69" s="68">
        <v>46</v>
      </c>
      <c r="R69" s="68">
        <v>99</v>
      </c>
      <c r="S69" s="72">
        <f t="shared" si="12"/>
        <v>40.030857242739636</v>
      </c>
    </row>
    <row r="70" spans="1:19" x14ac:dyDescent="0.25">
      <c r="A70" s="68">
        <f t="shared" si="15"/>
        <v>68</v>
      </c>
      <c r="B70" s="68" t="s">
        <v>2443</v>
      </c>
      <c r="C70" s="68" t="s">
        <v>2708</v>
      </c>
      <c r="D70" s="68" t="s">
        <v>2893</v>
      </c>
      <c r="E70" s="68" t="str">
        <f t="shared" si="13"/>
        <v>SOP</v>
      </c>
      <c r="F70" s="68" t="s">
        <v>2707</v>
      </c>
      <c r="G70" s="68">
        <f t="shared" si="14"/>
        <v>15</v>
      </c>
      <c r="H70" s="68">
        <f t="shared" si="8"/>
        <v>1</v>
      </c>
      <c r="I70" s="68" t="str">
        <f t="shared" si="9"/>
        <v>15_1_SOP</v>
      </c>
      <c r="J70" s="60">
        <v>23.142966419119599</v>
      </c>
      <c r="K70" s="60">
        <v>57.801410169111698</v>
      </c>
      <c r="L70" s="60">
        <v>33.013645772651202</v>
      </c>
      <c r="M70" s="68">
        <v>43</v>
      </c>
      <c r="N70" s="70">
        <f t="shared" si="10"/>
        <v>0.38666666666666666</v>
      </c>
      <c r="O70" s="71">
        <v>22451808.309999999</v>
      </c>
      <c r="P70" s="57">
        <f t="shared" si="11"/>
        <v>8.0891026488822099E-2</v>
      </c>
      <c r="Q70" s="68">
        <v>29</v>
      </c>
      <c r="R70" s="68">
        <v>43</v>
      </c>
      <c r="S70" s="72">
        <f t="shared" si="12"/>
        <v>37.986007453627501</v>
      </c>
    </row>
    <row r="71" spans="1:19" x14ac:dyDescent="0.25">
      <c r="A71" s="68">
        <f t="shared" si="15"/>
        <v>69</v>
      </c>
      <c r="B71" s="68" t="s">
        <v>2443</v>
      </c>
      <c r="C71" s="68" t="s">
        <v>2444</v>
      </c>
      <c r="D71" s="68" t="s">
        <v>2456</v>
      </c>
      <c r="E71" s="68" t="str">
        <f t="shared" si="13"/>
        <v>AR</v>
      </c>
      <c r="F71" s="68" t="s">
        <v>2442</v>
      </c>
      <c r="G71" s="68">
        <f t="shared" si="14"/>
        <v>15</v>
      </c>
      <c r="H71" s="68">
        <f t="shared" si="8"/>
        <v>2</v>
      </c>
      <c r="I71" s="68" t="str">
        <f t="shared" si="9"/>
        <v>15_2_AR</v>
      </c>
      <c r="J71" s="60">
        <v>31.705522654194901</v>
      </c>
      <c r="K71" s="60">
        <v>26.220988762822</v>
      </c>
      <c r="L71" s="60">
        <v>50.112227868832001</v>
      </c>
      <c r="M71" s="68">
        <v>3</v>
      </c>
      <c r="N71" s="70">
        <f t="shared" si="10"/>
        <v>1</v>
      </c>
      <c r="O71" s="71">
        <v>5802040</v>
      </c>
      <c r="P71" s="57">
        <f t="shared" si="11"/>
        <v>1</v>
      </c>
      <c r="Q71" s="68">
        <v>3</v>
      </c>
      <c r="R71" s="68">
        <v>3</v>
      </c>
      <c r="S71" s="72">
        <f t="shared" si="12"/>
        <v>36.012913095282961</v>
      </c>
    </row>
    <row r="72" spans="1:19" x14ac:dyDescent="0.25">
      <c r="A72" s="68">
        <f t="shared" si="15"/>
        <v>70</v>
      </c>
      <c r="B72" s="68" t="s">
        <v>1033</v>
      </c>
      <c r="C72" s="68" t="s">
        <v>2537</v>
      </c>
      <c r="D72" s="68" t="s">
        <v>2860</v>
      </c>
      <c r="E72" s="68" t="str">
        <f t="shared" si="13"/>
        <v>OP</v>
      </c>
      <c r="F72" s="68" t="s">
        <v>2536</v>
      </c>
      <c r="G72" s="68">
        <f t="shared" si="14"/>
        <v>16</v>
      </c>
      <c r="H72" s="68">
        <f t="shared" si="8"/>
        <v>1</v>
      </c>
      <c r="I72" s="68" t="str">
        <f t="shared" si="9"/>
        <v>16_1_OP</v>
      </c>
      <c r="J72" s="60">
        <v>27.8787579972694</v>
      </c>
      <c r="K72" s="60">
        <v>40.3531913678381</v>
      </c>
      <c r="L72" s="60">
        <v>26.073449055539399</v>
      </c>
      <c r="M72" s="68">
        <v>42</v>
      </c>
      <c r="N72" s="70">
        <f t="shared" si="10"/>
        <v>0.45454545454545453</v>
      </c>
      <c r="O72" s="71">
        <v>345697540.14099997</v>
      </c>
      <c r="P72" s="57">
        <f t="shared" si="11"/>
        <v>0.91931317694806047</v>
      </c>
      <c r="Q72" s="68">
        <v>25</v>
      </c>
      <c r="R72" s="68">
        <v>42</v>
      </c>
      <c r="S72" s="72">
        <f t="shared" si="12"/>
        <v>31.435132806882297</v>
      </c>
    </row>
    <row r="73" spans="1:19" x14ac:dyDescent="0.25">
      <c r="A73" s="68">
        <f t="shared" si="15"/>
        <v>71</v>
      </c>
      <c r="B73" s="68" t="s">
        <v>1033</v>
      </c>
      <c r="C73" s="68" t="s">
        <v>2537</v>
      </c>
      <c r="D73" s="68" t="s">
        <v>2893</v>
      </c>
      <c r="E73" s="68" t="str">
        <f t="shared" si="13"/>
        <v>SOP</v>
      </c>
      <c r="F73" s="68" t="s">
        <v>2536</v>
      </c>
      <c r="G73" s="68">
        <f t="shared" si="14"/>
        <v>16</v>
      </c>
      <c r="H73" s="68">
        <f t="shared" ref="H73:H136" si="16">IF(B73&lt;&gt;B72,1,IF(C73&lt;&gt;C72,H72+1,H72))</f>
        <v>1</v>
      </c>
      <c r="I73" s="68" t="str">
        <f t="shared" si="9"/>
        <v>16_1_SOP</v>
      </c>
      <c r="J73" s="60">
        <v>14.809970832712199</v>
      </c>
      <c r="K73" s="60">
        <v>55.458532532957598</v>
      </c>
      <c r="L73" s="60">
        <v>46.656180706060098</v>
      </c>
      <c r="M73" s="68">
        <v>46</v>
      </c>
      <c r="N73" s="70">
        <f t="shared" si="10"/>
        <v>0.54545454545454541</v>
      </c>
      <c r="O73" s="71">
        <v>30341386.32</v>
      </c>
      <c r="P73" s="57">
        <f t="shared" si="11"/>
        <v>8.0686823051939513E-2</v>
      </c>
      <c r="Q73" s="68">
        <v>30</v>
      </c>
      <c r="R73" s="68">
        <v>46</v>
      </c>
      <c r="S73" s="72">
        <f t="shared" si="12"/>
        <v>38.974894690576633</v>
      </c>
    </row>
    <row r="74" spans="1:19" x14ac:dyDescent="0.25">
      <c r="A74" s="68">
        <f t="shared" si="15"/>
        <v>72</v>
      </c>
      <c r="B74" s="68" t="s">
        <v>1033</v>
      </c>
      <c r="C74" s="68" t="s">
        <v>1034</v>
      </c>
      <c r="D74" s="68" t="s">
        <v>2399</v>
      </c>
      <c r="E74" s="68" t="str">
        <f t="shared" si="13"/>
        <v>AD</v>
      </c>
      <c r="F74" s="68" t="s">
        <v>1032</v>
      </c>
      <c r="G74" s="68">
        <f t="shared" si="14"/>
        <v>16</v>
      </c>
      <c r="H74" s="68">
        <f t="shared" si="16"/>
        <v>2</v>
      </c>
      <c r="I74" s="68" t="str">
        <f t="shared" si="9"/>
        <v>16_2_AD</v>
      </c>
      <c r="J74" s="60">
        <v>25.888459126987598</v>
      </c>
      <c r="K74" s="60">
        <v>49.367871929308698</v>
      </c>
      <c r="L74" s="60">
        <v>48.604168201181999</v>
      </c>
      <c r="M74" s="68">
        <v>178</v>
      </c>
      <c r="N74" s="70">
        <f t="shared" si="10"/>
        <v>0.25547445255474455</v>
      </c>
      <c r="O74" s="71">
        <v>44258826.900999904</v>
      </c>
      <c r="P74" s="57">
        <f t="shared" si="11"/>
        <v>0.22232833686401646</v>
      </c>
      <c r="Q74" s="68">
        <v>70</v>
      </c>
      <c r="R74" s="68">
        <v>178</v>
      </c>
      <c r="S74" s="72">
        <f t="shared" si="12"/>
        <v>41.286833085826096</v>
      </c>
    </row>
    <row r="75" spans="1:19" x14ac:dyDescent="0.25">
      <c r="A75" s="68">
        <f t="shared" si="15"/>
        <v>73</v>
      </c>
      <c r="B75" s="68" t="s">
        <v>1033</v>
      </c>
      <c r="C75" s="68" t="s">
        <v>1034</v>
      </c>
      <c r="D75" s="68" t="s">
        <v>2456</v>
      </c>
      <c r="E75" s="68" t="str">
        <f t="shared" si="13"/>
        <v>AR</v>
      </c>
      <c r="F75" s="68" t="s">
        <v>1032</v>
      </c>
      <c r="G75" s="68">
        <f t="shared" si="14"/>
        <v>16</v>
      </c>
      <c r="H75" s="68">
        <f t="shared" si="16"/>
        <v>2</v>
      </c>
      <c r="I75" s="68" t="str">
        <f t="shared" si="9"/>
        <v>16_2_AR</v>
      </c>
      <c r="J75" s="60">
        <v>33.008156644723101</v>
      </c>
      <c r="K75" s="60">
        <v>44.949618625236901</v>
      </c>
      <c r="L75" s="60">
        <v>59.700026568225901</v>
      </c>
      <c r="M75" s="68">
        <v>6</v>
      </c>
      <c r="N75" s="70">
        <f t="shared" si="10"/>
        <v>2.1897810218978103E-2</v>
      </c>
      <c r="O75" s="71">
        <v>34865421.520000003</v>
      </c>
      <c r="P75" s="57">
        <f t="shared" si="11"/>
        <v>0.17514181290759345</v>
      </c>
      <c r="Q75" s="68">
        <v>6</v>
      </c>
      <c r="R75" s="68">
        <v>6</v>
      </c>
      <c r="S75" s="72">
        <f t="shared" si="12"/>
        <v>45.885933946061961</v>
      </c>
    </row>
    <row r="76" spans="1:19" x14ac:dyDescent="0.25">
      <c r="A76" s="68">
        <f t="shared" si="15"/>
        <v>74</v>
      </c>
      <c r="B76" s="68" t="s">
        <v>1033</v>
      </c>
      <c r="C76" s="68" t="s">
        <v>1034</v>
      </c>
      <c r="D76" s="68" t="s">
        <v>3088</v>
      </c>
      <c r="E76" s="68" t="str">
        <f t="shared" si="13"/>
        <v>SERV</v>
      </c>
      <c r="F76" s="69" t="s">
        <v>1032</v>
      </c>
      <c r="G76" s="68">
        <f t="shared" si="14"/>
        <v>16</v>
      </c>
      <c r="H76" s="68">
        <f t="shared" si="16"/>
        <v>2</v>
      </c>
      <c r="I76" s="68" t="str">
        <f t="shared" si="9"/>
        <v>16_2_SERV</v>
      </c>
      <c r="J76" s="60">
        <v>18.401849139683499</v>
      </c>
      <c r="K76" s="60">
        <v>68.871940693351107</v>
      </c>
      <c r="L76" s="60">
        <v>34.367919827808699</v>
      </c>
      <c r="M76" s="68">
        <v>485</v>
      </c>
      <c r="N76" s="70">
        <f t="shared" si="10"/>
        <v>0.72262773722627738</v>
      </c>
      <c r="O76" s="71">
        <v>119945413.707</v>
      </c>
      <c r="P76" s="57">
        <f t="shared" si="11"/>
        <v>0.60252985022839012</v>
      </c>
      <c r="Q76" s="68">
        <v>198</v>
      </c>
      <c r="R76" s="68">
        <v>485</v>
      </c>
      <c r="S76" s="72">
        <f t="shared" si="12"/>
        <v>40.547236553614432</v>
      </c>
    </row>
    <row r="77" spans="1:19" x14ac:dyDescent="0.25">
      <c r="A77" s="68">
        <f t="shared" si="15"/>
        <v>75</v>
      </c>
      <c r="B77" s="68" t="s">
        <v>171</v>
      </c>
      <c r="C77" s="68" t="s">
        <v>2749</v>
      </c>
      <c r="D77" s="68" t="s">
        <v>2860</v>
      </c>
      <c r="E77" s="68" t="str">
        <f t="shared" si="13"/>
        <v>OP</v>
      </c>
      <c r="F77" s="68" t="s">
        <v>2748</v>
      </c>
      <c r="G77" s="68">
        <f t="shared" si="14"/>
        <v>17</v>
      </c>
      <c r="H77" s="68">
        <f t="shared" si="16"/>
        <v>1</v>
      </c>
      <c r="I77" s="68" t="str">
        <f t="shared" si="9"/>
        <v>17_1_OP</v>
      </c>
      <c r="J77" s="60">
        <v>40.899352874044098</v>
      </c>
      <c r="K77" s="60">
        <v>49.178012075811303</v>
      </c>
      <c r="L77" s="60">
        <v>41.115420302837798</v>
      </c>
      <c r="M77" s="68">
        <v>65</v>
      </c>
      <c r="N77" s="70">
        <f t="shared" si="10"/>
        <v>0.5490196078431373</v>
      </c>
      <c r="O77" s="71">
        <v>252856384.61000001</v>
      </c>
      <c r="P77" s="57">
        <f t="shared" si="11"/>
        <v>0.87000933417686044</v>
      </c>
      <c r="Q77" s="68">
        <v>28</v>
      </c>
      <c r="R77" s="68">
        <v>65</v>
      </c>
      <c r="S77" s="72">
        <f t="shared" si="12"/>
        <v>43.7309284175644</v>
      </c>
    </row>
    <row r="78" spans="1:19" x14ac:dyDescent="0.25">
      <c r="A78" s="68">
        <f t="shared" si="15"/>
        <v>76</v>
      </c>
      <c r="B78" s="68" t="s">
        <v>171</v>
      </c>
      <c r="C78" s="68" t="s">
        <v>2749</v>
      </c>
      <c r="D78" s="68" t="s">
        <v>2893</v>
      </c>
      <c r="E78" s="68" t="str">
        <f t="shared" si="13"/>
        <v>SOP</v>
      </c>
      <c r="F78" s="68" t="s">
        <v>2748</v>
      </c>
      <c r="G78" s="68">
        <f t="shared" si="14"/>
        <v>17</v>
      </c>
      <c r="H78" s="68">
        <f t="shared" si="16"/>
        <v>1</v>
      </c>
      <c r="I78" s="68" t="str">
        <f t="shared" si="9"/>
        <v>17_1_SOP</v>
      </c>
      <c r="J78" s="60">
        <v>26.3081246268355</v>
      </c>
      <c r="K78" s="60">
        <v>23.326634044190101</v>
      </c>
      <c r="L78" s="60">
        <v>33.810263323675997</v>
      </c>
      <c r="M78" s="68">
        <v>43</v>
      </c>
      <c r="N78" s="70">
        <f t="shared" si="10"/>
        <v>0.45098039215686275</v>
      </c>
      <c r="O78" s="71">
        <v>37780019.710000001</v>
      </c>
      <c r="P78" s="57">
        <f t="shared" si="11"/>
        <v>0.12999066582313959</v>
      </c>
      <c r="Q78" s="68">
        <v>23</v>
      </c>
      <c r="R78" s="68">
        <v>43</v>
      </c>
      <c r="S78" s="72">
        <f t="shared" si="12"/>
        <v>27.815007331567198</v>
      </c>
    </row>
    <row r="79" spans="1:19" x14ac:dyDescent="0.25">
      <c r="A79" s="68">
        <f t="shared" si="15"/>
        <v>77</v>
      </c>
      <c r="B79" s="68" t="s">
        <v>171</v>
      </c>
      <c r="C79" s="68" t="s">
        <v>172</v>
      </c>
      <c r="D79" s="68" t="s">
        <v>2399</v>
      </c>
      <c r="E79" s="68" t="str">
        <f t="shared" si="13"/>
        <v>AD</v>
      </c>
      <c r="F79" s="68" t="s">
        <v>170</v>
      </c>
      <c r="G79" s="68">
        <f t="shared" si="14"/>
        <v>17</v>
      </c>
      <c r="H79" s="68">
        <f t="shared" si="16"/>
        <v>2</v>
      </c>
      <c r="I79" s="68" t="str">
        <f t="shared" si="9"/>
        <v>17_2_AD</v>
      </c>
      <c r="J79" s="60">
        <v>23.333484716497701</v>
      </c>
      <c r="K79" s="60">
        <v>33.144234612935499</v>
      </c>
      <c r="L79" s="60">
        <v>20.0526290235175</v>
      </c>
      <c r="M79" s="68">
        <v>20</v>
      </c>
      <c r="N79" s="70">
        <f t="shared" si="10"/>
        <v>0.26315789473684209</v>
      </c>
      <c r="O79" s="71">
        <v>21113972.18</v>
      </c>
      <c r="P79" s="57">
        <f t="shared" si="11"/>
        <v>0.16259056407325861</v>
      </c>
      <c r="Q79" s="68">
        <v>20</v>
      </c>
      <c r="R79" s="68">
        <v>27</v>
      </c>
      <c r="S79" s="72">
        <f t="shared" si="12"/>
        <v>25.510116117650231</v>
      </c>
    </row>
    <row r="80" spans="1:19" x14ac:dyDescent="0.25">
      <c r="A80" s="68">
        <f t="shared" si="15"/>
        <v>78</v>
      </c>
      <c r="B80" s="68" t="s">
        <v>171</v>
      </c>
      <c r="C80" s="68" t="s">
        <v>172</v>
      </c>
      <c r="D80" s="68" t="s">
        <v>2456</v>
      </c>
      <c r="E80" s="68" t="str">
        <f t="shared" si="13"/>
        <v>AR</v>
      </c>
      <c r="F80" s="68" t="s">
        <v>170</v>
      </c>
      <c r="G80" s="68">
        <f t="shared" si="14"/>
        <v>17</v>
      </c>
      <c r="H80" s="68">
        <f t="shared" si="16"/>
        <v>2</v>
      </c>
      <c r="I80" s="68" t="str">
        <f t="shared" si="9"/>
        <v>17_2_AR</v>
      </c>
      <c r="J80" s="60">
        <v>31.228572509120699</v>
      </c>
      <c r="K80" s="60">
        <v>54.525072783174103</v>
      </c>
      <c r="L80" s="60">
        <v>46.174838536280902</v>
      </c>
      <c r="M80" s="68">
        <v>5</v>
      </c>
      <c r="N80" s="70">
        <f t="shared" si="10"/>
        <v>6.5789473684210523E-2</v>
      </c>
      <c r="O80" s="71">
        <v>12632171.09</v>
      </c>
      <c r="P80" s="57">
        <f t="shared" si="11"/>
        <v>9.7275482106513336E-2</v>
      </c>
      <c r="Q80" s="68">
        <v>5</v>
      </c>
      <c r="R80" s="68">
        <v>6</v>
      </c>
      <c r="S80" s="72">
        <f t="shared" si="12"/>
        <v>43.976161276191903</v>
      </c>
    </row>
    <row r="81" spans="1:19" x14ac:dyDescent="0.25">
      <c r="A81" s="68">
        <f t="shared" si="15"/>
        <v>79</v>
      </c>
      <c r="B81" s="68" t="s">
        <v>171</v>
      </c>
      <c r="C81" s="68" t="s">
        <v>172</v>
      </c>
      <c r="D81" s="68" t="s">
        <v>3088</v>
      </c>
      <c r="E81" s="68" t="str">
        <f t="shared" si="13"/>
        <v>SERV</v>
      </c>
      <c r="F81" s="68" t="s">
        <v>170</v>
      </c>
      <c r="G81" s="68">
        <f t="shared" si="14"/>
        <v>17</v>
      </c>
      <c r="H81" s="68">
        <f t="shared" si="16"/>
        <v>2</v>
      </c>
      <c r="I81" s="68" t="str">
        <f t="shared" si="9"/>
        <v>17_2_SERV</v>
      </c>
      <c r="J81" s="60">
        <v>22.1469082085443</v>
      </c>
      <c r="K81" s="60">
        <v>64.811331682756702</v>
      </c>
      <c r="L81" s="60">
        <v>31.414285483038999</v>
      </c>
      <c r="M81" s="68">
        <v>83</v>
      </c>
      <c r="N81" s="70">
        <f t="shared" si="10"/>
        <v>0.67105263157894735</v>
      </c>
      <c r="O81" s="71">
        <v>96113620.120000005</v>
      </c>
      <c r="P81" s="57">
        <f t="shared" si="11"/>
        <v>0.74013395382022806</v>
      </c>
      <c r="Q81" s="68">
        <v>51</v>
      </c>
      <c r="R81" s="68">
        <v>83</v>
      </c>
      <c r="S81" s="72">
        <f t="shared" si="12"/>
        <v>39.457508458113331</v>
      </c>
    </row>
    <row r="82" spans="1:19" x14ac:dyDescent="0.25">
      <c r="A82" s="68">
        <f t="shared" si="15"/>
        <v>80</v>
      </c>
      <c r="B82" s="68" t="s">
        <v>308</v>
      </c>
      <c r="C82" s="68" t="s">
        <v>309</v>
      </c>
      <c r="D82" s="68" t="s">
        <v>2399</v>
      </c>
      <c r="E82" s="68" t="str">
        <f t="shared" si="13"/>
        <v>AD</v>
      </c>
      <c r="F82" s="68" t="s">
        <v>307</v>
      </c>
      <c r="G82" s="68">
        <f t="shared" si="14"/>
        <v>18</v>
      </c>
      <c r="H82" s="68">
        <f t="shared" si="16"/>
        <v>1</v>
      </c>
      <c r="I82" s="68" t="str">
        <f t="shared" si="9"/>
        <v>18_1_AD</v>
      </c>
      <c r="J82" s="60">
        <v>22.790946550175502</v>
      </c>
      <c r="K82" s="60">
        <v>55.666134084635999</v>
      </c>
      <c r="L82" s="60">
        <v>30.561460159087002</v>
      </c>
      <c r="M82" s="68">
        <v>436</v>
      </c>
      <c r="N82" s="70">
        <f t="shared" si="10"/>
        <v>0.26361031518624639</v>
      </c>
      <c r="O82" s="71">
        <v>444369151.35537499</v>
      </c>
      <c r="P82" s="57">
        <f t="shared" si="11"/>
        <v>0.31565060998374034</v>
      </c>
      <c r="Q82" s="68">
        <v>184</v>
      </c>
      <c r="R82" s="68">
        <v>444</v>
      </c>
      <c r="S82" s="72">
        <f t="shared" si="12"/>
        <v>36.339513597966167</v>
      </c>
    </row>
    <row r="83" spans="1:19" x14ac:dyDescent="0.25">
      <c r="A83" s="68">
        <f t="shared" si="15"/>
        <v>81</v>
      </c>
      <c r="B83" s="68" t="s">
        <v>308</v>
      </c>
      <c r="C83" s="68" t="s">
        <v>309</v>
      </c>
      <c r="D83" s="68" t="s">
        <v>2456</v>
      </c>
      <c r="E83" s="68" t="str">
        <f t="shared" si="13"/>
        <v>AR</v>
      </c>
      <c r="F83" s="68" t="s">
        <v>307</v>
      </c>
      <c r="G83" s="68">
        <f t="shared" si="14"/>
        <v>18</v>
      </c>
      <c r="H83" s="68">
        <f t="shared" si="16"/>
        <v>1</v>
      </c>
      <c r="I83" s="68" t="str">
        <f t="shared" si="9"/>
        <v>18_1_AR</v>
      </c>
      <c r="J83" s="60">
        <v>22.806973905839499</v>
      </c>
      <c r="K83" s="60">
        <v>56.797742527392799</v>
      </c>
      <c r="L83" s="60">
        <v>40.932991529286902</v>
      </c>
      <c r="M83" s="68">
        <v>33</v>
      </c>
      <c r="N83" s="70">
        <f t="shared" si="10"/>
        <v>2.865329512893983E-2</v>
      </c>
      <c r="O83" s="71">
        <v>139598844.099314</v>
      </c>
      <c r="P83" s="57">
        <f t="shared" si="11"/>
        <v>9.9161834611093208E-2</v>
      </c>
      <c r="Q83" s="68">
        <v>20</v>
      </c>
      <c r="R83" s="68">
        <v>37</v>
      </c>
      <c r="S83" s="72">
        <f t="shared" si="12"/>
        <v>40.179235987506395</v>
      </c>
    </row>
    <row r="84" spans="1:19" x14ac:dyDescent="0.25">
      <c r="A84" s="68">
        <f t="shared" si="15"/>
        <v>82</v>
      </c>
      <c r="B84" s="68" t="s">
        <v>308</v>
      </c>
      <c r="C84" s="68" t="s">
        <v>309</v>
      </c>
      <c r="D84" s="68" t="s">
        <v>3088</v>
      </c>
      <c r="E84" s="68" t="str">
        <f t="shared" si="13"/>
        <v>SERV</v>
      </c>
      <c r="F84" s="68" t="s">
        <v>307</v>
      </c>
      <c r="G84" s="68">
        <f t="shared" si="14"/>
        <v>18</v>
      </c>
      <c r="H84" s="68">
        <f t="shared" si="16"/>
        <v>1</v>
      </c>
      <c r="I84" s="68" t="str">
        <f t="shared" si="9"/>
        <v>18_1_SERV</v>
      </c>
      <c r="J84" s="60">
        <v>29.969508188843701</v>
      </c>
      <c r="K84" s="60">
        <v>69.532497560484899</v>
      </c>
      <c r="L84" s="60">
        <v>37.684897708772098</v>
      </c>
      <c r="M84" s="68">
        <v>1454</v>
      </c>
      <c r="N84" s="70">
        <f t="shared" si="10"/>
        <v>0.70773638968481378</v>
      </c>
      <c r="O84" s="71">
        <v>823820037.58052397</v>
      </c>
      <c r="P84" s="57">
        <f t="shared" si="11"/>
        <v>0.58518755540516643</v>
      </c>
      <c r="Q84" s="68">
        <v>494</v>
      </c>
      <c r="R84" s="68">
        <v>1454</v>
      </c>
      <c r="S84" s="72">
        <f t="shared" si="12"/>
        <v>45.728967819366893</v>
      </c>
    </row>
    <row r="85" spans="1:19" x14ac:dyDescent="0.25">
      <c r="A85" s="68">
        <f t="shared" si="15"/>
        <v>83</v>
      </c>
      <c r="B85" s="68" t="s">
        <v>308</v>
      </c>
      <c r="C85" s="68" t="s">
        <v>2460</v>
      </c>
      <c r="D85" s="68" t="s">
        <v>2860</v>
      </c>
      <c r="E85" s="68" t="str">
        <f t="shared" si="13"/>
        <v>OP</v>
      </c>
      <c r="F85" s="68" t="s">
        <v>2459</v>
      </c>
      <c r="G85" s="68">
        <f t="shared" si="14"/>
        <v>18</v>
      </c>
      <c r="H85" s="68">
        <f t="shared" si="16"/>
        <v>2</v>
      </c>
      <c r="I85" s="68" t="str">
        <f t="shared" si="9"/>
        <v>18_2_OP</v>
      </c>
      <c r="J85" s="60">
        <v>29.7881436644019</v>
      </c>
      <c r="K85" s="60">
        <v>71.626135547653604</v>
      </c>
      <c r="L85" s="60">
        <v>42.283708038395403</v>
      </c>
      <c r="M85" s="68">
        <v>1020</v>
      </c>
      <c r="N85" s="70">
        <f t="shared" si="10"/>
        <v>0.55290102389078499</v>
      </c>
      <c r="O85" s="71">
        <v>6064096597.0799999</v>
      </c>
      <c r="P85" s="57">
        <f t="shared" si="11"/>
        <v>0.90971418239737034</v>
      </c>
      <c r="Q85" s="68">
        <v>324</v>
      </c>
      <c r="R85" s="68">
        <v>1025</v>
      </c>
      <c r="S85" s="72">
        <f t="shared" si="12"/>
        <v>47.899329083483643</v>
      </c>
    </row>
    <row r="86" spans="1:19" x14ac:dyDescent="0.25">
      <c r="A86" s="68">
        <f t="shared" si="15"/>
        <v>84</v>
      </c>
      <c r="B86" s="68" t="s">
        <v>308</v>
      </c>
      <c r="C86" s="68" t="s">
        <v>2460</v>
      </c>
      <c r="D86" s="68" t="s">
        <v>2893</v>
      </c>
      <c r="E86" s="68" t="str">
        <f t="shared" si="13"/>
        <v>SOP</v>
      </c>
      <c r="F86" s="68" t="s">
        <v>2459</v>
      </c>
      <c r="G86" s="68">
        <f t="shared" si="14"/>
        <v>18</v>
      </c>
      <c r="H86" s="68">
        <f t="shared" si="16"/>
        <v>2</v>
      </c>
      <c r="I86" s="68" t="str">
        <f t="shared" si="9"/>
        <v>18_2_SOP</v>
      </c>
      <c r="J86" s="60">
        <v>21.670919853010599</v>
      </c>
      <c r="K86" s="60">
        <v>57.942915527626901</v>
      </c>
      <c r="L86" s="60">
        <v>57.020931901241802</v>
      </c>
      <c r="M86" s="68">
        <v>899</v>
      </c>
      <c r="N86" s="70">
        <f t="shared" si="10"/>
        <v>0.44709897610921501</v>
      </c>
      <c r="O86" s="71">
        <v>601839489.67999995</v>
      </c>
      <c r="P86" s="57">
        <f t="shared" si="11"/>
        <v>9.0285817602629603E-2</v>
      </c>
      <c r="Q86" s="68">
        <v>262</v>
      </c>
      <c r="R86" s="68">
        <v>900</v>
      </c>
      <c r="S86" s="72">
        <f t="shared" si="12"/>
        <v>45.544922427293102</v>
      </c>
    </row>
    <row r="87" spans="1:19" x14ac:dyDescent="0.25">
      <c r="A87" s="68">
        <f t="shared" si="15"/>
        <v>85</v>
      </c>
      <c r="B87" s="68" t="s">
        <v>988</v>
      </c>
      <c r="C87" s="68" t="s">
        <v>2781</v>
      </c>
      <c r="D87" s="68" t="s">
        <v>2860</v>
      </c>
      <c r="E87" s="68" t="str">
        <f t="shared" si="13"/>
        <v>OP</v>
      </c>
      <c r="F87" s="68" t="s">
        <v>2780</v>
      </c>
      <c r="G87" s="68">
        <f t="shared" si="14"/>
        <v>19</v>
      </c>
      <c r="H87" s="68">
        <f t="shared" si="16"/>
        <v>1</v>
      </c>
      <c r="I87" s="68" t="str">
        <f t="shared" si="9"/>
        <v>19_1_OP</v>
      </c>
      <c r="J87" s="60">
        <v>34.452054912634402</v>
      </c>
      <c r="K87" s="60">
        <v>52.653599807064701</v>
      </c>
      <c r="L87" s="60">
        <v>30.2273573695864</v>
      </c>
      <c r="M87" s="68">
        <v>262</v>
      </c>
      <c r="N87" s="70">
        <f t="shared" si="10"/>
        <v>0.55434782608695654</v>
      </c>
      <c r="O87" s="71">
        <v>2331677185.3299999</v>
      </c>
      <c r="P87" s="57">
        <f t="shared" si="11"/>
        <v>0.92261217174257604</v>
      </c>
      <c r="Q87" s="68">
        <v>102</v>
      </c>
      <c r="R87" s="68">
        <v>264</v>
      </c>
      <c r="S87" s="72">
        <f t="shared" si="12"/>
        <v>39.111004029761837</v>
      </c>
    </row>
    <row r="88" spans="1:19" x14ac:dyDescent="0.25">
      <c r="A88" s="68">
        <f t="shared" si="15"/>
        <v>86</v>
      </c>
      <c r="B88" s="68" t="s">
        <v>988</v>
      </c>
      <c r="C88" s="68" t="s">
        <v>2781</v>
      </c>
      <c r="D88" s="68" t="s">
        <v>2893</v>
      </c>
      <c r="E88" s="68" t="str">
        <f t="shared" si="13"/>
        <v>SOP</v>
      </c>
      <c r="F88" s="68" t="s">
        <v>2780</v>
      </c>
      <c r="G88" s="68">
        <f t="shared" si="14"/>
        <v>19</v>
      </c>
      <c r="H88" s="68">
        <f t="shared" si="16"/>
        <v>1</v>
      </c>
      <c r="I88" s="68" t="str">
        <f t="shared" si="9"/>
        <v>19_1_SOP</v>
      </c>
      <c r="J88" s="60">
        <v>15.225692453847</v>
      </c>
      <c r="K88" s="60">
        <v>42.541420405169198</v>
      </c>
      <c r="L88" s="60">
        <v>34.545844055433598</v>
      </c>
      <c r="M88" s="68">
        <v>133</v>
      </c>
      <c r="N88" s="70">
        <f t="shared" si="10"/>
        <v>0.44565217391304346</v>
      </c>
      <c r="O88" s="71">
        <v>195578856.52999899</v>
      </c>
      <c r="P88" s="57">
        <f t="shared" si="11"/>
        <v>7.7387828257424102E-2</v>
      </c>
      <c r="Q88" s="68">
        <v>82</v>
      </c>
      <c r="R88" s="68">
        <v>134</v>
      </c>
      <c r="S88" s="72">
        <f t="shared" si="12"/>
        <v>30.770985638149927</v>
      </c>
    </row>
    <row r="89" spans="1:19" x14ac:dyDescent="0.25">
      <c r="A89" s="68">
        <f t="shared" si="15"/>
        <v>87</v>
      </c>
      <c r="B89" s="68" t="s">
        <v>988</v>
      </c>
      <c r="C89" s="68" t="s">
        <v>989</v>
      </c>
      <c r="D89" s="68" t="s">
        <v>2399</v>
      </c>
      <c r="E89" s="68" t="str">
        <f t="shared" si="13"/>
        <v>AD</v>
      </c>
      <c r="F89" s="68" t="s">
        <v>987</v>
      </c>
      <c r="G89" s="68">
        <f t="shared" si="14"/>
        <v>19</v>
      </c>
      <c r="H89" s="68">
        <f t="shared" si="16"/>
        <v>2</v>
      </c>
      <c r="I89" s="68" t="str">
        <f t="shared" si="9"/>
        <v>19_2_AD</v>
      </c>
      <c r="J89" s="60">
        <v>10.547640316910501</v>
      </c>
      <c r="K89" s="60">
        <v>19.9795654532385</v>
      </c>
      <c r="L89" s="60">
        <v>54.782545946080397</v>
      </c>
      <c r="M89" s="68">
        <v>333</v>
      </c>
      <c r="N89" s="70">
        <f t="shared" si="10"/>
        <v>0.47755834829443444</v>
      </c>
      <c r="O89" s="71">
        <v>523636371.25445998</v>
      </c>
      <c r="P89" s="57">
        <f t="shared" si="11"/>
        <v>7.3437010614040607E-2</v>
      </c>
      <c r="Q89" s="68">
        <v>266</v>
      </c>
      <c r="R89" s="68">
        <v>492</v>
      </c>
      <c r="S89" s="72">
        <f t="shared" si="12"/>
        <v>28.436583905409801</v>
      </c>
    </row>
    <row r="90" spans="1:19" x14ac:dyDescent="0.25">
      <c r="A90" s="68">
        <f t="shared" si="15"/>
        <v>88</v>
      </c>
      <c r="B90" s="68" t="s">
        <v>988</v>
      </c>
      <c r="C90" s="68" t="s">
        <v>989</v>
      </c>
      <c r="D90" s="68" t="s">
        <v>3088</v>
      </c>
      <c r="E90" s="68" t="str">
        <f t="shared" si="13"/>
        <v>SERV</v>
      </c>
      <c r="F90" s="68" t="s">
        <v>987</v>
      </c>
      <c r="G90" s="68">
        <f t="shared" si="14"/>
        <v>19</v>
      </c>
      <c r="H90" s="68">
        <f t="shared" si="16"/>
        <v>2</v>
      </c>
      <c r="I90" s="68" t="str">
        <f t="shared" si="9"/>
        <v>19_2_SERV</v>
      </c>
      <c r="J90" s="60">
        <v>18.248387629826802</v>
      </c>
      <c r="K90" s="60">
        <v>16.534562138514101</v>
      </c>
      <c r="L90" s="60">
        <v>71.7216185337426</v>
      </c>
      <c r="M90" s="68">
        <v>568</v>
      </c>
      <c r="N90" s="70">
        <f t="shared" si="10"/>
        <v>0.52244165170556556</v>
      </c>
      <c r="O90" s="71">
        <v>6606778754.2537203</v>
      </c>
      <c r="P90" s="57">
        <f t="shared" si="11"/>
        <v>0.92656298938595938</v>
      </c>
      <c r="Q90" s="68">
        <v>291</v>
      </c>
      <c r="R90" s="68">
        <v>586</v>
      </c>
      <c r="S90" s="72">
        <f t="shared" si="12"/>
        <v>35.501522767361166</v>
      </c>
    </row>
    <row r="91" spans="1:19" x14ac:dyDescent="0.25">
      <c r="A91" s="68">
        <f t="shared" si="15"/>
        <v>89</v>
      </c>
      <c r="B91" s="68" t="s">
        <v>11</v>
      </c>
      <c r="C91" s="68" t="s">
        <v>1963</v>
      </c>
      <c r="D91" s="68" t="s">
        <v>2399</v>
      </c>
      <c r="E91" s="68" t="str">
        <f t="shared" si="13"/>
        <v>AD</v>
      </c>
      <c r="F91" s="68" t="s">
        <v>1962</v>
      </c>
      <c r="G91" s="68">
        <f t="shared" si="14"/>
        <v>20</v>
      </c>
      <c r="H91" s="68">
        <f t="shared" si="16"/>
        <v>1</v>
      </c>
      <c r="I91" s="68" t="str">
        <f t="shared" si="9"/>
        <v>20_1_AD</v>
      </c>
      <c r="J91" s="60">
        <v>20.9331423642601</v>
      </c>
      <c r="K91" s="60">
        <v>50.524953113112097</v>
      </c>
      <c r="L91" s="60">
        <v>21.7869036786674</v>
      </c>
      <c r="M91" s="68">
        <v>24</v>
      </c>
      <c r="N91" s="70">
        <f t="shared" si="10"/>
        <v>0.2857142857142857</v>
      </c>
      <c r="O91" s="71">
        <v>4886893.6236217404</v>
      </c>
      <c r="P91" s="57">
        <f t="shared" si="11"/>
        <v>0.1119713344204134</v>
      </c>
      <c r="Q91" s="68">
        <v>22</v>
      </c>
      <c r="R91" s="68">
        <v>24</v>
      </c>
      <c r="S91" s="72">
        <f t="shared" si="12"/>
        <v>31.081666385346534</v>
      </c>
    </row>
    <row r="92" spans="1:19" x14ac:dyDescent="0.25">
      <c r="A92" s="68">
        <f t="shared" si="15"/>
        <v>90</v>
      </c>
      <c r="B92" s="68" t="s">
        <v>11</v>
      </c>
      <c r="C92" s="68" t="s">
        <v>1963</v>
      </c>
      <c r="D92" s="68" t="s">
        <v>2860</v>
      </c>
      <c r="E92" s="68" t="str">
        <f t="shared" si="13"/>
        <v>OP</v>
      </c>
      <c r="F92" s="68" t="s">
        <v>1962</v>
      </c>
      <c r="G92" s="68">
        <f t="shared" si="14"/>
        <v>20</v>
      </c>
      <c r="H92" s="68">
        <f t="shared" si="16"/>
        <v>1</v>
      </c>
      <c r="I92" s="68" t="str">
        <f t="shared" si="9"/>
        <v>20_1_OP</v>
      </c>
      <c r="J92" s="60">
        <v>25.186878541954702</v>
      </c>
      <c r="K92" s="60">
        <v>51.636464239531499</v>
      </c>
      <c r="L92" s="60">
        <v>20.668318254579699</v>
      </c>
      <c r="M92" s="68">
        <v>30</v>
      </c>
      <c r="N92" s="70">
        <f t="shared" si="10"/>
        <v>0.22077922077922077</v>
      </c>
      <c r="O92" s="71">
        <v>23916360.350000001</v>
      </c>
      <c r="P92" s="57">
        <f t="shared" si="11"/>
        <v>0.54798548712511252</v>
      </c>
      <c r="Q92" s="68">
        <v>17</v>
      </c>
      <c r="R92" s="68">
        <v>31</v>
      </c>
      <c r="S92" s="72">
        <f t="shared" si="12"/>
        <v>32.497220345355302</v>
      </c>
    </row>
    <row r="93" spans="1:19" x14ac:dyDescent="0.25">
      <c r="A93" s="68">
        <f t="shared" si="15"/>
        <v>91</v>
      </c>
      <c r="B93" s="68" t="s">
        <v>11</v>
      </c>
      <c r="C93" s="68" t="s">
        <v>1963</v>
      </c>
      <c r="D93" s="68" t="s">
        <v>3088</v>
      </c>
      <c r="E93" s="68" t="str">
        <f t="shared" si="13"/>
        <v>SERV</v>
      </c>
      <c r="F93" s="68" t="s">
        <v>1962</v>
      </c>
      <c r="G93" s="68">
        <f t="shared" si="14"/>
        <v>20</v>
      </c>
      <c r="H93" s="68">
        <f t="shared" si="16"/>
        <v>1</v>
      </c>
      <c r="I93" s="68" t="str">
        <f t="shared" si="9"/>
        <v>20_1_SERV</v>
      </c>
      <c r="J93" s="60">
        <v>15.286108357652299</v>
      </c>
      <c r="K93" s="60">
        <v>48.244824472204499</v>
      </c>
      <c r="L93" s="60">
        <v>26.0229380121839</v>
      </c>
      <c r="M93" s="68">
        <v>55</v>
      </c>
      <c r="N93" s="70">
        <f t="shared" si="10"/>
        <v>0.4935064935064935</v>
      </c>
      <c r="O93" s="71">
        <v>14840895.2089999</v>
      </c>
      <c r="P93" s="57">
        <f t="shared" si="11"/>
        <v>0.34004317845447407</v>
      </c>
      <c r="Q93" s="68">
        <v>38</v>
      </c>
      <c r="R93" s="68">
        <v>56</v>
      </c>
      <c r="S93" s="72">
        <f t="shared" si="12"/>
        <v>29.851290280680232</v>
      </c>
    </row>
    <row r="94" spans="1:19" x14ac:dyDescent="0.25">
      <c r="A94" s="68">
        <f t="shared" si="15"/>
        <v>92</v>
      </c>
      <c r="B94" s="68" t="s">
        <v>11</v>
      </c>
      <c r="C94" s="68" t="s">
        <v>1302</v>
      </c>
      <c r="D94" s="68" t="s">
        <v>2399</v>
      </c>
      <c r="E94" s="68" t="str">
        <f t="shared" si="13"/>
        <v>AD</v>
      </c>
      <c r="F94" s="68" t="s">
        <v>1301</v>
      </c>
      <c r="G94" s="68">
        <f t="shared" si="14"/>
        <v>20</v>
      </c>
      <c r="H94" s="68">
        <f t="shared" si="16"/>
        <v>2</v>
      </c>
      <c r="I94" s="68" t="str">
        <f t="shared" si="9"/>
        <v>20_2_AD</v>
      </c>
      <c r="J94" s="60">
        <v>18.272392660159898</v>
      </c>
      <c r="K94" s="60">
        <v>28.154024027530099</v>
      </c>
      <c r="L94" s="60">
        <v>16.884629640856499</v>
      </c>
      <c r="M94" s="68">
        <v>45</v>
      </c>
      <c r="N94" s="70">
        <f t="shared" si="10"/>
        <v>0.32500000000000001</v>
      </c>
      <c r="O94" s="71">
        <v>7516304.6799999997</v>
      </c>
      <c r="P94" s="57">
        <f t="shared" si="11"/>
        <v>0.12769505978645576</v>
      </c>
      <c r="Q94" s="68">
        <v>26</v>
      </c>
      <c r="R94" s="68">
        <v>45</v>
      </c>
      <c r="S94" s="72">
        <f t="shared" si="12"/>
        <v>21.1036821095155</v>
      </c>
    </row>
    <row r="95" spans="1:19" x14ac:dyDescent="0.25">
      <c r="A95" s="68">
        <f t="shared" si="15"/>
        <v>93</v>
      </c>
      <c r="B95" s="68" t="s">
        <v>11</v>
      </c>
      <c r="C95" s="68" t="s">
        <v>1302</v>
      </c>
      <c r="D95" s="68" t="s">
        <v>2860</v>
      </c>
      <c r="E95" s="68" t="str">
        <f t="shared" si="13"/>
        <v>OP</v>
      </c>
      <c r="F95" s="68" t="s">
        <v>1301</v>
      </c>
      <c r="G95" s="68">
        <f t="shared" si="14"/>
        <v>20</v>
      </c>
      <c r="H95" s="68">
        <f t="shared" si="16"/>
        <v>2</v>
      </c>
      <c r="I95" s="68" t="str">
        <f t="shared" si="9"/>
        <v>20_2_OP</v>
      </c>
      <c r="J95" s="60">
        <v>24.638743113567902</v>
      </c>
      <c r="K95" s="60">
        <v>41.752760373528098</v>
      </c>
      <c r="L95" s="60">
        <v>17.943349814210499</v>
      </c>
      <c r="M95" s="68">
        <v>32</v>
      </c>
      <c r="N95" s="70">
        <f t="shared" si="10"/>
        <v>0.13750000000000001</v>
      </c>
      <c r="O95" s="71">
        <v>30911680.09</v>
      </c>
      <c r="P95" s="57">
        <f t="shared" si="11"/>
        <v>0.5251608343785692</v>
      </c>
      <c r="Q95" s="68">
        <v>11</v>
      </c>
      <c r="R95" s="68">
        <v>32</v>
      </c>
      <c r="S95" s="72">
        <f t="shared" si="12"/>
        <v>28.111617767102171</v>
      </c>
    </row>
    <row r="96" spans="1:19" x14ac:dyDescent="0.25">
      <c r="A96" s="68">
        <f t="shared" si="15"/>
        <v>94</v>
      </c>
      <c r="B96" s="68" t="s">
        <v>11</v>
      </c>
      <c r="C96" s="68" t="s">
        <v>1302</v>
      </c>
      <c r="D96" s="68" t="s">
        <v>3088</v>
      </c>
      <c r="E96" s="68" t="str">
        <f t="shared" si="13"/>
        <v>SERV</v>
      </c>
      <c r="F96" s="68" t="s">
        <v>1301</v>
      </c>
      <c r="G96" s="68">
        <f t="shared" si="14"/>
        <v>20</v>
      </c>
      <c r="H96" s="68">
        <f t="shared" si="16"/>
        <v>2</v>
      </c>
      <c r="I96" s="68" t="str">
        <f t="shared" si="9"/>
        <v>20_2_SERV</v>
      </c>
      <c r="J96" s="60">
        <v>20.650941569799699</v>
      </c>
      <c r="K96" s="60">
        <v>42.088229061691699</v>
      </c>
      <c r="L96" s="60">
        <v>25.377365632099199</v>
      </c>
      <c r="M96" s="68">
        <v>78</v>
      </c>
      <c r="N96" s="70">
        <f t="shared" si="10"/>
        <v>0.53749999999999998</v>
      </c>
      <c r="O96" s="71">
        <v>20433373.629999999</v>
      </c>
      <c r="P96" s="57">
        <f t="shared" si="11"/>
        <v>0.34714410583497513</v>
      </c>
      <c r="Q96" s="68">
        <v>43</v>
      </c>
      <c r="R96" s="68">
        <v>78</v>
      </c>
      <c r="S96" s="72">
        <f t="shared" si="12"/>
        <v>29.3721787545302</v>
      </c>
    </row>
    <row r="97" spans="1:19" x14ac:dyDescent="0.25">
      <c r="A97" s="68">
        <f t="shared" si="15"/>
        <v>95</v>
      </c>
      <c r="B97" s="68" t="s">
        <v>11</v>
      </c>
      <c r="C97" s="68" t="s">
        <v>1532</v>
      </c>
      <c r="D97" s="68" t="s">
        <v>2399</v>
      </c>
      <c r="E97" s="68" t="str">
        <f t="shared" si="13"/>
        <v>AD</v>
      </c>
      <c r="F97" s="68" t="s">
        <v>1531</v>
      </c>
      <c r="G97" s="68">
        <f t="shared" si="14"/>
        <v>20</v>
      </c>
      <c r="H97" s="68">
        <f t="shared" si="16"/>
        <v>3</v>
      </c>
      <c r="I97" s="68" t="str">
        <f t="shared" si="9"/>
        <v>20_3_AD</v>
      </c>
      <c r="J97" s="60">
        <v>30.304171101159799</v>
      </c>
      <c r="K97" s="60">
        <v>64.040365632915396</v>
      </c>
      <c r="L97" s="60">
        <v>41.685334650340799</v>
      </c>
      <c r="M97" s="68">
        <v>17</v>
      </c>
      <c r="N97" s="70">
        <f t="shared" si="10"/>
        <v>0.34210526315789475</v>
      </c>
      <c r="O97" s="71">
        <v>3238933.16</v>
      </c>
      <c r="P97" s="57">
        <f t="shared" si="11"/>
        <v>8.7311163594329277E-2</v>
      </c>
      <c r="Q97" s="68">
        <v>13</v>
      </c>
      <c r="R97" s="68">
        <v>17</v>
      </c>
      <c r="S97" s="72">
        <f t="shared" si="12"/>
        <v>45.343290461472002</v>
      </c>
    </row>
    <row r="98" spans="1:19" x14ac:dyDescent="0.25">
      <c r="A98" s="68">
        <f t="shared" si="15"/>
        <v>96</v>
      </c>
      <c r="B98" s="68" t="s">
        <v>11</v>
      </c>
      <c r="C98" s="68" t="s">
        <v>1532</v>
      </c>
      <c r="D98" s="68" t="s">
        <v>2860</v>
      </c>
      <c r="E98" s="68" t="str">
        <f t="shared" si="13"/>
        <v>OP</v>
      </c>
      <c r="F98" s="68" t="s">
        <v>1531</v>
      </c>
      <c r="G98" s="68">
        <f t="shared" si="14"/>
        <v>20</v>
      </c>
      <c r="H98" s="68">
        <f t="shared" si="16"/>
        <v>3</v>
      </c>
      <c r="I98" s="68" t="str">
        <f t="shared" si="9"/>
        <v>20_3_OP</v>
      </c>
      <c r="J98" s="60">
        <v>38.1386844657004</v>
      </c>
      <c r="K98" s="60">
        <v>51.658980077376199</v>
      </c>
      <c r="L98" s="60">
        <v>14.9354548419767</v>
      </c>
      <c r="M98" s="68">
        <v>28</v>
      </c>
      <c r="N98" s="70">
        <f t="shared" si="10"/>
        <v>0.23684210526315788</v>
      </c>
      <c r="O98" s="71">
        <v>28127251.870000001</v>
      </c>
      <c r="P98" s="57">
        <f t="shared" si="11"/>
        <v>0.75821974957966531</v>
      </c>
      <c r="Q98" s="68">
        <v>9</v>
      </c>
      <c r="R98" s="68">
        <v>28</v>
      </c>
      <c r="S98" s="72">
        <f t="shared" si="12"/>
        <v>34.911039795017764</v>
      </c>
    </row>
    <row r="99" spans="1:19" x14ac:dyDescent="0.25">
      <c r="A99" s="68">
        <f t="shared" si="15"/>
        <v>97</v>
      </c>
      <c r="B99" s="68" t="s">
        <v>11</v>
      </c>
      <c r="C99" s="68" t="s">
        <v>1532</v>
      </c>
      <c r="D99" s="68" t="s">
        <v>3088</v>
      </c>
      <c r="E99" s="68" t="str">
        <f t="shared" si="13"/>
        <v>SERV</v>
      </c>
      <c r="F99" s="68" t="s">
        <v>1531</v>
      </c>
      <c r="G99" s="68">
        <f t="shared" si="14"/>
        <v>20</v>
      </c>
      <c r="H99" s="68">
        <f t="shared" si="16"/>
        <v>3</v>
      </c>
      <c r="I99" s="68" t="str">
        <f t="shared" si="9"/>
        <v>20_3_SERV</v>
      </c>
      <c r="J99" s="60">
        <v>27.6605951363561</v>
      </c>
      <c r="K99" s="60">
        <v>73.453004834478705</v>
      </c>
      <c r="L99" s="60">
        <v>46.2661618920283</v>
      </c>
      <c r="M99" s="68">
        <v>28</v>
      </c>
      <c r="N99" s="70">
        <f t="shared" si="10"/>
        <v>0.42105263157894735</v>
      </c>
      <c r="O99" s="71">
        <v>5730252.8899999997</v>
      </c>
      <c r="P99" s="57">
        <f t="shared" si="11"/>
        <v>0.15446908682600541</v>
      </c>
      <c r="Q99" s="68">
        <v>16</v>
      </c>
      <c r="R99" s="68">
        <v>33</v>
      </c>
      <c r="S99" s="72">
        <f t="shared" si="12"/>
        <v>49.126587287621028</v>
      </c>
    </row>
    <row r="100" spans="1:19" x14ac:dyDescent="0.25">
      <c r="A100" s="68">
        <f t="shared" si="15"/>
        <v>98</v>
      </c>
      <c r="B100" s="68" t="s">
        <v>11</v>
      </c>
      <c r="C100" s="68" t="s">
        <v>1050</v>
      </c>
      <c r="D100" s="68" t="s">
        <v>2399</v>
      </c>
      <c r="E100" s="68" t="str">
        <f t="shared" si="13"/>
        <v>AD</v>
      </c>
      <c r="F100" s="68" t="s">
        <v>1049</v>
      </c>
      <c r="G100" s="68">
        <f t="shared" si="14"/>
        <v>20</v>
      </c>
      <c r="H100" s="68">
        <f t="shared" si="16"/>
        <v>4</v>
      </c>
      <c r="I100" s="68" t="str">
        <f t="shared" si="9"/>
        <v>20_4_AD</v>
      </c>
      <c r="J100" s="60">
        <v>19.6789389084528</v>
      </c>
      <c r="K100" s="60">
        <v>50.096391246992702</v>
      </c>
      <c r="L100" s="60">
        <v>25.822253789681799</v>
      </c>
      <c r="M100" s="68">
        <v>19</v>
      </c>
      <c r="N100" s="70">
        <f t="shared" si="10"/>
        <v>0.2361111111111111</v>
      </c>
      <c r="O100" s="71">
        <v>4906284.42</v>
      </c>
      <c r="P100" s="57">
        <f t="shared" si="11"/>
        <v>8.8995929431746348E-2</v>
      </c>
      <c r="Q100" s="68">
        <v>17</v>
      </c>
      <c r="R100" s="68">
        <v>20</v>
      </c>
      <c r="S100" s="72">
        <f t="shared" si="12"/>
        <v>31.865861315042434</v>
      </c>
    </row>
    <row r="101" spans="1:19" x14ac:dyDescent="0.25">
      <c r="A101" s="68">
        <f t="shared" si="15"/>
        <v>99</v>
      </c>
      <c r="B101" s="68" t="s">
        <v>11</v>
      </c>
      <c r="C101" s="68" t="s">
        <v>1050</v>
      </c>
      <c r="D101" s="68" t="s">
        <v>2860</v>
      </c>
      <c r="E101" s="68" t="str">
        <f t="shared" si="13"/>
        <v>OP</v>
      </c>
      <c r="F101" s="68" t="s">
        <v>1049</v>
      </c>
      <c r="G101" s="68">
        <f t="shared" si="14"/>
        <v>20</v>
      </c>
      <c r="H101" s="68">
        <f t="shared" si="16"/>
        <v>4</v>
      </c>
      <c r="I101" s="68" t="str">
        <f t="shared" si="9"/>
        <v>20_4_OP</v>
      </c>
      <c r="J101" s="60">
        <v>34.514218937501902</v>
      </c>
      <c r="K101" s="60">
        <v>53.308827948756502</v>
      </c>
      <c r="L101" s="60">
        <v>23.656708565785301</v>
      </c>
      <c r="M101" s="68">
        <v>64</v>
      </c>
      <c r="N101" s="70">
        <f t="shared" si="10"/>
        <v>0.20833333333333334</v>
      </c>
      <c r="O101" s="71">
        <v>32830767.670000002</v>
      </c>
      <c r="P101" s="57">
        <f t="shared" si="11"/>
        <v>0.59552289117991652</v>
      </c>
      <c r="Q101" s="68">
        <v>15</v>
      </c>
      <c r="R101" s="68">
        <v>64</v>
      </c>
      <c r="S101" s="72">
        <f t="shared" si="12"/>
        <v>37.159918484014561</v>
      </c>
    </row>
    <row r="102" spans="1:19" x14ac:dyDescent="0.25">
      <c r="A102" s="68">
        <f t="shared" si="15"/>
        <v>100</v>
      </c>
      <c r="B102" s="68" t="s">
        <v>11</v>
      </c>
      <c r="C102" s="68" t="s">
        <v>1050</v>
      </c>
      <c r="D102" s="68" t="s">
        <v>3088</v>
      </c>
      <c r="E102" s="68" t="str">
        <f t="shared" si="13"/>
        <v>SERV</v>
      </c>
      <c r="F102" s="68" t="s">
        <v>1049</v>
      </c>
      <c r="G102" s="68">
        <f t="shared" si="14"/>
        <v>20</v>
      </c>
      <c r="H102" s="68">
        <f t="shared" si="16"/>
        <v>4</v>
      </c>
      <c r="I102" s="68" t="str">
        <f t="shared" si="9"/>
        <v>20_4_SERV</v>
      </c>
      <c r="J102" s="60">
        <v>26.933167039234998</v>
      </c>
      <c r="K102" s="60">
        <v>54.825666948519903</v>
      </c>
      <c r="L102" s="60">
        <v>30.950396378288101</v>
      </c>
      <c r="M102" s="68">
        <v>75</v>
      </c>
      <c r="N102" s="70">
        <f t="shared" si="10"/>
        <v>0.52777777777777779</v>
      </c>
      <c r="O102" s="71">
        <v>17138132.579999998</v>
      </c>
      <c r="P102" s="57">
        <f t="shared" si="11"/>
        <v>0.31087150827705029</v>
      </c>
      <c r="Q102" s="68">
        <v>38</v>
      </c>
      <c r="R102" s="68">
        <v>75</v>
      </c>
      <c r="S102" s="72">
        <f t="shared" si="12"/>
        <v>37.56974345534767</v>
      </c>
    </row>
    <row r="103" spans="1:19" x14ac:dyDescent="0.25">
      <c r="A103" s="68">
        <f t="shared" si="15"/>
        <v>101</v>
      </c>
      <c r="B103" s="68" t="s">
        <v>11</v>
      </c>
      <c r="C103" s="68" t="s">
        <v>1050</v>
      </c>
      <c r="D103" s="68" t="s">
        <v>2893</v>
      </c>
      <c r="E103" s="68" t="str">
        <f t="shared" si="13"/>
        <v>SOP</v>
      </c>
      <c r="F103" s="68" t="s">
        <v>1049</v>
      </c>
      <c r="G103" s="68">
        <f t="shared" si="14"/>
        <v>20</v>
      </c>
      <c r="H103" s="68">
        <f t="shared" si="16"/>
        <v>4</v>
      </c>
      <c r="I103" s="68" t="str">
        <f t="shared" si="9"/>
        <v>20_4_SOP</v>
      </c>
      <c r="J103" s="60">
        <v>43.8676464753975</v>
      </c>
      <c r="K103" s="60">
        <v>35.477374614737997</v>
      </c>
      <c r="L103" s="60">
        <v>14.4577943204098</v>
      </c>
      <c r="M103" s="68">
        <v>3</v>
      </c>
      <c r="N103" s="70">
        <f t="shared" si="10"/>
        <v>2.7777777777777776E-2</v>
      </c>
      <c r="O103" s="71">
        <v>254128</v>
      </c>
      <c r="P103" s="57">
        <f t="shared" si="11"/>
        <v>4.6096711112868661E-3</v>
      </c>
      <c r="Q103" s="68">
        <v>2</v>
      </c>
      <c r="R103" s="68">
        <v>3</v>
      </c>
      <c r="S103" s="72">
        <f t="shared" si="12"/>
        <v>31.267605136848434</v>
      </c>
    </row>
    <row r="104" spans="1:19" x14ac:dyDescent="0.25">
      <c r="A104" s="68">
        <f t="shared" si="15"/>
        <v>102</v>
      </c>
      <c r="B104" s="68" t="s">
        <v>11</v>
      </c>
      <c r="C104" s="68" t="s">
        <v>2076</v>
      </c>
      <c r="D104" s="68" t="s">
        <v>2399</v>
      </c>
      <c r="E104" s="68" t="str">
        <f t="shared" si="13"/>
        <v>AD</v>
      </c>
      <c r="F104" s="68" t="s">
        <v>2075</v>
      </c>
      <c r="G104" s="68">
        <f t="shared" si="14"/>
        <v>20</v>
      </c>
      <c r="H104" s="68">
        <f t="shared" si="16"/>
        <v>5</v>
      </c>
      <c r="I104" s="68" t="str">
        <f t="shared" si="9"/>
        <v>20_5_AD</v>
      </c>
      <c r="J104" s="60">
        <v>34.244570247792403</v>
      </c>
      <c r="K104" s="60">
        <v>44.484125249067397</v>
      </c>
      <c r="L104" s="60">
        <v>31.317022455140201</v>
      </c>
      <c r="M104" s="68">
        <v>10</v>
      </c>
      <c r="N104" s="70">
        <f t="shared" si="10"/>
        <v>0.14516129032258066</v>
      </c>
      <c r="O104" s="71">
        <v>885861.96</v>
      </c>
      <c r="P104" s="57">
        <f t="shared" si="11"/>
        <v>1.6183609844994073E-2</v>
      </c>
      <c r="Q104" s="68">
        <v>9</v>
      </c>
      <c r="R104" s="68">
        <v>10</v>
      </c>
      <c r="S104" s="72">
        <f t="shared" si="12"/>
        <v>36.681905984000004</v>
      </c>
    </row>
    <row r="105" spans="1:19" x14ac:dyDescent="0.25">
      <c r="A105" s="68">
        <f t="shared" si="15"/>
        <v>103</v>
      </c>
      <c r="B105" s="68" t="s">
        <v>11</v>
      </c>
      <c r="C105" s="68" t="s">
        <v>2076</v>
      </c>
      <c r="D105" s="68" t="s">
        <v>2860</v>
      </c>
      <c r="E105" s="68" t="str">
        <f t="shared" si="13"/>
        <v>OP</v>
      </c>
      <c r="F105" s="68" t="s">
        <v>2075</v>
      </c>
      <c r="G105" s="68">
        <f t="shared" si="14"/>
        <v>20</v>
      </c>
      <c r="H105" s="68">
        <f t="shared" si="16"/>
        <v>5</v>
      </c>
      <c r="I105" s="68" t="str">
        <f t="shared" si="9"/>
        <v>20_5_OP</v>
      </c>
      <c r="J105" s="60">
        <v>33.325259418134998</v>
      </c>
      <c r="K105" s="60">
        <v>50.856571612147903</v>
      </c>
      <c r="L105" s="60">
        <v>33.6739989413283</v>
      </c>
      <c r="M105" s="68">
        <v>51</v>
      </c>
      <c r="N105" s="70">
        <f t="shared" si="10"/>
        <v>0.27419354838709675</v>
      </c>
      <c r="O105" s="71">
        <v>41779813.969999902</v>
      </c>
      <c r="P105" s="57">
        <f t="shared" si="11"/>
        <v>0.76326588025849007</v>
      </c>
      <c r="Q105" s="68">
        <v>17</v>
      </c>
      <c r="R105" s="68">
        <v>51</v>
      </c>
      <c r="S105" s="72">
        <f t="shared" si="12"/>
        <v>39.285276657203731</v>
      </c>
    </row>
    <row r="106" spans="1:19" x14ac:dyDescent="0.25">
      <c r="A106" s="68">
        <f t="shared" si="15"/>
        <v>104</v>
      </c>
      <c r="B106" s="68" t="s">
        <v>11</v>
      </c>
      <c r="C106" s="68" t="s">
        <v>2076</v>
      </c>
      <c r="D106" s="68" t="s">
        <v>3088</v>
      </c>
      <c r="E106" s="68" t="str">
        <f t="shared" si="13"/>
        <v>SERV</v>
      </c>
      <c r="F106" s="68" t="s">
        <v>2075</v>
      </c>
      <c r="G106" s="68">
        <f t="shared" si="14"/>
        <v>20</v>
      </c>
      <c r="H106" s="68">
        <f t="shared" si="16"/>
        <v>5</v>
      </c>
      <c r="I106" s="68" t="str">
        <f t="shared" si="9"/>
        <v>20_5_SERV</v>
      </c>
      <c r="J106" s="60">
        <v>31.6277182396584</v>
      </c>
      <c r="K106" s="60">
        <v>58.4898315700108</v>
      </c>
      <c r="L106" s="60">
        <v>45.135067042468698</v>
      </c>
      <c r="M106" s="68">
        <v>62</v>
      </c>
      <c r="N106" s="70">
        <f t="shared" si="10"/>
        <v>0.532258064516129</v>
      </c>
      <c r="O106" s="71">
        <v>11431205.98</v>
      </c>
      <c r="P106" s="57">
        <f t="shared" si="11"/>
        <v>0.20883409153056209</v>
      </c>
      <c r="Q106" s="68">
        <v>33</v>
      </c>
      <c r="R106" s="68">
        <v>62</v>
      </c>
      <c r="S106" s="72">
        <f t="shared" si="12"/>
        <v>45.084205617379297</v>
      </c>
    </row>
    <row r="107" spans="1:19" x14ac:dyDescent="0.25">
      <c r="A107" s="68">
        <f t="shared" si="15"/>
        <v>105</v>
      </c>
      <c r="B107" s="68" t="s">
        <v>11</v>
      </c>
      <c r="C107" s="68" t="s">
        <v>2076</v>
      </c>
      <c r="D107" s="68" t="s">
        <v>2893</v>
      </c>
      <c r="E107" s="68" t="str">
        <f t="shared" si="13"/>
        <v>SOP</v>
      </c>
      <c r="F107" s="68" t="s">
        <v>2075</v>
      </c>
      <c r="G107" s="68">
        <f t="shared" si="14"/>
        <v>20</v>
      </c>
      <c r="H107" s="68">
        <f t="shared" si="16"/>
        <v>5</v>
      </c>
      <c r="I107" s="68" t="str">
        <f t="shared" si="9"/>
        <v>20_5_SOP</v>
      </c>
      <c r="J107" s="60">
        <v>41.7649490589612</v>
      </c>
      <c r="K107" s="60">
        <v>40.856540259876702</v>
      </c>
      <c r="L107" s="60">
        <v>19.5406126361788</v>
      </c>
      <c r="M107" s="68">
        <v>4</v>
      </c>
      <c r="N107" s="70">
        <f t="shared" si="10"/>
        <v>4.8387096774193547E-2</v>
      </c>
      <c r="O107" s="71">
        <v>641335.86</v>
      </c>
      <c r="P107" s="57">
        <f t="shared" si="11"/>
        <v>1.1716418365953699E-2</v>
      </c>
      <c r="Q107" s="68">
        <v>3</v>
      </c>
      <c r="R107" s="68">
        <v>4</v>
      </c>
      <c r="S107" s="72">
        <f t="shared" si="12"/>
        <v>34.054033985005567</v>
      </c>
    </row>
    <row r="108" spans="1:19" x14ac:dyDescent="0.25">
      <c r="A108" s="68">
        <f t="shared" si="15"/>
        <v>106</v>
      </c>
      <c r="B108" s="68" t="s">
        <v>11</v>
      </c>
      <c r="C108" s="68" t="s">
        <v>1841</v>
      </c>
      <c r="D108" s="68" t="s">
        <v>2399</v>
      </c>
      <c r="E108" s="68" t="str">
        <f t="shared" si="13"/>
        <v>AD</v>
      </c>
      <c r="F108" s="68" t="s">
        <v>1840</v>
      </c>
      <c r="G108" s="68">
        <f t="shared" si="14"/>
        <v>20</v>
      </c>
      <c r="H108" s="68">
        <f t="shared" si="16"/>
        <v>6</v>
      </c>
      <c r="I108" s="68" t="str">
        <f t="shared" si="9"/>
        <v>20_6_AD</v>
      </c>
      <c r="J108" s="60">
        <v>21.012421019369601</v>
      </c>
      <c r="K108" s="60">
        <v>49.551717848403399</v>
      </c>
      <c r="L108" s="60">
        <v>19.727279659810598</v>
      </c>
      <c r="M108" s="68">
        <v>28</v>
      </c>
      <c r="N108" s="70">
        <f t="shared" si="10"/>
        <v>0.38983050847457629</v>
      </c>
      <c r="O108" s="71">
        <v>6077935.6600000001</v>
      </c>
      <c r="P108" s="57">
        <f t="shared" si="11"/>
        <v>0.12139784980756406</v>
      </c>
      <c r="Q108" s="68">
        <v>23</v>
      </c>
      <c r="R108" s="68">
        <v>28</v>
      </c>
      <c r="S108" s="72">
        <f t="shared" si="12"/>
        <v>30.097139509194534</v>
      </c>
    </row>
    <row r="109" spans="1:19" x14ac:dyDescent="0.25">
      <c r="A109" s="68">
        <f t="shared" si="15"/>
        <v>107</v>
      </c>
      <c r="B109" s="68" t="s">
        <v>11</v>
      </c>
      <c r="C109" s="68" t="s">
        <v>1841</v>
      </c>
      <c r="D109" s="68" t="s">
        <v>2860</v>
      </c>
      <c r="E109" s="68" t="str">
        <f t="shared" si="13"/>
        <v>OP</v>
      </c>
      <c r="F109" s="68" t="s">
        <v>1840</v>
      </c>
      <c r="G109" s="68">
        <f t="shared" si="14"/>
        <v>20</v>
      </c>
      <c r="H109" s="68">
        <f t="shared" si="16"/>
        <v>6</v>
      </c>
      <c r="I109" s="68" t="str">
        <f t="shared" si="9"/>
        <v>20_6_OP</v>
      </c>
      <c r="J109" s="60">
        <v>41.266240249634798</v>
      </c>
      <c r="K109" s="60">
        <v>69.284371747376099</v>
      </c>
      <c r="L109" s="60">
        <v>27.018935844708899</v>
      </c>
      <c r="M109" s="68">
        <v>43</v>
      </c>
      <c r="N109" s="70">
        <f t="shared" si="10"/>
        <v>0.13559322033898305</v>
      </c>
      <c r="O109" s="71">
        <v>36142368.880000003</v>
      </c>
      <c r="P109" s="57">
        <f t="shared" si="11"/>
        <v>0.72189080543570905</v>
      </c>
      <c r="Q109" s="68">
        <v>8</v>
      </c>
      <c r="R109" s="68">
        <v>43</v>
      </c>
      <c r="S109" s="72">
        <f t="shared" si="12"/>
        <v>45.856515947239927</v>
      </c>
    </row>
    <row r="110" spans="1:19" x14ac:dyDescent="0.25">
      <c r="A110" s="68">
        <f t="shared" si="15"/>
        <v>108</v>
      </c>
      <c r="B110" s="68" t="s">
        <v>11</v>
      </c>
      <c r="C110" s="68" t="s">
        <v>1841</v>
      </c>
      <c r="D110" s="68" t="s">
        <v>3088</v>
      </c>
      <c r="E110" s="68" t="str">
        <f t="shared" si="13"/>
        <v>SERV</v>
      </c>
      <c r="F110" s="68" t="s">
        <v>1840</v>
      </c>
      <c r="G110" s="68">
        <f t="shared" si="14"/>
        <v>20</v>
      </c>
      <c r="H110" s="68">
        <f t="shared" si="16"/>
        <v>6</v>
      </c>
      <c r="I110" s="68" t="str">
        <f t="shared" si="9"/>
        <v>20_6_SERV</v>
      </c>
      <c r="J110" s="60">
        <v>24.7588121435628</v>
      </c>
      <c r="K110" s="60">
        <v>73.486797467250099</v>
      </c>
      <c r="L110" s="60">
        <v>36.181635712564898</v>
      </c>
      <c r="M110" s="68">
        <v>39</v>
      </c>
      <c r="N110" s="70">
        <f t="shared" si="10"/>
        <v>0.47457627118644069</v>
      </c>
      <c r="O110" s="71">
        <v>7845950.0899999999</v>
      </c>
      <c r="P110" s="57">
        <f t="shared" si="11"/>
        <v>0.15671134475672677</v>
      </c>
      <c r="Q110" s="68">
        <v>28</v>
      </c>
      <c r="R110" s="68">
        <v>39</v>
      </c>
      <c r="S110" s="72">
        <f t="shared" si="12"/>
        <v>44.809081774459266</v>
      </c>
    </row>
    <row r="111" spans="1:19" x14ac:dyDescent="0.25">
      <c r="A111" s="68">
        <f t="shared" si="15"/>
        <v>109</v>
      </c>
      <c r="B111" s="68" t="s">
        <v>11</v>
      </c>
      <c r="C111" s="68" t="s">
        <v>819</v>
      </c>
      <c r="D111" s="68" t="s">
        <v>2399</v>
      </c>
      <c r="E111" s="68" t="str">
        <f t="shared" si="13"/>
        <v>AD</v>
      </c>
      <c r="F111" s="68" t="s">
        <v>818</v>
      </c>
      <c r="G111" s="68">
        <f t="shared" si="14"/>
        <v>20</v>
      </c>
      <c r="H111" s="68">
        <f t="shared" si="16"/>
        <v>7</v>
      </c>
      <c r="I111" s="68" t="str">
        <f t="shared" si="9"/>
        <v>20_7_AD</v>
      </c>
      <c r="J111" s="60">
        <v>25.6787079624219</v>
      </c>
      <c r="K111" s="60">
        <v>39.4633059480106</v>
      </c>
      <c r="L111" s="60">
        <v>34.922233417313699</v>
      </c>
      <c r="M111" s="68">
        <v>11</v>
      </c>
      <c r="N111" s="70">
        <f t="shared" si="10"/>
        <v>0.26470588235294118</v>
      </c>
      <c r="O111" s="71">
        <v>2057303.71</v>
      </c>
      <c r="P111" s="57">
        <f t="shared" si="11"/>
        <v>0.13093486429044585</v>
      </c>
      <c r="Q111" s="68">
        <v>9</v>
      </c>
      <c r="R111" s="68">
        <v>11</v>
      </c>
      <c r="S111" s="72">
        <f t="shared" si="12"/>
        <v>33.354749109248729</v>
      </c>
    </row>
    <row r="112" spans="1:19" x14ac:dyDescent="0.25">
      <c r="A112" s="68">
        <f t="shared" si="15"/>
        <v>110</v>
      </c>
      <c r="B112" s="68" t="s">
        <v>11</v>
      </c>
      <c r="C112" s="68" t="s">
        <v>819</v>
      </c>
      <c r="D112" s="68" t="s">
        <v>2860</v>
      </c>
      <c r="E112" s="68" t="str">
        <f t="shared" si="13"/>
        <v>OP</v>
      </c>
      <c r="F112" s="68" t="s">
        <v>818</v>
      </c>
      <c r="G112" s="68">
        <f t="shared" si="14"/>
        <v>20</v>
      </c>
      <c r="H112" s="68">
        <f t="shared" si="16"/>
        <v>7</v>
      </c>
      <c r="I112" s="68" t="str">
        <f t="shared" si="9"/>
        <v>20_7_OP</v>
      </c>
      <c r="J112" s="60">
        <v>35.360183369054901</v>
      </c>
      <c r="K112" s="60">
        <v>46.457582926703701</v>
      </c>
      <c r="L112" s="60">
        <v>32.978976717995302</v>
      </c>
      <c r="M112" s="68">
        <v>15</v>
      </c>
      <c r="N112" s="70">
        <f t="shared" si="10"/>
        <v>0.26470588235294118</v>
      </c>
      <c r="O112" s="71">
        <v>7254152.6899999902</v>
      </c>
      <c r="P112" s="57">
        <f t="shared" si="11"/>
        <v>0.46168268369443682</v>
      </c>
      <c r="Q112" s="68">
        <v>9</v>
      </c>
      <c r="R112" s="68">
        <v>15</v>
      </c>
      <c r="S112" s="72">
        <f t="shared" si="12"/>
        <v>38.265581004584639</v>
      </c>
    </row>
    <row r="113" spans="1:19" x14ac:dyDescent="0.25">
      <c r="A113" s="68">
        <f t="shared" si="15"/>
        <v>111</v>
      </c>
      <c r="B113" s="68" t="s">
        <v>11</v>
      </c>
      <c r="C113" s="68" t="s">
        <v>819</v>
      </c>
      <c r="D113" s="68" t="s">
        <v>3088</v>
      </c>
      <c r="E113" s="68" t="str">
        <f t="shared" si="13"/>
        <v>SERV</v>
      </c>
      <c r="F113" s="68" t="s">
        <v>818</v>
      </c>
      <c r="G113" s="68">
        <f t="shared" si="14"/>
        <v>20</v>
      </c>
      <c r="H113" s="68">
        <f t="shared" si="16"/>
        <v>7</v>
      </c>
      <c r="I113" s="68" t="str">
        <f t="shared" si="9"/>
        <v>20_7_SERV</v>
      </c>
      <c r="J113" s="60">
        <v>24.945057069945701</v>
      </c>
      <c r="K113" s="60">
        <v>47.349975895344301</v>
      </c>
      <c r="L113" s="60">
        <v>30.412518442861199</v>
      </c>
      <c r="M113" s="68">
        <v>23</v>
      </c>
      <c r="N113" s="70">
        <f t="shared" si="10"/>
        <v>0.47058823529411764</v>
      </c>
      <c r="O113" s="71">
        <v>6400964.5899999896</v>
      </c>
      <c r="P113" s="57">
        <f t="shared" si="11"/>
        <v>0.40738245201511736</v>
      </c>
      <c r="Q113" s="68">
        <v>16</v>
      </c>
      <c r="R113" s="68">
        <v>23</v>
      </c>
      <c r="S113" s="72">
        <f t="shared" si="12"/>
        <v>34.235850469383735</v>
      </c>
    </row>
    <row r="114" spans="1:19" x14ac:dyDescent="0.25">
      <c r="A114" s="68">
        <f t="shared" si="15"/>
        <v>112</v>
      </c>
      <c r="B114" s="68" t="s">
        <v>11</v>
      </c>
      <c r="C114" s="68" t="s">
        <v>859</v>
      </c>
      <c r="D114" s="68" t="s">
        <v>2399</v>
      </c>
      <c r="E114" s="68" t="str">
        <f t="shared" si="13"/>
        <v>AD</v>
      </c>
      <c r="F114" s="68" t="s">
        <v>858</v>
      </c>
      <c r="G114" s="68">
        <f t="shared" si="14"/>
        <v>20</v>
      </c>
      <c r="H114" s="68">
        <f t="shared" si="16"/>
        <v>8</v>
      </c>
      <c r="I114" s="68" t="str">
        <f t="shared" si="9"/>
        <v>20_8_AD</v>
      </c>
      <c r="J114" s="60">
        <v>26.939936268983701</v>
      </c>
      <c r="K114" s="60">
        <v>59.581491910762303</v>
      </c>
      <c r="L114" s="60">
        <v>33.735514348970099</v>
      </c>
      <c r="M114" s="68">
        <v>16</v>
      </c>
      <c r="N114" s="70">
        <f t="shared" si="10"/>
        <v>0.22727272727272727</v>
      </c>
      <c r="O114" s="71">
        <v>3661362.6283213999</v>
      </c>
      <c r="P114" s="57">
        <f t="shared" si="11"/>
        <v>9.8455206962987318E-2</v>
      </c>
      <c r="Q114" s="68">
        <v>15</v>
      </c>
      <c r="R114" s="68">
        <v>16</v>
      </c>
      <c r="S114" s="72">
        <f t="shared" si="12"/>
        <v>40.085647509572034</v>
      </c>
    </row>
    <row r="115" spans="1:19" x14ac:dyDescent="0.25">
      <c r="A115" s="68">
        <f t="shared" si="15"/>
        <v>113</v>
      </c>
      <c r="B115" s="68" t="s">
        <v>11</v>
      </c>
      <c r="C115" s="68" t="s">
        <v>859</v>
      </c>
      <c r="D115" s="68" t="s">
        <v>2860</v>
      </c>
      <c r="E115" s="68" t="str">
        <f t="shared" si="13"/>
        <v>OP</v>
      </c>
      <c r="F115" s="68" t="s">
        <v>858</v>
      </c>
      <c r="G115" s="68">
        <f t="shared" si="14"/>
        <v>20</v>
      </c>
      <c r="H115" s="68">
        <f t="shared" si="16"/>
        <v>8</v>
      </c>
      <c r="I115" s="68" t="str">
        <f t="shared" si="9"/>
        <v>20_8_OP</v>
      </c>
      <c r="J115" s="60">
        <v>30.671076967996299</v>
      </c>
      <c r="K115" s="60">
        <v>59.009098707846299</v>
      </c>
      <c r="L115" s="60">
        <v>28.319545331847699</v>
      </c>
      <c r="M115" s="68">
        <v>24</v>
      </c>
      <c r="N115" s="70">
        <f t="shared" si="10"/>
        <v>0.16666666666666666</v>
      </c>
      <c r="O115" s="71">
        <v>14478365.529999999</v>
      </c>
      <c r="P115" s="57">
        <f t="shared" si="11"/>
        <v>0.38932785944654086</v>
      </c>
      <c r="Q115" s="68">
        <v>11</v>
      </c>
      <c r="R115" s="68">
        <v>24</v>
      </c>
      <c r="S115" s="72">
        <f t="shared" si="12"/>
        <v>39.333240335896768</v>
      </c>
    </row>
    <row r="116" spans="1:19" x14ac:dyDescent="0.25">
      <c r="A116" s="68">
        <f t="shared" si="15"/>
        <v>114</v>
      </c>
      <c r="B116" s="68" t="s">
        <v>11</v>
      </c>
      <c r="C116" s="68" t="s">
        <v>859</v>
      </c>
      <c r="D116" s="68" t="s">
        <v>3088</v>
      </c>
      <c r="E116" s="68" t="str">
        <f t="shared" si="13"/>
        <v>SERV</v>
      </c>
      <c r="F116" s="68" t="s">
        <v>858</v>
      </c>
      <c r="G116" s="68">
        <f t="shared" si="14"/>
        <v>20</v>
      </c>
      <c r="H116" s="68">
        <f t="shared" si="16"/>
        <v>8</v>
      </c>
      <c r="I116" s="68" t="str">
        <f t="shared" si="9"/>
        <v>20_8_SERV</v>
      </c>
      <c r="J116" s="60">
        <v>8.4465149122291496</v>
      </c>
      <c r="K116" s="60">
        <v>63.392476850787602</v>
      </c>
      <c r="L116" s="60">
        <v>36.701459768116599</v>
      </c>
      <c r="M116" s="68">
        <v>61</v>
      </c>
      <c r="N116" s="70">
        <f t="shared" si="10"/>
        <v>0.53030303030303028</v>
      </c>
      <c r="O116" s="71">
        <v>18000752.719999999</v>
      </c>
      <c r="P116" s="57">
        <f t="shared" si="11"/>
        <v>0.48404597261912741</v>
      </c>
      <c r="Q116" s="68">
        <v>35</v>
      </c>
      <c r="R116" s="68">
        <v>61</v>
      </c>
      <c r="S116" s="72">
        <f t="shared" si="12"/>
        <v>36.180150510377786</v>
      </c>
    </row>
    <row r="117" spans="1:19" x14ac:dyDescent="0.25">
      <c r="A117" s="68">
        <f t="shared" si="15"/>
        <v>115</v>
      </c>
      <c r="B117" s="68" t="s">
        <v>11</v>
      </c>
      <c r="C117" s="68" t="s">
        <v>859</v>
      </c>
      <c r="D117" s="68" t="s">
        <v>2893</v>
      </c>
      <c r="E117" s="68" t="str">
        <f t="shared" si="13"/>
        <v>SOP</v>
      </c>
      <c r="F117" s="68" t="s">
        <v>858</v>
      </c>
      <c r="G117" s="68">
        <f t="shared" si="14"/>
        <v>20</v>
      </c>
      <c r="H117" s="68">
        <f t="shared" si="16"/>
        <v>8</v>
      </c>
      <c r="I117" s="68" t="str">
        <f t="shared" si="9"/>
        <v>20_8_SOP</v>
      </c>
      <c r="J117" s="60">
        <v>21.150577231326</v>
      </c>
      <c r="K117" s="60">
        <v>55.777003362286301</v>
      </c>
      <c r="L117" s="60">
        <v>33.478829973198899</v>
      </c>
      <c r="M117" s="68">
        <v>5</v>
      </c>
      <c r="N117" s="70">
        <f t="shared" si="10"/>
        <v>7.575757575757576E-2</v>
      </c>
      <c r="O117" s="71">
        <v>1047624.67</v>
      </c>
      <c r="P117" s="57">
        <f t="shared" si="11"/>
        <v>2.8170960971344451E-2</v>
      </c>
      <c r="Q117" s="68">
        <v>5</v>
      </c>
      <c r="R117" s="68">
        <v>5</v>
      </c>
      <c r="S117" s="72">
        <f t="shared" si="12"/>
        <v>36.802136855603734</v>
      </c>
    </row>
    <row r="118" spans="1:19" x14ac:dyDescent="0.25">
      <c r="A118" s="68">
        <f t="shared" si="15"/>
        <v>116</v>
      </c>
      <c r="B118" s="68" t="s">
        <v>11</v>
      </c>
      <c r="C118" s="68" t="s">
        <v>2989</v>
      </c>
      <c r="D118" s="68" t="s">
        <v>3088</v>
      </c>
      <c r="E118" s="68" t="str">
        <f t="shared" si="13"/>
        <v>SERV</v>
      </c>
      <c r="F118" s="68" t="s">
        <v>2988</v>
      </c>
      <c r="G118" s="68">
        <f t="shared" si="14"/>
        <v>20</v>
      </c>
      <c r="H118" s="68">
        <f t="shared" si="16"/>
        <v>9</v>
      </c>
      <c r="I118" s="68" t="str">
        <f t="shared" si="9"/>
        <v>20_9_SERV</v>
      </c>
      <c r="J118" s="60">
        <v>36.154828434507898</v>
      </c>
      <c r="K118" s="60">
        <v>21.0596567958676</v>
      </c>
      <c r="L118" s="60">
        <v>25.781658139217299</v>
      </c>
      <c r="M118" s="68">
        <v>14</v>
      </c>
      <c r="N118" s="70">
        <f t="shared" si="10"/>
        <v>1</v>
      </c>
      <c r="O118" s="71">
        <v>13281815.300000001</v>
      </c>
      <c r="P118" s="57">
        <f t="shared" si="11"/>
        <v>1</v>
      </c>
      <c r="Q118" s="68">
        <v>8</v>
      </c>
      <c r="R118" s="68">
        <v>14</v>
      </c>
      <c r="S118" s="72">
        <f t="shared" si="12"/>
        <v>27.665381123197601</v>
      </c>
    </row>
    <row r="119" spans="1:19" x14ac:dyDescent="0.25">
      <c r="A119" s="68">
        <f t="shared" si="15"/>
        <v>117</v>
      </c>
      <c r="B119" s="68" t="s">
        <v>11</v>
      </c>
      <c r="C119" s="68" t="s">
        <v>2050</v>
      </c>
      <c r="D119" s="68" t="s">
        <v>2399</v>
      </c>
      <c r="E119" s="68" t="str">
        <f t="shared" si="13"/>
        <v>AD</v>
      </c>
      <c r="F119" s="68" t="s">
        <v>2049</v>
      </c>
      <c r="G119" s="68">
        <f t="shared" si="14"/>
        <v>20</v>
      </c>
      <c r="H119" s="68">
        <f t="shared" si="16"/>
        <v>10</v>
      </c>
      <c r="I119" s="68" t="str">
        <f t="shared" si="9"/>
        <v>20_10_AD</v>
      </c>
      <c r="J119" s="60">
        <v>15.824933160312099</v>
      </c>
      <c r="K119" s="60">
        <v>52.451648808954999</v>
      </c>
      <c r="L119" s="60">
        <v>27.570549191925998</v>
      </c>
      <c r="M119" s="68">
        <v>14</v>
      </c>
      <c r="N119" s="70">
        <f t="shared" si="10"/>
        <v>0.22580645161290322</v>
      </c>
      <c r="O119" s="71">
        <v>4425536.5399999898</v>
      </c>
      <c r="P119" s="57">
        <f t="shared" si="11"/>
        <v>0.12711323436429819</v>
      </c>
      <c r="Q119" s="68">
        <v>14</v>
      </c>
      <c r="R119" s="68">
        <v>15</v>
      </c>
      <c r="S119" s="72">
        <f t="shared" si="12"/>
        <v>31.949043720397697</v>
      </c>
    </row>
    <row r="120" spans="1:19" x14ac:dyDescent="0.25">
      <c r="A120" s="68">
        <f t="shared" si="15"/>
        <v>118</v>
      </c>
      <c r="B120" s="68" t="s">
        <v>11</v>
      </c>
      <c r="C120" s="68" t="s">
        <v>2050</v>
      </c>
      <c r="D120" s="68" t="s">
        <v>2860</v>
      </c>
      <c r="E120" s="68" t="str">
        <f t="shared" si="13"/>
        <v>OP</v>
      </c>
      <c r="F120" s="68" t="s">
        <v>2049</v>
      </c>
      <c r="G120" s="68">
        <f t="shared" si="14"/>
        <v>20</v>
      </c>
      <c r="H120" s="68">
        <f t="shared" si="16"/>
        <v>10</v>
      </c>
      <c r="I120" s="68" t="str">
        <f t="shared" si="9"/>
        <v>20_10_OP</v>
      </c>
      <c r="J120" s="60">
        <v>39.441332282297999</v>
      </c>
      <c r="K120" s="60">
        <v>42.154435847139801</v>
      </c>
      <c r="L120" s="60">
        <v>28.487108460208599</v>
      </c>
      <c r="M120" s="68">
        <v>29</v>
      </c>
      <c r="N120" s="70">
        <f t="shared" si="10"/>
        <v>0.19354838709677419</v>
      </c>
      <c r="O120" s="71">
        <v>18649856.239999998</v>
      </c>
      <c r="P120" s="57">
        <f t="shared" si="11"/>
        <v>0.5356737032151121</v>
      </c>
      <c r="Q120" s="68">
        <v>12</v>
      </c>
      <c r="R120" s="68">
        <v>29</v>
      </c>
      <c r="S120" s="72">
        <f t="shared" si="12"/>
        <v>36.694292196548801</v>
      </c>
    </row>
    <row r="121" spans="1:19" x14ac:dyDescent="0.25">
      <c r="A121" s="68">
        <f t="shared" si="15"/>
        <v>119</v>
      </c>
      <c r="B121" s="68" t="s">
        <v>11</v>
      </c>
      <c r="C121" s="68" t="s">
        <v>2050</v>
      </c>
      <c r="D121" s="68" t="s">
        <v>3088</v>
      </c>
      <c r="E121" s="68" t="str">
        <f t="shared" si="13"/>
        <v>SERV</v>
      </c>
      <c r="F121" s="68" t="s">
        <v>2049</v>
      </c>
      <c r="G121" s="68">
        <f t="shared" si="14"/>
        <v>20</v>
      </c>
      <c r="H121" s="68">
        <f t="shared" si="16"/>
        <v>10</v>
      </c>
      <c r="I121" s="68" t="str">
        <f t="shared" si="9"/>
        <v>20_10_SERV</v>
      </c>
      <c r="J121" s="60">
        <v>19.988998352860701</v>
      </c>
      <c r="K121" s="60">
        <v>66.439106865831107</v>
      </c>
      <c r="L121" s="60">
        <v>26.641269449497202</v>
      </c>
      <c r="M121" s="68">
        <v>51</v>
      </c>
      <c r="N121" s="70">
        <f t="shared" si="10"/>
        <v>0.58064516129032262</v>
      </c>
      <c r="O121" s="71">
        <v>11740309.630000001</v>
      </c>
      <c r="P121" s="57">
        <f t="shared" si="11"/>
        <v>0.33721306242058968</v>
      </c>
      <c r="Q121" s="68">
        <v>36</v>
      </c>
      <c r="R121" s="68">
        <v>51</v>
      </c>
      <c r="S121" s="72">
        <f t="shared" si="12"/>
        <v>37.689791556063007</v>
      </c>
    </row>
    <row r="122" spans="1:19" x14ac:dyDescent="0.25">
      <c r="A122" s="68">
        <f t="shared" si="15"/>
        <v>120</v>
      </c>
      <c r="B122" s="68" t="s">
        <v>11</v>
      </c>
      <c r="C122" s="68" t="s">
        <v>1793</v>
      </c>
      <c r="D122" s="68" t="s">
        <v>2399</v>
      </c>
      <c r="E122" s="68" t="str">
        <f t="shared" si="13"/>
        <v>AD</v>
      </c>
      <c r="F122" s="68" t="s">
        <v>1792</v>
      </c>
      <c r="G122" s="68">
        <f t="shared" si="14"/>
        <v>20</v>
      </c>
      <c r="H122" s="68">
        <f t="shared" si="16"/>
        <v>11</v>
      </c>
      <c r="I122" s="68" t="str">
        <f t="shared" si="9"/>
        <v>20_11_AD</v>
      </c>
      <c r="J122" s="60">
        <v>23.871510168228902</v>
      </c>
      <c r="K122" s="60">
        <v>53.604207987389401</v>
      </c>
      <c r="L122" s="60">
        <v>24.444201816450501</v>
      </c>
      <c r="M122" s="68">
        <v>41</v>
      </c>
      <c r="N122" s="70">
        <f t="shared" si="10"/>
        <v>0.421875</v>
      </c>
      <c r="O122" s="71">
        <v>7909736.75</v>
      </c>
      <c r="P122" s="57">
        <f t="shared" si="11"/>
        <v>0.14091004329008402</v>
      </c>
      <c r="Q122" s="68">
        <v>27</v>
      </c>
      <c r="R122" s="68">
        <v>41</v>
      </c>
      <c r="S122" s="72">
        <f t="shared" si="12"/>
        <v>33.973306657356268</v>
      </c>
    </row>
    <row r="123" spans="1:19" x14ac:dyDescent="0.25">
      <c r="A123" s="68">
        <f t="shared" si="15"/>
        <v>121</v>
      </c>
      <c r="B123" s="68" t="s">
        <v>11</v>
      </c>
      <c r="C123" s="68" t="s">
        <v>1793</v>
      </c>
      <c r="D123" s="68" t="s">
        <v>2860</v>
      </c>
      <c r="E123" s="68" t="str">
        <f t="shared" si="13"/>
        <v>OP</v>
      </c>
      <c r="F123" s="68" t="s">
        <v>1792</v>
      </c>
      <c r="G123" s="68">
        <f t="shared" si="14"/>
        <v>20</v>
      </c>
      <c r="H123" s="68">
        <f t="shared" si="16"/>
        <v>11</v>
      </c>
      <c r="I123" s="68" t="str">
        <f t="shared" si="9"/>
        <v>20_11_OP</v>
      </c>
      <c r="J123" s="60">
        <v>42.151886627613301</v>
      </c>
      <c r="K123" s="60">
        <v>58.002128177076202</v>
      </c>
      <c r="L123" s="60">
        <v>26.836153282421801</v>
      </c>
      <c r="M123" s="68">
        <v>49</v>
      </c>
      <c r="N123" s="70">
        <f t="shared" si="10"/>
        <v>0.21875</v>
      </c>
      <c r="O123" s="71">
        <v>36370106.579999901</v>
      </c>
      <c r="P123" s="57">
        <f t="shared" si="11"/>
        <v>0.64792463448960624</v>
      </c>
      <c r="Q123" s="68">
        <v>14</v>
      </c>
      <c r="R123" s="68">
        <v>51</v>
      </c>
      <c r="S123" s="72">
        <f t="shared" si="12"/>
        <v>42.330056029037102</v>
      </c>
    </row>
    <row r="124" spans="1:19" x14ac:dyDescent="0.25">
      <c r="A124" s="68">
        <f t="shared" si="15"/>
        <v>122</v>
      </c>
      <c r="B124" s="68" t="s">
        <v>11</v>
      </c>
      <c r="C124" s="68" t="s">
        <v>1793</v>
      </c>
      <c r="D124" s="68" t="s">
        <v>3088</v>
      </c>
      <c r="E124" s="68" t="str">
        <f t="shared" si="13"/>
        <v>SERV</v>
      </c>
      <c r="F124" s="68" t="s">
        <v>1792</v>
      </c>
      <c r="G124" s="68">
        <f t="shared" si="14"/>
        <v>20</v>
      </c>
      <c r="H124" s="68">
        <f t="shared" si="16"/>
        <v>11</v>
      </c>
      <c r="I124" s="68" t="str">
        <f t="shared" si="9"/>
        <v>20_11_SERV</v>
      </c>
      <c r="J124" s="60">
        <v>27.272353574307399</v>
      </c>
      <c r="K124" s="60">
        <v>75.860830146757706</v>
      </c>
      <c r="L124" s="60">
        <v>42.807985933263097</v>
      </c>
      <c r="M124" s="68">
        <v>49</v>
      </c>
      <c r="N124" s="70">
        <f t="shared" si="10"/>
        <v>0.359375</v>
      </c>
      <c r="O124" s="71">
        <v>11853392.92</v>
      </c>
      <c r="P124" s="57">
        <f t="shared" si="11"/>
        <v>0.21116532222030973</v>
      </c>
      <c r="Q124" s="68">
        <v>23</v>
      </c>
      <c r="R124" s="68">
        <v>49</v>
      </c>
      <c r="S124" s="72">
        <f t="shared" si="12"/>
        <v>48.647056551442738</v>
      </c>
    </row>
    <row r="125" spans="1:19" x14ac:dyDescent="0.25">
      <c r="A125" s="68">
        <f t="shared" si="15"/>
        <v>123</v>
      </c>
      <c r="B125" s="68" t="s">
        <v>11</v>
      </c>
      <c r="C125" s="68" t="s">
        <v>1252</v>
      </c>
      <c r="D125" s="68" t="s">
        <v>2399</v>
      </c>
      <c r="E125" s="68" t="str">
        <f t="shared" si="13"/>
        <v>AD</v>
      </c>
      <c r="F125" s="68" t="s">
        <v>1251</v>
      </c>
      <c r="G125" s="68">
        <f t="shared" si="14"/>
        <v>20</v>
      </c>
      <c r="H125" s="68">
        <f t="shared" si="16"/>
        <v>12</v>
      </c>
      <c r="I125" s="68" t="str">
        <f t="shared" si="9"/>
        <v>20_12_AD</v>
      </c>
      <c r="J125" s="60">
        <v>19.938520708218299</v>
      </c>
      <c r="K125" s="60">
        <v>30.394289225617602</v>
      </c>
      <c r="L125" s="60">
        <v>24.697571171357101</v>
      </c>
      <c r="M125" s="68">
        <v>16</v>
      </c>
      <c r="N125" s="70">
        <f t="shared" si="10"/>
        <v>0.21126760563380281</v>
      </c>
      <c r="O125" s="71">
        <v>3525154.55</v>
      </c>
      <c r="P125" s="57">
        <f t="shared" si="11"/>
        <v>7.9047666436125888E-2</v>
      </c>
      <c r="Q125" s="68">
        <v>15</v>
      </c>
      <c r="R125" s="68">
        <v>16</v>
      </c>
      <c r="S125" s="72">
        <f t="shared" si="12"/>
        <v>25.010127035064333</v>
      </c>
    </row>
    <row r="126" spans="1:19" x14ac:dyDescent="0.25">
      <c r="A126" s="68">
        <f t="shared" si="15"/>
        <v>124</v>
      </c>
      <c r="B126" s="68" t="s">
        <v>11</v>
      </c>
      <c r="C126" s="68" t="s">
        <v>1252</v>
      </c>
      <c r="D126" s="68" t="s">
        <v>2860</v>
      </c>
      <c r="E126" s="68" t="str">
        <f t="shared" si="13"/>
        <v>OP</v>
      </c>
      <c r="F126" s="68" t="s">
        <v>1251</v>
      </c>
      <c r="G126" s="68">
        <f t="shared" si="14"/>
        <v>20</v>
      </c>
      <c r="H126" s="68">
        <f t="shared" si="16"/>
        <v>12</v>
      </c>
      <c r="I126" s="68" t="str">
        <f t="shared" si="9"/>
        <v>20_12_OP</v>
      </c>
      <c r="J126" s="60">
        <v>31.0213475147488</v>
      </c>
      <c r="K126" s="60">
        <v>36.986454569081602</v>
      </c>
      <c r="L126" s="60">
        <v>26.320691619319799</v>
      </c>
      <c r="M126" s="68">
        <v>35</v>
      </c>
      <c r="N126" s="70">
        <f t="shared" si="10"/>
        <v>0.323943661971831</v>
      </c>
      <c r="O126" s="71">
        <v>29162886.939999901</v>
      </c>
      <c r="P126" s="57">
        <f t="shared" si="11"/>
        <v>0.6539452742994103</v>
      </c>
      <c r="Q126" s="68">
        <v>23</v>
      </c>
      <c r="R126" s="68">
        <v>35</v>
      </c>
      <c r="S126" s="72">
        <f t="shared" si="12"/>
        <v>31.442831234383402</v>
      </c>
    </row>
    <row r="127" spans="1:19" x14ac:dyDescent="0.25">
      <c r="A127" s="68">
        <f t="shared" si="15"/>
        <v>125</v>
      </c>
      <c r="B127" s="68" t="s">
        <v>11</v>
      </c>
      <c r="C127" s="68" t="s">
        <v>1252</v>
      </c>
      <c r="D127" s="68" t="s">
        <v>3088</v>
      </c>
      <c r="E127" s="68" t="str">
        <f t="shared" si="13"/>
        <v>SERV</v>
      </c>
      <c r="F127" s="68" t="s">
        <v>1251</v>
      </c>
      <c r="G127" s="68">
        <f t="shared" si="14"/>
        <v>20</v>
      </c>
      <c r="H127" s="68">
        <f t="shared" si="16"/>
        <v>12</v>
      </c>
      <c r="I127" s="68" t="str">
        <f t="shared" si="9"/>
        <v>20_12_SERV</v>
      </c>
      <c r="J127" s="60">
        <v>24.048199991554601</v>
      </c>
      <c r="K127" s="60">
        <v>52.956579012153099</v>
      </c>
      <c r="L127" s="60">
        <v>28.322129191574401</v>
      </c>
      <c r="M127" s="68">
        <v>48</v>
      </c>
      <c r="N127" s="70">
        <f t="shared" si="10"/>
        <v>0.46478873239436619</v>
      </c>
      <c r="O127" s="71">
        <v>11907260.42</v>
      </c>
      <c r="P127" s="57">
        <f t="shared" si="11"/>
        <v>0.26700705926446383</v>
      </c>
      <c r="Q127" s="68">
        <v>33</v>
      </c>
      <c r="R127" s="68">
        <v>48</v>
      </c>
      <c r="S127" s="72">
        <f t="shared" si="12"/>
        <v>35.108969398427369</v>
      </c>
    </row>
    <row r="128" spans="1:19" x14ac:dyDescent="0.25">
      <c r="A128" s="68">
        <f t="shared" si="15"/>
        <v>126</v>
      </c>
      <c r="B128" s="68" t="s">
        <v>11</v>
      </c>
      <c r="C128" s="68" t="s">
        <v>2471</v>
      </c>
      <c r="D128" s="68" t="s">
        <v>2860</v>
      </c>
      <c r="E128" s="68" t="str">
        <f t="shared" si="13"/>
        <v>OP</v>
      </c>
      <c r="F128" s="68" t="s">
        <v>2470</v>
      </c>
      <c r="G128" s="68">
        <f t="shared" si="14"/>
        <v>20</v>
      </c>
      <c r="H128" s="68">
        <f t="shared" si="16"/>
        <v>13</v>
      </c>
      <c r="I128" s="68" t="str">
        <f t="shared" si="9"/>
        <v>20_13_OP</v>
      </c>
      <c r="J128" s="60">
        <v>40.047627788986397</v>
      </c>
      <c r="K128" s="60">
        <v>62.561720360143099</v>
      </c>
      <c r="L128" s="60">
        <v>31.685615307882902</v>
      </c>
      <c r="M128" s="68">
        <v>20</v>
      </c>
      <c r="N128" s="70">
        <f t="shared" si="10"/>
        <v>0.24</v>
      </c>
      <c r="O128" s="71">
        <v>13617428.359999999</v>
      </c>
      <c r="P128" s="57">
        <f t="shared" si="11"/>
        <v>0.73647745468617243</v>
      </c>
      <c r="Q128" s="68">
        <v>6</v>
      </c>
      <c r="R128" s="68">
        <v>20</v>
      </c>
      <c r="S128" s="72">
        <f t="shared" si="12"/>
        <v>44.764987819004126</v>
      </c>
    </row>
    <row r="129" spans="1:19" x14ac:dyDescent="0.25">
      <c r="A129" s="68">
        <f t="shared" si="15"/>
        <v>127</v>
      </c>
      <c r="B129" s="68" t="s">
        <v>11</v>
      </c>
      <c r="C129" s="68" t="s">
        <v>2471</v>
      </c>
      <c r="D129" s="68" t="s">
        <v>3088</v>
      </c>
      <c r="E129" s="68" t="str">
        <f t="shared" si="13"/>
        <v>SERV</v>
      </c>
      <c r="F129" s="68" t="s">
        <v>2470</v>
      </c>
      <c r="G129" s="68">
        <f t="shared" si="14"/>
        <v>20</v>
      </c>
      <c r="H129" s="68">
        <f t="shared" si="16"/>
        <v>13</v>
      </c>
      <c r="I129" s="68" t="str">
        <f t="shared" si="9"/>
        <v>20_13_SERV</v>
      </c>
      <c r="J129" s="60">
        <v>29.5080312900363</v>
      </c>
      <c r="K129" s="60">
        <v>72.750504479242807</v>
      </c>
      <c r="L129" s="60">
        <v>50.463081194741498</v>
      </c>
      <c r="M129" s="68">
        <v>32</v>
      </c>
      <c r="N129" s="70">
        <f t="shared" si="10"/>
        <v>0.76</v>
      </c>
      <c r="O129" s="71">
        <v>4872517.63</v>
      </c>
      <c r="P129" s="57">
        <f t="shared" si="11"/>
        <v>0.26352254531382763</v>
      </c>
      <c r="Q129" s="68">
        <v>19</v>
      </c>
      <c r="R129" s="68">
        <v>32</v>
      </c>
      <c r="S129" s="72">
        <f t="shared" si="12"/>
        <v>50.907205654673533</v>
      </c>
    </row>
    <row r="130" spans="1:19" x14ac:dyDescent="0.25">
      <c r="A130" s="68">
        <f t="shared" si="15"/>
        <v>128</v>
      </c>
      <c r="B130" s="68" t="s">
        <v>11</v>
      </c>
      <c r="C130" s="68" t="s">
        <v>997</v>
      </c>
      <c r="D130" s="68" t="s">
        <v>2399</v>
      </c>
      <c r="E130" s="68" t="str">
        <f t="shared" si="13"/>
        <v>AD</v>
      </c>
      <c r="F130" s="68" t="s">
        <v>996</v>
      </c>
      <c r="G130" s="68">
        <f t="shared" si="14"/>
        <v>20</v>
      </c>
      <c r="H130" s="68">
        <f t="shared" si="16"/>
        <v>14</v>
      </c>
      <c r="I130" s="68" t="str">
        <f t="shared" si="9"/>
        <v>20_14_AD</v>
      </c>
      <c r="J130" s="60">
        <v>22.8365807455306</v>
      </c>
      <c r="K130" s="60">
        <v>33.169542274429901</v>
      </c>
      <c r="L130" s="60">
        <v>23.749054299875802</v>
      </c>
      <c r="M130" s="68">
        <v>41</v>
      </c>
      <c r="N130" s="70">
        <f t="shared" si="10"/>
        <v>0.29545454545454547</v>
      </c>
      <c r="O130" s="71">
        <v>11124693.118196299</v>
      </c>
      <c r="P130" s="57">
        <f t="shared" si="11"/>
        <v>0.12813640649805264</v>
      </c>
      <c r="Q130" s="68">
        <v>26</v>
      </c>
      <c r="R130" s="68">
        <v>41</v>
      </c>
      <c r="S130" s="72">
        <f t="shared" si="12"/>
        <v>26.585059106612096</v>
      </c>
    </row>
    <row r="131" spans="1:19" x14ac:dyDescent="0.25">
      <c r="A131" s="68">
        <f t="shared" si="15"/>
        <v>129</v>
      </c>
      <c r="B131" s="68" t="s">
        <v>11</v>
      </c>
      <c r="C131" s="68" t="s">
        <v>997</v>
      </c>
      <c r="D131" s="68" t="s">
        <v>2860</v>
      </c>
      <c r="E131" s="68" t="str">
        <f t="shared" si="13"/>
        <v>OP</v>
      </c>
      <c r="F131" s="68" t="s">
        <v>996</v>
      </c>
      <c r="G131" s="68">
        <f t="shared" si="14"/>
        <v>20</v>
      </c>
      <c r="H131" s="68">
        <f t="shared" si="16"/>
        <v>14</v>
      </c>
      <c r="I131" s="68" t="str">
        <f t="shared" ref="I131:I194" si="17">CONCATENATE(G131,"_",H131,"_",E131)</f>
        <v>20_14_OP</v>
      </c>
      <c r="J131" s="60">
        <v>40.252445853143598</v>
      </c>
      <c r="K131" s="60">
        <v>15.5730713011232</v>
      </c>
      <c r="L131" s="60">
        <v>24.772051116548099</v>
      </c>
      <c r="M131" s="68">
        <v>55</v>
      </c>
      <c r="N131" s="70">
        <f t="shared" ref="N131:N194" si="18">Q131/SUMIF($C$3:$C$3832,C131,$Q$3:$Q$3832)</f>
        <v>0.18181818181818182</v>
      </c>
      <c r="O131" s="71">
        <v>46709992.189999998</v>
      </c>
      <c r="P131" s="57">
        <f t="shared" ref="P131:P194" si="19">O131/SUMIF($C$3:$C$3832,C131,$O$3:$O$3832)</f>
        <v>0.5380148902254952</v>
      </c>
      <c r="Q131" s="68">
        <v>16</v>
      </c>
      <c r="R131" s="68">
        <v>55</v>
      </c>
      <c r="S131" s="72">
        <f t="shared" ref="S131:S194" si="20">AVERAGE(J131:L131)</f>
        <v>26.865856090271631</v>
      </c>
    </row>
    <row r="132" spans="1:19" x14ac:dyDescent="0.25">
      <c r="A132" s="68">
        <f t="shared" si="15"/>
        <v>130</v>
      </c>
      <c r="B132" s="68" t="s">
        <v>11</v>
      </c>
      <c r="C132" s="68" t="s">
        <v>997</v>
      </c>
      <c r="D132" s="68" t="s">
        <v>3088</v>
      </c>
      <c r="E132" s="68" t="str">
        <f t="shared" ref="E132:E195" si="21">IF(D132="Adquisiciones","AD",IF(D132="Arrendamientos","AR",IF(D132="Servicios","SERV",IF(D132="Obra pública","OP",IF(D132="Servicios relacionados con la OP","SOP","")))))</f>
        <v>SERV</v>
      </c>
      <c r="F132" s="68" t="s">
        <v>996</v>
      </c>
      <c r="G132" s="68">
        <f t="shared" ref="G132:G195" si="22">IF(B132&lt;&gt;B131,G131+1,G131)</f>
        <v>20</v>
      </c>
      <c r="H132" s="68">
        <f t="shared" si="16"/>
        <v>14</v>
      </c>
      <c r="I132" s="68" t="str">
        <f t="shared" si="17"/>
        <v>20_14_SERV</v>
      </c>
      <c r="J132" s="60">
        <v>13.9257296377399</v>
      </c>
      <c r="K132" s="60">
        <v>47.099108795522199</v>
      </c>
      <c r="L132" s="60">
        <v>24.970517442508001</v>
      </c>
      <c r="M132" s="68">
        <v>95</v>
      </c>
      <c r="N132" s="70">
        <f t="shared" si="18"/>
        <v>0.47727272727272729</v>
      </c>
      <c r="O132" s="71">
        <v>27793437.489999998</v>
      </c>
      <c r="P132" s="57">
        <f t="shared" si="19"/>
        <v>0.32013028731297488</v>
      </c>
      <c r="Q132" s="68">
        <v>42</v>
      </c>
      <c r="R132" s="68">
        <v>95</v>
      </c>
      <c r="S132" s="72">
        <f t="shared" si="20"/>
        <v>28.665118625256699</v>
      </c>
    </row>
    <row r="133" spans="1:19" x14ac:dyDescent="0.25">
      <c r="A133" s="68">
        <f t="shared" ref="A133:A196" si="23">A132+1</f>
        <v>131</v>
      </c>
      <c r="B133" s="68" t="s">
        <v>11</v>
      </c>
      <c r="C133" s="68" t="s">
        <v>997</v>
      </c>
      <c r="D133" s="68" t="s">
        <v>2893</v>
      </c>
      <c r="E133" s="68" t="str">
        <f t="shared" si="21"/>
        <v>SOP</v>
      </c>
      <c r="F133" s="68" t="s">
        <v>996</v>
      </c>
      <c r="G133" s="68">
        <f t="shared" si="22"/>
        <v>20</v>
      </c>
      <c r="H133" s="68">
        <f t="shared" si="16"/>
        <v>14</v>
      </c>
      <c r="I133" s="68" t="str">
        <f t="shared" si="17"/>
        <v>20_14_SOP</v>
      </c>
      <c r="J133" s="60">
        <v>37.2318867997962</v>
      </c>
      <c r="K133" s="60">
        <v>17.423373462135999</v>
      </c>
      <c r="L133" s="60">
        <v>22.241180751425802</v>
      </c>
      <c r="M133" s="68">
        <v>6</v>
      </c>
      <c r="N133" s="70">
        <f t="shared" si="18"/>
        <v>4.5454545454545456E-2</v>
      </c>
      <c r="O133" s="71">
        <v>1191021.1299999999</v>
      </c>
      <c r="P133" s="57">
        <f t="shared" si="19"/>
        <v>1.3718415963477283E-2</v>
      </c>
      <c r="Q133" s="68">
        <v>4</v>
      </c>
      <c r="R133" s="68">
        <v>6</v>
      </c>
      <c r="S133" s="72">
        <f t="shared" si="20"/>
        <v>25.632147004452666</v>
      </c>
    </row>
    <row r="134" spans="1:19" x14ac:dyDescent="0.25">
      <c r="A134" s="68">
        <f t="shared" si="23"/>
        <v>132</v>
      </c>
      <c r="B134" s="68" t="s">
        <v>11</v>
      </c>
      <c r="C134" s="68" t="s">
        <v>1200</v>
      </c>
      <c r="D134" s="68" t="s">
        <v>2399</v>
      </c>
      <c r="E134" s="68" t="str">
        <f t="shared" si="21"/>
        <v>AD</v>
      </c>
      <c r="F134" s="68" t="s">
        <v>1199</v>
      </c>
      <c r="G134" s="68">
        <f t="shared" si="22"/>
        <v>20</v>
      </c>
      <c r="H134" s="68">
        <f t="shared" si="16"/>
        <v>15</v>
      </c>
      <c r="I134" s="68" t="str">
        <f t="shared" si="17"/>
        <v>20_15_AD</v>
      </c>
      <c r="J134" s="60">
        <v>15.8487200931982</v>
      </c>
      <c r="K134" s="60">
        <v>45.439466752761497</v>
      </c>
      <c r="L134" s="60">
        <v>14.883582874434801</v>
      </c>
      <c r="M134" s="68">
        <v>33</v>
      </c>
      <c r="N134" s="70">
        <f t="shared" si="18"/>
        <v>0.40277777777777779</v>
      </c>
      <c r="O134" s="71">
        <v>5746265.0800000001</v>
      </c>
      <c r="P134" s="57">
        <f t="shared" si="19"/>
        <v>0.13958525488516443</v>
      </c>
      <c r="Q134" s="68">
        <v>29</v>
      </c>
      <c r="R134" s="68">
        <v>33</v>
      </c>
      <c r="S134" s="72">
        <f t="shared" si="20"/>
        <v>25.390589906798169</v>
      </c>
    </row>
    <row r="135" spans="1:19" x14ac:dyDescent="0.25">
      <c r="A135" s="68">
        <f t="shared" si="23"/>
        <v>133</v>
      </c>
      <c r="B135" s="68" t="s">
        <v>11</v>
      </c>
      <c r="C135" s="68" t="s">
        <v>1200</v>
      </c>
      <c r="D135" s="68" t="s">
        <v>2860</v>
      </c>
      <c r="E135" s="68" t="str">
        <f t="shared" si="21"/>
        <v>OP</v>
      </c>
      <c r="F135" s="68" t="s">
        <v>1199</v>
      </c>
      <c r="G135" s="68">
        <f t="shared" si="22"/>
        <v>20</v>
      </c>
      <c r="H135" s="68">
        <f t="shared" si="16"/>
        <v>15</v>
      </c>
      <c r="I135" s="68" t="str">
        <f t="shared" si="17"/>
        <v>20_15_OP</v>
      </c>
      <c r="J135" s="60">
        <v>28.740620358070199</v>
      </c>
      <c r="K135" s="60">
        <v>50.723653980056802</v>
      </c>
      <c r="L135" s="60">
        <v>17.9843761812106</v>
      </c>
      <c r="M135" s="68">
        <v>26</v>
      </c>
      <c r="N135" s="70">
        <f t="shared" si="18"/>
        <v>0.15277777777777779</v>
      </c>
      <c r="O135" s="71">
        <v>26531646.41</v>
      </c>
      <c r="P135" s="57">
        <f t="shared" si="19"/>
        <v>0.64449282709785949</v>
      </c>
      <c r="Q135" s="68">
        <v>11</v>
      </c>
      <c r="R135" s="68">
        <v>26</v>
      </c>
      <c r="S135" s="72">
        <f t="shared" si="20"/>
        <v>32.482883506445866</v>
      </c>
    </row>
    <row r="136" spans="1:19" x14ac:dyDescent="0.25">
      <c r="A136" s="68">
        <f t="shared" si="23"/>
        <v>134</v>
      </c>
      <c r="B136" s="68" t="s">
        <v>11</v>
      </c>
      <c r="C136" s="68" t="s">
        <v>1200</v>
      </c>
      <c r="D136" s="68" t="s">
        <v>3088</v>
      </c>
      <c r="E136" s="68" t="str">
        <f t="shared" si="21"/>
        <v>SERV</v>
      </c>
      <c r="F136" s="68" t="s">
        <v>1199</v>
      </c>
      <c r="G136" s="68">
        <f t="shared" si="22"/>
        <v>20</v>
      </c>
      <c r="H136" s="68">
        <f t="shared" si="16"/>
        <v>15</v>
      </c>
      <c r="I136" s="68" t="str">
        <f t="shared" si="17"/>
        <v>20_15_SERV</v>
      </c>
      <c r="J136" s="60">
        <v>10.239704156432101</v>
      </c>
      <c r="K136" s="60">
        <v>55.296541792074599</v>
      </c>
      <c r="L136" s="60">
        <v>22.3166946170284</v>
      </c>
      <c r="M136" s="68">
        <v>41</v>
      </c>
      <c r="N136" s="70">
        <f t="shared" si="18"/>
        <v>0.44444444444444442</v>
      </c>
      <c r="O136" s="71">
        <v>8888794.0099999998</v>
      </c>
      <c r="P136" s="57">
        <f t="shared" si="19"/>
        <v>0.21592191801697611</v>
      </c>
      <c r="Q136" s="68">
        <v>32</v>
      </c>
      <c r="R136" s="68">
        <v>41</v>
      </c>
      <c r="S136" s="72">
        <f t="shared" si="20"/>
        <v>29.284313521845036</v>
      </c>
    </row>
    <row r="137" spans="1:19" x14ac:dyDescent="0.25">
      <c r="A137" s="68">
        <f t="shared" si="23"/>
        <v>135</v>
      </c>
      <c r="B137" s="68" t="s">
        <v>11</v>
      </c>
      <c r="C137" s="68" t="s">
        <v>1781</v>
      </c>
      <c r="D137" s="68" t="s">
        <v>2399</v>
      </c>
      <c r="E137" s="68" t="str">
        <f t="shared" si="21"/>
        <v>AD</v>
      </c>
      <c r="F137" s="68" t="s">
        <v>1780</v>
      </c>
      <c r="G137" s="68">
        <f t="shared" si="22"/>
        <v>20</v>
      </c>
      <c r="H137" s="68">
        <f t="shared" ref="H137:H200" si="24">IF(B137&lt;&gt;B136,1,IF(C137&lt;&gt;C136,H136+1,H136))</f>
        <v>16</v>
      </c>
      <c r="I137" s="68" t="str">
        <f t="shared" si="17"/>
        <v>20_16_AD</v>
      </c>
      <c r="J137" s="60">
        <v>19.893529213269399</v>
      </c>
      <c r="K137" s="60">
        <v>24.631190783365799</v>
      </c>
      <c r="L137" s="60">
        <v>32.120221249753897</v>
      </c>
      <c r="M137" s="68">
        <v>17</v>
      </c>
      <c r="N137" s="70">
        <f t="shared" si="18"/>
        <v>0.25423728813559321</v>
      </c>
      <c r="O137" s="71">
        <v>7214576.6299999896</v>
      </c>
      <c r="P137" s="57">
        <f t="shared" si="19"/>
        <v>0.11890300482611584</v>
      </c>
      <c r="Q137" s="68">
        <v>15</v>
      </c>
      <c r="R137" s="68">
        <v>17</v>
      </c>
      <c r="S137" s="72">
        <f t="shared" si="20"/>
        <v>25.548313748796364</v>
      </c>
    </row>
    <row r="138" spans="1:19" x14ac:dyDescent="0.25">
      <c r="A138" s="68">
        <f t="shared" si="23"/>
        <v>136</v>
      </c>
      <c r="B138" s="68" t="s">
        <v>11</v>
      </c>
      <c r="C138" s="68" t="s">
        <v>1781</v>
      </c>
      <c r="D138" s="68" t="s">
        <v>2860</v>
      </c>
      <c r="E138" s="68" t="str">
        <f t="shared" si="21"/>
        <v>OP</v>
      </c>
      <c r="F138" s="68" t="s">
        <v>1780</v>
      </c>
      <c r="G138" s="68">
        <f t="shared" si="22"/>
        <v>20</v>
      </c>
      <c r="H138" s="68">
        <f t="shared" si="24"/>
        <v>16</v>
      </c>
      <c r="I138" s="68" t="str">
        <f t="shared" si="17"/>
        <v>20_16_OP</v>
      </c>
      <c r="J138" s="60">
        <v>20.700764968376301</v>
      </c>
      <c r="K138" s="60">
        <v>44.935218846338302</v>
      </c>
      <c r="L138" s="60">
        <v>39.1310291176231</v>
      </c>
      <c r="M138" s="68">
        <v>28</v>
      </c>
      <c r="N138" s="70">
        <f t="shared" si="18"/>
        <v>0.25423728813559321</v>
      </c>
      <c r="O138" s="71">
        <v>36907799.869999997</v>
      </c>
      <c r="P138" s="57">
        <f t="shared" si="19"/>
        <v>0.6082752365281805</v>
      </c>
      <c r="Q138" s="68">
        <v>15</v>
      </c>
      <c r="R138" s="68">
        <v>28</v>
      </c>
      <c r="S138" s="72">
        <f t="shared" si="20"/>
        <v>34.922337644112567</v>
      </c>
    </row>
    <row r="139" spans="1:19" x14ac:dyDescent="0.25">
      <c r="A139" s="68">
        <f t="shared" si="23"/>
        <v>137</v>
      </c>
      <c r="B139" s="68" t="s">
        <v>11</v>
      </c>
      <c r="C139" s="68" t="s">
        <v>1781</v>
      </c>
      <c r="D139" s="68" t="s">
        <v>3088</v>
      </c>
      <c r="E139" s="68" t="str">
        <f t="shared" si="21"/>
        <v>SERV</v>
      </c>
      <c r="F139" s="68" t="s">
        <v>1780</v>
      </c>
      <c r="G139" s="68">
        <f t="shared" si="22"/>
        <v>20</v>
      </c>
      <c r="H139" s="68">
        <f t="shared" si="24"/>
        <v>16</v>
      </c>
      <c r="I139" s="68" t="str">
        <f t="shared" si="17"/>
        <v>20_16_SERV</v>
      </c>
      <c r="J139" s="60">
        <v>17.602062960012798</v>
      </c>
      <c r="K139" s="60">
        <v>45.078103918797098</v>
      </c>
      <c r="L139" s="60">
        <v>42.921511864364803</v>
      </c>
      <c r="M139" s="68">
        <v>50</v>
      </c>
      <c r="N139" s="70">
        <f t="shared" si="18"/>
        <v>0.49152542372881358</v>
      </c>
      <c r="O139" s="71">
        <v>16553774.119999999</v>
      </c>
      <c r="P139" s="57">
        <f t="shared" si="19"/>
        <v>0.27282175864570368</v>
      </c>
      <c r="Q139" s="68">
        <v>29</v>
      </c>
      <c r="R139" s="68">
        <v>50</v>
      </c>
      <c r="S139" s="72">
        <f t="shared" si="20"/>
        <v>35.200559581058236</v>
      </c>
    </row>
    <row r="140" spans="1:19" x14ac:dyDescent="0.25">
      <c r="A140" s="68">
        <f t="shared" si="23"/>
        <v>138</v>
      </c>
      <c r="B140" s="68" t="s">
        <v>11</v>
      </c>
      <c r="C140" s="68" t="s">
        <v>1211</v>
      </c>
      <c r="D140" s="68" t="s">
        <v>2399</v>
      </c>
      <c r="E140" s="68" t="str">
        <f t="shared" si="21"/>
        <v>AD</v>
      </c>
      <c r="F140" s="68" t="s">
        <v>1210</v>
      </c>
      <c r="G140" s="68">
        <f t="shared" si="22"/>
        <v>20</v>
      </c>
      <c r="H140" s="68">
        <f t="shared" si="24"/>
        <v>17</v>
      </c>
      <c r="I140" s="68" t="str">
        <f t="shared" si="17"/>
        <v>20_17_AD</v>
      </c>
      <c r="J140" s="60">
        <v>23.516115153464899</v>
      </c>
      <c r="K140" s="60">
        <v>56.577785255275799</v>
      </c>
      <c r="L140" s="60">
        <v>39.319268442174902</v>
      </c>
      <c r="M140" s="68">
        <v>13</v>
      </c>
      <c r="N140" s="70">
        <f t="shared" si="18"/>
        <v>0.21818181818181817</v>
      </c>
      <c r="O140" s="71">
        <v>3138847.43</v>
      </c>
      <c r="P140" s="57">
        <f t="shared" si="19"/>
        <v>9.3930755350122519E-2</v>
      </c>
      <c r="Q140" s="68">
        <v>12</v>
      </c>
      <c r="R140" s="68">
        <v>13</v>
      </c>
      <c r="S140" s="72">
        <f t="shared" si="20"/>
        <v>39.804389616971868</v>
      </c>
    </row>
    <row r="141" spans="1:19" x14ac:dyDescent="0.25">
      <c r="A141" s="68">
        <f t="shared" si="23"/>
        <v>139</v>
      </c>
      <c r="B141" s="68" t="s">
        <v>11</v>
      </c>
      <c r="C141" s="68" t="s">
        <v>1211</v>
      </c>
      <c r="D141" s="68" t="s">
        <v>2860</v>
      </c>
      <c r="E141" s="68" t="str">
        <f t="shared" si="21"/>
        <v>OP</v>
      </c>
      <c r="F141" s="68" t="s">
        <v>1210</v>
      </c>
      <c r="G141" s="68">
        <f t="shared" si="22"/>
        <v>20</v>
      </c>
      <c r="H141" s="68">
        <f t="shared" si="24"/>
        <v>17</v>
      </c>
      <c r="I141" s="68" t="str">
        <f t="shared" si="17"/>
        <v>20_17_OP</v>
      </c>
      <c r="J141" s="60">
        <v>28.1744525152337</v>
      </c>
      <c r="K141" s="60">
        <v>44.420507071843502</v>
      </c>
      <c r="L141" s="60">
        <v>13.717569477641099</v>
      </c>
      <c r="M141" s="68">
        <v>25</v>
      </c>
      <c r="N141" s="70">
        <f t="shared" si="18"/>
        <v>0.2</v>
      </c>
      <c r="O141" s="71">
        <v>14732110.5019999</v>
      </c>
      <c r="P141" s="57">
        <f t="shared" si="19"/>
        <v>0.4408619081413343</v>
      </c>
      <c r="Q141" s="68">
        <v>11</v>
      </c>
      <c r="R141" s="68">
        <v>25</v>
      </c>
      <c r="S141" s="72">
        <f t="shared" si="20"/>
        <v>28.770843021572762</v>
      </c>
    </row>
    <row r="142" spans="1:19" x14ac:dyDescent="0.25">
      <c r="A142" s="68">
        <f t="shared" si="23"/>
        <v>140</v>
      </c>
      <c r="B142" s="68" t="s">
        <v>11</v>
      </c>
      <c r="C142" s="68" t="s">
        <v>1211</v>
      </c>
      <c r="D142" s="68" t="s">
        <v>3088</v>
      </c>
      <c r="E142" s="68" t="str">
        <f t="shared" si="21"/>
        <v>SERV</v>
      </c>
      <c r="F142" s="68" t="s">
        <v>1210</v>
      </c>
      <c r="G142" s="68">
        <f t="shared" si="22"/>
        <v>20</v>
      </c>
      <c r="H142" s="68">
        <f t="shared" si="24"/>
        <v>17</v>
      </c>
      <c r="I142" s="68" t="str">
        <f t="shared" si="17"/>
        <v>20_17_SERV</v>
      </c>
      <c r="J142" s="60">
        <v>11.3315561347778</v>
      </c>
      <c r="K142" s="60">
        <v>37.257763563923703</v>
      </c>
      <c r="L142" s="60">
        <v>11.8606621782214</v>
      </c>
      <c r="M142" s="68">
        <v>54</v>
      </c>
      <c r="N142" s="70">
        <f t="shared" si="18"/>
        <v>0.58181818181818179</v>
      </c>
      <c r="O142" s="71">
        <v>15545652.189999999</v>
      </c>
      <c r="P142" s="57">
        <f t="shared" si="19"/>
        <v>0.46520733650854329</v>
      </c>
      <c r="Q142" s="68">
        <v>32</v>
      </c>
      <c r="R142" s="68">
        <v>54</v>
      </c>
      <c r="S142" s="72">
        <f t="shared" si="20"/>
        <v>20.149993958974303</v>
      </c>
    </row>
    <row r="143" spans="1:19" x14ac:dyDescent="0.25">
      <c r="A143" s="68">
        <f t="shared" si="23"/>
        <v>141</v>
      </c>
      <c r="B143" s="68" t="s">
        <v>11</v>
      </c>
      <c r="C143" s="68" t="s">
        <v>2542</v>
      </c>
      <c r="D143" s="68" t="s">
        <v>2860</v>
      </c>
      <c r="E143" s="68" t="str">
        <f t="shared" si="21"/>
        <v>OP</v>
      </c>
      <c r="F143" s="68" t="s">
        <v>2541</v>
      </c>
      <c r="G143" s="68">
        <f t="shared" si="22"/>
        <v>20</v>
      </c>
      <c r="H143" s="68">
        <f t="shared" si="24"/>
        <v>18</v>
      </c>
      <c r="I143" s="68" t="str">
        <f t="shared" si="17"/>
        <v>20_18_OP</v>
      </c>
      <c r="J143" s="60">
        <v>23.356286019213101</v>
      </c>
      <c r="K143" s="60">
        <v>38.804236420486703</v>
      </c>
      <c r="L143" s="60">
        <v>34.460534625650901</v>
      </c>
      <c r="M143" s="68">
        <v>13</v>
      </c>
      <c r="N143" s="70">
        <f t="shared" si="18"/>
        <v>1</v>
      </c>
      <c r="O143" s="71">
        <v>9789763.2400000002</v>
      </c>
      <c r="P143" s="57">
        <f t="shared" si="19"/>
        <v>1</v>
      </c>
      <c r="Q143" s="68">
        <v>11</v>
      </c>
      <c r="R143" s="68">
        <v>13</v>
      </c>
      <c r="S143" s="72">
        <f t="shared" si="20"/>
        <v>32.207019021783566</v>
      </c>
    </row>
    <row r="144" spans="1:19" x14ac:dyDescent="0.25">
      <c r="A144" s="68">
        <f t="shared" si="23"/>
        <v>142</v>
      </c>
      <c r="B144" s="68" t="s">
        <v>11</v>
      </c>
      <c r="C144" s="68" t="s">
        <v>1330</v>
      </c>
      <c r="D144" s="68" t="s">
        <v>2399</v>
      </c>
      <c r="E144" s="68" t="str">
        <f t="shared" si="21"/>
        <v>AD</v>
      </c>
      <c r="F144" s="68" t="s">
        <v>1329</v>
      </c>
      <c r="G144" s="68">
        <f t="shared" si="22"/>
        <v>20</v>
      </c>
      <c r="H144" s="68">
        <f t="shared" si="24"/>
        <v>19</v>
      </c>
      <c r="I144" s="68" t="str">
        <f t="shared" si="17"/>
        <v>20_19_AD</v>
      </c>
      <c r="J144" s="60">
        <v>46.4479001940065</v>
      </c>
      <c r="K144" s="60">
        <v>36.168933806639103</v>
      </c>
      <c r="L144" s="60">
        <v>13.6155658095717</v>
      </c>
      <c r="M144" s="68">
        <v>7</v>
      </c>
      <c r="N144" s="70">
        <f t="shared" si="18"/>
        <v>0.2857142857142857</v>
      </c>
      <c r="O144" s="71">
        <v>592766.21</v>
      </c>
      <c r="P144" s="57">
        <f t="shared" si="19"/>
        <v>8.4659774567333007E-2</v>
      </c>
      <c r="Q144" s="68">
        <v>6</v>
      </c>
      <c r="R144" s="68">
        <v>7</v>
      </c>
      <c r="S144" s="72">
        <f t="shared" si="20"/>
        <v>32.077466603405774</v>
      </c>
    </row>
    <row r="145" spans="1:19" x14ac:dyDescent="0.25">
      <c r="A145" s="68">
        <f t="shared" si="23"/>
        <v>143</v>
      </c>
      <c r="B145" s="68" t="s">
        <v>11</v>
      </c>
      <c r="C145" s="68" t="s">
        <v>1330</v>
      </c>
      <c r="D145" s="68" t="s">
        <v>2860</v>
      </c>
      <c r="E145" s="68" t="str">
        <f t="shared" si="21"/>
        <v>OP</v>
      </c>
      <c r="F145" s="68" t="s">
        <v>1329</v>
      </c>
      <c r="G145" s="68">
        <f t="shared" si="22"/>
        <v>20</v>
      </c>
      <c r="H145" s="68">
        <f t="shared" si="24"/>
        <v>19</v>
      </c>
      <c r="I145" s="68" t="str">
        <f t="shared" si="17"/>
        <v>20_19_OP</v>
      </c>
      <c r="J145" s="60">
        <v>88.1307308975681</v>
      </c>
      <c r="K145" s="60">
        <v>73.324808482872598</v>
      </c>
      <c r="L145" s="60">
        <v>42.418309380417</v>
      </c>
      <c r="M145" s="68">
        <v>5</v>
      </c>
      <c r="N145" s="70">
        <f t="shared" si="18"/>
        <v>0.14285714285714285</v>
      </c>
      <c r="O145" s="71">
        <v>1132417.25</v>
      </c>
      <c r="P145" s="57">
        <f t="shared" si="19"/>
        <v>0.16173355951102406</v>
      </c>
      <c r="Q145" s="68">
        <v>3</v>
      </c>
      <c r="R145" s="68">
        <v>5</v>
      </c>
      <c r="S145" s="72">
        <f t="shared" si="20"/>
        <v>67.957949586952566</v>
      </c>
    </row>
    <row r="146" spans="1:19" x14ac:dyDescent="0.25">
      <c r="A146" s="68">
        <f t="shared" si="23"/>
        <v>144</v>
      </c>
      <c r="B146" s="68" t="s">
        <v>11</v>
      </c>
      <c r="C146" s="68" t="s">
        <v>1330</v>
      </c>
      <c r="D146" s="68" t="s">
        <v>3088</v>
      </c>
      <c r="E146" s="68" t="str">
        <f t="shared" si="21"/>
        <v>SERV</v>
      </c>
      <c r="F146" s="68" t="s">
        <v>1329</v>
      </c>
      <c r="G146" s="68">
        <f t="shared" si="22"/>
        <v>20</v>
      </c>
      <c r="H146" s="68">
        <f t="shared" si="24"/>
        <v>19</v>
      </c>
      <c r="I146" s="68" t="str">
        <f t="shared" si="17"/>
        <v>20_19_SERV</v>
      </c>
      <c r="J146" s="60">
        <v>37.870653510022002</v>
      </c>
      <c r="K146" s="60">
        <v>66.728884728899502</v>
      </c>
      <c r="L146" s="60">
        <v>59.316963678500699</v>
      </c>
      <c r="M146" s="68">
        <v>25</v>
      </c>
      <c r="N146" s="70">
        <f t="shared" si="18"/>
        <v>0.5714285714285714</v>
      </c>
      <c r="O146" s="71">
        <v>5276562.21</v>
      </c>
      <c r="P146" s="57">
        <f t="shared" si="19"/>
        <v>0.75360666592164294</v>
      </c>
      <c r="Q146" s="68">
        <v>12</v>
      </c>
      <c r="R146" s="68">
        <v>25</v>
      </c>
      <c r="S146" s="72">
        <f t="shared" si="20"/>
        <v>54.63883397247406</v>
      </c>
    </row>
    <row r="147" spans="1:19" x14ac:dyDescent="0.25">
      <c r="A147" s="68">
        <f t="shared" si="23"/>
        <v>145</v>
      </c>
      <c r="B147" s="68" t="s">
        <v>11</v>
      </c>
      <c r="C147" s="68" t="s">
        <v>2911</v>
      </c>
      <c r="D147" s="68" t="s">
        <v>3088</v>
      </c>
      <c r="E147" s="68" t="str">
        <f t="shared" si="21"/>
        <v>SERV</v>
      </c>
      <c r="F147" s="68" t="s">
        <v>2910</v>
      </c>
      <c r="G147" s="68">
        <f t="shared" si="22"/>
        <v>20</v>
      </c>
      <c r="H147" s="68">
        <f t="shared" si="24"/>
        <v>20</v>
      </c>
      <c r="I147" s="68" t="str">
        <f t="shared" si="17"/>
        <v>20_20_SERV</v>
      </c>
      <c r="J147" s="60">
        <v>52.884951181767299</v>
      </c>
      <c r="K147" s="60">
        <v>31.614844417316601</v>
      </c>
      <c r="L147" s="60">
        <v>4.0787702183593098</v>
      </c>
      <c r="M147" s="68">
        <v>21</v>
      </c>
      <c r="N147" s="70">
        <f t="shared" si="18"/>
        <v>1</v>
      </c>
      <c r="O147" s="71">
        <v>2456805</v>
      </c>
      <c r="P147" s="57">
        <f t="shared" si="19"/>
        <v>1</v>
      </c>
      <c r="Q147" s="68">
        <v>10</v>
      </c>
      <c r="R147" s="68">
        <v>21</v>
      </c>
      <c r="S147" s="72">
        <f t="shared" si="20"/>
        <v>29.526188605814401</v>
      </c>
    </row>
    <row r="148" spans="1:19" x14ac:dyDescent="0.25">
      <c r="A148" s="68">
        <f t="shared" si="23"/>
        <v>146</v>
      </c>
      <c r="B148" s="68" t="s">
        <v>11</v>
      </c>
      <c r="C148" s="68" t="s">
        <v>2926</v>
      </c>
      <c r="D148" s="68" t="s">
        <v>3088</v>
      </c>
      <c r="E148" s="68" t="str">
        <f t="shared" si="21"/>
        <v>SERV</v>
      </c>
      <c r="F148" s="68" t="s">
        <v>2925</v>
      </c>
      <c r="G148" s="68">
        <f t="shared" si="22"/>
        <v>20</v>
      </c>
      <c r="H148" s="68">
        <f t="shared" si="24"/>
        <v>21</v>
      </c>
      <c r="I148" s="68" t="str">
        <f t="shared" si="17"/>
        <v>20_21_SERV</v>
      </c>
      <c r="J148" s="60">
        <v>42.791410867513498</v>
      </c>
      <c r="K148" s="60">
        <v>30.835296116914702</v>
      </c>
      <c r="L148" s="60">
        <v>49.792390124570503</v>
      </c>
      <c r="M148" s="68">
        <v>32</v>
      </c>
      <c r="N148" s="70">
        <f t="shared" si="18"/>
        <v>1</v>
      </c>
      <c r="O148" s="71">
        <v>3269998.3689999902</v>
      </c>
      <c r="P148" s="57">
        <f t="shared" si="19"/>
        <v>1</v>
      </c>
      <c r="Q148" s="68">
        <v>13</v>
      </c>
      <c r="R148" s="68">
        <v>32</v>
      </c>
      <c r="S148" s="72">
        <f t="shared" si="20"/>
        <v>41.1396990363329</v>
      </c>
    </row>
    <row r="149" spans="1:19" x14ac:dyDescent="0.25">
      <c r="A149" s="68">
        <f t="shared" si="23"/>
        <v>147</v>
      </c>
      <c r="B149" s="68" t="s">
        <v>11</v>
      </c>
      <c r="C149" s="68" t="s">
        <v>1389</v>
      </c>
      <c r="D149" s="68" t="s">
        <v>2399</v>
      </c>
      <c r="E149" s="68" t="str">
        <f t="shared" si="21"/>
        <v>AD</v>
      </c>
      <c r="F149" s="68" t="s">
        <v>1388</v>
      </c>
      <c r="G149" s="68">
        <f t="shared" si="22"/>
        <v>20</v>
      </c>
      <c r="H149" s="68">
        <f t="shared" si="24"/>
        <v>22</v>
      </c>
      <c r="I149" s="68" t="str">
        <f t="shared" si="17"/>
        <v>20_22_AD</v>
      </c>
      <c r="J149" s="60">
        <v>28.746581800754701</v>
      </c>
      <c r="K149" s="60">
        <v>60.304711074066901</v>
      </c>
      <c r="L149" s="60">
        <v>54.3541789807405</v>
      </c>
      <c r="M149" s="68">
        <v>53</v>
      </c>
      <c r="N149" s="70">
        <f t="shared" si="18"/>
        <v>0.92592592592592593</v>
      </c>
      <c r="O149" s="71">
        <v>7220874.3299999898</v>
      </c>
      <c r="P149" s="57">
        <f t="shared" si="19"/>
        <v>0.86271420823762734</v>
      </c>
      <c r="Q149" s="68">
        <v>25</v>
      </c>
      <c r="R149" s="68">
        <v>53</v>
      </c>
      <c r="S149" s="72">
        <f t="shared" si="20"/>
        <v>47.801823951854033</v>
      </c>
    </row>
    <row r="150" spans="1:19" x14ac:dyDescent="0.25">
      <c r="A150" s="68">
        <f t="shared" si="23"/>
        <v>148</v>
      </c>
      <c r="B150" s="68" t="s">
        <v>11</v>
      </c>
      <c r="C150" s="68" t="s">
        <v>1389</v>
      </c>
      <c r="D150" s="68" t="s">
        <v>2860</v>
      </c>
      <c r="E150" s="68" t="str">
        <f t="shared" si="21"/>
        <v>OP</v>
      </c>
      <c r="F150" s="68" t="s">
        <v>1388</v>
      </c>
      <c r="G150" s="68">
        <f t="shared" si="22"/>
        <v>20</v>
      </c>
      <c r="H150" s="68">
        <f t="shared" si="24"/>
        <v>22</v>
      </c>
      <c r="I150" s="68" t="str">
        <f t="shared" si="17"/>
        <v>20_22_OP</v>
      </c>
      <c r="J150" s="60">
        <v>99.232596070708396</v>
      </c>
      <c r="K150" s="60">
        <v>33.180071439714702</v>
      </c>
      <c r="L150" s="60">
        <v>2.3425574424189501</v>
      </c>
      <c r="M150" s="68">
        <v>11</v>
      </c>
      <c r="N150" s="70">
        <f t="shared" si="18"/>
        <v>7.407407407407407E-2</v>
      </c>
      <c r="O150" s="71">
        <v>1149075.1399999999</v>
      </c>
      <c r="P150" s="57">
        <f t="shared" si="19"/>
        <v>0.13728579176237266</v>
      </c>
      <c r="Q150" s="68">
        <v>2</v>
      </c>
      <c r="R150" s="68">
        <v>11</v>
      </c>
      <c r="S150" s="72">
        <f t="shared" si="20"/>
        <v>44.918408317614016</v>
      </c>
    </row>
    <row r="151" spans="1:19" x14ac:dyDescent="0.25">
      <c r="A151" s="68">
        <f t="shared" si="23"/>
        <v>149</v>
      </c>
      <c r="B151" s="68" t="s">
        <v>11</v>
      </c>
      <c r="C151" s="68" t="s">
        <v>1175</v>
      </c>
      <c r="D151" s="68" t="s">
        <v>2399</v>
      </c>
      <c r="E151" s="68" t="str">
        <f t="shared" si="21"/>
        <v>AD</v>
      </c>
      <c r="F151" s="68" t="s">
        <v>1174</v>
      </c>
      <c r="G151" s="68">
        <f t="shared" si="22"/>
        <v>20</v>
      </c>
      <c r="H151" s="68">
        <f t="shared" si="24"/>
        <v>23</v>
      </c>
      <c r="I151" s="68" t="str">
        <f t="shared" si="17"/>
        <v>20_23_AD</v>
      </c>
      <c r="J151" s="60">
        <v>47.421046630286398</v>
      </c>
      <c r="K151" s="60">
        <v>52.040266254105902</v>
      </c>
      <c r="L151" s="60">
        <v>36.246005111551497</v>
      </c>
      <c r="M151" s="68">
        <v>10</v>
      </c>
      <c r="N151" s="70">
        <f t="shared" si="18"/>
        <v>0.40909090909090912</v>
      </c>
      <c r="O151" s="71">
        <v>1391009.97</v>
      </c>
      <c r="P151" s="57">
        <f t="shared" si="19"/>
        <v>0.32462880380111792</v>
      </c>
      <c r="Q151" s="68">
        <v>9</v>
      </c>
      <c r="R151" s="68">
        <v>10</v>
      </c>
      <c r="S151" s="72">
        <f t="shared" si="20"/>
        <v>45.235772665314606</v>
      </c>
    </row>
    <row r="152" spans="1:19" x14ac:dyDescent="0.25">
      <c r="A152" s="68">
        <f t="shared" si="23"/>
        <v>150</v>
      </c>
      <c r="B152" s="68" t="s">
        <v>11</v>
      </c>
      <c r="C152" s="68" t="s">
        <v>1175</v>
      </c>
      <c r="D152" s="68" t="s">
        <v>3088</v>
      </c>
      <c r="E152" s="68" t="str">
        <f t="shared" si="21"/>
        <v>SERV</v>
      </c>
      <c r="F152" s="68" t="s">
        <v>1174</v>
      </c>
      <c r="G152" s="68">
        <f t="shared" si="22"/>
        <v>20</v>
      </c>
      <c r="H152" s="68">
        <f t="shared" si="24"/>
        <v>23</v>
      </c>
      <c r="I152" s="68" t="str">
        <f t="shared" si="17"/>
        <v>20_23_SERV</v>
      </c>
      <c r="J152" s="60">
        <v>32.221927285769702</v>
      </c>
      <c r="K152" s="60">
        <v>63.150202348272103</v>
      </c>
      <c r="L152" s="60">
        <v>47.451545260297301</v>
      </c>
      <c r="M152" s="68">
        <v>21</v>
      </c>
      <c r="N152" s="70">
        <f t="shared" si="18"/>
        <v>0.59090909090909094</v>
      </c>
      <c r="O152" s="71">
        <v>2893914.7</v>
      </c>
      <c r="P152" s="57">
        <f t="shared" si="19"/>
        <v>0.67537119619888208</v>
      </c>
      <c r="Q152" s="68">
        <v>13</v>
      </c>
      <c r="R152" s="68">
        <v>21</v>
      </c>
      <c r="S152" s="72">
        <f t="shared" si="20"/>
        <v>47.607891631446371</v>
      </c>
    </row>
    <row r="153" spans="1:19" x14ac:dyDescent="0.25">
      <c r="A153" s="68">
        <f t="shared" si="23"/>
        <v>151</v>
      </c>
      <c r="B153" s="68" t="s">
        <v>11</v>
      </c>
      <c r="C153" s="68" t="s">
        <v>1105</v>
      </c>
      <c r="D153" s="68" t="s">
        <v>2399</v>
      </c>
      <c r="E153" s="68" t="str">
        <f t="shared" si="21"/>
        <v>AD</v>
      </c>
      <c r="F153" s="68" t="s">
        <v>1104</v>
      </c>
      <c r="G153" s="68">
        <f t="shared" si="22"/>
        <v>20</v>
      </c>
      <c r="H153" s="68">
        <f t="shared" si="24"/>
        <v>24</v>
      </c>
      <c r="I153" s="68" t="str">
        <f t="shared" si="17"/>
        <v>20_24_AD</v>
      </c>
      <c r="J153" s="60">
        <v>15.478637780501399</v>
      </c>
      <c r="K153" s="60">
        <v>28.049012318405801</v>
      </c>
      <c r="L153" s="60">
        <v>52.926113049000499</v>
      </c>
      <c r="M153" s="68">
        <v>54</v>
      </c>
      <c r="N153" s="70">
        <f t="shared" si="18"/>
        <v>0.41836734693877553</v>
      </c>
      <c r="O153" s="71">
        <v>8773401.6199999992</v>
      </c>
      <c r="P153" s="57">
        <f t="shared" si="19"/>
        <v>0.18468657309575293</v>
      </c>
      <c r="Q153" s="68">
        <v>41</v>
      </c>
      <c r="R153" s="68">
        <v>54</v>
      </c>
      <c r="S153" s="72">
        <f t="shared" si="20"/>
        <v>32.151254382635898</v>
      </c>
    </row>
    <row r="154" spans="1:19" x14ac:dyDescent="0.25">
      <c r="A154" s="68">
        <f t="shared" si="23"/>
        <v>152</v>
      </c>
      <c r="B154" s="68" t="s">
        <v>11</v>
      </c>
      <c r="C154" s="68" t="s">
        <v>1105</v>
      </c>
      <c r="D154" s="68" t="s">
        <v>2860</v>
      </c>
      <c r="E154" s="68" t="str">
        <f t="shared" si="21"/>
        <v>OP</v>
      </c>
      <c r="F154" s="68" t="s">
        <v>1104</v>
      </c>
      <c r="G154" s="68">
        <f t="shared" si="22"/>
        <v>20</v>
      </c>
      <c r="H154" s="68">
        <f t="shared" si="24"/>
        <v>24</v>
      </c>
      <c r="I154" s="68" t="str">
        <f t="shared" si="17"/>
        <v>20_24_OP</v>
      </c>
      <c r="J154" s="60">
        <v>23.134541489804398</v>
      </c>
      <c r="K154" s="60">
        <v>48.522466713852999</v>
      </c>
      <c r="L154" s="60">
        <v>27.902802506027001</v>
      </c>
      <c r="M154" s="68">
        <v>46</v>
      </c>
      <c r="N154" s="70">
        <f t="shared" si="18"/>
        <v>0.25510204081632654</v>
      </c>
      <c r="O154" s="71">
        <v>27313124.067400001</v>
      </c>
      <c r="P154" s="57">
        <f t="shared" si="19"/>
        <v>0.57496140072375246</v>
      </c>
      <c r="Q154" s="68">
        <v>25</v>
      </c>
      <c r="R154" s="68">
        <v>46</v>
      </c>
      <c r="S154" s="72">
        <f t="shared" si="20"/>
        <v>33.1866035698948</v>
      </c>
    </row>
    <row r="155" spans="1:19" x14ac:dyDescent="0.25">
      <c r="A155" s="68">
        <f t="shared" si="23"/>
        <v>153</v>
      </c>
      <c r="B155" s="68" t="s">
        <v>11</v>
      </c>
      <c r="C155" s="68" t="s">
        <v>1105</v>
      </c>
      <c r="D155" s="68" t="s">
        <v>3088</v>
      </c>
      <c r="E155" s="68" t="str">
        <f t="shared" si="21"/>
        <v>SERV</v>
      </c>
      <c r="F155" s="68" t="s">
        <v>1104</v>
      </c>
      <c r="G155" s="68">
        <f t="shared" si="22"/>
        <v>20</v>
      </c>
      <c r="H155" s="68">
        <f t="shared" si="24"/>
        <v>24</v>
      </c>
      <c r="I155" s="68" t="str">
        <f t="shared" si="17"/>
        <v>20_24_SERV</v>
      </c>
      <c r="J155" s="60">
        <v>13.921186742236999</v>
      </c>
      <c r="K155" s="60">
        <v>47.8145125907607</v>
      </c>
      <c r="L155" s="60">
        <v>39.024404588311398</v>
      </c>
      <c r="M155" s="68">
        <v>55</v>
      </c>
      <c r="N155" s="70">
        <f t="shared" si="18"/>
        <v>0.32653061224489793</v>
      </c>
      <c r="O155" s="71">
        <v>11417748.57</v>
      </c>
      <c r="P155" s="57">
        <f t="shared" si="19"/>
        <v>0.24035202618049462</v>
      </c>
      <c r="Q155" s="68">
        <v>32</v>
      </c>
      <c r="R155" s="68">
        <v>55</v>
      </c>
      <c r="S155" s="72">
        <f t="shared" si="20"/>
        <v>33.586701307103034</v>
      </c>
    </row>
    <row r="156" spans="1:19" x14ac:dyDescent="0.25">
      <c r="A156" s="68">
        <f t="shared" si="23"/>
        <v>154</v>
      </c>
      <c r="B156" s="68" t="s">
        <v>11</v>
      </c>
      <c r="C156" s="68" t="s">
        <v>2970</v>
      </c>
      <c r="D156" s="68" t="s">
        <v>3088</v>
      </c>
      <c r="E156" s="68" t="str">
        <f t="shared" si="21"/>
        <v>SERV</v>
      </c>
      <c r="F156" s="68" t="s">
        <v>2969</v>
      </c>
      <c r="G156" s="68">
        <f t="shared" si="22"/>
        <v>20</v>
      </c>
      <c r="H156" s="68">
        <f t="shared" si="24"/>
        <v>25</v>
      </c>
      <c r="I156" s="68" t="str">
        <f t="shared" si="17"/>
        <v>20_25_SERV</v>
      </c>
      <c r="J156" s="60">
        <v>65.703376245798594</v>
      </c>
      <c r="K156" s="60">
        <v>38.032454178553898</v>
      </c>
      <c r="L156" s="60">
        <v>12.621649017953199</v>
      </c>
      <c r="M156" s="68">
        <v>17</v>
      </c>
      <c r="N156" s="70">
        <f t="shared" si="18"/>
        <v>1</v>
      </c>
      <c r="O156" s="71">
        <v>2168929.64</v>
      </c>
      <c r="P156" s="57">
        <f t="shared" si="19"/>
        <v>1</v>
      </c>
      <c r="Q156" s="68">
        <v>9</v>
      </c>
      <c r="R156" s="68">
        <v>17</v>
      </c>
      <c r="S156" s="72">
        <f t="shared" si="20"/>
        <v>38.785826480768563</v>
      </c>
    </row>
    <row r="157" spans="1:19" x14ac:dyDescent="0.25">
      <c r="A157" s="68">
        <f t="shared" si="23"/>
        <v>155</v>
      </c>
      <c r="B157" s="68" t="s">
        <v>11</v>
      </c>
      <c r="C157" s="68" t="s">
        <v>2959</v>
      </c>
      <c r="D157" s="68" t="s">
        <v>3088</v>
      </c>
      <c r="E157" s="68" t="str">
        <f t="shared" si="21"/>
        <v>SERV</v>
      </c>
      <c r="F157" s="68" t="s">
        <v>2958</v>
      </c>
      <c r="G157" s="68">
        <f t="shared" si="22"/>
        <v>20</v>
      </c>
      <c r="H157" s="68">
        <f t="shared" si="24"/>
        <v>26</v>
      </c>
      <c r="I157" s="68" t="str">
        <f t="shared" si="17"/>
        <v>20_26_SERV</v>
      </c>
      <c r="J157" s="60">
        <v>44.849578665169602</v>
      </c>
      <c r="K157" s="60">
        <v>35.117960297315598</v>
      </c>
      <c r="L157" s="60">
        <v>49.5983276822395</v>
      </c>
      <c r="M157" s="68">
        <v>20</v>
      </c>
      <c r="N157" s="70">
        <f t="shared" si="18"/>
        <v>1</v>
      </c>
      <c r="O157" s="71">
        <v>3339934</v>
      </c>
      <c r="P157" s="57">
        <f t="shared" si="19"/>
        <v>1</v>
      </c>
      <c r="Q157" s="68">
        <v>14</v>
      </c>
      <c r="R157" s="68">
        <v>20</v>
      </c>
      <c r="S157" s="72">
        <f t="shared" si="20"/>
        <v>43.188622214908236</v>
      </c>
    </row>
    <row r="158" spans="1:19" x14ac:dyDescent="0.25">
      <c r="A158" s="68">
        <f t="shared" si="23"/>
        <v>156</v>
      </c>
      <c r="B158" s="68" t="s">
        <v>11</v>
      </c>
      <c r="C158" s="68" t="s">
        <v>2961</v>
      </c>
      <c r="D158" s="68" t="s">
        <v>3088</v>
      </c>
      <c r="E158" s="68" t="str">
        <f t="shared" si="21"/>
        <v>SERV</v>
      </c>
      <c r="F158" s="68" t="s">
        <v>2960</v>
      </c>
      <c r="G158" s="68">
        <f t="shared" si="22"/>
        <v>20</v>
      </c>
      <c r="H158" s="68">
        <f t="shared" si="24"/>
        <v>27</v>
      </c>
      <c r="I158" s="68" t="str">
        <f t="shared" si="17"/>
        <v>20_27_SERV</v>
      </c>
      <c r="J158" s="60">
        <v>41.660323028376702</v>
      </c>
      <c r="K158" s="60">
        <v>31.318557908332899</v>
      </c>
      <c r="L158" s="60">
        <v>13.554701028688999</v>
      </c>
      <c r="M158" s="68">
        <v>30</v>
      </c>
      <c r="N158" s="70">
        <f t="shared" si="18"/>
        <v>1</v>
      </c>
      <c r="O158" s="71">
        <v>2999323.66</v>
      </c>
      <c r="P158" s="57">
        <f t="shared" si="19"/>
        <v>1</v>
      </c>
      <c r="Q158" s="68">
        <v>15</v>
      </c>
      <c r="R158" s="68">
        <v>30</v>
      </c>
      <c r="S158" s="72">
        <f t="shared" si="20"/>
        <v>28.844527321799532</v>
      </c>
    </row>
    <row r="159" spans="1:19" x14ac:dyDescent="0.25">
      <c r="A159" s="68">
        <f t="shared" si="23"/>
        <v>157</v>
      </c>
      <c r="B159" s="68" t="s">
        <v>11</v>
      </c>
      <c r="C159" s="68" t="s">
        <v>2565</v>
      </c>
      <c r="D159" s="68" t="s">
        <v>2860</v>
      </c>
      <c r="E159" s="68" t="str">
        <f t="shared" si="21"/>
        <v>OP</v>
      </c>
      <c r="F159" s="68" t="s">
        <v>2564</v>
      </c>
      <c r="G159" s="68">
        <f t="shared" si="22"/>
        <v>20</v>
      </c>
      <c r="H159" s="68">
        <f t="shared" si="24"/>
        <v>28</v>
      </c>
      <c r="I159" s="68" t="str">
        <f t="shared" si="17"/>
        <v>20_28_OP</v>
      </c>
      <c r="J159" s="60">
        <v>69.673315019628106</v>
      </c>
      <c r="K159" s="60">
        <v>30.480591485803</v>
      </c>
      <c r="L159" s="60">
        <v>0.45742245917056401</v>
      </c>
      <c r="M159" s="68">
        <v>13</v>
      </c>
      <c r="N159" s="70">
        <f t="shared" si="18"/>
        <v>0.16666666666666666</v>
      </c>
      <c r="O159" s="71">
        <v>1596905.8199999901</v>
      </c>
      <c r="P159" s="57">
        <f t="shared" si="19"/>
        <v>0.17714655106040553</v>
      </c>
      <c r="Q159" s="68">
        <v>5</v>
      </c>
      <c r="R159" s="68">
        <v>13</v>
      </c>
      <c r="S159" s="72">
        <f t="shared" si="20"/>
        <v>33.537109654867223</v>
      </c>
    </row>
    <row r="160" spans="1:19" x14ac:dyDescent="0.25">
      <c r="A160" s="68">
        <f t="shared" si="23"/>
        <v>158</v>
      </c>
      <c r="B160" s="68" t="s">
        <v>11</v>
      </c>
      <c r="C160" s="68" t="s">
        <v>2565</v>
      </c>
      <c r="D160" s="68" t="s">
        <v>3088</v>
      </c>
      <c r="E160" s="68" t="str">
        <f t="shared" si="21"/>
        <v>SERV</v>
      </c>
      <c r="F160" s="68" t="s">
        <v>2564</v>
      </c>
      <c r="G160" s="68">
        <f t="shared" si="22"/>
        <v>20</v>
      </c>
      <c r="H160" s="68">
        <f t="shared" si="24"/>
        <v>28</v>
      </c>
      <c r="I160" s="68" t="str">
        <f t="shared" si="17"/>
        <v>20_28_SERV</v>
      </c>
      <c r="J160" s="60">
        <v>54.504443123158197</v>
      </c>
      <c r="K160" s="60">
        <v>72.854744512056101</v>
      </c>
      <c r="L160" s="60">
        <v>50.669392724659801</v>
      </c>
      <c r="M160" s="68">
        <v>48</v>
      </c>
      <c r="N160" s="70">
        <f t="shared" si="18"/>
        <v>0.83333333333333337</v>
      </c>
      <c r="O160" s="71">
        <v>7417697.1200000001</v>
      </c>
      <c r="P160" s="57">
        <f t="shared" si="19"/>
        <v>0.82285344893959445</v>
      </c>
      <c r="Q160" s="68">
        <v>25</v>
      </c>
      <c r="R160" s="68">
        <v>48</v>
      </c>
      <c r="S160" s="72">
        <f t="shared" si="20"/>
        <v>59.342860119958033</v>
      </c>
    </row>
    <row r="161" spans="1:19" x14ac:dyDescent="0.25">
      <c r="A161" s="68">
        <f t="shared" si="23"/>
        <v>159</v>
      </c>
      <c r="B161" s="68" t="s">
        <v>11</v>
      </c>
      <c r="C161" s="68" t="s">
        <v>311</v>
      </c>
      <c r="D161" s="68" t="s">
        <v>2399</v>
      </c>
      <c r="E161" s="68" t="str">
        <f t="shared" si="21"/>
        <v>AD</v>
      </c>
      <c r="F161" s="68" t="s">
        <v>310</v>
      </c>
      <c r="G161" s="68">
        <f t="shared" si="22"/>
        <v>20</v>
      </c>
      <c r="H161" s="68">
        <f t="shared" si="24"/>
        <v>29</v>
      </c>
      <c r="I161" s="68" t="str">
        <f t="shared" si="17"/>
        <v>20_29_AD</v>
      </c>
      <c r="J161" s="60">
        <v>36.409457166285897</v>
      </c>
      <c r="K161" s="60">
        <v>90.322874323606399</v>
      </c>
      <c r="L161" s="60">
        <v>38.186228073389699</v>
      </c>
      <c r="M161" s="68">
        <v>52</v>
      </c>
      <c r="N161" s="70">
        <f t="shared" si="18"/>
        <v>0.50819672131147542</v>
      </c>
      <c r="O161" s="71">
        <v>5824234.4299999997</v>
      </c>
      <c r="P161" s="57">
        <f t="shared" si="19"/>
        <v>0.23415332760699256</v>
      </c>
      <c r="Q161" s="68">
        <v>31</v>
      </c>
      <c r="R161" s="68">
        <v>52</v>
      </c>
      <c r="S161" s="72">
        <f t="shared" si="20"/>
        <v>54.972853187760656</v>
      </c>
    </row>
    <row r="162" spans="1:19" x14ac:dyDescent="0.25">
      <c r="A162" s="68">
        <f t="shared" si="23"/>
        <v>160</v>
      </c>
      <c r="B162" s="68" t="s">
        <v>11</v>
      </c>
      <c r="C162" s="68" t="s">
        <v>311</v>
      </c>
      <c r="D162" s="68" t="s">
        <v>2860</v>
      </c>
      <c r="E162" s="68" t="str">
        <f t="shared" si="21"/>
        <v>OP</v>
      </c>
      <c r="F162" s="68" t="s">
        <v>310</v>
      </c>
      <c r="G162" s="68">
        <f t="shared" si="22"/>
        <v>20</v>
      </c>
      <c r="H162" s="68">
        <f t="shared" si="24"/>
        <v>29</v>
      </c>
      <c r="I162" s="68" t="str">
        <f t="shared" si="17"/>
        <v>20_29_OP</v>
      </c>
      <c r="J162" s="60">
        <v>76.308913767682398</v>
      </c>
      <c r="K162" s="60">
        <v>83.236890954158696</v>
      </c>
      <c r="L162" s="60">
        <v>29.732459846086702</v>
      </c>
      <c r="M162" s="68">
        <v>12</v>
      </c>
      <c r="N162" s="70">
        <f t="shared" si="18"/>
        <v>4.9180327868852458E-2</v>
      </c>
      <c r="O162" s="71">
        <v>3387706.84</v>
      </c>
      <c r="P162" s="57">
        <f t="shared" si="19"/>
        <v>0.13619692666508437</v>
      </c>
      <c r="Q162" s="68">
        <v>3</v>
      </c>
      <c r="R162" s="68">
        <v>12</v>
      </c>
      <c r="S162" s="72">
        <f t="shared" si="20"/>
        <v>63.092754855975926</v>
      </c>
    </row>
    <row r="163" spans="1:19" x14ac:dyDescent="0.25">
      <c r="A163" s="68">
        <f t="shared" si="23"/>
        <v>161</v>
      </c>
      <c r="B163" s="68" t="s">
        <v>11</v>
      </c>
      <c r="C163" s="68" t="s">
        <v>311</v>
      </c>
      <c r="D163" s="68" t="s">
        <v>3088</v>
      </c>
      <c r="E163" s="68" t="str">
        <f t="shared" si="21"/>
        <v>SERV</v>
      </c>
      <c r="F163" s="68" t="s">
        <v>310</v>
      </c>
      <c r="G163" s="68">
        <f t="shared" si="22"/>
        <v>20</v>
      </c>
      <c r="H163" s="68">
        <f t="shared" si="24"/>
        <v>29</v>
      </c>
      <c r="I163" s="68" t="str">
        <f t="shared" si="17"/>
        <v>20_29_SERV</v>
      </c>
      <c r="J163" s="60">
        <v>23.844886455518001</v>
      </c>
      <c r="K163" s="60">
        <v>87.079092932562006</v>
      </c>
      <c r="L163" s="60">
        <v>46.2640445104077</v>
      </c>
      <c r="M163" s="68">
        <v>47</v>
      </c>
      <c r="N163" s="70">
        <f t="shared" si="18"/>
        <v>0.44262295081967212</v>
      </c>
      <c r="O163" s="71">
        <v>15661651.130000001</v>
      </c>
      <c r="P163" s="57">
        <f t="shared" si="19"/>
        <v>0.6296497457279232</v>
      </c>
      <c r="Q163" s="68">
        <v>27</v>
      </c>
      <c r="R163" s="68">
        <v>47</v>
      </c>
      <c r="S163" s="72">
        <f t="shared" si="20"/>
        <v>52.396007966162564</v>
      </c>
    </row>
    <row r="164" spans="1:19" x14ac:dyDescent="0.25">
      <c r="A164" s="68">
        <f t="shared" si="23"/>
        <v>162</v>
      </c>
      <c r="B164" s="68" t="s">
        <v>11</v>
      </c>
      <c r="C164" s="68" t="s">
        <v>374</v>
      </c>
      <c r="D164" s="68" t="s">
        <v>2399</v>
      </c>
      <c r="E164" s="68" t="str">
        <f t="shared" si="21"/>
        <v>AD</v>
      </c>
      <c r="F164" s="68" t="s">
        <v>373</v>
      </c>
      <c r="G164" s="68">
        <f t="shared" si="22"/>
        <v>20</v>
      </c>
      <c r="H164" s="68">
        <f t="shared" si="24"/>
        <v>30</v>
      </c>
      <c r="I164" s="68" t="str">
        <f t="shared" si="17"/>
        <v>20_30_AD</v>
      </c>
      <c r="J164" s="60">
        <v>47.522847641328703</v>
      </c>
      <c r="K164" s="60">
        <v>69.242140658513705</v>
      </c>
      <c r="L164" s="60">
        <v>51.9436826001672</v>
      </c>
      <c r="M164" s="68">
        <v>9</v>
      </c>
      <c r="N164" s="70">
        <f t="shared" si="18"/>
        <v>0.30434782608695654</v>
      </c>
      <c r="O164" s="71">
        <v>1344338.6</v>
      </c>
      <c r="P164" s="57">
        <f t="shared" si="19"/>
        <v>0.29184959306690694</v>
      </c>
      <c r="Q164" s="68">
        <v>7</v>
      </c>
      <c r="R164" s="68">
        <v>9</v>
      </c>
      <c r="S164" s="72">
        <f t="shared" si="20"/>
        <v>56.236223633336529</v>
      </c>
    </row>
    <row r="165" spans="1:19" x14ac:dyDescent="0.25">
      <c r="A165" s="68">
        <f t="shared" si="23"/>
        <v>163</v>
      </c>
      <c r="B165" s="68" t="s">
        <v>11</v>
      </c>
      <c r="C165" s="68" t="s">
        <v>374</v>
      </c>
      <c r="D165" s="68" t="s">
        <v>3088</v>
      </c>
      <c r="E165" s="68" t="str">
        <f t="shared" si="21"/>
        <v>SERV</v>
      </c>
      <c r="F165" s="68" t="s">
        <v>373</v>
      </c>
      <c r="G165" s="68">
        <f t="shared" si="22"/>
        <v>20</v>
      </c>
      <c r="H165" s="68">
        <f t="shared" si="24"/>
        <v>30</v>
      </c>
      <c r="I165" s="68" t="str">
        <f t="shared" si="17"/>
        <v>20_30_SERV</v>
      </c>
      <c r="J165" s="60">
        <v>42.059820923216002</v>
      </c>
      <c r="K165" s="60">
        <v>81.520905425933094</v>
      </c>
      <c r="L165" s="60">
        <v>48.102704892731502</v>
      </c>
      <c r="M165" s="68">
        <v>27</v>
      </c>
      <c r="N165" s="70">
        <f t="shared" si="18"/>
        <v>0.69565217391304346</v>
      </c>
      <c r="O165" s="71">
        <v>3261933.37</v>
      </c>
      <c r="P165" s="57">
        <f t="shared" si="19"/>
        <v>0.70815040693309295</v>
      </c>
      <c r="Q165" s="68">
        <v>16</v>
      </c>
      <c r="R165" s="68">
        <v>27</v>
      </c>
      <c r="S165" s="72">
        <f t="shared" si="20"/>
        <v>57.227810413960206</v>
      </c>
    </row>
    <row r="166" spans="1:19" x14ac:dyDescent="0.25">
      <c r="A166" s="68">
        <f t="shared" si="23"/>
        <v>164</v>
      </c>
      <c r="B166" s="68" t="s">
        <v>11</v>
      </c>
      <c r="C166" s="68" t="s">
        <v>3010</v>
      </c>
      <c r="D166" s="68" t="s">
        <v>3088</v>
      </c>
      <c r="E166" s="68" t="str">
        <f t="shared" si="21"/>
        <v>SERV</v>
      </c>
      <c r="F166" s="68" t="s">
        <v>3009</v>
      </c>
      <c r="G166" s="68">
        <f t="shared" si="22"/>
        <v>20</v>
      </c>
      <c r="H166" s="68">
        <f t="shared" si="24"/>
        <v>31</v>
      </c>
      <c r="I166" s="68" t="str">
        <f t="shared" si="17"/>
        <v>20_31_SERV</v>
      </c>
      <c r="J166" s="60">
        <v>47.312263600460099</v>
      </c>
      <c r="K166" s="60">
        <v>48.910215478263503</v>
      </c>
      <c r="L166" s="60">
        <v>53.116311349376097</v>
      </c>
      <c r="M166" s="68">
        <v>31</v>
      </c>
      <c r="N166" s="70">
        <f t="shared" si="18"/>
        <v>1</v>
      </c>
      <c r="O166" s="71">
        <v>5328764.42</v>
      </c>
      <c r="P166" s="57">
        <f t="shared" si="19"/>
        <v>1</v>
      </c>
      <c r="Q166" s="68">
        <v>19</v>
      </c>
      <c r="R166" s="68">
        <v>31</v>
      </c>
      <c r="S166" s="72">
        <f t="shared" si="20"/>
        <v>49.779596809366573</v>
      </c>
    </row>
    <row r="167" spans="1:19" x14ac:dyDescent="0.25">
      <c r="A167" s="68">
        <f t="shared" si="23"/>
        <v>165</v>
      </c>
      <c r="B167" s="68" t="s">
        <v>11</v>
      </c>
      <c r="C167" s="68" t="s">
        <v>2955</v>
      </c>
      <c r="D167" s="68" t="s">
        <v>3088</v>
      </c>
      <c r="E167" s="68" t="str">
        <f t="shared" si="21"/>
        <v>SERV</v>
      </c>
      <c r="F167" s="68" t="s">
        <v>2954</v>
      </c>
      <c r="G167" s="68">
        <f t="shared" si="22"/>
        <v>20</v>
      </c>
      <c r="H167" s="68">
        <f t="shared" si="24"/>
        <v>32</v>
      </c>
      <c r="I167" s="68" t="str">
        <f t="shared" si="17"/>
        <v>20_32_SERV</v>
      </c>
      <c r="J167" s="60">
        <v>52.569736962409699</v>
      </c>
      <c r="K167" s="60">
        <v>54.546493793862503</v>
      </c>
      <c r="L167" s="60">
        <v>44.136390578407799</v>
      </c>
      <c r="M167" s="68">
        <v>25</v>
      </c>
      <c r="N167" s="70">
        <f t="shared" si="18"/>
        <v>1</v>
      </c>
      <c r="O167" s="71">
        <v>3844101.14</v>
      </c>
      <c r="P167" s="57">
        <f t="shared" si="19"/>
        <v>1</v>
      </c>
      <c r="Q167" s="68">
        <v>9</v>
      </c>
      <c r="R167" s="68">
        <v>25</v>
      </c>
      <c r="S167" s="72">
        <f t="shared" si="20"/>
        <v>50.417540444893326</v>
      </c>
    </row>
    <row r="168" spans="1:19" x14ac:dyDescent="0.25">
      <c r="A168" s="68">
        <f t="shared" si="23"/>
        <v>166</v>
      </c>
      <c r="B168" s="68" t="s">
        <v>11</v>
      </c>
      <c r="C168" s="68" t="s">
        <v>3038</v>
      </c>
      <c r="D168" s="68" t="s">
        <v>3088</v>
      </c>
      <c r="E168" s="68" t="str">
        <f t="shared" si="21"/>
        <v>SERV</v>
      </c>
      <c r="F168" s="68" t="s">
        <v>3037</v>
      </c>
      <c r="G168" s="68">
        <f t="shared" si="22"/>
        <v>20</v>
      </c>
      <c r="H168" s="68">
        <f t="shared" si="24"/>
        <v>33</v>
      </c>
      <c r="I168" s="68" t="str">
        <f t="shared" si="17"/>
        <v>20_33_SERV</v>
      </c>
      <c r="J168" s="60">
        <v>72.728853482221993</v>
      </c>
      <c r="K168" s="60">
        <v>77.705904008867094</v>
      </c>
      <c r="L168" s="60">
        <v>40.751885213476598</v>
      </c>
      <c r="M168" s="68">
        <v>15</v>
      </c>
      <c r="N168" s="70">
        <f t="shared" si="18"/>
        <v>1</v>
      </c>
      <c r="O168" s="71">
        <v>1930764.33</v>
      </c>
      <c r="P168" s="57">
        <f t="shared" si="19"/>
        <v>1</v>
      </c>
      <c r="Q168" s="68">
        <v>8</v>
      </c>
      <c r="R168" s="68">
        <v>15</v>
      </c>
      <c r="S168" s="72">
        <f t="shared" si="20"/>
        <v>63.728880901521904</v>
      </c>
    </row>
    <row r="169" spans="1:19" x14ac:dyDescent="0.25">
      <c r="A169" s="68">
        <f t="shared" si="23"/>
        <v>167</v>
      </c>
      <c r="B169" s="68" t="s">
        <v>11</v>
      </c>
      <c r="C169" s="68" t="s">
        <v>1391</v>
      </c>
      <c r="D169" s="68" t="s">
        <v>2399</v>
      </c>
      <c r="E169" s="68" t="str">
        <f t="shared" si="21"/>
        <v>AD</v>
      </c>
      <c r="F169" s="68" t="s">
        <v>1390</v>
      </c>
      <c r="G169" s="68">
        <f t="shared" si="22"/>
        <v>20</v>
      </c>
      <c r="H169" s="68">
        <f t="shared" si="24"/>
        <v>34</v>
      </c>
      <c r="I169" s="68" t="str">
        <f t="shared" si="17"/>
        <v>20_34_AD</v>
      </c>
      <c r="J169" s="60">
        <v>43.815625295701402</v>
      </c>
      <c r="K169" s="60">
        <v>68.319584792017906</v>
      </c>
      <c r="L169" s="60">
        <v>55.327989208123398</v>
      </c>
      <c r="M169" s="68">
        <v>20</v>
      </c>
      <c r="N169" s="70">
        <f t="shared" si="18"/>
        <v>0.6071428571428571</v>
      </c>
      <c r="O169" s="71">
        <v>2568614.98</v>
      </c>
      <c r="P169" s="57">
        <f t="shared" si="19"/>
        <v>0.30867605877938525</v>
      </c>
      <c r="Q169" s="68">
        <v>17</v>
      </c>
      <c r="R169" s="68">
        <v>21</v>
      </c>
      <c r="S169" s="72">
        <f t="shared" si="20"/>
        <v>55.821066431947571</v>
      </c>
    </row>
    <row r="170" spans="1:19" x14ac:dyDescent="0.25">
      <c r="A170" s="68">
        <f t="shared" si="23"/>
        <v>168</v>
      </c>
      <c r="B170" s="68" t="s">
        <v>11</v>
      </c>
      <c r="C170" s="68" t="s">
        <v>1391</v>
      </c>
      <c r="D170" s="68" t="s">
        <v>3088</v>
      </c>
      <c r="E170" s="68" t="str">
        <f t="shared" si="21"/>
        <v>SERV</v>
      </c>
      <c r="F170" s="68" t="s">
        <v>1390</v>
      </c>
      <c r="G170" s="68">
        <f t="shared" si="22"/>
        <v>20</v>
      </c>
      <c r="H170" s="68">
        <f t="shared" si="24"/>
        <v>34</v>
      </c>
      <c r="I170" s="68" t="str">
        <f t="shared" si="17"/>
        <v>20_34_SERV</v>
      </c>
      <c r="J170" s="60">
        <v>71.793606376242593</v>
      </c>
      <c r="K170" s="60">
        <v>69.217033267728596</v>
      </c>
      <c r="L170" s="60">
        <v>60.7431954591638</v>
      </c>
      <c r="M170" s="68">
        <v>19</v>
      </c>
      <c r="N170" s="70">
        <f t="shared" si="18"/>
        <v>0.39285714285714285</v>
      </c>
      <c r="O170" s="71">
        <v>5752778.6200000001</v>
      </c>
      <c r="P170" s="57">
        <f t="shared" si="19"/>
        <v>0.6913239412206148</v>
      </c>
      <c r="Q170" s="68">
        <v>11</v>
      </c>
      <c r="R170" s="68">
        <v>20</v>
      </c>
      <c r="S170" s="72">
        <f t="shared" si="20"/>
        <v>67.251278367711663</v>
      </c>
    </row>
    <row r="171" spans="1:19" x14ac:dyDescent="0.25">
      <c r="A171" s="68">
        <f t="shared" si="23"/>
        <v>169</v>
      </c>
      <c r="B171" s="68" t="s">
        <v>11</v>
      </c>
      <c r="C171" s="68" t="s">
        <v>2953</v>
      </c>
      <c r="D171" s="68" t="s">
        <v>3088</v>
      </c>
      <c r="E171" s="68" t="str">
        <f t="shared" si="21"/>
        <v>SERV</v>
      </c>
      <c r="F171" s="68" t="s">
        <v>2952</v>
      </c>
      <c r="G171" s="68">
        <f t="shared" si="22"/>
        <v>20</v>
      </c>
      <c r="H171" s="68">
        <f t="shared" si="24"/>
        <v>35</v>
      </c>
      <c r="I171" s="68" t="str">
        <f t="shared" si="17"/>
        <v>20_35_SERV</v>
      </c>
      <c r="J171" s="60">
        <v>56.872505439118697</v>
      </c>
      <c r="K171" s="60">
        <v>81.7448589440761</v>
      </c>
      <c r="L171" s="60">
        <v>42.615277463839199</v>
      </c>
      <c r="M171" s="68">
        <v>25</v>
      </c>
      <c r="N171" s="70">
        <f t="shared" si="18"/>
        <v>1</v>
      </c>
      <c r="O171" s="71">
        <v>4038020.47</v>
      </c>
      <c r="P171" s="57">
        <f t="shared" si="19"/>
        <v>1</v>
      </c>
      <c r="Q171" s="68">
        <v>13</v>
      </c>
      <c r="R171" s="68">
        <v>26</v>
      </c>
      <c r="S171" s="72">
        <f t="shared" si="20"/>
        <v>60.410880615677996</v>
      </c>
    </row>
    <row r="172" spans="1:19" x14ac:dyDescent="0.25">
      <c r="A172" s="68">
        <f t="shared" si="23"/>
        <v>170</v>
      </c>
      <c r="B172" s="68" t="s">
        <v>11</v>
      </c>
      <c r="C172" s="68" t="s">
        <v>3012</v>
      </c>
      <c r="D172" s="68" t="s">
        <v>3088</v>
      </c>
      <c r="E172" s="68" t="str">
        <f t="shared" si="21"/>
        <v>SERV</v>
      </c>
      <c r="F172" s="68" t="s">
        <v>3011</v>
      </c>
      <c r="G172" s="68">
        <f t="shared" si="22"/>
        <v>20</v>
      </c>
      <c r="H172" s="68">
        <f t="shared" si="24"/>
        <v>36</v>
      </c>
      <c r="I172" s="68" t="str">
        <f t="shared" si="17"/>
        <v>20_36_SERV</v>
      </c>
      <c r="J172" s="60">
        <v>52.402403254106602</v>
      </c>
      <c r="K172" s="60">
        <v>55.415217601697996</v>
      </c>
      <c r="L172" s="60">
        <v>49.573967579108697</v>
      </c>
      <c r="M172" s="68">
        <v>20</v>
      </c>
      <c r="N172" s="70">
        <f t="shared" si="18"/>
        <v>1</v>
      </c>
      <c r="O172" s="71">
        <v>2906956.85</v>
      </c>
      <c r="P172" s="57">
        <f t="shared" si="19"/>
        <v>1</v>
      </c>
      <c r="Q172" s="68">
        <v>7</v>
      </c>
      <c r="R172" s="68">
        <v>20</v>
      </c>
      <c r="S172" s="72">
        <f t="shared" si="20"/>
        <v>52.46386281163776</v>
      </c>
    </row>
    <row r="173" spans="1:19" x14ac:dyDescent="0.25">
      <c r="A173" s="68">
        <f t="shared" si="23"/>
        <v>171</v>
      </c>
      <c r="B173" s="68" t="s">
        <v>11</v>
      </c>
      <c r="C173" s="68" t="s">
        <v>2937</v>
      </c>
      <c r="D173" s="68" t="s">
        <v>3088</v>
      </c>
      <c r="E173" s="68" t="str">
        <f t="shared" si="21"/>
        <v>SERV</v>
      </c>
      <c r="F173" s="68" t="s">
        <v>2936</v>
      </c>
      <c r="G173" s="68">
        <f t="shared" si="22"/>
        <v>20</v>
      </c>
      <c r="H173" s="68">
        <f t="shared" si="24"/>
        <v>37</v>
      </c>
      <c r="I173" s="68" t="str">
        <f t="shared" si="17"/>
        <v>20_37_SERV</v>
      </c>
      <c r="J173" s="60">
        <v>61.326872907593597</v>
      </c>
      <c r="K173" s="60">
        <v>35.6208998681008</v>
      </c>
      <c r="L173" s="60">
        <v>2.4428998099264301</v>
      </c>
      <c r="M173" s="68">
        <v>17</v>
      </c>
      <c r="N173" s="70">
        <f t="shared" si="18"/>
        <v>1</v>
      </c>
      <c r="O173" s="71">
        <v>2142600.69</v>
      </c>
      <c r="P173" s="57">
        <f t="shared" si="19"/>
        <v>1</v>
      </c>
      <c r="Q173" s="68">
        <v>10</v>
      </c>
      <c r="R173" s="68">
        <v>17</v>
      </c>
      <c r="S173" s="72">
        <f t="shared" si="20"/>
        <v>33.130224195206942</v>
      </c>
    </row>
    <row r="174" spans="1:19" x14ac:dyDescent="0.25">
      <c r="A174" s="68">
        <f t="shared" si="23"/>
        <v>172</v>
      </c>
      <c r="B174" s="68" t="s">
        <v>11</v>
      </c>
      <c r="C174" s="68" t="s">
        <v>2573</v>
      </c>
      <c r="D174" s="68" t="s">
        <v>2860</v>
      </c>
      <c r="E174" s="68" t="str">
        <f t="shared" si="21"/>
        <v>OP</v>
      </c>
      <c r="F174" s="68" t="s">
        <v>2572</v>
      </c>
      <c r="G174" s="68">
        <f t="shared" si="22"/>
        <v>20</v>
      </c>
      <c r="H174" s="68">
        <f t="shared" si="24"/>
        <v>38</v>
      </c>
      <c r="I174" s="68" t="str">
        <f t="shared" si="17"/>
        <v>20_38_OP</v>
      </c>
      <c r="J174" s="60">
        <v>61.457614225592501</v>
      </c>
      <c r="K174" s="60">
        <v>69.159555062342903</v>
      </c>
      <c r="L174" s="60">
        <v>44.0795515813412</v>
      </c>
      <c r="M174" s="68">
        <v>21</v>
      </c>
      <c r="N174" s="70">
        <f t="shared" si="18"/>
        <v>0.33333333333333331</v>
      </c>
      <c r="O174" s="71">
        <v>2968690.04</v>
      </c>
      <c r="P174" s="57">
        <f t="shared" si="19"/>
        <v>0.38834954367264662</v>
      </c>
      <c r="Q174" s="68">
        <v>9</v>
      </c>
      <c r="R174" s="68">
        <v>21</v>
      </c>
      <c r="S174" s="72">
        <f t="shared" si="20"/>
        <v>58.23224028975887</v>
      </c>
    </row>
    <row r="175" spans="1:19" x14ac:dyDescent="0.25">
      <c r="A175" s="68">
        <f t="shared" si="23"/>
        <v>173</v>
      </c>
      <c r="B175" s="68" t="s">
        <v>11</v>
      </c>
      <c r="C175" s="68" t="s">
        <v>2573</v>
      </c>
      <c r="D175" s="68" t="s">
        <v>3088</v>
      </c>
      <c r="E175" s="68" t="str">
        <f t="shared" si="21"/>
        <v>SERV</v>
      </c>
      <c r="F175" s="68" t="s">
        <v>2572</v>
      </c>
      <c r="G175" s="68">
        <f t="shared" si="22"/>
        <v>20</v>
      </c>
      <c r="H175" s="68">
        <f t="shared" si="24"/>
        <v>38</v>
      </c>
      <c r="I175" s="68" t="str">
        <f t="shared" si="17"/>
        <v>20_38_SERV</v>
      </c>
      <c r="J175" s="60">
        <v>38.420622233949203</v>
      </c>
      <c r="K175" s="60">
        <v>32.107941099924901</v>
      </c>
      <c r="L175" s="60">
        <v>12.7469278880552</v>
      </c>
      <c r="M175" s="68">
        <v>38</v>
      </c>
      <c r="N175" s="70">
        <f t="shared" si="18"/>
        <v>0.66666666666666663</v>
      </c>
      <c r="O175" s="71">
        <v>4675686.23999999</v>
      </c>
      <c r="P175" s="57">
        <f t="shared" si="19"/>
        <v>0.61165045632735338</v>
      </c>
      <c r="Q175" s="68">
        <v>18</v>
      </c>
      <c r="R175" s="68">
        <v>41</v>
      </c>
      <c r="S175" s="72">
        <f t="shared" si="20"/>
        <v>27.758497073976432</v>
      </c>
    </row>
    <row r="176" spans="1:19" x14ac:dyDescent="0.25">
      <c r="A176" s="68">
        <f t="shared" si="23"/>
        <v>174</v>
      </c>
      <c r="B176" s="68" t="s">
        <v>11</v>
      </c>
      <c r="C176" s="68" t="s">
        <v>12</v>
      </c>
      <c r="D176" s="68" t="s">
        <v>2399</v>
      </c>
      <c r="E176" s="68" t="str">
        <f t="shared" si="21"/>
        <v>AD</v>
      </c>
      <c r="F176" s="68" t="s">
        <v>10</v>
      </c>
      <c r="G176" s="68">
        <f t="shared" si="22"/>
        <v>20</v>
      </c>
      <c r="H176" s="68">
        <f t="shared" si="24"/>
        <v>39</v>
      </c>
      <c r="I176" s="68" t="str">
        <f t="shared" si="17"/>
        <v>20_39_AD</v>
      </c>
      <c r="J176" s="60">
        <v>35.664601779122201</v>
      </c>
      <c r="K176" s="60">
        <v>59.0248678705589</v>
      </c>
      <c r="L176" s="60">
        <v>54.529755159832803</v>
      </c>
      <c r="M176" s="68">
        <v>13</v>
      </c>
      <c r="N176" s="70">
        <f t="shared" si="18"/>
        <v>0.41666666666666669</v>
      </c>
      <c r="O176" s="71">
        <v>2184887.2799999998</v>
      </c>
      <c r="P176" s="57">
        <f t="shared" si="19"/>
        <v>0.38443813250681452</v>
      </c>
      <c r="Q176" s="68">
        <v>10</v>
      </c>
      <c r="R176" s="68">
        <v>13</v>
      </c>
      <c r="S176" s="72">
        <f t="shared" si="20"/>
        <v>49.739741603171296</v>
      </c>
    </row>
    <row r="177" spans="1:19" x14ac:dyDescent="0.25">
      <c r="A177" s="68">
        <f t="shared" si="23"/>
        <v>175</v>
      </c>
      <c r="B177" s="68" t="s">
        <v>11</v>
      </c>
      <c r="C177" s="68" t="s">
        <v>12</v>
      </c>
      <c r="D177" s="68" t="s">
        <v>3088</v>
      </c>
      <c r="E177" s="68" t="str">
        <f t="shared" si="21"/>
        <v>SERV</v>
      </c>
      <c r="F177" s="68" t="s">
        <v>10</v>
      </c>
      <c r="G177" s="68">
        <f t="shared" si="22"/>
        <v>20</v>
      </c>
      <c r="H177" s="68">
        <f t="shared" si="24"/>
        <v>39</v>
      </c>
      <c r="I177" s="68" t="str">
        <f t="shared" si="17"/>
        <v>20_39_SERV</v>
      </c>
      <c r="J177" s="60">
        <v>40.045897470143998</v>
      </c>
      <c r="K177" s="60">
        <v>58.334182112268699</v>
      </c>
      <c r="L177" s="60">
        <v>54.990821072932697</v>
      </c>
      <c r="M177" s="68">
        <v>23</v>
      </c>
      <c r="N177" s="70">
        <f t="shared" si="18"/>
        <v>0.58333333333333337</v>
      </c>
      <c r="O177" s="71">
        <v>3498438.84</v>
      </c>
      <c r="P177" s="57">
        <f t="shared" si="19"/>
        <v>0.61556186749318553</v>
      </c>
      <c r="Q177" s="68">
        <v>14</v>
      </c>
      <c r="R177" s="68">
        <v>24</v>
      </c>
      <c r="S177" s="72">
        <f t="shared" si="20"/>
        <v>51.123633551781801</v>
      </c>
    </row>
    <row r="178" spans="1:19" x14ac:dyDescent="0.25">
      <c r="A178" s="68">
        <f t="shared" si="23"/>
        <v>176</v>
      </c>
      <c r="B178" s="68" t="s">
        <v>11</v>
      </c>
      <c r="C178" s="68" t="s">
        <v>2191</v>
      </c>
      <c r="D178" s="68" t="s">
        <v>2399</v>
      </c>
      <c r="E178" s="68" t="str">
        <f t="shared" si="21"/>
        <v>AD</v>
      </c>
      <c r="F178" s="68" t="s">
        <v>2190</v>
      </c>
      <c r="G178" s="68">
        <f t="shared" si="22"/>
        <v>20</v>
      </c>
      <c r="H178" s="68">
        <f t="shared" si="24"/>
        <v>40</v>
      </c>
      <c r="I178" s="68" t="str">
        <f t="shared" si="17"/>
        <v>20_40_AD</v>
      </c>
      <c r="J178" s="60">
        <v>38.689921325657401</v>
      </c>
      <c r="K178" s="60">
        <v>78.848916676404599</v>
      </c>
      <c r="L178" s="60">
        <v>50.091249103368497</v>
      </c>
      <c r="M178" s="68">
        <v>22</v>
      </c>
      <c r="N178" s="70">
        <f t="shared" si="18"/>
        <v>0.39130434782608697</v>
      </c>
      <c r="O178" s="71">
        <v>1840289.89</v>
      </c>
      <c r="P178" s="57">
        <f t="shared" si="19"/>
        <v>0.30783662494146313</v>
      </c>
      <c r="Q178" s="68">
        <v>9</v>
      </c>
      <c r="R178" s="68">
        <v>22</v>
      </c>
      <c r="S178" s="72">
        <f t="shared" si="20"/>
        <v>55.876695701810171</v>
      </c>
    </row>
    <row r="179" spans="1:19" x14ac:dyDescent="0.25">
      <c r="A179" s="68">
        <f t="shared" si="23"/>
        <v>177</v>
      </c>
      <c r="B179" s="68" t="s">
        <v>11</v>
      </c>
      <c r="C179" s="68" t="s">
        <v>2191</v>
      </c>
      <c r="D179" s="68" t="s">
        <v>3088</v>
      </c>
      <c r="E179" s="68" t="str">
        <f t="shared" si="21"/>
        <v>SERV</v>
      </c>
      <c r="F179" s="68" t="s">
        <v>2190</v>
      </c>
      <c r="G179" s="68">
        <f t="shared" si="22"/>
        <v>20</v>
      </c>
      <c r="H179" s="68">
        <f t="shared" si="24"/>
        <v>40</v>
      </c>
      <c r="I179" s="68" t="str">
        <f t="shared" si="17"/>
        <v>20_40_SERV</v>
      </c>
      <c r="J179" s="60">
        <v>57.789921633381397</v>
      </c>
      <c r="K179" s="60">
        <v>73.791400141938198</v>
      </c>
      <c r="L179" s="60">
        <v>46.116698685004103</v>
      </c>
      <c r="M179" s="68">
        <v>29</v>
      </c>
      <c r="N179" s="70">
        <f t="shared" si="18"/>
        <v>0.60869565217391308</v>
      </c>
      <c r="O179" s="71">
        <v>4137848.32</v>
      </c>
      <c r="P179" s="57">
        <f t="shared" si="19"/>
        <v>0.69216337505853676</v>
      </c>
      <c r="Q179" s="68">
        <v>14</v>
      </c>
      <c r="R179" s="68">
        <v>29</v>
      </c>
      <c r="S179" s="72">
        <f t="shared" si="20"/>
        <v>59.232673486774566</v>
      </c>
    </row>
    <row r="180" spans="1:19" x14ac:dyDescent="0.25">
      <c r="A180" s="68">
        <f t="shared" si="23"/>
        <v>178</v>
      </c>
      <c r="B180" s="68" t="s">
        <v>11</v>
      </c>
      <c r="C180" s="68" t="s">
        <v>2034</v>
      </c>
      <c r="D180" s="68" t="s">
        <v>2399</v>
      </c>
      <c r="E180" s="68" t="str">
        <f t="shared" si="21"/>
        <v>AD</v>
      </c>
      <c r="F180" s="68" t="s">
        <v>2033</v>
      </c>
      <c r="G180" s="68">
        <f t="shared" si="22"/>
        <v>20</v>
      </c>
      <c r="H180" s="68">
        <f t="shared" si="24"/>
        <v>41</v>
      </c>
      <c r="I180" s="68" t="str">
        <f t="shared" si="17"/>
        <v>20_41_AD</v>
      </c>
      <c r="J180" s="60">
        <v>43.435898047993099</v>
      </c>
      <c r="K180" s="60">
        <v>33.782604712134798</v>
      </c>
      <c r="L180" s="60">
        <v>16.030778078625701</v>
      </c>
      <c r="M180" s="68">
        <v>12</v>
      </c>
      <c r="N180" s="70">
        <f t="shared" si="18"/>
        <v>0.42857142857142855</v>
      </c>
      <c r="O180" s="71">
        <v>1162243.08</v>
      </c>
      <c r="P180" s="57">
        <f t="shared" si="19"/>
        <v>0.34565795189551723</v>
      </c>
      <c r="Q180" s="68">
        <v>9</v>
      </c>
      <c r="R180" s="68">
        <v>12</v>
      </c>
      <c r="S180" s="72">
        <f t="shared" si="20"/>
        <v>31.083093612917867</v>
      </c>
    </row>
    <row r="181" spans="1:19" x14ac:dyDescent="0.25">
      <c r="A181" s="68">
        <f t="shared" si="23"/>
        <v>179</v>
      </c>
      <c r="B181" s="68" t="s">
        <v>11</v>
      </c>
      <c r="C181" s="68" t="s">
        <v>2034</v>
      </c>
      <c r="D181" s="68" t="s">
        <v>3088</v>
      </c>
      <c r="E181" s="68" t="str">
        <f t="shared" si="21"/>
        <v>SERV</v>
      </c>
      <c r="F181" s="68" t="s">
        <v>2033</v>
      </c>
      <c r="G181" s="68">
        <f t="shared" si="22"/>
        <v>20</v>
      </c>
      <c r="H181" s="68">
        <f t="shared" si="24"/>
        <v>41</v>
      </c>
      <c r="I181" s="68" t="str">
        <f t="shared" si="17"/>
        <v>20_41_SERV</v>
      </c>
      <c r="J181" s="60">
        <v>55.808100337606298</v>
      </c>
      <c r="K181" s="60">
        <v>54.211354590520997</v>
      </c>
      <c r="L181" s="60">
        <v>60.119283818874202</v>
      </c>
      <c r="M181" s="68">
        <v>27</v>
      </c>
      <c r="N181" s="70">
        <f t="shared" si="18"/>
        <v>0.5714285714285714</v>
      </c>
      <c r="O181" s="71">
        <v>2200164.9700000002</v>
      </c>
      <c r="P181" s="57">
        <f t="shared" si="19"/>
        <v>0.65434204810448271</v>
      </c>
      <c r="Q181" s="68">
        <v>12</v>
      </c>
      <c r="R181" s="68">
        <v>27</v>
      </c>
      <c r="S181" s="72">
        <f t="shared" si="20"/>
        <v>56.712912915667168</v>
      </c>
    </row>
    <row r="182" spans="1:19" x14ac:dyDescent="0.25">
      <c r="A182" s="68">
        <f t="shared" si="23"/>
        <v>180</v>
      </c>
      <c r="B182" s="68" t="s">
        <v>11</v>
      </c>
      <c r="C182" s="68" t="s">
        <v>1462</v>
      </c>
      <c r="D182" s="68" t="s">
        <v>2399</v>
      </c>
      <c r="E182" s="68" t="str">
        <f t="shared" si="21"/>
        <v>AD</v>
      </c>
      <c r="F182" s="68" t="s">
        <v>1461</v>
      </c>
      <c r="G182" s="68">
        <f t="shared" si="22"/>
        <v>20</v>
      </c>
      <c r="H182" s="68">
        <f t="shared" si="24"/>
        <v>42</v>
      </c>
      <c r="I182" s="68" t="str">
        <f t="shared" si="17"/>
        <v>20_42_AD</v>
      </c>
      <c r="J182" s="60">
        <v>48.284447522507698</v>
      </c>
      <c r="K182" s="60">
        <v>42.071574306780697</v>
      </c>
      <c r="L182" s="60">
        <v>7.9891693818823599</v>
      </c>
      <c r="M182" s="68">
        <v>12</v>
      </c>
      <c r="N182" s="70">
        <f t="shared" si="18"/>
        <v>0.2</v>
      </c>
      <c r="O182" s="71">
        <v>650884.55000000005</v>
      </c>
      <c r="P182" s="57">
        <f t="shared" si="19"/>
        <v>5.64198887305946E-2</v>
      </c>
      <c r="Q182" s="68">
        <v>7</v>
      </c>
      <c r="R182" s="68">
        <v>12</v>
      </c>
      <c r="S182" s="72">
        <f t="shared" si="20"/>
        <v>32.781730403723586</v>
      </c>
    </row>
    <row r="183" spans="1:19" x14ac:dyDescent="0.25">
      <c r="A183" s="68">
        <f t="shared" si="23"/>
        <v>181</v>
      </c>
      <c r="B183" s="68" t="s">
        <v>11</v>
      </c>
      <c r="C183" s="68" t="s">
        <v>1462</v>
      </c>
      <c r="D183" s="68" t="s">
        <v>2860</v>
      </c>
      <c r="E183" s="68" t="str">
        <f t="shared" si="21"/>
        <v>OP</v>
      </c>
      <c r="F183" s="68" t="s">
        <v>1461</v>
      </c>
      <c r="G183" s="68">
        <f t="shared" si="22"/>
        <v>20</v>
      </c>
      <c r="H183" s="68">
        <f t="shared" si="24"/>
        <v>42</v>
      </c>
      <c r="I183" s="68" t="str">
        <f t="shared" si="17"/>
        <v>20_42_OP</v>
      </c>
      <c r="J183" s="60">
        <v>61.525000907785802</v>
      </c>
      <c r="K183" s="60">
        <v>77.735923909499903</v>
      </c>
      <c r="L183" s="60">
        <v>34.289158673073203</v>
      </c>
      <c r="M183" s="68">
        <v>29</v>
      </c>
      <c r="N183" s="70">
        <f t="shared" si="18"/>
        <v>0.2857142857142857</v>
      </c>
      <c r="O183" s="71">
        <v>6050940.4800000004</v>
      </c>
      <c r="P183" s="57">
        <f t="shared" si="19"/>
        <v>0.52450682474649413</v>
      </c>
      <c r="Q183" s="68">
        <v>10</v>
      </c>
      <c r="R183" s="68">
        <v>29</v>
      </c>
      <c r="S183" s="72">
        <f t="shared" si="20"/>
        <v>57.850027830119643</v>
      </c>
    </row>
    <row r="184" spans="1:19" x14ac:dyDescent="0.25">
      <c r="A184" s="68">
        <f t="shared" si="23"/>
        <v>182</v>
      </c>
      <c r="B184" s="68" t="s">
        <v>11</v>
      </c>
      <c r="C184" s="68" t="s">
        <v>1462</v>
      </c>
      <c r="D184" s="68" t="s">
        <v>3088</v>
      </c>
      <c r="E184" s="68" t="str">
        <f t="shared" si="21"/>
        <v>SERV</v>
      </c>
      <c r="F184" s="68" t="s">
        <v>1461</v>
      </c>
      <c r="G184" s="68">
        <f t="shared" si="22"/>
        <v>20</v>
      </c>
      <c r="H184" s="68">
        <f t="shared" si="24"/>
        <v>42</v>
      </c>
      <c r="I184" s="68" t="str">
        <f t="shared" si="17"/>
        <v>20_42_SERV</v>
      </c>
      <c r="J184" s="60">
        <v>46.438519724044298</v>
      </c>
      <c r="K184" s="60">
        <v>70.301883264808197</v>
      </c>
      <c r="L184" s="60">
        <v>53.899300130242104</v>
      </c>
      <c r="M184" s="68">
        <v>44</v>
      </c>
      <c r="N184" s="70">
        <f t="shared" si="18"/>
        <v>0.51428571428571423</v>
      </c>
      <c r="O184" s="71">
        <v>4834613</v>
      </c>
      <c r="P184" s="57">
        <f t="shared" si="19"/>
        <v>0.4190732865229112</v>
      </c>
      <c r="Q184" s="68">
        <v>18</v>
      </c>
      <c r="R184" s="68">
        <v>44</v>
      </c>
      <c r="S184" s="72">
        <f t="shared" si="20"/>
        <v>56.879901039698204</v>
      </c>
    </row>
    <row r="185" spans="1:19" x14ac:dyDescent="0.25">
      <c r="A185" s="68">
        <f t="shared" si="23"/>
        <v>183</v>
      </c>
      <c r="B185" s="68" t="s">
        <v>11</v>
      </c>
      <c r="C185" s="68" t="s">
        <v>2704</v>
      </c>
      <c r="D185" s="68" t="s">
        <v>2860</v>
      </c>
      <c r="E185" s="68" t="str">
        <f t="shared" si="21"/>
        <v>OP</v>
      </c>
      <c r="F185" s="68" t="s">
        <v>2703</v>
      </c>
      <c r="G185" s="68">
        <f t="shared" si="22"/>
        <v>20</v>
      </c>
      <c r="H185" s="68">
        <f t="shared" si="24"/>
        <v>43</v>
      </c>
      <c r="I185" s="68" t="str">
        <f t="shared" si="17"/>
        <v>20_43_OP</v>
      </c>
      <c r="J185" s="60">
        <v>72.782351865597306</v>
      </c>
      <c r="K185" s="60">
        <v>29.7179110794259</v>
      </c>
      <c r="L185" s="60">
        <v>13.875147928173799</v>
      </c>
      <c r="M185" s="68">
        <v>8</v>
      </c>
      <c r="N185" s="70">
        <f t="shared" si="18"/>
        <v>0.16666666666666666</v>
      </c>
      <c r="O185" s="71">
        <v>525231.43999999994</v>
      </c>
      <c r="P185" s="57">
        <f t="shared" si="19"/>
        <v>0.12991713635525076</v>
      </c>
      <c r="Q185" s="68">
        <v>3</v>
      </c>
      <c r="R185" s="68">
        <v>8</v>
      </c>
      <c r="S185" s="72">
        <f t="shared" si="20"/>
        <v>38.791803624399002</v>
      </c>
    </row>
    <row r="186" spans="1:19" x14ac:dyDescent="0.25">
      <c r="A186" s="68">
        <f t="shared" si="23"/>
        <v>184</v>
      </c>
      <c r="B186" s="68" t="s">
        <v>11</v>
      </c>
      <c r="C186" s="68" t="s">
        <v>2704</v>
      </c>
      <c r="D186" s="68" t="s">
        <v>3088</v>
      </c>
      <c r="E186" s="68" t="str">
        <f t="shared" si="21"/>
        <v>SERV</v>
      </c>
      <c r="F186" s="68" t="s">
        <v>2703</v>
      </c>
      <c r="G186" s="68">
        <f t="shared" si="22"/>
        <v>20</v>
      </c>
      <c r="H186" s="68">
        <f t="shared" si="24"/>
        <v>43</v>
      </c>
      <c r="I186" s="68" t="str">
        <f t="shared" si="17"/>
        <v>20_43_SERV</v>
      </c>
      <c r="J186" s="60">
        <v>47.249358682050797</v>
      </c>
      <c r="K186" s="60">
        <v>41.794918891612099</v>
      </c>
      <c r="L186" s="60">
        <v>39.177540356123103</v>
      </c>
      <c r="M186" s="68">
        <v>26</v>
      </c>
      <c r="N186" s="70">
        <f t="shared" si="18"/>
        <v>0.72222222222222221</v>
      </c>
      <c r="O186" s="71">
        <v>3154090.02</v>
      </c>
      <c r="P186" s="57">
        <f t="shared" si="19"/>
        <v>0.78017101033608283</v>
      </c>
      <c r="Q186" s="68">
        <v>13</v>
      </c>
      <c r="R186" s="68">
        <v>26</v>
      </c>
      <c r="S186" s="72">
        <f t="shared" si="20"/>
        <v>42.740605976595333</v>
      </c>
    </row>
    <row r="187" spans="1:19" x14ac:dyDescent="0.25">
      <c r="A187" s="68">
        <f t="shared" si="23"/>
        <v>185</v>
      </c>
      <c r="B187" s="68" t="s">
        <v>11</v>
      </c>
      <c r="C187" s="68" t="s">
        <v>2704</v>
      </c>
      <c r="D187" s="68" t="s">
        <v>2893</v>
      </c>
      <c r="E187" s="68" t="str">
        <f t="shared" si="21"/>
        <v>SOP</v>
      </c>
      <c r="F187" s="68" t="s">
        <v>2703</v>
      </c>
      <c r="G187" s="68">
        <f t="shared" si="22"/>
        <v>20</v>
      </c>
      <c r="H187" s="68">
        <f t="shared" si="24"/>
        <v>43</v>
      </c>
      <c r="I187" s="68" t="str">
        <f t="shared" si="17"/>
        <v>20_43_SOP</v>
      </c>
      <c r="J187" s="60">
        <v>67.132334804758898</v>
      </c>
      <c r="K187" s="60">
        <v>41.3340863453815</v>
      </c>
      <c r="L187" s="60">
        <v>19.222294721453899</v>
      </c>
      <c r="M187" s="68">
        <v>3</v>
      </c>
      <c r="N187" s="70">
        <f t="shared" si="18"/>
        <v>0.1111111111111111</v>
      </c>
      <c r="O187" s="71">
        <v>363497.33</v>
      </c>
      <c r="P187" s="57">
        <f t="shared" si="19"/>
        <v>8.9911853308666356E-2</v>
      </c>
      <c r="Q187" s="68">
        <v>2</v>
      </c>
      <c r="R187" s="68">
        <v>3</v>
      </c>
      <c r="S187" s="72">
        <f t="shared" si="20"/>
        <v>42.562905290531432</v>
      </c>
    </row>
    <row r="188" spans="1:19" x14ac:dyDescent="0.25">
      <c r="A188" s="68">
        <f t="shared" si="23"/>
        <v>186</v>
      </c>
      <c r="B188" s="68" t="s">
        <v>11</v>
      </c>
      <c r="C188" s="68" t="s">
        <v>2012</v>
      </c>
      <c r="D188" s="68" t="s">
        <v>2399</v>
      </c>
      <c r="E188" s="68" t="str">
        <f t="shared" si="21"/>
        <v>AD</v>
      </c>
      <c r="F188" s="68" t="s">
        <v>2011</v>
      </c>
      <c r="G188" s="68">
        <f t="shared" si="22"/>
        <v>20</v>
      </c>
      <c r="H188" s="68">
        <f t="shared" si="24"/>
        <v>44</v>
      </c>
      <c r="I188" s="68" t="str">
        <f t="shared" si="17"/>
        <v>20_44_AD</v>
      </c>
      <c r="J188" s="60">
        <v>45.807687938082999</v>
      </c>
      <c r="K188" s="60">
        <v>27.177254218073699</v>
      </c>
      <c r="L188" s="60">
        <v>2.5763518384988902</v>
      </c>
      <c r="M188" s="68">
        <v>7</v>
      </c>
      <c r="N188" s="70">
        <f t="shared" si="18"/>
        <v>0.21739130434782608</v>
      </c>
      <c r="O188" s="71">
        <v>573669.31999999995</v>
      </c>
      <c r="P188" s="57">
        <f t="shared" si="19"/>
        <v>0.1492412956055178</v>
      </c>
      <c r="Q188" s="68">
        <v>5</v>
      </c>
      <c r="R188" s="68">
        <v>7</v>
      </c>
      <c r="S188" s="72">
        <f t="shared" si="20"/>
        <v>25.187097998218533</v>
      </c>
    </row>
    <row r="189" spans="1:19" x14ac:dyDescent="0.25">
      <c r="A189" s="68">
        <f t="shared" si="23"/>
        <v>187</v>
      </c>
      <c r="B189" s="68" t="s">
        <v>11</v>
      </c>
      <c r="C189" s="68" t="s">
        <v>2012</v>
      </c>
      <c r="D189" s="68" t="s">
        <v>3088</v>
      </c>
      <c r="E189" s="68" t="str">
        <f t="shared" si="21"/>
        <v>SERV</v>
      </c>
      <c r="F189" s="68" t="s">
        <v>2011</v>
      </c>
      <c r="G189" s="68">
        <f t="shared" si="22"/>
        <v>20</v>
      </c>
      <c r="H189" s="68">
        <f t="shared" si="24"/>
        <v>44</v>
      </c>
      <c r="I189" s="68" t="str">
        <f t="shared" si="17"/>
        <v>20_44_SERV</v>
      </c>
      <c r="J189" s="60">
        <v>49.886220064034902</v>
      </c>
      <c r="K189" s="60">
        <v>74.511445728847093</v>
      </c>
      <c r="L189" s="60">
        <v>41.975692308772601</v>
      </c>
      <c r="M189" s="68">
        <v>23</v>
      </c>
      <c r="N189" s="70">
        <f t="shared" si="18"/>
        <v>0.78260869565217395</v>
      </c>
      <c r="O189" s="71">
        <v>3270235.3960000002</v>
      </c>
      <c r="P189" s="57">
        <f t="shared" si="19"/>
        <v>0.8507587043944822</v>
      </c>
      <c r="Q189" s="68">
        <v>18</v>
      </c>
      <c r="R189" s="68">
        <v>24</v>
      </c>
      <c r="S189" s="72">
        <f t="shared" si="20"/>
        <v>55.457786033884865</v>
      </c>
    </row>
    <row r="190" spans="1:19" x14ac:dyDescent="0.25">
      <c r="A190" s="68">
        <f t="shared" si="23"/>
        <v>188</v>
      </c>
      <c r="B190" s="68" t="s">
        <v>11</v>
      </c>
      <c r="C190" s="68" t="s">
        <v>2221</v>
      </c>
      <c r="D190" s="68" t="s">
        <v>2399</v>
      </c>
      <c r="E190" s="68" t="str">
        <f t="shared" si="21"/>
        <v>AD</v>
      </c>
      <c r="F190" s="68" t="s">
        <v>2220</v>
      </c>
      <c r="G190" s="68">
        <f t="shared" si="22"/>
        <v>20</v>
      </c>
      <c r="H190" s="68">
        <f t="shared" si="24"/>
        <v>45</v>
      </c>
      <c r="I190" s="68" t="str">
        <f t="shared" si="17"/>
        <v>20_45_AD</v>
      </c>
      <c r="J190" s="60">
        <v>44.954851825374803</v>
      </c>
      <c r="K190" s="60">
        <v>47.722030346664702</v>
      </c>
      <c r="L190" s="60">
        <v>13.126390452514499</v>
      </c>
      <c r="M190" s="68">
        <v>18</v>
      </c>
      <c r="N190" s="70">
        <f t="shared" si="18"/>
        <v>0.53846153846153844</v>
      </c>
      <c r="O190" s="71">
        <v>1555947.70999999</v>
      </c>
      <c r="P190" s="57">
        <f t="shared" si="19"/>
        <v>0.36046483641753918</v>
      </c>
      <c r="Q190" s="68">
        <v>14</v>
      </c>
      <c r="R190" s="68">
        <v>18</v>
      </c>
      <c r="S190" s="72">
        <f t="shared" si="20"/>
        <v>35.267757541518002</v>
      </c>
    </row>
    <row r="191" spans="1:19" x14ac:dyDescent="0.25">
      <c r="A191" s="68">
        <f t="shared" si="23"/>
        <v>189</v>
      </c>
      <c r="B191" s="68" t="s">
        <v>11</v>
      </c>
      <c r="C191" s="68" t="s">
        <v>2221</v>
      </c>
      <c r="D191" s="68" t="s">
        <v>3088</v>
      </c>
      <c r="E191" s="68" t="str">
        <f t="shared" si="21"/>
        <v>SERV</v>
      </c>
      <c r="F191" s="68" t="s">
        <v>2220</v>
      </c>
      <c r="G191" s="68">
        <f t="shared" si="22"/>
        <v>20</v>
      </c>
      <c r="H191" s="68">
        <f t="shared" si="24"/>
        <v>45</v>
      </c>
      <c r="I191" s="68" t="str">
        <f t="shared" si="17"/>
        <v>20_45_SERV</v>
      </c>
      <c r="J191" s="60">
        <v>43.842051112285098</v>
      </c>
      <c r="K191" s="60">
        <v>77.6966914338322</v>
      </c>
      <c r="L191" s="60">
        <v>57.7867678933397</v>
      </c>
      <c r="M191" s="68">
        <v>14</v>
      </c>
      <c r="N191" s="70">
        <f t="shared" si="18"/>
        <v>0.46153846153846156</v>
      </c>
      <c r="O191" s="71">
        <v>2760555.74</v>
      </c>
      <c r="P191" s="57">
        <f t="shared" si="19"/>
        <v>0.63953516358246087</v>
      </c>
      <c r="Q191" s="68">
        <v>12</v>
      </c>
      <c r="R191" s="68">
        <v>14</v>
      </c>
      <c r="S191" s="72">
        <f t="shared" si="20"/>
        <v>59.775170146485664</v>
      </c>
    </row>
    <row r="192" spans="1:19" x14ac:dyDescent="0.25">
      <c r="A192" s="68">
        <f t="shared" si="23"/>
        <v>190</v>
      </c>
      <c r="B192" s="68" t="s">
        <v>11</v>
      </c>
      <c r="C192" s="68" t="s">
        <v>3008</v>
      </c>
      <c r="D192" s="68" t="s">
        <v>3088</v>
      </c>
      <c r="E192" s="68" t="str">
        <f t="shared" si="21"/>
        <v>SERV</v>
      </c>
      <c r="F192" s="68" t="s">
        <v>3007</v>
      </c>
      <c r="G192" s="68">
        <f t="shared" si="22"/>
        <v>20</v>
      </c>
      <c r="H192" s="68">
        <f t="shared" si="24"/>
        <v>46</v>
      </c>
      <c r="I192" s="68" t="str">
        <f t="shared" si="17"/>
        <v>20_46_SERV</v>
      </c>
      <c r="J192" s="60">
        <v>62.895336009990601</v>
      </c>
      <c r="K192" s="60">
        <v>26.8855317851575</v>
      </c>
      <c r="L192" s="60">
        <v>17.1990510668548</v>
      </c>
      <c r="M192" s="68">
        <v>27</v>
      </c>
      <c r="N192" s="70">
        <f t="shared" si="18"/>
        <v>1</v>
      </c>
      <c r="O192" s="71">
        <v>3158548.96</v>
      </c>
      <c r="P192" s="57">
        <f t="shared" si="19"/>
        <v>1</v>
      </c>
      <c r="Q192" s="68">
        <v>10</v>
      </c>
      <c r="R192" s="68">
        <v>27</v>
      </c>
      <c r="S192" s="72">
        <f t="shared" si="20"/>
        <v>35.65997295400097</v>
      </c>
    </row>
    <row r="193" spans="1:19" x14ac:dyDescent="0.25">
      <c r="A193" s="68">
        <f t="shared" si="23"/>
        <v>191</v>
      </c>
      <c r="B193" s="68" t="s">
        <v>11</v>
      </c>
      <c r="C193" s="68" t="s">
        <v>3042</v>
      </c>
      <c r="D193" s="68" t="s">
        <v>3088</v>
      </c>
      <c r="E193" s="68" t="str">
        <f t="shared" si="21"/>
        <v>SERV</v>
      </c>
      <c r="F193" s="68" t="s">
        <v>3041</v>
      </c>
      <c r="G193" s="68">
        <f t="shared" si="22"/>
        <v>20</v>
      </c>
      <c r="H193" s="68">
        <f t="shared" si="24"/>
        <v>47</v>
      </c>
      <c r="I193" s="68" t="str">
        <f t="shared" si="17"/>
        <v>20_47_SERV</v>
      </c>
      <c r="J193" s="60">
        <v>40.759926746822003</v>
      </c>
      <c r="K193" s="60">
        <v>64.397934257234198</v>
      </c>
      <c r="L193" s="60">
        <v>37.326021270809697</v>
      </c>
      <c r="M193" s="68">
        <v>16</v>
      </c>
      <c r="N193" s="70">
        <f t="shared" si="18"/>
        <v>1</v>
      </c>
      <c r="O193" s="71">
        <v>2558378</v>
      </c>
      <c r="P193" s="57">
        <f t="shared" si="19"/>
        <v>1</v>
      </c>
      <c r="Q193" s="68">
        <v>12</v>
      </c>
      <c r="R193" s="68">
        <v>16</v>
      </c>
      <c r="S193" s="72">
        <f t="shared" si="20"/>
        <v>47.494627424955297</v>
      </c>
    </row>
    <row r="194" spans="1:19" x14ac:dyDescent="0.25">
      <c r="A194" s="68">
        <f t="shared" si="23"/>
        <v>192</v>
      </c>
      <c r="B194" s="68" t="s">
        <v>11</v>
      </c>
      <c r="C194" s="68" t="s">
        <v>2933</v>
      </c>
      <c r="D194" s="68" t="s">
        <v>3088</v>
      </c>
      <c r="E194" s="68" t="str">
        <f t="shared" si="21"/>
        <v>SERV</v>
      </c>
      <c r="F194" s="68" t="s">
        <v>2932</v>
      </c>
      <c r="G194" s="68">
        <f t="shared" si="22"/>
        <v>20</v>
      </c>
      <c r="H194" s="68">
        <f t="shared" si="24"/>
        <v>48</v>
      </c>
      <c r="I194" s="68" t="str">
        <f t="shared" si="17"/>
        <v>20_48_SERV</v>
      </c>
      <c r="J194" s="60">
        <v>37.153083089009598</v>
      </c>
      <c r="K194" s="60">
        <v>43.553424885229497</v>
      </c>
      <c r="L194" s="60">
        <v>53.466596912995698</v>
      </c>
      <c r="M194" s="68">
        <v>29</v>
      </c>
      <c r="N194" s="70">
        <f t="shared" si="18"/>
        <v>1</v>
      </c>
      <c r="O194" s="71">
        <v>4537218.12</v>
      </c>
      <c r="P194" s="57">
        <f t="shared" si="19"/>
        <v>1</v>
      </c>
      <c r="Q194" s="68">
        <v>16</v>
      </c>
      <c r="R194" s="68">
        <v>29</v>
      </c>
      <c r="S194" s="72">
        <f t="shared" si="20"/>
        <v>44.724368295744931</v>
      </c>
    </row>
    <row r="195" spans="1:19" x14ac:dyDescent="0.25">
      <c r="A195" s="68">
        <f t="shared" si="23"/>
        <v>193</v>
      </c>
      <c r="B195" s="68" t="s">
        <v>11</v>
      </c>
      <c r="C195" s="68" t="s">
        <v>1772</v>
      </c>
      <c r="D195" s="68" t="s">
        <v>2399</v>
      </c>
      <c r="E195" s="68" t="str">
        <f t="shared" si="21"/>
        <v>AD</v>
      </c>
      <c r="F195" s="68" t="s">
        <v>1771</v>
      </c>
      <c r="G195" s="68">
        <f t="shared" si="22"/>
        <v>20</v>
      </c>
      <c r="H195" s="68">
        <f t="shared" si="24"/>
        <v>49</v>
      </c>
      <c r="I195" s="68" t="str">
        <f t="shared" ref="I195:I258" si="25">CONCATENATE(G195,"_",H195,"_",E195)</f>
        <v>20_49_AD</v>
      </c>
      <c r="J195" s="60">
        <v>20.5694048547291</v>
      </c>
      <c r="K195" s="60">
        <v>67.880618953069501</v>
      </c>
      <c r="L195" s="60">
        <v>49.834391875147901</v>
      </c>
      <c r="M195" s="68">
        <v>39</v>
      </c>
      <c r="N195" s="70">
        <f t="shared" ref="N195:N258" si="26">Q195/SUMIF($C$3:$C$3832,C195,$Q$3:$Q$3832)</f>
        <v>0.38823529411764707</v>
      </c>
      <c r="O195" s="71">
        <v>2896511.46</v>
      </c>
      <c r="P195" s="57">
        <f t="shared" ref="P195:P258" si="27">O195/SUMIF($C$3:$C$3832,C195,$O$3:$O$3832)</f>
        <v>9.4607195706254657E-2</v>
      </c>
      <c r="Q195" s="68">
        <v>33</v>
      </c>
      <c r="R195" s="68">
        <v>40</v>
      </c>
      <c r="S195" s="72">
        <f t="shared" ref="S195:S258" si="28">AVERAGE(J195:L195)</f>
        <v>46.094805227648834</v>
      </c>
    </row>
    <row r="196" spans="1:19" x14ac:dyDescent="0.25">
      <c r="A196" s="68">
        <f t="shared" si="23"/>
        <v>194</v>
      </c>
      <c r="B196" s="68" t="s">
        <v>11</v>
      </c>
      <c r="C196" s="68" t="s">
        <v>1772</v>
      </c>
      <c r="D196" s="68" t="s">
        <v>2860</v>
      </c>
      <c r="E196" s="68" t="str">
        <f t="shared" ref="E196:E259" si="29">IF(D196="Adquisiciones","AD",IF(D196="Arrendamientos","AR",IF(D196="Servicios","SERV",IF(D196="Obra pública","OP",IF(D196="Servicios relacionados con la OP","SOP","")))))</f>
        <v>OP</v>
      </c>
      <c r="F196" s="68" t="s">
        <v>1771</v>
      </c>
      <c r="G196" s="68">
        <f t="shared" ref="G196:G259" si="30">IF(B196&lt;&gt;B195,G195+1,G195)</f>
        <v>20</v>
      </c>
      <c r="H196" s="68">
        <f t="shared" si="24"/>
        <v>49</v>
      </c>
      <c r="I196" s="68" t="str">
        <f t="shared" si="25"/>
        <v>20_49_OP</v>
      </c>
      <c r="J196" s="60">
        <v>36.191636699397598</v>
      </c>
      <c r="K196" s="60">
        <v>67.620661441160607</v>
      </c>
      <c r="L196" s="60">
        <v>40.387902245954102</v>
      </c>
      <c r="M196" s="68">
        <v>27</v>
      </c>
      <c r="N196" s="70">
        <f t="shared" si="26"/>
        <v>0.23529411764705882</v>
      </c>
      <c r="O196" s="71">
        <v>15187940.24</v>
      </c>
      <c r="P196" s="57">
        <f t="shared" si="27"/>
        <v>0.49607552205596328</v>
      </c>
      <c r="Q196" s="68">
        <v>20</v>
      </c>
      <c r="R196" s="68">
        <v>27</v>
      </c>
      <c r="S196" s="72">
        <f t="shared" si="28"/>
        <v>48.066733462170767</v>
      </c>
    </row>
    <row r="197" spans="1:19" x14ac:dyDescent="0.25">
      <c r="A197" s="68">
        <f t="shared" ref="A197:A260" si="31">A196+1</f>
        <v>195</v>
      </c>
      <c r="B197" s="68" t="s">
        <v>11</v>
      </c>
      <c r="C197" s="68" t="s">
        <v>1772</v>
      </c>
      <c r="D197" s="68" t="s">
        <v>3088</v>
      </c>
      <c r="E197" s="68" t="str">
        <f t="shared" si="29"/>
        <v>SERV</v>
      </c>
      <c r="F197" s="68" t="s">
        <v>1771</v>
      </c>
      <c r="G197" s="68">
        <f t="shared" si="30"/>
        <v>20</v>
      </c>
      <c r="H197" s="68">
        <f t="shared" si="24"/>
        <v>49</v>
      </c>
      <c r="I197" s="68" t="str">
        <f t="shared" si="25"/>
        <v>20_49_SERV</v>
      </c>
      <c r="J197" s="60">
        <v>40.411244377325197</v>
      </c>
      <c r="K197" s="60">
        <v>72.949401697779507</v>
      </c>
      <c r="L197" s="60">
        <v>61.908974428177899</v>
      </c>
      <c r="M197" s="68">
        <v>59</v>
      </c>
      <c r="N197" s="70">
        <f t="shared" si="26"/>
        <v>0.37647058823529411</v>
      </c>
      <c r="O197" s="71">
        <v>12531733.869999999</v>
      </c>
      <c r="P197" s="57">
        <f t="shared" si="27"/>
        <v>0.40931728223778202</v>
      </c>
      <c r="Q197" s="68">
        <v>32</v>
      </c>
      <c r="R197" s="68">
        <v>59</v>
      </c>
      <c r="S197" s="72">
        <f t="shared" si="28"/>
        <v>58.423206834427539</v>
      </c>
    </row>
    <row r="198" spans="1:19" x14ac:dyDescent="0.25">
      <c r="A198" s="68">
        <f t="shared" si="31"/>
        <v>196</v>
      </c>
      <c r="B198" s="68" t="s">
        <v>11</v>
      </c>
      <c r="C198" s="68" t="s">
        <v>1512</v>
      </c>
      <c r="D198" s="68" t="s">
        <v>2399</v>
      </c>
      <c r="E198" s="68" t="str">
        <f t="shared" si="29"/>
        <v>AD</v>
      </c>
      <c r="F198" s="68" t="s">
        <v>1511</v>
      </c>
      <c r="G198" s="68">
        <f t="shared" si="30"/>
        <v>20</v>
      </c>
      <c r="H198" s="68">
        <f t="shared" si="24"/>
        <v>50</v>
      </c>
      <c r="I198" s="68" t="str">
        <f t="shared" si="25"/>
        <v>20_50_AD</v>
      </c>
      <c r="J198" s="60">
        <v>44.541684951682598</v>
      </c>
      <c r="K198" s="60">
        <v>50.544586366940301</v>
      </c>
      <c r="L198" s="60">
        <v>45.445414262278398</v>
      </c>
      <c r="M198" s="68">
        <v>13</v>
      </c>
      <c r="N198" s="70">
        <f t="shared" si="26"/>
        <v>0.22727272727272727</v>
      </c>
      <c r="O198" s="71">
        <v>1955220.32</v>
      </c>
      <c r="P198" s="57">
        <f t="shared" si="27"/>
        <v>0.10407959223960156</v>
      </c>
      <c r="Q198" s="68">
        <v>10</v>
      </c>
      <c r="R198" s="68">
        <v>13</v>
      </c>
      <c r="S198" s="72">
        <f t="shared" si="28"/>
        <v>46.843895193633763</v>
      </c>
    </row>
    <row r="199" spans="1:19" x14ac:dyDescent="0.25">
      <c r="A199" s="68">
        <f t="shared" si="31"/>
        <v>197</v>
      </c>
      <c r="B199" s="68" t="s">
        <v>11</v>
      </c>
      <c r="C199" s="68" t="s">
        <v>1512</v>
      </c>
      <c r="D199" s="68" t="s">
        <v>3088</v>
      </c>
      <c r="E199" s="68" t="str">
        <f t="shared" si="29"/>
        <v>SERV</v>
      </c>
      <c r="F199" s="68" t="s">
        <v>1511</v>
      </c>
      <c r="G199" s="68">
        <f t="shared" si="30"/>
        <v>20</v>
      </c>
      <c r="H199" s="68">
        <f t="shared" si="24"/>
        <v>50</v>
      </c>
      <c r="I199" s="68" t="str">
        <f t="shared" si="25"/>
        <v>20_50_SERV</v>
      </c>
      <c r="J199" s="60">
        <v>52.051632074073197</v>
      </c>
      <c r="K199" s="60">
        <v>69.342697468036604</v>
      </c>
      <c r="L199" s="60">
        <v>47.659332313710998</v>
      </c>
      <c r="M199" s="68">
        <v>69</v>
      </c>
      <c r="N199" s="70">
        <f t="shared" si="26"/>
        <v>0.77272727272727271</v>
      </c>
      <c r="O199" s="71">
        <v>16830598.09</v>
      </c>
      <c r="P199" s="57">
        <f t="shared" si="27"/>
        <v>0.89592040776039839</v>
      </c>
      <c r="Q199" s="68">
        <v>34</v>
      </c>
      <c r="R199" s="68">
        <v>69</v>
      </c>
      <c r="S199" s="72">
        <f t="shared" si="28"/>
        <v>56.351220618606931</v>
      </c>
    </row>
    <row r="200" spans="1:19" x14ac:dyDescent="0.25">
      <c r="A200" s="68">
        <f t="shared" si="31"/>
        <v>198</v>
      </c>
      <c r="B200" s="68" t="s">
        <v>11</v>
      </c>
      <c r="C200" s="68" t="s">
        <v>2231</v>
      </c>
      <c r="D200" s="68" t="s">
        <v>2399</v>
      </c>
      <c r="E200" s="68" t="str">
        <f t="shared" si="29"/>
        <v>AD</v>
      </c>
      <c r="F200" s="68" t="s">
        <v>2230</v>
      </c>
      <c r="G200" s="68">
        <f t="shared" si="30"/>
        <v>20</v>
      </c>
      <c r="H200" s="68">
        <f t="shared" si="24"/>
        <v>51</v>
      </c>
      <c r="I200" s="68" t="str">
        <f t="shared" si="25"/>
        <v>20_51_AD</v>
      </c>
      <c r="J200" s="60">
        <v>51.824730648732299</v>
      </c>
      <c r="K200" s="60">
        <v>56.160597457777399</v>
      </c>
      <c r="L200" s="60">
        <v>33.593295784756897</v>
      </c>
      <c r="M200" s="68">
        <v>8</v>
      </c>
      <c r="N200" s="70">
        <f t="shared" si="26"/>
        <v>0.3</v>
      </c>
      <c r="O200" s="71">
        <v>10160396.98</v>
      </c>
      <c r="P200" s="57">
        <f t="shared" si="27"/>
        <v>0.7402946502780634</v>
      </c>
      <c r="Q200" s="68">
        <v>6</v>
      </c>
      <c r="R200" s="68">
        <v>8</v>
      </c>
      <c r="S200" s="72">
        <f t="shared" si="28"/>
        <v>47.192874630422203</v>
      </c>
    </row>
    <row r="201" spans="1:19" x14ac:dyDescent="0.25">
      <c r="A201" s="68">
        <f t="shared" si="31"/>
        <v>199</v>
      </c>
      <c r="B201" s="68" t="s">
        <v>11</v>
      </c>
      <c r="C201" s="68" t="s">
        <v>2231</v>
      </c>
      <c r="D201" s="68" t="s">
        <v>2860</v>
      </c>
      <c r="E201" s="68" t="str">
        <f t="shared" si="29"/>
        <v>OP</v>
      </c>
      <c r="F201" s="68" t="s">
        <v>2230</v>
      </c>
      <c r="G201" s="68">
        <f t="shared" si="30"/>
        <v>20</v>
      </c>
      <c r="H201" s="68">
        <f t="shared" ref="H201:H264" si="32">IF(B201&lt;&gt;B200,1,IF(C201&lt;&gt;C200,H200+1,H200))</f>
        <v>51</v>
      </c>
      <c r="I201" s="68" t="str">
        <f t="shared" si="25"/>
        <v>20_51_OP</v>
      </c>
      <c r="J201" s="60">
        <v>99.906214618635005</v>
      </c>
      <c r="K201" s="60">
        <v>46.511502517650399</v>
      </c>
      <c r="L201" s="60">
        <v>13.875147928173799</v>
      </c>
      <c r="M201" s="68">
        <v>8</v>
      </c>
      <c r="N201" s="70">
        <f t="shared" si="26"/>
        <v>0.15</v>
      </c>
      <c r="O201" s="71">
        <v>969029.42200000002</v>
      </c>
      <c r="P201" s="57">
        <f t="shared" si="27"/>
        <v>7.0604258719489901E-2</v>
      </c>
      <c r="Q201" s="68">
        <v>3</v>
      </c>
      <c r="R201" s="68">
        <v>8</v>
      </c>
      <c r="S201" s="72">
        <f t="shared" si="28"/>
        <v>53.430955021486398</v>
      </c>
    </row>
    <row r="202" spans="1:19" x14ac:dyDescent="0.25">
      <c r="A202" s="68">
        <f t="shared" si="31"/>
        <v>200</v>
      </c>
      <c r="B202" s="68" t="s">
        <v>11</v>
      </c>
      <c r="C202" s="68" t="s">
        <v>2231</v>
      </c>
      <c r="D202" s="68" t="s">
        <v>3088</v>
      </c>
      <c r="E202" s="68" t="str">
        <f t="shared" si="29"/>
        <v>SERV</v>
      </c>
      <c r="F202" s="68" t="s">
        <v>2230</v>
      </c>
      <c r="G202" s="68">
        <f t="shared" si="30"/>
        <v>20</v>
      </c>
      <c r="H202" s="68">
        <f t="shared" si="32"/>
        <v>51</v>
      </c>
      <c r="I202" s="68" t="str">
        <f t="shared" si="25"/>
        <v>20_51_SERV</v>
      </c>
      <c r="J202" s="60">
        <v>42.399964945584202</v>
      </c>
      <c r="K202" s="60">
        <v>68.652242597961205</v>
      </c>
      <c r="L202" s="60">
        <v>46.806804576930503</v>
      </c>
      <c r="M202" s="68">
        <v>18</v>
      </c>
      <c r="N202" s="70">
        <f t="shared" si="26"/>
        <v>0.55000000000000004</v>
      </c>
      <c r="O202" s="71">
        <v>2595374.9</v>
      </c>
      <c r="P202" s="57">
        <f t="shared" si="27"/>
        <v>0.1891010910024466</v>
      </c>
      <c r="Q202" s="68">
        <v>11</v>
      </c>
      <c r="R202" s="68">
        <v>19</v>
      </c>
      <c r="S202" s="72">
        <f t="shared" si="28"/>
        <v>52.619670706825303</v>
      </c>
    </row>
    <row r="203" spans="1:19" x14ac:dyDescent="0.25">
      <c r="A203" s="68">
        <f t="shared" si="31"/>
        <v>201</v>
      </c>
      <c r="B203" s="68" t="s">
        <v>11</v>
      </c>
      <c r="C203" s="68" t="s">
        <v>1030</v>
      </c>
      <c r="D203" s="68" t="s">
        <v>2399</v>
      </c>
      <c r="E203" s="68" t="str">
        <f t="shared" si="29"/>
        <v>AD</v>
      </c>
      <c r="F203" s="68" t="s">
        <v>1029</v>
      </c>
      <c r="G203" s="68">
        <f t="shared" si="30"/>
        <v>20</v>
      </c>
      <c r="H203" s="68">
        <f t="shared" si="32"/>
        <v>52</v>
      </c>
      <c r="I203" s="68" t="str">
        <f t="shared" si="25"/>
        <v>20_52_AD</v>
      </c>
      <c r="J203" s="60">
        <v>33.000131074715597</v>
      </c>
      <c r="K203" s="60">
        <v>23.311033048675</v>
      </c>
      <c r="L203" s="60">
        <v>7.0111011911110097</v>
      </c>
      <c r="M203" s="68">
        <v>7</v>
      </c>
      <c r="N203" s="70">
        <f t="shared" si="26"/>
        <v>0.23333333333333334</v>
      </c>
      <c r="O203" s="71">
        <v>711770.48</v>
      </c>
      <c r="P203" s="57">
        <f t="shared" si="27"/>
        <v>0.16565114131946573</v>
      </c>
      <c r="Q203" s="68">
        <v>7</v>
      </c>
      <c r="R203" s="68">
        <v>7</v>
      </c>
      <c r="S203" s="72">
        <f t="shared" si="28"/>
        <v>21.107421771500537</v>
      </c>
    </row>
    <row r="204" spans="1:19" x14ac:dyDescent="0.25">
      <c r="A204" s="68">
        <f t="shared" si="31"/>
        <v>202</v>
      </c>
      <c r="B204" s="68" t="s">
        <v>11</v>
      </c>
      <c r="C204" s="68" t="s">
        <v>1030</v>
      </c>
      <c r="D204" s="68" t="s">
        <v>2860</v>
      </c>
      <c r="E204" s="68" t="str">
        <f t="shared" si="29"/>
        <v>OP</v>
      </c>
      <c r="F204" s="68" t="s">
        <v>1029</v>
      </c>
      <c r="G204" s="68">
        <f t="shared" si="30"/>
        <v>20</v>
      </c>
      <c r="H204" s="68">
        <f t="shared" si="32"/>
        <v>52</v>
      </c>
      <c r="I204" s="68" t="str">
        <f t="shared" si="25"/>
        <v>20_52_OP</v>
      </c>
      <c r="J204" s="60">
        <v>63.6914847523242</v>
      </c>
      <c r="K204" s="60">
        <v>42.140007468982702</v>
      </c>
      <c r="L204" s="60">
        <v>9.9108199486955701</v>
      </c>
      <c r="M204" s="68">
        <v>12</v>
      </c>
      <c r="N204" s="70">
        <f t="shared" si="26"/>
        <v>0.2</v>
      </c>
      <c r="O204" s="71">
        <v>1158318.47</v>
      </c>
      <c r="P204" s="57">
        <f t="shared" si="27"/>
        <v>0.26957675537051962</v>
      </c>
      <c r="Q204" s="68">
        <v>6</v>
      </c>
      <c r="R204" s="68">
        <v>12</v>
      </c>
      <c r="S204" s="72">
        <f t="shared" si="28"/>
        <v>38.580770723334162</v>
      </c>
    </row>
    <row r="205" spans="1:19" x14ac:dyDescent="0.25">
      <c r="A205" s="68">
        <f t="shared" si="31"/>
        <v>203</v>
      </c>
      <c r="B205" s="68" t="s">
        <v>11</v>
      </c>
      <c r="C205" s="68" t="s">
        <v>1030</v>
      </c>
      <c r="D205" s="68" t="s">
        <v>3088</v>
      </c>
      <c r="E205" s="68" t="str">
        <f t="shared" si="29"/>
        <v>SERV</v>
      </c>
      <c r="F205" s="68" t="s">
        <v>1029</v>
      </c>
      <c r="G205" s="68">
        <f t="shared" si="30"/>
        <v>20</v>
      </c>
      <c r="H205" s="68">
        <f t="shared" si="32"/>
        <v>52</v>
      </c>
      <c r="I205" s="68" t="str">
        <f t="shared" si="25"/>
        <v>20_52_SERV</v>
      </c>
      <c r="J205" s="60">
        <v>33.0505128454325</v>
      </c>
      <c r="K205" s="60">
        <v>28.1465764967882</v>
      </c>
      <c r="L205" s="60">
        <v>13.4891560527282</v>
      </c>
      <c r="M205" s="68">
        <v>22</v>
      </c>
      <c r="N205" s="70">
        <f t="shared" si="26"/>
        <v>0.56666666666666665</v>
      </c>
      <c r="O205" s="71">
        <v>2426715.0099999998</v>
      </c>
      <c r="P205" s="57">
        <f t="shared" si="27"/>
        <v>0.56477210331001459</v>
      </c>
      <c r="Q205" s="68">
        <v>17</v>
      </c>
      <c r="R205" s="68">
        <v>22</v>
      </c>
      <c r="S205" s="72">
        <f t="shared" si="28"/>
        <v>24.895415131649631</v>
      </c>
    </row>
    <row r="206" spans="1:19" x14ac:dyDescent="0.25">
      <c r="A206" s="68">
        <f t="shared" si="31"/>
        <v>204</v>
      </c>
      <c r="B206" s="68" t="s">
        <v>11</v>
      </c>
      <c r="C206" s="68" t="s">
        <v>1358</v>
      </c>
      <c r="D206" s="68" t="s">
        <v>2399</v>
      </c>
      <c r="E206" s="68" t="str">
        <f t="shared" si="29"/>
        <v>AD</v>
      </c>
      <c r="F206" s="68" t="s">
        <v>1357</v>
      </c>
      <c r="G206" s="68">
        <f t="shared" si="30"/>
        <v>20</v>
      </c>
      <c r="H206" s="68">
        <f t="shared" si="32"/>
        <v>53</v>
      </c>
      <c r="I206" s="68" t="str">
        <f t="shared" si="25"/>
        <v>20_53_AD</v>
      </c>
      <c r="J206" s="60">
        <v>54.383491123948602</v>
      </c>
      <c r="K206" s="60">
        <v>58.689229657357203</v>
      </c>
      <c r="L206" s="60">
        <v>56.439200687859604</v>
      </c>
      <c r="M206" s="68">
        <v>10</v>
      </c>
      <c r="N206" s="70">
        <f t="shared" si="26"/>
        <v>0.25925925925925924</v>
      </c>
      <c r="O206" s="71">
        <v>1431454.78</v>
      </c>
      <c r="P206" s="57">
        <f t="shared" si="27"/>
        <v>0.17064782905625384</v>
      </c>
      <c r="Q206" s="68">
        <v>7</v>
      </c>
      <c r="R206" s="68">
        <v>10</v>
      </c>
      <c r="S206" s="72">
        <f t="shared" si="28"/>
        <v>56.503973823055134</v>
      </c>
    </row>
    <row r="207" spans="1:19" x14ac:dyDescent="0.25">
      <c r="A207" s="68">
        <f t="shared" si="31"/>
        <v>205</v>
      </c>
      <c r="B207" s="68" t="s">
        <v>11</v>
      </c>
      <c r="C207" s="68" t="s">
        <v>1358</v>
      </c>
      <c r="D207" s="68" t="s">
        <v>2860</v>
      </c>
      <c r="E207" s="68" t="str">
        <f t="shared" si="29"/>
        <v>OP</v>
      </c>
      <c r="F207" s="68" t="s">
        <v>1357</v>
      </c>
      <c r="G207" s="68">
        <f t="shared" si="30"/>
        <v>20</v>
      </c>
      <c r="H207" s="68">
        <f t="shared" si="32"/>
        <v>53</v>
      </c>
      <c r="I207" s="68" t="str">
        <f t="shared" si="25"/>
        <v>20_53_OP</v>
      </c>
      <c r="J207" s="60">
        <v>70.765525647745307</v>
      </c>
      <c r="K207" s="60">
        <v>56.529104710178302</v>
      </c>
      <c r="L207" s="60">
        <v>25.201799298111599</v>
      </c>
      <c r="M207" s="68">
        <v>7</v>
      </c>
      <c r="N207" s="70">
        <f t="shared" si="26"/>
        <v>0.22222222222222221</v>
      </c>
      <c r="O207" s="71">
        <v>1226493.8999999999</v>
      </c>
      <c r="P207" s="57">
        <f t="shared" si="27"/>
        <v>0.14621385482099411</v>
      </c>
      <c r="Q207" s="68">
        <v>6</v>
      </c>
      <c r="R207" s="68">
        <v>7</v>
      </c>
      <c r="S207" s="72">
        <f t="shared" si="28"/>
        <v>50.832143218678404</v>
      </c>
    </row>
    <row r="208" spans="1:19" x14ac:dyDescent="0.25">
      <c r="A208" s="68">
        <f t="shared" si="31"/>
        <v>206</v>
      </c>
      <c r="B208" s="68" t="s">
        <v>11</v>
      </c>
      <c r="C208" s="68" t="s">
        <v>1358</v>
      </c>
      <c r="D208" s="68" t="s">
        <v>3088</v>
      </c>
      <c r="E208" s="68" t="str">
        <f t="shared" si="29"/>
        <v>SERV</v>
      </c>
      <c r="F208" s="68" t="s">
        <v>1357</v>
      </c>
      <c r="G208" s="68">
        <f t="shared" si="30"/>
        <v>20</v>
      </c>
      <c r="H208" s="68">
        <f t="shared" si="32"/>
        <v>53</v>
      </c>
      <c r="I208" s="68" t="str">
        <f t="shared" si="25"/>
        <v>20_53_SERV</v>
      </c>
      <c r="J208" s="60">
        <v>54.555457213448001</v>
      </c>
      <c r="K208" s="60">
        <v>31.806403769178399</v>
      </c>
      <c r="L208" s="60">
        <v>52.581086976703297</v>
      </c>
      <c r="M208" s="68">
        <v>27</v>
      </c>
      <c r="N208" s="70">
        <f t="shared" si="26"/>
        <v>0.51851851851851849</v>
      </c>
      <c r="O208" s="71">
        <v>5730407.5499999896</v>
      </c>
      <c r="P208" s="57">
        <f t="shared" si="27"/>
        <v>0.68313831612275211</v>
      </c>
      <c r="Q208" s="68">
        <v>14</v>
      </c>
      <c r="R208" s="68">
        <v>30</v>
      </c>
      <c r="S208" s="72">
        <f t="shared" si="28"/>
        <v>46.314315986443233</v>
      </c>
    </row>
    <row r="209" spans="1:19" x14ac:dyDescent="0.25">
      <c r="A209" s="68">
        <f t="shared" si="31"/>
        <v>207</v>
      </c>
      <c r="B209" s="68" t="s">
        <v>11</v>
      </c>
      <c r="C209" s="68" t="s">
        <v>2940</v>
      </c>
      <c r="D209" s="68" t="s">
        <v>3088</v>
      </c>
      <c r="E209" s="68" t="str">
        <f t="shared" si="29"/>
        <v>SERV</v>
      </c>
      <c r="F209" s="68" t="s">
        <v>2939</v>
      </c>
      <c r="G209" s="68">
        <f t="shared" si="30"/>
        <v>20</v>
      </c>
      <c r="H209" s="68">
        <f t="shared" si="32"/>
        <v>54</v>
      </c>
      <c r="I209" s="68" t="str">
        <f t="shared" si="25"/>
        <v>20_54_SERV</v>
      </c>
      <c r="J209" s="60">
        <v>56.837373479598099</v>
      </c>
      <c r="K209" s="60">
        <v>25.8855385681812</v>
      </c>
      <c r="L209" s="60">
        <v>34.188592740680903</v>
      </c>
      <c r="M209" s="68">
        <v>24</v>
      </c>
      <c r="N209" s="70">
        <f t="shared" si="26"/>
        <v>1</v>
      </c>
      <c r="O209" s="71">
        <v>2437708.61</v>
      </c>
      <c r="P209" s="57">
        <f t="shared" si="27"/>
        <v>1</v>
      </c>
      <c r="Q209" s="68">
        <v>13</v>
      </c>
      <c r="R209" s="68">
        <v>24</v>
      </c>
      <c r="S209" s="72">
        <f t="shared" si="28"/>
        <v>38.970501596153404</v>
      </c>
    </row>
    <row r="210" spans="1:19" x14ac:dyDescent="0.25">
      <c r="A210" s="68">
        <f t="shared" si="31"/>
        <v>208</v>
      </c>
      <c r="B210" s="68" t="s">
        <v>11</v>
      </c>
      <c r="C210" s="68" t="s">
        <v>1291</v>
      </c>
      <c r="D210" s="68" t="s">
        <v>2399</v>
      </c>
      <c r="E210" s="68" t="str">
        <f t="shared" si="29"/>
        <v>AD</v>
      </c>
      <c r="F210" s="68" t="s">
        <v>1290</v>
      </c>
      <c r="G210" s="68">
        <f t="shared" si="30"/>
        <v>20</v>
      </c>
      <c r="H210" s="68">
        <f t="shared" si="32"/>
        <v>55</v>
      </c>
      <c r="I210" s="68" t="str">
        <f t="shared" si="25"/>
        <v>20_55_AD</v>
      </c>
      <c r="J210" s="60">
        <v>45.187300689844797</v>
      </c>
      <c r="K210" s="60">
        <v>58.196113047163998</v>
      </c>
      <c r="L210" s="60">
        <v>55.346661408885801</v>
      </c>
      <c r="M210" s="68">
        <v>12</v>
      </c>
      <c r="N210" s="70">
        <f t="shared" si="26"/>
        <v>0.33333333333333331</v>
      </c>
      <c r="O210" s="71">
        <v>2379744</v>
      </c>
      <c r="P210" s="57">
        <f t="shared" si="27"/>
        <v>0.16878617839520041</v>
      </c>
      <c r="Q210" s="68">
        <v>9</v>
      </c>
      <c r="R210" s="68">
        <v>13</v>
      </c>
      <c r="S210" s="72">
        <f t="shared" si="28"/>
        <v>52.910025048631532</v>
      </c>
    </row>
    <row r="211" spans="1:19" x14ac:dyDescent="0.25">
      <c r="A211" s="68">
        <f t="shared" si="31"/>
        <v>209</v>
      </c>
      <c r="B211" s="68" t="s">
        <v>11</v>
      </c>
      <c r="C211" s="68" t="s">
        <v>1291</v>
      </c>
      <c r="D211" s="68" t="s">
        <v>3088</v>
      </c>
      <c r="E211" s="68" t="str">
        <f t="shared" si="29"/>
        <v>SERV</v>
      </c>
      <c r="F211" s="68" t="s">
        <v>1290</v>
      </c>
      <c r="G211" s="68">
        <f t="shared" si="30"/>
        <v>20</v>
      </c>
      <c r="H211" s="68">
        <f t="shared" si="32"/>
        <v>55</v>
      </c>
      <c r="I211" s="68" t="str">
        <f t="shared" si="25"/>
        <v>20_55_SERV</v>
      </c>
      <c r="J211" s="60">
        <v>39.7045128089378</v>
      </c>
      <c r="K211" s="60">
        <v>73.607150637388898</v>
      </c>
      <c r="L211" s="60">
        <v>55.2551737160709</v>
      </c>
      <c r="M211" s="68">
        <v>32</v>
      </c>
      <c r="N211" s="70">
        <f t="shared" si="26"/>
        <v>0.66666666666666663</v>
      </c>
      <c r="O211" s="71">
        <v>11719419.939999901</v>
      </c>
      <c r="P211" s="57">
        <f t="shared" si="27"/>
        <v>0.83121382160479962</v>
      </c>
      <c r="Q211" s="68">
        <v>18</v>
      </c>
      <c r="R211" s="68">
        <v>34</v>
      </c>
      <c r="S211" s="72">
        <f t="shared" si="28"/>
        <v>56.18894572079919</v>
      </c>
    </row>
    <row r="212" spans="1:19" x14ac:dyDescent="0.25">
      <c r="A212" s="68">
        <f t="shared" si="31"/>
        <v>210</v>
      </c>
      <c r="B212" s="68" t="s">
        <v>11</v>
      </c>
      <c r="C212" s="68" t="s">
        <v>2237</v>
      </c>
      <c r="D212" s="68" t="s">
        <v>2399</v>
      </c>
      <c r="E212" s="68" t="str">
        <f t="shared" si="29"/>
        <v>AD</v>
      </c>
      <c r="F212" s="68" t="s">
        <v>2236</v>
      </c>
      <c r="G212" s="68">
        <f t="shared" si="30"/>
        <v>20</v>
      </c>
      <c r="H212" s="68">
        <f t="shared" si="32"/>
        <v>56</v>
      </c>
      <c r="I212" s="68" t="str">
        <f t="shared" si="25"/>
        <v>20_56_AD</v>
      </c>
      <c r="J212" s="60">
        <v>57.236438029347397</v>
      </c>
      <c r="K212" s="60">
        <v>70.490128739845503</v>
      </c>
      <c r="L212" s="60">
        <v>43.667171913058802</v>
      </c>
      <c r="M212" s="68">
        <v>8</v>
      </c>
      <c r="N212" s="70">
        <f t="shared" si="26"/>
        <v>0.4</v>
      </c>
      <c r="O212" s="71">
        <v>640769.72</v>
      </c>
      <c r="P212" s="57">
        <f t="shared" si="27"/>
        <v>0.24461160598268855</v>
      </c>
      <c r="Q212" s="68">
        <v>6</v>
      </c>
      <c r="R212" s="68">
        <v>8</v>
      </c>
      <c r="S212" s="72">
        <f t="shared" si="28"/>
        <v>57.131246227417229</v>
      </c>
    </row>
    <row r="213" spans="1:19" x14ac:dyDescent="0.25">
      <c r="A213" s="68">
        <f t="shared" si="31"/>
        <v>211</v>
      </c>
      <c r="B213" s="68" t="s">
        <v>11</v>
      </c>
      <c r="C213" s="68" t="s">
        <v>2237</v>
      </c>
      <c r="D213" s="68" t="s">
        <v>3088</v>
      </c>
      <c r="E213" s="68" t="str">
        <f t="shared" si="29"/>
        <v>SERV</v>
      </c>
      <c r="F213" s="68" t="s">
        <v>2236</v>
      </c>
      <c r="G213" s="68">
        <f t="shared" si="30"/>
        <v>20</v>
      </c>
      <c r="H213" s="68">
        <f t="shared" si="32"/>
        <v>56</v>
      </c>
      <c r="I213" s="68" t="str">
        <f t="shared" si="25"/>
        <v>20_56_SERV</v>
      </c>
      <c r="J213" s="60">
        <v>43.015782184287403</v>
      </c>
      <c r="K213" s="60">
        <v>86.213127059031805</v>
      </c>
      <c r="L213" s="60">
        <v>53.924296095650902</v>
      </c>
      <c r="M213" s="68">
        <v>12</v>
      </c>
      <c r="N213" s="70">
        <f t="shared" si="26"/>
        <v>0.6</v>
      </c>
      <c r="O213" s="71">
        <v>1978769.6</v>
      </c>
      <c r="P213" s="57">
        <f t="shared" si="27"/>
        <v>0.75538839401731139</v>
      </c>
      <c r="Q213" s="68">
        <v>9</v>
      </c>
      <c r="R213" s="68">
        <v>12</v>
      </c>
      <c r="S213" s="72">
        <f t="shared" si="28"/>
        <v>61.05106844632337</v>
      </c>
    </row>
    <row r="214" spans="1:19" x14ac:dyDescent="0.25">
      <c r="A214" s="68">
        <f t="shared" si="31"/>
        <v>212</v>
      </c>
      <c r="B214" s="68" t="s">
        <v>11</v>
      </c>
      <c r="C214" s="68" t="s">
        <v>1967</v>
      </c>
      <c r="D214" s="68" t="s">
        <v>2399</v>
      </c>
      <c r="E214" s="68" t="str">
        <f t="shared" si="29"/>
        <v>AD</v>
      </c>
      <c r="F214" s="68" t="s">
        <v>1966</v>
      </c>
      <c r="G214" s="68">
        <f t="shared" si="30"/>
        <v>20</v>
      </c>
      <c r="H214" s="68">
        <f t="shared" si="32"/>
        <v>57</v>
      </c>
      <c r="I214" s="68" t="str">
        <f t="shared" si="25"/>
        <v>20_57_AD</v>
      </c>
      <c r="J214" s="60">
        <v>42.880226135913098</v>
      </c>
      <c r="K214" s="60">
        <v>70.302483347088398</v>
      </c>
      <c r="L214" s="60">
        <v>63.8774658983276</v>
      </c>
      <c r="M214" s="68">
        <v>21</v>
      </c>
      <c r="N214" s="70">
        <f t="shared" si="26"/>
        <v>1</v>
      </c>
      <c r="O214" s="71">
        <v>2688118.0690000001</v>
      </c>
      <c r="P214" s="57">
        <f t="shared" si="27"/>
        <v>1</v>
      </c>
      <c r="Q214" s="68">
        <v>10</v>
      </c>
      <c r="R214" s="68">
        <v>24</v>
      </c>
      <c r="S214" s="72">
        <f t="shared" si="28"/>
        <v>59.020058460443032</v>
      </c>
    </row>
    <row r="215" spans="1:19" x14ac:dyDescent="0.25">
      <c r="A215" s="68">
        <f t="shared" si="31"/>
        <v>213</v>
      </c>
      <c r="B215" s="68" t="s">
        <v>11</v>
      </c>
      <c r="C215" s="68" t="s">
        <v>2668</v>
      </c>
      <c r="D215" s="68" t="s">
        <v>2860</v>
      </c>
      <c r="E215" s="68" t="str">
        <f t="shared" si="29"/>
        <v>OP</v>
      </c>
      <c r="F215" s="68" t="s">
        <v>2667</v>
      </c>
      <c r="G215" s="68">
        <f t="shared" si="30"/>
        <v>20</v>
      </c>
      <c r="H215" s="68">
        <f t="shared" si="32"/>
        <v>58</v>
      </c>
      <c r="I215" s="68" t="str">
        <f t="shared" si="25"/>
        <v>20_58_OP</v>
      </c>
      <c r="J215" s="60">
        <v>28.4281783658957</v>
      </c>
      <c r="K215" s="60">
        <v>44.386547893725201</v>
      </c>
      <c r="L215" s="60">
        <v>47.635561562315999</v>
      </c>
      <c r="M215" s="68">
        <v>203</v>
      </c>
      <c r="N215" s="70">
        <f t="shared" si="26"/>
        <v>0.39090909090909093</v>
      </c>
      <c r="O215" s="71">
        <v>1341557612.50999</v>
      </c>
      <c r="P215" s="57">
        <f t="shared" si="27"/>
        <v>0.7793233192792608</v>
      </c>
      <c r="Q215" s="68">
        <v>86</v>
      </c>
      <c r="R215" s="68">
        <v>203</v>
      </c>
      <c r="S215" s="72">
        <f t="shared" si="28"/>
        <v>40.150095940645635</v>
      </c>
    </row>
    <row r="216" spans="1:19" x14ac:dyDescent="0.25">
      <c r="A216" s="68">
        <f t="shared" si="31"/>
        <v>214</v>
      </c>
      <c r="B216" s="68" t="s">
        <v>11</v>
      </c>
      <c r="C216" s="68" t="s">
        <v>2668</v>
      </c>
      <c r="D216" s="68" t="s">
        <v>2893</v>
      </c>
      <c r="E216" s="68" t="str">
        <f t="shared" si="29"/>
        <v>SOP</v>
      </c>
      <c r="F216" s="68" t="s">
        <v>2667</v>
      </c>
      <c r="G216" s="68">
        <f t="shared" si="30"/>
        <v>20</v>
      </c>
      <c r="H216" s="68">
        <f t="shared" si="32"/>
        <v>58</v>
      </c>
      <c r="I216" s="68" t="str">
        <f t="shared" si="25"/>
        <v>20_58_SOP</v>
      </c>
      <c r="J216" s="60">
        <v>17.445786178927399</v>
      </c>
      <c r="K216" s="60">
        <v>45.793023127680499</v>
      </c>
      <c r="L216" s="60">
        <v>54.3309297941368</v>
      </c>
      <c r="M216" s="68">
        <v>359</v>
      </c>
      <c r="N216" s="70">
        <f t="shared" si="26"/>
        <v>0.60909090909090913</v>
      </c>
      <c r="O216" s="71">
        <v>379881460.75</v>
      </c>
      <c r="P216" s="57">
        <f t="shared" si="27"/>
        <v>0.2206766807207392</v>
      </c>
      <c r="Q216" s="68">
        <v>134</v>
      </c>
      <c r="R216" s="68">
        <v>359</v>
      </c>
      <c r="S216" s="72">
        <f t="shared" si="28"/>
        <v>39.189913033581568</v>
      </c>
    </row>
    <row r="217" spans="1:19" x14ac:dyDescent="0.25">
      <c r="A217" s="68">
        <f t="shared" si="31"/>
        <v>215</v>
      </c>
      <c r="B217" s="68" t="s">
        <v>11</v>
      </c>
      <c r="C217" s="68" t="s">
        <v>1855</v>
      </c>
      <c r="D217" s="68" t="s">
        <v>2399</v>
      </c>
      <c r="E217" s="68" t="str">
        <f t="shared" si="29"/>
        <v>AD</v>
      </c>
      <c r="F217" s="68" t="s">
        <v>1854</v>
      </c>
      <c r="G217" s="68">
        <f t="shared" si="30"/>
        <v>20</v>
      </c>
      <c r="H217" s="68">
        <f t="shared" si="32"/>
        <v>59</v>
      </c>
      <c r="I217" s="68" t="str">
        <f t="shared" si="25"/>
        <v>20_59_AD</v>
      </c>
      <c r="J217" s="60">
        <v>17.428432095577499</v>
      </c>
      <c r="K217" s="60">
        <v>39.347379832025297</v>
      </c>
      <c r="L217" s="60">
        <v>54.199258454841598</v>
      </c>
      <c r="M217" s="68">
        <v>420</v>
      </c>
      <c r="N217" s="70">
        <f t="shared" si="26"/>
        <v>0.40293040293040294</v>
      </c>
      <c r="O217" s="71">
        <v>1088351071.4407899</v>
      </c>
      <c r="P217" s="57">
        <f t="shared" si="27"/>
        <v>0.30711815193588843</v>
      </c>
      <c r="Q217" s="68">
        <v>330</v>
      </c>
      <c r="R217" s="68">
        <v>721</v>
      </c>
      <c r="S217" s="72">
        <f t="shared" si="28"/>
        <v>36.991690127481462</v>
      </c>
    </row>
    <row r="218" spans="1:19" x14ac:dyDescent="0.25">
      <c r="A218" s="68">
        <f t="shared" si="31"/>
        <v>216</v>
      </c>
      <c r="B218" s="68" t="s">
        <v>11</v>
      </c>
      <c r="C218" s="68" t="s">
        <v>1855</v>
      </c>
      <c r="D218" s="68" t="s">
        <v>2456</v>
      </c>
      <c r="E218" s="68" t="str">
        <f t="shared" si="29"/>
        <v>AR</v>
      </c>
      <c r="F218" s="68" t="s">
        <v>1854</v>
      </c>
      <c r="G218" s="68">
        <f t="shared" si="30"/>
        <v>20</v>
      </c>
      <c r="H218" s="68">
        <f t="shared" si="32"/>
        <v>59</v>
      </c>
      <c r="I218" s="68" t="str">
        <f t="shared" si="25"/>
        <v>20_59_AR</v>
      </c>
      <c r="J218" s="60">
        <v>59.205807286106001</v>
      </c>
      <c r="K218" s="60">
        <v>25.9310928235913</v>
      </c>
      <c r="L218" s="60">
        <v>27.333942473908301</v>
      </c>
      <c r="M218" s="68">
        <v>4</v>
      </c>
      <c r="N218" s="70">
        <f t="shared" si="26"/>
        <v>4.884004884004884E-3</v>
      </c>
      <c r="O218" s="71">
        <v>10913299.359999999</v>
      </c>
      <c r="P218" s="57">
        <f t="shared" si="27"/>
        <v>3.0795874777145901E-3</v>
      </c>
      <c r="Q218" s="68">
        <v>4</v>
      </c>
      <c r="R218" s="68">
        <v>4</v>
      </c>
      <c r="S218" s="72">
        <f t="shared" si="28"/>
        <v>37.490280861201875</v>
      </c>
    </row>
    <row r="219" spans="1:19" x14ac:dyDescent="0.25">
      <c r="A219" s="68">
        <f t="shared" si="31"/>
        <v>217</v>
      </c>
      <c r="B219" s="68" t="s">
        <v>11</v>
      </c>
      <c r="C219" s="68" t="s">
        <v>1855</v>
      </c>
      <c r="D219" s="68" t="s">
        <v>3088</v>
      </c>
      <c r="E219" s="68" t="str">
        <f t="shared" si="29"/>
        <v>SERV</v>
      </c>
      <c r="F219" s="68" t="s">
        <v>1854</v>
      </c>
      <c r="G219" s="68">
        <f t="shared" si="30"/>
        <v>20</v>
      </c>
      <c r="H219" s="68">
        <f t="shared" si="32"/>
        <v>59</v>
      </c>
      <c r="I219" s="68" t="str">
        <f t="shared" si="25"/>
        <v>20_59_SERV</v>
      </c>
      <c r="J219" s="60">
        <v>14.216139898111001</v>
      </c>
      <c r="K219" s="60">
        <v>50.0421863790231</v>
      </c>
      <c r="L219" s="60">
        <v>52.278807338569599</v>
      </c>
      <c r="M219" s="68">
        <v>767</v>
      </c>
      <c r="N219" s="70">
        <f t="shared" si="26"/>
        <v>0.59218559218559219</v>
      </c>
      <c r="O219" s="71">
        <v>2444489277.6907701</v>
      </c>
      <c r="P219" s="57">
        <f t="shared" si="27"/>
        <v>0.68980226058639704</v>
      </c>
      <c r="Q219" s="68">
        <v>485</v>
      </c>
      <c r="R219" s="68">
        <v>1306</v>
      </c>
      <c r="S219" s="72">
        <f t="shared" si="28"/>
        <v>38.845711205234572</v>
      </c>
    </row>
    <row r="220" spans="1:19" x14ac:dyDescent="0.25">
      <c r="A220" s="68">
        <f t="shared" si="31"/>
        <v>218</v>
      </c>
      <c r="B220" s="68" t="s">
        <v>314</v>
      </c>
      <c r="C220" s="68" t="s">
        <v>2036</v>
      </c>
      <c r="D220" s="68" t="s">
        <v>2399</v>
      </c>
      <c r="E220" s="68" t="str">
        <f t="shared" si="29"/>
        <v>AD</v>
      </c>
      <c r="F220" s="68" t="s">
        <v>2035</v>
      </c>
      <c r="G220" s="68">
        <f t="shared" si="30"/>
        <v>21</v>
      </c>
      <c r="H220" s="68">
        <f t="shared" si="32"/>
        <v>1</v>
      </c>
      <c r="I220" s="68" t="str">
        <f t="shared" si="25"/>
        <v>21_1_AD</v>
      </c>
      <c r="J220" s="60">
        <v>49.736033628959603</v>
      </c>
      <c r="K220" s="60">
        <v>32.368448276668197</v>
      </c>
      <c r="L220" s="60">
        <v>16.0376674078429</v>
      </c>
      <c r="M220" s="68">
        <v>10</v>
      </c>
      <c r="N220" s="70">
        <f t="shared" si="26"/>
        <v>8.8235294117647065E-2</v>
      </c>
      <c r="O220" s="71">
        <v>447682.96</v>
      </c>
      <c r="P220" s="57">
        <f t="shared" si="27"/>
        <v>4.4582694009482629E-2</v>
      </c>
      <c r="Q220" s="68">
        <v>6</v>
      </c>
      <c r="R220" s="68">
        <v>10</v>
      </c>
      <c r="S220" s="72">
        <f t="shared" si="28"/>
        <v>32.714049771156901</v>
      </c>
    </row>
    <row r="221" spans="1:19" x14ac:dyDescent="0.25">
      <c r="A221" s="68">
        <f t="shared" si="31"/>
        <v>219</v>
      </c>
      <c r="B221" s="68" t="s">
        <v>314</v>
      </c>
      <c r="C221" s="68" t="s">
        <v>2036</v>
      </c>
      <c r="D221" s="68" t="s">
        <v>3088</v>
      </c>
      <c r="E221" s="68" t="str">
        <f t="shared" si="29"/>
        <v>SERV</v>
      </c>
      <c r="F221" s="68" t="s">
        <v>2035</v>
      </c>
      <c r="G221" s="68">
        <f t="shared" si="30"/>
        <v>21</v>
      </c>
      <c r="H221" s="68">
        <f t="shared" si="32"/>
        <v>1</v>
      </c>
      <c r="I221" s="68" t="str">
        <f t="shared" si="25"/>
        <v>21_1_SERV</v>
      </c>
      <c r="J221" s="60">
        <v>29.526025790485001</v>
      </c>
      <c r="K221" s="60">
        <v>32.6415853799909</v>
      </c>
      <c r="L221" s="60">
        <v>24.0715666540646</v>
      </c>
      <c r="M221" s="68">
        <v>138</v>
      </c>
      <c r="N221" s="70">
        <f t="shared" si="26"/>
        <v>0.91176470588235292</v>
      </c>
      <c r="O221" s="71">
        <v>9593947.9899999909</v>
      </c>
      <c r="P221" s="57">
        <f t="shared" si="27"/>
        <v>0.95541730599051733</v>
      </c>
      <c r="Q221" s="68">
        <v>62</v>
      </c>
      <c r="R221" s="68">
        <v>139</v>
      </c>
      <c r="S221" s="72">
        <f t="shared" si="28"/>
        <v>28.74639260818017</v>
      </c>
    </row>
    <row r="222" spans="1:19" x14ac:dyDescent="0.25">
      <c r="A222" s="68">
        <f t="shared" si="31"/>
        <v>220</v>
      </c>
      <c r="B222" s="68" t="s">
        <v>314</v>
      </c>
      <c r="C222" s="68" t="s">
        <v>3045</v>
      </c>
      <c r="D222" s="68" t="s">
        <v>3088</v>
      </c>
      <c r="E222" s="68" t="str">
        <f t="shared" si="29"/>
        <v>SERV</v>
      </c>
      <c r="F222" s="68" t="s">
        <v>3044</v>
      </c>
      <c r="G222" s="68">
        <f t="shared" si="30"/>
        <v>21</v>
      </c>
      <c r="H222" s="68">
        <f t="shared" si="32"/>
        <v>2</v>
      </c>
      <c r="I222" s="68" t="str">
        <f t="shared" si="25"/>
        <v>21_2_SERV</v>
      </c>
      <c r="J222" s="60">
        <v>32.651323116688197</v>
      </c>
      <c r="K222" s="60">
        <v>33.590576632598101</v>
      </c>
      <c r="L222" s="60">
        <v>3.3516976866161001</v>
      </c>
      <c r="M222" s="68">
        <v>162</v>
      </c>
      <c r="N222" s="70">
        <f t="shared" si="26"/>
        <v>1</v>
      </c>
      <c r="O222" s="71">
        <v>9567924.3299999908</v>
      </c>
      <c r="P222" s="57">
        <f t="shared" si="27"/>
        <v>1</v>
      </c>
      <c r="Q222" s="68">
        <v>46</v>
      </c>
      <c r="R222" s="68">
        <v>162</v>
      </c>
      <c r="S222" s="72">
        <f t="shared" si="28"/>
        <v>23.197865811967464</v>
      </c>
    </row>
    <row r="223" spans="1:19" x14ac:dyDescent="0.25">
      <c r="A223" s="68">
        <f t="shared" si="31"/>
        <v>221</v>
      </c>
      <c r="B223" s="68" t="s">
        <v>314</v>
      </c>
      <c r="C223" s="68" t="s">
        <v>315</v>
      </c>
      <c r="D223" s="68" t="s">
        <v>2399</v>
      </c>
      <c r="E223" s="68" t="str">
        <f t="shared" si="29"/>
        <v>AD</v>
      </c>
      <c r="F223" s="68" t="s">
        <v>313</v>
      </c>
      <c r="G223" s="68">
        <f t="shared" si="30"/>
        <v>21</v>
      </c>
      <c r="H223" s="68">
        <f t="shared" si="32"/>
        <v>3</v>
      </c>
      <c r="I223" s="68" t="str">
        <f t="shared" si="25"/>
        <v>21_3_AD</v>
      </c>
      <c r="J223" s="60">
        <v>26.5747245830729</v>
      </c>
      <c r="K223" s="60">
        <v>25.974433734566102</v>
      </c>
      <c r="L223" s="60">
        <v>8.9947639940405892</v>
      </c>
      <c r="M223" s="68">
        <v>25</v>
      </c>
      <c r="N223" s="70">
        <f t="shared" si="26"/>
        <v>8.0188679245283015E-2</v>
      </c>
      <c r="O223" s="71">
        <v>1300794.9399999899</v>
      </c>
      <c r="P223" s="57">
        <f t="shared" si="27"/>
        <v>5.3505900438361863E-2</v>
      </c>
      <c r="Q223" s="68">
        <v>17</v>
      </c>
      <c r="R223" s="68">
        <v>31</v>
      </c>
      <c r="S223" s="72">
        <f t="shared" si="28"/>
        <v>20.514640770559861</v>
      </c>
    </row>
    <row r="224" spans="1:19" x14ac:dyDescent="0.25">
      <c r="A224" s="68">
        <f t="shared" si="31"/>
        <v>222</v>
      </c>
      <c r="B224" s="68" t="s">
        <v>314</v>
      </c>
      <c r="C224" s="68" t="s">
        <v>315</v>
      </c>
      <c r="D224" s="68" t="s">
        <v>3088</v>
      </c>
      <c r="E224" s="68" t="str">
        <f t="shared" si="29"/>
        <v>SERV</v>
      </c>
      <c r="F224" s="68" t="s">
        <v>313</v>
      </c>
      <c r="G224" s="68">
        <f t="shared" si="30"/>
        <v>21</v>
      </c>
      <c r="H224" s="68">
        <f t="shared" si="32"/>
        <v>3</v>
      </c>
      <c r="I224" s="68" t="str">
        <f t="shared" si="25"/>
        <v>21_3_SERV</v>
      </c>
      <c r="J224" s="60">
        <v>14.146541203151299</v>
      </c>
      <c r="K224" s="60">
        <v>70.675282517476603</v>
      </c>
      <c r="L224" s="60">
        <v>47.919871933251997</v>
      </c>
      <c r="M224" s="68">
        <v>428</v>
      </c>
      <c r="N224" s="70">
        <f t="shared" si="26"/>
        <v>0.91981132075471694</v>
      </c>
      <c r="O224" s="71">
        <v>23010447.919999901</v>
      </c>
      <c r="P224" s="57">
        <f t="shared" si="27"/>
        <v>0.9464940995616381</v>
      </c>
      <c r="Q224" s="68">
        <v>195</v>
      </c>
      <c r="R224" s="68">
        <v>429</v>
      </c>
      <c r="S224" s="72">
        <f t="shared" si="28"/>
        <v>44.247231884626636</v>
      </c>
    </row>
    <row r="225" spans="1:19" x14ac:dyDescent="0.25">
      <c r="A225" s="68">
        <f t="shared" si="31"/>
        <v>223</v>
      </c>
      <c r="B225" s="68" t="s">
        <v>314</v>
      </c>
      <c r="C225" s="68" t="s">
        <v>1121</v>
      </c>
      <c r="D225" s="68" t="s">
        <v>2399</v>
      </c>
      <c r="E225" s="68" t="str">
        <f t="shared" si="29"/>
        <v>AD</v>
      </c>
      <c r="F225" s="68" t="s">
        <v>1120</v>
      </c>
      <c r="G225" s="68">
        <f t="shared" si="30"/>
        <v>21</v>
      </c>
      <c r="H225" s="68">
        <f t="shared" si="32"/>
        <v>4</v>
      </c>
      <c r="I225" s="68" t="str">
        <f t="shared" si="25"/>
        <v>21_4_AD</v>
      </c>
      <c r="J225" s="60">
        <v>47.5512094949949</v>
      </c>
      <c r="K225" s="60">
        <v>48.219202115079803</v>
      </c>
      <c r="L225" s="60">
        <v>40.456024653982801</v>
      </c>
      <c r="M225" s="68">
        <v>15</v>
      </c>
      <c r="N225" s="70">
        <f t="shared" si="26"/>
        <v>5.8823529411764705E-2</v>
      </c>
      <c r="O225" s="71">
        <v>967494.64</v>
      </c>
      <c r="P225" s="57">
        <f t="shared" si="27"/>
        <v>3.2074467966402509E-2</v>
      </c>
      <c r="Q225" s="68">
        <v>9</v>
      </c>
      <c r="R225" s="68">
        <v>15</v>
      </c>
      <c r="S225" s="72">
        <f t="shared" si="28"/>
        <v>45.408812088019168</v>
      </c>
    </row>
    <row r="226" spans="1:19" x14ac:dyDescent="0.25">
      <c r="A226" s="68">
        <f t="shared" si="31"/>
        <v>224</v>
      </c>
      <c r="B226" s="68" t="s">
        <v>314</v>
      </c>
      <c r="C226" s="68" t="s">
        <v>1121</v>
      </c>
      <c r="D226" s="68" t="s">
        <v>3088</v>
      </c>
      <c r="E226" s="68" t="str">
        <f t="shared" si="29"/>
        <v>SERV</v>
      </c>
      <c r="F226" s="68" t="s">
        <v>1120</v>
      </c>
      <c r="G226" s="68">
        <f t="shared" si="30"/>
        <v>21</v>
      </c>
      <c r="H226" s="68">
        <f t="shared" si="32"/>
        <v>4</v>
      </c>
      <c r="I226" s="68" t="str">
        <f t="shared" si="25"/>
        <v>21_4_SERV</v>
      </c>
      <c r="J226" s="60">
        <v>37.967589308627502</v>
      </c>
      <c r="K226" s="60">
        <v>49.873407392951698</v>
      </c>
      <c r="L226" s="60">
        <v>38.909889797228097</v>
      </c>
      <c r="M226" s="68">
        <v>452</v>
      </c>
      <c r="N226" s="70">
        <f t="shared" si="26"/>
        <v>0.94117647058823528</v>
      </c>
      <c r="O226" s="71">
        <v>29196517.465</v>
      </c>
      <c r="P226" s="57">
        <f t="shared" si="27"/>
        <v>0.96792553203359744</v>
      </c>
      <c r="Q226" s="68">
        <v>144</v>
      </c>
      <c r="R226" s="68">
        <v>452</v>
      </c>
      <c r="S226" s="72">
        <f t="shared" si="28"/>
        <v>42.25029549960243</v>
      </c>
    </row>
    <row r="227" spans="1:19" x14ac:dyDescent="0.25">
      <c r="A227" s="68">
        <f t="shared" si="31"/>
        <v>225</v>
      </c>
      <c r="B227" s="68" t="s">
        <v>314</v>
      </c>
      <c r="C227" s="68" t="s">
        <v>2982</v>
      </c>
      <c r="D227" s="68" t="s">
        <v>3088</v>
      </c>
      <c r="E227" s="68" t="str">
        <f t="shared" si="29"/>
        <v>SERV</v>
      </c>
      <c r="F227" s="68" t="s">
        <v>2981</v>
      </c>
      <c r="G227" s="68">
        <f t="shared" si="30"/>
        <v>21</v>
      </c>
      <c r="H227" s="68">
        <f t="shared" si="32"/>
        <v>5</v>
      </c>
      <c r="I227" s="68" t="str">
        <f t="shared" si="25"/>
        <v>21_5_SERV</v>
      </c>
      <c r="J227" s="60">
        <v>20.450145159985698</v>
      </c>
      <c r="K227" s="60">
        <v>47.8588668533449</v>
      </c>
      <c r="L227" s="60">
        <v>1.89896095435565</v>
      </c>
      <c r="M227" s="68">
        <v>667</v>
      </c>
      <c r="N227" s="70">
        <f t="shared" si="26"/>
        <v>1</v>
      </c>
      <c r="O227" s="71">
        <v>35954758.330000103</v>
      </c>
      <c r="P227" s="57">
        <f t="shared" si="27"/>
        <v>1</v>
      </c>
      <c r="Q227" s="68">
        <v>158</v>
      </c>
      <c r="R227" s="68">
        <v>668</v>
      </c>
      <c r="S227" s="72">
        <f t="shared" si="28"/>
        <v>23.402657655895414</v>
      </c>
    </row>
    <row r="228" spans="1:19" x14ac:dyDescent="0.25">
      <c r="A228" s="68">
        <f t="shared" si="31"/>
        <v>226</v>
      </c>
      <c r="B228" s="68" t="s">
        <v>314</v>
      </c>
      <c r="C228" s="68" t="s">
        <v>3006</v>
      </c>
      <c r="D228" s="68" t="s">
        <v>3088</v>
      </c>
      <c r="E228" s="68" t="str">
        <f t="shared" si="29"/>
        <v>SERV</v>
      </c>
      <c r="F228" s="68" t="s">
        <v>3005</v>
      </c>
      <c r="G228" s="68">
        <f t="shared" si="30"/>
        <v>21</v>
      </c>
      <c r="H228" s="68">
        <f t="shared" si="32"/>
        <v>6</v>
      </c>
      <c r="I228" s="68" t="str">
        <f t="shared" si="25"/>
        <v>21_6_SERV</v>
      </c>
      <c r="J228" s="60">
        <v>20.340284906465399</v>
      </c>
      <c r="K228" s="60">
        <v>88.338728410199394</v>
      </c>
      <c r="L228" s="60">
        <v>51.654270008408602</v>
      </c>
      <c r="M228" s="68">
        <v>286</v>
      </c>
      <c r="N228" s="70">
        <f t="shared" si="26"/>
        <v>1</v>
      </c>
      <c r="O228" s="71">
        <v>25079379.600000001</v>
      </c>
      <c r="P228" s="57">
        <f t="shared" si="27"/>
        <v>1</v>
      </c>
      <c r="Q228" s="68">
        <v>105</v>
      </c>
      <c r="R228" s="68">
        <v>293</v>
      </c>
      <c r="S228" s="72">
        <f t="shared" si="28"/>
        <v>53.444427775024472</v>
      </c>
    </row>
    <row r="229" spans="1:19" x14ac:dyDescent="0.25">
      <c r="A229" s="68">
        <f t="shared" si="31"/>
        <v>227</v>
      </c>
      <c r="B229" s="68" t="s">
        <v>314</v>
      </c>
      <c r="C229" s="68" t="s">
        <v>1289</v>
      </c>
      <c r="D229" s="68" t="s">
        <v>2399</v>
      </c>
      <c r="E229" s="68" t="str">
        <f t="shared" si="29"/>
        <v>AD</v>
      </c>
      <c r="F229" s="68" t="s">
        <v>1288</v>
      </c>
      <c r="G229" s="68">
        <f t="shared" si="30"/>
        <v>21</v>
      </c>
      <c r="H229" s="68">
        <f t="shared" si="32"/>
        <v>7</v>
      </c>
      <c r="I229" s="68" t="str">
        <f t="shared" si="25"/>
        <v>21_7_AD</v>
      </c>
      <c r="J229" s="60">
        <v>41.908048346882197</v>
      </c>
      <c r="K229" s="60">
        <v>38.371391214712901</v>
      </c>
      <c r="L229" s="60">
        <v>27.064376267129099</v>
      </c>
      <c r="M229" s="68">
        <v>13</v>
      </c>
      <c r="N229" s="70">
        <f t="shared" si="26"/>
        <v>6.7307692307692304E-2</v>
      </c>
      <c r="O229" s="71">
        <v>1023246.22</v>
      </c>
      <c r="P229" s="57">
        <f t="shared" si="27"/>
        <v>6.5653606106081799E-2</v>
      </c>
      <c r="Q229" s="68">
        <v>7</v>
      </c>
      <c r="R229" s="68">
        <v>13</v>
      </c>
      <c r="S229" s="72">
        <f t="shared" si="28"/>
        <v>35.781271942908063</v>
      </c>
    </row>
    <row r="230" spans="1:19" x14ac:dyDescent="0.25">
      <c r="A230" s="68">
        <f t="shared" si="31"/>
        <v>228</v>
      </c>
      <c r="B230" s="68" t="s">
        <v>314</v>
      </c>
      <c r="C230" s="68" t="s">
        <v>1289</v>
      </c>
      <c r="D230" s="68" t="s">
        <v>2456</v>
      </c>
      <c r="E230" s="68" t="str">
        <f t="shared" si="29"/>
        <v>AR</v>
      </c>
      <c r="F230" s="68" t="s">
        <v>1288</v>
      </c>
      <c r="G230" s="68">
        <f t="shared" si="30"/>
        <v>21</v>
      </c>
      <c r="H230" s="68">
        <f t="shared" si="32"/>
        <v>7</v>
      </c>
      <c r="I230" s="68" t="str">
        <f t="shared" si="25"/>
        <v>21_7_AR</v>
      </c>
      <c r="J230" s="60">
        <v>83.241039516576606</v>
      </c>
      <c r="K230" s="60">
        <v>46.306423965390501</v>
      </c>
      <c r="L230" s="60">
        <v>15.049938564503099</v>
      </c>
      <c r="M230" s="68">
        <v>8</v>
      </c>
      <c r="N230" s="70">
        <f t="shared" si="26"/>
        <v>1.9230769230769232E-2</v>
      </c>
      <c r="O230" s="71">
        <v>2234955.08</v>
      </c>
      <c r="P230" s="57">
        <f t="shared" si="27"/>
        <v>0.14339936724819421</v>
      </c>
      <c r="Q230" s="68">
        <v>2</v>
      </c>
      <c r="R230" s="68">
        <v>8</v>
      </c>
      <c r="S230" s="72">
        <f t="shared" si="28"/>
        <v>48.199134015490067</v>
      </c>
    </row>
    <row r="231" spans="1:19" x14ac:dyDescent="0.25">
      <c r="A231" s="68">
        <f t="shared" si="31"/>
        <v>229</v>
      </c>
      <c r="B231" s="68" t="s">
        <v>314</v>
      </c>
      <c r="C231" s="68" t="s">
        <v>1289</v>
      </c>
      <c r="D231" s="68" t="s">
        <v>3088</v>
      </c>
      <c r="E231" s="68" t="str">
        <f t="shared" si="29"/>
        <v>SERV</v>
      </c>
      <c r="F231" s="68" t="s">
        <v>1288</v>
      </c>
      <c r="G231" s="68">
        <f t="shared" si="30"/>
        <v>21</v>
      </c>
      <c r="H231" s="68">
        <f t="shared" si="32"/>
        <v>7</v>
      </c>
      <c r="I231" s="68" t="str">
        <f t="shared" si="25"/>
        <v>21_7_SERV</v>
      </c>
      <c r="J231" s="60">
        <v>18.334787774439601</v>
      </c>
      <c r="K231" s="60">
        <v>53.292164487062699</v>
      </c>
      <c r="L231" s="60">
        <v>30.822233094293502</v>
      </c>
      <c r="M231" s="68">
        <v>186</v>
      </c>
      <c r="N231" s="70">
        <f t="shared" si="26"/>
        <v>0.91346153846153844</v>
      </c>
      <c r="O231" s="71">
        <v>12327328.279999901</v>
      </c>
      <c r="P231" s="57">
        <f t="shared" si="27"/>
        <v>0.79094702664572392</v>
      </c>
      <c r="Q231" s="68">
        <v>95</v>
      </c>
      <c r="R231" s="68">
        <v>186</v>
      </c>
      <c r="S231" s="72">
        <f t="shared" si="28"/>
        <v>34.149728451931935</v>
      </c>
    </row>
    <row r="232" spans="1:19" x14ac:dyDescent="0.25">
      <c r="A232" s="68">
        <f t="shared" si="31"/>
        <v>230</v>
      </c>
      <c r="B232" s="68" t="s">
        <v>314</v>
      </c>
      <c r="C232" s="68" t="s">
        <v>2061</v>
      </c>
      <c r="D232" s="68" t="s">
        <v>2399</v>
      </c>
      <c r="E232" s="68" t="str">
        <f t="shared" si="29"/>
        <v>AD</v>
      </c>
      <c r="F232" s="68" t="s">
        <v>2060</v>
      </c>
      <c r="G232" s="68">
        <f t="shared" si="30"/>
        <v>21</v>
      </c>
      <c r="H232" s="68">
        <f t="shared" si="32"/>
        <v>8</v>
      </c>
      <c r="I232" s="68" t="str">
        <f t="shared" si="25"/>
        <v>21_8_AD</v>
      </c>
      <c r="J232" s="60">
        <v>52.676126638231402</v>
      </c>
      <c r="K232" s="60">
        <v>57.582272558354198</v>
      </c>
      <c r="L232" s="60">
        <v>54.2646575640224</v>
      </c>
      <c r="M232" s="68">
        <v>9</v>
      </c>
      <c r="N232" s="70">
        <f t="shared" si="26"/>
        <v>8.4337349397590355E-2</v>
      </c>
      <c r="O232" s="71">
        <v>802752.7</v>
      </c>
      <c r="P232" s="57">
        <f t="shared" si="27"/>
        <v>5.1903731394513784E-2</v>
      </c>
      <c r="Q232" s="68">
        <v>7</v>
      </c>
      <c r="R232" s="68">
        <v>9</v>
      </c>
      <c r="S232" s="72">
        <f t="shared" si="28"/>
        <v>54.841018920202664</v>
      </c>
    </row>
    <row r="233" spans="1:19" x14ac:dyDescent="0.25">
      <c r="A233" s="68">
        <f t="shared" si="31"/>
        <v>231</v>
      </c>
      <c r="B233" s="68" t="s">
        <v>314</v>
      </c>
      <c r="C233" s="68" t="s">
        <v>2061</v>
      </c>
      <c r="D233" s="68" t="s">
        <v>3088</v>
      </c>
      <c r="E233" s="68" t="str">
        <f t="shared" si="29"/>
        <v>SERV</v>
      </c>
      <c r="F233" s="68" t="s">
        <v>2060</v>
      </c>
      <c r="G233" s="68">
        <f t="shared" si="30"/>
        <v>21</v>
      </c>
      <c r="H233" s="68">
        <f t="shared" si="32"/>
        <v>8</v>
      </c>
      <c r="I233" s="68" t="str">
        <f t="shared" si="25"/>
        <v>21_8_SERV</v>
      </c>
      <c r="J233" s="60">
        <v>24.820308111276798</v>
      </c>
      <c r="K233" s="60">
        <v>54.361521467171897</v>
      </c>
      <c r="L233" s="60">
        <v>52.7025046428382</v>
      </c>
      <c r="M233" s="68">
        <v>214</v>
      </c>
      <c r="N233" s="70">
        <f t="shared" si="26"/>
        <v>0.91566265060240959</v>
      </c>
      <c r="O233" s="71">
        <v>14663432.07</v>
      </c>
      <c r="P233" s="57">
        <f t="shared" si="27"/>
        <v>0.94809626860548624</v>
      </c>
      <c r="Q233" s="68">
        <v>76</v>
      </c>
      <c r="R233" s="68">
        <v>222</v>
      </c>
      <c r="S233" s="72">
        <f t="shared" si="28"/>
        <v>43.961444740428966</v>
      </c>
    </row>
    <row r="234" spans="1:19" x14ac:dyDescent="0.25">
      <c r="A234" s="68">
        <f t="shared" si="31"/>
        <v>232</v>
      </c>
      <c r="B234" s="68" t="s">
        <v>314</v>
      </c>
      <c r="C234" s="68" t="s">
        <v>2895</v>
      </c>
      <c r="D234" s="68" t="s">
        <v>3088</v>
      </c>
      <c r="E234" s="68" t="str">
        <f t="shared" si="29"/>
        <v>SERV</v>
      </c>
      <c r="F234" s="68" t="s">
        <v>2894</v>
      </c>
      <c r="G234" s="68">
        <f t="shared" si="30"/>
        <v>21</v>
      </c>
      <c r="H234" s="68">
        <f t="shared" si="32"/>
        <v>9</v>
      </c>
      <c r="I234" s="68" t="str">
        <f t="shared" si="25"/>
        <v>21_9_SERV</v>
      </c>
      <c r="J234" s="60">
        <v>41.563715289626302</v>
      </c>
      <c r="K234" s="60">
        <v>30.879142389550498</v>
      </c>
      <c r="L234" s="60">
        <v>49.998467067950102</v>
      </c>
      <c r="M234" s="68">
        <v>216</v>
      </c>
      <c r="N234" s="70">
        <f t="shared" si="26"/>
        <v>1</v>
      </c>
      <c r="O234" s="71">
        <v>12053725.5699999</v>
      </c>
      <c r="P234" s="57">
        <f t="shared" si="27"/>
        <v>1</v>
      </c>
      <c r="Q234" s="68">
        <v>95</v>
      </c>
      <c r="R234" s="68">
        <v>216</v>
      </c>
      <c r="S234" s="72">
        <f t="shared" si="28"/>
        <v>40.813774915708969</v>
      </c>
    </row>
    <row r="235" spans="1:19" x14ac:dyDescent="0.25">
      <c r="A235" s="68">
        <f t="shared" si="31"/>
        <v>233</v>
      </c>
      <c r="B235" s="68" t="s">
        <v>314</v>
      </c>
      <c r="C235" s="68" t="s">
        <v>1258</v>
      </c>
      <c r="D235" s="68" t="s">
        <v>2399</v>
      </c>
      <c r="E235" s="68" t="str">
        <f t="shared" si="29"/>
        <v>AD</v>
      </c>
      <c r="F235" s="68" t="s">
        <v>1257</v>
      </c>
      <c r="G235" s="68">
        <f t="shared" si="30"/>
        <v>21</v>
      </c>
      <c r="H235" s="68">
        <f t="shared" si="32"/>
        <v>10</v>
      </c>
      <c r="I235" s="68" t="str">
        <f t="shared" si="25"/>
        <v>21_10_AD</v>
      </c>
      <c r="J235" s="60">
        <v>29.763600685376002</v>
      </c>
      <c r="K235" s="60">
        <v>57.264576584079599</v>
      </c>
      <c r="L235" s="60">
        <v>44.827997486620902</v>
      </c>
      <c r="M235" s="68">
        <v>28</v>
      </c>
      <c r="N235" s="70">
        <f t="shared" si="26"/>
        <v>2.2110552763819097E-2</v>
      </c>
      <c r="O235" s="71">
        <v>8620013.2999999896</v>
      </c>
      <c r="P235" s="57">
        <f t="shared" si="27"/>
        <v>1.0128540850851736E-2</v>
      </c>
      <c r="Q235" s="68">
        <v>22</v>
      </c>
      <c r="R235" s="68">
        <v>30</v>
      </c>
      <c r="S235" s="72">
        <f t="shared" si="28"/>
        <v>43.952058252025495</v>
      </c>
    </row>
    <row r="236" spans="1:19" x14ac:dyDescent="0.25">
      <c r="A236" s="68">
        <f t="shared" si="31"/>
        <v>234</v>
      </c>
      <c r="B236" s="68" t="s">
        <v>314</v>
      </c>
      <c r="C236" s="68" t="s">
        <v>1258</v>
      </c>
      <c r="D236" s="68" t="s">
        <v>2456</v>
      </c>
      <c r="E236" s="68" t="str">
        <f t="shared" si="29"/>
        <v>AR</v>
      </c>
      <c r="F236" s="68" t="s">
        <v>1257</v>
      </c>
      <c r="G236" s="68">
        <f t="shared" si="30"/>
        <v>21</v>
      </c>
      <c r="H236" s="68">
        <f t="shared" si="32"/>
        <v>10</v>
      </c>
      <c r="I236" s="68" t="str">
        <f t="shared" si="25"/>
        <v>21_10_AR</v>
      </c>
      <c r="J236" s="60">
        <v>54.477354266791401</v>
      </c>
      <c r="K236" s="60">
        <v>27.026125997638498</v>
      </c>
      <c r="L236" s="60">
        <v>41.6982081617275</v>
      </c>
      <c r="M236" s="68">
        <v>7</v>
      </c>
      <c r="N236" s="70">
        <f t="shared" si="26"/>
        <v>7.0351758793969852E-3</v>
      </c>
      <c r="O236" s="71">
        <v>132786496.87</v>
      </c>
      <c r="P236" s="57">
        <f t="shared" si="27"/>
        <v>0.15602452237391479</v>
      </c>
      <c r="Q236" s="68">
        <v>7</v>
      </c>
      <c r="R236" s="68">
        <v>7</v>
      </c>
      <c r="S236" s="72">
        <f t="shared" si="28"/>
        <v>41.067229475385801</v>
      </c>
    </row>
    <row r="237" spans="1:19" x14ac:dyDescent="0.25">
      <c r="A237" s="68">
        <f t="shared" si="31"/>
        <v>235</v>
      </c>
      <c r="B237" s="68" t="s">
        <v>314</v>
      </c>
      <c r="C237" s="68" t="s">
        <v>1258</v>
      </c>
      <c r="D237" s="68" t="s">
        <v>3088</v>
      </c>
      <c r="E237" s="68" t="str">
        <f t="shared" si="29"/>
        <v>SERV</v>
      </c>
      <c r="F237" s="68" t="s">
        <v>1257</v>
      </c>
      <c r="G237" s="68">
        <f t="shared" si="30"/>
        <v>21</v>
      </c>
      <c r="H237" s="68">
        <f t="shared" si="32"/>
        <v>10</v>
      </c>
      <c r="I237" s="68" t="str">
        <f t="shared" si="25"/>
        <v>21_10_SERV</v>
      </c>
      <c r="J237" s="60">
        <v>16.647683275854298</v>
      </c>
      <c r="K237" s="60">
        <v>64.625425764503603</v>
      </c>
      <c r="L237" s="60">
        <v>38.710325165410602</v>
      </c>
      <c r="M237" s="68">
        <v>2663</v>
      </c>
      <c r="N237" s="70">
        <f t="shared" si="26"/>
        <v>0.97085427135678393</v>
      </c>
      <c r="O237" s="71">
        <v>709655200.19226897</v>
      </c>
      <c r="P237" s="57">
        <f t="shared" si="27"/>
        <v>0.83384693677523358</v>
      </c>
      <c r="Q237" s="68">
        <v>966</v>
      </c>
      <c r="R237" s="68">
        <v>2667</v>
      </c>
      <c r="S237" s="72">
        <f t="shared" si="28"/>
        <v>39.994478068589501</v>
      </c>
    </row>
    <row r="238" spans="1:19" x14ac:dyDescent="0.25">
      <c r="A238" s="68">
        <f t="shared" si="31"/>
        <v>236</v>
      </c>
      <c r="B238" s="68" t="s">
        <v>2438</v>
      </c>
      <c r="C238" s="68" t="s">
        <v>2439</v>
      </c>
      <c r="D238" s="68" t="s">
        <v>2456</v>
      </c>
      <c r="E238" s="68" t="str">
        <f t="shared" si="29"/>
        <v>AR</v>
      </c>
      <c r="F238" s="68" t="s">
        <v>2437</v>
      </c>
      <c r="G238" s="68">
        <f t="shared" si="30"/>
        <v>22</v>
      </c>
      <c r="H238" s="68">
        <f t="shared" si="32"/>
        <v>1</v>
      </c>
      <c r="I238" s="68" t="str">
        <f t="shared" si="25"/>
        <v>22_1_AR</v>
      </c>
      <c r="J238" s="60">
        <v>66.514513213290101</v>
      </c>
      <c r="K238" s="60">
        <v>54.439093407340799</v>
      </c>
      <c r="L238" s="60">
        <v>75.168341803247998</v>
      </c>
      <c r="M238" s="68">
        <v>4</v>
      </c>
      <c r="N238" s="70">
        <f t="shared" si="26"/>
        <v>7.1428571428571425E-2</v>
      </c>
      <c r="O238" s="71">
        <v>10266821.039999999</v>
      </c>
      <c r="P238" s="57">
        <f t="shared" si="27"/>
        <v>0.31883624093803753</v>
      </c>
      <c r="Q238" s="68">
        <v>2</v>
      </c>
      <c r="R238" s="68">
        <v>4</v>
      </c>
      <c r="S238" s="72">
        <f t="shared" si="28"/>
        <v>65.373982807959635</v>
      </c>
    </row>
    <row r="239" spans="1:19" x14ac:dyDescent="0.25">
      <c r="A239" s="68">
        <f t="shared" si="31"/>
        <v>237</v>
      </c>
      <c r="B239" s="68" t="s">
        <v>2438</v>
      </c>
      <c r="C239" s="68" t="s">
        <v>2439</v>
      </c>
      <c r="D239" s="68" t="s">
        <v>3088</v>
      </c>
      <c r="E239" s="68" t="str">
        <f t="shared" si="29"/>
        <v>SERV</v>
      </c>
      <c r="F239" s="68" t="s">
        <v>2437</v>
      </c>
      <c r="G239" s="68">
        <f t="shared" si="30"/>
        <v>22</v>
      </c>
      <c r="H239" s="68">
        <f t="shared" si="32"/>
        <v>1</v>
      </c>
      <c r="I239" s="68" t="str">
        <f t="shared" si="25"/>
        <v>22_1_SERV</v>
      </c>
      <c r="J239" s="60">
        <v>28.615239438690601</v>
      </c>
      <c r="K239" s="60">
        <v>78.341496521402206</v>
      </c>
      <c r="L239" s="60">
        <v>48.6233435545509</v>
      </c>
      <c r="M239" s="68">
        <v>35</v>
      </c>
      <c r="N239" s="70">
        <f t="shared" si="26"/>
        <v>0.9285714285714286</v>
      </c>
      <c r="O239" s="71">
        <v>21934101.32</v>
      </c>
      <c r="P239" s="57">
        <f t="shared" si="27"/>
        <v>0.68116375906196247</v>
      </c>
      <c r="Q239" s="68">
        <v>26</v>
      </c>
      <c r="R239" s="68">
        <v>35</v>
      </c>
      <c r="S239" s="72">
        <f t="shared" si="28"/>
        <v>51.860026504881233</v>
      </c>
    </row>
    <row r="240" spans="1:19" x14ac:dyDescent="0.25">
      <c r="A240" s="68">
        <f t="shared" si="31"/>
        <v>238</v>
      </c>
      <c r="B240" s="68" t="s">
        <v>2296</v>
      </c>
      <c r="C240" s="68" t="s">
        <v>2297</v>
      </c>
      <c r="D240" s="68" t="s">
        <v>2399</v>
      </c>
      <c r="E240" s="68" t="str">
        <f t="shared" si="29"/>
        <v>AD</v>
      </c>
      <c r="F240" s="68" t="s">
        <v>2295</v>
      </c>
      <c r="G240" s="68">
        <f t="shared" si="30"/>
        <v>23</v>
      </c>
      <c r="H240" s="68">
        <f t="shared" si="32"/>
        <v>1</v>
      </c>
      <c r="I240" s="68" t="str">
        <f t="shared" si="25"/>
        <v>23_1_AD</v>
      </c>
      <c r="J240" s="60">
        <v>31.651136762001901</v>
      </c>
      <c r="K240" s="60">
        <v>58.184655177972203</v>
      </c>
      <c r="L240" s="60">
        <v>45.208877042614802</v>
      </c>
      <c r="M240" s="68">
        <v>24</v>
      </c>
      <c r="N240" s="70">
        <f t="shared" si="26"/>
        <v>0.19834710743801653</v>
      </c>
      <c r="O240" s="71">
        <v>5369741.6100000003</v>
      </c>
      <c r="P240" s="57">
        <f t="shared" si="27"/>
        <v>4.4828121047035888E-2</v>
      </c>
      <c r="Q240" s="68">
        <v>24</v>
      </c>
      <c r="R240" s="68">
        <v>30</v>
      </c>
      <c r="S240" s="72">
        <f t="shared" si="28"/>
        <v>45.01488966086297</v>
      </c>
    </row>
    <row r="241" spans="1:19" x14ac:dyDescent="0.25">
      <c r="A241" s="68">
        <f t="shared" si="31"/>
        <v>239</v>
      </c>
      <c r="B241" s="68" t="s">
        <v>2296</v>
      </c>
      <c r="C241" s="68" t="s">
        <v>2297</v>
      </c>
      <c r="D241" s="68" t="s">
        <v>2456</v>
      </c>
      <c r="E241" s="68" t="str">
        <f t="shared" si="29"/>
        <v>AR</v>
      </c>
      <c r="F241" s="68" t="s">
        <v>2295</v>
      </c>
      <c r="G241" s="68">
        <f t="shared" si="30"/>
        <v>23</v>
      </c>
      <c r="H241" s="68">
        <f t="shared" si="32"/>
        <v>1</v>
      </c>
      <c r="I241" s="68" t="str">
        <f t="shared" si="25"/>
        <v>23_1_AR</v>
      </c>
      <c r="J241" s="60">
        <v>44.647078793791003</v>
      </c>
      <c r="K241" s="60">
        <v>59.730452842851797</v>
      </c>
      <c r="L241" s="60">
        <v>69.115825969739703</v>
      </c>
      <c r="M241" s="68">
        <v>5</v>
      </c>
      <c r="N241" s="70">
        <f t="shared" si="26"/>
        <v>4.1322314049586778E-2</v>
      </c>
      <c r="O241" s="71">
        <v>8349119.1399999997</v>
      </c>
      <c r="P241" s="57">
        <f t="shared" si="27"/>
        <v>6.9700806971239745E-2</v>
      </c>
      <c r="Q241" s="68">
        <v>5</v>
      </c>
      <c r="R241" s="68">
        <v>5</v>
      </c>
      <c r="S241" s="72">
        <f t="shared" si="28"/>
        <v>57.831119202127503</v>
      </c>
    </row>
    <row r="242" spans="1:19" x14ac:dyDescent="0.25">
      <c r="A242" s="68">
        <f t="shared" si="31"/>
        <v>240</v>
      </c>
      <c r="B242" s="68" t="s">
        <v>2296</v>
      </c>
      <c r="C242" s="68" t="s">
        <v>2297</v>
      </c>
      <c r="D242" s="68" t="s">
        <v>3088</v>
      </c>
      <c r="E242" s="68" t="str">
        <f t="shared" si="29"/>
        <v>SERV</v>
      </c>
      <c r="F242" s="68" t="s">
        <v>2295</v>
      </c>
      <c r="G242" s="68">
        <f t="shared" si="30"/>
        <v>23</v>
      </c>
      <c r="H242" s="68">
        <f t="shared" si="32"/>
        <v>1</v>
      </c>
      <c r="I242" s="68" t="str">
        <f t="shared" si="25"/>
        <v>23_1_SERV</v>
      </c>
      <c r="J242" s="60">
        <v>42.821103624982001</v>
      </c>
      <c r="K242" s="60">
        <v>79.822533457384495</v>
      </c>
      <c r="L242" s="60">
        <v>50.1510956029935</v>
      </c>
      <c r="M242" s="68">
        <v>90</v>
      </c>
      <c r="N242" s="70">
        <f t="shared" si="26"/>
        <v>0.76033057851239672</v>
      </c>
      <c r="O242" s="71">
        <v>106066253.695591</v>
      </c>
      <c r="P242" s="57">
        <f t="shared" si="27"/>
        <v>0.88547107198172437</v>
      </c>
      <c r="Q242" s="68">
        <v>92</v>
      </c>
      <c r="R242" s="68">
        <v>110</v>
      </c>
      <c r="S242" s="72">
        <f t="shared" si="28"/>
        <v>57.598244228453332</v>
      </c>
    </row>
    <row r="243" spans="1:19" x14ac:dyDescent="0.25">
      <c r="A243" s="68">
        <f t="shared" si="31"/>
        <v>241</v>
      </c>
      <c r="B243" s="68" t="s">
        <v>479</v>
      </c>
      <c r="C243" s="68" t="s">
        <v>480</v>
      </c>
      <c r="D243" s="68" t="s">
        <v>2399</v>
      </c>
      <c r="E243" s="68" t="str">
        <f t="shared" si="29"/>
        <v>AD</v>
      </c>
      <c r="F243" s="68" t="s">
        <v>478</v>
      </c>
      <c r="G243" s="68">
        <f t="shared" si="30"/>
        <v>24</v>
      </c>
      <c r="H243" s="68">
        <f t="shared" si="32"/>
        <v>1</v>
      </c>
      <c r="I243" s="68" t="str">
        <f t="shared" si="25"/>
        <v>24_1_AD</v>
      </c>
      <c r="J243" s="60">
        <v>16.120420532199098</v>
      </c>
      <c r="K243" s="60">
        <v>41.489621679049797</v>
      </c>
      <c r="L243" s="60">
        <v>43.976409625027799</v>
      </c>
      <c r="M243" s="68">
        <v>128</v>
      </c>
      <c r="N243" s="70">
        <f t="shared" si="26"/>
        <v>0.24929178470254956</v>
      </c>
      <c r="O243" s="71">
        <v>33712110.170270301</v>
      </c>
      <c r="P243" s="57">
        <f t="shared" si="27"/>
        <v>7.6811717719866224E-2</v>
      </c>
      <c r="Q243" s="68">
        <v>88</v>
      </c>
      <c r="R243" s="68">
        <v>136</v>
      </c>
      <c r="S243" s="72">
        <f t="shared" si="28"/>
        <v>33.862150612092229</v>
      </c>
    </row>
    <row r="244" spans="1:19" x14ac:dyDescent="0.25">
      <c r="A244" s="68">
        <f t="shared" si="31"/>
        <v>242</v>
      </c>
      <c r="B244" s="68" t="s">
        <v>479</v>
      </c>
      <c r="C244" s="68" t="s">
        <v>480</v>
      </c>
      <c r="D244" s="68" t="s">
        <v>2456</v>
      </c>
      <c r="E244" s="68" t="str">
        <f t="shared" si="29"/>
        <v>AR</v>
      </c>
      <c r="F244" s="68" t="s">
        <v>478</v>
      </c>
      <c r="G244" s="68">
        <f t="shared" si="30"/>
        <v>24</v>
      </c>
      <c r="H244" s="68">
        <f t="shared" si="32"/>
        <v>1</v>
      </c>
      <c r="I244" s="68" t="str">
        <f t="shared" si="25"/>
        <v>24_1_AR</v>
      </c>
      <c r="J244" s="60">
        <v>26.038764001583299</v>
      </c>
      <c r="K244" s="60">
        <v>36.3961511307606</v>
      </c>
      <c r="L244" s="60">
        <v>54.4098482072595</v>
      </c>
      <c r="M244" s="68">
        <v>38</v>
      </c>
      <c r="N244" s="70">
        <f t="shared" si="26"/>
        <v>7.0821529745042494E-2</v>
      </c>
      <c r="O244" s="71">
        <v>28965196.873739801</v>
      </c>
      <c r="P244" s="57">
        <f t="shared" si="27"/>
        <v>6.5996062386153936E-2</v>
      </c>
      <c r="Q244" s="68">
        <v>25</v>
      </c>
      <c r="R244" s="68">
        <v>41</v>
      </c>
      <c r="S244" s="72">
        <f t="shared" si="28"/>
        <v>38.94825444653447</v>
      </c>
    </row>
    <row r="245" spans="1:19" x14ac:dyDescent="0.25">
      <c r="A245" s="68">
        <f t="shared" si="31"/>
        <v>243</v>
      </c>
      <c r="B245" s="68" t="s">
        <v>479</v>
      </c>
      <c r="C245" s="68" t="s">
        <v>480</v>
      </c>
      <c r="D245" s="68" t="s">
        <v>2860</v>
      </c>
      <c r="E245" s="68" t="str">
        <f t="shared" si="29"/>
        <v>OP</v>
      </c>
      <c r="F245" s="68" t="s">
        <v>478</v>
      </c>
      <c r="G245" s="68">
        <f t="shared" si="30"/>
        <v>24</v>
      </c>
      <c r="H245" s="68">
        <f t="shared" si="32"/>
        <v>1</v>
      </c>
      <c r="I245" s="68" t="str">
        <f t="shared" si="25"/>
        <v>24_1_OP</v>
      </c>
      <c r="J245" s="60">
        <v>43.744840305943697</v>
      </c>
      <c r="K245" s="60">
        <v>30.076025011729602</v>
      </c>
      <c r="L245" s="60">
        <v>35.788112839678703</v>
      </c>
      <c r="M245" s="68">
        <v>10</v>
      </c>
      <c r="N245" s="70">
        <f t="shared" si="26"/>
        <v>1.9830028328611898E-2</v>
      </c>
      <c r="O245" s="71">
        <v>59375959.93</v>
      </c>
      <c r="P245" s="57">
        <f t="shared" si="27"/>
        <v>0.13528579049054171</v>
      </c>
      <c r="Q245" s="68">
        <v>7</v>
      </c>
      <c r="R245" s="68">
        <v>10</v>
      </c>
      <c r="S245" s="72">
        <f t="shared" si="28"/>
        <v>36.536326052450669</v>
      </c>
    </row>
    <row r="246" spans="1:19" x14ac:dyDescent="0.25">
      <c r="A246" s="68">
        <f t="shared" si="31"/>
        <v>244</v>
      </c>
      <c r="B246" s="68" t="s">
        <v>479</v>
      </c>
      <c r="C246" s="68" t="s">
        <v>480</v>
      </c>
      <c r="D246" s="68" t="s">
        <v>3088</v>
      </c>
      <c r="E246" s="68" t="str">
        <f t="shared" si="29"/>
        <v>SERV</v>
      </c>
      <c r="F246" s="68" t="s">
        <v>478</v>
      </c>
      <c r="G246" s="68">
        <f t="shared" si="30"/>
        <v>24</v>
      </c>
      <c r="H246" s="68">
        <f t="shared" si="32"/>
        <v>1</v>
      </c>
      <c r="I246" s="68" t="str">
        <f t="shared" si="25"/>
        <v>24_1_SERV</v>
      </c>
      <c r="J246" s="60">
        <v>13.5561503199069</v>
      </c>
      <c r="K246" s="60">
        <v>46.6117795009772</v>
      </c>
      <c r="L246" s="60">
        <v>50.174350440927903</v>
      </c>
      <c r="M246" s="68">
        <v>412</v>
      </c>
      <c r="N246" s="70">
        <f t="shared" si="26"/>
        <v>0.64872521246458925</v>
      </c>
      <c r="O246" s="71">
        <v>314847831.02783501</v>
      </c>
      <c r="P246" s="57">
        <f t="shared" si="27"/>
        <v>0.71736840558113002</v>
      </c>
      <c r="Q246" s="68">
        <v>229</v>
      </c>
      <c r="R246" s="68">
        <v>461</v>
      </c>
      <c r="S246" s="72">
        <f t="shared" si="28"/>
        <v>36.780760087270664</v>
      </c>
    </row>
    <row r="247" spans="1:19" x14ac:dyDescent="0.25">
      <c r="A247" s="68">
        <f t="shared" si="31"/>
        <v>245</v>
      </c>
      <c r="B247" s="68" t="s">
        <v>479</v>
      </c>
      <c r="C247" s="68" t="s">
        <v>480</v>
      </c>
      <c r="D247" s="68" t="s">
        <v>2893</v>
      </c>
      <c r="E247" s="68" t="str">
        <f t="shared" si="29"/>
        <v>SOP</v>
      </c>
      <c r="F247" s="68" t="s">
        <v>478</v>
      </c>
      <c r="G247" s="68">
        <f t="shared" si="30"/>
        <v>24</v>
      </c>
      <c r="H247" s="68">
        <f t="shared" si="32"/>
        <v>1</v>
      </c>
      <c r="I247" s="68" t="str">
        <f t="shared" si="25"/>
        <v>24_1_SOP</v>
      </c>
      <c r="J247" s="60">
        <v>42.669806901282897</v>
      </c>
      <c r="K247" s="60">
        <v>46.017790489076603</v>
      </c>
      <c r="L247" s="60">
        <v>49.625249489625297</v>
      </c>
      <c r="M247" s="68">
        <v>8</v>
      </c>
      <c r="N247" s="70">
        <f t="shared" si="26"/>
        <v>1.1331444759206799E-2</v>
      </c>
      <c r="O247" s="71">
        <v>1991706</v>
      </c>
      <c r="P247" s="57">
        <f t="shared" si="27"/>
        <v>4.5380238223081612E-3</v>
      </c>
      <c r="Q247" s="68">
        <v>4</v>
      </c>
      <c r="R247" s="68">
        <v>8</v>
      </c>
      <c r="S247" s="72">
        <f t="shared" si="28"/>
        <v>46.104282293328261</v>
      </c>
    </row>
    <row r="248" spans="1:19" x14ac:dyDescent="0.25">
      <c r="A248" s="68">
        <f t="shared" si="31"/>
        <v>246</v>
      </c>
      <c r="B248" s="68" t="s">
        <v>2188</v>
      </c>
      <c r="C248" s="68" t="s">
        <v>2189</v>
      </c>
      <c r="D248" s="68" t="s">
        <v>2399</v>
      </c>
      <c r="E248" s="68" t="str">
        <f t="shared" si="29"/>
        <v>AD</v>
      </c>
      <c r="F248" s="68" t="s">
        <v>2187</v>
      </c>
      <c r="G248" s="68">
        <f t="shared" si="30"/>
        <v>25</v>
      </c>
      <c r="H248" s="68">
        <f t="shared" si="32"/>
        <v>1</v>
      </c>
      <c r="I248" s="68" t="str">
        <f t="shared" si="25"/>
        <v>25_1_AD</v>
      </c>
      <c r="J248" s="60">
        <v>28.555585336993101</v>
      </c>
      <c r="K248" s="60">
        <v>38.620459821750103</v>
      </c>
      <c r="L248" s="60">
        <v>51.4050897633376</v>
      </c>
      <c r="M248" s="68">
        <v>45</v>
      </c>
      <c r="N248" s="70">
        <f t="shared" si="26"/>
        <v>0.20231213872832371</v>
      </c>
      <c r="O248" s="71">
        <v>59347842.829999998</v>
      </c>
      <c r="P248" s="57">
        <f t="shared" si="27"/>
        <v>6.984504939820288E-2</v>
      </c>
      <c r="Q248" s="68">
        <v>35</v>
      </c>
      <c r="R248" s="68">
        <v>51</v>
      </c>
      <c r="S248" s="72">
        <f t="shared" si="28"/>
        <v>39.527044974026936</v>
      </c>
    </row>
    <row r="249" spans="1:19" x14ac:dyDescent="0.25">
      <c r="A249" s="68">
        <f t="shared" si="31"/>
        <v>247</v>
      </c>
      <c r="B249" s="68" t="s">
        <v>2188</v>
      </c>
      <c r="C249" s="68" t="s">
        <v>2189</v>
      </c>
      <c r="D249" s="68" t="s">
        <v>2456</v>
      </c>
      <c r="E249" s="68" t="str">
        <f t="shared" si="29"/>
        <v>AR</v>
      </c>
      <c r="F249" s="68" t="s">
        <v>2187</v>
      </c>
      <c r="G249" s="68">
        <f t="shared" si="30"/>
        <v>25</v>
      </c>
      <c r="H249" s="68">
        <f t="shared" si="32"/>
        <v>1</v>
      </c>
      <c r="I249" s="68" t="str">
        <f t="shared" si="25"/>
        <v>25_1_AR</v>
      </c>
      <c r="J249" s="60">
        <v>79.390644284728893</v>
      </c>
      <c r="K249" s="60">
        <v>29.1573476995075</v>
      </c>
      <c r="L249" s="60">
        <v>23.624335995306499</v>
      </c>
      <c r="M249" s="68">
        <v>5</v>
      </c>
      <c r="N249" s="70">
        <f t="shared" si="26"/>
        <v>1.7341040462427744E-2</v>
      </c>
      <c r="O249" s="71">
        <v>8828633.5199999996</v>
      </c>
      <c r="P249" s="57">
        <f t="shared" si="27"/>
        <v>1.0390206533527509E-2</v>
      </c>
      <c r="Q249" s="68">
        <v>3</v>
      </c>
      <c r="R249" s="68">
        <v>5</v>
      </c>
      <c r="S249" s="72">
        <f t="shared" si="28"/>
        <v>44.057442659847631</v>
      </c>
    </row>
    <row r="250" spans="1:19" x14ac:dyDescent="0.25">
      <c r="A250" s="68">
        <f t="shared" si="31"/>
        <v>248</v>
      </c>
      <c r="B250" s="68" t="s">
        <v>2188</v>
      </c>
      <c r="C250" s="68" t="s">
        <v>2189</v>
      </c>
      <c r="D250" s="68" t="s">
        <v>2860</v>
      </c>
      <c r="E250" s="68" t="str">
        <f t="shared" si="29"/>
        <v>OP</v>
      </c>
      <c r="F250" s="68" t="s">
        <v>2187</v>
      </c>
      <c r="G250" s="68">
        <f t="shared" si="30"/>
        <v>25</v>
      </c>
      <c r="H250" s="68">
        <f t="shared" si="32"/>
        <v>1</v>
      </c>
      <c r="I250" s="68" t="str">
        <f t="shared" si="25"/>
        <v>25_1_OP</v>
      </c>
      <c r="J250" s="60">
        <v>25.624731955994498</v>
      </c>
      <c r="K250" s="60">
        <v>35.608779392135901</v>
      </c>
      <c r="L250" s="60">
        <v>39.870559108325899</v>
      </c>
      <c r="M250" s="68">
        <v>80</v>
      </c>
      <c r="N250" s="70">
        <f t="shared" si="26"/>
        <v>0.2138728323699422</v>
      </c>
      <c r="O250" s="71">
        <v>653442683.38</v>
      </c>
      <c r="P250" s="57">
        <f t="shared" si="27"/>
        <v>0.76902098413760223</v>
      </c>
      <c r="Q250" s="68">
        <v>37</v>
      </c>
      <c r="R250" s="68">
        <v>80</v>
      </c>
      <c r="S250" s="72">
        <f t="shared" si="28"/>
        <v>33.701356818818766</v>
      </c>
    </row>
    <row r="251" spans="1:19" x14ac:dyDescent="0.25">
      <c r="A251" s="68">
        <f t="shared" si="31"/>
        <v>249</v>
      </c>
      <c r="B251" s="68" t="s">
        <v>2188</v>
      </c>
      <c r="C251" s="68" t="s">
        <v>2189</v>
      </c>
      <c r="D251" s="68" t="s">
        <v>3088</v>
      </c>
      <c r="E251" s="68" t="str">
        <f t="shared" si="29"/>
        <v>SERV</v>
      </c>
      <c r="F251" s="68" t="s">
        <v>2187</v>
      </c>
      <c r="G251" s="68">
        <f t="shared" si="30"/>
        <v>25</v>
      </c>
      <c r="H251" s="68">
        <f t="shared" si="32"/>
        <v>1</v>
      </c>
      <c r="I251" s="68" t="str">
        <f t="shared" si="25"/>
        <v>25_1_SERV</v>
      </c>
      <c r="J251" s="60">
        <v>26.339587976686399</v>
      </c>
      <c r="K251" s="60">
        <v>52.4398203834781</v>
      </c>
      <c r="L251" s="60">
        <v>31.417024828953899</v>
      </c>
      <c r="M251" s="68">
        <v>129</v>
      </c>
      <c r="N251" s="70">
        <f t="shared" si="26"/>
        <v>0.47976878612716761</v>
      </c>
      <c r="O251" s="71">
        <v>67342789.5750992</v>
      </c>
      <c r="P251" s="57">
        <f t="shared" si="27"/>
        <v>7.925411000967271E-2</v>
      </c>
      <c r="Q251" s="68">
        <v>83</v>
      </c>
      <c r="R251" s="68">
        <v>139</v>
      </c>
      <c r="S251" s="72">
        <f t="shared" si="28"/>
        <v>36.732144396372796</v>
      </c>
    </row>
    <row r="252" spans="1:19" x14ac:dyDescent="0.25">
      <c r="A252" s="68">
        <f t="shared" si="31"/>
        <v>250</v>
      </c>
      <c r="B252" s="68" t="s">
        <v>2188</v>
      </c>
      <c r="C252" s="68" t="s">
        <v>2189</v>
      </c>
      <c r="D252" s="68" t="s">
        <v>2893</v>
      </c>
      <c r="E252" s="68" t="str">
        <f t="shared" si="29"/>
        <v>SOP</v>
      </c>
      <c r="F252" s="68" t="s">
        <v>2187</v>
      </c>
      <c r="G252" s="68">
        <f t="shared" si="30"/>
        <v>25</v>
      </c>
      <c r="H252" s="68">
        <f t="shared" si="32"/>
        <v>1</v>
      </c>
      <c r="I252" s="68" t="str">
        <f t="shared" si="25"/>
        <v>25_1_SOP</v>
      </c>
      <c r="J252" s="60">
        <v>22.758847388934001</v>
      </c>
      <c r="K252" s="60">
        <v>39.033175167809702</v>
      </c>
      <c r="L252" s="60">
        <v>56.066475916059801</v>
      </c>
      <c r="M252" s="68">
        <v>21</v>
      </c>
      <c r="N252" s="70">
        <f t="shared" si="26"/>
        <v>8.6705202312138727E-2</v>
      </c>
      <c r="O252" s="71">
        <v>60745271.770000003</v>
      </c>
      <c r="P252" s="57">
        <f t="shared" si="27"/>
        <v>7.1489649920994588E-2</v>
      </c>
      <c r="Q252" s="68">
        <v>15</v>
      </c>
      <c r="R252" s="68">
        <v>21</v>
      </c>
      <c r="S252" s="72">
        <f t="shared" si="28"/>
        <v>39.286166157601166</v>
      </c>
    </row>
    <row r="253" spans="1:19" x14ac:dyDescent="0.25">
      <c r="A253" s="68">
        <f t="shared" si="31"/>
        <v>251</v>
      </c>
      <c r="B253" s="68" t="s">
        <v>953</v>
      </c>
      <c r="C253" s="68" t="s">
        <v>954</v>
      </c>
      <c r="D253" s="68" t="s">
        <v>2399</v>
      </c>
      <c r="E253" s="68" t="str">
        <f t="shared" si="29"/>
        <v>AD</v>
      </c>
      <c r="F253" s="68" t="s">
        <v>952</v>
      </c>
      <c r="G253" s="68">
        <f t="shared" si="30"/>
        <v>26</v>
      </c>
      <c r="H253" s="68">
        <f t="shared" si="32"/>
        <v>1</v>
      </c>
      <c r="I253" s="68" t="str">
        <f t="shared" si="25"/>
        <v>26_1_AD</v>
      </c>
      <c r="J253" s="60">
        <v>11.689085818157499</v>
      </c>
      <c r="K253" s="60">
        <v>58.206278498116902</v>
      </c>
      <c r="L253" s="60">
        <v>48.760911888233103</v>
      </c>
      <c r="M253" s="68">
        <v>133</v>
      </c>
      <c r="N253" s="70">
        <f t="shared" si="26"/>
        <v>0.1981981981981982</v>
      </c>
      <c r="O253" s="71">
        <v>274448102.14676601</v>
      </c>
      <c r="P253" s="57">
        <f t="shared" si="27"/>
        <v>2.9965028940708648E-2</v>
      </c>
      <c r="Q253" s="68">
        <v>154</v>
      </c>
      <c r="R253" s="68">
        <v>246</v>
      </c>
      <c r="S253" s="72">
        <f t="shared" si="28"/>
        <v>39.552092068169166</v>
      </c>
    </row>
    <row r="254" spans="1:19" x14ac:dyDescent="0.25">
      <c r="A254" s="68">
        <f t="shared" si="31"/>
        <v>252</v>
      </c>
      <c r="B254" s="68" t="s">
        <v>953</v>
      </c>
      <c r="C254" s="68" t="s">
        <v>954</v>
      </c>
      <c r="D254" s="68" t="s">
        <v>2456</v>
      </c>
      <c r="E254" s="68" t="str">
        <f t="shared" si="29"/>
        <v>AR</v>
      </c>
      <c r="F254" s="68" t="s">
        <v>952</v>
      </c>
      <c r="G254" s="68">
        <f t="shared" si="30"/>
        <v>26</v>
      </c>
      <c r="H254" s="68">
        <f t="shared" si="32"/>
        <v>1</v>
      </c>
      <c r="I254" s="68" t="str">
        <f t="shared" si="25"/>
        <v>26_1_AR</v>
      </c>
      <c r="J254" s="60">
        <v>43.233015958482802</v>
      </c>
      <c r="K254" s="60">
        <v>30.726017830743899</v>
      </c>
      <c r="L254" s="60">
        <v>30.300349283629899</v>
      </c>
      <c r="M254" s="68">
        <v>10</v>
      </c>
      <c r="N254" s="70">
        <f t="shared" si="26"/>
        <v>1.1583011583011582E-2</v>
      </c>
      <c r="O254" s="71">
        <v>153861736.784931</v>
      </c>
      <c r="P254" s="57">
        <f t="shared" si="27"/>
        <v>1.6799064593868544E-2</v>
      </c>
      <c r="Q254" s="68">
        <v>9</v>
      </c>
      <c r="R254" s="68">
        <v>11</v>
      </c>
      <c r="S254" s="72">
        <f t="shared" si="28"/>
        <v>34.753127690952205</v>
      </c>
    </row>
    <row r="255" spans="1:19" x14ac:dyDescent="0.25">
      <c r="A255" s="68">
        <f t="shared" si="31"/>
        <v>253</v>
      </c>
      <c r="B255" s="68" t="s">
        <v>953</v>
      </c>
      <c r="C255" s="68" t="s">
        <v>954</v>
      </c>
      <c r="D255" s="68" t="s">
        <v>3088</v>
      </c>
      <c r="E255" s="68" t="str">
        <f t="shared" si="29"/>
        <v>SERV</v>
      </c>
      <c r="F255" s="68" t="s">
        <v>952</v>
      </c>
      <c r="G255" s="68">
        <f t="shared" si="30"/>
        <v>26</v>
      </c>
      <c r="H255" s="68">
        <f t="shared" si="32"/>
        <v>1</v>
      </c>
      <c r="I255" s="68" t="str">
        <f t="shared" si="25"/>
        <v>26_1_SERV</v>
      </c>
      <c r="J255" s="60">
        <v>16.0855857472501</v>
      </c>
      <c r="K255" s="60">
        <v>64.727970134954006</v>
      </c>
      <c r="L255" s="60">
        <v>60.880515621129703</v>
      </c>
      <c r="M255" s="68">
        <v>832</v>
      </c>
      <c r="N255" s="70">
        <f t="shared" si="26"/>
        <v>0.79021879021879027</v>
      </c>
      <c r="O255" s="71">
        <v>8730636834.8663597</v>
      </c>
      <c r="P255" s="57">
        <f t="shared" si="27"/>
        <v>0.95323590646542267</v>
      </c>
      <c r="Q255" s="68">
        <v>614</v>
      </c>
      <c r="R255" s="68">
        <v>1323</v>
      </c>
      <c r="S255" s="72">
        <f t="shared" si="28"/>
        <v>47.231357167777936</v>
      </c>
    </row>
    <row r="256" spans="1:19" x14ac:dyDescent="0.25">
      <c r="A256" s="68">
        <f t="shared" si="31"/>
        <v>254</v>
      </c>
      <c r="B256" s="68" t="s">
        <v>953</v>
      </c>
      <c r="C256" s="68" t="s">
        <v>2521</v>
      </c>
      <c r="D256" s="68" t="s">
        <v>2860</v>
      </c>
      <c r="E256" s="68" t="str">
        <f t="shared" si="29"/>
        <v>OP</v>
      </c>
      <c r="F256" s="68" t="s">
        <v>2520</v>
      </c>
      <c r="G256" s="68">
        <f t="shared" si="30"/>
        <v>26</v>
      </c>
      <c r="H256" s="68">
        <f t="shared" si="32"/>
        <v>2</v>
      </c>
      <c r="I256" s="68" t="str">
        <f t="shared" si="25"/>
        <v>26_2_OP</v>
      </c>
      <c r="J256" s="60">
        <v>52.146791978689301</v>
      </c>
      <c r="K256" s="60">
        <v>68.118825039478807</v>
      </c>
      <c r="L256" s="60">
        <v>28.916336059526301</v>
      </c>
      <c r="M256" s="68">
        <v>29</v>
      </c>
      <c r="N256" s="70">
        <f t="shared" si="26"/>
        <v>0.76470588235294112</v>
      </c>
      <c r="O256" s="71">
        <v>117459435.77</v>
      </c>
      <c r="P256" s="57">
        <f t="shared" si="27"/>
        <v>0.92648093901101136</v>
      </c>
      <c r="Q256" s="68">
        <v>13</v>
      </c>
      <c r="R256" s="68">
        <v>36</v>
      </c>
      <c r="S256" s="72">
        <f t="shared" si="28"/>
        <v>49.727317692564803</v>
      </c>
    </row>
    <row r="257" spans="1:19" x14ac:dyDescent="0.25">
      <c r="A257" s="68">
        <f t="shared" si="31"/>
        <v>255</v>
      </c>
      <c r="B257" s="68" t="s">
        <v>953</v>
      </c>
      <c r="C257" s="68" t="s">
        <v>2521</v>
      </c>
      <c r="D257" s="68" t="s">
        <v>2893</v>
      </c>
      <c r="E257" s="68" t="str">
        <f t="shared" si="29"/>
        <v>SOP</v>
      </c>
      <c r="F257" s="68" t="s">
        <v>2520</v>
      </c>
      <c r="G257" s="68">
        <f t="shared" si="30"/>
        <v>26</v>
      </c>
      <c r="H257" s="68">
        <f t="shared" si="32"/>
        <v>2</v>
      </c>
      <c r="I257" s="68" t="str">
        <f t="shared" si="25"/>
        <v>26_2_SOP</v>
      </c>
      <c r="J257" s="60">
        <v>48.320165167034702</v>
      </c>
      <c r="K257" s="60">
        <v>39.458132311221597</v>
      </c>
      <c r="L257" s="60">
        <v>31.351307449598401</v>
      </c>
      <c r="M257" s="68">
        <v>7</v>
      </c>
      <c r="N257" s="70">
        <f t="shared" si="26"/>
        <v>0.23529411764705882</v>
      </c>
      <c r="O257" s="71">
        <v>9320761.0199999996</v>
      </c>
      <c r="P257" s="57">
        <f t="shared" si="27"/>
        <v>7.3519060988988708E-2</v>
      </c>
      <c r="Q257" s="68">
        <v>4</v>
      </c>
      <c r="R257" s="68">
        <v>8</v>
      </c>
      <c r="S257" s="72">
        <f t="shared" si="28"/>
        <v>39.7098683092849</v>
      </c>
    </row>
    <row r="258" spans="1:19" x14ac:dyDescent="0.25">
      <c r="A258" s="68">
        <f t="shared" si="31"/>
        <v>256</v>
      </c>
      <c r="B258" s="68" t="s">
        <v>772</v>
      </c>
      <c r="C258" s="68" t="s">
        <v>773</v>
      </c>
      <c r="D258" s="68" t="s">
        <v>2399</v>
      </c>
      <c r="E258" s="68" t="str">
        <f t="shared" si="29"/>
        <v>AD</v>
      </c>
      <c r="F258" s="68" t="s">
        <v>771</v>
      </c>
      <c r="G258" s="68">
        <f t="shared" si="30"/>
        <v>27</v>
      </c>
      <c r="H258" s="68">
        <f t="shared" si="32"/>
        <v>1</v>
      </c>
      <c r="I258" s="68" t="str">
        <f t="shared" si="25"/>
        <v>27_1_AD</v>
      </c>
      <c r="J258" s="60">
        <v>22.822324493316501</v>
      </c>
      <c r="K258" s="60">
        <v>57.724640608857698</v>
      </c>
      <c r="L258" s="60">
        <v>39.5940702134573</v>
      </c>
      <c r="M258" s="68">
        <v>188</v>
      </c>
      <c r="N258" s="70">
        <f t="shared" si="26"/>
        <v>0.1738544474393531</v>
      </c>
      <c r="O258" s="71">
        <v>89030166.267424002</v>
      </c>
      <c r="P258" s="57">
        <f t="shared" si="27"/>
        <v>4.4580259018849502E-2</v>
      </c>
      <c r="Q258" s="68">
        <v>129</v>
      </c>
      <c r="R258" s="68">
        <v>199</v>
      </c>
      <c r="S258" s="72">
        <f t="shared" si="28"/>
        <v>40.047011771877166</v>
      </c>
    </row>
    <row r="259" spans="1:19" x14ac:dyDescent="0.25">
      <c r="A259" s="68">
        <f t="shared" si="31"/>
        <v>257</v>
      </c>
      <c r="B259" s="68" t="s">
        <v>772</v>
      </c>
      <c r="C259" s="68" t="s">
        <v>773</v>
      </c>
      <c r="D259" s="68" t="s">
        <v>2456</v>
      </c>
      <c r="E259" s="68" t="str">
        <f t="shared" si="29"/>
        <v>AR</v>
      </c>
      <c r="F259" s="68" t="s">
        <v>771</v>
      </c>
      <c r="G259" s="68">
        <f t="shared" si="30"/>
        <v>27</v>
      </c>
      <c r="H259" s="68">
        <f t="shared" si="32"/>
        <v>1</v>
      </c>
      <c r="I259" s="68" t="str">
        <f t="shared" ref="I259:I322" si="33">CONCATENATE(G259,"_",H259,"_",E259)</f>
        <v>27_1_AR</v>
      </c>
      <c r="J259" s="60">
        <v>81.181779747570801</v>
      </c>
      <c r="K259" s="60">
        <v>28.789486572524599</v>
      </c>
      <c r="L259" s="60">
        <v>47.0534295443708</v>
      </c>
      <c r="M259" s="68">
        <v>3</v>
      </c>
      <c r="N259" s="70">
        <f t="shared" ref="N259:N322" si="34">Q259/SUMIF($C$3:$C$3832,C259,$Q$3:$Q$3832)</f>
        <v>2.6954177897574125E-3</v>
      </c>
      <c r="O259" s="71">
        <v>41277770.329999998</v>
      </c>
      <c r="P259" s="57">
        <f t="shared" ref="P259:P322" si="35">O259/SUMIF($C$3:$C$3832,C259,$O$3:$O$3832)</f>
        <v>2.0669103183572256E-2</v>
      </c>
      <c r="Q259" s="68">
        <v>2</v>
      </c>
      <c r="R259" s="68">
        <v>5</v>
      </c>
      <c r="S259" s="72">
        <f t="shared" ref="S259:S322" si="36">AVERAGE(J259:L259)</f>
        <v>52.341565288155401</v>
      </c>
    </row>
    <row r="260" spans="1:19" x14ac:dyDescent="0.25">
      <c r="A260" s="68">
        <f t="shared" si="31"/>
        <v>258</v>
      </c>
      <c r="B260" s="68" t="s">
        <v>772</v>
      </c>
      <c r="C260" s="68" t="s">
        <v>773</v>
      </c>
      <c r="D260" s="68" t="s">
        <v>3088</v>
      </c>
      <c r="E260" s="68" t="str">
        <f t="shared" ref="E260:E323" si="37">IF(D260="Adquisiciones","AD",IF(D260="Arrendamientos","AR",IF(D260="Servicios","SERV",IF(D260="Obra pública","OP",IF(D260="Servicios relacionados con la OP","SOP","")))))</f>
        <v>SERV</v>
      </c>
      <c r="F260" s="68" t="s">
        <v>771</v>
      </c>
      <c r="G260" s="68">
        <f t="shared" ref="G260:G323" si="38">IF(B260&lt;&gt;B259,G259+1,G259)</f>
        <v>27</v>
      </c>
      <c r="H260" s="68">
        <f t="shared" si="32"/>
        <v>1</v>
      </c>
      <c r="I260" s="68" t="str">
        <f t="shared" si="33"/>
        <v>27_1_SERV</v>
      </c>
      <c r="J260" s="60">
        <v>20.124877850216901</v>
      </c>
      <c r="K260" s="60">
        <v>46.196753450052903</v>
      </c>
      <c r="L260" s="60">
        <v>45.897886831252698</v>
      </c>
      <c r="M260" s="68">
        <v>1482</v>
      </c>
      <c r="N260" s="70">
        <f t="shared" si="34"/>
        <v>0.82345013477088946</v>
      </c>
      <c r="O260" s="71">
        <v>1866768083.7500601</v>
      </c>
      <c r="P260" s="57">
        <f t="shared" si="35"/>
        <v>0.93475063779757828</v>
      </c>
      <c r="Q260" s="68">
        <v>611</v>
      </c>
      <c r="R260" s="68">
        <v>1759</v>
      </c>
      <c r="S260" s="72">
        <f t="shared" si="36"/>
        <v>37.406506043840835</v>
      </c>
    </row>
    <row r="261" spans="1:19" x14ac:dyDescent="0.25">
      <c r="A261" s="68">
        <f t="shared" ref="A261:A324" si="39">A260+1</f>
        <v>259</v>
      </c>
      <c r="B261" s="68" t="s">
        <v>1975</v>
      </c>
      <c r="C261" s="68" t="s">
        <v>2869</v>
      </c>
      <c r="D261" s="68" t="s">
        <v>3088</v>
      </c>
      <c r="E261" s="68" t="str">
        <f t="shared" si="37"/>
        <v>SERV</v>
      </c>
      <c r="F261" s="68" t="s">
        <v>2868</v>
      </c>
      <c r="G261" s="68">
        <f t="shared" si="38"/>
        <v>28</v>
      </c>
      <c r="H261" s="68">
        <f t="shared" si="32"/>
        <v>1</v>
      </c>
      <c r="I261" s="68" t="str">
        <f t="shared" si="33"/>
        <v>28_1_SERV</v>
      </c>
      <c r="J261" s="60">
        <v>15.528270686801299</v>
      </c>
      <c r="K261" s="60">
        <v>63.048637160291896</v>
      </c>
      <c r="L261" s="60">
        <v>48.781152410338102</v>
      </c>
      <c r="M261" s="68">
        <v>46</v>
      </c>
      <c r="N261" s="70">
        <f t="shared" si="34"/>
        <v>0.90476190476190477</v>
      </c>
      <c r="O261" s="71">
        <v>2004085292.6357</v>
      </c>
      <c r="P261" s="57">
        <f t="shared" si="35"/>
        <v>0.64186210767818064</v>
      </c>
      <c r="Q261" s="68">
        <v>38</v>
      </c>
      <c r="R261" s="68">
        <v>46</v>
      </c>
      <c r="S261" s="72">
        <f t="shared" si="36"/>
        <v>42.452686752477099</v>
      </c>
    </row>
    <row r="262" spans="1:19" x14ac:dyDescent="0.25">
      <c r="A262" s="68">
        <f t="shared" si="39"/>
        <v>260</v>
      </c>
      <c r="B262" s="68" t="s">
        <v>1975</v>
      </c>
      <c r="C262" s="68" t="s">
        <v>2869</v>
      </c>
      <c r="D262" s="68" t="s">
        <v>2893</v>
      </c>
      <c r="E262" s="68" t="str">
        <f t="shared" si="37"/>
        <v>SOP</v>
      </c>
      <c r="F262" s="68" t="s">
        <v>2868</v>
      </c>
      <c r="G262" s="68">
        <f t="shared" si="38"/>
        <v>28</v>
      </c>
      <c r="H262" s="68">
        <f t="shared" si="32"/>
        <v>1</v>
      </c>
      <c r="I262" s="68" t="str">
        <f t="shared" si="33"/>
        <v>28_1_SOP</v>
      </c>
      <c r="J262" s="60">
        <v>40.769213893361197</v>
      </c>
      <c r="K262" s="60">
        <v>26.997217482888299</v>
      </c>
      <c r="L262" s="60">
        <v>38.444589442907898</v>
      </c>
      <c r="M262" s="68">
        <v>3</v>
      </c>
      <c r="N262" s="70">
        <f t="shared" si="34"/>
        <v>9.5238095238095233E-2</v>
      </c>
      <c r="O262" s="71">
        <v>1118213513.7</v>
      </c>
      <c r="P262" s="57">
        <f t="shared" si="35"/>
        <v>0.35813789232181936</v>
      </c>
      <c r="Q262" s="68">
        <v>4</v>
      </c>
      <c r="R262" s="68">
        <v>4</v>
      </c>
      <c r="S262" s="72">
        <f t="shared" si="36"/>
        <v>35.403673606385802</v>
      </c>
    </row>
    <row r="263" spans="1:19" x14ac:dyDescent="0.25">
      <c r="A263" s="68">
        <f t="shared" si="39"/>
        <v>261</v>
      </c>
      <c r="B263" s="68" t="s">
        <v>1975</v>
      </c>
      <c r="C263" s="68" t="s">
        <v>1976</v>
      </c>
      <c r="D263" s="68" t="s">
        <v>2399</v>
      </c>
      <c r="E263" s="68" t="str">
        <f t="shared" si="37"/>
        <v>AD</v>
      </c>
      <c r="F263" s="68" t="s">
        <v>1974</v>
      </c>
      <c r="G263" s="68">
        <f t="shared" si="38"/>
        <v>28</v>
      </c>
      <c r="H263" s="68">
        <f t="shared" si="32"/>
        <v>2</v>
      </c>
      <c r="I263" s="68" t="str">
        <f t="shared" si="33"/>
        <v>28_2_AD</v>
      </c>
      <c r="J263" s="60">
        <v>22.339614176056301</v>
      </c>
      <c r="K263" s="60">
        <v>50.151139594069399</v>
      </c>
      <c r="L263" s="60">
        <v>27.682807682823</v>
      </c>
      <c r="M263" s="68">
        <v>132</v>
      </c>
      <c r="N263" s="70">
        <f t="shared" si="34"/>
        <v>0.12071330589849108</v>
      </c>
      <c r="O263" s="71">
        <v>57442555.350000001</v>
      </c>
      <c r="P263" s="57">
        <f t="shared" si="35"/>
        <v>1.3752315059693139E-2</v>
      </c>
      <c r="Q263" s="68">
        <v>88</v>
      </c>
      <c r="R263" s="68">
        <v>135</v>
      </c>
      <c r="S263" s="72">
        <f t="shared" si="36"/>
        <v>33.391187150982901</v>
      </c>
    </row>
    <row r="264" spans="1:19" x14ac:dyDescent="0.25">
      <c r="A264" s="68">
        <f t="shared" si="39"/>
        <v>262</v>
      </c>
      <c r="B264" s="68" t="s">
        <v>1975</v>
      </c>
      <c r="C264" s="68" t="s">
        <v>1976</v>
      </c>
      <c r="D264" s="68" t="s">
        <v>3088</v>
      </c>
      <c r="E264" s="68" t="str">
        <f t="shared" si="37"/>
        <v>SERV</v>
      </c>
      <c r="F264" s="69" t="s">
        <v>1974</v>
      </c>
      <c r="G264" s="68">
        <f t="shared" si="38"/>
        <v>28</v>
      </c>
      <c r="H264" s="68">
        <f t="shared" si="32"/>
        <v>2</v>
      </c>
      <c r="I264" s="68" t="str">
        <f t="shared" si="33"/>
        <v>28_2_SERV</v>
      </c>
      <c r="J264" s="60">
        <v>14.269985434020199</v>
      </c>
      <c r="K264" s="60">
        <v>67.607829457860205</v>
      </c>
      <c r="L264" s="60">
        <v>42.117578339542803</v>
      </c>
      <c r="M264" s="68">
        <v>1604</v>
      </c>
      <c r="N264" s="70">
        <f t="shared" si="34"/>
        <v>0.87928669410150895</v>
      </c>
      <c r="O264" s="71">
        <v>4119494571.2839899</v>
      </c>
      <c r="P264" s="57">
        <f t="shared" si="35"/>
        <v>0.9862476849403069</v>
      </c>
      <c r="Q264" s="68">
        <v>641</v>
      </c>
      <c r="R264" s="68">
        <v>1629</v>
      </c>
      <c r="S264" s="72">
        <f t="shared" si="36"/>
        <v>41.331797743807734</v>
      </c>
    </row>
    <row r="265" spans="1:19" x14ac:dyDescent="0.25">
      <c r="A265" s="68">
        <f t="shared" si="39"/>
        <v>263</v>
      </c>
      <c r="B265" s="68" t="s">
        <v>138</v>
      </c>
      <c r="C265" s="68" t="s">
        <v>139</v>
      </c>
      <c r="D265" s="68" t="s">
        <v>2399</v>
      </c>
      <c r="E265" s="68" t="str">
        <f t="shared" si="37"/>
        <v>AD</v>
      </c>
      <c r="F265" s="68" t="s">
        <v>137</v>
      </c>
      <c r="G265" s="68">
        <f t="shared" si="38"/>
        <v>29</v>
      </c>
      <c r="H265" s="68">
        <f t="shared" ref="H265:H328" si="40">IF(B265&lt;&gt;B264,1,IF(C265&lt;&gt;C264,H264+1,H264))</f>
        <v>1</v>
      </c>
      <c r="I265" s="68" t="str">
        <f t="shared" si="33"/>
        <v>29_1_AD</v>
      </c>
      <c r="J265" s="60">
        <v>16.467330556143398</v>
      </c>
      <c r="K265" s="60">
        <v>39.552387584906498</v>
      </c>
      <c r="L265" s="60">
        <v>15.8914013322677</v>
      </c>
      <c r="M265" s="68">
        <v>1905</v>
      </c>
      <c r="N265" s="70">
        <f t="shared" si="34"/>
        <v>0.49192782526115858</v>
      </c>
      <c r="O265" s="71">
        <v>202957778.92741501</v>
      </c>
      <c r="P265" s="57">
        <f t="shared" si="35"/>
        <v>0.54345226834706084</v>
      </c>
      <c r="Q265" s="68">
        <v>518</v>
      </c>
      <c r="R265" s="68">
        <v>1932</v>
      </c>
      <c r="S265" s="72">
        <f t="shared" si="36"/>
        <v>23.970373157772531</v>
      </c>
    </row>
    <row r="266" spans="1:19" x14ac:dyDescent="0.25">
      <c r="A266" s="68">
        <f t="shared" si="39"/>
        <v>264</v>
      </c>
      <c r="B266" s="68" t="s">
        <v>138</v>
      </c>
      <c r="C266" s="68" t="s">
        <v>139</v>
      </c>
      <c r="D266" s="68" t="s">
        <v>2456</v>
      </c>
      <c r="E266" s="68" t="str">
        <f t="shared" si="37"/>
        <v>AR</v>
      </c>
      <c r="F266" s="68" t="s">
        <v>137</v>
      </c>
      <c r="G266" s="68">
        <f t="shared" si="38"/>
        <v>29</v>
      </c>
      <c r="H266" s="68">
        <f t="shared" si="40"/>
        <v>1</v>
      </c>
      <c r="I266" s="68" t="str">
        <f t="shared" si="33"/>
        <v>29_1_AR</v>
      </c>
      <c r="J266" s="60">
        <v>49.408578389177499</v>
      </c>
      <c r="K266" s="60">
        <v>34.938058431650703</v>
      </c>
      <c r="L266" s="60">
        <v>48.078452387142399</v>
      </c>
      <c r="M266" s="68">
        <v>10</v>
      </c>
      <c r="N266" s="70">
        <f t="shared" si="34"/>
        <v>9.4966761633428296E-3</v>
      </c>
      <c r="O266" s="71">
        <v>2435590.7200000002</v>
      </c>
      <c r="P266" s="57">
        <f t="shared" si="35"/>
        <v>6.521687951770638E-3</v>
      </c>
      <c r="Q266" s="68">
        <v>10</v>
      </c>
      <c r="R266" s="68">
        <v>10</v>
      </c>
      <c r="S266" s="72">
        <f t="shared" si="36"/>
        <v>44.141696402656862</v>
      </c>
    </row>
    <row r="267" spans="1:19" x14ac:dyDescent="0.25">
      <c r="A267" s="68">
        <f t="shared" si="39"/>
        <v>265</v>
      </c>
      <c r="B267" s="68" t="s">
        <v>138</v>
      </c>
      <c r="C267" s="68" t="s">
        <v>139</v>
      </c>
      <c r="D267" s="68" t="s">
        <v>2860</v>
      </c>
      <c r="E267" s="68" t="str">
        <f t="shared" si="37"/>
        <v>OP</v>
      </c>
      <c r="F267" s="68" t="s">
        <v>137</v>
      </c>
      <c r="G267" s="68">
        <f t="shared" si="38"/>
        <v>29</v>
      </c>
      <c r="H267" s="68">
        <f t="shared" si="40"/>
        <v>1</v>
      </c>
      <c r="I267" s="68" t="str">
        <f t="shared" si="33"/>
        <v>29_1_OP</v>
      </c>
      <c r="J267" s="60">
        <v>45.110264669772697</v>
      </c>
      <c r="K267" s="60">
        <v>43.891859080496197</v>
      </c>
      <c r="L267" s="60">
        <v>9.96512581142815</v>
      </c>
      <c r="M267" s="68">
        <v>72</v>
      </c>
      <c r="N267" s="70">
        <f t="shared" si="34"/>
        <v>1.5194681861348529E-2</v>
      </c>
      <c r="O267" s="71">
        <v>22912431.989999902</v>
      </c>
      <c r="P267" s="57">
        <f t="shared" si="35"/>
        <v>6.1351741254354303E-2</v>
      </c>
      <c r="Q267" s="68">
        <v>16</v>
      </c>
      <c r="R267" s="68">
        <v>73</v>
      </c>
      <c r="S267" s="72">
        <f t="shared" si="36"/>
        <v>32.989083187232346</v>
      </c>
    </row>
    <row r="268" spans="1:19" x14ac:dyDescent="0.25">
      <c r="A268" s="68">
        <f t="shared" si="39"/>
        <v>266</v>
      </c>
      <c r="B268" s="68" t="s">
        <v>138</v>
      </c>
      <c r="C268" s="68" t="s">
        <v>139</v>
      </c>
      <c r="D268" s="68" t="s">
        <v>3088</v>
      </c>
      <c r="E268" s="68" t="str">
        <f t="shared" si="37"/>
        <v>SERV</v>
      </c>
      <c r="F268" s="68" t="s">
        <v>137</v>
      </c>
      <c r="G268" s="68">
        <f t="shared" si="38"/>
        <v>29</v>
      </c>
      <c r="H268" s="68">
        <f t="shared" si="40"/>
        <v>1</v>
      </c>
      <c r="I268" s="68" t="str">
        <f t="shared" si="33"/>
        <v>29_1_SERV</v>
      </c>
      <c r="J268" s="60">
        <v>24.550083515584301</v>
      </c>
      <c r="K268" s="60">
        <v>37.193859633182903</v>
      </c>
      <c r="L268" s="60">
        <v>11.855386737816399</v>
      </c>
      <c r="M268" s="68">
        <v>983</v>
      </c>
      <c r="N268" s="70">
        <f t="shared" si="34"/>
        <v>0.45868945868945871</v>
      </c>
      <c r="O268" s="71">
        <v>139127499.79548699</v>
      </c>
      <c r="P268" s="57">
        <f t="shared" si="35"/>
        <v>0.37253637555992958</v>
      </c>
      <c r="Q268" s="68">
        <v>483</v>
      </c>
      <c r="R268" s="68">
        <v>1008</v>
      </c>
      <c r="S268" s="72">
        <f t="shared" si="36"/>
        <v>24.533109962194533</v>
      </c>
    </row>
    <row r="269" spans="1:19" x14ac:dyDescent="0.25">
      <c r="A269" s="68">
        <f t="shared" si="39"/>
        <v>267</v>
      </c>
      <c r="B269" s="68" t="s">
        <v>138</v>
      </c>
      <c r="C269" s="68" t="s">
        <v>139</v>
      </c>
      <c r="D269" s="68" t="s">
        <v>2893</v>
      </c>
      <c r="E269" s="68" t="str">
        <f t="shared" si="37"/>
        <v>SOP</v>
      </c>
      <c r="F269" s="68" t="s">
        <v>137</v>
      </c>
      <c r="G269" s="68">
        <f t="shared" si="38"/>
        <v>29</v>
      </c>
      <c r="H269" s="68">
        <f t="shared" si="40"/>
        <v>1</v>
      </c>
      <c r="I269" s="68" t="str">
        <f t="shared" si="33"/>
        <v>29_1_SOP</v>
      </c>
      <c r="J269" s="60">
        <v>28.4203389299688</v>
      </c>
      <c r="K269" s="60">
        <v>41.134560832173896</v>
      </c>
      <c r="L269" s="60">
        <v>16.232159987005499</v>
      </c>
      <c r="M269" s="68">
        <v>44</v>
      </c>
      <c r="N269" s="70">
        <f t="shared" si="34"/>
        <v>2.4691358024691357E-2</v>
      </c>
      <c r="O269" s="71">
        <v>6026872.9900000002</v>
      </c>
      <c r="P269" s="57">
        <f t="shared" si="35"/>
        <v>1.6137926886884705E-2</v>
      </c>
      <c r="Q269" s="68">
        <v>26</v>
      </c>
      <c r="R269" s="68">
        <v>45</v>
      </c>
      <c r="S269" s="72">
        <f t="shared" si="36"/>
        <v>28.5956865830494</v>
      </c>
    </row>
    <row r="270" spans="1:19" x14ac:dyDescent="0.25">
      <c r="A270" s="68">
        <f t="shared" si="39"/>
        <v>268</v>
      </c>
      <c r="B270" s="68" t="s">
        <v>138</v>
      </c>
      <c r="C270" s="68" t="s">
        <v>815</v>
      </c>
      <c r="D270" s="68" t="s">
        <v>2399</v>
      </c>
      <c r="E270" s="68" t="str">
        <f t="shared" si="37"/>
        <v>AD</v>
      </c>
      <c r="F270" s="68" t="s">
        <v>814</v>
      </c>
      <c r="G270" s="68">
        <f t="shared" si="38"/>
        <v>29</v>
      </c>
      <c r="H270" s="68">
        <f t="shared" si="40"/>
        <v>2</v>
      </c>
      <c r="I270" s="68" t="str">
        <f t="shared" si="33"/>
        <v>29_2_AD</v>
      </c>
      <c r="J270" s="60">
        <v>8.6759819680924206</v>
      </c>
      <c r="K270" s="60">
        <v>54.192767228294898</v>
      </c>
      <c r="L270" s="60">
        <v>46.437966832934897</v>
      </c>
      <c r="M270" s="68">
        <v>299</v>
      </c>
      <c r="N270" s="70">
        <f t="shared" si="34"/>
        <v>0.6123711340206186</v>
      </c>
      <c r="O270" s="71">
        <v>1116287255.1340301</v>
      </c>
      <c r="P270" s="57">
        <f t="shared" si="35"/>
        <v>0.44476545244884746</v>
      </c>
      <c r="Q270" s="68">
        <v>297</v>
      </c>
      <c r="R270" s="68">
        <v>502</v>
      </c>
      <c r="S270" s="72">
        <f t="shared" si="36"/>
        <v>36.43557200977407</v>
      </c>
    </row>
    <row r="271" spans="1:19" x14ac:dyDescent="0.25">
      <c r="A271" s="68">
        <f t="shared" si="39"/>
        <v>269</v>
      </c>
      <c r="B271" s="68" t="s">
        <v>138</v>
      </c>
      <c r="C271" s="68" t="s">
        <v>815</v>
      </c>
      <c r="D271" s="68" t="s">
        <v>2456</v>
      </c>
      <c r="E271" s="68" t="str">
        <f t="shared" si="37"/>
        <v>AR</v>
      </c>
      <c r="F271" s="68" t="s">
        <v>814</v>
      </c>
      <c r="G271" s="68">
        <f t="shared" si="38"/>
        <v>29</v>
      </c>
      <c r="H271" s="68">
        <f t="shared" si="40"/>
        <v>2</v>
      </c>
      <c r="I271" s="68" t="str">
        <f t="shared" si="33"/>
        <v>29_2_AR</v>
      </c>
      <c r="J271" s="60">
        <v>52.201893204377797</v>
      </c>
      <c r="K271" s="60">
        <v>33.751706543363397</v>
      </c>
      <c r="L271" s="60">
        <v>30.680955838060399</v>
      </c>
      <c r="M271" s="68">
        <v>3</v>
      </c>
      <c r="N271" s="70">
        <f t="shared" si="34"/>
        <v>4.1237113402061857E-3</v>
      </c>
      <c r="O271" s="71">
        <v>50929804.079999998</v>
      </c>
      <c r="P271" s="57">
        <f t="shared" si="35"/>
        <v>2.0292104250578948E-2</v>
      </c>
      <c r="Q271" s="68">
        <v>2</v>
      </c>
      <c r="R271" s="68">
        <v>3</v>
      </c>
      <c r="S271" s="72">
        <f t="shared" si="36"/>
        <v>38.8781851952672</v>
      </c>
    </row>
    <row r="272" spans="1:19" x14ac:dyDescent="0.25">
      <c r="A272" s="68">
        <f t="shared" si="39"/>
        <v>270</v>
      </c>
      <c r="B272" s="68" t="s">
        <v>138</v>
      </c>
      <c r="C272" s="68" t="s">
        <v>815</v>
      </c>
      <c r="D272" s="68" t="s">
        <v>2860</v>
      </c>
      <c r="E272" s="68" t="str">
        <f t="shared" si="37"/>
        <v>OP</v>
      </c>
      <c r="F272" s="68" t="s">
        <v>814</v>
      </c>
      <c r="G272" s="68">
        <f t="shared" si="38"/>
        <v>29</v>
      </c>
      <c r="H272" s="68">
        <f t="shared" si="40"/>
        <v>2</v>
      </c>
      <c r="I272" s="68" t="str">
        <f t="shared" si="33"/>
        <v>29_2_OP</v>
      </c>
      <c r="J272" s="60">
        <v>27.002098075227199</v>
      </c>
      <c r="K272" s="60">
        <v>37.918268956200102</v>
      </c>
      <c r="L272" s="60">
        <v>22.044066188916801</v>
      </c>
      <c r="M272" s="68">
        <v>22</v>
      </c>
      <c r="N272" s="70">
        <f t="shared" si="34"/>
        <v>3.9175257731958762E-2</v>
      </c>
      <c r="O272" s="71">
        <v>152139502.75</v>
      </c>
      <c r="P272" s="57">
        <f t="shared" si="35"/>
        <v>6.0617367496345616E-2</v>
      </c>
      <c r="Q272" s="68">
        <v>19</v>
      </c>
      <c r="R272" s="68">
        <v>33</v>
      </c>
      <c r="S272" s="72">
        <f t="shared" si="36"/>
        <v>28.98814440678137</v>
      </c>
    </row>
    <row r="273" spans="1:19" x14ac:dyDescent="0.25">
      <c r="A273" s="68">
        <f t="shared" si="39"/>
        <v>271</v>
      </c>
      <c r="B273" s="68" t="s">
        <v>138</v>
      </c>
      <c r="C273" s="68" t="s">
        <v>815</v>
      </c>
      <c r="D273" s="68" t="s">
        <v>3088</v>
      </c>
      <c r="E273" s="68" t="str">
        <f t="shared" si="37"/>
        <v>SERV</v>
      </c>
      <c r="F273" s="68" t="s">
        <v>814</v>
      </c>
      <c r="G273" s="68">
        <f t="shared" si="38"/>
        <v>29</v>
      </c>
      <c r="H273" s="68">
        <f t="shared" si="40"/>
        <v>2</v>
      </c>
      <c r="I273" s="68" t="str">
        <f t="shared" si="33"/>
        <v>29_2_SERV</v>
      </c>
      <c r="J273" s="60">
        <v>5.1826859807746102</v>
      </c>
      <c r="K273" s="60">
        <v>60.335300374609403</v>
      </c>
      <c r="L273" s="60">
        <v>46.954988029489101</v>
      </c>
      <c r="M273" s="68">
        <v>197</v>
      </c>
      <c r="N273" s="70">
        <f t="shared" si="34"/>
        <v>0.31958762886597936</v>
      </c>
      <c r="O273" s="71">
        <v>1180441319.9230499</v>
      </c>
      <c r="P273" s="57">
        <f t="shared" si="35"/>
        <v>0.47032653587167589</v>
      </c>
      <c r="Q273" s="68">
        <v>155</v>
      </c>
      <c r="R273" s="68">
        <v>290</v>
      </c>
      <c r="S273" s="72">
        <f t="shared" si="36"/>
        <v>37.490991461624368</v>
      </c>
    </row>
    <row r="274" spans="1:19" x14ac:dyDescent="0.25">
      <c r="A274" s="68">
        <f t="shared" si="39"/>
        <v>272</v>
      </c>
      <c r="B274" s="68" t="s">
        <v>138</v>
      </c>
      <c r="C274" s="68" t="s">
        <v>815</v>
      </c>
      <c r="D274" s="68" t="s">
        <v>2893</v>
      </c>
      <c r="E274" s="68" t="str">
        <f t="shared" si="37"/>
        <v>SOP</v>
      </c>
      <c r="F274" s="68" t="s">
        <v>814</v>
      </c>
      <c r="G274" s="68">
        <f t="shared" si="38"/>
        <v>29</v>
      </c>
      <c r="H274" s="68">
        <f t="shared" si="40"/>
        <v>2</v>
      </c>
      <c r="I274" s="68" t="str">
        <f t="shared" si="33"/>
        <v>29_2_SOP</v>
      </c>
      <c r="J274" s="60">
        <v>22.7272570157925</v>
      </c>
      <c r="K274" s="60">
        <v>38.998840757767901</v>
      </c>
      <c r="L274" s="60">
        <v>31.411279327080798</v>
      </c>
      <c r="M274" s="68">
        <v>14</v>
      </c>
      <c r="N274" s="70">
        <f t="shared" si="34"/>
        <v>2.4742268041237112E-2</v>
      </c>
      <c r="O274" s="71">
        <v>10035669.68</v>
      </c>
      <c r="P274" s="57">
        <f t="shared" si="35"/>
        <v>3.9985399325520882E-3</v>
      </c>
      <c r="Q274" s="68">
        <v>12</v>
      </c>
      <c r="R274" s="68">
        <v>14</v>
      </c>
      <c r="S274" s="72">
        <f t="shared" si="36"/>
        <v>31.045792366880402</v>
      </c>
    </row>
    <row r="275" spans="1:19" x14ac:dyDescent="0.25">
      <c r="A275" s="68">
        <f t="shared" si="39"/>
        <v>273</v>
      </c>
      <c r="B275" s="68" t="s">
        <v>138</v>
      </c>
      <c r="C275" s="68" t="s">
        <v>372</v>
      </c>
      <c r="D275" s="68" t="s">
        <v>2399</v>
      </c>
      <c r="E275" s="68" t="str">
        <f t="shared" si="37"/>
        <v>AD</v>
      </c>
      <c r="F275" s="68" t="s">
        <v>371</v>
      </c>
      <c r="G275" s="68">
        <f t="shared" si="38"/>
        <v>29</v>
      </c>
      <c r="H275" s="68">
        <f t="shared" si="40"/>
        <v>3</v>
      </c>
      <c r="I275" s="68" t="str">
        <f t="shared" si="33"/>
        <v>29_3_AD</v>
      </c>
      <c r="J275" s="60">
        <v>23.624706038430599</v>
      </c>
      <c r="K275" s="60">
        <v>52.479086205599899</v>
      </c>
      <c r="L275" s="60">
        <v>25.903916111241099</v>
      </c>
      <c r="M275" s="68">
        <v>105</v>
      </c>
      <c r="N275" s="70">
        <f t="shared" si="34"/>
        <v>0.19006479481641469</v>
      </c>
      <c r="O275" s="71">
        <v>428071702.311701</v>
      </c>
      <c r="P275" s="57">
        <f t="shared" si="35"/>
        <v>0.11059762251543917</v>
      </c>
      <c r="Q275" s="68">
        <v>88</v>
      </c>
      <c r="R275" s="68">
        <v>115</v>
      </c>
      <c r="S275" s="72">
        <f t="shared" si="36"/>
        <v>34.002569451757203</v>
      </c>
    </row>
    <row r="276" spans="1:19" x14ac:dyDescent="0.25">
      <c r="A276" s="68">
        <f t="shared" si="39"/>
        <v>274</v>
      </c>
      <c r="B276" s="68" t="s">
        <v>138</v>
      </c>
      <c r="C276" s="68" t="s">
        <v>372</v>
      </c>
      <c r="D276" s="68" t="s">
        <v>2456</v>
      </c>
      <c r="E276" s="68" t="str">
        <f t="shared" si="37"/>
        <v>AR</v>
      </c>
      <c r="F276" s="68" t="s">
        <v>371</v>
      </c>
      <c r="G276" s="68">
        <f t="shared" si="38"/>
        <v>29</v>
      </c>
      <c r="H276" s="68">
        <f t="shared" si="40"/>
        <v>3</v>
      </c>
      <c r="I276" s="68" t="str">
        <f t="shared" si="33"/>
        <v>29_3_AR</v>
      </c>
      <c r="J276" s="60">
        <v>50.710682073258603</v>
      </c>
      <c r="K276" s="60">
        <v>43.291704078578597</v>
      </c>
      <c r="L276" s="60">
        <v>12.6907590057431</v>
      </c>
      <c r="M276" s="68">
        <v>3</v>
      </c>
      <c r="N276" s="70">
        <f t="shared" si="34"/>
        <v>6.4794816414686825E-3</v>
      </c>
      <c r="O276" s="71">
        <v>3210747.59</v>
      </c>
      <c r="P276" s="57">
        <f t="shared" si="35"/>
        <v>8.2953637914754926E-4</v>
      </c>
      <c r="Q276" s="68">
        <v>3</v>
      </c>
      <c r="R276" s="68">
        <v>3</v>
      </c>
      <c r="S276" s="72">
        <f t="shared" si="36"/>
        <v>35.564381719193435</v>
      </c>
    </row>
    <row r="277" spans="1:19" x14ac:dyDescent="0.25">
      <c r="A277" s="68">
        <f t="shared" si="39"/>
        <v>275</v>
      </c>
      <c r="B277" s="68" t="s">
        <v>138</v>
      </c>
      <c r="C277" s="68" t="s">
        <v>372</v>
      </c>
      <c r="D277" s="68" t="s">
        <v>2860</v>
      </c>
      <c r="E277" s="68" t="str">
        <f t="shared" si="37"/>
        <v>OP</v>
      </c>
      <c r="F277" s="68" t="s">
        <v>371</v>
      </c>
      <c r="G277" s="68">
        <f t="shared" si="38"/>
        <v>29</v>
      </c>
      <c r="H277" s="68">
        <f t="shared" si="40"/>
        <v>3</v>
      </c>
      <c r="I277" s="68" t="str">
        <f t="shared" si="33"/>
        <v>29_3_OP</v>
      </c>
      <c r="J277" s="60">
        <v>73.792226180667697</v>
      </c>
      <c r="K277" s="60">
        <v>56.894125344288398</v>
      </c>
      <c r="L277" s="60">
        <v>25.7799421783646</v>
      </c>
      <c r="M277" s="68">
        <v>10</v>
      </c>
      <c r="N277" s="70">
        <f t="shared" si="34"/>
        <v>1.079913606911447E-2</v>
      </c>
      <c r="O277" s="71">
        <v>35169416.210000001</v>
      </c>
      <c r="P277" s="57">
        <f t="shared" si="35"/>
        <v>9.0864539680543758E-3</v>
      </c>
      <c r="Q277" s="68">
        <v>5</v>
      </c>
      <c r="R277" s="68">
        <v>10</v>
      </c>
      <c r="S277" s="72">
        <f t="shared" si="36"/>
        <v>52.155431234440222</v>
      </c>
    </row>
    <row r="278" spans="1:19" x14ac:dyDescent="0.25">
      <c r="A278" s="68">
        <f t="shared" si="39"/>
        <v>276</v>
      </c>
      <c r="B278" s="68" t="s">
        <v>138</v>
      </c>
      <c r="C278" s="68" t="s">
        <v>372</v>
      </c>
      <c r="D278" s="68" t="s">
        <v>3088</v>
      </c>
      <c r="E278" s="68" t="str">
        <f t="shared" si="37"/>
        <v>SERV</v>
      </c>
      <c r="F278" s="68" t="s">
        <v>371</v>
      </c>
      <c r="G278" s="68">
        <f t="shared" si="38"/>
        <v>29</v>
      </c>
      <c r="H278" s="68">
        <f t="shared" si="40"/>
        <v>3</v>
      </c>
      <c r="I278" s="68" t="str">
        <f t="shared" si="33"/>
        <v>29_3_SERV</v>
      </c>
      <c r="J278" s="60">
        <v>40.382707410603999</v>
      </c>
      <c r="K278" s="60">
        <v>55.586695899455698</v>
      </c>
      <c r="L278" s="60">
        <v>18.338590313406701</v>
      </c>
      <c r="M278" s="68">
        <v>1046</v>
      </c>
      <c r="N278" s="70">
        <f t="shared" si="34"/>
        <v>0.78617710583153344</v>
      </c>
      <c r="O278" s="71">
        <v>3402353620.2904301</v>
      </c>
      <c r="P278" s="57">
        <f t="shared" si="35"/>
        <v>0.87904016857185563</v>
      </c>
      <c r="Q278" s="68">
        <v>364</v>
      </c>
      <c r="R278" s="68">
        <v>1068</v>
      </c>
      <c r="S278" s="72">
        <f t="shared" si="36"/>
        <v>38.10266454115547</v>
      </c>
    </row>
    <row r="279" spans="1:19" x14ac:dyDescent="0.25">
      <c r="A279" s="68">
        <f t="shared" si="39"/>
        <v>277</v>
      </c>
      <c r="B279" s="68" t="s">
        <v>138</v>
      </c>
      <c r="C279" s="68" t="s">
        <v>372</v>
      </c>
      <c r="D279" s="68" t="s">
        <v>2893</v>
      </c>
      <c r="E279" s="68" t="str">
        <f t="shared" si="37"/>
        <v>SOP</v>
      </c>
      <c r="F279" s="68" t="s">
        <v>371</v>
      </c>
      <c r="G279" s="68">
        <f t="shared" si="38"/>
        <v>29</v>
      </c>
      <c r="H279" s="68">
        <f t="shared" si="40"/>
        <v>3</v>
      </c>
      <c r="I279" s="68" t="str">
        <f t="shared" si="33"/>
        <v>29_3_SOP</v>
      </c>
      <c r="J279" s="60">
        <v>54.659623115634503</v>
      </c>
      <c r="K279" s="60">
        <v>46.539282128514003</v>
      </c>
      <c r="L279" s="60">
        <v>16.6916284696098</v>
      </c>
      <c r="M279" s="68">
        <v>3</v>
      </c>
      <c r="N279" s="70">
        <f t="shared" si="34"/>
        <v>6.4794816414686825E-3</v>
      </c>
      <c r="O279" s="71">
        <v>1727103.5</v>
      </c>
      <c r="P279" s="57">
        <f t="shared" si="35"/>
        <v>4.4621856550332544E-4</v>
      </c>
      <c r="Q279" s="68">
        <v>3</v>
      </c>
      <c r="R279" s="68">
        <v>3</v>
      </c>
      <c r="S279" s="72">
        <f t="shared" si="36"/>
        <v>39.29684457125277</v>
      </c>
    </row>
    <row r="280" spans="1:19" x14ac:dyDescent="0.25">
      <c r="A280" s="68">
        <f t="shared" si="39"/>
        <v>278</v>
      </c>
      <c r="B280" s="68" t="s">
        <v>100</v>
      </c>
      <c r="C280" s="68" t="s">
        <v>661</v>
      </c>
      <c r="D280" s="68" t="s">
        <v>2399</v>
      </c>
      <c r="E280" s="68" t="str">
        <f t="shared" si="37"/>
        <v>AD</v>
      </c>
      <c r="F280" s="68" t="s">
        <v>660</v>
      </c>
      <c r="G280" s="68">
        <f t="shared" si="38"/>
        <v>30</v>
      </c>
      <c r="H280" s="68">
        <f t="shared" si="40"/>
        <v>1</v>
      </c>
      <c r="I280" s="68" t="str">
        <f t="shared" si="33"/>
        <v>30_1_AD</v>
      </c>
      <c r="J280" s="60">
        <v>17.706639770645701</v>
      </c>
      <c r="K280" s="60">
        <v>47.541108922141397</v>
      </c>
      <c r="L280" s="60">
        <v>55.269958465381997</v>
      </c>
      <c r="M280" s="68">
        <v>118</v>
      </c>
      <c r="N280" s="70">
        <f t="shared" si="34"/>
        <v>0.6633663366336634</v>
      </c>
      <c r="O280" s="71">
        <v>128332462.17999899</v>
      </c>
      <c r="P280" s="57">
        <f t="shared" si="35"/>
        <v>0.93593149278788534</v>
      </c>
      <c r="Q280" s="68">
        <v>67</v>
      </c>
      <c r="R280" s="68">
        <v>200</v>
      </c>
      <c r="S280" s="72">
        <f t="shared" si="36"/>
        <v>40.172569052723027</v>
      </c>
    </row>
    <row r="281" spans="1:19" x14ac:dyDescent="0.25">
      <c r="A281" s="68">
        <f t="shared" si="39"/>
        <v>279</v>
      </c>
      <c r="B281" s="68" t="s">
        <v>100</v>
      </c>
      <c r="C281" s="68" t="s">
        <v>661</v>
      </c>
      <c r="D281" s="68" t="s">
        <v>3088</v>
      </c>
      <c r="E281" s="68" t="str">
        <f t="shared" si="37"/>
        <v>SERV</v>
      </c>
      <c r="F281" s="68" t="s">
        <v>660</v>
      </c>
      <c r="G281" s="68">
        <f t="shared" si="38"/>
        <v>30</v>
      </c>
      <c r="H281" s="68">
        <f t="shared" si="40"/>
        <v>1</v>
      </c>
      <c r="I281" s="68" t="str">
        <f t="shared" si="33"/>
        <v>30_1_SERV</v>
      </c>
      <c r="J281" s="60">
        <v>19.736992072394401</v>
      </c>
      <c r="K281" s="60">
        <v>53.815396064872303</v>
      </c>
      <c r="L281" s="60">
        <v>30.127119070374398</v>
      </c>
      <c r="M281" s="68">
        <v>46</v>
      </c>
      <c r="N281" s="70">
        <f t="shared" si="34"/>
        <v>0.33663366336633666</v>
      </c>
      <c r="O281" s="71">
        <v>8784905.0299999993</v>
      </c>
      <c r="P281" s="57">
        <f t="shared" si="35"/>
        <v>6.4068507212114698E-2</v>
      </c>
      <c r="Q281" s="68">
        <v>34</v>
      </c>
      <c r="R281" s="68">
        <v>47</v>
      </c>
      <c r="S281" s="72">
        <f t="shared" si="36"/>
        <v>34.55983573588037</v>
      </c>
    </row>
    <row r="282" spans="1:19" x14ac:dyDescent="0.25">
      <c r="A282" s="68">
        <f t="shared" si="39"/>
        <v>280</v>
      </c>
      <c r="B282" s="68" t="s">
        <v>100</v>
      </c>
      <c r="C282" s="68" t="s">
        <v>1795</v>
      </c>
      <c r="D282" s="68" t="s">
        <v>2399</v>
      </c>
      <c r="E282" s="68" t="str">
        <f t="shared" si="37"/>
        <v>AD</v>
      </c>
      <c r="F282" s="68" t="s">
        <v>1794</v>
      </c>
      <c r="G282" s="68">
        <f t="shared" si="38"/>
        <v>30</v>
      </c>
      <c r="H282" s="68">
        <f t="shared" si="40"/>
        <v>2</v>
      </c>
      <c r="I282" s="68" t="str">
        <f t="shared" si="33"/>
        <v>30_2_AD</v>
      </c>
      <c r="J282" s="60">
        <v>17.684661627777501</v>
      </c>
      <c r="K282" s="60">
        <v>56.926884987904202</v>
      </c>
      <c r="L282" s="60">
        <v>22.3444234172104</v>
      </c>
      <c r="M282" s="68">
        <v>59</v>
      </c>
      <c r="N282" s="70">
        <f t="shared" si="34"/>
        <v>0.52985074626865669</v>
      </c>
      <c r="O282" s="71">
        <v>48416880.939999998</v>
      </c>
      <c r="P282" s="57">
        <f t="shared" si="35"/>
        <v>0.30529748890369263</v>
      </c>
      <c r="Q282" s="68">
        <v>71</v>
      </c>
      <c r="R282" s="68">
        <v>106</v>
      </c>
      <c r="S282" s="72">
        <f t="shared" si="36"/>
        <v>32.318656677630706</v>
      </c>
    </row>
    <row r="283" spans="1:19" x14ac:dyDescent="0.25">
      <c r="A283" s="68">
        <f t="shared" si="39"/>
        <v>281</v>
      </c>
      <c r="B283" s="68" t="s">
        <v>100</v>
      </c>
      <c r="C283" s="68" t="s">
        <v>1795</v>
      </c>
      <c r="D283" s="68" t="s">
        <v>2456</v>
      </c>
      <c r="E283" s="68" t="str">
        <f t="shared" si="37"/>
        <v>AR</v>
      </c>
      <c r="F283" s="68" t="s">
        <v>1794</v>
      </c>
      <c r="G283" s="68">
        <f t="shared" si="38"/>
        <v>30</v>
      </c>
      <c r="H283" s="68">
        <f t="shared" si="40"/>
        <v>2</v>
      </c>
      <c r="I283" s="68" t="str">
        <f t="shared" si="33"/>
        <v>30_2_AR</v>
      </c>
      <c r="J283" s="60">
        <v>75.010720237547503</v>
      </c>
      <c r="K283" s="60">
        <v>34.706463871429897</v>
      </c>
      <c r="L283" s="60">
        <v>9.7621223121101295</v>
      </c>
      <c r="M283" s="68">
        <v>3</v>
      </c>
      <c r="N283" s="70">
        <f t="shared" si="34"/>
        <v>1.4925373134328358E-2</v>
      </c>
      <c r="O283" s="71">
        <v>230000.16</v>
      </c>
      <c r="P283" s="57">
        <f t="shared" si="35"/>
        <v>1.4502890300278715E-3</v>
      </c>
      <c r="Q283" s="68">
        <v>2</v>
      </c>
      <c r="R283" s="68">
        <v>3</v>
      </c>
      <c r="S283" s="72">
        <f t="shared" si="36"/>
        <v>39.826435473695845</v>
      </c>
    </row>
    <row r="284" spans="1:19" x14ac:dyDescent="0.25">
      <c r="A284" s="68">
        <f t="shared" si="39"/>
        <v>282</v>
      </c>
      <c r="B284" s="68" t="s">
        <v>100</v>
      </c>
      <c r="C284" s="68" t="s">
        <v>1795</v>
      </c>
      <c r="D284" s="68" t="s">
        <v>3088</v>
      </c>
      <c r="E284" s="68" t="str">
        <f t="shared" si="37"/>
        <v>SERV</v>
      </c>
      <c r="F284" s="68" t="s">
        <v>1794</v>
      </c>
      <c r="G284" s="68">
        <f t="shared" si="38"/>
        <v>30</v>
      </c>
      <c r="H284" s="68">
        <f t="shared" si="40"/>
        <v>2</v>
      </c>
      <c r="I284" s="68" t="str">
        <f t="shared" si="33"/>
        <v>30_2_SERV</v>
      </c>
      <c r="J284" s="60">
        <v>19.894698701868801</v>
      </c>
      <c r="K284" s="60">
        <v>68.207697307399798</v>
      </c>
      <c r="L284" s="60">
        <v>33.694923893641601</v>
      </c>
      <c r="M284" s="68">
        <v>125</v>
      </c>
      <c r="N284" s="70">
        <f t="shared" si="34"/>
        <v>0.45522388059701491</v>
      </c>
      <c r="O284" s="71">
        <v>109942307.15000001</v>
      </c>
      <c r="P284" s="57">
        <f t="shared" si="35"/>
        <v>0.69325222206627957</v>
      </c>
      <c r="Q284" s="68">
        <v>61</v>
      </c>
      <c r="R284" s="68">
        <v>143</v>
      </c>
      <c r="S284" s="72">
        <f t="shared" si="36"/>
        <v>40.599106634303403</v>
      </c>
    </row>
    <row r="285" spans="1:19" x14ac:dyDescent="0.25">
      <c r="A285" s="68">
        <f t="shared" si="39"/>
        <v>283</v>
      </c>
      <c r="B285" s="68" t="s">
        <v>100</v>
      </c>
      <c r="C285" s="68" t="s">
        <v>2517</v>
      </c>
      <c r="D285" s="68" t="s">
        <v>2860</v>
      </c>
      <c r="E285" s="68" t="str">
        <f t="shared" si="37"/>
        <v>OP</v>
      </c>
      <c r="F285" s="68" t="s">
        <v>2516</v>
      </c>
      <c r="G285" s="68">
        <f t="shared" si="38"/>
        <v>30</v>
      </c>
      <c r="H285" s="68">
        <f t="shared" si="40"/>
        <v>3</v>
      </c>
      <c r="I285" s="68" t="str">
        <f t="shared" si="33"/>
        <v>30_3_OP</v>
      </c>
      <c r="J285" s="60">
        <v>25.095314847047899</v>
      </c>
      <c r="K285" s="60">
        <v>59.008151997986701</v>
      </c>
      <c r="L285" s="60">
        <v>25.528723997856801</v>
      </c>
      <c r="M285" s="68">
        <v>73</v>
      </c>
      <c r="N285" s="70">
        <f t="shared" si="34"/>
        <v>0.73333333333333328</v>
      </c>
      <c r="O285" s="71">
        <v>360991476.47000003</v>
      </c>
      <c r="P285" s="57">
        <f t="shared" si="35"/>
        <v>0.93932826855335727</v>
      </c>
      <c r="Q285" s="68">
        <v>22</v>
      </c>
      <c r="R285" s="68">
        <v>73</v>
      </c>
      <c r="S285" s="72">
        <f t="shared" si="36"/>
        <v>36.544063614297137</v>
      </c>
    </row>
    <row r="286" spans="1:19" x14ac:dyDescent="0.25">
      <c r="A286" s="68">
        <f t="shared" si="39"/>
        <v>284</v>
      </c>
      <c r="B286" s="68" t="s">
        <v>100</v>
      </c>
      <c r="C286" s="68" t="s">
        <v>2517</v>
      </c>
      <c r="D286" s="68" t="s">
        <v>2893</v>
      </c>
      <c r="E286" s="68" t="str">
        <f t="shared" si="37"/>
        <v>SOP</v>
      </c>
      <c r="F286" s="68" t="s">
        <v>2516</v>
      </c>
      <c r="G286" s="68">
        <f t="shared" si="38"/>
        <v>30</v>
      </c>
      <c r="H286" s="68">
        <f t="shared" si="40"/>
        <v>3</v>
      </c>
      <c r="I286" s="68" t="str">
        <f t="shared" si="33"/>
        <v>30_3_SOP</v>
      </c>
      <c r="J286" s="60">
        <v>29.518763271664799</v>
      </c>
      <c r="K286" s="60">
        <v>47.179881132292003</v>
      </c>
      <c r="L286" s="60">
        <v>28.983718127944499</v>
      </c>
      <c r="M286" s="68">
        <v>27</v>
      </c>
      <c r="N286" s="70">
        <f t="shared" si="34"/>
        <v>0.26666666666666666</v>
      </c>
      <c r="O286" s="71">
        <v>23316638.760000002</v>
      </c>
      <c r="P286" s="57">
        <f t="shared" si="35"/>
        <v>6.0671731446642757E-2</v>
      </c>
      <c r="Q286" s="68">
        <v>8</v>
      </c>
      <c r="R286" s="68">
        <v>28</v>
      </c>
      <c r="S286" s="72">
        <f t="shared" si="36"/>
        <v>35.227454177300437</v>
      </c>
    </row>
    <row r="287" spans="1:19" x14ac:dyDescent="0.25">
      <c r="A287" s="68">
        <f t="shared" si="39"/>
        <v>285</v>
      </c>
      <c r="B287" s="68" t="s">
        <v>100</v>
      </c>
      <c r="C287" s="68" t="s">
        <v>1423</v>
      </c>
      <c r="D287" s="68" t="s">
        <v>2399</v>
      </c>
      <c r="E287" s="68" t="str">
        <f t="shared" si="37"/>
        <v>AD</v>
      </c>
      <c r="F287" s="68" t="s">
        <v>1422</v>
      </c>
      <c r="G287" s="68">
        <f t="shared" si="38"/>
        <v>30</v>
      </c>
      <c r="H287" s="68">
        <f t="shared" si="40"/>
        <v>4</v>
      </c>
      <c r="I287" s="68" t="str">
        <f t="shared" si="33"/>
        <v>30_4_AD</v>
      </c>
      <c r="J287" s="60">
        <v>17.437445474464099</v>
      </c>
      <c r="K287" s="60">
        <v>32.892532161977996</v>
      </c>
      <c r="L287" s="60">
        <v>59.7086208726679</v>
      </c>
      <c r="M287" s="68">
        <v>293</v>
      </c>
      <c r="N287" s="70">
        <f t="shared" si="34"/>
        <v>0.42403628117913833</v>
      </c>
      <c r="O287" s="71">
        <v>4350434247.5167799</v>
      </c>
      <c r="P287" s="57">
        <f t="shared" si="35"/>
        <v>0.18199910784638915</v>
      </c>
      <c r="Q287" s="68">
        <v>187</v>
      </c>
      <c r="R287" s="68">
        <v>375</v>
      </c>
      <c r="S287" s="72">
        <f t="shared" si="36"/>
        <v>36.679532836369994</v>
      </c>
    </row>
    <row r="288" spans="1:19" x14ac:dyDescent="0.25">
      <c r="A288" s="68">
        <f t="shared" si="39"/>
        <v>286</v>
      </c>
      <c r="B288" s="68" t="s">
        <v>100</v>
      </c>
      <c r="C288" s="68" t="s">
        <v>1423</v>
      </c>
      <c r="D288" s="68" t="s">
        <v>2456</v>
      </c>
      <c r="E288" s="68" t="str">
        <f t="shared" si="37"/>
        <v>AR</v>
      </c>
      <c r="F288" s="68" t="s">
        <v>1422</v>
      </c>
      <c r="G288" s="68">
        <f t="shared" si="38"/>
        <v>30</v>
      </c>
      <c r="H288" s="68">
        <f t="shared" si="40"/>
        <v>4</v>
      </c>
      <c r="I288" s="68" t="str">
        <f t="shared" si="33"/>
        <v>30_4_AR</v>
      </c>
      <c r="J288" s="60">
        <v>41.368493295571703</v>
      </c>
      <c r="K288" s="60">
        <v>37.384235983546503</v>
      </c>
      <c r="L288" s="60">
        <v>62.929798757551097</v>
      </c>
      <c r="M288" s="68">
        <v>13</v>
      </c>
      <c r="N288" s="70">
        <f t="shared" si="34"/>
        <v>1.8140589569160998E-2</v>
      </c>
      <c r="O288" s="71">
        <v>1456955170.0899999</v>
      </c>
      <c r="P288" s="57">
        <f t="shared" si="35"/>
        <v>6.0951281192198128E-2</v>
      </c>
      <c r="Q288" s="68">
        <v>8</v>
      </c>
      <c r="R288" s="68">
        <v>17</v>
      </c>
      <c r="S288" s="72">
        <f t="shared" si="36"/>
        <v>47.227509345556427</v>
      </c>
    </row>
    <row r="289" spans="1:19" x14ac:dyDescent="0.25">
      <c r="A289" s="68">
        <f t="shared" si="39"/>
        <v>287</v>
      </c>
      <c r="B289" s="68" t="s">
        <v>100</v>
      </c>
      <c r="C289" s="68" t="s">
        <v>1423</v>
      </c>
      <c r="D289" s="68" t="s">
        <v>3088</v>
      </c>
      <c r="E289" s="68" t="str">
        <f t="shared" si="37"/>
        <v>SERV</v>
      </c>
      <c r="F289" s="68" t="s">
        <v>1422</v>
      </c>
      <c r="G289" s="68">
        <f t="shared" si="38"/>
        <v>30</v>
      </c>
      <c r="H289" s="68">
        <f t="shared" si="40"/>
        <v>4</v>
      </c>
      <c r="I289" s="68" t="str">
        <f t="shared" si="33"/>
        <v>30_4_SERV</v>
      </c>
      <c r="J289" s="60">
        <v>19.658278446818102</v>
      </c>
      <c r="K289" s="60">
        <v>42.007178477211902</v>
      </c>
      <c r="L289" s="60">
        <v>53.992903787967698</v>
      </c>
      <c r="M289" s="68">
        <v>545</v>
      </c>
      <c r="N289" s="70">
        <f t="shared" si="34"/>
        <v>0.55782312925170063</v>
      </c>
      <c r="O289" s="71">
        <v>18096212632.951801</v>
      </c>
      <c r="P289" s="57">
        <f t="shared" si="35"/>
        <v>0.75704961096141266</v>
      </c>
      <c r="Q289" s="68">
        <v>246</v>
      </c>
      <c r="R289" s="68">
        <v>638</v>
      </c>
      <c r="S289" s="72">
        <f t="shared" si="36"/>
        <v>38.552786903999234</v>
      </c>
    </row>
    <row r="290" spans="1:19" x14ac:dyDescent="0.25">
      <c r="A290" s="68">
        <f t="shared" si="39"/>
        <v>288</v>
      </c>
      <c r="B290" s="68" t="s">
        <v>100</v>
      </c>
      <c r="C290" s="68" t="s">
        <v>1347</v>
      </c>
      <c r="D290" s="68" t="s">
        <v>2399</v>
      </c>
      <c r="E290" s="68" t="str">
        <f t="shared" si="37"/>
        <v>AD</v>
      </c>
      <c r="F290" s="68" t="s">
        <v>1346</v>
      </c>
      <c r="G290" s="68">
        <f t="shared" si="38"/>
        <v>30</v>
      </c>
      <c r="H290" s="68">
        <f t="shared" si="40"/>
        <v>5</v>
      </c>
      <c r="I290" s="68" t="str">
        <f t="shared" si="33"/>
        <v>30_5_AD</v>
      </c>
      <c r="J290" s="60">
        <v>15.7999999146394</v>
      </c>
      <c r="K290" s="60">
        <v>44.259061273563397</v>
      </c>
      <c r="L290" s="60">
        <v>15.782010679412</v>
      </c>
      <c r="M290" s="68">
        <v>89</v>
      </c>
      <c r="N290" s="70">
        <f t="shared" si="34"/>
        <v>0.625</v>
      </c>
      <c r="O290" s="71">
        <v>22514679.871999901</v>
      </c>
      <c r="P290" s="57">
        <f t="shared" si="35"/>
        <v>0.24322853360374336</v>
      </c>
      <c r="Q290" s="68">
        <v>65</v>
      </c>
      <c r="R290" s="68">
        <v>117</v>
      </c>
      <c r="S290" s="72">
        <f t="shared" si="36"/>
        <v>25.280357289204932</v>
      </c>
    </row>
    <row r="291" spans="1:19" x14ac:dyDescent="0.25">
      <c r="A291" s="68">
        <f t="shared" si="39"/>
        <v>289</v>
      </c>
      <c r="B291" s="68" t="s">
        <v>100</v>
      </c>
      <c r="C291" s="68" t="s">
        <v>1347</v>
      </c>
      <c r="D291" s="68" t="s">
        <v>2456</v>
      </c>
      <c r="E291" s="68" t="str">
        <f t="shared" si="37"/>
        <v>AR</v>
      </c>
      <c r="F291" s="68" t="s">
        <v>1346</v>
      </c>
      <c r="G291" s="68">
        <f t="shared" si="38"/>
        <v>30</v>
      </c>
      <c r="H291" s="68">
        <f t="shared" si="40"/>
        <v>5</v>
      </c>
      <c r="I291" s="68" t="str">
        <f t="shared" si="33"/>
        <v>30_5_AR</v>
      </c>
      <c r="J291" s="60">
        <v>34.4368385521324</v>
      </c>
      <c r="K291" s="60">
        <v>20.067884119798201</v>
      </c>
      <c r="L291" s="60">
        <v>27.612860254254301</v>
      </c>
      <c r="M291" s="68">
        <v>7</v>
      </c>
      <c r="N291" s="70">
        <f t="shared" si="34"/>
        <v>2.8846153846153848E-2</v>
      </c>
      <c r="O291" s="71">
        <v>649748.46</v>
      </c>
      <c r="P291" s="57">
        <f t="shared" si="35"/>
        <v>7.019303229517897E-3</v>
      </c>
      <c r="Q291" s="68">
        <v>3</v>
      </c>
      <c r="R291" s="68">
        <v>7</v>
      </c>
      <c r="S291" s="72">
        <f t="shared" si="36"/>
        <v>27.37252764206163</v>
      </c>
    </row>
    <row r="292" spans="1:19" x14ac:dyDescent="0.25">
      <c r="A292" s="68">
        <f t="shared" si="39"/>
        <v>290</v>
      </c>
      <c r="B292" s="68" t="s">
        <v>100</v>
      </c>
      <c r="C292" s="68" t="s">
        <v>1347</v>
      </c>
      <c r="D292" s="68" t="s">
        <v>3088</v>
      </c>
      <c r="E292" s="68" t="str">
        <f t="shared" si="37"/>
        <v>SERV</v>
      </c>
      <c r="F292" s="68" t="s">
        <v>1346</v>
      </c>
      <c r="G292" s="68">
        <f t="shared" si="38"/>
        <v>30</v>
      </c>
      <c r="H292" s="68">
        <f t="shared" si="40"/>
        <v>5</v>
      </c>
      <c r="I292" s="68" t="str">
        <f t="shared" si="33"/>
        <v>30_5_SERV</v>
      </c>
      <c r="J292" s="60">
        <v>17.201598268425698</v>
      </c>
      <c r="K292" s="60">
        <v>47.4254018652924</v>
      </c>
      <c r="L292" s="60">
        <v>21.9597269344798</v>
      </c>
      <c r="M292" s="68">
        <v>87</v>
      </c>
      <c r="N292" s="70">
        <f t="shared" si="34"/>
        <v>0.34615384615384615</v>
      </c>
      <c r="O292" s="71">
        <v>69401519.989999905</v>
      </c>
      <c r="P292" s="57">
        <f t="shared" si="35"/>
        <v>0.74975216316673876</v>
      </c>
      <c r="Q292" s="68">
        <v>36</v>
      </c>
      <c r="R292" s="68">
        <v>94</v>
      </c>
      <c r="S292" s="72">
        <f t="shared" si="36"/>
        <v>28.862242356065966</v>
      </c>
    </row>
    <row r="293" spans="1:19" x14ac:dyDescent="0.25">
      <c r="A293" s="68">
        <f t="shared" si="39"/>
        <v>291</v>
      </c>
      <c r="B293" s="68" t="s">
        <v>100</v>
      </c>
      <c r="C293" s="68" t="s">
        <v>1456</v>
      </c>
      <c r="D293" s="68" t="s">
        <v>2399</v>
      </c>
      <c r="E293" s="68" t="str">
        <f t="shared" si="37"/>
        <v>AD</v>
      </c>
      <c r="F293" s="68" t="s">
        <v>1455</v>
      </c>
      <c r="G293" s="68">
        <f t="shared" si="38"/>
        <v>30</v>
      </c>
      <c r="H293" s="68">
        <f t="shared" si="40"/>
        <v>6</v>
      </c>
      <c r="I293" s="68" t="str">
        <f t="shared" si="33"/>
        <v>30_6_AD</v>
      </c>
      <c r="J293" s="60">
        <v>18.007761623663999</v>
      </c>
      <c r="K293" s="60">
        <v>29.545802515900199</v>
      </c>
      <c r="L293" s="60">
        <v>10.444764595605999</v>
      </c>
      <c r="M293" s="68">
        <v>46</v>
      </c>
      <c r="N293" s="70">
        <f t="shared" si="34"/>
        <v>0.43307086614173229</v>
      </c>
      <c r="O293" s="71">
        <v>14821254.874999899</v>
      </c>
      <c r="P293" s="57">
        <f t="shared" si="35"/>
        <v>0.15716698207636293</v>
      </c>
      <c r="Q293" s="68">
        <v>55</v>
      </c>
      <c r="R293" s="68">
        <v>112</v>
      </c>
      <c r="S293" s="72">
        <f t="shared" si="36"/>
        <v>19.332776245056735</v>
      </c>
    </row>
    <row r="294" spans="1:19" x14ac:dyDescent="0.25">
      <c r="A294" s="68">
        <f t="shared" si="39"/>
        <v>292</v>
      </c>
      <c r="B294" s="68" t="s">
        <v>100</v>
      </c>
      <c r="C294" s="68" t="s">
        <v>1456</v>
      </c>
      <c r="D294" s="68" t="s">
        <v>2456</v>
      </c>
      <c r="E294" s="68" t="str">
        <f t="shared" si="37"/>
        <v>AR</v>
      </c>
      <c r="F294" s="68" t="s">
        <v>1455</v>
      </c>
      <c r="G294" s="68">
        <f t="shared" si="38"/>
        <v>30</v>
      </c>
      <c r="H294" s="68">
        <f t="shared" si="40"/>
        <v>6</v>
      </c>
      <c r="I294" s="68" t="str">
        <f t="shared" si="33"/>
        <v>30_6_AR</v>
      </c>
      <c r="J294" s="60">
        <v>55.0288826743908</v>
      </c>
      <c r="K294" s="60">
        <v>32.389797355922497</v>
      </c>
      <c r="L294" s="60">
        <v>17.5718201617982</v>
      </c>
      <c r="M294" s="68">
        <v>4</v>
      </c>
      <c r="N294" s="70">
        <f t="shared" si="34"/>
        <v>3.1496062992125984E-2</v>
      </c>
      <c r="O294" s="71">
        <v>178346.66999999899</v>
      </c>
      <c r="P294" s="57">
        <f t="shared" si="35"/>
        <v>1.8912169127156342E-3</v>
      </c>
      <c r="Q294" s="68">
        <v>4</v>
      </c>
      <c r="R294" s="68">
        <v>4</v>
      </c>
      <c r="S294" s="72">
        <f t="shared" si="36"/>
        <v>34.996833397370501</v>
      </c>
    </row>
    <row r="295" spans="1:19" x14ac:dyDescent="0.25">
      <c r="A295" s="68">
        <f t="shared" si="39"/>
        <v>293</v>
      </c>
      <c r="B295" s="68" t="s">
        <v>100</v>
      </c>
      <c r="C295" s="68" t="s">
        <v>1456</v>
      </c>
      <c r="D295" s="68" t="s">
        <v>3088</v>
      </c>
      <c r="E295" s="68" t="str">
        <f t="shared" si="37"/>
        <v>SERV</v>
      </c>
      <c r="F295" s="68" t="s">
        <v>1455</v>
      </c>
      <c r="G295" s="68">
        <f t="shared" si="38"/>
        <v>30</v>
      </c>
      <c r="H295" s="68">
        <f t="shared" si="40"/>
        <v>6</v>
      </c>
      <c r="I295" s="68" t="str">
        <f t="shared" si="33"/>
        <v>30_6_SERV</v>
      </c>
      <c r="J295" s="60">
        <v>22.163755073988899</v>
      </c>
      <c r="K295" s="60">
        <v>44.267197080511998</v>
      </c>
      <c r="L295" s="60">
        <v>29.679575376176899</v>
      </c>
      <c r="M295" s="68">
        <v>165</v>
      </c>
      <c r="N295" s="70">
        <f t="shared" si="34"/>
        <v>0.53543307086614178</v>
      </c>
      <c r="O295" s="71">
        <v>79302997.379999995</v>
      </c>
      <c r="P295" s="57">
        <f t="shared" si="35"/>
        <v>0.84094180101092142</v>
      </c>
      <c r="Q295" s="68">
        <v>68</v>
      </c>
      <c r="R295" s="68">
        <v>205</v>
      </c>
      <c r="S295" s="72">
        <f t="shared" si="36"/>
        <v>32.036842510225931</v>
      </c>
    </row>
    <row r="296" spans="1:19" x14ac:dyDescent="0.25">
      <c r="A296" s="68">
        <f t="shared" si="39"/>
        <v>294</v>
      </c>
      <c r="B296" s="68" t="s">
        <v>100</v>
      </c>
      <c r="C296" s="68" t="s">
        <v>904</v>
      </c>
      <c r="D296" s="68" t="s">
        <v>2399</v>
      </c>
      <c r="E296" s="68" t="str">
        <f t="shared" si="37"/>
        <v>AD</v>
      </c>
      <c r="F296" s="68" t="s">
        <v>903</v>
      </c>
      <c r="G296" s="68">
        <f t="shared" si="38"/>
        <v>30</v>
      </c>
      <c r="H296" s="68">
        <f t="shared" si="40"/>
        <v>7</v>
      </c>
      <c r="I296" s="68" t="str">
        <f t="shared" si="33"/>
        <v>30_7_AD</v>
      </c>
      <c r="J296" s="60">
        <v>17.8353354645383</v>
      </c>
      <c r="K296" s="60">
        <v>38.583027227992297</v>
      </c>
      <c r="L296" s="60">
        <v>41.364088692989597</v>
      </c>
      <c r="M296" s="68">
        <v>50</v>
      </c>
      <c r="N296" s="70">
        <f t="shared" si="34"/>
        <v>0.40776699029126212</v>
      </c>
      <c r="O296" s="71">
        <v>21061482.870000001</v>
      </c>
      <c r="P296" s="57">
        <f t="shared" si="35"/>
        <v>3.2422417285205778E-2</v>
      </c>
      <c r="Q296" s="68">
        <v>42</v>
      </c>
      <c r="R296" s="68">
        <v>57</v>
      </c>
      <c r="S296" s="72">
        <f t="shared" si="36"/>
        <v>32.594150461840066</v>
      </c>
    </row>
    <row r="297" spans="1:19" x14ac:dyDescent="0.25">
      <c r="A297" s="68">
        <f t="shared" si="39"/>
        <v>295</v>
      </c>
      <c r="B297" s="68" t="s">
        <v>100</v>
      </c>
      <c r="C297" s="68" t="s">
        <v>904</v>
      </c>
      <c r="D297" s="68" t="s">
        <v>2456</v>
      </c>
      <c r="E297" s="68" t="str">
        <f t="shared" si="37"/>
        <v>AR</v>
      </c>
      <c r="F297" s="68" t="s">
        <v>903</v>
      </c>
      <c r="G297" s="68">
        <f t="shared" si="38"/>
        <v>30</v>
      </c>
      <c r="H297" s="68">
        <f t="shared" si="40"/>
        <v>7</v>
      </c>
      <c r="I297" s="68" t="str">
        <f t="shared" si="33"/>
        <v>30_7_AR</v>
      </c>
      <c r="J297" s="60">
        <v>69.261223716329397</v>
      </c>
      <c r="K297" s="60">
        <v>34.153946616602703</v>
      </c>
      <c r="L297" s="60">
        <v>34.997208488914801</v>
      </c>
      <c r="M297" s="68">
        <v>5</v>
      </c>
      <c r="N297" s="70">
        <f t="shared" si="34"/>
        <v>3.8834951456310676E-2</v>
      </c>
      <c r="O297" s="71">
        <v>3336496.98</v>
      </c>
      <c r="P297" s="57">
        <f t="shared" si="35"/>
        <v>5.1362621532445247E-3</v>
      </c>
      <c r="Q297" s="68">
        <v>4</v>
      </c>
      <c r="R297" s="68">
        <v>5</v>
      </c>
      <c r="S297" s="72">
        <f t="shared" si="36"/>
        <v>46.137459607282295</v>
      </c>
    </row>
    <row r="298" spans="1:19" x14ac:dyDescent="0.25">
      <c r="A298" s="68">
        <f t="shared" si="39"/>
        <v>296</v>
      </c>
      <c r="B298" s="68" t="s">
        <v>100</v>
      </c>
      <c r="C298" s="68" t="s">
        <v>904</v>
      </c>
      <c r="D298" s="68" t="s">
        <v>3088</v>
      </c>
      <c r="E298" s="68" t="str">
        <f t="shared" si="37"/>
        <v>SERV</v>
      </c>
      <c r="F298" s="68" t="s">
        <v>903</v>
      </c>
      <c r="G298" s="68">
        <f t="shared" si="38"/>
        <v>30</v>
      </c>
      <c r="H298" s="68">
        <f t="shared" si="40"/>
        <v>7</v>
      </c>
      <c r="I298" s="68" t="str">
        <f t="shared" si="33"/>
        <v>30_7_SERV</v>
      </c>
      <c r="J298" s="60">
        <v>34.822064322980999</v>
      </c>
      <c r="K298" s="60">
        <v>52.4415980058602</v>
      </c>
      <c r="L298" s="60">
        <v>59.171102204340897</v>
      </c>
      <c r="M298" s="68">
        <v>108</v>
      </c>
      <c r="N298" s="70">
        <f t="shared" si="34"/>
        <v>0.55339805825242716</v>
      </c>
      <c r="O298" s="71">
        <v>625198337.55999994</v>
      </c>
      <c r="P298" s="57">
        <f t="shared" si="35"/>
        <v>0.96244132056154963</v>
      </c>
      <c r="Q298" s="68">
        <v>57</v>
      </c>
      <c r="R298" s="68">
        <v>127</v>
      </c>
      <c r="S298" s="72">
        <f t="shared" si="36"/>
        <v>48.811588177727366</v>
      </c>
    </row>
    <row r="299" spans="1:19" x14ac:dyDescent="0.25">
      <c r="A299" s="68">
        <f t="shared" si="39"/>
        <v>297</v>
      </c>
      <c r="B299" s="68" t="s">
        <v>100</v>
      </c>
      <c r="C299" s="68" t="s">
        <v>1789</v>
      </c>
      <c r="D299" s="68" t="s">
        <v>2399</v>
      </c>
      <c r="E299" s="68" t="str">
        <f t="shared" si="37"/>
        <v>AD</v>
      </c>
      <c r="F299" s="68" t="s">
        <v>1788</v>
      </c>
      <c r="G299" s="68">
        <f t="shared" si="38"/>
        <v>30</v>
      </c>
      <c r="H299" s="68">
        <f t="shared" si="40"/>
        <v>8</v>
      </c>
      <c r="I299" s="68" t="str">
        <f t="shared" si="33"/>
        <v>30_8_AD</v>
      </c>
      <c r="J299" s="60">
        <v>16.414524529680101</v>
      </c>
      <c r="K299" s="60">
        <v>40.613092179697396</v>
      </c>
      <c r="L299" s="60">
        <v>29.8988701713259</v>
      </c>
      <c r="M299" s="68">
        <v>103</v>
      </c>
      <c r="N299" s="70">
        <f t="shared" si="34"/>
        <v>0.5546875</v>
      </c>
      <c r="O299" s="71">
        <v>40536910.07</v>
      </c>
      <c r="P299" s="57">
        <f t="shared" si="35"/>
        <v>0.23875504683831122</v>
      </c>
      <c r="Q299" s="68">
        <v>71</v>
      </c>
      <c r="R299" s="68">
        <v>125</v>
      </c>
      <c r="S299" s="72">
        <f t="shared" si="36"/>
        <v>28.975495626901132</v>
      </c>
    </row>
    <row r="300" spans="1:19" x14ac:dyDescent="0.25">
      <c r="A300" s="68">
        <f t="shared" si="39"/>
        <v>298</v>
      </c>
      <c r="B300" s="68" t="s">
        <v>100</v>
      </c>
      <c r="C300" s="68" t="s">
        <v>1789</v>
      </c>
      <c r="D300" s="68" t="s">
        <v>2456</v>
      </c>
      <c r="E300" s="68" t="str">
        <f t="shared" si="37"/>
        <v>AR</v>
      </c>
      <c r="F300" s="68" t="s">
        <v>1788</v>
      </c>
      <c r="G300" s="68">
        <f t="shared" si="38"/>
        <v>30</v>
      </c>
      <c r="H300" s="68">
        <f t="shared" si="40"/>
        <v>8</v>
      </c>
      <c r="I300" s="68" t="str">
        <f t="shared" si="33"/>
        <v>30_8_AR</v>
      </c>
      <c r="J300" s="60">
        <v>50.250964347060801</v>
      </c>
      <c r="K300" s="60">
        <v>6.6634016270780503</v>
      </c>
      <c r="L300" s="60">
        <v>35.283099213769397</v>
      </c>
      <c r="M300" s="68">
        <v>3</v>
      </c>
      <c r="N300" s="70">
        <f t="shared" si="34"/>
        <v>2.34375E-2</v>
      </c>
      <c r="O300" s="71">
        <v>2819486.56</v>
      </c>
      <c r="P300" s="57">
        <f t="shared" si="35"/>
        <v>1.6606264378077915E-2</v>
      </c>
      <c r="Q300" s="68">
        <v>3</v>
      </c>
      <c r="R300" s="68">
        <v>4</v>
      </c>
      <c r="S300" s="72">
        <f t="shared" si="36"/>
        <v>30.732488395969416</v>
      </c>
    </row>
    <row r="301" spans="1:19" x14ac:dyDescent="0.25">
      <c r="A301" s="68">
        <f t="shared" si="39"/>
        <v>299</v>
      </c>
      <c r="B301" s="68" t="s">
        <v>100</v>
      </c>
      <c r="C301" s="68" t="s">
        <v>1789</v>
      </c>
      <c r="D301" s="68" t="s">
        <v>3088</v>
      </c>
      <c r="E301" s="68" t="str">
        <f t="shared" si="37"/>
        <v>SERV</v>
      </c>
      <c r="F301" s="68" t="s">
        <v>1788</v>
      </c>
      <c r="G301" s="68">
        <f t="shared" si="38"/>
        <v>30</v>
      </c>
      <c r="H301" s="68">
        <f t="shared" si="40"/>
        <v>8</v>
      </c>
      <c r="I301" s="68" t="str">
        <f t="shared" si="33"/>
        <v>30_8_SERV</v>
      </c>
      <c r="J301" s="60">
        <v>19.075367704817999</v>
      </c>
      <c r="K301" s="60">
        <v>48.611646964379197</v>
      </c>
      <c r="L301" s="60">
        <v>31.115428568681399</v>
      </c>
      <c r="M301" s="68">
        <v>114</v>
      </c>
      <c r="N301" s="70">
        <f t="shared" si="34"/>
        <v>0.421875</v>
      </c>
      <c r="O301" s="71">
        <v>126428119.37</v>
      </c>
      <c r="P301" s="57">
        <f t="shared" si="35"/>
        <v>0.74463868878361095</v>
      </c>
      <c r="Q301" s="68">
        <v>54</v>
      </c>
      <c r="R301" s="68">
        <v>135</v>
      </c>
      <c r="S301" s="72">
        <f t="shared" si="36"/>
        <v>32.934147745959528</v>
      </c>
    </row>
    <row r="302" spans="1:19" x14ac:dyDescent="0.25">
      <c r="A302" s="68">
        <f t="shared" si="39"/>
        <v>300</v>
      </c>
      <c r="B302" s="68" t="s">
        <v>100</v>
      </c>
      <c r="C302" s="68" t="s">
        <v>555</v>
      </c>
      <c r="D302" s="68" t="s">
        <v>2399</v>
      </c>
      <c r="E302" s="68" t="str">
        <f t="shared" si="37"/>
        <v>AD</v>
      </c>
      <c r="F302" s="68" t="s">
        <v>554</v>
      </c>
      <c r="G302" s="68">
        <f t="shared" si="38"/>
        <v>30</v>
      </c>
      <c r="H302" s="68">
        <f t="shared" si="40"/>
        <v>9</v>
      </c>
      <c r="I302" s="68" t="str">
        <f t="shared" si="33"/>
        <v>30_9_AD</v>
      </c>
      <c r="J302" s="60">
        <v>14.3446735594685</v>
      </c>
      <c r="K302" s="60">
        <v>44.951365463866601</v>
      </c>
      <c r="L302" s="60">
        <v>30.8223659956289</v>
      </c>
      <c r="M302" s="68">
        <v>116</v>
      </c>
      <c r="N302" s="70">
        <f t="shared" si="34"/>
        <v>0.64640883977900554</v>
      </c>
      <c r="O302" s="71">
        <v>54765891.450000003</v>
      </c>
      <c r="P302" s="57">
        <f t="shared" si="35"/>
        <v>0.2890847628577517</v>
      </c>
      <c r="Q302" s="68">
        <v>117</v>
      </c>
      <c r="R302" s="68">
        <v>225</v>
      </c>
      <c r="S302" s="72">
        <f t="shared" si="36"/>
        <v>30.039468339654665</v>
      </c>
    </row>
    <row r="303" spans="1:19" x14ac:dyDescent="0.25">
      <c r="A303" s="68">
        <f t="shared" si="39"/>
        <v>301</v>
      </c>
      <c r="B303" s="68" t="s">
        <v>100</v>
      </c>
      <c r="C303" s="68" t="s">
        <v>555</v>
      </c>
      <c r="D303" s="68" t="s">
        <v>2456</v>
      </c>
      <c r="E303" s="68" t="str">
        <f t="shared" si="37"/>
        <v>AR</v>
      </c>
      <c r="F303" s="68" t="s">
        <v>554</v>
      </c>
      <c r="G303" s="68">
        <f t="shared" si="38"/>
        <v>30</v>
      </c>
      <c r="H303" s="68">
        <f t="shared" si="40"/>
        <v>9</v>
      </c>
      <c r="I303" s="68" t="str">
        <f t="shared" si="33"/>
        <v>30_9_AR</v>
      </c>
      <c r="J303" s="60">
        <v>65.931875913169307</v>
      </c>
      <c r="K303" s="60">
        <v>28.801458384349498</v>
      </c>
      <c r="L303" s="60">
        <v>17.181335269313799</v>
      </c>
      <c r="M303" s="68">
        <v>15</v>
      </c>
      <c r="N303" s="70">
        <f t="shared" si="34"/>
        <v>2.2099447513812154E-2</v>
      </c>
      <c r="O303" s="71">
        <v>8768261.2699999996</v>
      </c>
      <c r="P303" s="57">
        <f t="shared" si="35"/>
        <v>4.6283748201687652E-2</v>
      </c>
      <c r="Q303" s="68">
        <v>4</v>
      </c>
      <c r="R303" s="68">
        <v>15</v>
      </c>
      <c r="S303" s="72">
        <f t="shared" si="36"/>
        <v>37.304889855610867</v>
      </c>
    </row>
    <row r="304" spans="1:19" x14ac:dyDescent="0.25">
      <c r="A304" s="68">
        <f t="shared" si="39"/>
        <v>302</v>
      </c>
      <c r="B304" s="68" t="s">
        <v>100</v>
      </c>
      <c r="C304" s="68" t="s">
        <v>555</v>
      </c>
      <c r="D304" s="68" t="s">
        <v>3088</v>
      </c>
      <c r="E304" s="68" t="str">
        <f t="shared" si="37"/>
        <v>SERV</v>
      </c>
      <c r="F304" s="68" t="s">
        <v>554</v>
      </c>
      <c r="G304" s="68">
        <f t="shared" si="38"/>
        <v>30</v>
      </c>
      <c r="H304" s="68">
        <f t="shared" si="40"/>
        <v>9</v>
      </c>
      <c r="I304" s="68" t="str">
        <f t="shared" si="33"/>
        <v>30_9_SERV</v>
      </c>
      <c r="J304" s="60">
        <v>12.2771977456574</v>
      </c>
      <c r="K304" s="60">
        <v>53.318742860790699</v>
      </c>
      <c r="L304" s="60">
        <v>26.456278557463602</v>
      </c>
      <c r="M304" s="68">
        <v>143</v>
      </c>
      <c r="N304" s="70">
        <f t="shared" si="34"/>
        <v>0.33149171270718231</v>
      </c>
      <c r="O304" s="71">
        <v>125911637.879999</v>
      </c>
      <c r="P304" s="57">
        <f t="shared" si="35"/>
        <v>0.66463148894056057</v>
      </c>
      <c r="Q304" s="68">
        <v>60</v>
      </c>
      <c r="R304" s="68">
        <v>158</v>
      </c>
      <c r="S304" s="72">
        <f t="shared" si="36"/>
        <v>30.684073054637235</v>
      </c>
    </row>
    <row r="305" spans="1:19" x14ac:dyDescent="0.25">
      <c r="A305" s="68">
        <f t="shared" si="39"/>
        <v>303</v>
      </c>
      <c r="B305" s="68" t="s">
        <v>100</v>
      </c>
      <c r="C305" s="68" t="s">
        <v>101</v>
      </c>
      <c r="D305" s="68" t="s">
        <v>2399</v>
      </c>
      <c r="E305" s="68" t="str">
        <f t="shared" si="37"/>
        <v>AD</v>
      </c>
      <c r="F305" s="68" t="s">
        <v>99</v>
      </c>
      <c r="G305" s="68">
        <f t="shared" si="38"/>
        <v>30</v>
      </c>
      <c r="H305" s="68">
        <f t="shared" si="40"/>
        <v>10</v>
      </c>
      <c r="I305" s="68" t="str">
        <f t="shared" si="33"/>
        <v>30_10_AD</v>
      </c>
      <c r="J305" s="60">
        <v>16.540689632819401</v>
      </c>
      <c r="K305" s="60">
        <v>33.194243681549402</v>
      </c>
      <c r="L305" s="60">
        <v>55.725848536655199</v>
      </c>
      <c r="M305" s="68">
        <v>156</v>
      </c>
      <c r="N305" s="70">
        <f t="shared" si="34"/>
        <v>0.52247191011235961</v>
      </c>
      <c r="O305" s="71">
        <v>57404074.240000002</v>
      </c>
      <c r="P305" s="57">
        <f t="shared" si="35"/>
        <v>0.26030927143432936</v>
      </c>
      <c r="Q305" s="68">
        <v>93</v>
      </c>
      <c r="R305" s="68">
        <v>183</v>
      </c>
      <c r="S305" s="72">
        <f t="shared" si="36"/>
        <v>35.153593950341332</v>
      </c>
    </row>
    <row r="306" spans="1:19" x14ac:dyDescent="0.25">
      <c r="A306" s="68">
        <f t="shared" si="39"/>
        <v>304</v>
      </c>
      <c r="B306" s="68" t="s">
        <v>100</v>
      </c>
      <c r="C306" s="68" t="s">
        <v>101</v>
      </c>
      <c r="D306" s="68" t="s">
        <v>2456</v>
      </c>
      <c r="E306" s="68" t="str">
        <f t="shared" si="37"/>
        <v>AR</v>
      </c>
      <c r="F306" s="68" t="s">
        <v>99</v>
      </c>
      <c r="G306" s="68">
        <f t="shared" si="38"/>
        <v>30</v>
      </c>
      <c r="H306" s="68">
        <f t="shared" si="40"/>
        <v>10</v>
      </c>
      <c r="I306" s="68" t="str">
        <f t="shared" si="33"/>
        <v>30_10_AR</v>
      </c>
      <c r="J306" s="60">
        <v>50.634184106447996</v>
      </c>
      <c r="K306" s="60">
        <v>25.5400044184147</v>
      </c>
      <c r="L306" s="60">
        <v>32.9153297958322</v>
      </c>
      <c r="M306" s="68">
        <v>20</v>
      </c>
      <c r="N306" s="70">
        <f t="shared" si="34"/>
        <v>4.49438202247191E-2</v>
      </c>
      <c r="O306" s="71">
        <v>15671138.75</v>
      </c>
      <c r="P306" s="57">
        <f t="shared" si="35"/>
        <v>7.1063644254648409E-2</v>
      </c>
      <c r="Q306" s="68">
        <v>8</v>
      </c>
      <c r="R306" s="68">
        <v>23</v>
      </c>
      <c r="S306" s="72">
        <f t="shared" si="36"/>
        <v>36.363172773564969</v>
      </c>
    </row>
    <row r="307" spans="1:19" x14ac:dyDescent="0.25">
      <c r="A307" s="68">
        <f t="shared" si="39"/>
        <v>305</v>
      </c>
      <c r="B307" s="68" t="s">
        <v>100</v>
      </c>
      <c r="C307" s="68" t="s">
        <v>101</v>
      </c>
      <c r="D307" s="68" t="s">
        <v>3088</v>
      </c>
      <c r="E307" s="68" t="str">
        <f t="shared" si="37"/>
        <v>SERV</v>
      </c>
      <c r="F307" s="68" t="s">
        <v>99</v>
      </c>
      <c r="G307" s="68">
        <f t="shared" si="38"/>
        <v>30</v>
      </c>
      <c r="H307" s="68">
        <f t="shared" si="40"/>
        <v>10</v>
      </c>
      <c r="I307" s="68" t="str">
        <f t="shared" si="33"/>
        <v>30_10_SERV</v>
      </c>
      <c r="J307" s="60">
        <v>9.7026728450467594</v>
      </c>
      <c r="K307" s="60">
        <v>34.425341201453797</v>
      </c>
      <c r="L307" s="60">
        <v>32.076478479039501</v>
      </c>
      <c r="M307" s="68">
        <v>149</v>
      </c>
      <c r="N307" s="70">
        <f t="shared" si="34"/>
        <v>0.43258426966292135</v>
      </c>
      <c r="O307" s="71">
        <v>147447375.09799999</v>
      </c>
      <c r="P307" s="57">
        <f t="shared" si="35"/>
        <v>0.66862708431102214</v>
      </c>
      <c r="Q307" s="68">
        <v>77</v>
      </c>
      <c r="R307" s="68">
        <v>185</v>
      </c>
      <c r="S307" s="72">
        <f t="shared" si="36"/>
        <v>25.401497508513348</v>
      </c>
    </row>
    <row r="308" spans="1:19" x14ac:dyDescent="0.25">
      <c r="A308" s="68">
        <f t="shared" si="39"/>
        <v>306</v>
      </c>
      <c r="B308" s="68" t="s">
        <v>100</v>
      </c>
      <c r="C308" s="68" t="s">
        <v>1880</v>
      </c>
      <c r="D308" s="68" t="s">
        <v>2399</v>
      </c>
      <c r="E308" s="68" t="str">
        <f t="shared" si="37"/>
        <v>AD</v>
      </c>
      <c r="F308" s="68" t="s">
        <v>1879</v>
      </c>
      <c r="G308" s="68">
        <f t="shared" si="38"/>
        <v>30</v>
      </c>
      <c r="H308" s="68">
        <f t="shared" si="40"/>
        <v>11</v>
      </c>
      <c r="I308" s="68" t="str">
        <f t="shared" si="33"/>
        <v>30_11_AD</v>
      </c>
      <c r="J308" s="60">
        <v>14.8495248630965</v>
      </c>
      <c r="K308" s="60">
        <v>51.7906097368083</v>
      </c>
      <c r="L308" s="60">
        <v>43.109863445664999</v>
      </c>
      <c r="M308" s="68">
        <v>111</v>
      </c>
      <c r="N308" s="70">
        <f t="shared" si="34"/>
        <v>0.62318840579710144</v>
      </c>
      <c r="O308" s="71">
        <v>103828302.83999901</v>
      </c>
      <c r="P308" s="57">
        <f t="shared" si="35"/>
        <v>0.52079507799682523</v>
      </c>
      <c r="Q308" s="68">
        <v>86</v>
      </c>
      <c r="R308" s="68">
        <v>146</v>
      </c>
      <c r="S308" s="72">
        <f t="shared" si="36"/>
        <v>36.583332681856596</v>
      </c>
    </row>
    <row r="309" spans="1:19" x14ac:dyDescent="0.25">
      <c r="A309" s="68">
        <f t="shared" si="39"/>
        <v>307</v>
      </c>
      <c r="B309" s="68" t="s">
        <v>100</v>
      </c>
      <c r="C309" s="68" t="s">
        <v>1880</v>
      </c>
      <c r="D309" s="68" t="s">
        <v>2456</v>
      </c>
      <c r="E309" s="68" t="str">
        <f t="shared" si="37"/>
        <v>AR</v>
      </c>
      <c r="F309" s="68" t="s">
        <v>1879</v>
      </c>
      <c r="G309" s="68">
        <f t="shared" si="38"/>
        <v>30</v>
      </c>
      <c r="H309" s="68">
        <f t="shared" si="40"/>
        <v>11</v>
      </c>
      <c r="I309" s="68" t="str">
        <f t="shared" si="33"/>
        <v>30_11_AR</v>
      </c>
      <c r="J309" s="60">
        <v>73.684761019258403</v>
      </c>
      <c r="K309" s="60">
        <v>32.889378644827097</v>
      </c>
      <c r="L309" s="60">
        <v>20.663158893966401</v>
      </c>
      <c r="M309" s="68">
        <v>6</v>
      </c>
      <c r="N309" s="70">
        <f t="shared" si="34"/>
        <v>2.8985507246376812E-2</v>
      </c>
      <c r="O309" s="71">
        <v>2757948.18</v>
      </c>
      <c r="P309" s="57">
        <f t="shared" si="35"/>
        <v>1.383366382986826E-2</v>
      </c>
      <c r="Q309" s="68">
        <v>4</v>
      </c>
      <c r="R309" s="68">
        <v>8</v>
      </c>
      <c r="S309" s="72">
        <f t="shared" si="36"/>
        <v>42.412432852683963</v>
      </c>
    </row>
    <row r="310" spans="1:19" x14ac:dyDescent="0.25">
      <c r="A310" s="68">
        <f t="shared" si="39"/>
        <v>308</v>
      </c>
      <c r="B310" s="68" t="s">
        <v>100</v>
      </c>
      <c r="C310" s="68" t="s">
        <v>1880</v>
      </c>
      <c r="D310" s="68" t="s">
        <v>3088</v>
      </c>
      <c r="E310" s="68" t="str">
        <f t="shared" si="37"/>
        <v>SERV</v>
      </c>
      <c r="F310" s="68" t="s">
        <v>1879</v>
      </c>
      <c r="G310" s="68">
        <f t="shared" si="38"/>
        <v>30</v>
      </c>
      <c r="H310" s="68">
        <f t="shared" si="40"/>
        <v>11</v>
      </c>
      <c r="I310" s="68" t="str">
        <f t="shared" si="33"/>
        <v>30_11_SERV</v>
      </c>
      <c r="J310" s="60">
        <v>11.2471664134574</v>
      </c>
      <c r="K310" s="60">
        <v>60.255328566834301</v>
      </c>
      <c r="L310" s="60">
        <v>24.926312349765102</v>
      </c>
      <c r="M310" s="68">
        <v>91</v>
      </c>
      <c r="N310" s="70">
        <f t="shared" si="34"/>
        <v>0.34782608695652173</v>
      </c>
      <c r="O310" s="71">
        <v>92778733.839999899</v>
      </c>
      <c r="P310" s="57">
        <f t="shared" si="35"/>
        <v>0.46537125817330655</v>
      </c>
      <c r="Q310" s="68">
        <v>48</v>
      </c>
      <c r="R310" s="68">
        <v>121</v>
      </c>
      <c r="S310" s="72">
        <f t="shared" si="36"/>
        <v>32.142935776685597</v>
      </c>
    </row>
    <row r="311" spans="1:19" x14ac:dyDescent="0.25">
      <c r="A311" s="68">
        <f t="shared" si="39"/>
        <v>309</v>
      </c>
      <c r="B311" s="68" t="s">
        <v>100</v>
      </c>
      <c r="C311" s="68" t="s">
        <v>805</v>
      </c>
      <c r="D311" s="68" t="s">
        <v>2399</v>
      </c>
      <c r="E311" s="68" t="str">
        <f t="shared" si="37"/>
        <v>AD</v>
      </c>
      <c r="F311" s="68" t="s">
        <v>804</v>
      </c>
      <c r="G311" s="68">
        <f t="shared" si="38"/>
        <v>30</v>
      </c>
      <c r="H311" s="68">
        <f t="shared" si="40"/>
        <v>12</v>
      </c>
      <c r="I311" s="68" t="str">
        <f t="shared" si="33"/>
        <v>30_12_AD</v>
      </c>
      <c r="J311" s="60">
        <v>18.799012970509999</v>
      </c>
      <c r="K311" s="60">
        <v>28.924251589257199</v>
      </c>
      <c r="L311" s="60">
        <v>67.574611499442199</v>
      </c>
      <c r="M311" s="68">
        <v>102</v>
      </c>
      <c r="N311" s="70">
        <f t="shared" si="34"/>
        <v>0.55118110236220474</v>
      </c>
      <c r="O311" s="71">
        <v>46910845.119999997</v>
      </c>
      <c r="P311" s="57">
        <f t="shared" si="35"/>
        <v>0.18165715081777487</v>
      </c>
      <c r="Q311" s="68">
        <v>70</v>
      </c>
      <c r="R311" s="68">
        <v>134</v>
      </c>
      <c r="S311" s="72">
        <f t="shared" si="36"/>
        <v>38.432625353069803</v>
      </c>
    </row>
    <row r="312" spans="1:19" x14ac:dyDescent="0.25">
      <c r="A312" s="68">
        <f t="shared" si="39"/>
        <v>310</v>
      </c>
      <c r="B312" s="68" t="s">
        <v>100</v>
      </c>
      <c r="C312" s="68" t="s">
        <v>805</v>
      </c>
      <c r="D312" s="68" t="s">
        <v>3088</v>
      </c>
      <c r="E312" s="68" t="str">
        <f t="shared" si="37"/>
        <v>SERV</v>
      </c>
      <c r="F312" s="68" t="s">
        <v>804</v>
      </c>
      <c r="G312" s="68">
        <f t="shared" si="38"/>
        <v>30</v>
      </c>
      <c r="H312" s="68">
        <f t="shared" si="40"/>
        <v>12</v>
      </c>
      <c r="I312" s="68" t="str">
        <f t="shared" si="33"/>
        <v>30_12_SERV</v>
      </c>
      <c r="J312" s="60">
        <v>46.975297421103498</v>
      </c>
      <c r="K312" s="60">
        <v>26.429396969483399</v>
      </c>
      <c r="L312" s="60">
        <v>30.4368980208592</v>
      </c>
      <c r="M312" s="68">
        <v>183</v>
      </c>
      <c r="N312" s="70">
        <f t="shared" si="34"/>
        <v>0.44881889763779526</v>
      </c>
      <c r="O312" s="71">
        <v>211327517.13999999</v>
      </c>
      <c r="P312" s="57">
        <f t="shared" si="35"/>
        <v>0.81834284918222511</v>
      </c>
      <c r="Q312" s="68">
        <v>57</v>
      </c>
      <c r="R312" s="68">
        <v>206</v>
      </c>
      <c r="S312" s="72">
        <f t="shared" si="36"/>
        <v>34.613864137148703</v>
      </c>
    </row>
    <row r="313" spans="1:19" x14ac:dyDescent="0.25">
      <c r="A313" s="68">
        <f t="shared" si="39"/>
        <v>311</v>
      </c>
      <c r="B313" s="68" t="s">
        <v>100</v>
      </c>
      <c r="C313" s="68" t="s">
        <v>951</v>
      </c>
      <c r="D313" s="68" t="s">
        <v>2399</v>
      </c>
      <c r="E313" s="68" t="str">
        <f t="shared" si="37"/>
        <v>AD</v>
      </c>
      <c r="F313" s="68" t="s">
        <v>950</v>
      </c>
      <c r="G313" s="68">
        <f t="shared" si="38"/>
        <v>30</v>
      </c>
      <c r="H313" s="68">
        <f t="shared" si="40"/>
        <v>13</v>
      </c>
      <c r="I313" s="68" t="str">
        <f t="shared" si="33"/>
        <v>30_13_AD</v>
      </c>
      <c r="J313" s="60">
        <v>33.111056285733902</v>
      </c>
      <c r="K313" s="60">
        <v>40.549323555083497</v>
      </c>
      <c r="L313" s="60">
        <v>14.082040512430099</v>
      </c>
      <c r="M313" s="68">
        <v>16</v>
      </c>
      <c r="N313" s="70">
        <f t="shared" si="34"/>
        <v>0.2857142857142857</v>
      </c>
      <c r="O313" s="71">
        <v>4390940.7300000004</v>
      </c>
      <c r="P313" s="57">
        <f t="shared" si="35"/>
        <v>7.6108170648321788E-2</v>
      </c>
      <c r="Q313" s="68">
        <v>10</v>
      </c>
      <c r="R313" s="68">
        <v>21</v>
      </c>
      <c r="S313" s="72">
        <f t="shared" si="36"/>
        <v>29.247473451082499</v>
      </c>
    </row>
    <row r="314" spans="1:19" x14ac:dyDescent="0.25">
      <c r="A314" s="68">
        <f t="shared" si="39"/>
        <v>312</v>
      </c>
      <c r="B314" s="68" t="s">
        <v>100</v>
      </c>
      <c r="C314" s="68" t="s">
        <v>951</v>
      </c>
      <c r="D314" s="68" t="s">
        <v>2456</v>
      </c>
      <c r="E314" s="68" t="str">
        <f t="shared" si="37"/>
        <v>AR</v>
      </c>
      <c r="F314" s="68" t="s">
        <v>950</v>
      </c>
      <c r="G314" s="68">
        <f t="shared" si="38"/>
        <v>30</v>
      </c>
      <c r="H314" s="68">
        <f t="shared" si="40"/>
        <v>13</v>
      </c>
      <c r="I314" s="68" t="str">
        <f t="shared" si="33"/>
        <v>30_13_AR</v>
      </c>
      <c r="J314" s="60">
        <v>82.533674531437597</v>
      </c>
      <c r="K314" s="60">
        <v>41.147298633218099</v>
      </c>
      <c r="L314" s="60">
        <v>38.658004355956102</v>
      </c>
      <c r="M314" s="68">
        <v>5</v>
      </c>
      <c r="N314" s="70">
        <f t="shared" si="34"/>
        <v>2.8571428571428571E-2</v>
      </c>
      <c r="O314" s="71">
        <v>728937.179999999</v>
      </c>
      <c r="P314" s="57">
        <f t="shared" si="35"/>
        <v>1.2634667306781517E-2</v>
      </c>
      <c r="Q314" s="68">
        <v>1</v>
      </c>
      <c r="R314" s="68">
        <v>5</v>
      </c>
      <c r="S314" s="72">
        <f t="shared" si="36"/>
        <v>54.112992506870597</v>
      </c>
    </row>
    <row r="315" spans="1:19" x14ac:dyDescent="0.25">
      <c r="A315" s="68">
        <f t="shared" si="39"/>
        <v>313</v>
      </c>
      <c r="B315" s="68" t="s">
        <v>100</v>
      </c>
      <c r="C315" s="68" t="s">
        <v>951</v>
      </c>
      <c r="D315" s="68" t="s">
        <v>3088</v>
      </c>
      <c r="E315" s="68" t="str">
        <f t="shared" si="37"/>
        <v>SERV</v>
      </c>
      <c r="F315" s="68" t="s">
        <v>950</v>
      </c>
      <c r="G315" s="68">
        <f t="shared" si="38"/>
        <v>30</v>
      </c>
      <c r="H315" s="68">
        <f t="shared" si="40"/>
        <v>13</v>
      </c>
      <c r="I315" s="68" t="str">
        <f t="shared" si="33"/>
        <v>30_13_SERV</v>
      </c>
      <c r="J315" s="60">
        <v>22.168107187794</v>
      </c>
      <c r="K315" s="60">
        <v>61.457056150213901</v>
      </c>
      <c r="L315" s="60">
        <v>32.232907536720703</v>
      </c>
      <c r="M315" s="68">
        <v>61</v>
      </c>
      <c r="N315" s="70">
        <f t="shared" si="34"/>
        <v>0.68571428571428572</v>
      </c>
      <c r="O315" s="71">
        <v>52573543.0801</v>
      </c>
      <c r="P315" s="57">
        <f t="shared" si="35"/>
        <v>0.91125716204489671</v>
      </c>
      <c r="Q315" s="68">
        <v>24</v>
      </c>
      <c r="R315" s="68">
        <v>62</v>
      </c>
      <c r="S315" s="72">
        <f t="shared" si="36"/>
        <v>38.619356958242868</v>
      </c>
    </row>
    <row r="316" spans="1:19" x14ac:dyDescent="0.25">
      <c r="A316" s="68">
        <f t="shared" si="39"/>
        <v>314</v>
      </c>
      <c r="B316" s="68" t="s">
        <v>100</v>
      </c>
      <c r="C316" s="68" t="s">
        <v>2694</v>
      </c>
      <c r="D316" s="68" t="s">
        <v>2860</v>
      </c>
      <c r="E316" s="68" t="str">
        <f t="shared" si="37"/>
        <v>OP</v>
      </c>
      <c r="F316" s="68" t="s">
        <v>2693</v>
      </c>
      <c r="G316" s="68">
        <f t="shared" si="38"/>
        <v>30</v>
      </c>
      <c r="H316" s="68">
        <f t="shared" si="40"/>
        <v>14</v>
      </c>
      <c r="I316" s="68" t="str">
        <f t="shared" si="33"/>
        <v>30_14_OP</v>
      </c>
      <c r="J316" s="60">
        <v>14.423225868269901</v>
      </c>
      <c r="K316" s="60">
        <v>40.8598207420157</v>
      </c>
      <c r="L316" s="60">
        <v>40.831742865391803</v>
      </c>
      <c r="M316" s="68">
        <v>182</v>
      </c>
      <c r="N316" s="70">
        <f t="shared" si="34"/>
        <v>0.76470588235294112</v>
      </c>
      <c r="O316" s="71">
        <v>1254228212.98</v>
      </c>
      <c r="P316" s="57">
        <f t="shared" si="35"/>
        <v>0.95041211546517812</v>
      </c>
      <c r="Q316" s="68">
        <v>91</v>
      </c>
      <c r="R316" s="68">
        <v>182</v>
      </c>
      <c r="S316" s="72">
        <f t="shared" si="36"/>
        <v>32.03826315855914</v>
      </c>
    </row>
    <row r="317" spans="1:19" x14ac:dyDescent="0.25">
      <c r="A317" s="68">
        <f t="shared" si="39"/>
        <v>315</v>
      </c>
      <c r="B317" s="68" t="s">
        <v>100</v>
      </c>
      <c r="C317" s="68" t="s">
        <v>2694</v>
      </c>
      <c r="D317" s="68" t="s">
        <v>2893</v>
      </c>
      <c r="E317" s="68" t="str">
        <f t="shared" si="37"/>
        <v>SOP</v>
      </c>
      <c r="F317" s="68" t="s">
        <v>2693</v>
      </c>
      <c r="G317" s="68">
        <f t="shared" si="38"/>
        <v>30</v>
      </c>
      <c r="H317" s="68">
        <f t="shared" si="40"/>
        <v>14</v>
      </c>
      <c r="I317" s="68" t="str">
        <f t="shared" si="33"/>
        <v>30_14_SOP</v>
      </c>
      <c r="J317" s="60">
        <v>7.0734794150776397</v>
      </c>
      <c r="K317" s="60">
        <v>37.8065543208291</v>
      </c>
      <c r="L317" s="60">
        <v>53.988348194260404</v>
      </c>
      <c r="M317" s="68">
        <v>65</v>
      </c>
      <c r="N317" s="70">
        <f t="shared" si="34"/>
        <v>0.23529411764705882</v>
      </c>
      <c r="O317" s="71">
        <v>65439531.75</v>
      </c>
      <c r="P317" s="57">
        <f t="shared" si="35"/>
        <v>4.9587884534821852E-2</v>
      </c>
      <c r="Q317" s="68">
        <v>28</v>
      </c>
      <c r="R317" s="68">
        <v>65</v>
      </c>
      <c r="S317" s="72">
        <f t="shared" si="36"/>
        <v>32.956127310055713</v>
      </c>
    </row>
    <row r="318" spans="1:19" x14ac:dyDescent="0.25">
      <c r="A318" s="68">
        <f t="shared" si="39"/>
        <v>316</v>
      </c>
      <c r="B318" s="68" t="s">
        <v>100</v>
      </c>
      <c r="C318" s="68" t="s">
        <v>2664</v>
      </c>
      <c r="D318" s="68" t="s">
        <v>2860</v>
      </c>
      <c r="E318" s="68" t="str">
        <f t="shared" si="37"/>
        <v>OP</v>
      </c>
      <c r="F318" s="68" t="s">
        <v>2663</v>
      </c>
      <c r="G318" s="68">
        <f t="shared" si="38"/>
        <v>30</v>
      </c>
      <c r="H318" s="68">
        <f t="shared" si="40"/>
        <v>15</v>
      </c>
      <c r="I318" s="68" t="str">
        <f t="shared" si="33"/>
        <v>30_15_OP</v>
      </c>
      <c r="J318" s="60">
        <v>36.485098831842201</v>
      </c>
      <c r="K318" s="60">
        <v>16.730983677406101</v>
      </c>
      <c r="L318" s="60">
        <v>24.446689206782398</v>
      </c>
      <c r="M318" s="68">
        <v>9</v>
      </c>
      <c r="N318" s="70">
        <f t="shared" si="34"/>
        <v>1</v>
      </c>
      <c r="O318" s="71">
        <v>23297635.190000001</v>
      </c>
      <c r="P318" s="57">
        <f t="shared" si="35"/>
        <v>1</v>
      </c>
      <c r="Q318" s="68">
        <v>7</v>
      </c>
      <c r="R318" s="68">
        <v>9</v>
      </c>
      <c r="S318" s="72">
        <f t="shared" si="36"/>
        <v>25.887590572010236</v>
      </c>
    </row>
    <row r="319" spans="1:19" x14ac:dyDescent="0.25">
      <c r="A319" s="68">
        <f t="shared" si="39"/>
        <v>317</v>
      </c>
      <c r="B319" s="68" t="s">
        <v>100</v>
      </c>
      <c r="C319" s="68" t="s">
        <v>2765</v>
      </c>
      <c r="D319" s="68" t="s">
        <v>2860</v>
      </c>
      <c r="E319" s="68" t="str">
        <f t="shared" si="37"/>
        <v>OP</v>
      </c>
      <c r="F319" s="68" t="s">
        <v>2764</v>
      </c>
      <c r="G319" s="68">
        <f t="shared" si="38"/>
        <v>30</v>
      </c>
      <c r="H319" s="68">
        <f t="shared" si="40"/>
        <v>16</v>
      </c>
      <c r="I319" s="68" t="str">
        <f t="shared" si="33"/>
        <v>30_16_OP</v>
      </c>
      <c r="J319" s="60">
        <v>16.5330032527099</v>
      </c>
      <c r="K319" s="60">
        <v>22.8583944003333</v>
      </c>
      <c r="L319" s="60">
        <v>15.0517399407643</v>
      </c>
      <c r="M319" s="68">
        <v>135</v>
      </c>
      <c r="N319" s="70">
        <f t="shared" si="34"/>
        <v>0.59756097560975607</v>
      </c>
      <c r="O319" s="71">
        <v>1658328962.1700001</v>
      </c>
      <c r="P319" s="57">
        <f t="shared" si="35"/>
        <v>0.92822488304681305</v>
      </c>
      <c r="Q319" s="68">
        <v>49</v>
      </c>
      <c r="R319" s="68">
        <v>135</v>
      </c>
      <c r="S319" s="72">
        <f t="shared" si="36"/>
        <v>18.147712531269168</v>
      </c>
    </row>
    <row r="320" spans="1:19" x14ac:dyDescent="0.25">
      <c r="A320" s="68">
        <f t="shared" si="39"/>
        <v>318</v>
      </c>
      <c r="B320" s="68" t="s">
        <v>100</v>
      </c>
      <c r="C320" s="68" t="s">
        <v>2765</v>
      </c>
      <c r="D320" s="68" t="s">
        <v>2893</v>
      </c>
      <c r="E320" s="68" t="str">
        <f t="shared" si="37"/>
        <v>SOP</v>
      </c>
      <c r="F320" s="68" t="s">
        <v>2764</v>
      </c>
      <c r="G320" s="68">
        <f t="shared" si="38"/>
        <v>30</v>
      </c>
      <c r="H320" s="68">
        <f t="shared" si="40"/>
        <v>16</v>
      </c>
      <c r="I320" s="68" t="str">
        <f t="shared" si="33"/>
        <v>30_16_SOP</v>
      </c>
      <c r="J320" s="60">
        <v>10.7064444785243</v>
      </c>
      <c r="K320" s="60">
        <v>27.1924143228091</v>
      </c>
      <c r="L320" s="60">
        <v>23.734006601943001</v>
      </c>
      <c r="M320" s="68">
        <v>99</v>
      </c>
      <c r="N320" s="70">
        <f t="shared" si="34"/>
        <v>0.40243902439024393</v>
      </c>
      <c r="O320" s="71">
        <v>128230515.45</v>
      </c>
      <c r="P320" s="57">
        <f t="shared" si="35"/>
        <v>7.1775116953186904E-2</v>
      </c>
      <c r="Q320" s="68">
        <v>33</v>
      </c>
      <c r="R320" s="68">
        <v>99</v>
      </c>
      <c r="S320" s="72">
        <f t="shared" si="36"/>
        <v>20.5442884677588</v>
      </c>
    </row>
    <row r="321" spans="1:19" x14ac:dyDescent="0.25">
      <c r="A321" s="68">
        <f t="shared" si="39"/>
        <v>319</v>
      </c>
      <c r="B321" s="68" t="s">
        <v>100</v>
      </c>
      <c r="C321" s="68" t="s">
        <v>2734</v>
      </c>
      <c r="D321" s="68" t="s">
        <v>2860</v>
      </c>
      <c r="E321" s="68" t="str">
        <f t="shared" si="37"/>
        <v>OP</v>
      </c>
      <c r="F321" s="68" t="s">
        <v>2733</v>
      </c>
      <c r="G321" s="68">
        <f t="shared" si="38"/>
        <v>30</v>
      </c>
      <c r="H321" s="68">
        <f t="shared" si="40"/>
        <v>17</v>
      </c>
      <c r="I321" s="68" t="str">
        <f t="shared" si="33"/>
        <v>30_17_OP</v>
      </c>
      <c r="J321" s="60">
        <v>15.5453952562696</v>
      </c>
      <c r="K321" s="60">
        <v>48.635652471545598</v>
      </c>
      <c r="L321" s="60">
        <v>27.946626038878801</v>
      </c>
      <c r="M321" s="68">
        <v>127</v>
      </c>
      <c r="N321" s="70">
        <f t="shared" si="34"/>
        <v>0.69230769230769229</v>
      </c>
      <c r="O321" s="71">
        <v>1411195958.52999</v>
      </c>
      <c r="P321" s="57">
        <f t="shared" si="35"/>
        <v>0.92193918229381389</v>
      </c>
      <c r="Q321" s="68">
        <v>45</v>
      </c>
      <c r="R321" s="68">
        <v>127</v>
      </c>
      <c r="S321" s="72">
        <f t="shared" si="36"/>
        <v>30.709224588898</v>
      </c>
    </row>
    <row r="322" spans="1:19" x14ac:dyDescent="0.25">
      <c r="A322" s="68">
        <f t="shared" si="39"/>
        <v>320</v>
      </c>
      <c r="B322" s="68" t="s">
        <v>100</v>
      </c>
      <c r="C322" s="68" t="s">
        <v>2734</v>
      </c>
      <c r="D322" s="68" t="s">
        <v>2893</v>
      </c>
      <c r="E322" s="68" t="str">
        <f t="shared" si="37"/>
        <v>SOP</v>
      </c>
      <c r="F322" s="68" t="s">
        <v>2733</v>
      </c>
      <c r="G322" s="68">
        <f t="shared" si="38"/>
        <v>30</v>
      </c>
      <c r="H322" s="68">
        <f t="shared" si="40"/>
        <v>17</v>
      </c>
      <c r="I322" s="68" t="str">
        <f t="shared" si="33"/>
        <v>30_17_SOP</v>
      </c>
      <c r="J322" s="60">
        <v>16.720974999360699</v>
      </c>
      <c r="K322" s="60">
        <v>46.040251477661897</v>
      </c>
      <c r="L322" s="60">
        <v>30.6848899771886</v>
      </c>
      <c r="M322" s="68">
        <v>81</v>
      </c>
      <c r="N322" s="70">
        <f t="shared" si="34"/>
        <v>0.30769230769230771</v>
      </c>
      <c r="O322" s="71">
        <v>119486309.48999999</v>
      </c>
      <c r="P322" s="57">
        <f t="shared" si="35"/>
        <v>7.8060817706186142E-2</v>
      </c>
      <c r="Q322" s="68">
        <v>20</v>
      </c>
      <c r="R322" s="68">
        <v>81</v>
      </c>
      <c r="S322" s="72">
        <f t="shared" si="36"/>
        <v>31.148705484737064</v>
      </c>
    </row>
    <row r="323" spans="1:19" x14ac:dyDescent="0.25">
      <c r="A323" s="68">
        <f t="shared" si="39"/>
        <v>321</v>
      </c>
      <c r="B323" s="68" t="s">
        <v>100</v>
      </c>
      <c r="C323" s="68" t="s">
        <v>2646</v>
      </c>
      <c r="D323" s="68" t="s">
        <v>2860</v>
      </c>
      <c r="E323" s="68" t="str">
        <f t="shared" si="37"/>
        <v>OP</v>
      </c>
      <c r="F323" s="68" t="s">
        <v>2645</v>
      </c>
      <c r="G323" s="68">
        <f t="shared" si="38"/>
        <v>30</v>
      </c>
      <c r="H323" s="68">
        <f t="shared" si="40"/>
        <v>18</v>
      </c>
      <c r="I323" s="68" t="str">
        <f t="shared" ref="I323:I386" si="41">CONCATENATE(G323,"_",H323,"_",E323)</f>
        <v>30_18_OP</v>
      </c>
      <c r="J323" s="60">
        <v>20.211125953963499</v>
      </c>
      <c r="K323" s="60">
        <v>45.589671870939497</v>
      </c>
      <c r="L323" s="60">
        <v>18.457787319956001</v>
      </c>
      <c r="M323" s="68">
        <v>60</v>
      </c>
      <c r="N323" s="70">
        <f t="shared" ref="N323:N386" si="42">Q323/SUMIF($C$3:$C$3832,C323,$Q$3:$Q$3832)</f>
        <v>0.72222222222222221</v>
      </c>
      <c r="O323" s="71">
        <v>1143148568.95999</v>
      </c>
      <c r="P323" s="57">
        <f t="shared" ref="P323:P386" si="43">O323/SUMIF($C$3:$C$3832,C323,$O$3:$O$3832)</f>
        <v>0.94435307797403478</v>
      </c>
      <c r="Q323" s="68">
        <v>39</v>
      </c>
      <c r="R323" s="68">
        <v>60</v>
      </c>
      <c r="S323" s="72">
        <f t="shared" ref="S323:S386" si="44">AVERAGE(J323:L323)</f>
        <v>28.086195048286331</v>
      </c>
    </row>
    <row r="324" spans="1:19" x14ac:dyDescent="0.25">
      <c r="A324" s="68">
        <f t="shared" si="39"/>
        <v>322</v>
      </c>
      <c r="B324" s="68" t="s">
        <v>100</v>
      </c>
      <c r="C324" s="68" t="s">
        <v>2646</v>
      </c>
      <c r="D324" s="68" t="s">
        <v>2893</v>
      </c>
      <c r="E324" s="68" t="str">
        <f t="shared" ref="E324:E387" si="45">IF(D324="Adquisiciones","AD",IF(D324="Arrendamientos","AR",IF(D324="Servicios","SERV",IF(D324="Obra pública","OP",IF(D324="Servicios relacionados con la OP","SOP","")))))</f>
        <v>SOP</v>
      </c>
      <c r="F324" s="68" t="s">
        <v>2645</v>
      </c>
      <c r="G324" s="68">
        <f t="shared" ref="G324:G387" si="46">IF(B324&lt;&gt;B323,G323+1,G323)</f>
        <v>30</v>
      </c>
      <c r="H324" s="68">
        <f t="shared" si="40"/>
        <v>18</v>
      </c>
      <c r="I324" s="68" t="str">
        <f t="shared" si="41"/>
        <v>30_18_SOP</v>
      </c>
      <c r="J324" s="60">
        <v>22.617861297120498</v>
      </c>
      <c r="K324" s="60">
        <v>41.769477647500501</v>
      </c>
      <c r="L324" s="60">
        <v>31.716007188829199</v>
      </c>
      <c r="M324" s="68">
        <v>36</v>
      </c>
      <c r="N324" s="70">
        <f t="shared" si="42"/>
        <v>0.27777777777777779</v>
      </c>
      <c r="O324" s="71">
        <v>67361139.349999994</v>
      </c>
      <c r="P324" s="57">
        <f t="shared" si="43"/>
        <v>5.5646922025965287E-2</v>
      </c>
      <c r="Q324" s="68">
        <v>15</v>
      </c>
      <c r="R324" s="68">
        <v>36</v>
      </c>
      <c r="S324" s="72">
        <f t="shared" si="44"/>
        <v>32.03444871115007</v>
      </c>
    </row>
    <row r="325" spans="1:19" x14ac:dyDescent="0.25">
      <c r="A325" s="68">
        <f t="shared" ref="A325:A388" si="47">A324+1</f>
        <v>323</v>
      </c>
      <c r="B325" s="68" t="s">
        <v>100</v>
      </c>
      <c r="C325" s="68" t="s">
        <v>2706</v>
      </c>
      <c r="D325" s="68" t="s">
        <v>2860</v>
      </c>
      <c r="E325" s="68" t="str">
        <f t="shared" si="45"/>
        <v>OP</v>
      </c>
      <c r="F325" s="68" t="s">
        <v>2705</v>
      </c>
      <c r="G325" s="68">
        <f t="shared" si="46"/>
        <v>30</v>
      </c>
      <c r="H325" s="68">
        <f t="shared" si="40"/>
        <v>19</v>
      </c>
      <c r="I325" s="68" t="str">
        <f t="shared" si="41"/>
        <v>30_19_OP</v>
      </c>
      <c r="J325" s="60">
        <v>6.0694761355159503</v>
      </c>
      <c r="K325" s="60">
        <v>48.431792341966997</v>
      </c>
      <c r="L325" s="60">
        <v>25.6203729163933</v>
      </c>
      <c r="M325" s="68">
        <v>123</v>
      </c>
      <c r="N325" s="70">
        <f t="shared" si="42"/>
        <v>0.75714285714285712</v>
      </c>
      <c r="O325" s="71">
        <v>903372019.18999898</v>
      </c>
      <c r="P325" s="57">
        <f t="shared" si="43"/>
        <v>0.93937796749088287</v>
      </c>
      <c r="Q325" s="68">
        <v>53</v>
      </c>
      <c r="R325" s="68">
        <v>124</v>
      </c>
      <c r="S325" s="72">
        <f t="shared" si="44"/>
        <v>26.707213797958747</v>
      </c>
    </row>
    <row r="326" spans="1:19" x14ac:dyDescent="0.25">
      <c r="A326" s="68">
        <f t="shared" si="47"/>
        <v>324</v>
      </c>
      <c r="B326" s="68" t="s">
        <v>100</v>
      </c>
      <c r="C326" s="68" t="s">
        <v>2706</v>
      </c>
      <c r="D326" s="68" t="s">
        <v>2893</v>
      </c>
      <c r="E326" s="68" t="str">
        <f t="shared" si="45"/>
        <v>SOP</v>
      </c>
      <c r="F326" s="68" t="s">
        <v>2705</v>
      </c>
      <c r="G326" s="68">
        <f t="shared" si="46"/>
        <v>30</v>
      </c>
      <c r="H326" s="68">
        <f t="shared" si="40"/>
        <v>19</v>
      </c>
      <c r="I326" s="68" t="str">
        <f t="shared" si="41"/>
        <v>30_19_SOP</v>
      </c>
      <c r="J326" s="60">
        <v>3.1499180227699002</v>
      </c>
      <c r="K326" s="60">
        <v>49.259703094751899</v>
      </c>
      <c r="L326" s="60">
        <v>34.848371876365498</v>
      </c>
      <c r="M326" s="68">
        <v>58</v>
      </c>
      <c r="N326" s="70">
        <f t="shared" si="42"/>
        <v>0.24285714285714285</v>
      </c>
      <c r="O326" s="71">
        <v>58298416.409999996</v>
      </c>
      <c r="P326" s="57">
        <f t="shared" si="43"/>
        <v>6.0622032509117157E-2</v>
      </c>
      <c r="Q326" s="68">
        <v>17</v>
      </c>
      <c r="R326" s="68">
        <v>58</v>
      </c>
      <c r="S326" s="72">
        <f t="shared" si="44"/>
        <v>29.085997664629101</v>
      </c>
    </row>
    <row r="327" spans="1:19" x14ac:dyDescent="0.25">
      <c r="A327" s="68">
        <f t="shared" si="47"/>
        <v>325</v>
      </c>
      <c r="B327" s="68" t="s">
        <v>100</v>
      </c>
      <c r="C327" s="68" t="s">
        <v>2658</v>
      </c>
      <c r="D327" s="68" t="s">
        <v>2860</v>
      </c>
      <c r="E327" s="68" t="str">
        <f t="shared" si="45"/>
        <v>OP</v>
      </c>
      <c r="F327" s="68" t="s">
        <v>2657</v>
      </c>
      <c r="G327" s="68">
        <f t="shared" si="46"/>
        <v>30</v>
      </c>
      <c r="H327" s="68">
        <f t="shared" si="40"/>
        <v>20</v>
      </c>
      <c r="I327" s="68" t="str">
        <f t="shared" si="41"/>
        <v>30_20_OP</v>
      </c>
      <c r="J327" s="60">
        <v>39.459280510758397</v>
      </c>
      <c r="K327" s="60">
        <v>45.6101635428804</v>
      </c>
      <c r="L327" s="60">
        <v>29.8669637231312</v>
      </c>
      <c r="M327" s="68">
        <v>73</v>
      </c>
      <c r="N327" s="70">
        <f t="shared" si="42"/>
        <v>0.72131147540983609</v>
      </c>
      <c r="O327" s="71">
        <v>1823143994.8499999</v>
      </c>
      <c r="P327" s="57">
        <f t="shared" si="43"/>
        <v>0.89949160265808448</v>
      </c>
      <c r="Q327" s="68">
        <v>44</v>
      </c>
      <c r="R327" s="68">
        <v>73</v>
      </c>
      <c r="S327" s="72">
        <f t="shared" si="44"/>
        <v>38.312135925589992</v>
      </c>
    </row>
    <row r="328" spans="1:19" x14ac:dyDescent="0.25">
      <c r="A328" s="68">
        <f t="shared" si="47"/>
        <v>326</v>
      </c>
      <c r="B328" s="68" t="s">
        <v>100</v>
      </c>
      <c r="C328" s="68" t="s">
        <v>2658</v>
      </c>
      <c r="D328" s="68" t="s">
        <v>2893</v>
      </c>
      <c r="E328" s="68" t="str">
        <f t="shared" si="45"/>
        <v>SOP</v>
      </c>
      <c r="F328" s="68" t="s">
        <v>2657</v>
      </c>
      <c r="G328" s="68">
        <f t="shared" si="46"/>
        <v>30</v>
      </c>
      <c r="H328" s="68">
        <f t="shared" si="40"/>
        <v>20</v>
      </c>
      <c r="I328" s="68" t="str">
        <f t="shared" si="41"/>
        <v>30_20_SOP</v>
      </c>
      <c r="J328" s="60">
        <v>35.582509278183103</v>
      </c>
      <c r="K328" s="60">
        <v>50.703499492804298</v>
      </c>
      <c r="L328" s="60">
        <v>43.275861378246503</v>
      </c>
      <c r="M328" s="68">
        <v>33</v>
      </c>
      <c r="N328" s="70">
        <f t="shared" si="42"/>
        <v>0.27868852459016391</v>
      </c>
      <c r="O328" s="71">
        <v>203716499.97</v>
      </c>
      <c r="P328" s="57">
        <f t="shared" si="43"/>
        <v>0.1005083973419155</v>
      </c>
      <c r="Q328" s="68">
        <v>17</v>
      </c>
      <c r="R328" s="68">
        <v>33</v>
      </c>
      <c r="S328" s="72">
        <f t="shared" si="44"/>
        <v>43.187290049744632</v>
      </c>
    </row>
    <row r="329" spans="1:19" x14ac:dyDescent="0.25">
      <c r="A329" s="68">
        <f t="shared" si="47"/>
        <v>327</v>
      </c>
      <c r="B329" s="68" t="s">
        <v>100</v>
      </c>
      <c r="C329" s="68" t="s">
        <v>2763</v>
      </c>
      <c r="D329" s="68" t="s">
        <v>2860</v>
      </c>
      <c r="E329" s="68" t="str">
        <f t="shared" si="45"/>
        <v>OP</v>
      </c>
      <c r="F329" s="68" t="s">
        <v>2762</v>
      </c>
      <c r="G329" s="68">
        <f t="shared" si="46"/>
        <v>30</v>
      </c>
      <c r="H329" s="68">
        <f t="shared" ref="H329:H392" si="48">IF(B329&lt;&gt;B328,1,IF(C329&lt;&gt;C328,H328+1,H328))</f>
        <v>21</v>
      </c>
      <c r="I329" s="68" t="str">
        <f t="shared" si="41"/>
        <v>30_21_OP</v>
      </c>
      <c r="J329" s="60">
        <v>14.798631012279801</v>
      </c>
      <c r="K329" s="60">
        <v>42.179695111044801</v>
      </c>
      <c r="L329" s="60">
        <v>18.994299439083498</v>
      </c>
      <c r="M329" s="68">
        <v>112</v>
      </c>
      <c r="N329" s="70">
        <f t="shared" si="42"/>
        <v>0.76666666666666672</v>
      </c>
      <c r="O329" s="71">
        <v>850715572.17999995</v>
      </c>
      <c r="P329" s="57">
        <f t="shared" si="43"/>
        <v>0.92457530916103692</v>
      </c>
      <c r="Q329" s="68">
        <v>46</v>
      </c>
      <c r="R329" s="68">
        <v>112</v>
      </c>
      <c r="S329" s="72">
        <f t="shared" si="44"/>
        <v>25.324208520802699</v>
      </c>
    </row>
    <row r="330" spans="1:19" x14ac:dyDescent="0.25">
      <c r="A330" s="68">
        <f t="shared" si="47"/>
        <v>328</v>
      </c>
      <c r="B330" s="68" t="s">
        <v>100</v>
      </c>
      <c r="C330" s="68" t="s">
        <v>2763</v>
      </c>
      <c r="D330" s="68" t="s">
        <v>2893</v>
      </c>
      <c r="E330" s="68" t="str">
        <f t="shared" si="45"/>
        <v>SOP</v>
      </c>
      <c r="F330" s="68" t="s">
        <v>2762</v>
      </c>
      <c r="G330" s="68">
        <f t="shared" si="46"/>
        <v>30</v>
      </c>
      <c r="H330" s="68">
        <f t="shared" si="48"/>
        <v>21</v>
      </c>
      <c r="I330" s="68" t="str">
        <f t="shared" si="41"/>
        <v>30_21_SOP</v>
      </c>
      <c r="J330" s="60">
        <v>15.3300279545142</v>
      </c>
      <c r="K330" s="60">
        <v>35.989392852929399</v>
      </c>
      <c r="L330" s="60">
        <v>28.219484459512302</v>
      </c>
      <c r="M330" s="68">
        <v>57</v>
      </c>
      <c r="N330" s="70">
        <f t="shared" si="42"/>
        <v>0.23333333333333334</v>
      </c>
      <c r="O330" s="71">
        <v>69399386.277999997</v>
      </c>
      <c r="P330" s="57">
        <f t="shared" si="43"/>
        <v>7.5424690838963068E-2</v>
      </c>
      <c r="Q330" s="68">
        <v>14</v>
      </c>
      <c r="R330" s="68">
        <v>57</v>
      </c>
      <c r="S330" s="72">
        <f t="shared" si="44"/>
        <v>26.512968422318636</v>
      </c>
    </row>
    <row r="331" spans="1:19" x14ac:dyDescent="0.25">
      <c r="A331" s="68">
        <f t="shared" si="47"/>
        <v>329</v>
      </c>
      <c r="B331" s="68" t="s">
        <v>100</v>
      </c>
      <c r="C331" s="68" t="s">
        <v>2683</v>
      </c>
      <c r="D331" s="68" t="s">
        <v>2860</v>
      </c>
      <c r="E331" s="68" t="str">
        <f t="shared" si="45"/>
        <v>OP</v>
      </c>
      <c r="F331" s="68" t="s">
        <v>2682</v>
      </c>
      <c r="G331" s="68">
        <f t="shared" si="46"/>
        <v>30</v>
      </c>
      <c r="H331" s="68">
        <f t="shared" si="48"/>
        <v>22</v>
      </c>
      <c r="I331" s="68" t="str">
        <f t="shared" si="41"/>
        <v>30_22_OP</v>
      </c>
      <c r="J331" s="60">
        <v>16.088284540644398</v>
      </c>
      <c r="K331" s="60">
        <v>56.457291112811603</v>
      </c>
      <c r="L331" s="60">
        <v>46.580114320361801</v>
      </c>
      <c r="M331" s="68">
        <v>500</v>
      </c>
      <c r="N331" s="70">
        <f t="shared" si="42"/>
        <v>0.52356020942408377</v>
      </c>
      <c r="O331" s="71">
        <v>25620503924.6399</v>
      </c>
      <c r="P331" s="57">
        <f t="shared" si="43"/>
        <v>0.90840636484220882</v>
      </c>
      <c r="Q331" s="68">
        <v>200</v>
      </c>
      <c r="R331" s="68">
        <v>503</v>
      </c>
      <c r="S331" s="72">
        <f t="shared" si="44"/>
        <v>39.708563324605933</v>
      </c>
    </row>
    <row r="332" spans="1:19" x14ac:dyDescent="0.25">
      <c r="A332" s="68">
        <f t="shared" si="47"/>
        <v>330</v>
      </c>
      <c r="B332" s="68" t="s">
        <v>100</v>
      </c>
      <c r="C332" s="68" t="s">
        <v>2683</v>
      </c>
      <c r="D332" s="68" t="s">
        <v>3088</v>
      </c>
      <c r="E332" s="68" t="str">
        <f t="shared" si="45"/>
        <v>SERV</v>
      </c>
      <c r="F332" s="68" t="s">
        <v>2682</v>
      </c>
      <c r="G332" s="68">
        <f t="shared" si="46"/>
        <v>30</v>
      </c>
      <c r="H332" s="68">
        <f t="shared" si="48"/>
        <v>22</v>
      </c>
      <c r="I332" s="68" t="str">
        <f t="shared" si="41"/>
        <v>30_22_SERV</v>
      </c>
      <c r="J332" s="60">
        <v>0.14102495958101</v>
      </c>
      <c r="K332" s="60">
        <v>48.931140954788098</v>
      </c>
      <c r="L332" s="60">
        <v>50.294480392000303</v>
      </c>
      <c r="M332" s="68">
        <v>160</v>
      </c>
      <c r="N332" s="70">
        <f t="shared" si="42"/>
        <v>0.18586387434554974</v>
      </c>
      <c r="O332" s="71">
        <v>607020718.42999995</v>
      </c>
      <c r="P332" s="57">
        <f t="shared" si="43"/>
        <v>2.1522663482141192E-2</v>
      </c>
      <c r="Q332" s="68">
        <v>71</v>
      </c>
      <c r="R332" s="68">
        <v>160</v>
      </c>
      <c r="S332" s="72">
        <f t="shared" si="44"/>
        <v>33.122215435456468</v>
      </c>
    </row>
    <row r="333" spans="1:19" x14ac:dyDescent="0.25">
      <c r="A333" s="68">
        <f t="shared" si="47"/>
        <v>331</v>
      </c>
      <c r="B333" s="68" t="s">
        <v>100</v>
      </c>
      <c r="C333" s="68" t="s">
        <v>2683</v>
      </c>
      <c r="D333" s="68" t="s">
        <v>2893</v>
      </c>
      <c r="E333" s="68" t="str">
        <f t="shared" si="45"/>
        <v>SOP</v>
      </c>
      <c r="F333" s="68" t="s">
        <v>2682</v>
      </c>
      <c r="G333" s="68">
        <f t="shared" si="46"/>
        <v>30</v>
      </c>
      <c r="H333" s="68">
        <f t="shared" si="48"/>
        <v>22</v>
      </c>
      <c r="I333" s="68" t="str">
        <f t="shared" si="41"/>
        <v>30_22_SOP</v>
      </c>
      <c r="J333" s="60">
        <v>8.8090332100464508</v>
      </c>
      <c r="K333" s="60">
        <v>50.426683541818697</v>
      </c>
      <c r="L333" s="60">
        <v>37.602898541453001</v>
      </c>
      <c r="M333" s="68">
        <v>497</v>
      </c>
      <c r="N333" s="70">
        <f t="shared" si="42"/>
        <v>0.29057591623036649</v>
      </c>
      <c r="O333" s="71">
        <v>1976267091.8</v>
      </c>
      <c r="P333" s="57">
        <f t="shared" si="43"/>
        <v>7.007097167564999E-2</v>
      </c>
      <c r="Q333" s="68">
        <v>111</v>
      </c>
      <c r="R333" s="68">
        <v>504</v>
      </c>
      <c r="S333" s="72">
        <f t="shared" si="44"/>
        <v>32.279538431106054</v>
      </c>
    </row>
    <row r="334" spans="1:19" x14ac:dyDescent="0.25">
      <c r="A334" s="68">
        <f t="shared" si="47"/>
        <v>332</v>
      </c>
      <c r="B334" s="68" t="s">
        <v>100</v>
      </c>
      <c r="C334" s="68" t="s">
        <v>1849</v>
      </c>
      <c r="D334" s="68" t="s">
        <v>2399</v>
      </c>
      <c r="E334" s="68" t="str">
        <f t="shared" si="45"/>
        <v>AD</v>
      </c>
      <c r="F334" s="68" t="s">
        <v>1848</v>
      </c>
      <c r="G334" s="68">
        <f t="shared" si="46"/>
        <v>30</v>
      </c>
      <c r="H334" s="68">
        <f t="shared" si="48"/>
        <v>23</v>
      </c>
      <c r="I334" s="68" t="str">
        <f t="shared" si="41"/>
        <v>30_23_AD</v>
      </c>
      <c r="J334" s="60">
        <v>22.031453558250899</v>
      </c>
      <c r="K334" s="60">
        <v>22.7020099350461</v>
      </c>
      <c r="L334" s="60">
        <v>28.672797720360801</v>
      </c>
      <c r="M334" s="68">
        <v>44</v>
      </c>
      <c r="N334" s="70">
        <f t="shared" si="42"/>
        <v>0.44262295081967212</v>
      </c>
      <c r="O334" s="71">
        <v>13817009.800000001</v>
      </c>
      <c r="P334" s="57">
        <f t="shared" si="43"/>
        <v>0.22841582943540858</v>
      </c>
      <c r="Q334" s="68">
        <v>27</v>
      </c>
      <c r="R334" s="68">
        <v>44</v>
      </c>
      <c r="S334" s="72">
        <f t="shared" si="44"/>
        <v>24.468753737885933</v>
      </c>
    </row>
    <row r="335" spans="1:19" x14ac:dyDescent="0.25">
      <c r="A335" s="68">
        <f t="shared" si="47"/>
        <v>333</v>
      </c>
      <c r="B335" s="68" t="s">
        <v>100</v>
      </c>
      <c r="C335" s="68" t="s">
        <v>1849</v>
      </c>
      <c r="D335" s="68" t="s">
        <v>2456</v>
      </c>
      <c r="E335" s="68" t="str">
        <f t="shared" si="45"/>
        <v>AR</v>
      </c>
      <c r="F335" s="68" t="s">
        <v>1848</v>
      </c>
      <c r="G335" s="68">
        <f t="shared" si="46"/>
        <v>30</v>
      </c>
      <c r="H335" s="68">
        <f t="shared" si="48"/>
        <v>23</v>
      </c>
      <c r="I335" s="68" t="str">
        <f t="shared" si="41"/>
        <v>30_23_AR</v>
      </c>
      <c r="J335" s="60">
        <v>53.401137579102198</v>
      </c>
      <c r="K335" s="60">
        <v>9.6835632465376893</v>
      </c>
      <c r="L335" s="60">
        <v>17.853643335689501</v>
      </c>
      <c r="M335" s="68">
        <v>11</v>
      </c>
      <c r="N335" s="70">
        <f t="shared" si="42"/>
        <v>4.9180327868852458E-2</v>
      </c>
      <c r="O335" s="71">
        <v>3210686.42</v>
      </c>
      <c r="P335" s="57">
        <f t="shared" si="43"/>
        <v>5.3077446733902044E-2</v>
      </c>
      <c r="Q335" s="68">
        <v>3</v>
      </c>
      <c r="R335" s="68">
        <v>11</v>
      </c>
      <c r="S335" s="72">
        <f t="shared" si="44"/>
        <v>26.979448053776462</v>
      </c>
    </row>
    <row r="336" spans="1:19" x14ac:dyDescent="0.25">
      <c r="A336" s="68">
        <f t="shared" si="47"/>
        <v>334</v>
      </c>
      <c r="B336" s="68" t="s">
        <v>100</v>
      </c>
      <c r="C336" s="68" t="s">
        <v>1849</v>
      </c>
      <c r="D336" s="68" t="s">
        <v>3088</v>
      </c>
      <c r="E336" s="68" t="str">
        <f t="shared" si="45"/>
        <v>SERV</v>
      </c>
      <c r="F336" s="68" t="s">
        <v>1848</v>
      </c>
      <c r="G336" s="68">
        <f t="shared" si="46"/>
        <v>30</v>
      </c>
      <c r="H336" s="68">
        <f t="shared" si="48"/>
        <v>23</v>
      </c>
      <c r="I336" s="68" t="str">
        <f t="shared" si="41"/>
        <v>30_23_SERV</v>
      </c>
      <c r="J336" s="60">
        <v>17.943314170841099</v>
      </c>
      <c r="K336" s="60">
        <v>21.458238563553699</v>
      </c>
      <c r="L336" s="60">
        <v>32.0103468420468</v>
      </c>
      <c r="M336" s="68">
        <v>78</v>
      </c>
      <c r="N336" s="70">
        <f t="shared" si="42"/>
        <v>0.50819672131147542</v>
      </c>
      <c r="O336" s="71">
        <v>43462900.399999902</v>
      </c>
      <c r="P336" s="57">
        <f t="shared" si="43"/>
        <v>0.71850672383068936</v>
      </c>
      <c r="Q336" s="68">
        <v>31</v>
      </c>
      <c r="R336" s="68">
        <v>78</v>
      </c>
      <c r="S336" s="72">
        <f t="shared" si="44"/>
        <v>23.803966525480533</v>
      </c>
    </row>
    <row r="337" spans="1:19" x14ac:dyDescent="0.25">
      <c r="A337" s="68">
        <f t="shared" si="47"/>
        <v>335</v>
      </c>
      <c r="B337" s="68" t="s">
        <v>100</v>
      </c>
      <c r="C337" s="68" t="s">
        <v>2743</v>
      </c>
      <c r="D337" s="68" t="s">
        <v>2860</v>
      </c>
      <c r="E337" s="68" t="str">
        <f t="shared" si="45"/>
        <v>OP</v>
      </c>
      <c r="F337" s="68" t="s">
        <v>2742</v>
      </c>
      <c r="G337" s="68">
        <f t="shared" si="46"/>
        <v>30</v>
      </c>
      <c r="H337" s="68">
        <f t="shared" si="48"/>
        <v>24</v>
      </c>
      <c r="I337" s="68" t="str">
        <f t="shared" si="41"/>
        <v>30_24_OP</v>
      </c>
      <c r="J337" s="60">
        <v>24.156353235888002</v>
      </c>
      <c r="K337" s="60">
        <v>34.790122007672799</v>
      </c>
      <c r="L337" s="60">
        <v>22.104191412402599</v>
      </c>
      <c r="M337" s="68">
        <v>57</v>
      </c>
      <c r="N337" s="70">
        <f t="shared" si="42"/>
        <v>0.7142857142857143</v>
      </c>
      <c r="O337" s="71">
        <v>434050822.13</v>
      </c>
      <c r="P337" s="57">
        <f t="shared" si="43"/>
        <v>0.95340243662786739</v>
      </c>
      <c r="Q337" s="68">
        <v>30</v>
      </c>
      <c r="R337" s="68">
        <v>57</v>
      </c>
      <c r="S337" s="72">
        <f t="shared" si="44"/>
        <v>27.016888885321134</v>
      </c>
    </row>
    <row r="338" spans="1:19" x14ac:dyDescent="0.25">
      <c r="A338" s="68">
        <f t="shared" si="47"/>
        <v>336</v>
      </c>
      <c r="B338" s="68" t="s">
        <v>100</v>
      </c>
      <c r="C338" s="68" t="s">
        <v>2743</v>
      </c>
      <c r="D338" s="68" t="s">
        <v>2893</v>
      </c>
      <c r="E338" s="68" t="str">
        <f t="shared" si="45"/>
        <v>SOP</v>
      </c>
      <c r="F338" s="68" t="s">
        <v>2742</v>
      </c>
      <c r="G338" s="68">
        <f t="shared" si="46"/>
        <v>30</v>
      </c>
      <c r="H338" s="68">
        <f t="shared" si="48"/>
        <v>24</v>
      </c>
      <c r="I338" s="68" t="str">
        <f t="shared" si="41"/>
        <v>30_24_SOP</v>
      </c>
      <c r="J338" s="60">
        <v>22.480895064056099</v>
      </c>
      <c r="K338" s="60">
        <v>35.6651262042379</v>
      </c>
      <c r="L338" s="60">
        <v>29.345031139921499</v>
      </c>
      <c r="M338" s="68">
        <v>29</v>
      </c>
      <c r="N338" s="70">
        <f t="shared" si="42"/>
        <v>0.2857142857142857</v>
      </c>
      <c r="O338" s="71">
        <v>21214242.710000001</v>
      </c>
      <c r="P338" s="57">
        <f t="shared" si="43"/>
        <v>4.6597563372132701E-2</v>
      </c>
      <c r="Q338" s="68">
        <v>12</v>
      </c>
      <c r="R338" s="68">
        <v>29</v>
      </c>
      <c r="S338" s="72">
        <f t="shared" si="44"/>
        <v>29.163684136071833</v>
      </c>
    </row>
    <row r="339" spans="1:19" x14ac:dyDescent="0.25">
      <c r="A339" s="68">
        <f t="shared" si="47"/>
        <v>337</v>
      </c>
      <c r="B339" s="68" t="s">
        <v>100</v>
      </c>
      <c r="C339" s="68" t="s">
        <v>2789</v>
      </c>
      <c r="D339" s="68" t="s">
        <v>2860</v>
      </c>
      <c r="E339" s="68" t="str">
        <f t="shared" si="45"/>
        <v>OP</v>
      </c>
      <c r="F339" s="68" t="s">
        <v>2788</v>
      </c>
      <c r="G339" s="68">
        <f t="shared" si="46"/>
        <v>30</v>
      </c>
      <c r="H339" s="68">
        <f t="shared" si="48"/>
        <v>25</v>
      </c>
      <c r="I339" s="68" t="str">
        <f t="shared" si="41"/>
        <v>30_25_OP</v>
      </c>
      <c r="J339" s="60">
        <v>8.1630976297333202</v>
      </c>
      <c r="K339" s="60">
        <v>50.105671028725503</v>
      </c>
      <c r="L339" s="60">
        <v>21.4759219129656</v>
      </c>
      <c r="M339" s="68">
        <v>59</v>
      </c>
      <c r="N339" s="70">
        <f t="shared" si="42"/>
        <v>0.83783783783783783</v>
      </c>
      <c r="O339" s="71">
        <v>258374717.52000001</v>
      </c>
      <c r="P339" s="57">
        <f t="shared" si="43"/>
        <v>0.93295832745147678</v>
      </c>
      <c r="Q339" s="68">
        <v>31</v>
      </c>
      <c r="R339" s="68">
        <v>59</v>
      </c>
      <c r="S339" s="72">
        <f t="shared" si="44"/>
        <v>26.581563523808143</v>
      </c>
    </row>
    <row r="340" spans="1:19" x14ac:dyDescent="0.25">
      <c r="A340" s="68">
        <f t="shared" si="47"/>
        <v>338</v>
      </c>
      <c r="B340" s="68" t="s">
        <v>100</v>
      </c>
      <c r="C340" s="68" t="s">
        <v>2789</v>
      </c>
      <c r="D340" s="68" t="s">
        <v>2893</v>
      </c>
      <c r="E340" s="68" t="str">
        <f t="shared" si="45"/>
        <v>SOP</v>
      </c>
      <c r="F340" s="68" t="s">
        <v>2788</v>
      </c>
      <c r="G340" s="68">
        <f t="shared" si="46"/>
        <v>30</v>
      </c>
      <c r="H340" s="68">
        <f t="shared" si="48"/>
        <v>25</v>
      </c>
      <c r="I340" s="68" t="str">
        <f t="shared" si="41"/>
        <v>30_25_SOP</v>
      </c>
      <c r="J340" s="60">
        <v>27.440471574600998</v>
      </c>
      <c r="K340" s="60">
        <v>37.629783018623897</v>
      </c>
      <c r="L340" s="60">
        <v>24.875662305401601</v>
      </c>
      <c r="M340" s="68">
        <v>12</v>
      </c>
      <c r="N340" s="70">
        <f t="shared" si="42"/>
        <v>0.16216216216216217</v>
      </c>
      <c r="O340" s="71">
        <v>18566609.780000001</v>
      </c>
      <c r="P340" s="57">
        <f t="shared" si="43"/>
        <v>6.7041672548523237E-2</v>
      </c>
      <c r="Q340" s="68">
        <v>6</v>
      </c>
      <c r="R340" s="68">
        <v>12</v>
      </c>
      <c r="S340" s="72">
        <f t="shared" si="44"/>
        <v>29.981972299542164</v>
      </c>
    </row>
    <row r="341" spans="1:19" x14ac:dyDescent="0.25">
      <c r="A341" s="68">
        <f t="shared" si="47"/>
        <v>339</v>
      </c>
      <c r="B341" s="68" t="s">
        <v>100</v>
      </c>
      <c r="C341" s="68" t="s">
        <v>2783</v>
      </c>
      <c r="D341" s="68" t="s">
        <v>2860</v>
      </c>
      <c r="E341" s="68" t="str">
        <f t="shared" si="45"/>
        <v>OP</v>
      </c>
      <c r="F341" s="68" t="s">
        <v>2782</v>
      </c>
      <c r="G341" s="68">
        <f t="shared" si="46"/>
        <v>30</v>
      </c>
      <c r="H341" s="68">
        <f t="shared" si="48"/>
        <v>26</v>
      </c>
      <c r="I341" s="68" t="str">
        <f t="shared" si="41"/>
        <v>30_26_OP</v>
      </c>
      <c r="J341" s="60">
        <v>27.927073092505999</v>
      </c>
      <c r="K341" s="60">
        <v>16.297115137343098</v>
      </c>
      <c r="L341" s="60">
        <v>29.218015960094601</v>
      </c>
      <c r="M341" s="68">
        <v>20</v>
      </c>
      <c r="N341" s="70">
        <f t="shared" si="42"/>
        <v>0.62962962962962965</v>
      </c>
      <c r="O341" s="71">
        <v>405747527.61000001</v>
      </c>
      <c r="P341" s="57">
        <f t="shared" si="43"/>
        <v>0.95005159204480538</v>
      </c>
      <c r="Q341" s="68">
        <v>17</v>
      </c>
      <c r="R341" s="68">
        <v>20</v>
      </c>
      <c r="S341" s="72">
        <f t="shared" si="44"/>
        <v>24.480734729981233</v>
      </c>
    </row>
    <row r="342" spans="1:19" x14ac:dyDescent="0.25">
      <c r="A342" s="68">
        <f t="shared" si="47"/>
        <v>340</v>
      </c>
      <c r="B342" s="68" t="s">
        <v>100</v>
      </c>
      <c r="C342" s="68" t="s">
        <v>2783</v>
      </c>
      <c r="D342" s="68" t="s">
        <v>2893</v>
      </c>
      <c r="E342" s="68" t="str">
        <f t="shared" si="45"/>
        <v>SOP</v>
      </c>
      <c r="F342" s="68" t="s">
        <v>2782</v>
      </c>
      <c r="G342" s="68">
        <f t="shared" si="46"/>
        <v>30</v>
      </c>
      <c r="H342" s="68">
        <f t="shared" si="48"/>
        <v>26</v>
      </c>
      <c r="I342" s="68" t="str">
        <f t="shared" si="41"/>
        <v>30_26_SOP</v>
      </c>
      <c r="J342" s="60">
        <v>19.049200419051399</v>
      </c>
      <c r="K342" s="60">
        <v>18.744862612345599</v>
      </c>
      <c r="L342" s="60">
        <v>45.742303760863102</v>
      </c>
      <c r="M342" s="68">
        <v>16</v>
      </c>
      <c r="N342" s="70">
        <f t="shared" si="42"/>
        <v>0.37037037037037035</v>
      </c>
      <c r="O342" s="71">
        <v>21331939.449999999</v>
      </c>
      <c r="P342" s="57">
        <f t="shared" si="43"/>
        <v>4.994840795519466E-2</v>
      </c>
      <c r="Q342" s="68">
        <v>10</v>
      </c>
      <c r="R342" s="68">
        <v>16</v>
      </c>
      <c r="S342" s="72">
        <f t="shared" si="44"/>
        <v>27.845455597420038</v>
      </c>
    </row>
    <row r="343" spans="1:19" x14ac:dyDescent="0.25">
      <c r="A343" s="68">
        <f t="shared" si="47"/>
        <v>341</v>
      </c>
      <c r="B343" s="68" t="s">
        <v>1415</v>
      </c>
      <c r="C343" s="68" t="s">
        <v>1416</v>
      </c>
      <c r="D343" s="68" t="s">
        <v>2399</v>
      </c>
      <c r="E343" s="68" t="str">
        <f t="shared" si="45"/>
        <v>AD</v>
      </c>
      <c r="F343" s="68" t="s">
        <v>1414</v>
      </c>
      <c r="G343" s="68">
        <f t="shared" si="46"/>
        <v>31</v>
      </c>
      <c r="H343" s="68">
        <f t="shared" si="48"/>
        <v>1</v>
      </c>
      <c r="I343" s="68" t="str">
        <f t="shared" si="41"/>
        <v>31_1_AD</v>
      </c>
      <c r="J343" s="60">
        <v>28.615961347095201</v>
      </c>
      <c r="K343" s="60">
        <v>87.397359497378304</v>
      </c>
      <c r="L343" s="60">
        <v>53.013028115899701</v>
      </c>
      <c r="M343" s="68">
        <v>1958</v>
      </c>
      <c r="N343" s="70">
        <f t="shared" si="42"/>
        <v>0.46755921730175076</v>
      </c>
      <c r="O343" s="71">
        <v>1611770758.25597</v>
      </c>
      <c r="P343" s="57">
        <f t="shared" si="43"/>
        <v>0.64491593800251934</v>
      </c>
      <c r="Q343" s="68">
        <v>454</v>
      </c>
      <c r="R343" s="68">
        <v>1959</v>
      </c>
      <c r="S343" s="72">
        <f t="shared" si="44"/>
        <v>56.342116320124397</v>
      </c>
    </row>
    <row r="344" spans="1:19" x14ac:dyDescent="0.25">
      <c r="A344" s="68">
        <f t="shared" si="47"/>
        <v>342</v>
      </c>
      <c r="B344" s="68" t="s">
        <v>1415</v>
      </c>
      <c r="C344" s="68" t="s">
        <v>1416</v>
      </c>
      <c r="D344" s="68" t="s">
        <v>2456</v>
      </c>
      <c r="E344" s="68" t="str">
        <f t="shared" si="45"/>
        <v>AR</v>
      </c>
      <c r="F344" s="68" t="s">
        <v>1414</v>
      </c>
      <c r="G344" s="68">
        <f t="shared" si="46"/>
        <v>31</v>
      </c>
      <c r="H344" s="68">
        <f t="shared" si="48"/>
        <v>1</v>
      </c>
      <c r="I344" s="68" t="str">
        <f t="shared" si="41"/>
        <v>31_1_AR</v>
      </c>
      <c r="J344" s="60">
        <v>53.773192837777302</v>
      </c>
      <c r="K344" s="60">
        <v>46.518651538649799</v>
      </c>
      <c r="L344" s="60">
        <v>49.089529340896597</v>
      </c>
      <c r="M344" s="68">
        <v>11</v>
      </c>
      <c r="N344" s="70">
        <f t="shared" si="42"/>
        <v>6.1791967044284241E-3</v>
      </c>
      <c r="O344" s="71">
        <v>2607749.5</v>
      </c>
      <c r="P344" s="57">
        <f t="shared" si="43"/>
        <v>1.0434357406309345E-3</v>
      </c>
      <c r="Q344" s="68">
        <v>6</v>
      </c>
      <c r="R344" s="68">
        <v>11</v>
      </c>
      <c r="S344" s="72">
        <f t="shared" si="44"/>
        <v>49.793791239107897</v>
      </c>
    </row>
    <row r="345" spans="1:19" x14ac:dyDescent="0.25">
      <c r="A345" s="68">
        <f t="shared" si="47"/>
        <v>343</v>
      </c>
      <c r="B345" s="68" t="s">
        <v>1415</v>
      </c>
      <c r="C345" s="68" t="s">
        <v>1416</v>
      </c>
      <c r="D345" s="68" t="s">
        <v>2860</v>
      </c>
      <c r="E345" s="68" t="str">
        <f t="shared" si="45"/>
        <v>OP</v>
      </c>
      <c r="F345" s="68" t="s">
        <v>1414</v>
      </c>
      <c r="G345" s="68">
        <f t="shared" si="46"/>
        <v>31</v>
      </c>
      <c r="H345" s="68">
        <f t="shared" si="48"/>
        <v>1</v>
      </c>
      <c r="I345" s="68" t="str">
        <f t="shared" si="41"/>
        <v>31_1_OP</v>
      </c>
      <c r="J345" s="60">
        <v>65.525513354529394</v>
      </c>
      <c r="K345" s="60">
        <v>76.075287035218295</v>
      </c>
      <c r="L345" s="60">
        <v>51.389717448176199</v>
      </c>
      <c r="M345" s="68">
        <v>32</v>
      </c>
      <c r="N345" s="70">
        <f t="shared" si="42"/>
        <v>1.6477857878475798E-2</v>
      </c>
      <c r="O345" s="71">
        <v>237264327.75999999</v>
      </c>
      <c r="P345" s="57">
        <f t="shared" si="43"/>
        <v>9.4936296435511297E-2</v>
      </c>
      <c r="Q345" s="68">
        <v>16</v>
      </c>
      <c r="R345" s="68">
        <v>32</v>
      </c>
      <c r="S345" s="72">
        <f t="shared" si="44"/>
        <v>64.330172612641306</v>
      </c>
    </row>
    <row r="346" spans="1:19" x14ac:dyDescent="0.25">
      <c r="A346" s="68">
        <f t="shared" si="47"/>
        <v>344</v>
      </c>
      <c r="B346" s="68" t="s">
        <v>1415</v>
      </c>
      <c r="C346" s="68" t="s">
        <v>1416</v>
      </c>
      <c r="D346" s="68" t="s">
        <v>3088</v>
      </c>
      <c r="E346" s="68" t="str">
        <f t="shared" si="45"/>
        <v>SERV</v>
      </c>
      <c r="F346" s="68" t="s">
        <v>1414</v>
      </c>
      <c r="G346" s="68">
        <f t="shared" si="46"/>
        <v>31</v>
      </c>
      <c r="H346" s="68">
        <f t="shared" si="48"/>
        <v>1</v>
      </c>
      <c r="I346" s="68" t="str">
        <f t="shared" si="41"/>
        <v>31_1_SERV</v>
      </c>
      <c r="J346" s="60">
        <v>16.601569007327999</v>
      </c>
      <c r="K346" s="60">
        <v>79.983051793182199</v>
      </c>
      <c r="L346" s="60">
        <v>53.456890225580203</v>
      </c>
      <c r="M346" s="68">
        <v>1573</v>
      </c>
      <c r="N346" s="70">
        <f t="shared" si="42"/>
        <v>0.50463439752832129</v>
      </c>
      <c r="O346" s="71">
        <v>645509549.10988295</v>
      </c>
      <c r="P346" s="57">
        <f t="shared" si="43"/>
        <v>0.2582869767436678</v>
      </c>
      <c r="Q346" s="68">
        <v>490</v>
      </c>
      <c r="R346" s="68">
        <v>1573</v>
      </c>
      <c r="S346" s="72">
        <f t="shared" si="44"/>
        <v>50.013837008696804</v>
      </c>
    </row>
    <row r="347" spans="1:19" x14ac:dyDescent="0.25">
      <c r="A347" s="68">
        <f t="shared" si="47"/>
        <v>345</v>
      </c>
      <c r="B347" s="68" t="s">
        <v>1415</v>
      </c>
      <c r="C347" s="68" t="s">
        <v>1416</v>
      </c>
      <c r="D347" s="68" t="s">
        <v>2893</v>
      </c>
      <c r="E347" s="68" t="str">
        <f t="shared" si="45"/>
        <v>SOP</v>
      </c>
      <c r="F347" s="68" t="s">
        <v>1414</v>
      </c>
      <c r="G347" s="68">
        <f t="shared" si="46"/>
        <v>31</v>
      </c>
      <c r="H347" s="68">
        <f t="shared" si="48"/>
        <v>1</v>
      </c>
      <c r="I347" s="68" t="str">
        <f t="shared" si="41"/>
        <v>31_1_SOP</v>
      </c>
      <c r="J347" s="60">
        <v>46.527059818567501</v>
      </c>
      <c r="K347" s="60">
        <v>65.910093863827399</v>
      </c>
      <c r="L347" s="60">
        <v>42.321354764881796</v>
      </c>
      <c r="M347" s="68">
        <v>5</v>
      </c>
      <c r="N347" s="70">
        <f t="shared" si="42"/>
        <v>5.1493305870236872E-3</v>
      </c>
      <c r="O347" s="71">
        <v>2042724.8144</v>
      </c>
      <c r="P347" s="57">
        <f t="shared" si="43"/>
        <v>8.1735307767047882E-4</v>
      </c>
      <c r="Q347" s="68">
        <v>5</v>
      </c>
      <c r="R347" s="68">
        <v>5</v>
      </c>
      <c r="S347" s="72">
        <f t="shared" si="44"/>
        <v>51.586169482425561</v>
      </c>
    </row>
    <row r="348" spans="1:19" x14ac:dyDescent="0.25">
      <c r="A348" s="68">
        <f t="shared" si="47"/>
        <v>346</v>
      </c>
      <c r="B348" s="68" t="s">
        <v>332</v>
      </c>
      <c r="C348" s="68" t="s">
        <v>333</v>
      </c>
      <c r="D348" s="68" t="s">
        <v>2399</v>
      </c>
      <c r="E348" s="68" t="str">
        <f t="shared" si="45"/>
        <v>AD</v>
      </c>
      <c r="F348" s="68" t="s">
        <v>331</v>
      </c>
      <c r="G348" s="68">
        <f t="shared" si="46"/>
        <v>32</v>
      </c>
      <c r="H348" s="68">
        <f t="shared" si="48"/>
        <v>1</v>
      </c>
      <c r="I348" s="68" t="str">
        <f t="shared" si="41"/>
        <v>32_1_AD</v>
      </c>
      <c r="J348" s="60">
        <v>32.621793236134302</v>
      </c>
      <c r="K348" s="60">
        <v>82.1034794465657</v>
      </c>
      <c r="L348" s="60">
        <v>70.5522950943826</v>
      </c>
      <c r="M348" s="68">
        <v>33</v>
      </c>
      <c r="N348" s="70">
        <f t="shared" si="42"/>
        <v>5.4704595185995623E-2</v>
      </c>
      <c r="O348" s="71">
        <v>10939928.800000001</v>
      </c>
      <c r="P348" s="57">
        <f t="shared" si="43"/>
        <v>0.12668380913643953</v>
      </c>
      <c r="Q348" s="68">
        <v>25</v>
      </c>
      <c r="R348" s="68">
        <v>34</v>
      </c>
      <c r="S348" s="72">
        <f t="shared" si="44"/>
        <v>61.759189259027529</v>
      </c>
    </row>
    <row r="349" spans="1:19" x14ac:dyDescent="0.25">
      <c r="A349" s="68">
        <f t="shared" si="47"/>
        <v>347</v>
      </c>
      <c r="B349" s="68" t="s">
        <v>332</v>
      </c>
      <c r="C349" s="68" t="s">
        <v>333</v>
      </c>
      <c r="D349" s="68" t="s">
        <v>2456</v>
      </c>
      <c r="E349" s="68" t="str">
        <f t="shared" si="45"/>
        <v>AR</v>
      </c>
      <c r="F349" s="68" t="s">
        <v>331</v>
      </c>
      <c r="G349" s="68">
        <f t="shared" si="46"/>
        <v>32</v>
      </c>
      <c r="H349" s="68">
        <f t="shared" si="48"/>
        <v>1</v>
      </c>
      <c r="I349" s="68" t="str">
        <f t="shared" si="41"/>
        <v>32_1_AR</v>
      </c>
      <c r="J349" s="60">
        <v>50.469988793610597</v>
      </c>
      <c r="K349" s="60">
        <v>44.546567627132397</v>
      </c>
      <c r="L349" s="60">
        <v>23.429093549064302</v>
      </c>
      <c r="M349" s="68">
        <v>5</v>
      </c>
      <c r="N349" s="70">
        <f t="shared" si="42"/>
        <v>1.0940919037199124E-2</v>
      </c>
      <c r="O349" s="71">
        <v>355879.31</v>
      </c>
      <c r="P349" s="57">
        <f t="shared" si="43"/>
        <v>4.1210639856858848E-3</v>
      </c>
      <c r="Q349" s="68">
        <v>5</v>
      </c>
      <c r="R349" s="68">
        <v>5</v>
      </c>
      <c r="S349" s="72">
        <f t="shared" si="44"/>
        <v>39.481883323269102</v>
      </c>
    </row>
    <row r="350" spans="1:19" x14ac:dyDescent="0.25">
      <c r="A350" s="68">
        <f t="shared" si="47"/>
        <v>348</v>
      </c>
      <c r="B350" s="68" t="s">
        <v>332</v>
      </c>
      <c r="C350" s="68" t="s">
        <v>333</v>
      </c>
      <c r="D350" s="68" t="s">
        <v>3088</v>
      </c>
      <c r="E350" s="68" t="str">
        <f t="shared" si="45"/>
        <v>SERV</v>
      </c>
      <c r="F350" s="68" t="s">
        <v>331</v>
      </c>
      <c r="G350" s="68">
        <f t="shared" si="46"/>
        <v>32</v>
      </c>
      <c r="H350" s="68">
        <f t="shared" si="48"/>
        <v>1</v>
      </c>
      <c r="I350" s="68" t="str">
        <f t="shared" si="41"/>
        <v>32_1_SERV</v>
      </c>
      <c r="J350" s="60">
        <v>15.3851715406106</v>
      </c>
      <c r="K350" s="60">
        <v>93.415623948731195</v>
      </c>
      <c r="L350" s="60">
        <v>50.846104728597901</v>
      </c>
      <c r="M350" s="68">
        <v>916</v>
      </c>
      <c r="N350" s="70">
        <f t="shared" si="42"/>
        <v>0.93435448577680524</v>
      </c>
      <c r="O350" s="71">
        <v>75060363.799999997</v>
      </c>
      <c r="P350" s="57">
        <f t="shared" si="43"/>
        <v>0.86919512687787459</v>
      </c>
      <c r="Q350" s="68">
        <v>427</v>
      </c>
      <c r="R350" s="68">
        <v>917</v>
      </c>
      <c r="S350" s="72">
        <f t="shared" si="44"/>
        <v>53.215633405979901</v>
      </c>
    </row>
    <row r="351" spans="1:19" x14ac:dyDescent="0.25">
      <c r="A351" s="68">
        <f t="shared" si="47"/>
        <v>349</v>
      </c>
      <c r="B351" s="68" t="s">
        <v>332</v>
      </c>
      <c r="C351" s="68" t="s">
        <v>3074</v>
      </c>
      <c r="D351" s="68" t="s">
        <v>3088</v>
      </c>
      <c r="E351" s="68" t="str">
        <f t="shared" si="45"/>
        <v>SERV</v>
      </c>
      <c r="F351" s="68" t="s">
        <v>3073</v>
      </c>
      <c r="G351" s="68">
        <f t="shared" si="46"/>
        <v>32</v>
      </c>
      <c r="H351" s="68">
        <f t="shared" si="48"/>
        <v>2</v>
      </c>
      <c r="I351" s="68" t="str">
        <f t="shared" si="41"/>
        <v>32_2_SERV</v>
      </c>
      <c r="J351" s="60">
        <v>15.033365602845301</v>
      </c>
      <c r="K351" s="60">
        <v>81.339664292940498</v>
      </c>
      <c r="L351" s="60">
        <v>54.966266991620301</v>
      </c>
      <c r="M351" s="68">
        <v>214</v>
      </c>
      <c r="N351" s="70">
        <f t="shared" si="42"/>
        <v>1</v>
      </c>
      <c r="O351" s="71">
        <v>14502176.1599999</v>
      </c>
      <c r="P351" s="57">
        <f t="shared" si="43"/>
        <v>1</v>
      </c>
      <c r="Q351" s="68">
        <v>166</v>
      </c>
      <c r="R351" s="68">
        <v>214</v>
      </c>
      <c r="S351" s="72">
        <f t="shared" si="44"/>
        <v>50.446432295802033</v>
      </c>
    </row>
    <row r="352" spans="1:19" x14ac:dyDescent="0.25">
      <c r="A352" s="68">
        <f t="shared" si="47"/>
        <v>350</v>
      </c>
      <c r="B352" s="68" t="s">
        <v>273</v>
      </c>
      <c r="C352" s="68" t="s">
        <v>274</v>
      </c>
      <c r="D352" s="68" t="s">
        <v>2399</v>
      </c>
      <c r="E352" s="68" t="str">
        <f t="shared" si="45"/>
        <v>AD</v>
      </c>
      <c r="F352" s="68" t="s">
        <v>272</v>
      </c>
      <c r="G352" s="68">
        <f t="shared" si="46"/>
        <v>33</v>
      </c>
      <c r="H352" s="68">
        <f t="shared" si="48"/>
        <v>1</v>
      </c>
      <c r="I352" s="68" t="str">
        <f t="shared" si="41"/>
        <v>33_1_AD</v>
      </c>
      <c r="J352" s="60">
        <v>16.6239473078145</v>
      </c>
      <c r="K352" s="60">
        <v>78.830621139554594</v>
      </c>
      <c r="L352" s="60">
        <v>40.819947409573402</v>
      </c>
      <c r="M352" s="68">
        <v>122</v>
      </c>
      <c r="N352" s="70">
        <f t="shared" si="42"/>
        <v>0.38339920948616601</v>
      </c>
      <c r="O352" s="71">
        <v>71214246.530000001</v>
      </c>
      <c r="P352" s="57">
        <f t="shared" si="43"/>
        <v>0.28212608266026917</v>
      </c>
      <c r="Q352" s="68">
        <v>97</v>
      </c>
      <c r="R352" s="68">
        <v>168</v>
      </c>
      <c r="S352" s="72">
        <f t="shared" si="44"/>
        <v>45.424838618980836</v>
      </c>
    </row>
    <row r="353" spans="1:19" x14ac:dyDescent="0.25">
      <c r="A353" s="68">
        <f t="shared" si="47"/>
        <v>351</v>
      </c>
      <c r="B353" s="68" t="s">
        <v>273</v>
      </c>
      <c r="C353" s="68" t="s">
        <v>274</v>
      </c>
      <c r="D353" s="68" t="s">
        <v>2456</v>
      </c>
      <c r="E353" s="68" t="str">
        <f t="shared" si="45"/>
        <v>AR</v>
      </c>
      <c r="F353" s="68" t="s">
        <v>272</v>
      </c>
      <c r="G353" s="68">
        <f t="shared" si="46"/>
        <v>33</v>
      </c>
      <c r="H353" s="68">
        <f t="shared" si="48"/>
        <v>1</v>
      </c>
      <c r="I353" s="68" t="str">
        <f t="shared" si="41"/>
        <v>33_1_AR</v>
      </c>
      <c r="J353" s="60">
        <v>51.907832369879898</v>
      </c>
      <c r="K353" s="60">
        <v>79.194847639488401</v>
      </c>
      <c r="L353" s="60">
        <v>71.507545936206697</v>
      </c>
      <c r="M353" s="68">
        <v>10</v>
      </c>
      <c r="N353" s="70">
        <f t="shared" si="42"/>
        <v>3.5573122529644272E-2</v>
      </c>
      <c r="O353" s="71">
        <v>15731728.630000001</v>
      </c>
      <c r="P353" s="57">
        <f t="shared" si="43"/>
        <v>6.2323638711624843E-2</v>
      </c>
      <c r="Q353" s="68">
        <v>9</v>
      </c>
      <c r="R353" s="68">
        <v>10</v>
      </c>
      <c r="S353" s="72">
        <f t="shared" si="44"/>
        <v>67.536741981858327</v>
      </c>
    </row>
    <row r="354" spans="1:19" x14ac:dyDescent="0.25">
      <c r="A354" s="68">
        <f t="shared" si="47"/>
        <v>352</v>
      </c>
      <c r="B354" s="68" t="s">
        <v>273</v>
      </c>
      <c r="C354" s="68" t="s">
        <v>274</v>
      </c>
      <c r="D354" s="68" t="s">
        <v>3088</v>
      </c>
      <c r="E354" s="68" t="str">
        <f t="shared" si="45"/>
        <v>SERV</v>
      </c>
      <c r="F354" s="68" t="s">
        <v>272</v>
      </c>
      <c r="G354" s="68">
        <f t="shared" si="46"/>
        <v>33</v>
      </c>
      <c r="H354" s="68">
        <f t="shared" si="48"/>
        <v>1</v>
      </c>
      <c r="I354" s="68" t="str">
        <f t="shared" si="41"/>
        <v>33_1_SERV</v>
      </c>
      <c r="J354" s="60">
        <v>33.192634447163201</v>
      </c>
      <c r="K354" s="60">
        <v>83.963837094742701</v>
      </c>
      <c r="L354" s="60">
        <v>53.007427610293902</v>
      </c>
      <c r="M354" s="68">
        <v>233</v>
      </c>
      <c r="N354" s="70">
        <f t="shared" si="42"/>
        <v>0.5810276679841897</v>
      </c>
      <c r="O354" s="71">
        <v>165473956.59</v>
      </c>
      <c r="P354" s="57">
        <f t="shared" si="43"/>
        <v>0.655550278628106</v>
      </c>
      <c r="Q354" s="68">
        <v>147</v>
      </c>
      <c r="R354" s="68">
        <v>247</v>
      </c>
      <c r="S354" s="72">
        <f t="shared" si="44"/>
        <v>56.721299717399937</v>
      </c>
    </row>
    <row r="355" spans="1:19" x14ac:dyDescent="0.25">
      <c r="A355" s="68">
        <f t="shared" si="47"/>
        <v>353</v>
      </c>
      <c r="B355" s="68" t="s">
        <v>1282</v>
      </c>
      <c r="C355" s="68" t="s">
        <v>1283</v>
      </c>
      <c r="D355" s="68" t="s">
        <v>2399</v>
      </c>
      <c r="E355" s="68" t="str">
        <f t="shared" si="45"/>
        <v>AD</v>
      </c>
      <c r="F355" s="68" t="s">
        <v>1281</v>
      </c>
      <c r="G355" s="68">
        <f t="shared" si="46"/>
        <v>34</v>
      </c>
      <c r="H355" s="68">
        <f t="shared" si="48"/>
        <v>1</v>
      </c>
      <c r="I355" s="68" t="str">
        <f t="shared" si="41"/>
        <v>34_1_AD</v>
      </c>
      <c r="J355" s="60">
        <v>19.632682505543499</v>
      </c>
      <c r="K355" s="60">
        <v>45.125090492679803</v>
      </c>
      <c r="L355" s="60">
        <v>23.445941467346099</v>
      </c>
      <c r="M355" s="68">
        <v>25</v>
      </c>
      <c r="N355" s="70">
        <f t="shared" si="42"/>
        <v>0.56603773584905659</v>
      </c>
      <c r="O355" s="71">
        <v>19333653.686752599</v>
      </c>
      <c r="P355" s="57">
        <f t="shared" si="43"/>
        <v>9.5135559266220179E-2</v>
      </c>
      <c r="Q355" s="68">
        <v>30</v>
      </c>
      <c r="R355" s="68">
        <v>35</v>
      </c>
      <c r="S355" s="72">
        <f t="shared" si="44"/>
        <v>29.401238155189802</v>
      </c>
    </row>
    <row r="356" spans="1:19" x14ac:dyDescent="0.25">
      <c r="A356" s="68">
        <f t="shared" si="47"/>
        <v>354</v>
      </c>
      <c r="B356" s="68" t="s">
        <v>1282</v>
      </c>
      <c r="C356" s="68" t="s">
        <v>1283</v>
      </c>
      <c r="D356" s="68" t="s">
        <v>2860</v>
      </c>
      <c r="E356" s="68" t="str">
        <f t="shared" si="45"/>
        <v>OP</v>
      </c>
      <c r="F356" s="68" t="s">
        <v>1281</v>
      </c>
      <c r="G356" s="68">
        <f t="shared" si="46"/>
        <v>34</v>
      </c>
      <c r="H356" s="68">
        <f t="shared" si="48"/>
        <v>1</v>
      </c>
      <c r="I356" s="68" t="str">
        <f t="shared" si="41"/>
        <v>34_1_OP</v>
      </c>
      <c r="J356" s="60">
        <v>35.631643304264699</v>
      </c>
      <c r="K356" s="60">
        <v>41.988954223017501</v>
      </c>
      <c r="L356" s="60">
        <v>19.271964169144098</v>
      </c>
      <c r="M356" s="68">
        <v>8</v>
      </c>
      <c r="N356" s="70">
        <f t="shared" si="42"/>
        <v>9.4339622641509441E-2</v>
      </c>
      <c r="O356" s="71">
        <v>123021142.3</v>
      </c>
      <c r="P356" s="57">
        <f t="shared" si="43"/>
        <v>0.60535299555402244</v>
      </c>
      <c r="Q356" s="68">
        <v>5</v>
      </c>
      <c r="R356" s="68">
        <v>8</v>
      </c>
      <c r="S356" s="72">
        <f t="shared" si="44"/>
        <v>32.29752056547543</v>
      </c>
    </row>
    <row r="357" spans="1:19" x14ac:dyDescent="0.25">
      <c r="A357" s="68">
        <f t="shared" si="47"/>
        <v>355</v>
      </c>
      <c r="B357" s="68" t="s">
        <v>1282</v>
      </c>
      <c r="C357" s="68" t="s">
        <v>1283</v>
      </c>
      <c r="D357" s="68" t="s">
        <v>3088</v>
      </c>
      <c r="E357" s="68" t="str">
        <f t="shared" si="45"/>
        <v>SERV</v>
      </c>
      <c r="F357" s="68" t="s">
        <v>1281</v>
      </c>
      <c r="G357" s="68">
        <f t="shared" si="46"/>
        <v>34</v>
      </c>
      <c r="H357" s="68">
        <f t="shared" si="48"/>
        <v>1</v>
      </c>
      <c r="I357" s="68" t="str">
        <f t="shared" si="41"/>
        <v>34_1_SERV</v>
      </c>
      <c r="J357" s="60">
        <v>28.201178149074501</v>
      </c>
      <c r="K357" s="60">
        <v>46.599686144236699</v>
      </c>
      <c r="L357" s="60">
        <v>29.283478517673199</v>
      </c>
      <c r="M357" s="68">
        <v>23</v>
      </c>
      <c r="N357" s="70">
        <f t="shared" si="42"/>
        <v>0.33962264150943394</v>
      </c>
      <c r="O357" s="71">
        <v>60867362.329999998</v>
      </c>
      <c r="P357" s="57">
        <f t="shared" si="43"/>
        <v>0.29951144517975725</v>
      </c>
      <c r="Q357" s="68">
        <v>18</v>
      </c>
      <c r="R357" s="68">
        <v>23</v>
      </c>
      <c r="S357" s="72">
        <f t="shared" si="44"/>
        <v>34.694780936994803</v>
      </c>
    </row>
    <row r="358" spans="1:19" x14ac:dyDescent="0.25">
      <c r="A358" s="68">
        <f t="shared" si="47"/>
        <v>356</v>
      </c>
      <c r="B358" s="68" t="s">
        <v>915</v>
      </c>
      <c r="C358" s="68" t="s">
        <v>916</v>
      </c>
      <c r="D358" s="68" t="s">
        <v>2399</v>
      </c>
      <c r="E358" s="68" t="str">
        <f t="shared" si="45"/>
        <v>AD</v>
      </c>
      <c r="F358" s="68" t="s">
        <v>914</v>
      </c>
      <c r="G358" s="68">
        <f t="shared" si="46"/>
        <v>35</v>
      </c>
      <c r="H358" s="68">
        <f t="shared" si="48"/>
        <v>1</v>
      </c>
      <c r="I358" s="68" t="str">
        <f t="shared" si="41"/>
        <v>35_1_AD</v>
      </c>
      <c r="J358" s="60">
        <v>14.9223750114495</v>
      </c>
      <c r="K358" s="60">
        <v>24.570181740238599</v>
      </c>
      <c r="L358" s="60">
        <v>36.561681437630099</v>
      </c>
      <c r="M358" s="68">
        <v>60</v>
      </c>
      <c r="N358" s="70">
        <f t="shared" si="42"/>
        <v>0.2549800796812749</v>
      </c>
      <c r="O358" s="71">
        <v>73672067.561836004</v>
      </c>
      <c r="P358" s="57">
        <f t="shared" si="43"/>
        <v>0.3328701251823839</v>
      </c>
      <c r="Q358" s="68">
        <v>64</v>
      </c>
      <c r="R358" s="68">
        <v>95</v>
      </c>
      <c r="S358" s="72">
        <f t="shared" si="44"/>
        <v>25.351412729772733</v>
      </c>
    </row>
    <row r="359" spans="1:19" x14ac:dyDescent="0.25">
      <c r="A359" s="68">
        <f t="shared" si="47"/>
        <v>357</v>
      </c>
      <c r="B359" s="68" t="s">
        <v>915</v>
      </c>
      <c r="C359" s="68" t="s">
        <v>916</v>
      </c>
      <c r="D359" s="68" t="s">
        <v>2456</v>
      </c>
      <c r="E359" s="68" t="str">
        <f t="shared" si="45"/>
        <v>AR</v>
      </c>
      <c r="F359" s="68" t="s">
        <v>914</v>
      </c>
      <c r="G359" s="68">
        <f t="shared" si="46"/>
        <v>35</v>
      </c>
      <c r="H359" s="68">
        <f t="shared" si="48"/>
        <v>1</v>
      </c>
      <c r="I359" s="68" t="str">
        <f t="shared" si="41"/>
        <v>35_1_AR</v>
      </c>
      <c r="J359" s="60">
        <v>58.744358069089003</v>
      </c>
      <c r="K359" s="60">
        <v>19.964670597272001</v>
      </c>
      <c r="L359" s="60">
        <v>10.2269852793534</v>
      </c>
      <c r="M359" s="68">
        <v>3</v>
      </c>
      <c r="N359" s="70">
        <f t="shared" si="42"/>
        <v>7.9681274900398405E-3</v>
      </c>
      <c r="O359" s="71">
        <v>5613584.8799999999</v>
      </c>
      <c r="P359" s="57">
        <f t="shared" si="43"/>
        <v>2.536367939123127E-2</v>
      </c>
      <c r="Q359" s="68">
        <v>2</v>
      </c>
      <c r="R359" s="68">
        <v>3</v>
      </c>
      <c r="S359" s="72">
        <f t="shared" si="44"/>
        <v>29.645337981904802</v>
      </c>
    </row>
    <row r="360" spans="1:19" x14ac:dyDescent="0.25">
      <c r="A360" s="68">
        <f t="shared" si="47"/>
        <v>358</v>
      </c>
      <c r="B360" s="68" t="s">
        <v>915</v>
      </c>
      <c r="C360" s="68" t="s">
        <v>916</v>
      </c>
      <c r="D360" s="68" t="s">
        <v>2860</v>
      </c>
      <c r="E360" s="68" t="str">
        <f t="shared" si="45"/>
        <v>OP</v>
      </c>
      <c r="F360" s="68" t="s">
        <v>914</v>
      </c>
      <c r="G360" s="68">
        <f t="shared" si="46"/>
        <v>35</v>
      </c>
      <c r="H360" s="68">
        <f t="shared" si="48"/>
        <v>1</v>
      </c>
      <c r="I360" s="68" t="str">
        <f t="shared" si="41"/>
        <v>35_1_OP</v>
      </c>
      <c r="J360" s="60">
        <v>28.268867589730899</v>
      </c>
      <c r="K360" s="60">
        <v>41.209011770786397</v>
      </c>
      <c r="L360" s="60">
        <v>26.591812616966401</v>
      </c>
      <c r="M360" s="68">
        <v>15</v>
      </c>
      <c r="N360" s="70">
        <f t="shared" si="42"/>
        <v>3.9840637450199202E-2</v>
      </c>
      <c r="O360" s="71">
        <v>68506971.739999995</v>
      </c>
      <c r="P360" s="57">
        <f t="shared" si="43"/>
        <v>0.30953283942818033</v>
      </c>
      <c r="Q360" s="68">
        <v>10</v>
      </c>
      <c r="R360" s="68">
        <v>15</v>
      </c>
      <c r="S360" s="72">
        <f t="shared" si="44"/>
        <v>32.023230659161236</v>
      </c>
    </row>
    <row r="361" spans="1:19" x14ac:dyDescent="0.25">
      <c r="A361" s="68">
        <f t="shared" si="47"/>
        <v>359</v>
      </c>
      <c r="B361" s="68" t="s">
        <v>915</v>
      </c>
      <c r="C361" s="68" t="s">
        <v>916</v>
      </c>
      <c r="D361" s="68" t="s">
        <v>3088</v>
      </c>
      <c r="E361" s="68" t="str">
        <f t="shared" si="45"/>
        <v>SERV</v>
      </c>
      <c r="F361" s="68" t="s">
        <v>914</v>
      </c>
      <c r="G361" s="68">
        <f t="shared" si="46"/>
        <v>35</v>
      </c>
      <c r="H361" s="68">
        <f t="shared" si="48"/>
        <v>1</v>
      </c>
      <c r="I361" s="68" t="str">
        <f t="shared" si="41"/>
        <v>35_1_SERV</v>
      </c>
      <c r="J361" s="60">
        <v>23.118999584459001</v>
      </c>
      <c r="K361" s="60">
        <v>38.829601244984097</v>
      </c>
      <c r="L361" s="60">
        <v>34.4759259016882</v>
      </c>
      <c r="M361" s="68">
        <v>315</v>
      </c>
      <c r="N361" s="70">
        <f t="shared" si="42"/>
        <v>0.66932270916334657</v>
      </c>
      <c r="O361" s="71">
        <v>69036443.811999902</v>
      </c>
      <c r="P361" s="57">
        <f t="shared" si="43"/>
        <v>0.31192513600298805</v>
      </c>
      <c r="Q361" s="68">
        <v>168</v>
      </c>
      <c r="R361" s="68">
        <v>315</v>
      </c>
      <c r="S361" s="72">
        <f t="shared" si="44"/>
        <v>32.141508910377098</v>
      </c>
    </row>
    <row r="362" spans="1:19" x14ac:dyDescent="0.25">
      <c r="A362" s="68">
        <f t="shared" si="47"/>
        <v>360</v>
      </c>
      <c r="B362" s="68" t="s">
        <v>915</v>
      </c>
      <c r="C362" s="68" t="s">
        <v>916</v>
      </c>
      <c r="D362" s="68" t="s">
        <v>2893</v>
      </c>
      <c r="E362" s="68" t="str">
        <f t="shared" si="45"/>
        <v>SOP</v>
      </c>
      <c r="F362" s="68" t="s">
        <v>914</v>
      </c>
      <c r="G362" s="68">
        <f t="shared" si="46"/>
        <v>35</v>
      </c>
      <c r="H362" s="68">
        <f t="shared" si="48"/>
        <v>1</v>
      </c>
      <c r="I362" s="68" t="str">
        <f t="shared" si="41"/>
        <v>35_1_SOP</v>
      </c>
      <c r="J362" s="60">
        <v>27.322652732319199</v>
      </c>
      <c r="K362" s="60">
        <v>60.490742037919098</v>
      </c>
      <c r="L362" s="60">
        <v>42.3027394803051</v>
      </c>
      <c r="M362" s="68">
        <v>9</v>
      </c>
      <c r="N362" s="70">
        <f t="shared" si="42"/>
        <v>2.7888446215139442E-2</v>
      </c>
      <c r="O362" s="71">
        <v>4494691.5999999996</v>
      </c>
      <c r="P362" s="57">
        <f t="shared" si="43"/>
        <v>2.030821999521637E-2</v>
      </c>
      <c r="Q362" s="68">
        <v>7</v>
      </c>
      <c r="R362" s="68">
        <v>9</v>
      </c>
      <c r="S362" s="72">
        <f t="shared" si="44"/>
        <v>43.372044750181125</v>
      </c>
    </row>
    <row r="363" spans="1:19" x14ac:dyDescent="0.25">
      <c r="A363" s="68">
        <f t="shared" si="47"/>
        <v>361</v>
      </c>
      <c r="B363" s="68" t="s">
        <v>298</v>
      </c>
      <c r="C363" s="68" t="s">
        <v>2997</v>
      </c>
      <c r="D363" s="68" t="s">
        <v>3088</v>
      </c>
      <c r="E363" s="68" t="str">
        <f t="shared" si="45"/>
        <v>SERV</v>
      </c>
      <c r="F363" s="68" t="s">
        <v>2996</v>
      </c>
      <c r="G363" s="68">
        <f t="shared" si="46"/>
        <v>36</v>
      </c>
      <c r="H363" s="68">
        <f t="shared" si="48"/>
        <v>1</v>
      </c>
      <c r="I363" s="68" t="str">
        <f t="shared" si="41"/>
        <v>36_1_SERV</v>
      </c>
      <c r="J363" s="60">
        <v>18.3316017312744</v>
      </c>
      <c r="K363" s="60">
        <v>60.405475412110498</v>
      </c>
      <c r="L363" s="60">
        <v>57.1677054351943</v>
      </c>
      <c r="M363" s="68">
        <v>964</v>
      </c>
      <c r="N363" s="70">
        <f t="shared" si="42"/>
        <v>1</v>
      </c>
      <c r="O363" s="71">
        <v>890206571.73580098</v>
      </c>
      <c r="P363" s="57">
        <f t="shared" si="43"/>
        <v>1</v>
      </c>
      <c r="Q363" s="68">
        <v>450</v>
      </c>
      <c r="R363" s="68">
        <v>988</v>
      </c>
      <c r="S363" s="72">
        <f t="shared" si="44"/>
        <v>45.301594192859731</v>
      </c>
    </row>
    <row r="364" spans="1:19" x14ac:dyDescent="0.25">
      <c r="A364" s="68">
        <f t="shared" si="47"/>
        <v>362</v>
      </c>
      <c r="B364" s="68" t="s">
        <v>298</v>
      </c>
      <c r="C364" s="68" t="s">
        <v>299</v>
      </c>
      <c r="D364" s="68" t="s">
        <v>2399</v>
      </c>
      <c r="E364" s="68" t="str">
        <f t="shared" si="45"/>
        <v>AD</v>
      </c>
      <c r="F364" s="68" t="s">
        <v>297</v>
      </c>
      <c r="G364" s="68">
        <f t="shared" si="46"/>
        <v>36</v>
      </c>
      <c r="H364" s="68">
        <f t="shared" si="48"/>
        <v>2</v>
      </c>
      <c r="I364" s="68" t="str">
        <f t="shared" si="41"/>
        <v>36_2_AD</v>
      </c>
      <c r="J364" s="60">
        <v>15.566754485649801</v>
      </c>
      <c r="K364" s="60">
        <v>51.183714309418001</v>
      </c>
      <c r="L364" s="60">
        <v>35.411536244385204</v>
      </c>
      <c r="M364" s="68">
        <v>824</v>
      </c>
      <c r="N364" s="70">
        <f t="shared" si="42"/>
        <v>1</v>
      </c>
      <c r="O364" s="71">
        <v>329102591.01073098</v>
      </c>
      <c r="P364" s="57">
        <f t="shared" si="43"/>
        <v>1</v>
      </c>
      <c r="Q364" s="68">
        <v>318</v>
      </c>
      <c r="R364" s="68">
        <v>873</v>
      </c>
      <c r="S364" s="72">
        <f t="shared" si="44"/>
        <v>34.054001679817667</v>
      </c>
    </row>
    <row r="365" spans="1:19" x14ac:dyDescent="0.25">
      <c r="A365" s="68">
        <f t="shared" si="47"/>
        <v>363</v>
      </c>
      <c r="B365" s="68" t="s">
        <v>298</v>
      </c>
      <c r="C365" s="68" t="s">
        <v>2540</v>
      </c>
      <c r="D365" s="68" t="s">
        <v>2860</v>
      </c>
      <c r="E365" s="68" t="str">
        <f t="shared" si="45"/>
        <v>OP</v>
      </c>
      <c r="F365" s="68" t="s">
        <v>2539</v>
      </c>
      <c r="G365" s="68">
        <f t="shared" si="46"/>
        <v>36</v>
      </c>
      <c r="H365" s="68">
        <f t="shared" si="48"/>
        <v>3</v>
      </c>
      <c r="I365" s="68" t="str">
        <f t="shared" si="41"/>
        <v>36_3_OP</v>
      </c>
      <c r="J365" s="60">
        <v>23.023731869751298</v>
      </c>
      <c r="K365" s="60">
        <v>50.674601134150599</v>
      </c>
      <c r="L365" s="60">
        <v>38.441701327736403</v>
      </c>
      <c r="M365" s="68">
        <v>37</v>
      </c>
      <c r="N365" s="70">
        <f t="shared" si="42"/>
        <v>0.59459459459459463</v>
      </c>
      <c r="O365" s="71">
        <v>147477296.22999999</v>
      </c>
      <c r="P365" s="57">
        <f t="shared" si="43"/>
        <v>0.98636738837629079</v>
      </c>
      <c r="Q365" s="68">
        <v>22</v>
      </c>
      <c r="R365" s="68">
        <v>55</v>
      </c>
      <c r="S365" s="72">
        <f t="shared" si="44"/>
        <v>37.380011443879432</v>
      </c>
    </row>
    <row r="366" spans="1:19" x14ac:dyDescent="0.25">
      <c r="A366" s="68">
        <f t="shared" si="47"/>
        <v>364</v>
      </c>
      <c r="B366" s="68" t="s">
        <v>298</v>
      </c>
      <c r="C366" s="68" t="s">
        <v>2540</v>
      </c>
      <c r="D366" s="68" t="s">
        <v>2893</v>
      </c>
      <c r="E366" s="68" t="str">
        <f t="shared" si="45"/>
        <v>SOP</v>
      </c>
      <c r="F366" s="68" t="s">
        <v>2539</v>
      </c>
      <c r="G366" s="68">
        <f t="shared" si="46"/>
        <v>36</v>
      </c>
      <c r="H366" s="68">
        <f t="shared" si="48"/>
        <v>3</v>
      </c>
      <c r="I366" s="68" t="str">
        <f t="shared" si="41"/>
        <v>36_3_SOP</v>
      </c>
      <c r="J366" s="60">
        <v>18.342686654391802</v>
      </c>
      <c r="K366" s="60">
        <v>34.933105954502103</v>
      </c>
      <c r="L366" s="60">
        <v>40.591734612864499</v>
      </c>
      <c r="M366" s="68">
        <v>21</v>
      </c>
      <c r="N366" s="70">
        <f t="shared" si="42"/>
        <v>0.40540540540540543</v>
      </c>
      <c r="O366" s="71">
        <v>2038287.89</v>
      </c>
      <c r="P366" s="57">
        <f t="shared" si="43"/>
        <v>1.3632611623709318E-2</v>
      </c>
      <c r="Q366" s="68">
        <v>15</v>
      </c>
      <c r="R366" s="68">
        <v>24</v>
      </c>
      <c r="S366" s="72">
        <f t="shared" si="44"/>
        <v>31.289175740586135</v>
      </c>
    </row>
    <row r="367" spans="1:19" x14ac:dyDescent="0.25">
      <c r="A367" s="68">
        <f t="shared" si="47"/>
        <v>365</v>
      </c>
      <c r="B367" s="68" t="s">
        <v>2214</v>
      </c>
      <c r="C367" s="68" t="s">
        <v>2215</v>
      </c>
      <c r="D367" s="68" t="s">
        <v>2399</v>
      </c>
      <c r="E367" s="68" t="str">
        <f t="shared" si="45"/>
        <v>AD</v>
      </c>
      <c r="F367" s="68" t="s">
        <v>2213</v>
      </c>
      <c r="G367" s="68">
        <f t="shared" si="46"/>
        <v>37</v>
      </c>
      <c r="H367" s="68">
        <f t="shared" si="48"/>
        <v>1</v>
      </c>
      <c r="I367" s="68" t="str">
        <f t="shared" si="41"/>
        <v>37_1_AD</v>
      </c>
      <c r="J367" s="60">
        <v>31.0688181367167</v>
      </c>
      <c r="K367" s="60">
        <v>97.0433409338508</v>
      </c>
      <c r="L367" s="60">
        <v>51.375984504309599</v>
      </c>
      <c r="M367" s="68">
        <v>1205</v>
      </c>
      <c r="N367" s="70">
        <f t="shared" si="42"/>
        <v>0.36987951807228914</v>
      </c>
      <c r="O367" s="71">
        <v>197748907.614999</v>
      </c>
      <c r="P367" s="57">
        <f t="shared" si="43"/>
        <v>0.49762119545640909</v>
      </c>
      <c r="Q367" s="68">
        <v>307</v>
      </c>
      <c r="R367" s="68">
        <v>1206</v>
      </c>
      <c r="S367" s="72">
        <f t="shared" si="44"/>
        <v>59.829381191625693</v>
      </c>
    </row>
    <row r="368" spans="1:19" x14ac:dyDescent="0.25">
      <c r="A368" s="68">
        <f t="shared" si="47"/>
        <v>366</v>
      </c>
      <c r="B368" s="68" t="s">
        <v>2214</v>
      </c>
      <c r="C368" s="68" t="s">
        <v>2215</v>
      </c>
      <c r="D368" s="68" t="s">
        <v>2456</v>
      </c>
      <c r="E368" s="68" t="str">
        <f t="shared" si="45"/>
        <v>AR</v>
      </c>
      <c r="F368" s="68" t="s">
        <v>2213</v>
      </c>
      <c r="G368" s="68">
        <f t="shared" si="46"/>
        <v>37</v>
      </c>
      <c r="H368" s="68">
        <f t="shared" si="48"/>
        <v>1</v>
      </c>
      <c r="I368" s="68" t="str">
        <f t="shared" si="41"/>
        <v>37_1_AR</v>
      </c>
      <c r="J368" s="60">
        <v>35.874897914050102</v>
      </c>
      <c r="K368" s="60">
        <v>52.524904799253299</v>
      </c>
      <c r="L368" s="60">
        <v>30.8838051328575</v>
      </c>
      <c r="M368" s="68">
        <v>11</v>
      </c>
      <c r="N368" s="70">
        <f t="shared" si="42"/>
        <v>1.2048192771084338E-2</v>
      </c>
      <c r="O368" s="71">
        <v>9372013.6799999997</v>
      </c>
      <c r="P368" s="57">
        <f t="shared" si="43"/>
        <v>2.3584012207821085E-2</v>
      </c>
      <c r="Q368" s="68">
        <v>10</v>
      </c>
      <c r="R368" s="68">
        <v>11</v>
      </c>
      <c r="S368" s="72">
        <f t="shared" si="44"/>
        <v>39.761202615386971</v>
      </c>
    </row>
    <row r="369" spans="1:19" x14ac:dyDescent="0.25">
      <c r="A369" s="68">
        <f t="shared" si="47"/>
        <v>367</v>
      </c>
      <c r="B369" s="68" t="s">
        <v>2214</v>
      </c>
      <c r="C369" s="68" t="s">
        <v>2215</v>
      </c>
      <c r="D369" s="68" t="s">
        <v>3088</v>
      </c>
      <c r="E369" s="68" t="str">
        <f t="shared" si="45"/>
        <v>SERV</v>
      </c>
      <c r="F369" s="68" t="s">
        <v>2213</v>
      </c>
      <c r="G369" s="68">
        <f t="shared" si="46"/>
        <v>37</v>
      </c>
      <c r="H369" s="68">
        <f t="shared" si="48"/>
        <v>1</v>
      </c>
      <c r="I369" s="68" t="str">
        <f t="shared" si="41"/>
        <v>37_1_SERV</v>
      </c>
      <c r="J369" s="60">
        <v>31.125029186159999</v>
      </c>
      <c r="K369" s="60">
        <v>81.321066642180398</v>
      </c>
      <c r="L369" s="60">
        <v>33.376861795910699</v>
      </c>
      <c r="M369" s="68">
        <v>1207</v>
      </c>
      <c r="N369" s="70">
        <f t="shared" si="42"/>
        <v>0.61807228915662649</v>
      </c>
      <c r="O369" s="71">
        <v>190267512.75999999</v>
      </c>
      <c r="P369" s="57">
        <f t="shared" si="43"/>
        <v>0.47879479233576977</v>
      </c>
      <c r="Q369" s="68">
        <v>513</v>
      </c>
      <c r="R369" s="68">
        <v>1211</v>
      </c>
      <c r="S369" s="72">
        <f t="shared" si="44"/>
        <v>48.607652541417032</v>
      </c>
    </row>
    <row r="370" spans="1:19" x14ac:dyDescent="0.25">
      <c r="A370" s="68">
        <f t="shared" si="47"/>
        <v>368</v>
      </c>
      <c r="B370" s="68" t="s">
        <v>2214</v>
      </c>
      <c r="C370" s="68" t="s">
        <v>2863</v>
      </c>
      <c r="D370" s="68" t="s">
        <v>2893</v>
      </c>
      <c r="E370" s="68" t="str">
        <f t="shared" si="45"/>
        <v>SOP</v>
      </c>
      <c r="F370" s="68" t="s">
        <v>2862</v>
      </c>
      <c r="G370" s="68">
        <f t="shared" si="46"/>
        <v>37</v>
      </c>
      <c r="H370" s="68">
        <f t="shared" si="48"/>
        <v>2</v>
      </c>
      <c r="I370" s="68" t="str">
        <f t="shared" si="41"/>
        <v>37_2_SOP</v>
      </c>
      <c r="J370" s="60">
        <v>24.723197126246699</v>
      </c>
      <c r="K370" s="60">
        <v>55.325100872749502</v>
      </c>
      <c r="L370" s="60">
        <v>17.615791314520902</v>
      </c>
      <c r="M370" s="68">
        <v>66</v>
      </c>
      <c r="N370" s="70">
        <f t="shared" si="42"/>
        <v>1</v>
      </c>
      <c r="O370" s="71">
        <v>7124726.4299999997</v>
      </c>
      <c r="P370" s="57">
        <f t="shared" si="43"/>
        <v>1</v>
      </c>
      <c r="Q370" s="68">
        <v>39</v>
      </c>
      <c r="R370" s="68">
        <v>66</v>
      </c>
      <c r="S370" s="72">
        <f t="shared" si="44"/>
        <v>32.554696437839034</v>
      </c>
    </row>
    <row r="371" spans="1:19" x14ac:dyDescent="0.25">
      <c r="A371" s="68">
        <f t="shared" si="47"/>
        <v>369</v>
      </c>
      <c r="B371" s="68" t="s">
        <v>1765</v>
      </c>
      <c r="C371" s="68" t="s">
        <v>1766</v>
      </c>
      <c r="D371" s="68" t="s">
        <v>2399</v>
      </c>
      <c r="E371" s="68" t="str">
        <f t="shared" si="45"/>
        <v>AD</v>
      </c>
      <c r="F371" s="68" t="s">
        <v>1764</v>
      </c>
      <c r="G371" s="68">
        <f t="shared" si="46"/>
        <v>38</v>
      </c>
      <c r="H371" s="68">
        <f t="shared" si="48"/>
        <v>1</v>
      </c>
      <c r="I371" s="68" t="str">
        <f t="shared" si="41"/>
        <v>38_1_AD</v>
      </c>
      <c r="J371" s="60">
        <v>24.7098021353696</v>
      </c>
      <c r="K371" s="60">
        <v>12.120368177200501</v>
      </c>
      <c r="L371" s="60">
        <v>40.216377924998397</v>
      </c>
      <c r="M371" s="68">
        <v>28</v>
      </c>
      <c r="N371" s="70">
        <f t="shared" si="42"/>
        <v>0.21182266009852216</v>
      </c>
      <c r="O371" s="71">
        <v>74031861.262400001</v>
      </c>
      <c r="P371" s="57">
        <f t="shared" si="43"/>
        <v>0.65544486374130217</v>
      </c>
      <c r="Q371" s="68">
        <v>43</v>
      </c>
      <c r="R371" s="68">
        <v>52</v>
      </c>
      <c r="S371" s="72">
        <f t="shared" si="44"/>
        <v>25.682182745856167</v>
      </c>
    </row>
    <row r="372" spans="1:19" x14ac:dyDescent="0.25">
      <c r="A372" s="68">
        <f t="shared" si="47"/>
        <v>370</v>
      </c>
      <c r="B372" s="68" t="s">
        <v>1765</v>
      </c>
      <c r="C372" s="68" t="s">
        <v>1766</v>
      </c>
      <c r="D372" s="68" t="s">
        <v>2456</v>
      </c>
      <c r="E372" s="68" t="str">
        <f t="shared" si="45"/>
        <v>AR</v>
      </c>
      <c r="F372" s="68" t="s">
        <v>1764</v>
      </c>
      <c r="G372" s="68">
        <f t="shared" si="46"/>
        <v>38</v>
      </c>
      <c r="H372" s="68">
        <f t="shared" si="48"/>
        <v>1</v>
      </c>
      <c r="I372" s="68" t="str">
        <f t="shared" si="41"/>
        <v>38_1_AR</v>
      </c>
      <c r="J372" s="60">
        <v>56.266700013437003</v>
      </c>
      <c r="K372" s="60">
        <v>20.316104203133801</v>
      </c>
      <c r="L372" s="60">
        <v>19.524244624220199</v>
      </c>
      <c r="M372" s="68">
        <v>6</v>
      </c>
      <c r="N372" s="70">
        <f t="shared" si="42"/>
        <v>2.4630541871921183E-2</v>
      </c>
      <c r="O372" s="71">
        <v>710440</v>
      </c>
      <c r="P372" s="57">
        <f t="shared" si="43"/>
        <v>6.2899168149493975E-3</v>
      </c>
      <c r="Q372" s="68">
        <v>5</v>
      </c>
      <c r="R372" s="68">
        <v>6</v>
      </c>
      <c r="S372" s="72">
        <f t="shared" si="44"/>
        <v>32.035682946930336</v>
      </c>
    </row>
    <row r="373" spans="1:19" x14ac:dyDescent="0.25">
      <c r="A373" s="68">
        <f t="shared" si="47"/>
        <v>371</v>
      </c>
      <c r="B373" s="68" t="s">
        <v>1765</v>
      </c>
      <c r="C373" s="68" t="s">
        <v>1766</v>
      </c>
      <c r="D373" s="68" t="s">
        <v>3088</v>
      </c>
      <c r="E373" s="68" t="str">
        <f t="shared" si="45"/>
        <v>SERV</v>
      </c>
      <c r="F373" s="68" t="s">
        <v>1764</v>
      </c>
      <c r="G373" s="68">
        <f t="shared" si="46"/>
        <v>38</v>
      </c>
      <c r="H373" s="68">
        <f t="shared" si="48"/>
        <v>1</v>
      </c>
      <c r="I373" s="68" t="str">
        <f t="shared" si="41"/>
        <v>38_1_SERV</v>
      </c>
      <c r="J373" s="60">
        <v>8.8289283992866494</v>
      </c>
      <c r="K373" s="60">
        <v>32.383479894688698</v>
      </c>
      <c r="L373" s="60">
        <v>40.159160130356902</v>
      </c>
      <c r="M373" s="68">
        <v>207</v>
      </c>
      <c r="N373" s="70">
        <f t="shared" si="42"/>
        <v>0.76354679802955661</v>
      </c>
      <c r="O373" s="71">
        <v>38206728.255999997</v>
      </c>
      <c r="P373" s="57">
        <f t="shared" si="43"/>
        <v>0.33826521944374843</v>
      </c>
      <c r="Q373" s="68">
        <v>155</v>
      </c>
      <c r="R373" s="68">
        <v>227</v>
      </c>
      <c r="S373" s="72">
        <f t="shared" si="44"/>
        <v>27.123856141444083</v>
      </c>
    </row>
    <row r="374" spans="1:19" x14ac:dyDescent="0.25">
      <c r="A374" s="68">
        <f t="shared" si="47"/>
        <v>372</v>
      </c>
      <c r="B374" s="68" t="s">
        <v>146</v>
      </c>
      <c r="C374" s="68" t="s">
        <v>147</v>
      </c>
      <c r="D374" s="68" t="s">
        <v>2399</v>
      </c>
      <c r="E374" s="68" t="str">
        <f t="shared" si="45"/>
        <v>AD</v>
      </c>
      <c r="F374" s="68" t="s">
        <v>145</v>
      </c>
      <c r="G374" s="68">
        <f t="shared" si="46"/>
        <v>39</v>
      </c>
      <c r="H374" s="68">
        <f t="shared" si="48"/>
        <v>1</v>
      </c>
      <c r="I374" s="68" t="str">
        <f t="shared" si="41"/>
        <v>39_1_AD</v>
      </c>
      <c r="J374" s="60">
        <v>14.9925243437209</v>
      </c>
      <c r="K374" s="60">
        <v>55.129899484397498</v>
      </c>
      <c r="L374" s="60">
        <v>53.099091324837197</v>
      </c>
      <c r="M374" s="68">
        <v>220</v>
      </c>
      <c r="N374" s="70">
        <f t="shared" si="42"/>
        <v>0.30952380952380953</v>
      </c>
      <c r="O374" s="71">
        <v>100951831.82281899</v>
      </c>
      <c r="P374" s="57">
        <f t="shared" si="43"/>
        <v>0.22343283340326289</v>
      </c>
      <c r="Q374" s="68">
        <v>130</v>
      </c>
      <c r="R374" s="68">
        <v>251</v>
      </c>
      <c r="S374" s="72">
        <f t="shared" si="44"/>
        <v>41.073838384318528</v>
      </c>
    </row>
    <row r="375" spans="1:19" x14ac:dyDescent="0.25">
      <c r="A375" s="68">
        <f t="shared" si="47"/>
        <v>373</v>
      </c>
      <c r="B375" s="68" t="s">
        <v>146</v>
      </c>
      <c r="C375" s="68" t="s">
        <v>147</v>
      </c>
      <c r="D375" s="68" t="s">
        <v>2456</v>
      </c>
      <c r="E375" s="68" t="str">
        <f t="shared" si="45"/>
        <v>AR</v>
      </c>
      <c r="F375" s="69" t="s">
        <v>145</v>
      </c>
      <c r="G375" s="68">
        <f t="shared" si="46"/>
        <v>39</v>
      </c>
      <c r="H375" s="68">
        <f t="shared" si="48"/>
        <v>1</v>
      </c>
      <c r="I375" s="68" t="str">
        <f t="shared" si="41"/>
        <v>39_1_AR</v>
      </c>
      <c r="J375" s="60">
        <v>69.386624273399505</v>
      </c>
      <c r="K375" s="60">
        <v>10.5052648763366</v>
      </c>
      <c r="L375" s="60">
        <v>23.429093549064302</v>
      </c>
      <c r="M375" s="68">
        <v>2</v>
      </c>
      <c r="N375" s="70">
        <f t="shared" si="42"/>
        <v>4.7619047619047623E-3</v>
      </c>
      <c r="O375" s="71">
        <v>344000</v>
      </c>
      <c r="P375" s="57">
        <f t="shared" si="43"/>
        <v>7.6136206052824606E-4</v>
      </c>
      <c r="Q375" s="68">
        <v>2</v>
      </c>
      <c r="R375" s="68">
        <v>3</v>
      </c>
      <c r="S375" s="72">
        <f t="shared" si="44"/>
        <v>34.440327566266802</v>
      </c>
    </row>
    <row r="376" spans="1:19" x14ac:dyDescent="0.25">
      <c r="A376" s="68">
        <f t="shared" si="47"/>
        <v>374</v>
      </c>
      <c r="B376" s="68" t="s">
        <v>146</v>
      </c>
      <c r="C376" s="68" t="s">
        <v>147</v>
      </c>
      <c r="D376" s="68" t="s">
        <v>2860</v>
      </c>
      <c r="E376" s="68" t="str">
        <f t="shared" si="45"/>
        <v>OP</v>
      </c>
      <c r="F376" s="68" t="s">
        <v>145</v>
      </c>
      <c r="G376" s="68">
        <f t="shared" si="46"/>
        <v>39</v>
      </c>
      <c r="H376" s="68">
        <f t="shared" si="48"/>
        <v>1</v>
      </c>
      <c r="I376" s="68" t="str">
        <f t="shared" si="41"/>
        <v>39_1_OP</v>
      </c>
      <c r="J376" s="60">
        <v>15.654025298184701</v>
      </c>
      <c r="K376" s="60">
        <v>18.758745695677099</v>
      </c>
      <c r="L376" s="60">
        <v>48.737838482389101</v>
      </c>
      <c r="M376" s="68">
        <v>15</v>
      </c>
      <c r="N376" s="70">
        <f t="shared" si="42"/>
        <v>2.8571428571428571E-2</v>
      </c>
      <c r="O376" s="71">
        <v>208299776.52000001</v>
      </c>
      <c r="P376" s="57">
        <f t="shared" si="43"/>
        <v>0.46102193912453598</v>
      </c>
      <c r="Q376" s="68">
        <v>12</v>
      </c>
      <c r="R376" s="68">
        <v>16</v>
      </c>
      <c r="S376" s="72">
        <f t="shared" si="44"/>
        <v>27.716869825416968</v>
      </c>
    </row>
    <row r="377" spans="1:19" x14ac:dyDescent="0.25">
      <c r="A377" s="68">
        <f t="shared" si="47"/>
        <v>375</v>
      </c>
      <c r="B377" s="68" t="s">
        <v>146</v>
      </c>
      <c r="C377" s="68" t="s">
        <v>147</v>
      </c>
      <c r="D377" s="68" t="s">
        <v>3088</v>
      </c>
      <c r="E377" s="68" t="str">
        <f t="shared" si="45"/>
        <v>SERV</v>
      </c>
      <c r="F377" s="68" t="s">
        <v>145</v>
      </c>
      <c r="G377" s="68">
        <f t="shared" si="46"/>
        <v>39</v>
      </c>
      <c r="H377" s="68">
        <f t="shared" si="48"/>
        <v>1</v>
      </c>
      <c r="I377" s="68" t="str">
        <f t="shared" si="41"/>
        <v>39_1_SERV</v>
      </c>
      <c r="J377" s="60">
        <v>7.6559539277738402</v>
      </c>
      <c r="K377" s="60">
        <v>55.685591272001702</v>
      </c>
      <c r="L377" s="60">
        <v>60.432109298116103</v>
      </c>
      <c r="M377" s="68">
        <v>440</v>
      </c>
      <c r="N377" s="70">
        <f t="shared" si="42"/>
        <v>0.5714285714285714</v>
      </c>
      <c r="O377" s="71">
        <v>97596893.209585801</v>
      </c>
      <c r="P377" s="57">
        <f t="shared" si="43"/>
        <v>0.21600747591629485</v>
      </c>
      <c r="Q377" s="68">
        <v>240</v>
      </c>
      <c r="R377" s="68">
        <v>441</v>
      </c>
      <c r="S377" s="72">
        <f t="shared" si="44"/>
        <v>41.257884832630545</v>
      </c>
    </row>
    <row r="378" spans="1:19" x14ac:dyDescent="0.25">
      <c r="A378" s="68">
        <f t="shared" si="47"/>
        <v>376</v>
      </c>
      <c r="B378" s="68" t="s">
        <v>146</v>
      </c>
      <c r="C378" s="68" t="s">
        <v>147</v>
      </c>
      <c r="D378" s="68" t="s">
        <v>2893</v>
      </c>
      <c r="E378" s="68" t="str">
        <f t="shared" si="45"/>
        <v>SOP</v>
      </c>
      <c r="F378" s="69" t="s">
        <v>145</v>
      </c>
      <c r="G378" s="68">
        <f t="shared" si="46"/>
        <v>39</v>
      </c>
      <c r="H378" s="68">
        <f t="shared" si="48"/>
        <v>1</v>
      </c>
      <c r="I378" s="68" t="str">
        <f t="shared" si="41"/>
        <v>39_1_SOP</v>
      </c>
      <c r="J378" s="60">
        <v>16.147025656837901</v>
      </c>
      <c r="K378" s="60">
        <v>23.415023198523802</v>
      </c>
      <c r="L378" s="60">
        <v>47.378479270835697</v>
      </c>
      <c r="M378" s="68">
        <v>65</v>
      </c>
      <c r="N378" s="70">
        <f t="shared" si="42"/>
        <v>8.5714285714285715E-2</v>
      </c>
      <c r="O378" s="71">
        <v>44629329.130000003</v>
      </c>
      <c r="P378" s="57">
        <f t="shared" si="43"/>
        <v>9.8776389495378134E-2</v>
      </c>
      <c r="Q378" s="68">
        <v>36</v>
      </c>
      <c r="R378" s="68">
        <v>68</v>
      </c>
      <c r="S378" s="72">
        <f t="shared" si="44"/>
        <v>28.980176042065796</v>
      </c>
    </row>
    <row r="379" spans="1:19" x14ac:dyDescent="0.25">
      <c r="A379" s="68">
        <f t="shared" si="47"/>
        <v>377</v>
      </c>
      <c r="B379" s="68" t="s">
        <v>2167</v>
      </c>
      <c r="C379" s="68" t="s">
        <v>2168</v>
      </c>
      <c r="D379" s="68" t="s">
        <v>2399</v>
      </c>
      <c r="E379" s="68" t="str">
        <f t="shared" si="45"/>
        <v>AD</v>
      </c>
      <c r="F379" s="69" t="s">
        <v>2166</v>
      </c>
      <c r="G379" s="68">
        <f t="shared" si="46"/>
        <v>40</v>
      </c>
      <c r="H379" s="68">
        <f t="shared" si="48"/>
        <v>1</v>
      </c>
      <c r="I379" s="68" t="str">
        <f t="shared" si="41"/>
        <v>40_1_AD</v>
      </c>
      <c r="J379" s="60">
        <v>23.0402297436517</v>
      </c>
      <c r="K379" s="60">
        <v>72.297109204066302</v>
      </c>
      <c r="L379" s="60">
        <v>33.957726698261297</v>
      </c>
      <c r="M379" s="68">
        <v>81</v>
      </c>
      <c r="N379" s="70">
        <f t="shared" si="42"/>
        <v>0.5130434782608696</v>
      </c>
      <c r="O379" s="71">
        <v>8717502.0818792507</v>
      </c>
      <c r="P379" s="57">
        <f t="shared" si="43"/>
        <v>0.11400962487390433</v>
      </c>
      <c r="Q379" s="68">
        <v>59</v>
      </c>
      <c r="R379" s="68">
        <v>82</v>
      </c>
      <c r="S379" s="72">
        <f t="shared" si="44"/>
        <v>43.098355215326428</v>
      </c>
    </row>
    <row r="380" spans="1:19" x14ac:dyDescent="0.25">
      <c r="A380" s="68">
        <f t="shared" si="47"/>
        <v>378</v>
      </c>
      <c r="B380" s="68" t="s">
        <v>2167</v>
      </c>
      <c r="C380" s="68" t="s">
        <v>2168</v>
      </c>
      <c r="D380" s="68" t="s">
        <v>2860</v>
      </c>
      <c r="E380" s="68" t="str">
        <f t="shared" si="45"/>
        <v>OP</v>
      </c>
      <c r="F380" s="69" t="s">
        <v>2166</v>
      </c>
      <c r="G380" s="68">
        <f t="shared" si="46"/>
        <v>40</v>
      </c>
      <c r="H380" s="68">
        <f t="shared" si="48"/>
        <v>1</v>
      </c>
      <c r="I380" s="68" t="str">
        <f t="shared" si="41"/>
        <v>40_1_OP</v>
      </c>
      <c r="J380" s="60">
        <v>30.093514857761601</v>
      </c>
      <c r="K380" s="60">
        <v>31.473144398508701</v>
      </c>
      <c r="L380" s="60">
        <v>22.936469024124001</v>
      </c>
      <c r="M380" s="68">
        <v>7</v>
      </c>
      <c r="N380" s="70">
        <f t="shared" si="42"/>
        <v>5.2173913043478258E-2</v>
      </c>
      <c r="O380" s="71">
        <v>47789009.380000003</v>
      </c>
      <c r="P380" s="57">
        <f t="shared" si="43"/>
        <v>0.62499635576052204</v>
      </c>
      <c r="Q380" s="68">
        <v>6</v>
      </c>
      <c r="R380" s="68">
        <v>7</v>
      </c>
      <c r="S380" s="72">
        <f t="shared" si="44"/>
        <v>28.167709426798098</v>
      </c>
    </row>
    <row r="381" spans="1:19" x14ac:dyDescent="0.25">
      <c r="A381" s="68">
        <f t="shared" si="47"/>
        <v>379</v>
      </c>
      <c r="B381" s="68" t="s">
        <v>2167</v>
      </c>
      <c r="C381" s="68" t="s">
        <v>2168</v>
      </c>
      <c r="D381" s="68" t="s">
        <v>3088</v>
      </c>
      <c r="E381" s="68" t="str">
        <f t="shared" si="45"/>
        <v>SERV</v>
      </c>
      <c r="F381" s="69" t="s">
        <v>2166</v>
      </c>
      <c r="G381" s="68">
        <f t="shared" si="46"/>
        <v>40</v>
      </c>
      <c r="H381" s="68">
        <f t="shared" si="48"/>
        <v>1</v>
      </c>
      <c r="I381" s="68" t="str">
        <f t="shared" si="41"/>
        <v>40_1_SERV</v>
      </c>
      <c r="J381" s="60">
        <v>21.277726578205101</v>
      </c>
      <c r="K381" s="60">
        <v>41.834723458358702</v>
      </c>
      <c r="L381" s="60">
        <v>28.2717678820988</v>
      </c>
      <c r="M381" s="68">
        <v>79</v>
      </c>
      <c r="N381" s="70">
        <f t="shared" si="42"/>
        <v>0.43478260869565216</v>
      </c>
      <c r="O381" s="71">
        <v>19956349.384482499</v>
      </c>
      <c r="P381" s="57">
        <f t="shared" si="43"/>
        <v>0.26099401936557359</v>
      </c>
      <c r="Q381" s="68">
        <v>50</v>
      </c>
      <c r="R381" s="68">
        <v>83</v>
      </c>
      <c r="S381" s="72">
        <f t="shared" si="44"/>
        <v>30.461405972887533</v>
      </c>
    </row>
    <row r="382" spans="1:19" x14ac:dyDescent="0.25">
      <c r="A382" s="68">
        <f t="shared" si="47"/>
        <v>380</v>
      </c>
      <c r="B382" s="68" t="s">
        <v>1147</v>
      </c>
      <c r="C382" s="68" t="s">
        <v>1148</v>
      </c>
      <c r="D382" s="68" t="s">
        <v>2399</v>
      </c>
      <c r="E382" s="68" t="str">
        <f t="shared" si="45"/>
        <v>AD</v>
      </c>
      <c r="F382" s="68" t="s">
        <v>1146</v>
      </c>
      <c r="G382" s="68">
        <f t="shared" si="46"/>
        <v>41</v>
      </c>
      <c r="H382" s="68">
        <f t="shared" si="48"/>
        <v>1</v>
      </c>
      <c r="I382" s="68" t="str">
        <f t="shared" si="41"/>
        <v>41_1_AD</v>
      </c>
      <c r="J382" s="60">
        <v>26.233163460450399</v>
      </c>
      <c r="K382" s="60">
        <v>87.561864422787906</v>
      </c>
      <c r="L382" s="60">
        <v>58.7393974393527</v>
      </c>
      <c r="M382" s="68">
        <v>380</v>
      </c>
      <c r="N382" s="70">
        <f t="shared" si="42"/>
        <v>0.46802325581395349</v>
      </c>
      <c r="O382" s="71">
        <v>89986574.867795005</v>
      </c>
      <c r="P382" s="57">
        <f t="shared" si="43"/>
        <v>0.60533228545488194</v>
      </c>
      <c r="Q382" s="68">
        <v>161</v>
      </c>
      <c r="R382" s="68">
        <v>410</v>
      </c>
      <c r="S382" s="72">
        <f t="shared" si="44"/>
        <v>57.511475107530337</v>
      </c>
    </row>
    <row r="383" spans="1:19" x14ac:dyDescent="0.25">
      <c r="A383" s="68">
        <f t="shared" si="47"/>
        <v>381</v>
      </c>
      <c r="B383" s="68" t="s">
        <v>1147</v>
      </c>
      <c r="C383" s="68" t="s">
        <v>1148</v>
      </c>
      <c r="D383" s="68" t="s">
        <v>2456</v>
      </c>
      <c r="E383" s="68" t="str">
        <f t="shared" si="45"/>
        <v>AR</v>
      </c>
      <c r="F383" s="68" t="s">
        <v>1146</v>
      </c>
      <c r="G383" s="68">
        <f t="shared" si="46"/>
        <v>41</v>
      </c>
      <c r="H383" s="68">
        <f t="shared" si="48"/>
        <v>1</v>
      </c>
      <c r="I383" s="68" t="str">
        <f t="shared" si="41"/>
        <v>41_1_AR</v>
      </c>
      <c r="J383" s="60">
        <v>68.728495812709298</v>
      </c>
      <c r="K383" s="60">
        <v>84.415395957310807</v>
      </c>
      <c r="L383" s="60">
        <v>53.366268639535399</v>
      </c>
      <c r="M383" s="68">
        <v>7</v>
      </c>
      <c r="N383" s="70">
        <f t="shared" si="42"/>
        <v>1.4534883720930232E-2</v>
      </c>
      <c r="O383" s="71">
        <v>3819580.4257461</v>
      </c>
      <c r="P383" s="57">
        <f t="shared" si="43"/>
        <v>2.5694003266514956E-2</v>
      </c>
      <c r="Q383" s="68">
        <v>5</v>
      </c>
      <c r="R383" s="68">
        <v>9</v>
      </c>
      <c r="S383" s="72">
        <f t="shared" si="44"/>
        <v>68.836720136518508</v>
      </c>
    </row>
    <row r="384" spans="1:19" x14ac:dyDescent="0.25">
      <c r="A384" s="68">
        <f t="shared" si="47"/>
        <v>382</v>
      </c>
      <c r="B384" s="68" t="s">
        <v>1147</v>
      </c>
      <c r="C384" s="68" t="s">
        <v>1148</v>
      </c>
      <c r="D384" s="68" t="s">
        <v>3088</v>
      </c>
      <c r="E384" s="68" t="str">
        <f t="shared" si="45"/>
        <v>SERV</v>
      </c>
      <c r="F384" s="68" t="s">
        <v>1146</v>
      </c>
      <c r="G384" s="68">
        <f t="shared" si="46"/>
        <v>41</v>
      </c>
      <c r="H384" s="68">
        <f t="shared" si="48"/>
        <v>1</v>
      </c>
      <c r="I384" s="68" t="str">
        <f t="shared" si="41"/>
        <v>41_1_SERV</v>
      </c>
      <c r="J384" s="60">
        <v>22.372970459552398</v>
      </c>
      <c r="K384" s="60">
        <v>84.752239513203307</v>
      </c>
      <c r="L384" s="60">
        <v>62.530905871563903</v>
      </c>
      <c r="M384" s="68">
        <v>253</v>
      </c>
      <c r="N384" s="70">
        <f t="shared" si="42"/>
        <v>0.51744186046511631</v>
      </c>
      <c r="O384" s="71">
        <v>54850338.057336196</v>
      </c>
      <c r="P384" s="57">
        <f t="shared" si="43"/>
        <v>0.36897371127860323</v>
      </c>
      <c r="Q384" s="68">
        <v>178</v>
      </c>
      <c r="R384" s="68">
        <v>283</v>
      </c>
      <c r="S384" s="72">
        <f t="shared" si="44"/>
        <v>56.552038614773203</v>
      </c>
    </row>
    <row r="385" spans="1:19" x14ac:dyDescent="0.25">
      <c r="A385" s="68">
        <f t="shared" si="47"/>
        <v>383</v>
      </c>
      <c r="B385" s="68" t="s">
        <v>639</v>
      </c>
      <c r="C385" s="68" t="s">
        <v>640</v>
      </c>
      <c r="D385" s="68" t="s">
        <v>2399</v>
      </c>
      <c r="E385" s="68" t="str">
        <f t="shared" si="45"/>
        <v>AD</v>
      </c>
      <c r="F385" s="68" t="s">
        <v>638</v>
      </c>
      <c r="G385" s="68">
        <f t="shared" si="46"/>
        <v>42</v>
      </c>
      <c r="H385" s="68">
        <f t="shared" si="48"/>
        <v>1</v>
      </c>
      <c r="I385" s="68" t="str">
        <f t="shared" si="41"/>
        <v>42_1_AD</v>
      </c>
      <c r="J385" s="60">
        <v>18.197508048294001</v>
      </c>
      <c r="K385" s="60">
        <v>44.899629019237203</v>
      </c>
      <c r="L385" s="60">
        <v>24.991089824041001</v>
      </c>
      <c r="M385" s="68">
        <v>202</v>
      </c>
      <c r="N385" s="70">
        <f t="shared" si="42"/>
        <v>0.53719008264462809</v>
      </c>
      <c r="O385" s="71">
        <v>89463387.267999902</v>
      </c>
      <c r="P385" s="57">
        <f t="shared" si="43"/>
        <v>0.26880721237855554</v>
      </c>
      <c r="Q385" s="68">
        <v>130</v>
      </c>
      <c r="R385" s="68">
        <v>219</v>
      </c>
      <c r="S385" s="72">
        <f t="shared" si="44"/>
        <v>29.362742297190735</v>
      </c>
    </row>
    <row r="386" spans="1:19" x14ac:dyDescent="0.25">
      <c r="A386" s="68">
        <f t="shared" si="47"/>
        <v>384</v>
      </c>
      <c r="B386" s="68" t="s">
        <v>639</v>
      </c>
      <c r="C386" s="68" t="s">
        <v>640</v>
      </c>
      <c r="D386" s="68" t="s">
        <v>2860</v>
      </c>
      <c r="E386" s="68" t="str">
        <f t="shared" si="45"/>
        <v>OP</v>
      </c>
      <c r="F386" s="68" t="s">
        <v>638</v>
      </c>
      <c r="G386" s="68">
        <f t="shared" si="46"/>
        <v>42</v>
      </c>
      <c r="H386" s="68">
        <f t="shared" si="48"/>
        <v>1</v>
      </c>
      <c r="I386" s="68" t="str">
        <f t="shared" si="41"/>
        <v>42_1_OP</v>
      </c>
      <c r="J386" s="60">
        <v>35.262873401441503</v>
      </c>
      <c r="K386" s="60">
        <v>48.591627701879801</v>
      </c>
      <c r="L386" s="60">
        <v>22.906099651036801</v>
      </c>
      <c r="M386" s="68">
        <v>12</v>
      </c>
      <c r="N386" s="70">
        <f t="shared" si="42"/>
        <v>4.1322314049586778E-2</v>
      </c>
      <c r="O386" s="71">
        <v>70652301.620000005</v>
      </c>
      <c r="P386" s="57">
        <f t="shared" si="43"/>
        <v>0.21228626398538217</v>
      </c>
      <c r="Q386" s="68">
        <v>10</v>
      </c>
      <c r="R386" s="68">
        <v>12</v>
      </c>
      <c r="S386" s="72">
        <f t="shared" si="44"/>
        <v>35.586866918119362</v>
      </c>
    </row>
    <row r="387" spans="1:19" x14ac:dyDescent="0.25">
      <c r="A387" s="68">
        <f t="shared" si="47"/>
        <v>385</v>
      </c>
      <c r="B387" s="68" t="s">
        <v>639</v>
      </c>
      <c r="C387" s="68" t="s">
        <v>640</v>
      </c>
      <c r="D387" s="68" t="s">
        <v>3088</v>
      </c>
      <c r="E387" s="68" t="str">
        <f t="shared" si="45"/>
        <v>SERV</v>
      </c>
      <c r="F387" s="68" t="s">
        <v>638</v>
      </c>
      <c r="G387" s="68">
        <f t="shared" si="46"/>
        <v>42</v>
      </c>
      <c r="H387" s="68">
        <f t="shared" si="48"/>
        <v>1</v>
      </c>
      <c r="I387" s="68" t="str">
        <f t="shared" ref="I387:I450" si="49">CONCATENATE(G387,"_",H387,"_",E387)</f>
        <v>42_1_SERV</v>
      </c>
      <c r="J387" s="60">
        <v>23.179391639280801</v>
      </c>
      <c r="K387" s="60">
        <v>49.8445109787259</v>
      </c>
      <c r="L387" s="60">
        <v>24.932982756841799</v>
      </c>
      <c r="M387" s="68">
        <v>158</v>
      </c>
      <c r="N387" s="70">
        <f t="shared" ref="N387:N450" si="50">Q387/SUMIF($C$3:$C$3832,C387,$Q$3:$Q$3832)</f>
        <v>0.40909090909090912</v>
      </c>
      <c r="O387" s="71">
        <v>171077192.52000001</v>
      </c>
      <c r="P387" s="57">
        <f t="shared" ref="P387:P450" si="51">O387/SUMIF($C$3:$C$3832,C387,$O$3:$O$3832)</f>
        <v>0.51402908639140765</v>
      </c>
      <c r="Q387" s="68">
        <v>99</v>
      </c>
      <c r="R387" s="68">
        <v>171</v>
      </c>
      <c r="S387" s="72">
        <f t="shared" ref="S387:S450" si="52">AVERAGE(J387:L387)</f>
        <v>32.652295124949497</v>
      </c>
    </row>
    <row r="388" spans="1:19" x14ac:dyDescent="0.25">
      <c r="A388" s="68">
        <f t="shared" si="47"/>
        <v>386</v>
      </c>
      <c r="B388" s="68" t="s">
        <v>639</v>
      </c>
      <c r="C388" s="68" t="s">
        <v>640</v>
      </c>
      <c r="D388" s="68" t="s">
        <v>2893</v>
      </c>
      <c r="E388" s="68" t="str">
        <f t="shared" ref="E388:E451" si="53">IF(D388="Adquisiciones","AD",IF(D388="Arrendamientos","AR",IF(D388="Servicios","SERV",IF(D388="Obra pública","OP",IF(D388="Servicios relacionados con la OP","SOP","")))))</f>
        <v>SOP</v>
      </c>
      <c r="F388" s="68" t="s">
        <v>638</v>
      </c>
      <c r="G388" s="68">
        <f t="shared" ref="G388:G451" si="54">IF(B388&lt;&gt;B387,G387+1,G387)</f>
        <v>42</v>
      </c>
      <c r="H388" s="68">
        <f t="shared" si="48"/>
        <v>1</v>
      </c>
      <c r="I388" s="68" t="str">
        <f t="shared" si="49"/>
        <v>42_1_SOP</v>
      </c>
      <c r="J388" s="60">
        <v>21.719513575294201</v>
      </c>
      <c r="K388" s="60">
        <v>10.170277384015799</v>
      </c>
      <c r="L388" s="60">
        <v>21.008982371845502</v>
      </c>
      <c r="M388" s="68">
        <v>4</v>
      </c>
      <c r="N388" s="70">
        <f t="shared" si="50"/>
        <v>1.2396694214876033E-2</v>
      </c>
      <c r="O388" s="71">
        <v>1623289.99</v>
      </c>
      <c r="P388" s="57">
        <f t="shared" si="51"/>
        <v>4.8774372446547393E-3</v>
      </c>
      <c r="Q388" s="68">
        <v>3</v>
      </c>
      <c r="R388" s="68">
        <v>4</v>
      </c>
      <c r="S388" s="72">
        <f t="shared" si="52"/>
        <v>17.632924443718498</v>
      </c>
    </row>
    <row r="389" spans="1:19" x14ac:dyDescent="0.25">
      <c r="A389" s="68">
        <f t="shared" ref="A389:A452" si="55">A388+1</f>
        <v>387</v>
      </c>
      <c r="B389" s="68" t="s">
        <v>174</v>
      </c>
      <c r="C389" s="68" t="s">
        <v>1934</v>
      </c>
      <c r="D389" s="68" t="s">
        <v>2399</v>
      </c>
      <c r="E389" s="68" t="str">
        <f t="shared" si="53"/>
        <v>AD</v>
      </c>
      <c r="F389" s="68" t="s">
        <v>1933</v>
      </c>
      <c r="G389" s="68">
        <f t="shared" si="54"/>
        <v>43</v>
      </c>
      <c r="H389" s="68">
        <f t="shared" si="48"/>
        <v>1</v>
      </c>
      <c r="I389" s="68" t="str">
        <f t="shared" si="49"/>
        <v>43_1_AD</v>
      </c>
      <c r="J389" s="60">
        <v>24.093890755575998</v>
      </c>
      <c r="K389" s="60">
        <v>54.374715368614098</v>
      </c>
      <c r="L389" s="60">
        <v>31.075930125121701</v>
      </c>
      <c r="M389" s="68">
        <v>726</v>
      </c>
      <c r="N389" s="70">
        <f t="shared" si="50"/>
        <v>0.51152073732718895</v>
      </c>
      <c r="O389" s="71">
        <v>151854152.47214201</v>
      </c>
      <c r="P389" s="57">
        <f t="shared" si="51"/>
        <v>0.73116182715762557</v>
      </c>
      <c r="Q389" s="68">
        <v>222</v>
      </c>
      <c r="R389" s="68">
        <v>754</v>
      </c>
      <c r="S389" s="72">
        <f t="shared" si="52"/>
        <v>36.514845416437268</v>
      </c>
    </row>
    <row r="390" spans="1:19" x14ac:dyDescent="0.25">
      <c r="A390" s="68">
        <f t="shared" si="55"/>
        <v>388</v>
      </c>
      <c r="B390" s="68" t="s">
        <v>174</v>
      </c>
      <c r="C390" s="68" t="s">
        <v>1934</v>
      </c>
      <c r="D390" s="68" t="s">
        <v>3088</v>
      </c>
      <c r="E390" s="68" t="str">
        <f t="shared" si="53"/>
        <v>SERV</v>
      </c>
      <c r="F390" s="68" t="s">
        <v>1933</v>
      </c>
      <c r="G390" s="68">
        <f t="shared" si="54"/>
        <v>43</v>
      </c>
      <c r="H390" s="68">
        <f t="shared" si="48"/>
        <v>1</v>
      </c>
      <c r="I390" s="68" t="str">
        <f t="shared" si="49"/>
        <v>43_1_SERV</v>
      </c>
      <c r="J390" s="60">
        <v>17.910264595106099</v>
      </c>
      <c r="K390" s="60">
        <v>49.034287502053303</v>
      </c>
      <c r="L390" s="60">
        <v>47.705551816262499</v>
      </c>
      <c r="M390" s="68">
        <v>468</v>
      </c>
      <c r="N390" s="70">
        <f t="shared" si="50"/>
        <v>0.48847926267281105</v>
      </c>
      <c r="O390" s="71">
        <v>55834688.536518797</v>
      </c>
      <c r="P390" s="57">
        <f t="shared" si="51"/>
        <v>0.26883817284237455</v>
      </c>
      <c r="Q390" s="68">
        <v>212</v>
      </c>
      <c r="R390" s="68">
        <v>472</v>
      </c>
      <c r="S390" s="72">
        <f t="shared" si="52"/>
        <v>38.216701304473965</v>
      </c>
    </row>
    <row r="391" spans="1:19" x14ac:dyDescent="0.25">
      <c r="A391" s="68">
        <f t="shared" si="55"/>
        <v>389</v>
      </c>
      <c r="B391" s="68" t="s">
        <v>174</v>
      </c>
      <c r="C391" s="68" t="s">
        <v>1715</v>
      </c>
      <c r="D391" s="68" t="s">
        <v>2399</v>
      </c>
      <c r="E391" s="68" t="str">
        <f t="shared" si="53"/>
        <v>AD</v>
      </c>
      <c r="F391" s="68" t="s">
        <v>1714</v>
      </c>
      <c r="G391" s="68">
        <f t="shared" si="54"/>
        <v>43</v>
      </c>
      <c r="H391" s="68">
        <f t="shared" si="48"/>
        <v>2</v>
      </c>
      <c r="I391" s="68" t="str">
        <f t="shared" si="49"/>
        <v>43_2_AD</v>
      </c>
      <c r="J391" s="60">
        <v>29.459381101043199</v>
      </c>
      <c r="K391" s="60">
        <v>74.378866855184896</v>
      </c>
      <c r="L391" s="60">
        <v>45.808456104542401</v>
      </c>
      <c r="M391" s="68">
        <v>1888</v>
      </c>
      <c r="N391" s="70">
        <f t="shared" si="50"/>
        <v>0.42415985467756584</v>
      </c>
      <c r="O391" s="71">
        <v>414826034.60577798</v>
      </c>
      <c r="P391" s="57">
        <f t="shared" si="51"/>
        <v>0.44237799134644756</v>
      </c>
      <c r="Q391" s="68">
        <v>467</v>
      </c>
      <c r="R391" s="68">
        <v>1977</v>
      </c>
      <c r="S391" s="72">
        <f t="shared" si="52"/>
        <v>49.882234686923503</v>
      </c>
    </row>
    <row r="392" spans="1:19" x14ac:dyDescent="0.25">
      <c r="A392" s="68">
        <f t="shared" si="55"/>
        <v>390</v>
      </c>
      <c r="B392" s="68" t="s">
        <v>174</v>
      </c>
      <c r="C392" s="68" t="s">
        <v>1715</v>
      </c>
      <c r="D392" s="68" t="s">
        <v>2456</v>
      </c>
      <c r="E392" s="68" t="str">
        <f t="shared" si="53"/>
        <v>AR</v>
      </c>
      <c r="F392" s="68" t="s">
        <v>1714</v>
      </c>
      <c r="G392" s="68">
        <f t="shared" si="54"/>
        <v>43</v>
      </c>
      <c r="H392" s="68">
        <f t="shared" si="48"/>
        <v>2</v>
      </c>
      <c r="I392" s="68" t="str">
        <f t="shared" si="49"/>
        <v>43_2_AR</v>
      </c>
      <c r="J392" s="60">
        <v>38.923310753735599</v>
      </c>
      <c r="K392" s="60">
        <v>28.938680742615102</v>
      </c>
      <c r="L392" s="60">
        <v>12.349084724819299</v>
      </c>
      <c r="M392" s="68">
        <v>8</v>
      </c>
      <c r="N392" s="70">
        <f t="shared" si="50"/>
        <v>7.266121707538601E-3</v>
      </c>
      <c r="O392" s="71">
        <v>604117.94999999995</v>
      </c>
      <c r="P392" s="57">
        <f t="shared" si="51"/>
        <v>6.4424231596579547E-4</v>
      </c>
      <c r="Q392" s="68">
        <v>8</v>
      </c>
      <c r="R392" s="68">
        <v>8</v>
      </c>
      <c r="S392" s="72">
        <f t="shared" si="52"/>
        <v>26.737025407056667</v>
      </c>
    </row>
    <row r="393" spans="1:19" x14ac:dyDescent="0.25">
      <c r="A393" s="68">
        <f t="shared" si="55"/>
        <v>391</v>
      </c>
      <c r="B393" s="68" t="s">
        <v>174</v>
      </c>
      <c r="C393" s="68" t="s">
        <v>1715</v>
      </c>
      <c r="D393" s="68" t="s">
        <v>2860</v>
      </c>
      <c r="E393" s="68" t="str">
        <f t="shared" si="53"/>
        <v>OP</v>
      </c>
      <c r="F393" s="68" t="s">
        <v>1714</v>
      </c>
      <c r="G393" s="68">
        <f t="shared" si="54"/>
        <v>43</v>
      </c>
      <c r="H393" s="68">
        <f t="shared" ref="H393:H456" si="56">IF(B393&lt;&gt;B392,1,IF(C393&lt;&gt;C392,H392+1,H392))</f>
        <v>2</v>
      </c>
      <c r="I393" s="68" t="str">
        <f t="shared" si="49"/>
        <v>43_2_OP</v>
      </c>
      <c r="J393" s="60">
        <v>20.4070070141128</v>
      </c>
      <c r="K393" s="60">
        <v>82.996105468987494</v>
      </c>
      <c r="L393" s="60">
        <v>29.578791599138299</v>
      </c>
      <c r="M393" s="68">
        <v>109</v>
      </c>
      <c r="N393" s="70">
        <f t="shared" si="50"/>
        <v>4.8138056312443236E-2</v>
      </c>
      <c r="O393" s="71">
        <v>149511174.28999999</v>
      </c>
      <c r="P393" s="57">
        <f t="shared" si="51"/>
        <v>0.15944142230396446</v>
      </c>
      <c r="Q393" s="68">
        <v>53</v>
      </c>
      <c r="R393" s="68">
        <v>111</v>
      </c>
      <c r="S393" s="72">
        <f t="shared" si="52"/>
        <v>44.327301360746198</v>
      </c>
    </row>
    <row r="394" spans="1:19" x14ac:dyDescent="0.25">
      <c r="A394" s="68">
        <f t="shared" si="55"/>
        <v>392</v>
      </c>
      <c r="B394" s="68" t="s">
        <v>174</v>
      </c>
      <c r="C394" s="68" t="s">
        <v>1715</v>
      </c>
      <c r="D394" s="68" t="s">
        <v>3088</v>
      </c>
      <c r="E394" s="68" t="str">
        <f t="shared" si="53"/>
        <v>SERV</v>
      </c>
      <c r="F394" s="68" t="s">
        <v>1714</v>
      </c>
      <c r="G394" s="68">
        <f t="shared" si="54"/>
        <v>43</v>
      </c>
      <c r="H394" s="68">
        <f t="shared" si="56"/>
        <v>2</v>
      </c>
      <c r="I394" s="68" t="str">
        <f t="shared" si="49"/>
        <v>43_2_SERV</v>
      </c>
      <c r="J394" s="60">
        <v>20.403888436766199</v>
      </c>
      <c r="K394" s="60">
        <v>87.995909703729893</v>
      </c>
      <c r="L394" s="60">
        <v>35.336530032672698</v>
      </c>
      <c r="M394" s="68">
        <v>963</v>
      </c>
      <c r="N394" s="70">
        <f t="shared" si="50"/>
        <v>0.49227974568574023</v>
      </c>
      <c r="O394" s="71">
        <v>356264363.65623498</v>
      </c>
      <c r="P394" s="57">
        <f t="shared" si="51"/>
        <v>0.3799267655231453</v>
      </c>
      <c r="Q394" s="68">
        <v>542</v>
      </c>
      <c r="R394" s="68">
        <v>977</v>
      </c>
      <c r="S394" s="72">
        <f t="shared" si="52"/>
        <v>47.912109391056255</v>
      </c>
    </row>
    <row r="395" spans="1:19" x14ac:dyDescent="0.25">
      <c r="A395" s="68">
        <f t="shared" si="55"/>
        <v>393</v>
      </c>
      <c r="B395" s="68" t="s">
        <v>174</v>
      </c>
      <c r="C395" s="68" t="s">
        <v>1715</v>
      </c>
      <c r="D395" s="68" t="s">
        <v>2893</v>
      </c>
      <c r="E395" s="68" t="str">
        <f t="shared" si="53"/>
        <v>SOP</v>
      </c>
      <c r="F395" s="68" t="s">
        <v>1714</v>
      </c>
      <c r="G395" s="68">
        <f t="shared" si="54"/>
        <v>43</v>
      </c>
      <c r="H395" s="68">
        <f t="shared" si="56"/>
        <v>2</v>
      </c>
      <c r="I395" s="68" t="str">
        <f t="shared" si="49"/>
        <v>43_2_SOP</v>
      </c>
      <c r="J395" s="60">
        <v>17.445478722514601</v>
      </c>
      <c r="K395" s="60">
        <v>85.783297618713206</v>
      </c>
      <c r="L395" s="60">
        <v>35.247462494556302</v>
      </c>
      <c r="M395" s="68">
        <v>42</v>
      </c>
      <c r="N395" s="70">
        <f t="shared" si="50"/>
        <v>2.8156221616712079E-2</v>
      </c>
      <c r="O395" s="71">
        <v>16512827.869999999</v>
      </c>
      <c r="P395" s="57">
        <f t="shared" si="51"/>
        <v>1.7609578510476859E-2</v>
      </c>
      <c r="Q395" s="68">
        <v>31</v>
      </c>
      <c r="R395" s="68">
        <v>48</v>
      </c>
      <c r="S395" s="72">
        <f t="shared" si="52"/>
        <v>46.158746278594698</v>
      </c>
    </row>
    <row r="396" spans="1:19" x14ac:dyDescent="0.25">
      <c r="A396" s="68">
        <f t="shared" si="55"/>
        <v>394</v>
      </c>
      <c r="B396" s="68" t="s">
        <v>174</v>
      </c>
      <c r="C396" s="68" t="s">
        <v>657</v>
      </c>
      <c r="D396" s="68" t="s">
        <v>2399</v>
      </c>
      <c r="E396" s="68" t="str">
        <f t="shared" si="53"/>
        <v>AD</v>
      </c>
      <c r="F396" s="68" t="s">
        <v>656</v>
      </c>
      <c r="G396" s="68">
        <f t="shared" si="54"/>
        <v>43</v>
      </c>
      <c r="H396" s="68">
        <f t="shared" si="56"/>
        <v>3</v>
      </c>
      <c r="I396" s="68" t="str">
        <f t="shared" si="49"/>
        <v>43_3_AD</v>
      </c>
      <c r="J396" s="60">
        <v>33.800482801644101</v>
      </c>
      <c r="K396" s="60">
        <v>83.9332632631167</v>
      </c>
      <c r="L396" s="60">
        <v>49.452178922903599</v>
      </c>
      <c r="M396" s="68">
        <v>1773</v>
      </c>
      <c r="N396" s="70">
        <f t="shared" si="50"/>
        <v>0.64544138929088279</v>
      </c>
      <c r="O396" s="71">
        <v>1970952735.68224</v>
      </c>
      <c r="P396" s="57">
        <f t="shared" si="51"/>
        <v>0.7713999177474925</v>
      </c>
      <c r="Q396" s="68">
        <v>446</v>
      </c>
      <c r="R396" s="68">
        <v>1834</v>
      </c>
      <c r="S396" s="72">
        <f t="shared" si="52"/>
        <v>55.7286416625548</v>
      </c>
    </row>
    <row r="397" spans="1:19" x14ac:dyDescent="0.25">
      <c r="A397" s="68">
        <f t="shared" si="55"/>
        <v>395</v>
      </c>
      <c r="B397" s="68" t="s">
        <v>174</v>
      </c>
      <c r="C397" s="68" t="s">
        <v>657</v>
      </c>
      <c r="D397" s="68" t="s">
        <v>3088</v>
      </c>
      <c r="E397" s="68" t="str">
        <f t="shared" si="53"/>
        <v>SERV</v>
      </c>
      <c r="F397" s="68" t="s">
        <v>656</v>
      </c>
      <c r="G397" s="68">
        <f t="shared" si="54"/>
        <v>43</v>
      </c>
      <c r="H397" s="68">
        <f t="shared" si="56"/>
        <v>3</v>
      </c>
      <c r="I397" s="68" t="str">
        <f t="shared" si="49"/>
        <v>43_3_SERV</v>
      </c>
      <c r="J397" s="60">
        <v>28.576549479666799</v>
      </c>
      <c r="K397" s="60">
        <v>79.602802440735104</v>
      </c>
      <c r="L397" s="60">
        <v>65.148652621105896</v>
      </c>
      <c r="M397" s="68">
        <v>303</v>
      </c>
      <c r="N397" s="70">
        <f t="shared" si="50"/>
        <v>0.35455861070911721</v>
      </c>
      <c r="O397" s="71">
        <v>584080899.05999899</v>
      </c>
      <c r="P397" s="57">
        <f t="shared" si="51"/>
        <v>0.22860008225250747</v>
      </c>
      <c r="Q397" s="68">
        <v>245</v>
      </c>
      <c r="R397" s="68">
        <v>307</v>
      </c>
      <c r="S397" s="72">
        <f t="shared" si="52"/>
        <v>57.776001513835929</v>
      </c>
    </row>
    <row r="398" spans="1:19" x14ac:dyDescent="0.25">
      <c r="A398" s="68">
        <f t="shared" si="55"/>
        <v>396</v>
      </c>
      <c r="B398" s="68" t="s">
        <v>174</v>
      </c>
      <c r="C398" s="68" t="s">
        <v>2294</v>
      </c>
      <c r="D398" s="68" t="s">
        <v>2399</v>
      </c>
      <c r="E398" s="68" t="str">
        <f t="shared" si="53"/>
        <v>AD</v>
      </c>
      <c r="F398" s="68" t="s">
        <v>2293</v>
      </c>
      <c r="G398" s="68">
        <f t="shared" si="54"/>
        <v>43</v>
      </c>
      <c r="H398" s="68">
        <f t="shared" si="56"/>
        <v>4</v>
      </c>
      <c r="I398" s="68" t="str">
        <f t="shared" si="49"/>
        <v>43_4_AD</v>
      </c>
      <c r="J398" s="60">
        <v>43.3540995172024</v>
      </c>
      <c r="K398" s="60">
        <v>38.435546363462898</v>
      </c>
      <c r="L398" s="60">
        <v>12.487297580557399</v>
      </c>
      <c r="M398" s="68">
        <v>228</v>
      </c>
      <c r="N398" s="70">
        <f t="shared" si="50"/>
        <v>0.3644859813084112</v>
      </c>
      <c r="O398" s="71">
        <v>39271736.549240403</v>
      </c>
      <c r="P398" s="57">
        <f t="shared" si="51"/>
        <v>0.66938248180618609</v>
      </c>
      <c r="Q398" s="68">
        <v>78</v>
      </c>
      <c r="R398" s="68">
        <v>228</v>
      </c>
      <c r="S398" s="72">
        <f t="shared" si="52"/>
        <v>31.425647820407562</v>
      </c>
    </row>
    <row r="399" spans="1:19" x14ac:dyDescent="0.25">
      <c r="A399" s="68">
        <f t="shared" si="55"/>
        <v>397</v>
      </c>
      <c r="B399" s="68" t="s">
        <v>174</v>
      </c>
      <c r="C399" s="68" t="s">
        <v>2294</v>
      </c>
      <c r="D399" s="68" t="s">
        <v>3088</v>
      </c>
      <c r="E399" s="68" t="str">
        <f t="shared" si="53"/>
        <v>SERV</v>
      </c>
      <c r="F399" s="68" t="s">
        <v>2293</v>
      </c>
      <c r="G399" s="68">
        <f t="shared" si="54"/>
        <v>43</v>
      </c>
      <c r="H399" s="68">
        <f t="shared" si="56"/>
        <v>4</v>
      </c>
      <c r="I399" s="68" t="str">
        <f t="shared" si="49"/>
        <v>43_4_SERV</v>
      </c>
      <c r="J399" s="60">
        <v>18.699558790199699</v>
      </c>
      <c r="K399" s="60">
        <v>70.085608863999695</v>
      </c>
      <c r="L399" s="60">
        <v>57.013647590557902</v>
      </c>
      <c r="M399" s="68">
        <v>190</v>
      </c>
      <c r="N399" s="70">
        <f t="shared" si="50"/>
        <v>0.63551401869158874</v>
      </c>
      <c r="O399" s="71">
        <v>19396868.645317402</v>
      </c>
      <c r="P399" s="57">
        <f t="shared" si="51"/>
        <v>0.33061751819381396</v>
      </c>
      <c r="Q399" s="68">
        <v>136</v>
      </c>
      <c r="R399" s="68">
        <v>190</v>
      </c>
      <c r="S399" s="72">
        <f t="shared" si="52"/>
        <v>48.599605081585764</v>
      </c>
    </row>
    <row r="400" spans="1:19" x14ac:dyDescent="0.25">
      <c r="A400" s="68">
        <f t="shared" si="55"/>
        <v>398</v>
      </c>
      <c r="B400" s="68" t="s">
        <v>174</v>
      </c>
      <c r="C400" s="68" t="s">
        <v>1619</v>
      </c>
      <c r="D400" s="68" t="s">
        <v>2399</v>
      </c>
      <c r="E400" s="68" t="str">
        <f t="shared" si="53"/>
        <v>AD</v>
      </c>
      <c r="F400" s="68" t="s">
        <v>1618</v>
      </c>
      <c r="G400" s="68">
        <f t="shared" si="54"/>
        <v>43</v>
      </c>
      <c r="H400" s="68">
        <f t="shared" si="56"/>
        <v>5</v>
      </c>
      <c r="I400" s="68" t="str">
        <f t="shared" si="49"/>
        <v>43_5_AD</v>
      </c>
      <c r="J400" s="60">
        <v>26.7073387042951</v>
      </c>
      <c r="K400" s="60">
        <v>81.7236309788847</v>
      </c>
      <c r="L400" s="60">
        <v>50.047364629753503</v>
      </c>
      <c r="M400" s="68">
        <v>194</v>
      </c>
      <c r="N400" s="70">
        <f t="shared" si="50"/>
        <v>0.37681159420289856</v>
      </c>
      <c r="O400" s="71">
        <v>45232615.575935997</v>
      </c>
      <c r="P400" s="57">
        <f t="shared" si="51"/>
        <v>0.50693936636713388</v>
      </c>
      <c r="Q400" s="68">
        <v>104</v>
      </c>
      <c r="R400" s="68">
        <v>199</v>
      </c>
      <c r="S400" s="72">
        <f t="shared" si="52"/>
        <v>52.826111437644435</v>
      </c>
    </row>
    <row r="401" spans="1:19" x14ac:dyDescent="0.25">
      <c r="A401" s="68">
        <f t="shared" si="55"/>
        <v>399</v>
      </c>
      <c r="B401" s="68" t="s">
        <v>174</v>
      </c>
      <c r="C401" s="68" t="s">
        <v>1619</v>
      </c>
      <c r="D401" s="68" t="s">
        <v>2456</v>
      </c>
      <c r="E401" s="68" t="str">
        <f t="shared" si="53"/>
        <v>AR</v>
      </c>
      <c r="F401" s="68" t="s">
        <v>1618</v>
      </c>
      <c r="G401" s="68">
        <f t="shared" si="54"/>
        <v>43</v>
      </c>
      <c r="H401" s="68">
        <f t="shared" si="56"/>
        <v>5</v>
      </c>
      <c r="I401" s="68" t="str">
        <f t="shared" si="49"/>
        <v>43_5_AR</v>
      </c>
      <c r="J401" s="60">
        <v>68.869110079897894</v>
      </c>
      <c r="K401" s="60">
        <v>31.2491497292737</v>
      </c>
      <c r="L401" s="60">
        <v>21.4766690866423</v>
      </c>
      <c r="M401" s="68">
        <v>3</v>
      </c>
      <c r="N401" s="70">
        <f t="shared" si="50"/>
        <v>7.246376811594203E-3</v>
      </c>
      <c r="O401" s="71">
        <v>618678.03020618495</v>
      </c>
      <c r="P401" s="57">
        <f t="shared" si="51"/>
        <v>6.9337632729079678E-3</v>
      </c>
      <c r="Q401" s="68">
        <v>2</v>
      </c>
      <c r="R401" s="68">
        <v>3</v>
      </c>
      <c r="S401" s="72">
        <f t="shared" si="52"/>
        <v>40.531642965271296</v>
      </c>
    </row>
    <row r="402" spans="1:19" x14ac:dyDescent="0.25">
      <c r="A402" s="68">
        <f t="shared" si="55"/>
        <v>400</v>
      </c>
      <c r="B402" s="68" t="s">
        <v>174</v>
      </c>
      <c r="C402" s="68" t="s">
        <v>1619</v>
      </c>
      <c r="D402" s="68" t="s">
        <v>3088</v>
      </c>
      <c r="E402" s="68" t="str">
        <f t="shared" si="53"/>
        <v>SERV</v>
      </c>
      <c r="F402" s="68" t="s">
        <v>1618</v>
      </c>
      <c r="G402" s="68">
        <f t="shared" si="54"/>
        <v>43</v>
      </c>
      <c r="H402" s="68">
        <f t="shared" si="56"/>
        <v>5</v>
      </c>
      <c r="I402" s="68" t="str">
        <f t="shared" si="49"/>
        <v>43_5_SERV</v>
      </c>
      <c r="J402" s="60">
        <v>20.580801577986499</v>
      </c>
      <c r="K402" s="60">
        <v>85.729413763122196</v>
      </c>
      <c r="L402" s="60">
        <v>23.662357420717999</v>
      </c>
      <c r="M402" s="68">
        <v>273</v>
      </c>
      <c r="N402" s="70">
        <f t="shared" si="50"/>
        <v>0.61594202898550721</v>
      </c>
      <c r="O402" s="71">
        <v>43375581.592138998</v>
      </c>
      <c r="P402" s="57">
        <f t="shared" si="51"/>
        <v>0.48612687035995811</v>
      </c>
      <c r="Q402" s="68">
        <v>170</v>
      </c>
      <c r="R402" s="68">
        <v>288</v>
      </c>
      <c r="S402" s="72">
        <f t="shared" si="52"/>
        <v>43.324190920608892</v>
      </c>
    </row>
    <row r="403" spans="1:19" x14ac:dyDescent="0.25">
      <c r="A403" s="68">
        <f t="shared" si="55"/>
        <v>401</v>
      </c>
      <c r="B403" s="68" t="s">
        <v>174</v>
      </c>
      <c r="C403" s="68" t="s">
        <v>501</v>
      </c>
      <c r="D403" s="68" t="s">
        <v>2399</v>
      </c>
      <c r="E403" s="68" t="str">
        <f t="shared" si="53"/>
        <v>AD</v>
      </c>
      <c r="F403" s="68" t="s">
        <v>500</v>
      </c>
      <c r="G403" s="68">
        <f t="shared" si="54"/>
        <v>43</v>
      </c>
      <c r="H403" s="68">
        <f t="shared" si="56"/>
        <v>6</v>
      </c>
      <c r="I403" s="68" t="str">
        <f t="shared" si="49"/>
        <v>43_6_AD</v>
      </c>
      <c r="J403" s="60">
        <v>17.081892158041899</v>
      </c>
      <c r="K403" s="60">
        <v>55.4897903080075</v>
      </c>
      <c r="L403" s="60">
        <v>36.838542273512203</v>
      </c>
      <c r="M403" s="68">
        <v>918</v>
      </c>
      <c r="N403" s="70">
        <f t="shared" si="50"/>
        <v>0.73711340206185572</v>
      </c>
      <c r="O403" s="71">
        <v>178636618.509049</v>
      </c>
      <c r="P403" s="57">
        <f t="shared" si="51"/>
        <v>0.75466546839035564</v>
      </c>
      <c r="Q403" s="68">
        <v>286</v>
      </c>
      <c r="R403" s="68">
        <v>1293</v>
      </c>
      <c r="S403" s="72">
        <f t="shared" si="52"/>
        <v>36.470074913187197</v>
      </c>
    </row>
    <row r="404" spans="1:19" x14ac:dyDescent="0.25">
      <c r="A404" s="68">
        <f t="shared" si="55"/>
        <v>402</v>
      </c>
      <c r="B404" s="68" t="s">
        <v>174</v>
      </c>
      <c r="C404" s="68" t="s">
        <v>501</v>
      </c>
      <c r="D404" s="68" t="s">
        <v>3088</v>
      </c>
      <c r="E404" s="68" t="str">
        <f t="shared" si="53"/>
        <v>SERV</v>
      </c>
      <c r="F404" s="68" t="s">
        <v>500</v>
      </c>
      <c r="G404" s="68">
        <f t="shared" si="54"/>
        <v>43</v>
      </c>
      <c r="H404" s="68">
        <f t="shared" si="56"/>
        <v>6</v>
      </c>
      <c r="I404" s="68" t="str">
        <f t="shared" si="49"/>
        <v>43_6_SERV</v>
      </c>
      <c r="J404" s="60">
        <v>32.684270018226798</v>
      </c>
      <c r="K404" s="60">
        <v>56.392148651924899</v>
      </c>
      <c r="L404" s="60">
        <v>33.6185517503258</v>
      </c>
      <c r="M404" s="68">
        <v>196</v>
      </c>
      <c r="N404" s="70">
        <f t="shared" si="50"/>
        <v>0.26288659793814434</v>
      </c>
      <c r="O404" s="71">
        <v>58073057.488273896</v>
      </c>
      <c r="P404" s="57">
        <f t="shared" si="51"/>
        <v>0.24533453160964441</v>
      </c>
      <c r="Q404" s="68">
        <v>102</v>
      </c>
      <c r="R404" s="68">
        <v>196</v>
      </c>
      <c r="S404" s="72">
        <f t="shared" si="52"/>
        <v>40.898323473492496</v>
      </c>
    </row>
    <row r="405" spans="1:19" x14ac:dyDescent="0.25">
      <c r="A405" s="68">
        <f t="shared" si="55"/>
        <v>403</v>
      </c>
      <c r="B405" s="68" t="s">
        <v>174</v>
      </c>
      <c r="C405" s="68" t="s">
        <v>1006</v>
      </c>
      <c r="D405" s="68" t="s">
        <v>2399</v>
      </c>
      <c r="E405" s="68" t="str">
        <f t="shared" si="53"/>
        <v>AD</v>
      </c>
      <c r="F405" s="68" t="s">
        <v>1005</v>
      </c>
      <c r="G405" s="68">
        <f t="shared" si="54"/>
        <v>43</v>
      </c>
      <c r="H405" s="68">
        <f t="shared" si="56"/>
        <v>7</v>
      </c>
      <c r="I405" s="68" t="str">
        <f t="shared" si="49"/>
        <v>43_7_AD</v>
      </c>
      <c r="J405" s="60">
        <v>30.425879477200301</v>
      </c>
      <c r="K405" s="60">
        <v>58.555955024179802</v>
      </c>
      <c r="L405" s="60">
        <v>45.9578092493024</v>
      </c>
      <c r="M405" s="68">
        <v>157</v>
      </c>
      <c r="N405" s="70">
        <f t="shared" si="50"/>
        <v>0.59595959595959591</v>
      </c>
      <c r="O405" s="71">
        <v>23470745.389069699</v>
      </c>
      <c r="P405" s="57">
        <f t="shared" si="51"/>
        <v>0.62783285698866165</v>
      </c>
      <c r="Q405" s="68">
        <v>59</v>
      </c>
      <c r="R405" s="68">
        <v>157</v>
      </c>
      <c r="S405" s="72">
        <f t="shared" si="52"/>
        <v>44.9798812502275</v>
      </c>
    </row>
    <row r="406" spans="1:19" x14ac:dyDescent="0.25">
      <c r="A406" s="68">
        <f t="shared" si="55"/>
        <v>404</v>
      </c>
      <c r="B406" s="68" t="s">
        <v>174</v>
      </c>
      <c r="C406" s="68" t="s">
        <v>1006</v>
      </c>
      <c r="D406" s="68" t="s">
        <v>3088</v>
      </c>
      <c r="E406" s="68" t="str">
        <f t="shared" si="53"/>
        <v>SERV</v>
      </c>
      <c r="F406" s="68" t="s">
        <v>1005</v>
      </c>
      <c r="G406" s="68">
        <f t="shared" si="54"/>
        <v>43</v>
      </c>
      <c r="H406" s="68">
        <f t="shared" si="56"/>
        <v>7</v>
      </c>
      <c r="I406" s="68" t="str">
        <f t="shared" si="49"/>
        <v>43_7_SERV</v>
      </c>
      <c r="J406" s="60">
        <v>56.775666358106903</v>
      </c>
      <c r="K406" s="60">
        <v>78.506381898435507</v>
      </c>
      <c r="L406" s="60">
        <v>27.044166826743002</v>
      </c>
      <c r="M406" s="68">
        <v>76</v>
      </c>
      <c r="N406" s="70">
        <f t="shared" si="50"/>
        <v>0.40404040404040403</v>
      </c>
      <c r="O406" s="71">
        <v>13913002.7340292</v>
      </c>
      <c r="P406" s="57">
        <f t="shared" si="51"/>
        <v>0.37216714301133841</v>
      </c>
      <c r="Q406" s="68">
        <v>40</v>
      </c>
      <c r="R406" s="68">
        <v>76</v>
      </c>
      <c r="S406" s="72">
        <f t="shared" si="52"/>
        <v>54.108738361095135</v>
      </c>
    </row>
    <row r="407" spans="1:19" x14ac:dyDescent="0.25">
      <c r="A407" s="68">
        <f t="shared" si="55"/>
        <v>405</v>
      </c>
      <c r="B407" s="68" t="s">
        <v>174</v>
      </c>
      <c r="C407" s="68" t="s">
        <v>1885</v>
      </c>
      <c r="D407" s="68" t="s">
        <v>2399</v>
      </c>
      <c r="E407" s="68" t="str">
        <f t="shared" si="53"/>
        <v>AD</v>
      </c>
      <c r="F407" s="68" t="s">
        <v>1884</v>
      </c>
      <c r="G407" s="68">
        <f t="shared" si="54"/>
        <v>43</v>
      </c>
      <c r="H407" s="68">
        <f t="shared" si="56"/>
        <v>8</v>
      </c>
      <c r="I407" s="68" t="str">
        <f t="shared" si="49"/>
        <v>43_8_AD</v>
      </c>
      <c r="J407" s="60">
        <v>21.469640617125201</v>
      </c>
      <c r="K407" s="60">
        <v>63.694230693047899</v>
      </c>
      <c r="L407" s="60">
        <v>33.431247412250698</v>
      </c>
      <c r="M407" s="68">
        <v>623</v>
      </c>
      <c r="N407" s="70">
        <f t="shared" si="50"/>
        <v>0.72910662824207495</v>
      </c>
      <c r="O407" s="71">
        <v>91116614.209999993</v>
      </c>
      <c r="P407" s="57">
        <f t="shared" si="51"/>
        <v>0.81955679777010793</v>
      </c>
      <c r="Q407" s="68">
        <v>253</v>
      </c>
      <c r="R407" s="68">
        <v>623</v>
      </c>
      <c r="S407" s="72">
        <f t="shared" si="52"/>
        <v>39.531706240807935</v>
      </c>
    </row>
    <row r="408" spans="1:19" x14ac:dyDescent="0.25">
      <c r="A408" s="68">
        <f t="shared" si="55"/>
        <v>406</v>
      </c>
      <c r="B408" s="68" t="s">
        <v>174</v>
      </c>
      <c r="C408" s="68" t="s">
        <v>1885</v>
      </c>
      <c r="D408" s="68" t="s">
        <v>2456</v>
      </c>
      <c r="E408" s="68" t="str">
        <f t="shared" si="53"/>
        <v>AR</v>
      </c>
      <c r="F408" s="68" t="s">
        <v>1884</v>
      </c>
      <c r="G408" s="68">
        <f t="shared" si="54"/>
        <v>43</v>
      </c>
      <c r="H408" s="68">
        <f t="shared" si="56"/>
        <v>8</v>
      </c>
      <c r="I408" s="68" t="str">
        <f t="shared" si="49"/>
        <v>43_8_AR</v>
      </c>
      <c r="J408" s="60">
        <v>62.024180902382703</v>
      </c>
      <c r="K408" s="60">
        <v>49.718390335482802</v>
      </c>
      <c r="L408" s="60">
        <v>7.80969784968811</v>
      </c>
      <c r="M408" s="68">
        <v>3</v>
      </c>
      <c r="N408" s="70">
        <f t="shared" si="50"/>
        <v>8.6455331412103754E-3</v>
      </c>
      <c r="O408" s="71">
        <v>244845.22</v>
      </c>
      <c r="P408" s="57">
        <f t="shared" si="51"/>
        <v>2.2022829337143518E-3</v>
      </c>
      <c r="Q408" s="68">
        <v>3</v>
      </c>
      <c r="R408" s="68">
        <v>3</v>
      </c>
      <c r="S408" s="72">
        <f t="shared" si="52"/>
        <v>39.85075636251787</v>
      </c>
    </row>
    <row r="409" spans="1:19" x14ac:dyDescent="0.25">
      <c r="A409" s="68">
        <f t="shared" si="55"/>
        <v>407</v>
      </c>
      <c r="B409" s="68" t="s">
        <v>174</v>
      </c>
      <c r="C409" s="68" t="s">
        <v>1885</v>
      </c>
      <c r="D409" s="68" t="s">
        <v>3088</v>
      </c>
      <c r="E409" s="68" t="str">
        <f t="shared" si="53"/>
        <v>SERV</v>
      </c>
      <c r="F409" s="68" t="s">
        <v>1884</v>
      </c>
      <c r="G409" s="68">
        <f t="shared" si="54"/>
        <v>43</v>
      </c>
      <c r="H409" s="68">
        <f t="shared" si="56"/>
        <v>8</v>
      </c>
      <c r="I409" s="68" t="str">
        <f t="shared" si="49"/>
        <v>43_8_SERV</v>
      </c>
      <c r="J409" s="60">
        <v>16.9361599414779</v>
      </c>
      <c r="K409" s="60">
        <v>66.590267104389298</v>
      </c>
      <c r="L409" s="60">
        <v>47.150966931664499</v>
      </c>
      <c r="M409" s="68">
        <v>168</v>
      </c>
      <c r="N409" s="70">
        <f t="shared" si="50"/>
        <v>0.26224783861671469</v>
      </c>
      <c r="O409" s="71">
        <v>19816453.3857008</v>
      </c>
      <c r="P409" s="57">
        <f t="shared" si="51"/>
        <v>0.17824091929617764</v>
      </c>
      <c r="Q409" s="68">
        <v>91</v>
      </c>
      <c r="R409" s="68">
        <v>168</v>
      </c>
      <c r="S409" s="72">
        <f t="shared" si="52"/>
        <v>43.5591313258439</v>
      </c>
    </row>
    <row r="410" spans="1:19" x14ac:dyDescent="0.25">
      <c r="A410" s="68">
        <f t="shared" si="55"/>
        <v>408</v>
      </c>
      <c r="B410" s="68" t="s">
        <v>174</v>
      </c>
      <c r="C410" s="68" t="s">
        <v>175</v>
      </c>
      <c r="D410" s="68" t="s">
        <v>2399</v>
      </c>
      <c r="E410" s="68" t="str">
        <f t="shared" si="53"/>
        <v>AD</v>
      </c>
      <c r="F410" s="68" t="s">
        <v>173</v>
      </c>
      <c r="G410" s="68">
        <f t="shared" si="54"/>
        <v>43</v>
      </c>
      <c r="H410" s="68">
        <f t="shared" si="56"/>
        <v>9</v>
      </c>
      <c r="I410" s="68" t="str">
        <f t="shared" si="49"/>
        <v>43_9_AD</v>
      </c>
      <c r="J410" s="60">
        <v>30.279686932949598</v>
      </c>
      <c r="K410" s="60">
        <v>67.859343500814404</v>
      </c>
      <c r="L410" s="60">
        <v>44.9742058820827</v>
      </c>
      <c r="M410" s="68">
        <v>923</v>
      </c>
      <c r="N410" s="70">
        <f t="shared" si="50"/>
        <v>0.785377358490566</v>
      </c>
      <c r="O410" s="71">
        <v>267789729.59351301</v>
      </c>
      <c r="P410" s="57">
        <f t="shared" si="51"/>
        <v>0.92642735854132885</v>
      </c>
      <c r="Q410" s="68">
        <v>333</v>
      </c>
      <c r="R410" s="68">
        <v>944</v>
      </c>
      <c r="S410" s="72">
        <f t="shared" si="52"/>
        <v>47.704412105282238</v>
      </c>
    </row>
    <row r="411" spans="1:19" x14ac:dyDescent="0.25">
      <c r="A411" s="68">
        <f t="shared" si="55"/>
        <v>409</v>
      </c>
      <c r="B411" s="68" t="s">
        <v>174</v>
      </c>
      <c r="C411" s="68" t="s">
        <v>175</v>
      </c>
      <c r="D411" s="68" t="s">
        <v>3088</v>
      </c>
      <c r="E411" s="68" t="str">
        <f t="shared" si="53"/>
        <v>SERV</v>
      </c>
      <c r="F411" s="68" t="s">
        <v>173</v>
      </c>
      <c r="G411" s="68">
        <f t="shared" si="54"/>
        <v>43</v>
      </c>
      <c r="H411" s="68">
        <f t="shared" si="56"/>
        <v>9</v>
      </c>
      <c r="I411" s="68" t="str">
        <f t="shared" si="49"/>
        <v>43_9_SERV</v>
      </c>
      <c r="J411" s="60">
        <v>32.792503493432797</v>
      </c>
      <c r="K411" s="60">
        <v>58.974201797845403</v>
      </c>
      <c r="L411" s="60">
        <v>41.1010481442516</v>
      </c>
      <c r="M411" s="68">
        <v>171</v>
      </c>
      <c r="N411" s="70">
        <f t="shared" si="50"/>
        <v>0.21462264150943397</v>
      </c>
      <c r="O411" s="71">
        <v>21266640.6923896</v>
      </c>
      <c r="P411" s="57">
        <f t="shared" si="51"/>
        <v>7.3572641458671151E-2</v>
      </c>
      <c r="Q411" s="68">
        <v>91</v>
      </c>
      <c r="R411" s="68">
        <v>172</v>
      </c>
      <c r="S411" s="72">
        <f t="shared" si="52"/>
        <v>44.2892511451766</v>
      </c>
    </row>
    <row r="412" spans="1:19" x14ac:dyDescent="0.25">
      <c r="A412" s="68">
        <f t="shared" si="55"/>
        <v>410</v>
      </c>
      <c r="B412" s="68" t="s">
        <v>174</v>
      </c>
      <c r="C412" s="68" t="s">
        <v>1560</v>
      </c>
      <c r="D412" s="68" t="s">
        <v>2399</v>
      </c>
      <c r="E412" s="68" t="str">
        <f t="shared" si="53"/>
        <v>AD</v>
      </c>
      <c r="F412" s="68" t="s">
        <v>1559</v>
      </c>
      <c r="G412" s="68">
        <f t="shared" si="54"/>
        <v>43</v>
      </c>
      <c r="H412" s="68">
        <f t="shared" si="56"/>
        <v>10</v>
      </c>
      <c r="I412" s="68" t="str">
        <f t="shared" si="49"/>
        <v>43_10_AD</v>
      </c>
      <c r="J412" s="60">
        <v>32.4591961317469</v>
      </c>
      <c r="K412" s="60">
        <v>57.172322268139403</v>
      </c>
      <c r="L412" s="60">
        <v>30.551991417438099</v>
      </c>
      <c r="M412" s="68">
        <v>78</v>
      </c>
      <c r="N412" s="70">
        <f t="shared" si="50"/>
        <v>0.42352941176470588</v>
      </c>
      <c r="O412" s="71">
        <v>5338443.0899999896</v>
      </c>
      <c r="P412" s="57">
        <f t="shared" si="51"/>
        <v>0.20058373683861139</v>
      </c>
      <c r="Q412" s="68">
        <v>36</v>
      </c>
      <c r="R412" s="68">
        <v>81</v>
      </c>
      <c r="S412" s="72">
        <f t="shared" si="52"/>
        <v>40.061169939108133</v>
      </c>
    </row>
    <row r="413" spans="1:19" x14ac:dyDescent="0.25">
      <c r="A413" s="68">
        <f t="shared" si="55"/>
        <v>411</v>
      </c>
      <c r="B413" s="68" t="s">
        <v>174</v>
      </c>
      <c r="C413" s="68" t="s">
        <v>1560</v>
      </c>
      <c r="D413" s="68" t="s">
        <v>3088</v>
      </c>
      <c r="E413" s="68" t="str">
        <f t="shared" si="53"/>
        <v>SERV</v>
      </c>
      <c r="F413" s="68" t="s">
        <v>1559</v>
      </c>
      <c r="G413" s="68">
        <f t="shared" si="54"/>
        <v>43</v>
      </c>
      <c r="H413" s="68">
        <f t="shared" si="56"/>
        <v>10</v>
      </c>
      <c r="I413" s="68" t="str">
        <f t="shared" si="49"/>
        <v>43_10_SERV</v>
      </c>
      <c r="J413" s="60">
        <v>21.952606741914501</v>
      </c>
      <c r="K413" s="60">
        <v>43.788683416910501</v>
      </c>
      <c r="L413" s="60">
        <v>42.7975425224734</v>
      </c>
      <c r="M413" s="68">
        <v>116</v>
      </c>
      <c r="N413" s="70">
        <f t="shared" si="50"/>
        <v>0.57647058823529407</v>
      </c>
      <c r="O413" s="71">
        <v>21276092.9344</v>
      </c>
      <c r="P413" s="57">
        <f t="shared" si="51"/>
        <v>0.7994162631613887</v>
      </c>
      <c r="Q413" s="68">
        <v>49</v>
      </c>
      <c r="R413" s="68">
        <v>116</v>
      </c>
      <c r="S413" s="72">
        <f t="shared" si="52"/>
        <v>36.179610893766132</v>
      </c>
    </row>
    <row r="414" spans="1:19" x14ac:dyDescent="0.25">
      <c r="A414" s="68">
        <f t="shared" si="55"/>
        <v>412</v>
      </c>
      <c r="B414" s="68" t="s">
        <v>135</v>
      </c>
      <c r="C414" s="68" t="s">
        <v>136</v>
      </c>
      <c r="D414" s="68" t="s">
        <v>2399</v>
      </c>
      <c r="E414" s="68" t="str">
        <f t="shared" si="53"/>
        <v>AD</v>
      </c>
      <c r="F414" s="68" t="s">
        <v>134</v>
      </c>
      <c r="G414" s="68">
        <f t="shared" si="54"/>
        <v>44</v>
      </c>
      <c r="H414" s="68">
        <f t="shared" si="56"/>
        <v>1</v>
      </c>
      <c r="I414" s="68" t="str">
        <f t="shared" si="49"/>
        <v>44_1_AD</v>
      </c>
      <c r="J414" s="60">
        <v>8.2143718807596198</v>
      </c>
      <c r="K414" s="60">
        <v>3.9138876901160899</v>
      </c>
      <c r="L414" s="60">
        <v>12.5387418510141</v>
      </c>
      <c r="M414" s="68">
        <v>108</v>
      </c>
      <c r="N414" s="70">
        <f t="shared" si="50"/>
        <v>0.5714285714285714</v>
      </c>
      <c r="O414" s="71">
        <v>150135223.57348201</v>
      </c>
      <c r="P414" s="57">
        <f t="shared" si="51"/>
        <v>0.51513945090512625</v>
      </c>
      <c r="Q414" s="68">
        <v>112</v>
      </c>
      <c r="R414" s="68">
        <v>234</v>
      </c>
      <c r="S414" s="72">
        <f t="shared" si="52"/>
        <v>8.2223338072966019</v>
      </c>
    </row>
    <row r="415" spans="1:19" x14ac:dyDescent="0.25">
      <c r="A415" s="68">
        <f t="shared" si="55"/>
        <v>413</v>
      </c>
      <c r="B415" s="68" t="s">
        <v>135</v>
      </c>
      <c r="C415" s="68" t="s">
        <v>136</v>
      </c>
      <c r="D415" s="68" t="s">
        <v>2456</v>
      </c>
      <c r="E415" s="68" t="str">
        <f t="shared" si="53"/>
        <v>AR</v>
      </c>
      <c r="F415" s="68" t="s">
        <v>134</v>
      </c>
      <c r="G415" s="68">
        <f t="shared" si="54"/>
        <v>44</v>
      </c>
      <c r="H415" s="68">
        <f t="shared" si="56"/>
        <v>1</v>
      </c>
      <c r="I415" s="68" t="str">
        <f t="shared" si="49"/>
        <v>44_1_AR</v>
      </c>
      <c r="J415" s="60">
        <v>36.2777528875177</v>
      </c>
      <c r="K415" s="60">
        <v>3.74376885810968</v>
      </c>
      <c r="L415" s="60">
        <v>34.2348332226357</v>
      </c>
      <c r="M415" s="68">
        <v>3</v>
      </c>
      <c r="N415" s="70">
        <f t="shared" si="50"/>
        <v>2.0408163265306121E-2</v>
      </c>
      <c r="O415" s="71">
        <v>10003923.720000001</v>
      </c>
      <c r="P415" s="57">
        <f t="shared" si="51"/>
        <v>3.4325161340271935E-2</v>
      </c>
      <c r="Q415" s="68">
        <v>4</v>
      </c>
      <c r="R415" s="68">
        <v>5</v>
      </c>
      <c r="S415" s="72">
        <f t="shared" si="52"/>
        <v>24.75211832275436</v>
      </c>
    </row>
    <row r="416" spans="1:19" x14ac:dyDescent="0.25">
      <c r="A416" s="68">
        <f t="shared" si="55"/>
        <v>414</v>
      </c>
      <c r="B416" s="68" t="s">
        <v>135</v>
      </c>
      <c r="C416" s="68" t="s">
        <v>136</v>
      </c>
      <c r="D416" s="68" t="s">
        <v>2860</v>
      </c>
      <c r="E416" s="68" t="str">
        <f t="shared" si="53"/>
        <v>OP</v>
      </c>
      <c r="F416" s="68" t="s">
        <v>134</v>
      </c>
      <c r="G416" s="68">
        <f t="shared" si="54"/>
        <v>44</v>
      </c>
      <c r="H416" s="68">
        <f t="shared" si="56"/>
        <v>1</v>
      </c>
      <c r="I416" s="68" t="str">
        <f t="shared" si="49"/>
        <v>44_1_OP</v>
      </c>
      <c r="J416" s="60">
        <v>45.694796779048403</v>
      </c>
      <c r="K416" s="60">
        <v>10.048355281692</v>
      </c>
      <c r="L416" s="60">
        <v>5.9464919692173401</v>
      </c>
      <c r="M416" s="68">
        <v>6</v>
      </c>
      <c r="N416" s="70">
        <f t="shared" si="50"/>
        <v>2.5510204081632654E-2</v>
      </c>
      <c r="O416" s="71">
        <v>26456256.09</v>
      </c>
      <c r="P416" s="57">
        <f t="shared" si="51"/>
        <v>9.0775907950325904E-2</v>
      </c>
      <c r="Q416" s="68">
        <v>5</v>
      </c>
      <c r="R416" s="68">
        <v>6</v>
      </c>
      <c r="S416" s="72">
        <f t="shared" si="52"/>
        <v>20.563214676652581</v>
      </c>
    </row>
    <row r="417" spans="1:19" x14ac:dyDescent="0.25">
      <c r="A417" s="68">
        <f t="shared" si="55"/>
        <v>415</v>
      </c>
      <c r="B417" s="68" t="s">
        <v>135</v>
      </c>
      <c r="C417" s="68" t="s">
        <v>136</v>
      </c>
      <c r="D417" s="68" t="s">
        <v>3088</v>
      </c>
      <c r="E417" s="68" t="str">
        <f t="shared" si="53"/>
        <v>SERV</v>
      </c>
      <c r="F417" s="68" t="s">
        <v>134</v>
      </c>
      <c r="G417" s="68">
        <f t="shared" si="54"/>
        <v>44</v>
      </c>
      <c r="H417" s="68">
        <f t="shared" si="56"/>
        <v>1</v>
      </c>
      <c r="I417" s="68" t="str">
        <f t="shared" si="49"/>
        <v>44_1_SERV</v>
      </c>
      <c r="J417" s="60">
        <v>19.5499548534819</v>
      </c>
      <c r="K417" s="60">
        <v>6.0573222157138797</v>
      </c>
      <c r="L417" s="60">
        <v>23.8604227625801</v>
      </c>
      <c r="M417" s="68">
        <v>95</v>
      </c>
      <c r="N417" s="70">
        <f t="shared" si="50"/>
        <v>0.37244897959183676</v>
      </c>
      <c r="O417" s="71">
        <v>103919316.393603</v>
      </c>
      <c r="P417" s="57">
        <f t="shared" si="51"/>
        <v>0.35656482410495521</v>
      </c>
      <c r="Q417" s="68">
        <v>73</v>
      </c>
      <c r="R417" s="68">
        <v>97</v>
      </c>
      <c r="S417" s="72">
        <f t="shared" si="52"/>
        <v>16.489233277258627</v>
      </c>
    </row>
    <row r="418" spans="1:19" x14ac:dyDescent="0.25">
      <c r="A418" s="68">
        <f t="shared" si="55"/>
        <v>416</v>
      </c>
      <c r="B418" s="68" t="s">
        <v>135</v>
      </c>
      <c r="C418" s="68" t="s">
        <v>136</v>
      </c>
      <c r="D418" s="68" t="s">
        <v>2893</v>
      </c>
      <c r="E418" s="68" t="str">
        <f t="shared" si="53"/>
        <v>SOP</v>
      </c>
      <c r="F418" s="68" t="s">
        <v>134</v>
      </c>
      <c r="G418" s="68">
        <f t="shared" si="54"/>
        <v>44</v>
      </c>
      <c r="H418" s="68">
        <f t="shared" si="56"/>
        <v>1</v>
      </c>
      <c r="I418" s="68" t="str">
        <f t="shared" si="49"/>
        <v>44_1_SOP</v>
      </c>
      <c r="J418" s="60">
        <v>45.3249658103801</v>
      </c>
      <c r="K418" s="60">
        <v>23.146906563129502</v>
      </c>
      <c r="L418" s="60">
        <v>45.587232716542097</v>
      </c>
      <c r="M418" s="68">
        <v>3</v>
      </c>
      <c r="N418" s="70">
        <f t="shared" si="50"/>
        <v>1.020408163265306E-2</v>
      </c>
      <c r="O418" s="71">
        <v>931068.95</v>
      </c>
      <c r="P418" s="57">
        <f t="shared" si="51"/>
        <v>3.1946556993207044E-3</v>
      </c>
      <c r="Q418" s="68">
        <v>2</v>
      </c>
      <c r="R418" s="68">
        <v>3</v>
      </c>
      <c r="S418" s="72">
        <f t="shared" si="52"/>
        <v>38.019701696683903</v>
      </c>
    </row>
    <row r="419" spans="1:19" x14ac:dyDescent="0.25">
      <c r="A419" s="68">
        <f t="shared" si="55"/>
        <v>417</v>
      </c>
      <c r="B419" s="68" t="s">
        <v>1144</v>
      </c>
      <c r="C419" s="68" t="s">
        <v>1145</v>
      </c>
      <c r="D419" s="68" t="s">
        <v>2399</v>
      </c>
      <c r="E419" s="68" t="str">
        <f t="shared" si="53"/>
        <v>AD</v>
      </c>
      <c r="F419" s="68" t="s">
        <v>1143</v>
      </c>
      <c r="G419" s="68">
        <f t="shared" si="54"/>
        <v>45</v>
      </c>
      <c r="H419" s="68">
        <f t="shared" si="56"/>
        <v>1</v>
      </c>
      <c r="I419" s="68" t="str">
        <f t="shared" si="49"/>
        <v>45_1_AD</v>
      </c>
      <c r="J419" s="60">
        <v>15.323491227007199</v>
      </c>
      <c r="K419" s="60">
        <v>65.261380207309301</v>
      </c>
      <c r="L419" s="60">
        <v>54.386082645875398</v>
      </c>
      <c r="M419" s="68">
        <v>352</v>
      </c>
      <c r="N419" s="70">
        <f t="shared" si="50"/>
        <v>0.32209106239460372</v>
      </c>
      <c r="O419" s="71">
        <v>169079637.199999</v>
      </c>
      <c r="P419" s="57">
        <f t="shared" si="51"/>
        <v>0.25403997124463557</v>
      </c>
      <c r="Q419" s="68">
        <v>191</v>
      </c>
      <c r="R419" s="68">
        <v>399</v>
      </c>
      <c r="S419" s="72">
        <f t="shared" si="52"/>
        <v>44.990318026730627</v>
      </c>
    </row>
    <row r="420" spans="1:19" x14ac:dyDescent="0.25">
      <c r="A420" s="68">
        <f t="shared" si="55"/>
        <v>418</v>
      </c>
      <c r="B420" s="68" t="s">
        <v>1144</v>
      </c>
      <c r="C420" s="68" t="s">
        <v>1145</v>
      </c>
      <c r="D420" s="68" t="s">
        <v>2456</v>
      </c>
      <c r="E420" s="68" t="str">
        <f t="shared" si="53"/>
        <v>AR</v>
      </c>
      <c r="F420" s="68" t="s">
        <v>1143</v>
      </c>
      <c r="G420" s="68">
        <f t="shared" si="54"/>
        <v>45</v>
      </c>
      <c r="H420" s="68">
        <f t="shared" si="56"/>
        <v>1</v>
      </c>
      <c r="I420" s="68" t="str">
        <f t="shared" si="49"/>
        <v>45_1_AR</v>
      </c>
      <c r="J420" s="60">
        <v>84.233417909946397</v>
      </c>
      <c r="K420" s="60">
        <v>36.394307947650503</v>
      </c>
      <c r="L420" s="60">
        <v>17.5718201617982</v>
      </c>
      <c r="M420" s="68">
        <v>4</v>
      </c>
      <c r="N420" s="70">
        <f t="shared" si="50"/>
        <v>3.3726812816188868E-3</v>
      </c>
      <c r="O420" s="71">
        <v>664840</v>
      </c>
      <c r="P420" s="57">
        <f t="shared" si="51"/>
        <v>9.9891351365097737E-4</v>
      </c>
      <c r="Q420" s="68">
        <v>2</v>
      </c>
      <c r="R420" s="68">
        <v>4</v>
      </c>
      <c r="S420" s="72">
        <f t="shared" si="52"/>
        <v>46.066515339798364</v>
      </c>
    </row>
    <row r="421" spans="1:19" x14ac:dyDescent="0.25">
      <c r="A421" s="68">
        <f t="shared" si="55"/>
        <v>419</v>
      </c>
      <c r="B421" s="68" t="s">
        <v>1144</v>
      </c>
      <c r="C421" s="68" t="s">
        <v>1145</v>
      </c>
      <c r="D421" s="68" t="s">
        <v>2860</v>
      </c>
      <c r="E421" s="68" t="str">
        <f t="shared" si="53"/>
        <v>OP</v>
      </c>
      <c r="F421" s="68" t="s">
        <v>1143</v>
      </c>
      <c r="G421" s="68">
        <f t="shared" si="54"/>
        <v>45</v>
      </c>
      <c r="H421" s="68">
        <f t="shared" si="56"/>
        <v>1</v>
      </c>
      <c r="I421" s="68" t="str">
        <f t="shared" si="49"/>
        <v>45_1_OP</v>
      </c>
      <c r="J421" s="60">
        <v>31.834942214246301</v>
      </c>
      <c r="K421" s="60">
        <v>51.389740152916303</v>
      </c>
      <c r="L421" s="60">
        <v>26.488918771968098</v>
      </c>
      <c r="M421" s="68">
        <v>11</v>
      </c>
      <c r="N421" s="70">
        <f t="shared" si="50"/>
        <v>1.3490725126475547E-2</v>
      </c>
      <c r="O421" s="71">
        <v>150731026.579999</v>
      </c>
      <c r="P421" s="57">
        <f t="shared" si="51"/>
        <v>0.22647142075874743</v>
      </c>
      <c r="Q421" s="68">
        <v>8</v>
      </c>
      <c r="R421" s="68">
        <v>12</v>
      </c>
      <c r="S421" s="72">
        <f t="shared" si="52"/>
        <v>36.571200379710234</v>
      </c>
    </row>
    <row r="422" spans="1:19" x14ac:dyDescent="0.25">
      <c r="A422" s="68">
        <f t="shared" si="55"/>
        <v>420</v>
      </c>
      <c r="B422" s="68" t="s">
        <v>1144</v>
      </c>
      <c r="C422" s="68" t="s">
        <v>1145</v>
      </c>
      <c r="D422" s="68" t="s">
        <v>3088</v>
      </c>
      <c r="E422" s="68" t="str">
        <f t="shared" si="53"/>
        <v>SERV</v>
      </c>
      <c r="F422" s="68" t="s">
        <v>1143</v>
      </c>
      <c r="G422" s="68">
        <f t="shared" si="54"/>
        <v>45</v>
      </c>
      <c r="H422" s="68">
        <f t="shared" si="56"/>
        <v>1</v>
      </c>
      <c r="I422" s="68" t="str">
        <f t="shared" si="49"/>
        <v>45_1_SERV</v>
      </c>
      <c r="J422" s="60">
        <v>14.5233348955721</v>
      </c>
      <c r="K422" s="60">
        <v>58.941593943996097</v>
      </c>
      <c r="L422" s="60">
        <v>45.462571899771</v>
      </c>
      <c r="M422" s="68">
        <v>812</v>
      </c>
      <c r="N422" s="70">
        <f t="shared" si="50"/>
        <v>0.65598650927487356</v>
      </c>
      <c r="O422" s="71">
        <v>340495154.56999898</v>
      </c>
      <c r="P422" s="57">
        <f t="shared" si="51"/>
        <v>0.51158957227701451</v>
      </c>
      <c r="Q422" s="68">
        <v>389</v>
      </c>
      <c r="R422" s="68">
        <v>853</v>
      </c>
      <c r="S422" s="72">
        <f t="shared" si="52"/>
        <v>39.642500246446396</v>
      </c>
    </row>
    <row r="423" spans="1:19" x14ac:dyDescent="0.25">
      <c r="A423" s="68">
        <f t="shared" si="55"/>
        <v>421</v>
      </c>
      <c r="B423" s="68" t="s">
        <v>1144</v>
      </c>
      <c r="C423" s="68" t="s">
        <v>1145</v>
      </c>
      <c r="D423" s="68" t="s">
        <v>2893</v>
      </c>
      <c r="E423" s="68" t="str">
        <f t="shared" si="53"/>
        <v>SOP</v>
      </c>
      <c r="F423" s="68" t="s">
        <v>1143</v>
      </c>
      <c r="G423" s="68">
        <f t="shared" si="54"/>
        <v>45</v>
      </c>
      <c r="H423" s="68">
        <f t="shared" si="56"/>
        <v>1</v>
      </c>
      <c r="I423" s="68" t="str">
        <f t="shared" si="49"/>
        <v>45_1_SOP</v>
      </c>
      <c r="J423" s="60">
        <v>40.635810181097703</v>
      </c>
      <c r="K423" s="60">
        <v>41.8503383530308</v>
      </c>
      <c r="L423" s="60">
        <v>43.825189033742198</v>
      </c>
      <c r="M423" s="68">
        <v>3</v>
      </c>
      <c r="N423" s="70">
        <f t="shared" si="50"/>
        <v>5.0590219224283303E-3</v>
      </c>
      <c r="O423" s="71">
        <v>4592466.9000000004</v>
      </c>
      <c r="P423" s="57">
        <f t="shared" si="51"/>
        <v>6.9001222059515248E-3</v>
      </c>
      <c r="Q423" s="68">
        <v>3</v>
      </c>
      <c r="R423" s="68">
        <v>3</v>
      </c>
      <c r="S423" s="72">
        <f t="shared" si="52"/>
        <v>42.103779189290236</v>
      </c>
    </row>
    <row r="424" spans="1:19" x14ac:dyDescent="0.25">
      <c r="A424" s="68">
        <f t="shared" si="55"/>
        <v>422</v>
      </c>
      <c r="B424" s="68" t="s">
        <v>200</v>
      </c>
      <c r="C424" s="68" t="s">
        <v>201</v>
      </c>
      <c r="D424" s="68" t="s">
        <v>2399</v>
      </c>
      <c r="E424" s="68" t="str">
        <f t="shared" si="53"/>
        <v>AD</v>
      </c>
      <c r="F424" s="68" t="s">
        <v>199</v>
      </c>
      <c r="G424" s="68">
        <f t="shared" si="54"/>
        <v>46</v>
      </c>
      <c r="H424" s="68">
        <f t="shared" si="56"/>
        <v>1</v>
      </c>
      <c r="I424" s="68" t="str">
        <f t="shared" si="49"/>
        <v>46_1_AD</v>
      </c>
      <c r="J424" s="60">
        <v>7.4585480642595199</v>
      </c>
      <c r="K424" s="60">
        <v>43.236480703129502</v>
      </c>
      <c r="L424" s="60">
        <v>59.788638473294498</v>
      </c>
      <c r="M424" s="68">
        <v>467</v>
      </c>
      <c r="N424" s="70">
        <f t="shared" si="50"/>
        <v>0.63037974683544307</v>
      </c>
      <c r="O424" s="71">
        <v>446521403.77252698</v>
      </c>
      <c r="P424" s="57">
        <f t="shared" si="51"/>
        <v>0.29520114771811612</v>
      </c>
      <c r="Q424" s="68">
        <v>498</v>
      </c>
      <c r="R424" s="68">
        <v>1168</v>
      </c>
      <c r="S424" s="72">
        <f t="shared" si="52"/>
        <v>36.827889080227841</v>
      </c>
    </row>
    <row r="425" spans="1:19" x14ac:dyDescent="0.25">
      <c r="A425" s="68">
        <f t="shared" si="55"/>
        <v>423</v>
      </c>
      <c r="B425" s="68" t="s">
        <v>200</v>
      </c>
      <c r="C425" s="68" t="s">
        <v>201</v>
      </c>
      <c r="D425" s="68" t="s">
        <v>2456</v>
      </c>
      <c r="E425" s="68" t="str">
        <f t="shared" si="53"/>
        <v>AR</v>
      </c>
      <c r="F425" s="68" t="s">
        <v>199</v>
      </c>
      <c r="G425" s="68">
        <f t="shared" si="54"/>
        <v>46</v>
      </c>
      <c r="H425" s="68">
        <f t="shared" si="56"/>
        <v>1</v>
      </c>
      <c r="I425" s="68" t="str">
        <f t="shared" si="49"/>
        <v>46_1_AR</v>
      </c>
      <c r="J425" s="60">
        <v>57.497372602431099</v>
      </c>
      <c r="K425" s="60">
        <v>27.377934103915599</v>
      </c>
      <c r="L425" s="60">
        <v>5.6248419036444099</v>
      </c>
      <c r="M425" s="68">
        <v>3</v>
      </c>
      <c r="N425" s="70">
        <f t="shared" si="50"/>
        <v>3.7974683544303796E-3</v>
      </c>
      <c r="O425" s="71">
        <v>273891604.47000003</v>
      </c>
      <c r="P425" s="57">
        <f t="shared" si="51"/>
        <v>0.18107332662397882</v>
      </c>
      <c r="Q425" s="68">
        <v>3</v>
      </c>
      <c r="R425" s="68">
        <v>3</v>
      </c>
      <c r="S425" s="72">
        <f t="shared" si="52"/>
        <v>30.166716203330367</v>
      </c>
    </row>
    <row r="426" spans="1:19" x14ac:dyDescent="0.25">
      <c r="A426" s="68">
        <f t="shared" si="55"/>
        <v>424</v>
      </c>
      <c r="B426" s="68" t="s">
        <v>200</v>
      </c>
      <c r="C426" s="68" t="s">
        <v>201</v>
      </c>
      <c r="D426" s="68" t="s">
        <v>3088</v>
      </c>
      <c r="E426" s="68" t="str">
        <f t="shared" si="53"/>
        <v>SERV</v>
      </c>
      <c r="F426" s="68" t="s">
        <v>199</v>
      </c>
      <c r="G426" s="68">
        <f t="shared" si="54"/>
        <v>46</v>
      </c>
      <c r="H426" s="68">
        <f t="shared" si="56"/>
        <v>1</v>
      </c>
      <c r="I426" s="68" t="str">
        <f t="shared" si="49"/>
        <v>46_1_SERV</v>
      </c>
      <c r="J426" s="60">
        <v>21.4220513130198</v>
      </c>
      <c r="K426" s="60">
        <v>50.8367201411384</v>
      </c>
      <c r="L426" s="60">
        <v>56.114206022768002</v>
      </c>
      <c r="M426" s="68">
        <v>537</v>
      </c>
      <c r="N426" s="70">
        <f t="shared" si="50"/>
        <v>0.36582278481012659</v>
      </c>
      <c r="O426" s="71">
        <v>792187492.20981097</v>
      </c>
      <c r="P426" s="57">
        <f t="shared" si="51"/>
        <v>0.52372552565790509</v>
      </c>
      <c r="Q426" s="68">
        <v>289</v>
      </c>
      <c r="R426" s="68">
        <v>537</v>
      </c>
      <c r="S426" s="72">
        <f t="shared" si="52"/>
        <v>42.790992492308732</v>
      </c>
    </row>
    <row r="427" spans="1:19" x14ac:dyDescent="0.25">
      <c r="A427" s="68">
        <f t="shared" si="55"/>
        <v>425</v>
      </c>
      <c r="B427" s="68" t="s">
        <v>326</v>
      </c>
      <c r="C427" s="68" t="s">
        <v>1476</v>
      </c>
      <c r="D427" s="68" t="s">
        <v>2399</v>
      </c>
      <c r="E427" s="68" t="str">
        <f t="shared" si="53"/>
        <v>AD</v>
      </c>
      <c r="F427" s="68" t="s">
        <v>1475</v>
      </c>
      <c r="G427" s="68">
        <f t="shared" si="54"/>
        <v>47</v>
      </c>
      <c r="H427" s="68">
        <f t="shared" si="56"/>
        <v>1</v>
      </c>
      <c r="I427" s="68" t="str">
        <f t="shared" si="49"/>
        <v>47_1_AD</v>
      </c>
      <c r="J427" s="60">
        <v>22.386781352640899</v>
      </c>
      <c r="K427" s="60">
        <v>65.941214475608803</v>
      </c>
      <c r="L427" s="60">
        <v>23.867562402330599</v>
      </c>
      <c r="M427" s="68">
        <v>1429</v>
      </c>
      <c r="N427" s="70">
        <f t="shared" si="50"/>
        <v>0.94838709677419353</v>
      </c>
      <c r="O427" s="71">
        <v>192056455.390807</v>
      </c>
      <c r="P427" s="57">
        <f t="shared" si="51"/>
        <v>0.946368534097215</v>
      </c>
      <c r="Q427" s="68">
        <v>294</v>
      </c>
      <c r="R427" s="68">
        <v>1438</v>
      </c>
      <c r="S427" s="72">
        <f t="shared" si="52"/>
        <v>37.398519410193437</v>
      </c>
    </row>
    <row r="428" spans="1:19" x14ac:dyDescent="0.25">
      <c r="A428" s="68">
        <f t="shared" si="55"/>
        <v>426</v>
      </c>
      <c r="B428" s="68" t="s">
        <v>326</v>
      </c>
      <c r="C428" s="68" t="s">
        <v>1476</v>
      </c>
      <c r="D428" s="68" t="s">
        <v>3088</v>
      </c>
      <c r="E428" s="68" t="str">
        <f t="shared" si="53"/>
        <v>SERV</v>
      </c>
      <c r="F428" s="68" t="s">
        <v>1475</v>
      </c>
      <c r="G428" s="68">
        <f t="shared" si="54"/>
        <v>47</v>
      </c>
      <c r="H428" s="68">
        <f t="shared" si="56"/>
        <v>1</v>
      </c>
      <c r="I428" s="68" t="str">
        <f t="shared" si="49"/>
        <v>47_1_SERV</v>
      </c>
      <c r="J428" s="60">
        <v>66.750131914569096</v>
      </c>
      <c r="K428" s="60">
        <v>10.4567476977995</v>
      </c>
      <c r="L428" s="60">
        <v>21.204577375568999</v>
      </c>
      <c r="M428" s="68">
        <v>21</v>
      </c>
      <c r="N428" s="70">
        <f t="shared" si="50"/>
        <v>5.1612903225806452E-2</v>
      </c>
      <c r="O428" s="71">
        <v>10883993.779999999</v>
      </c>
      <c r="P428" s="57">
        <f t="shared" si="51"/>
        <v>5.3631465902784954E-2</v>
      </c>
      <c r="Q428" s="68">
        <v>16</v>
      </c>
      <c r="R428" s="68">
        <v>21</v>
      </c>
      <c r="S428" s="72">
        <f t="shared" si="52"/>
        <v>32.803818995979199</v>
      </c>
    </row>
    <row r="429" spans="1:19" x14ac:dyDescent="0.25">
      <c r="A429" s="68">
        <f t="shared" si="55"/>
        <v>427</v>
      </c>
      <c r="B429" s="68" t="s">
        <v>326</v>
      </c>
      <c r="C429" s="68" t="s">
        <v>327</v>
      </c>
      <c r="D429" s="68" t="s">
        <v>2399</v>
      </c>
      <c r="E429" s="68" t="str">
        <f t="shared" si="53"/>
        <v>AD</v>
      </c>
      <c r="F429" s="68" t="s">
        <v>325</v>
      </c>
      <c r="G429" s="68">
        <f t="shared" si="54"/>
        <v>47</v>
      </c>
      <c r="H429" s="68">
        <f t="shared" si="56"/>
        <v>2</v>
      </c>
      <c r="I429" s="68" t="str">
        <f t="shared" si="49"/>
        <v>47_2_AD</v>
      </c>
      <c r="J429" s="60">
        <v>44.798991493610799</v>
      </c>
      <c r="K429" s="60">
        <v>32.311475087371797</v>
      </c>
      <c r="L429" s="60">
        <v>10.4321534025772</v>
      </c>
      <c r="M429" s="68">
        <v>293</v>
      </c>
      <c r="N429" s="70">
        <f t="shared" si="50"/>
        <v>0.10720562390158173</v>
      </c>
      <c r="O429" s="71">
        <v>13289120.2509821</v>
      </c>
      <c r="P429" s="57">
        <f t="shared" si="51"/>
        <v>2.8703836234269659E-2</v>
      </c>
      <c r="Q429" s="68">
        <v>122</v>
      </c>
      <c r="R429" s="68">
        <v>381</v>
      </c>
      <c r="S429" s="72">
        <f t="shared" si="52"/>
        <v>29.180873327853266</v>
      </c>
    </row>
    <row r="430" spans="1:19" x14ac:dyDescent="0.25">
      <c r="A430" s="68">
        <f t="shared" si="55"/>
        <v>428</v>
      </c>
      <c r="B430" s="68" t="s">
        <v>326</v>
      </c>
      <c r="C430" s="68" t="s">
        <v>327</v>
      </c>
      <c r="D430" s="68" t="s">
        <v>2456</v>
      </c>
      <c r="E430" s="68" t="str">
        <f t="shared" si="53"/>
        <v>AR</v>
      </c>
      <c r="F430" s="68" t="s">
        <v>325</v>
      </c>
      <c r="G430" s="68">
        <f t="shared" si="54"/>
        <v>47</v>
      </c>
      <c r="H430" s="68">
        <f t="shared" si="56"/>
        <v>2</v>
      </c>
      <c r="I430" s="68" t="str">
        <f t="shared" si="49"/>
        <v>47_2_AR</v>
      </c>
      <c r="J430" s="60">
        <v>43.768177396470698</v>
      </c>
      <c r="K430" s="60">
        <v>30.127245848411398</v>
      </c>
      <c r="L430" s="60">
        <v>25.544220050021501</v>
      </c>
      <c r="M430" s="68">
        <v>9</v>
      </c>
      <c r="N430" s="70">
        <f t="shared" si="50"/>
        <v>7.0298769771528994E-3</v>
      </c>
      <c r="O430" s="71">
        <v>41701332.479999997</v>
      </c>
      <c r="P430" s="57">
        <f t="shared" si="51"/>
        <v>9.0072796065510025E-2</v>
      </c>
      <c r="Q430" s="68">
        <v>8</v>
      </c>
      <c r="R430" s="68">
        <v>9</v>
      </c>
      <c r="S430" s="72">
        <f t="shared" si="52"/>
        <v>33.146547764967863</v>
      </c>
    </row>
    <row r="431" spans="1:19" x14ac:dyDescent="0.25">
      <c r="A431" s="68">
        <f t="shared" si="55"/>
        <v>429</v>
      </c>
      <c r="B431" s="68" t="s">
        <v>326</v>
      </c>
      <c r="C431" s="68" t="s">
        <v>327</v>
      </c>
      <c r="D431" s="68" t="s">
        <v>2860</v>
      </c>
      <c r="E431" s="68" t="str">
        <f t="shared" si="53"/>
        <v>OP</v>
      </c>
      <c r="F431" s="68" t="s">
        <v>325</v>
      </c>
      <c r="G431" s="68">
        <f t="shared" si="54"/>
        <v>47</v>
      </c>
      <c r="H431" s="68">
        <f t="shared" si="56"/>
        <v>2</v>
      </c>
      <c r="I431" s="68" t="str">
        <f t="shared" si="49"/>
        <v>47_2_OP</v>
      </c>
      <c r="J431" s="60">
        <v>45.054366066905999</v>
      </c>
      <c r="K431" s="60">
        <v>51.623731915888698</v>
      </c>
      <c r="L431" s="60">
        <v>39.625032607484599</v>
      </c>
      <c r="M431" s="68">
        <v>20</v>
      </c>
      <c r="N431" s="70">
        <f t="shared" si="50"/>
        <v>1.1423550087873463E-2</v>
      </c>
      <c r="O431" s="71">
        <v>122601259.79000001</v>
      </c>
      <c r="P431" s="57">
        <f t="shared" si="51"/>
        <v>0.26481259983084565</v>
      </c>
      <c r="Q431" s="68">
        <v>13</v>
      </c>
      <c r="R431" s="68">
        <v>33</v>
      </c>
      <c r="S431" s="72">
        <f t="shared" si="52"/>
        <v>45.434376863426429</v>
      </c>
    </row>
    <row r="432" spans="1:19" x14ac:dyDescent="0.25">
      <c r="A432" s="68">
        <f t="shared" si="55"/>
        <v>430</v>
      </c>
      <c r="B432" s="68" t="s">
        <v>326</v>
      </c>
      <c r="C432" s="68" t="s">
        <v>327</v>
      </c>
      <c r="D432" s="68" t="s">
        <v>3088</v>
      </c>
      <c r="E432" s="68" t="str">
        <f t="shared" si="53"/>
        <v>SERV</v>
      </c>
      <c r="F432" s="68" t="s">
        <v>325</v>
      </c>
      <c r="G432" s="68">
        <f t="shared" si="54"/>
        <v>47</v>
      </c>
      <c r="H432" s="68">
        <f t="shared" si="56"/>
        <v>2</v>
      </c>
      <c r="I432" s="68" t="str">
        <f t="shared" si="49"/>
        <v>47_2_SERV</v>
      </c>
      <c r="J432" s="60">
        <v>25.073485042769502</v>
      </c>
      <c r="K432" s="60">
        <v>78.852018537179802</v>
      </c>
      <c r="L432" s="60">
        <v>52.836091695634401</v>
      </c>
      <c r="M432" s="68">
        <v>2966</v>
      </c>
      <c r="N432" s="70">
        <f t="shared" si="50"/>
        <v>0.86028119507908607</v>
      </c>
      <c r="O432" s="71">
        <v>267039162.45643699</v>
      </c>
      <c r="P432" s="57">
        <f t="shared" si="51"/>
        <v>0.57679125800066644</v>
      </c>
      <c r="Q432" s="68">
        <v>979</v>
      </c>
      <c r="R432" s="68">
        <v>2982</v>
      </c>
      <c r="S432" s="72">
        <f t="shared" si="52"/>
        <v>52.253865091861236</v>
      </c>
    </row>
    <row r="433" spans="1:19" x14ac:dyDescent="0.25">
      <c r="A433" s="68">
        <f t="shared" si="55"/>
        <v>431</v>
      </c>
      <c r="B433" s="68" t="s">
        <v>326</v>
      </c>
      <c r="C433" s="68" t="s">
        <v>327</v>
      </c>
      <c r="D433" s="68" t="s">
        <v>2893</v>
      </c>
      <c r="E433" s="68" t="str">
        <f t="shared" si="53"/>
        <v>SOP</v>
      </c>
      <c r="F433" s="68" t="s">
        <v>325</v>
      </c>
      <c r="G433" s="68">
        <f t="shared" si="54"/>
        <v>47</v>
      </c>
      <c r="H433" s="68">
        <f t="shared" si="56"/>
        <v>2</v>
      </c>
      <c r="I433" s="68" t="str">
        <f t="shared" si="49"/>
        <v>47_2_SOP</v>
      </c>
      <c r="J433" s="60">
        <v>15.8557374707325</v>
      </c>
      <c r="K433" s="60">
        <v>63.330774731008198</v>
      </c>
      <c r="L433" s="60">
        <v>39.206420330279997</v>
      </c>
      <c r="M433" s="68">
        <v>21</v>
      </c>
      <c r="N433" s="70">
        <f t="shared" si="50"/>
        <v>1.4059753954305799E-2</v>
      </c>
      <c r="O433" s="71">
        <v>18342789.675675299</v>
      </c>
      <c r="P433" s="57">
        <f t="shared" si="51"/>
        <v>3.9619509868708255E-2</v>
      </c>
      <c r="Q433" s="68">
        <v>16</v>
      </c>
      <c r="R433" s="68">
        <v>24</v>
      </c>
      <c r="S433" s="72">
        <f t="shared" si="52"/>
        <v>39.464310844006896</v>
      </c>
    </row>
    <row r="434" spans="1:19" x14ac:dyDescent="0.25">
      <c r="A434" s="68">
        <f t="shared" si="55"/>
        <v>432</v>
      </c>
      <c r="B434" s="68" t="s">
        <v>552</v>
      </c>
      <c r="C434" s="68" t="s">
        <v>553</v>
      </c>
      <c r="D434" s="68" t="s">
        <v>2399</v>
      </c>
      <c r="E434" s="68" t="str">
        <f t="shared" si="53"/>
        <v>AD</v>
      </c>
      <c r="F434" s="68" t="s">
        <v>551</v>
      </c>
      <c r="G434" s="68">
        <f t="shared" si="54"/>
        <v>48</v>
      </c>
      <c r="H434" s="68">
        <f t="shared" si="56"/>
        <v>1</v>
      </c>
      <c r="I434" s="68" t="str">
        <f t="shared" si="49"/>
        <v>48_1_AD</v>
      </c>
      <c r="J434" s="60">
        <v>19.8238112557558</v>
      </c>
      <c r="K434" s="60">
        <v>55.978696786424301</v>
      </c>
      <c r="L434" s="60">
        <v>38.635064929588602</v>
      </c>
      <c r="M434" s="68">
        <v>253</v>
      </c>
      <c r="N434" s="70">
        <f t="shared" si="50"/>
        <v>0.52091254752851712</v>
      </c>
      <c r="O434" s="71">
        <v>116207538.767565</v>
      </c>
      <c r="P434" s="57">
        <f t="shared" si="51"/>
        <v>0.52597478758305882</v>
      </c>
      <c r="Q434" s="68">
        <v>137</v>
      </c>
      <c r="R434" s="68">
        <v>272</v>
      </c>
      <c r="S434" s="72">
        <f t="shared" si="52"/>
        <v>38.145857657256236</v>
      </c>
    </row>
    <row r="435" spans="1:19" x14ac:dyDescent="0.25">
      <c r="A435" s="68">
        <f t="shared" si="55"/>
        <v>433</v>
      </c>
      <c r="B435" s="68" t="s">
        <v>552</v>
      </c>
      <c r="C435" s="68" t="s">
        <v>553</v>
      </c>
      <c r="D435" s="68" t="s">
        <v>2456</v>
      </c>
      <c r="E435" s="68" t="str">
        <f t="shared" si="53"/>
        <v>AR</v>
      </c>
      <c r="F435" s="68" t="s">
        <v>551</v>
      </c>
      <c r="G435" s="68">
        <f t="shared" si="54"/>
        <v>48</v>
      </c>
      <c r="H435" s="68">
        <f t="shared" si="56"/>
        <v>1</v>
      </c>
      <c r="I435" s="68" t="str">
        <f t="shared" si="49"/>
        <v>48_1_AR</v>
      </c>
      <c r="J435" s="60">
        <v>37.562482843928599</v>
      </c>
      <c r="K435" s="60">
        <v>40.746457308370601</v>
      </c>
      <c r="L435" s="60">
        <v>41.930639645349203</v>
      </c>
      <c r="M435" s="68">
        <v>3</v>
      </c>
      <c r="N435" s="70">
        <f t="shared" si="50"/>
        <v>7.6045627376425855E-3</v>
      </c>
      <c r="O435" s="71">
        <v>3258390</v>
      </c>
      <c r="P435" s="57">
        <f t="shared" si="51"/>
        <v>1.4748018986450775E-2</v>
      </c>
      <c r="Q435" s="68">
        <v>2</v>
      </c>
      <c r="R435" s="68">
        <v>3</v>
      </c>
      <c r="S435" s="72">
        <f t="shared" si="52"/>
        <v>40.079859932549468</v>
      </c>
    </row>
    <row r="436" spans="1:19" x14ac:dyDescent="0.25">
      <c r="A436" s="68">
        <f t="shared" si="55"/>
        <v>434</v>
      </c>
      <c r="B436" s="68" t="s">
        <v>552</v>
      </c>
      <c r="C436" s="68" t="s">
        <v>553</v>
      </c>
      <c r="D436" s="68" t="s">
        <v>2860</v>
      </c>
      <c r="E436" s="68" t="str">
        <f t="shared" si="53"/>
        <v>OP</v>
      </c>
      <c r="F436" s="68" t="s">
        <v>551</v>
      </c>
      <c r="G436" s="68">
        <f t="shared" si="54"/>
        <v>48</v>
      </c>
      <c r="H436" s="68">
        <f t="shared" si="56"/>
        <v>1</v>
      </c>
      <c r="I436" s="68" t="str">
        <f t="shared" si="49"/>
        <v>48_1_OP</v>
      </c>
      <c r="J436" s="60">
        <v>29.2252461404758</v>
      </c>
      <c r="K436" s="60">
        <v>46.630479435193799</v>
      </c>
      <c r="L436" s="60">
        <v>26.7313317593206</v>
      </c>
      <c r="M436" s="68">
        <v>21</v>
      </c>
      <c r="N436" s="70">
        <f t="shared" si="50"/>
        <v>5.3231939163498096E-2</v>
      </c>
      <c r="O436" s="71">
        <v>49172229.659999996</v>
      </c>
      <c r="P436" s="57">
        <f t="shared" si="51"/>
        <v>0.22256174878752938</v>
      </c>
      <c r="Q436" s="68">
        <v>14</v>
      </c>
      <c r="R436" s="68">
        <v>23</v>
      </c>
      <c r="S436" s="72">
        <f t="shared" si="52"/>
        <v>34.195685778330066</v>
      </c>
    </row>
    <row r="437" spans="1:19" x14ac:dyDescent="0.25">
      <c r="A437" s="68">
        <f t="shared" si="55"/>
        <v>435</v>
      </c>
      <c r="B437" s="68" t="s">
        <v>552</v>
      </c>
      <c r="C437" s="68" t="s">
        <v>553</v>
      </c>
      <c r="D437" s="68" t="s">
        <v>3088</v>
      </c>
      <c r="E437" s="68" t="str">
        <f t="shared" si="53"/>
        <v>SERV</v>
      </c>
      <c r="F437" s="68" t="s">
        <v>551</v>
      </c>
      <c r="G437" s="68">
        <f t="shared" si="54"/>
        <v>48</v>
      </c>
      <c r="H437" s="68">
        <f t="shared" si="56"/>
        <v>1</v>
      </c>
      <c r="I437" s="68" t="str">
        <f t="shared" si="49"/>
        <v>48_1_SERV</v>
      </c>
      <c r="J437" s="60">
        <v>7.4573793259685397</v>
      </c>
      <c r="K437" s="60">
        <v>51.330694781571196</v>
      </c>
      <c r="L437" s="60">
        <v>37.604499486726297</v>
      </c>
      <c r="M437" s="68">
        <v>133</v>
      </c>
      <c r="N437" s="70">
        <f t="shared" si="50"/>
        <v>0.36121673003802279</v>
      </c>
      <c r="O437" s="71">
        <v>49221931.661165997</v>
      </c>
      <c r="P437" s="57">
        <f t="shared" si="51"/>
        <v>0.22278670837090056</v>
      </c>
      <c r="Q437" s="68">
        <v>95</v>
      </c>
      <c r="R437" s="68">
        <v>149</v>
      </c>
      <c r="S437" s="72">
        <f t="shared" si="52"/>
        <v>32.130857864755342</v>
      </c>
    </row>
    <row r="438" spans="1:19" x14ac:dyDescent="0.25">
      <c r="A438" s="68">
        <f t="shared" si="55"/>
        <v>436</v>
      </c>
      <c r="B438" s="68" t="s">
        <v>552</v>
      </c>
      <c r="C438" s="68" t="s">
        <v>553</v>
      </c>
      <c r="D438" s="68" t="s">
        <v>2893</v>
      </c>
      <c r="E438" s="68" t="str">
        <f t="shared" si="53"/>
        <v>SOP</v>
      </c>
      <c r="F438" s="68" t="s">
        <v>551</v>
      </c>
      <c r="G438" s="68">
        <f t="shared" si="54"/>
        <v>48</v>
      </c>
      <c r="H438" s="68">
        <f t="shared" si="56"/>
        <v>1</v>
      </c>
      <c r="I438" s="68" t="str">
        <f t="shared" si="49"/>
        <v>48_1_SOP</v>
      </c>
      <c r="J438" s="60">
        <v>21.451985316643299</v>
      </c>
      <c r="K438" s="60">
        <v>37.187533212239501</v>
      </c>
      <c r="L438" s="60">
        <v>43.320405761129102</v>
      </c>
      <c r="M438" s="68">
        <v>18</v>
      </c>
      <c r="N438" s="70">
        <f t="shared" si="50"/>
        <v>5.7034220532319393E-2</v>
      </c>
      <c r="O438" s="71">
        <v>3077379.75</v>
      </c>
      <c r="P438" s="57">
        <f t="shared" si="51"/>
        <v>1.3928736272060477E-2</v>
      </c>
      <c r="Q438" s="68">
        <v>15</v>
      </c>
      <c r="R438" s="68">
        <v>18</v>
      </c>
      <c r="S438" s="72">
        <f t="shared" si="52"/>
        <v>33.986641430003971</v>
      </c>
    </row>
    <row r="439" spans="1:19" x14ac:dyDescent="0.25">
      <c r="A439" s="68">
        <f t="shared" si="55"/>
        <v>437</v>
      </c>
      <c r="B439" s="68" t="s">
        <v>571</v>
      </c>
      <c r="C439" s="68" t="s">
        <v>572</v>
      </c>
      <c r="D439" s="68" t="s">
        <v>2399</v>
      </c>
      <c r="E439" s="68" t="str">
        <f t="shared" si="53"/>
        <v>AD</v>
      </c>
      <c r="F439" s="68" t="s">
        <v>570</v>
      </c>
      <c r="G439" s="68">
        <f t="shared" si="54"/>
        <v>49</v>
      </c>
      <c r="H439" s="68">
        <f t="shared" si="56"/>
        <v>1</v>
      </c>
      <c r="I439" s="68" t="str">
        <f t="shared" si="49"/>
        <v>49_1_AD</v>
      </c>
      <c r="J439" s="60">
        <v>15.596485496418699</v>
      </c>
      <c r="K439" s="60">
        <v>61.673152001955899</v>
      </c>
      <c r="L439" s="60">
        <v>37.363708371231702</v>
      </c>
      <c r="M439" s="68">
        <v>124</v>
      </c>
      <c r="N439" s="70">
        <f t="shared" si="50"/>
        <v>0.22758620689655173</v>
      </c>
      <c r="O439" s="71">
        <v>44922225.727171101</v>
      </c>
      <c r="P439" s="57">
        <f t="shared" si="51"/>
        <v>0.14055145438212796</v>
      </c>
      <c r="Q439" s="68">
        <v>99</v>
      </c>
      <c r="R439" s="68">
        <v>165</v>
      </c>
      <c r="S439" s="72">
        <f t="shared" si="52"/>
        <v>38.211115289868765</v>
      </c>
    </row>
    <row r="440" spans="1:19" x14ac:dyDescent="0.25">
      <c r="A440" s="68">
        <f t="shared" si="55"/>
        <v>438</v>
      </c>
      <c r="B440" s="68" t="s">
        <v>571</v>
      </c>
      <c r="C440" s="68" t="s">
        <v>572</v>
      </c>
      <c r="D440" s="68" t="s">
        <v>2456</v>
      </c>
      <c r="E440" s="68" t="str">
        <f t="shared" si="53"/>
        <v>AR</v>
      </c>
      <c r="F440" s="68" t="s">
        <v>570</v>
      </c>
      <c r="G440" s="68">
        <f t="shared" si="54"/>
        <v>49</v>
      </c>
      <c r="H440" s="68">
        <f t="shared" si="56"/>
        <v>1</v>
      </c>
      <c r="I440" s="68" t="str">
        <f t="shared" si="49"/>
        <v>49_1_AR</v>
      </c>
      <c r="J440" s="60">
        <v>54.897164976631103</v>
      </c>
      <c r="K440" s="60">
        <v>69.071368323674207</v>
      </c>
      <c r="L440" s="60">
        <v>71.877111995165194</v>
      </c>
      <c r="M440" s="68">
        <v>10</v>
      </c>
      <c r="N440" s="70">
        <f t="shared" si="50"/>
        <v>2.0689655172413793E-2</v>
      </c>
      <c r="O440" s="71">
        <v>13867846.710000001</v>
      </c>
      <c r="P440" s="57">
        <f t="shared" si="51"/>
        <v>4.3389346647175857E-2</v>
      </c>
      <c r="Q440" s="68">
        <v>9</v>
      </c>
      <c r="R440" s="68">
        <v>10</v>
      </c>
      <c r="S440" s="72">
        <f t="shared" si="52"/>
        <v>65.281881765156825</v>
      </c>
    </row>
    <row r="441" spans="1:19" x14ac:dyDescent="0.25">
      <c r="A441" s="68">
        <f t="shared" si="55"/>
        <v>439</v>
      </c>
      <c r="B441" s="68" t="s">
        <v>571</v>
      </c>
      <c r="C441" s="68" t="s">
        <v>572</v>
      </c>
      <c r="D441" s="68" t="s">
        <v>2860</v>
      </c>
      <c r="E441" s="68" t="str">
        <f t="shared" si="53"/>
        <v>OP</v>
      </c>
      <c r="F441" s="68" t="s">
        <v>570</v>
      </c>
      <c r="G441" s="68">
        <f t="shared" si="54"/>
        <v>49</v>
      </c>
      <c r="H441" s="68">
        <f t="shared" si="56"/>
        <v>1</v>
      </c>
      <c r="I441" s="68" t="str">
        <f t="shared" si="49"/>
        <v>49_1_OP</v>
      </c>
      <c r="J441" s="60">
        <v>28.560984649974699</v>
      </c>
      <c r="K441" s="60">
        <v>56.7070407514951</v>
      </c>
      <c r="L441" s="60">
        <v>23.978026041856101</v>
      </c>
      <c r="M441" s="68">
        <v>12</v>
      </c>
      <c r="N441" s="70">
        <f t="shared" si="50"/>
        <v>2.0689655172413793E-2</v>
      </c>
      <c r="O441" s="71">
        <v>88135100.549999997</v>
      </c>
      <c r="P441" s="57">
        <f t="shared" si="51"/>
        <v>0.27575473752461521</v>
      </c>
      <c r="Q441" s="68">
        <v>9</v>
      </c>
      <c r="R441" s="68">
        <v>12</v>
      </c>
      <c r="S441" s="72">
        <f t="shared" si="52"/>
        <v>36.415350481108632</v>
      </c>
    </row>
    <row r="442" spans="1:19" x14ac:dyDescent="0.25">
      <c r="A442" s="68">
        <f t="shared" si="55"/>
        <v>440</v>
      </c>
      <c r="B442" s="68" t="s">
        <v>571</v>
      </c>
      <c r="C442" s="68" t="s">
        <v>572</v>
      </c>
      <c r="D442" s="68" t="s">
        <v>3088</v>
      </c>
      <c r="E442" s="68" t="str">
        <f t="shared" si="53"/>
        <v>SERV</v>
      </c>
      <c r="F442" s="68" t="s">
        <v>570</v>
      </c>
      <c r="G442" s="68">
        <f t="shared" si="54"/>
        <v>49</v>
      </c>
      <c r="H442" s="68">
        <f t="shared" si="56"/>
        <v>1</v>
      </c>
      <c r="I442" s="68" t="str">
        <f t="shared" si="49"/>
        <v>49_1_SERV</v>
      </c>
      <c r="J442" s="60">
        <v>17.226104200515699</v>
      </c>
      <c r="K442" s="60">
        <v>63.254658624643497</v>
      </c>
      <c r="L442" s="60">
        <v>53.898823620410496</v>
      </c>
      <c r="M442" s="68">
        <v>545</v>
      </c>
      <c r="N442" s="70">
        <f t="shared" si="50"/>
        <v>0.7080459770114943</v>
      </c>
      <c r="O442" s="71">
        <v>167334829.81100899</v>
      </c>
      <c r="P442" s="57">
        <f t="shared" si="51"/>
        <v>0.52355272513796369</v>
      </c>
      <c r="Q442" s="68">
        <v>308</v>
      </c>
      <c r="R442" s="68">
        <v>576</v>
      </c>
      <c r="S442" s="72">
        <f t="shared" si="52"/>
        <v>44.793195481856564</v>
      </c>
    </row>
    <row r="443" spans="1:19" x14ac:dyDescent="0.25">
      <c r="A443" s="68">
        <f t="shared" si="55"/>
        <v>441</v>
      </c>
      <c r="B443" s="68" t="s">
        <v>571</v>
      </c>
      <c r="C443" s="68" t="s">
        <v>572</v>
      </c>
      <c r="D443" s="68" t="s">
        <v>2893</v>
      </c>
      <c r="E443" s="68" t="str">
        <f t="shared" si="53"/>
        <v>SOP</v>
      </c>
      <c r="F443" s="68" t="s">
        <v>570</v>
      </c>
      <c r="G443" s="68">
        <f t="shared" si="54"/>
        <v>49</v>
      </c>
      <c r="H443" s="68">
        <f t="shared" si="56"/>
        <v>1</v>
      </c>
      <c r="I443" s="68" t="str">
        <f t="shared" si="49"/>
        <v>49_1_SOP</v>
      </c>
      <c r="J443" s="60">
        <v>30.760657598731701</v>
      </c>
      <c r="K443" s="60">
        <v>56.574382371064701</v>
      </c>
      <c r="L443" s="60">
        <v>48.370775759086399</v>
      </c>
      <c r="M443" s="68">
        <v>12</v>
      </c>
      <c r="N443" s="70">
        <f t="shared" si="50"/>
        <v>2.2988505747126436E-2</v>
      </c>
      <c r="O443" s="71">
        <v>5354091.0199999996</v>
      </c>
      <c r="P443" s="57">
        <f t="shared" si="51"/>
        <v>1.6751736308117247E-2</v>
      </c>
      <c r="Q443" s="68">
        <v>10</v>
      </c>
      <c r="R443" s="68">
        <v>12</v>
      </c>
      <c r="S443" s="72">
        <f t="shared" si="52"/>
        <v>45.235271909627592</v>
      </c>
    </row>
    <row r="444" spans="1:19" x14ac:dyDescent="0.25">
      <c r="A444" s="68">
        <f t="shared" si="55"/>
        <v>442</v>
      </c>
      <c r="B444" s="68" t="s">
        <v>215</v>
      </c>
      <c r="C444" s="68" t="s">
        <v>2281</v>
      </c>
      <c r="D444" s="68" t="s">
        <v>2399</v>
      </c>
      <c r="E444" s="68" t="str">
        <f t="shared" si="53"/>
        <v>AD</v>
      </c>
      <c r="F444" s="68" t="s">
        <v>2280</v>
      </c>
      <c r="G444" s="68">
        <f t="shared" si="54"/>
        <v>50</v>
      </c>
      <c r="H444" s="68">
        <f t="shared" si="56"/>
        <v>1</v>
      </c>
      <c r="I444" s="68" t="str">
        <f t="shared" si="49"/>
        <v>50_1_AD</v>
      </c>
      <c r="J444" s="60">
        <v>22.623987960492801</v>
      </c>
      <c r="K444" s="60">
        <v>37.1588351494986</v>
      </c>
      <c r="L444" s="60">
        <v>57.9196636390812</v>
      </c>
      <c r="M444" s="68">
        <v>30</v>
      </c>
      <c r="N444" s="70">
        <f t="shared" si="50"/>
        <v>0.32</v>
      </c>
      <c r="O444" s="71">
        <v>478793668.55755001</v>
      </c>
      <c r="P444" s="57">
        <f t="shared" si="51"/>
        <v>0.47325467193478027</v>
      </c>
      <c r="Q444" s="68">
        <v>32</v>
      </c>
      <c r="R444" s="68">
        <v>35</v>
      </c>
      <c r="S444" s="72">
        <f t="shared" si="52"/>
        <v>39.234162249690861</v>
      </c>
    </row>
    <row r="445" spans="1:19" x14ac:dyDescent="0.25">
      <c r="A445" s="68">
        <f t="shared" si="55"/>
        <v>443</v>
      </c>
      <c r="B445" s="68" t="s">
        <v>215</v>
      </c>
      <c r="C445" s="68" t="s">
        <v>2281</v>
      </c>
      <c r="D445" s="68" t="s">
        <v>2456</v>
      </c>
      <c r="E445" s="68" t="str">
        <f t="shared" si="53"/>
        <v>AR</v>
      </c>
      <c r="F445" s="68" t="s">
        <v>2280</v>
      </c>
      <c r="G445" s="68">
        <f t="shared" si="54"/>
        <v>50</v>
      </c>
      <c r="H445" s="68">
        <f t="shared" si="56"/>
        <v>1</v>
      </c>
      <c r="I445" s="68" t="str">
        <f t="shared" si="49"/>
        <v>50_1_AR</v>
      </c>
      <c r="J445" s="60">
        <v>53.889622858975201</v>
      </c>
      <c r="K445" s="60">
        <v>8.5407993905259296</v>
      </c>
      <c r="L445" s="60">
        <v>16.3631764469655</v>
      </c>
      <c r="M445" s="68">
        <v>2</v>
      </c>
      <c r="N445" s="70">
        <f t="shared" si="50"/>
        <v>0.03</v>
      </c>
      <c r="O445" s="71">
        <v>3974659.6</v>
      </c>
      <c r="P445" s="57">
        <f t="shared" si="51"/>
        <v>3.9286781521513155E-3</v>
      </c>
      <c r="Q445" s="68">
        <v>3</v>
      </c>
      <c r="R445" s="68">
        <v>3</v>
      </c>
      <c r="S445" s="72">
        <f t="shared" si="52"/>
        <v>26.26453289882221</v>
      </c>
    </row>
    <row r="446" spans="1:19" x14ac:dyDescent="0.25">
      <c r="A446" s="68">
        <f t="shared" si="55"/>
        <v>444</v>
      </c>
      <c r="B446" s="68" t="s">
        <v>215</v>
      </c>
      <c r="C446" s="68" t="s">
        <v>2281</v>
      </c>
      <c r="D446" s="68" t="s">
        <v>3088</v>
      </c>
      <c r="E446" s="68" t="str">
        <f t="shared" si="53"/>
        <v>SERV</v>
      </c>
      <c r="F446" s="68" t="s">
        <v>2280</v>
      </c>
      <c r="G446" s="68">
        <f t="shared" si="54"/>
        <v>50</v>
      </c>
      <c r="H446" s="68">
        <f t="shared" si="56"/>
        <v>1</v>
      </c>
      <c r="I446" s="68" t="str">
        <f t="shared" si="49"/>
        <v>50_1_SERV</v>
      </c>
      <c r="J446" s="60">
        <v>23.088606818905401</v>
      </c>
      <c r="K446" s="60">
        <v>45.7707123275502</v>
      </c>
      <c r="L446" s="60">
        <v>44.184561806425499</v>
      </c>
      <c r="M446" s="68">
        <v>81</v>
      </c>
      <c r="N446" s="70">
        <f t="shared" si="50"/>
        <v>0.65</v>
      </c>
      <c r="O446" s="71">
        <v>528935722.43348801</v>
      </c>
      <c r="P446" s="57">
        <f t="shared" si="51"/>
        <v>0.52281664991306842</v>
      </c>
      <c r="Q446" s="68">
        <v>65</v>
      </c>
      <c r="R446" s="68">
        <v>81</v>
      </c>
      <c r="S446" s="72">
        <f t="shared" si="52"/>
        <v>37.681293650960363</v>
      </c>
    </row>
    <row r="447" spans="1:19" x14ac:dyDescent="0.25">
      <c r="A447" s="68">
        <f t="shared" si="55"/>
        <v>445</v>
      </c>
      <c r="B447" s="68" t="s">
        <v>215</v>
      </c>
      <c r="C447" s="68" t="s">
        <v>396</v>
      </c>
      <c r="D447" s="68" t="s">
        <v>2399</v>
      </c>
      <c r="E447" s="68" t="str">
        <f t="shared" si="53"/>
        <v>AD</v>
      </c>
      <c r="F447" s="68" t="s">
        <v>395</v>
      </c>
      <c r="G447" s="68">
        <f t="shared" si="54"/>
        <v>50</v>
      </c>
      <c r="H447" s="68">
        <f t="shared" si="56"/>
        <v>2</v>
      </c>
      <c r="I447" s="68" t="str">
        <f t="shared" si="49"/>
        <v>50_2_AD</v>
      </c>
      <c r="J447" s="60">
        <v>19.931577162434799</v>
      </c>
      <c r="K447" s="60">
        <v>37.4687410054932</v>
      </c>
      <c r="L447" s="60">
        <v>29.727718668137801</v>
      </c>
      <c r="M447" s="68">
        <v>36</v>
      </c>
      <c r="N447" s="70">
        <f t="shared" si="50"/>
        <v>0.52</v>
      </c>
      <c r="O447" s="71">
        <v>19063622.777908199</v>
      </c>
      <c r="P447" s="57">
        <f t="shared" si="51"/>
        <v>0.78601411606529514</v>
      </c>
      <c r="Q447" s="68">
        <v>39</v>
      </c>
      <c r="R447" s="68">
        <v>57</v>
      </c>
      <c r="S447" s="72">
        <f t="shared" si="52"/>
        <v>29.042678945355267</v>
      </c>
    </row>
    <row r="448" spans="1:19" x14ac:dyDescent="0.25">
      <c r="A448" s="68">
        <f t="shared" si="55"/>
        <v>446</v>
      </c>
      <c r="B448" s="68" t="s">
        <v>215</v>
      </c>
      <c r="C448" s="68" t="s">
        <v>396</v>
      </c>
      <c r="D448" s="68" t="s">
        <v>3088</v>
      </c>
      <c r="E448" s="68" t="str">
        <f t="shared" si="53"/>
        <v>SERV</v>
      </c>
      <c r="F448" s="68" t="s">
        <v>395</v>
      </c>
      <c r="G448" s="68">
        <f t="shared" si="54"/>
        <v>50</v>
      </c>
      <c r="H448" s="68">
        <f t="shared" si="56"/>
        <v>2</v>
      </c>
      <c r="I448" s="68" t="str">
        <f t="shared" si="49"/>
        <v>50_2_SERV</v>
      </c>
      <c r="J448" s="60">
        <v>29.654062188533</v>
      </c>
      <c r="K448" s="60">
        <v>39.682759005064597</v>
      </c>
      <c r="L448" s="60">
        <v>26.2220689475154</v>
      </c>
      <c r="M448" s="68">
        <v>54</v>
      </c>
      <c r="N448" s="70">
        <f t="shared" si="50"/>
        <v>0.48</v>
      </c>
      <c r="O448" s="71">
        <v>5189914.6437079804</v>
      </c>
      <c r="P448" s="57">
        <f t="shared" si="51"/>
        <v>0.21398588393470486</v>
      </c>
      <c r="Q448" s="68">
        <v>36</v>
      </c>
      <c r="R448" s="68">
        <v>61</v>
      </c>
      <c r="S448" s="72">
        <f t="shared" si="52"/>
        <v>31.852963380370998</v>
      </c>
    </row>
    <row r="449" spans="1:19" x14ac:dyDescent="0.25">
      <c r="A449" s="68">
        <f t="shared" si="55"/>
        <v>447</v>
      </c>
      <c r="B449" s="68" t="s">
        <v>215</v>
      </c>
      <c r="C449" s="68" t="s">
        <v>1454</v>
      </c>
      <c r="D449" s="68" t="s">
        <v>2399</v>
      </c>
      <c r="E449" s="68" t="str">
        <f t="shared" si="53"/>
        <v>AD</v>
      </c>
      <c r="F449" s="68" t="s">
        <v>1453</v>
      </c>
      <c r="G449" s="68">
        <f t="shared" si="54"/>
        <v>50</v>
      </c>
      <c r="H449" s="68">
        <f t="shared" si="56"/>
        <v>3</v>
      </c>
      <c r="I449" s="68" t="str">
        <f t="shared" si="49"/>
        <v>50_3_AD</v>
      </c>
      <c r="J449" s="60">
        <v>21.842782818341099</v>
      </c>
      <c r="K449" s="60">
        <v>43.306619933468802</v>
      </c>
      <c r="L449" s="60">
        <v>43.1847405978315</v>
      </c>
      <c r="M449" s="68">
        <v>83</v>
      </c>
      <c r="N449" s="70">
        <f t="shared" si="50"/>
        <v>0.55462184873949583</v>
      </c>
      <c r="O449" s="71">
        <v>20263030.155000001</v>
      </c>
      <c r="P449" s="57">
        <f t="shared" si="51"/>
        <v>0.64821419832797933</v>
      </c>
      <c r="Q449" s="68">
        <v>66</v>
      </c>
      <c r="R449" s="68">
        <v>87</v>
      </c>
      <c r="S449" s="72">
        <f t="shared" si="52"/>
        <v>36.111381116547136</v>
      </c>
    </row>
    <row r="450" spans="1:19" x14ac:dyDescent="0.25">
      <c r="A450" s="68">
        <f t="shared" si="55"/>
        <v>448</v>
      </c>
      <c r="B450" s="68" t="s">
        <v>215</v>
      </c>
      <c r="C450" s="68" t="s">
        <v>1454</v>
      </c>
      <c r="D450" s="68" t="s">
        <v>3088</v>
      </c>
      <c r="E450" s="68" t="str">
        <f t="shared" si="53"/>
        <v>SERV</v>
      </c>
      <c r="F450" s="68" t="s">
        <v>1453</v>
      </c>
      <c r="G450" s="68">
        <f t="shared" si="54"/>
        <v>50</v>
      </c>
      <c r="H450" s="68">
        <f t="shared" si="56"/>
        <v>3</v>
      </c>
      <c r="I450" s="68" t="str">
        <f t="shared" si="49"/>
        <v>50_3_SERV</v>
      </c>
      <c r="J450" s="60">
        <v>19.070445068778302</v>
      </c>
      <c r="K450" s="60">
        <v>51.329190429535501</v>
      </c>
      <c r="L450" s="60">
        <v>31.5344924415554</v>
      </c>
      <c r="M450" s="68">
        <v>97</v>
      </c>
      <c r="N450" s="70">
        <f t="shared" si="50"/>
        <v>0.44537815126050423</v>
      </c>
      <c r="O450" s="71">
        <v>10996745.0971728</v>
      </c>
      <c r="P450" s="57">
        <f t="shared" si="51"/>
        <v>0.35178580167202067</v>
      </c>
      <c r="Q450" s="68">
        <v>53</v>
      </c>
      <c r="R450" s="68">
        <v>111</v>
      </c>
      <c r="S450" s="72">
        <f t="shared" si="52"/>
        <v>33.978042646623067</v>
      </c>
    </row>
    <row r="451" spans="1:19" x14ac:dyDescent="0.25">
      <c r="A451" s="68">
        <f t="shared" si="55"/>
        <v>449</v>
      </c>
      <c r="B451" s="68" t="s">
        <v>215</v>
      </c>
      <c r="C451" s="68" t="s">
        <v>2127</v>
      </c>
      <c r="D451" s="68" t="s">
        <v>2399</v>
      </c>
      <c r="E451" s="68" t="str">
        <f t="shared" si="53"/>
        <v>AD</v>
      </c>
      <c r="F451" s="68" t="s">
        <v>2126</v>
      </c>
      <c r="G451" s="68">
        <f t="shared" si="54"/>
        <v>50</v>
      </c>
      <c r="H451" s="68">
        <f t="shared" si="56"/>
        <v>4</v>
      </c>
      <c r="I451" s="68" t="str">
        <f t="shared" ref="I451:I514" si="57">CONCATENATE(G451,"_",H451,"_",E451)</f>
        <v>50_4_AD</v>
      </c>
      <c r="J451" s="60">
        <v>23.051535919801498</v>
      </c>
      <c r="K451" s="60">
        <v>39.914931209943703</v>
      </c>
      <c r="L451" s="60">
        <v>66.808702695424401</v>
      </c>
      <c r="M451" s="68">
        <v>43</v>
      </c>
      <c r="N451" s="70">
        <f t="shared" ref="N451:N514" si="58">Q451/SUMIF($C$3:$C$3832,C451,$Q$3:$Q$3832)</f>
        <v>0.47297297297297297</v>
      </c>
      <c r="O451" s="71">
        <v>31473178.3648788</v>
      </c>
      <c r="P451" s="57">
        <f t="shared" ref="P451:P514" si="59">O451/SUMIF($C$3:$C$3832,C451,$O$3:$O$3832)</f>
        <v>0.87768418452094676</v>
      </c>
      <c r="Q451" s="68">
        <v>35</v>
      </c>
      <c r="R451" s="68">
        <v>48</v>
      </c>
      <c r="S451" s="72">
        <f t="shared" ref="S451:S514" si="60">AVERAGE(J451:L451)</f>
        <v>43.258389941723202</v>
      </c>
    </row>
    <row r="452" spans="1:19" x14ac:dyDescent="0.25">
      <c r="A452" s="68">
        <f t="shared" si="55"/>
        <v>450</v>
      </c>
      <c r="B452" s="68" t="s">
        <v>215</v>
      </c>
      <c r="C452" s="68" t="s">
        <v>2127</v>
      </c>
      <c r="D452" s="68" t="s">
        <v>3088</v>
      </c>
      <c r="E452" s="68" t="str">
        <f t="shared" ref="E452:E515" si="61">IF(D452="Adquisiciones","AD",IF(D452="Arrendamientos","AR",IF(D452="Servicios","SERV",IF(D452="Obra pública","OP",IF(D452="Servicios relacionados con la OP","SOP","")))))</f>
        <v>SERV</v>
      </c>
      <c r="F452" s="68" t="s">
        <v>2126</v>
      </c>
      <c r="G452" s="68">
        <f t="shared" ref="G452:G515" si="62">IF(B452&lt;&gt;B451,G451+1,G451)</f>
        <v>50</v>
      </c>
      <c r="H452" s="68">
        <f t="shared" si="56"/>
        <v>4</v>
      </c>
      <c r="I452" s="68" t="str">
        <f t="shared" si="57"/>
        <v>50_4_SERV</v>
      </c>
      <c r="J452" s="60">
        <v>24.2804822893915</v>
      </c>
      <c r="K452" s="60">
        <v>34.745859115995103</v>
      </c>
      <c r="L452" s="60">
        <v>39.379869756305901</v>
      </c>
      <c r="M452" s="68">
        <v>55</v>
      </c>
      <c r="N452" s="70">
        <f t="shared" si="58"/>
        <v>0.52702702702702697</v>
      </c>
      <c r="O452" s="71">
        <v>4386164.8020000001</v>
      </c>
      <c r="P452" s="57">
        <f t="shared" si="59"/>
        <v>0.12231581547905336</v>
      </c>
      <c r="Q452" s="68">
        <v>39</v>
      </c>
      <c r="R452" s="68">
        <v>56</v>
      </c>
      <c r="S452" s="72">
        <f t="shared" si="60"/>
        <v>32.802070387230835</v>
      </c>
    </row>
    <row r="453" spans="1:19" x14ac:dyDescent="0.25">
      <c r="A453" s="68">
        <f t="shared" ref="A453:A516" si="63">A452+1</f>
        <v>451</v>
      </c>
      <c r="B453" s="68" t="s">
        <v>215</v>
      </c>
      <c r="C453" s="68" t="s">
        <v>941</v>
      </c>
      <c r="D453" s="68" t="s">
        <v>2399</v>
      </c>
      <c r="E453" s="68" t="str">
        <f t="shared" si="61"/>
        <v>AD</v>
      </c>
      <c r="F453" s="68" t="s">
        <v>940</v>
      </c>
      <c r="G453" s="68">
        <f t="shared" si="62"/>
        <v>50</v>
      </c>
      <c r="H453" s="68">
        <f t="shared" si="56"/>
        <v>5</v>
      </c>
      <c r="I453" s="68" t="str">
        <f t="shared" si="57"/>
        <v>50_5_AD</v>
      </c>
      <c r="J453" s="60">
        <v>24.796336499762798</v>
      </c>
      <c r="K453" s="60">
        <v>43.295461905403201</v>
      </c>
      <c r="L453" s="60">
        <v>21.299876809700599</v>
      </c>
      <c r="M453" s="68">
        <v>30</v>
      </c>
      <c r="N453" s="70">
        <f t="shared" si="58"/>
        <v>0.44230769230769229</v>
      </c>
      <c r="O453" s="71">
        <v>5326310.0359653896</v>
      </c>
      <c r="P453" s="57">
        <f t="shared" si="59"/>
        <v>0.46648262549363378</v>
      </c>
      <c r="Q453" s="68">
        <v>23</v>
      </c>
      <c r="R453" s="68">
        <v>31</v>
      </c>
      <c r="S453" s="72">
        <f t="shared" si="60"/>
        <v>29.797225071622204</v>
      </c>
    </row>
    <row r="454" spans="1:19" x14ac:dyDescent="0.25">
      <c r="A454" s="68">
        <f t="shared" si="63"/>
        <v>452</v>
      </c>
      <c r="B454" s="68" t="s">
        <v>215</v>
      </c>
      <c r="C454" s="68" t="s">
        <v>941</v>
      </c>
      <c r="D454" s="68" t="s">
        <v>2860</v>
      </c>
      <c r="E454" s="68" t="str">
        <f t="shared" si="61"/>
        <v>OP</v>
      </c>
      <c r="F454" s="68" t="s">
        <v>940</v>
      </c>
      <c r="G454" s="68">
        <f t="shared" si="62"/>
        <v>50</v>
      </c>
      <c r="H454" s="68">
        <f t="shared" si="56"/>
        <v>5</v>
      </c>
      <c r="I454" s="68" t="str">
        <f t="shared" si="57"/>
        <v>50_5_OP</v>
      </c>
      <c r="J454" s="60">
        <v>70.234049346151394</v>
      </c>
      <c r="K454" s="60">
        <v>33.734991926022701</v>
      </c>
      <c r="L454" s="60">
        <v>22.939772984019001</v>
      </c>
      <c r="M454" s="68">
        <v>7</v>
      </c>
      <c r="N454" s="70">
        <f t="shared" si="58"/>
        <v>0.11538461538461539</v>
      </c>
      <c r="O454" s="71">
        <v>3352518.2310000001</v>
      </c>
      <c r="P454" s="57">
        <f t="shared" si="59"/>
        <v>0.29361631145241784</v>
      </c>
      <c r="Q454" s="68">
        <v>6</v>
      </c>
      <c r="R454" s="68">
        <v>7</v>
      </c>
      <c r="S454" s="72">
        <f t="shared" si="60"/>
        <v>42.302938085397699</v>
      </c>
    </row>
    <row r="455" spans="1:19" x14ac:dyDescent="0.25">
      <c r="A455" s="68">
        <f t="shared" si="63"/>
        <v>453</v>
      </c>
      <c r="B455" s="68" t="s">
        <v>215</v>
      </c>
      <c r="C455" s="68" t="s">
        <v>941</v>
      </c>
      <c r="D455" s="68" t="s">
        <v>3088</v>
      </c>
      <c r="E455" s="68" t="str">
        <f t="shared" si="61"/>
        <v>SERV</v>
      </c>
      <c r="F455" s="68" t="s">
        <v>940</v>
      </c>
      <c r="G455" s="68">
        <f t="shared" si="62"/>
        <v>50</v>
      </c>
      <c r="H455" s="68">
        <f t="shared" si="56"/>
        <v>5</v>
      </c>
      <c r="I455" s="68" t="str">
        <f t="shared" si="57"/>
        <v>50_5_SERV</v>
      </c>
      <c r="J455" s="60">
        <v>27.2054326319886</v>
      </c>
      <c r="K455" s="60">
        <v>36.645323854514601</v>
      </c>
      <c r="L455" s="60">
        <v>14.1133394520485</v>
      </c>
      <c r="M455" s="68">
        <v>37</v>
      </c>
      <c r="N455" s="70">
        <f t="shared" si="58"/>
        <v>0.44230769230769229</v>
      </c>
      <c r="O455" s="71">
        <v>2739196.21</v>
      </c>
      <c r="P455" s="57">
        <f t="shared" si="59"/>
        <v>0.23990106305394837</v>
      </c>
      <c r="Q455" s="68">
        <v>23</v>
      </c>
      <c r="R455" s="68">
        <v>39</v>
      </c>
      <c r="S455" s="72">
        <f t="shared" si="60"/>
        <v>25.988031979517235</v>
      </c>
    </row>
    <row r="456" spans="1:19" x14ac:dyDescent="0.25">
      <c r="A456" s="68">
        <f t="shared" si="63"/>
        <v>454</v>
      </c>
      <c r="B456" s="68" t="s">
        <v>215</v>
      </c>
      <c r="C456" s="68" t="s">
        <v>411</v>
      </c>
      <c r="D456" s="68" t="s">
        <v>2399</v>
      </c>
      <c r="E456" s="68" t="str">
        <f t="shared" si="61"/>
        <v>AD</v>
      </c>
      <c r="F456" s="68" t="s">
        <v>410</v>
      </c>
      <c r="G456" s="68">
        <f t="shared" si="62"/>
        <v>50</v>
      </c>
      <c r="H456" s="68">
        <f t="shared" si="56"/>
        <v>6</v>
      </c>
      <c r="I456" s="68" t="str">
        <f t="shared" si="57"/>
        <v>50_6_AD</v>
      </c>
      <c r="J456" s="60">
        <v>21.7935665230723</v>
      </c>
      <c r="K456" s="60">
        <v>46.829660272773197</v>
      </c>
      <c r="L456" s="60">
        <v>34.399542084449401</v>
      </c>
      <c r="M456" s="68">
        <v>42</v>
      </c>
      <c r="N456" s="70">
        <f t="shared" si="58"/>
        <v>0.52631578947368418</v>
      </c>
      <c r="O456" s="71">
        <v>16853904.603630099</v>
      </c>
      <c r="P456" s="57">
        <f t="shared" si="59"/>
        <v>0.71568600276419747</v>
      </c>
      <c r="Q456" s="68">
        <v>30</v>
      </c>
      <c r="R456" s="68">
        <v>44</v>
      </c>
      <c r="S456" s="72">
        <f t="shared" si="60"/>
        <v>34.340922960098304</v>
      </c>
    </row>
    <row r="457" spans="1:19" x14ac:dyDescent="0.25">
      <c r="A457" s="68">
        <f t="shared" si="63"/>
        <v>455</v>
      </c>
      <c r="B457" s="68" t="s">
        <v>215</v>
      </c>
      <c r="C457" s="68" t="s">
        <v>411</v>
      </c>
      <c r="D457" s="68" t="s">
        <v>3088</v>
      </c>
      <c r="E457" s="68" t="str">
        <f t="shared" si="61"/>
        <v>SERV</v>
      </c>
      <c r="F457" s="68" t="s">
        <v>410</v>
      </c>
      <c r="G457" s="68">
        <f t="shared" si="62"/>
        <v>50</v>
      </c>
      <c r="H457" s="68">
        <f t="shared" ref="H457:H520" si="64">IF(B457&lt;&gt;B456,1,IF(C457&lt;&gt;C456,H456+1,H456))</f>
        <v>6</v>
      </c>
      <c r="I457" s="68" t="str">
        <f t="shared" si="57"/>
        <v>50_6_SERV</v>
      </c>
      <c r="J457" s="60">
        <v>30.457865155688499</v>
      </c>
      <c r="K457" s="60">
        <v>48.346259717130799</v>
      </c>
      <c r="L457" s="60">
        <v>36.415555316000599</v>
      </c>
      <c r="M457" s="68">
        <v>51</v>
      </c>
      <c r="N457" s="70">
        <f t="shared" si="58"/>
        <v>0.47368421052631576</v>
      </c>
      <c r="O457" s="71">
        <v>6695395.7019999996</v>
      </c>
      <c r="P457" s="57">
        <f t="shared" si="59"/>
        <v>0.28431399723580253</v>
      </c>
      <c r="Q457" s="68">
        <v>27</v>
      </c>
      <c r="R457" s="68">
        <v>52</v>
      </c>
      <c r="S457" s="72">
        <f t="shared" si="60"/>
        <v>38.406560062939967</v>
      </c>
    </row>
    <row r="458" spans="1:19" x14ac:dyDescent="0.25">
      <c r="A458" s="68">
        <f t="shared" si="63"/>
        <v>456</v>
      </c>
      <c r="B458" s="68" t="s">
        <v>215</v>
      </c>
      <c r="C458" s="68" t="s">
        <v>2158</v>
      </c>
      <c r="D458" s="68" t="s">
        <v>2399</v>
      </c>
      <c r="E458" s="68" t="str">
        <f t="shared" si="61"/>
        <v>AD</v>
      </c>
      <c r="F458" s="68" t="s">
        <v>2157</v>
      </c>
      <c r="G458" s="68">
        <f t="shared" si="62"/>
        <v>50</v>
      </c>
      <c r="H458" s="68">
        <f t="shared" si="64"/>
        <v>7</v>
      </c>
      <c r="I458" s="68" t="str">
        <f t="shared" si="57"/>
        <v>50_7_AD</v>
      </c>
      <c r="J458" s="60">
        <v>39.090111650817803</v>
      </c>
      <c r="K458" s="60">
        <v>40.7461083060535</v>
      </c>
      <c r="L458" s="60">
        <v>26.8478688001988</v>
      </c>
      <c r="M458" s="68">
        <v>7</v>
      </c>
      <c r="N458" s="70">
        <f t="shared" si="58"/>
        <v>0.2608695652173913</v>
      </c>
      <c r="O458" s="71">
        <v>2362492.6360908202</v>
      </c>
      <c r="P458" s="57">
        <f t="shared" si="59"/>
        <v>0.31804563084070481</v>
      </c>
      <c r="Q458" s="68">
        <v>6</v>
      </c>
      <c r="R458" s="68">
        <v>7</v>
      </c>
      <c r="S458" s="72">
        <f t="shared" si="60"/>
        <v>35.561362919023367</v>
      </c>
    </row>
    <row r="459" spans="1:19" x14ac:dyDescent="0.25">
      <c r="A459" s="68">
        <f t="shared" si="63"/>
        <v>457</v>
      </c>
      <c r="B459" s="68" t="s">
        <v>215</v>
      </c>
      <c r="C459" s="68" t="s">
        <v>2158</v>
      </c>
      <c r="D459" s="68" t="s">
        <v>3088</v>
      </c>
      <c r="E459" s="68" t="str">
        <f t="shared" si="61"/>
        <v>SERV</v>
      </c>
      <c r="F459" s="68" t="s">
        <v>2157</v>
      </c>
      <c r="G459" s="68">
        <f t="shared" si="62"/>
        <v>50</v>
      </c>
      <c r="H459" s="68">
        <f t="shared" si="64"/>
        <v>7</v>
      </c>
      <c r="I459" s="68" t="str">
        <f t="shared" si="57"/>
        <v>50_7_SERV</v>
      </c>
      <c r="J459" s="60">
        <v>27.894994700087899</v>
      </c>
      <c r="K459" s="60">
        <v>45.719709814617602</v>
      </c>
      <c r="L459" s="60">
        <v>38.7336321013521</v>
      </c>
      <c r="M459" s="68">
        <v>25</v>
      </c>
      <c r="N459" s="70">
        <f t="shared" si="58"/>
        <v>0.73913043478260865</v>
      </c>
      <c r="O459" s="71">
        <v>5065663.5999999996</v>
      </c>
      <c r="P459" s="57">
        <f t="shared" si="59"/>
        <v>0.68195436915929519</v>
      </c>
      <c r="Q459" s="68">
        <v>17</v>
      </c>
      <c r="R459" s="68">
        <v>25</v>
      </c>
      <c r="S459" s="72">
        <f t="shared" si="60"/>
        <v>37.449445538685865</v>
      </c>
    </row>
    <row r="460" spans="1:19" x14ac:dyDescent="0.25">
      <c r="A460" s="68">
        <f t="shared" si="63"/>
        <v>458</v>
      </c>
      <c r="B460" s="68" t="s">
        <v>215</v>
      </c>
      <c r="C460" s="68" t="s">
        <v>1213</v>
      </c>
      <c r="D460" s="68" t="s">
        <v>2399</v>
      </c>
      <c r="E460" s="68" t="str">
        <f t="shared" si="61"/>
        <v>AD</v>
      </c>
      <c r="F460" s="68" t="s">
        <v>1212</v>
      </c>
      <c r="G460" s="68">
        <f t="shared" si="62"/>
        <v>50</v>
      </c>
      <c r="H460" s="68">
        <f t="shared" si="64"/>
        <v>8</v>
      </c>
      <c r="I460" s="68" t="str">
        <f t="shared" si="57"/>
        <v>50_8_AD</v>
      </c>
      <c r="J460" s="60">
        <v>12.919522866167799</v>
      </c>
      <c r="K460" s="60">
        <v>46.941201223460602</v>
      </c>
      <c r="L460" s="60">
        <v>34.632909660156002</v>
      </c>
      <c r="M460" s="68">
        <v>74</v>
      </c>
      <c r="N460" s="70">
        <f t="shared" si="58"/>
        <v>0.59649122807017541</v>
      </c>
      <c r="O460" s="71">
        <v>32000260.3487751</v>
      </c>
      <c r="P460" s="57">
        <f t="shared" si="59"/>
        <v>0.64873618758426255</v>
      </c>
      <c r="Q460" s="68">
        <v>68</v>
      </c>
      <c r="R460" s="68">
        <v>92</v>
      </c>
      <c r="S460" s="72">
        <f t="shared" si="60"/>
        <v>31.497877916594803</v>
      </c>
    </row>
    <row r="461" spans="1:19" x14ac:dyDescent="0.25">
      <c r="A461" s="68">
        <f t="shared" si="63"/>
        <v>459</v>
      </c>
      <c r="B461" s="68" t="s">
        <v>215</v>
      </c>
      <c r="C461" s="68" t="s">
        <v>1213</v>
      </c>
      <c r="D461" s="68" t="s">
        <v>2860</v>
      </c>
      <c r="E461" s="68" t="str">
        <f t="shared" si="61"/>
        <v>OP</v>
      </c>
      <c r="F461" s="68" t="s">
        <v>1212</v>
      </c>
      <c r="G461" s="68">
        <f t="shared" si="62"/>
        <v>50</v>
      </c>
      <c r="H461" s="68">
        <f t="shared" si="64"/>
        <v>8</v>
      </c>
      <c r="I461" s="68" t="str">
        <f t="shared" si="57"/>
        <v>50_8_OP</v>
      </c>
      <c r="J461" s="60">
        <v>57.420103131157497</v>
      </c>
      <c r="K461" s="60">
        <v>36.159065413425601</v>
      </c>
      <c r="L461" s="60">
        <v>22.6344249875923</v>
      </c>
      <c r="M461" s="68">
        <v>7</v>
      </c>
      <c r="N461" s="70">
        <f t="shared" si="58"/>
        <v>5.2631578947368418E-2</v>
      </c>
      <c r="O461" s="71">
        <v>9479803.4800000004</v>
      </c>
      <c r="P461" s="57">
        <f t="shared" si="59"/>
        <v>0.1921825479428835</v>
      </c>
      <c r="Q461" s="68">
        <v>6</v>
      </c>
      <c r="R461" s="68">
        <v>7</v>
      </c>
      <c r="S461" s="72">
        <f t="shared" si="60"/>
        <v>38.737864510725132</v>
      </c>
    </row>
    <row r="462" spans="1:19" x14ac:dyDescent="0.25">
      <c r="A462" s="68">
        <f t="shared" si="63"/>
        <v>460</v>
      </c>
      <c r="B462" s="68" t="s">
        <v>215</v>
      </c>
      <c r="C462" s="68" t="s">
        <v>1213</v>
      </c>
      <c r="D462" s="68" t="s">
        <v>3088</v>
      </c>
      <c r="E462" s="68" t="str">
        <f t="shared" si="61"/>
        <v>SERV</v>
      </c>
      <c r="F462" s="68" t="s">
        <v>1212</v>
      </c>
      <c r="G462" s="68">
        <f t="shared" si="62"/>
        <v>50</v>
      </c>
      <c r="H462" s="68">
        <f t="shared" si="64"/>
        <v>8</v>
      </c>
      <c r="I462" s="68" t="str">
        <f t="shared" si="57"/>
        <v>50_8_SERV</v>
      </c>
      <c r="J462" s="60">
        <v>24.8507907918063</v>
      </c>
      <c r="K462" s="60">
        <v>44.535285960218502</v>
      </c>
      <c r="L462" s="60">
        <v>39.681785622956397</v>
      </c>
      <c r="M462" s="68">
        <v>73</v>
      </c>
      <c r="N462" s="70">
        <f t="shared" si="58"/>
        <v>0.35087719298245612</v>
      </c>
      <c r="O462" s="71">
        <v>7847013.8974364903</v>
      </c>
      <c r="P462" s="57">
        <f t="shared" si="59"/>
        <v>0.15908126447285395</v>
      </c>
      <c r="Q462" s="68">
        <v>40</v>
      </c>
      <c r="R462" s="68">
        <v>76</v>
      </c>
      <c r="S462" s="72">
        <f t="shared" si="60"/>
        <v>36.355954124993737</v>
      </c>
    </row>
    <row r="463" spans="1:19" x14ac:dyDescent="0.25">
      <c r="A463" s="68">
        <f t="shared" si="63"/>
        <v>461</v>
      </c>
      <c r="B463" s="68" t="s">
        <v>215</v>
      </c>
      <c r="C463" s="68" t="s">
        <v>216</v>
      </c>
      <c r="D463" s="68" t="s">
        <v>2399</v>
      </c>
      <c r="E463" s="68" t="str">
        <f t="shared" si="61"/>
        <v>AD</v>
      </c>
      <c r="F463" s="68" t="s">
        <v>214</v>
      </c>
      <c r="G463" s="68">
        <f t="shared" si="62"/>
        <v>50</v>
      </c>
      <c r="H463" s="68">
        <f t="shared" si="64"/>
        <v>9</v>
      </c>
      <c r="I463" s="68" t="str">
        <f t="shared" si="57"/>
        <v>50_9_AD</v>
      </c>
      <c r="J463" s="60">
        <v>29.9712109382295</v>
      </c>
      <c r="K463" s="60">
        <v>70.383385384400597</v>
      </c>
      <c r="L463" s="60">
        <v>21.977828275062599</v>
      </c>
      <c r="M463" s="68">
        <v>12</v>
      </c>
      <c r="N463" s="70">
        <f t="shared" si="58"/>
        <v>0.26829268292682928</v>
      </c>
      <c r="O463" s="71">
        <v>11664526.3026365</v>
      </c>
      <c r="P463" s="57">
        <f t="shared" si="59"/>
        <v>0.73213367920320083</v>
      </c>
      <c r="Q463" s="68">
        <v>11</v>
      </c>
      <c r="R463" s="68">
        <v>14</v>
      </c>
      <c r="S463" s="72">
        <f t="shared" si="60"/>
        <v>40.777474865897567</v>
      </c>
    </row>
    <row r="464" spans="1:19" x14ac:dyDescent="0.25">
      <c r="A464" s="68">
        <f t="shared" si="63"/>
        <v>462</v>
      </c>
      <c r="B464" s="68" t="s">
        <v>215</v>
      </c>
      <c r="C464" s="68" t="s">
        <v>216</v>
      </c>
      <c r="D464" s="68" t="s">
        <v>3088</v>
      </c>
      <c r="E464" s="68" t="str">
        <f t="shared" si="61"/>
        <v>SERV</v>
      </c>
      <c r="F464" s="68" t="s">
        <v>214</v>
      </c>
      <c r="G464" s="68">
        <f t="shared" si="62"/>
        <v>50</v>
      </c>
      <c r="H464" s="68">
        <f t="shared" si="64"/>
        <v>9</v>
      </c>
      <c r="I464" s="68" t="str">
        <f t="shared" si="57"/>
        <v>50_9_SERV</v>
      </c>
      <c r="J464" s="60">
        <v>21.280597907637699</v>
      </c>
      <c r="K464" s="60">
        <v>49.567413237165198</v>
      </c>
      <c r="L464" s="60">
        <v>36.154016077961003</v>
      </c>
      <c r="M464" s="68">
        <v>33</v>
      </c>
      <c r="N464" s="70">
        <f t="shared" si="58"/>
        <v>0.73170731707317072</v>
      </c>
      <c r="O464" s="71">
        <v>4267709.3449999997</v>
      </c>
      <c r="P464" s="57">
        <f t="shared" si="59"/>
        <v>0.26786632079679928</v>
      </c>
      <c r="Q464" s="68">
        <v>30</v>
      </c>
      <c r="R464" s="68">
        <v>35</v>
      </c>
      <c r="S464" s="72">
        <f t="shared" si="60"/>
        <v>35.667342407587967</v>
      </c>
    </row>
    <row r="465" spans="1:19" x14ac:dyDescent="0.25">
      <c r="A465" s="68">
        <f t="shared" si="63"/>
        <v>463</v>
      </c>
      <c r="B465" s="68" t="s">
        <v>2344</v>
      </c>
      <c r="C465" s="68" t="s">
        <v>2345</v>
      </c>
      <c r="D465" s="68" t="s">
        <v>2399</v>
      </c>
      <c r="E465" s="68" t="str">
        <f t="shared" si="61"/>
        <v>AD</v>
      </c>
      <c r="F465" s="68" t="s">
        <v>2343</v>
      </c>
      <c r="G465" s="68">
        <f t="shared" si="62"/>
        <v>51</v>
      </c>
      <c r="H465" s="68">
        <f t="shared" si="64"/>
        <v>1</v>
      </c>
      <c r="I465" s="68" t="str">
        <f t="shared" si="57"/>
        <v>51_1_AD</v>
      </c>
      <c r="J465" s="60">
        <v>26.835189063839799</v>
      </c>
      <c r="K465" s="60">
        <v>46.763774008788999</v>
      </c>
      <c r="L465" s="60">
        <v>5.7423511393216398</v>
      </c>
      <c r="M465" s="68">
        <v>20</v>
      </c>
      <c r="N465" s="70">
        <f t="shared" si="58"/>
        <v>0.12328767123287671</v>
      </c>
      <c r="O465" s="71">
        <v>24494506.484515298</v>
      </c>
      <c r="P465" s="57">
        <f t="shared" si="59"/>
        <v>1.8285585818071038E-2</v>
      </c>
      <c r="Q465" s="68">
        <v>18</v>
      </c>
      <c r="R465" s="68">
        <v>22</v>
      </c>
      <c r="S465" s="72">
        <f t="shared" si="60"/>
        <v>26.447104737316817</v>
      </c>
    </row>
    <row r="466" spans="1:19" x14ac:dyDescent="0.25">
      <c r="A466" s="68">
        <f t="shared" si="63"/>
        <v>464</v>
      </c>
      <c r="B466" s="68" t="s">
        <v>2344</v>
      </c>
      <c r="C466" s="68" t="s">
        <v>2345</v>
      </c>
      <c r="D466" s="68" t="s">
        <v>3088</v>
      </c>
      <c r="E466" s="68" t="str">
        <f t="shared" si="61"/>
        <v>SERV</v>
      </c>
      <c r="F466" s="68" t="s">
        <v>2343</v>
      </c>
      <c r="G466" s="68">
        <f t="shared" si="62"/>
        <v>51</v>
      </c>
      <c r="H466" s="68">
        <f t="shared" si="64"/>
        <v>1</v>
      </c>
      <c r="I466" s="68" t="str">
        <f t="shared" si="57"/>
        <v>51_1_SERV</v>
      </c>
      <c r="J466" s="60">
        <v>21.471142865033499</v>
      </c>
      <c r="K466" s="60">
        <v>83.459338257764202</v>
      </c>
      <c r="L466" s="60">
        <v>35.898391117760497</v>
      </c>
      <c r="M466" s="68">
        <v>173</v>
      </c>
      <c r="N466" s="70">
        <f t="shared" si="58"/>
        <v>0.87671232876712324</v>
      </c>
      <c r="O466" s="71">
        <v>1315058228.0146</v>
      </c>
      <c r="P466" s="57">
        <f t="shared" si="59"/>
        <v>0.98171441418192906</v>
      </c>
      <c r="Q466" s="68">
        <v>128</v>
      </c>
      <c r="R466" s="68">
        <v>173</v>
      </c>
      <c r="S466" s="72">
        <f t="shared" si="60"/>
        <v>46.942957413519402</v>
      </c>
    </row>
    <row r="467" spans="1:19" x14ac:dyDescent="0.25">
      <c r="A467" s="68">
        <f t="shared" si="63"/>
        <v>465</v>
      </c>
      <c r="B467" s="68" t="s">
        <v>461</v>
      </c>
      <c r="C467" s="68" t="s">
        <v>462</v>
      </c>
      <c r="D467" s="68" t="s">
        <v>2399</v>
      </c>
      <c r="E467" s="68" t="str">
        <f t="shared" si="61"/>
        <v>AD</v>
      </c>
      <c r="F467" s="68" t="s">
        <v>460</v>
      </c>
      <c r="G467" s="68">
        <f t="shared" si="62"/>
        <v>52</v>
      </c>
      <c r="H467" s="68">
        <f t="shared" si="64"/>
        <v>1</v>
      </c>
      <c r="I467" s="68" t="str">
        <f t="shared" si="57"/>
        <v>52_1_AD</v>
      </c>
      <c r="J467" s="60">
        <v>29.165681424869199</v>
      </c>
      <c r="K467" s="60">
        <v>26.0178982732813</v>
      </c>
      <c r="L467" s="60">
        <v>39.832022394545497</v>
      </c>
      <c r="M467" s="68">
        <v>19</v>
      </c>
      <c r="N467" s="70">
        <f t="shared" si="58"/>
        <v>0.10493827160493827</v>
      </c>
      <c r="O467" s="71">
        <v>1315275551.71</v>
      </c>
      <c r="P467" s="57">
        <f t="shared" si="59"/>
        <v>0.77494620875230402</v>
      </c>
      <c r="Q467" s="68">
        <v>17</v>
      </c>
      <c r="R467" s="68">
        <v>25</v>
      </c>
      <c r="S467" s="72">
        <f t="shared" si="60"/>
        <v>31.671867364231996</v>
      </c>
    </row>
    <row r="468" spans="1:19" x14ac:dyDescent="0.25">
      <c r="A468" s="68">
        <f t="shared" si="63"/>
        <v>466</v>
      </c>
      <c r="B468" s="68" t="s">
        <v>461</v>
      </c>
      <c r="C468" s="68" t="s">
        <v>462</v>
      </c>
      <c r="D468" s="68" t="s">
        <v>2456</v>
      </c>
      <c r="E468" s="68" t="str">
        <f t="shared" si="61"/>
        <v>AR</v>
      </c>
      <c r="F468" s="68" t="s">
        <v>460</v>
      </c>
      <c r="G468" s="68">
        <f t="shared" si="62"/>
        <v>52</v>
      </c>
      <c r="H468" s="68">
        <f t="shared" si="64"/>
        <v>1</v>
      </c>
      <c r="I468" s="68" t="str">
        <f t="shared" si="57"/>
        <v>52_1_AR</v>
      </c>
      <c r="J468" s="60">
        <v>60.123099480094602</v>
      </c>
      <c r="K468" s="60">
        <v>53.070497646450598</v>
      </c>
      <c r="L468" s="60">
        <v>15.6193956993762</v>
      </c>
      <c r="M468" s="68">
        <v>3</v>
      </c>
      <c r="N468" s="70">
        <f t="shared" si="58"/>
        <v>1.8518518518518517E-2</v>
      </c>
      <c r="O468" s="71">
        <v>1050004.8999999999</v>
      </c>
      <c r="P468" s="57">
        <f t="shared" si="59"/>
        <v>6.1865159385685216E-4</v>
      </c>
      <c r="Q468" s="68">
        <v>3</v>
      </c>
      <c r="R468" s="68">
        <v>3</v>
      </c>
      <c r="S468" s="72">
        <f t="shared" si="60"/>
        <v>42.937664275307135</v>
      </c>
    </row>
    <row r="469" spans="1:19" x14ac:dyDescent="0.25">
      <c r="A469" s="68">
        <f t="shared" si="63"/>
        <v>467</v>
      </c>
      <c r="B469" s="68" t="s">
        <v>461</v>
      </c>
      <c r="C469" s="68" t="s">
        <v>462</v>
      </c>
      <c r="D469" s="68" t="s">
        <v>3088</v>
      </c>
      <c r="E469" s="68" t="str">
        <f t="shared" si="61"/>
        <v>SERV</v>
      </c>
      <c r="F469" s="68" t="s">
        <v>460</v>
      </c>
      <c r="G469" s="68">
        <f t="shared" si="62"/>
        <v>52</v>
      </c>
      <c r="H469" s="68">
        <f t="shared" si="64"/>
        <v>1</v>
      </c>
      <c r="I469" s="68" t="str">
        <f t="shared" si="57"/>
        <v>52_1_SERV</v>
      </c>
      <c r="J469" s="60">
        <v>36.310208742247397</v>
      </c>
      <c r="K469" s="60">
        <v>48.263199752606397</v>
      </c>
      <c r="L469" s="60">
        <v>37.663923615231703</v>
      </c>
      <c r="M469" s="68">
        <v>157</v>
      </c>
      <c r="N469" s="70">
        <f t="shared" si="58"/>
        <v>0.87654320987654322</v>
      </c>
      <c r="O469" s="71">
        <v>380921990.19411802</v>
      </c>
      <c r="P469" s="57">
        <f t="shared" si="59"/>
        <v>0.22443513965383907</v>
      </c>
      <c r="Q469" s="68">
        <v>142</v>
      </c>
      <c r="R469" s="68">
        <v>159</v>
      </c>
      <c r="S469" s="72">
        <f t="shared" si="60"/>
        <v>40.745777370028499</v>
      </c>
    </row>
    <row r="470" spans="1:19" x14ac:dyDescent="0.25">
      <c r="A470" s="68">
        <f t="shared" si="63"/>
        <v>468</v>
      </c>
      <c r="B470" s="68" t="s">
        <v>2139</v>
      </c>
      <c r="C470" s="68" t="s">
        <v>2140</v>
      </c>
      <c r="D470" s="68" t="s">
        <v>2399</v>
      </c>
      <c r="E470" s="68" t="str">
        <f t="shared" si="61"/>
        <v>AD</v>
      </c>
      <c r="F470" s="68" t="s">
        <v>2138</v>
      </c>
      <c r="G470" s="68">
        <f t="shared" si="62"/>
        <v>53</v>
      </c>
      <c r="H470" s="68">
        <f t="shared" si="64"/>
        <v>1</v>
      </c>
      <c r="I470" s="68" t="str">
        <f t="shared" si="57"/>
        <v>53_1_AD</v>
      </c>
      <c r="J470" s="60">
        <v>30.285927603792601</v>
      </c>
      <c r="K470" s="60">
        <v>41.960864866024203</v>
      </c>
      <c r="L470" s="60">
        <v>25.391552073787398</v>
      </c>
      <c r="M470" s="68">
        <v>14</v>
      </c>
      <c r="N470" s="70">
        <f t="shared" si="58"/>
        <v>0.14666666666666667</v>
      </c>
      <c r="O470" s="71">
        <v>935528.4</v>
      </c>
      <c r="P470" s="57">
        <f t="shared" si="59"/>
        <v>3.9741326119272384E-2</v>
      </c>
      <c r="Q470" s="68">
        <v>11</v>
      </c>
      <c r="R470" s="68">
        <v>15</v>
      </c>
      <c r="S470" s="72">
        <f t="shared" si="60"/>
        <v>32.546114847868061</v>
      </c>
    </row>
    <row r="471" spans="1:19" x14ac:dyDescent="0.25">
      <c r="A471" s="68">
        <f t="shared" si="63"/>
        <v>469</v>
      </c>
      <c r="B471" s="68" t="s">
        <v>2139</v>
      </c>
      <c r="C471" s="68" t="s">
        <v>2140</v>
      </c>
      <c r="D471" s="68" t="s">
        <v>3088</v>
      </c>
      <c r="E471" s="68" t="str">
        <f t="shared" si="61"/>
        <v>SERV</v>
      </c>
      <c r="F471" s="68" t="s">
        <v>2138</v>
      </c>
      <c r="G471" s="68">
        <f t="shared" si="62"/>
        <v>53</v>
      </c>
      <c r="H471" s="68">
        <f t="shared" si="64"/>
        <v>1</v>
      </c>
      <c r="I471" s="68" t="str">
        <f t="shared" si="57"/>
        <v>53_1_SERV</v>
      </c>
      <c r="J471" s="60">
        <v>27.249904916593501</v>
      </c>
      <c r="K471" s="60">
        <v>58.176573250885703</v>
      </c>
      <c r="L471" s="60">
        <v>34.165558776666501</v>
      </c>
      <c r="M471" s="68">
        <v>105</v>
      </c>
      <c r="N471" s="70">
        <f t="shared" si="58"/>
        <v>0.85333333333333339</v>
      </c>
      <c r="O471" s="71">
        <v>22604914.039999999</v>
      </c>
      <c r="P471" s="57">
        <f t="shared" si="59"/>
        <v>0.96025867388072772</v>
      </c>
      <c r="Q471" s="68">
        <v>64</v>
      </c>
      <c r="R471" s="68">
        <v>113</v>
      </c>
      <c r="S471" s="72">
        <f t="shared" si="60"/>
        <v>39.864012314715232</v>
      </c>
    </row>
    <row r="472" spans="1:19" x14ac:dyDescent="0.25">
      <c r="A472" s="68">
        <f t="shared" si="63"/>
        <v>470</v>
      </c>
      <c r="B472" s="68" t="s">
        <v>2136</v>
      </c>
      <c r="C472" s="68" t="s">
        <v>2137</v>
      </c>
      <c r="D472" s="68" t="s">
        <v>2399</v>
      </c>
      <c r="E472" s="68" t="str">
        <f t="shared" si="61"/>
        <v>AD</v>
      </c>
      <c r="F472" s="68" t="s">
        <v>2135</v>
      </c>
      <c r="G472" s="68">
        <f t="shared" si="62"/>
        <v>54</v>
      </c>
      <c r="H472" s="68">
        <f t="shared" si="64"/>
        <v>1</v>
      </c>
      <c r="I472" s="68" t="str">
        <f t="shared" si="57"/>
        <v>54_1_AD</v>
      </c>
      <c r="J472" s="60">
        <v>38.499143197785699</v>
      </c>
      <c r="K472" s="60">
        <v>59.663765565197998</v>
      </c>
      <c r="L472" s="60">
        <v>65.058949908396499</v>
      </c>
      <c r="M472" s="68">
        <v>50</v>
      </c>
      <c r="N472" s="70">
        <f t="shared" si="58"/>
        <v>0.31707317073170732</v>
      </c>
      <c r="O472" s="71">
        <v>16214473.109999901</v>
      </c>
      <c r="P472" s="57">
        <f t="shared" si="59"/>
        <v>0.61461985373735351</v>
      </c>
      <c r="Q472" s="68">
        <v>13</v>
      </c>
      <c r="R472" s="68">
        <v>51</v>
      </c>
      <c r="S472" s="72">
        <f t="shared" si="60"/>
        <v>54.407286223793399</v>
      </c>
    </row>
    <row r="473" spans="1:19" x14ac:dyDescent="0.25">
      <c r="A473" s="68">
        <f t="shared" si="63"/>
        <v>471</v>
      </c>
      <c r="B473" s="68" t="s">
        <v>2136</v>
      </c>
      <c r="C473" s="68" t="s">
        <v>2137</v>
      </c>
      <c r="D473" s="68" t="s">
        <v>3088</v>
      </c>
      <c r="E473" s="68" t="str">
        <f t="shared" si="61"/>
        <v>SERV</v>
      </c>
      <c r="F473" s="68" t="s">
        <v>2135</v>
      </c>
      <c r="G473" s="68">
        <f t="shared" si="62"/>
        <v>54</v>
      </c>
      <c r="H473" s="68">
        <f t="shared" si="64"/>
        <v>1</v>
      </c>
      <c r="I473" s="68" t="str">
        <f t="shared" si="57"/>
        <v>54_1_SERV</v>
      </c>
      <c r="J473" s="60">
        <v>28.397556839469502</v>
      </c>
      <c r="K473" s="60">
        <v>54.441347945772698</v>
      </c>
      <c r="L473" s="60">
        <v>30.269497006899599</v>
      </c>
      <c r="M473" s="68">
        <v>59</v>
      </c>
      <c r="N473" s="70">
        <f t="shared" si="58"/>
        <v>0.68292682926829273</v>
      </c>
      <c r="O473" s="71">
        <v>10166830.733999999</v>
      </c>
      <c r="P473" s="57">
        <f t="shared" si="59"/>
        <v>0.38538014626264649</v>
      </c>
      <c r="Q473" s="68">
        <v>28</v>
      </c>
      <c r="R473" s="68">
        <v>60</v>
      </c>
      <c r="S473" s="72">
        <f t="shared" si="60"/>
        <v>37.702800597380595</v>
      </c>
    </row>
    <row r="474" spans="1:19" x14ac:dyDescent="0.25">
      <c r="A474" s="68">
        <f t="shared" si="63"/>
        <v>472</v>
      </c>
      <c r="B474" s="68" t="s">
        <v>1233</v>
      </c>
      <c r="C474" s="68" t="s">
        <v>1234</v>
      </c>
      <c r="D474" s="68" t="s">
        <v>2399</v>
      </c>
      <c r="E474" s="68" t="str">
        <f t="shared" si="61"/>
        <v>AD</v>
      </c>
      <c r="F474" s="68" t="s">
        <v>1232</v>
      </c>
      <c r="G474" s="68">
        <f t="shared" si="62"/>
        <v>55</v>
      </c>
      <c r="H474" s="68">
        <f t="shared" si="64"/>
        <v>1</v>
      </c>
      <c r="I474" s="68" t="str">
        <f t="shared" si="57"/>
        <v>55_1_AD</v>
      </c>
      <c r="J474" s="60">
        <v>26.451418258860802</v>
      </c>
      <c r="K474" s="60">
        <v>49.318387708849698</v>
      </c>
      <c r="L474" s="60">
        <v>43.7132313404379</v>
      </c>
      <c r="M474" s="68">
        <v>1114</v>
      </c>
      <c r="N474" s="70">
        <f t="shared" si="58"/>
        <v>0.70705064548162855</v>
      </c>
      <c r="O474" s="71">
        <v>1269558476.12392</v>
      </c>
      <c r="P474" s="57">
        <f t="shared" si="59"/>
        <v>0.79348017881918764</v>
      </c>
      <c r="Q474" s="68">
        <v>712</v>
      </c>
      <c r="R474" s="68">
        <v>1815</v>
      </c>
      <c r="S474" s="72">
        <f t="shared" si="60"/>
        <v>39.827679102716132</v>
      </c>
    </row>
    <row r="475" spans="1:19" x14ac:dyDescent="0.25">
      <c r="A475" s="68">
        <f t="shared" si="63"/>
        <v>473</v>
      </c>
      <c r="B475" s="68" t="s">
        <v>1233</v>
      </c>
      <c r="C475" s="68" t="s">
        <v>1234</v>
      </c>
      <c r="D475" s="68" t="s">
        <v>2456</v>
      </c>
      <c r="E475" s="68" t="str">
        <f t="shared" si="61"/>
        <v>AR</v>
      </c>
      <c r="F475" s="68" t="s">
        <v>1232</v>
      </c>
      <c r="G475" s="68">
        <f t="shared" si="62"/>
        <v>55</v>
      </c>
      <c r="H475" s="68">
        <f t="shared" si="64"/>
        <v>1</v>
      </c>
      <c r="I475" s="68" t="str">
        <f t="shared" si="57"/>
        <v>55_1_AR</v>
      </c>
      <c r="J475" s="60">
        <v>29.1557545993535</v>
      </c>
      <c r="K475" s="60">
        <v>64.122656653878494</v>
      </c>
      <c r="L475" s="60">
        <v>36.7574895915429</v>
      </c>
      <c r="M475" s="68">
        <v>8</v>
      </c>
      <c r="N475" s="70">
        <f t="shared" si="58"/>
        <v>8.9374379344587893E-3</v>
      </c>
      <c r="O475" s="71">
        <v>5936459.8700000001</v>
      </c>
      <c r="P475" s="57">
        <f t="shared" si="59"/>
        <v>3.7103160884577871E-3</v>
      </c>
      <c r="Q475" s="68">
        <v>9</v>
      </c>
      <c r="R475" s="68">
        <v>9</v>
      </c>
      <c r="S475" s="72">
        <f t="shared" si="60"/>
        <v>43.345300281591626</v>
      </c>
    </row>
    <row r="476" spans="1:19" x14ac:dyDescent="0.25">
      <c r="A476" s="68">
        <f t="shared" si="63"/>
        <v>474</v>
      </c>
      <c r="B476" s="68" t="s">
        <v>1233</v>
      </c>
      <c r="C476" s="68" t="s">
        <v>1234</v>
      </c>
      <c r="D476" s="68" t="s">
        <v>3088</v>
      </c>
      <c r="E476" s="68" t="str">
        <f t="shared" si="61"/>
        <v>SERV</v>
      </c>
      <c r="F476" s="68" t="s">
        <v>1232</v>
      </c>
      <c r="G476" s="68">
        <f t="shared" si="62"/>
        <v>55</v>
      </c>
      <c r="H476" s="68">
        <f t="shared" si="64"/>
        <v>1</v>
      </c>
      <c r="I476" s="68" t="str">
        <f t="shared" si="57"/>
        <v>55_1_SERV</v>
      </c>
      <c r="J476" s="60">
        <v>25.557288577632001</v>
      </c>
      <c r="K476" s="60">
        <v>54.995539050785197</v>
      </c>
      <c r="L476" s="60">
        <v>44.5821884445606</v>
      </c>
      <c r="M476" s="68">
        <v>561</v>
      </c>
      <c r="N476" s="70">
        <f t="shared" si="58"/>
        <v>0.28401191658391262</v>
      </c>
      <c r="O476" s="71">
        <v>324492700.76495302</v>
      </c>
      <c r="P476" s="57">
        <f t="shared" si="59"/>
        <v>0.20280950509235457</v>
      </c>
      <c r="Q476" s="68">
        <v>286</v>
      </c>
      <c r="R476" s="68">
        <v>627</v>
      </c>
      <c r="S476" s="72">
        <f t="shared" si="60"/>
        <v>41.711672024325928</v>
      </c>
    </row>
    <row r="477" spans="1:19" x14ac:dyDescent="0.25">
      <c r="A477" s="68">
        <f t="shared" si="63"/>
        <v>475</v>
      </c>
      <c r="B477" s="68" t="s">
        <v>1233</v>
      </c>
      <c r="C477" s="68" t="s">
        <v>2654</v>
      </c>
      <c r="D477" s="68" t="s">
        <v>2860</v>
      </c>
      <c r="E477" s="68" t="str">
        <f t="shared" si="61"/>
        <v>OP</v>
      </c>
      <c r="F477" s="68" t="s">
        <v>2653</v>
      </c>
      <c r="G477" s="68">
        <f t="shared" si="62"/>
        <v>55</v>
      </c>
      <c r="H477" s="68">
        <f t="shared" si="64"/>
        <v>2</v>
      </c>
      <c r="I477" s="68" t="str">
        <f t="shared" si="57"/>
        <v>55_2_OP</v>
      </c>
      <c r="J477" s="60">
        <v>44.840778077174399</v>
      </c>
      <c r="K477" s="60">
        <v>66.638751993176697</v>
      </c>
      <c r="L477" s="60">
        <v>37.780613144099497</v>
      </c>
      <c r="M477" s="68">
        <v>58</v>
      </c>
      <c r="N477" s="70">
        <f t="shared" si="58"/>
        <v>0.66666666666666663</v>
      </c>
      <c r="O477" s="71">
        <v>199713328.12</v>
      </c>
      <c r="P477" s="57">
        <f t="shared" si="59"/>
        <v>0.94377175171475503</v>
      </c>
      <c r="Q477" s="68">
        <v>28</v>
      </c>
      <c r="R477" s="68">
        <v>64</v>
      </c>
      <c r="S477" s="72">
        <f t="shared" si="60"/>
        <v>49.753381071483538</v>
      </c>
    </row>
    <row r="478" spans="1:19" x14ac:dyDescent="0.25">
      <c r="A478" s="68">
        <f t="shared" si="63"/>
        <v>476</v>
      </c>
      <c r="B478" s="68" t="s">
        <v>1233</v>
      </c>
      <c r="C478" s="68" t="s">
        <v>2654</v>
      </c>
      <c r="D478" s="68" t="s">
        <v>2893</v>
      </c>
      <c r="E478" s="68" t="str">
        <f t="shared" si="61"/>
        <v>SOP</v>
      </c>
      <c r="F478" s="68" t="s">
        <v>2653</v>
      </c>
      <c r="G478" s="68">
        <f t="shared" si="62"/>
        <v>55</v>
      </c>
      <c r="H478" s="68">
        <f t="shared" si="64"/>
        <v>2</v>
      </c>
      <c r="I478" s="68" t="str">
        <f t="shared" si="57"/>
        <v>55_2_SOP</v>
      </c>
      <c r="J478" s="60">
        <v>35.598131767115298</v>
      </c>
      <c r="K478" s="60">
        <v>59.618974793489997</v>
      </c>
      <c r="L478" s="60">
        <v>37.590265233065502</v>
      </c>
      <c r="M478" s="68">
        <v>33</v>
      </c>
      <c r="N478" s="70">
        <f t="shared" si="58"/>
        <v>0.33333333333333331</v>
      </c>
      <c r="O478" s="71">
        <v>11898566.130000001</v>
      </c>
      <c r="P478" s="57">
        <f t="shared" si="59"/>
        <v>5.6228248285244961E-2</v>
      </c>
      <c r="Q478" s="68">
        <v>14</v>
      </c>
      <c r="R478" s="68">
        <v>36</v>
      </c>
      <c r="S478" s="72">
        <f t="shared" si="60"/>
        <v>44.269123931223596</v>
      </c>
    </row>
    <row r="479" spans="1:19" x14ac:dyDescent="0.25">
      <c r="A479" s="68">
        <f t="shared" si="63"/>
        <v>477</v>
      </c>
      <c r="B479" s="68" t="s">
        <v>594</v>
      </c>
      <c r="C479" s="68" t="s">
        <v>595</v>
      </c>
      <c r="D479" s="68" t="s">
        <v>2399</v>
      </c>
      <c r="E479" s="68" t="str">
        <f t="shared" si="61"/>
        <v>AD</v>
      </c>
      <c r="F479" s="68" t="s">
        <v>593</v>
      </c>
      <c r="G479" s="68">
        <f t="shared" si="62"/>
        <v>56</v>
      </c>
      <c r="H479" s="68">
        <f t="shared" si="64"/>
        <v>1</v>
      </c>
      <c r="I479" s="68" t="str">
        <f t="shared" si="57"/>
        <v>56_1_AD</v>
      </c>
      <c r="J479" s="60">
        <v>23.053188041317402</v>
      </c>
      <c r="K479" s="60">
        <v>39.2230816550748</v>
      </c>
      <c r="L479" s="60">
        <v>61.1061113656571</v>
      </c>
      <c r="M479" s="68">
        <v>214</v>
      </c>
      <c r="N479" s="70">
        <f t="shared" si="58"/>
        <v>0.76271186440677963</v>
      </c>
      <c r="O479" s="71">
        <v>2025893279.92344</v>
      </c>
      <c r="P479" s="57">
        <f t="shared" si="59"/>
        <v>0.99066647496386673</v>
      </c>
      <c r="Q479" s="68">
        <v>135</v>
      </c>
      <c r="R479" s="68">
        <v>286</v>
      </c>
      <c r="S479" s="72">
        <f t="shared" si="60"/>
        <v>41.127460354016435</v>
      </c>
    </row>
    <row r="480" spans="1:19" x14ac:dyDescent="0.25">
      <c r="A480" s="68">
        <f t="shared" si="63"/>
        <v>478</v>
      </c>
      <c r="B480" s="68" t="s">
        <v>594</v>
      </c>
      <c r="C480" s="68" t="s">
        <v>595</v>
      </c>
      <c r="D480" s="68" t="s">
        <v>2456</v>
      </c>
      <c r="E480" s="68" t="str">
        <f t="shared" si="61"/>
        <v>AR</v>
      </c>
      <c r="F480" s="68" t="s">
        <v>593</v>
      </c>
      <c r="G480" s="68">
        <f t="shared" si="62"/>
        <v>56</v>
      </c>
      <c r="H480" s="68">
        <f t="shared" si="64"/>
        <v>1</v>
      </c>
      <c r="I480" s="68" t="str">
        <f t="shared" si="57"/>
        <v>56_1_AR</v>
      </c>
      <c r="J480" s="60">
        <v>83.141589350636707</v>
      </c>
      <c r="K480" s="60">
        <v>32.634977643548297</v>
      </c>
      <c r="L480" s="60">
        <v>2.4405305780275302</v>
      </c>
      <c r="M480" s="68">
        <v>3</v>
      </c>
      <c r="N480" s="70">
        <f t="shared" si="58"/>
        <v>1.1299435028248588E-2</v>
      </c>
      <c r="O480" s="71">
        <v>5039760</v>
      </c>
      <c r="P480" s="57">
        <f t="shared" si="59"/>
        <v>2.4644542352460813E-3</v>
      </c>
      <c r="Q480" s="68">
        <v>2</v>
      </c>
      <c r="R480" s="68">
        <v>3</v>
      </c>
      <c r="S480" s="72">
        <f t="shared" si="60"/>
        <v>39.405699190737515</v>
      </c>
    </row>
    <row r="481" spans="1:19" x14ac:dyDescent="0.25">
      <c r="A481" s="68">
        <f t="shared" si="63"/>
        <v>479</v>
      </c>
      <c r="B481" s="68" t="s">
        <v>594</v>
      </c>
      <c r="C481" s="68" t="s">
        <v>595</v>
      </c>
      <c r="D481" s="68" t="s">
        <v>3088</v>
      </c>
      <c r="E481" s="68" t="str">
        <f t="shared" si="61"/>
        <v>SERV</v>
      </c>
      <c r="F481" s="68" t="s">
        <v>593</v>
      </c>
      <c r="G481" s="68">
        <f t="shared" si="62"/>
        <v>56</v>
      </c>
      <c r="H481" s="68">
        <f t="shared" si="64"/>
        <v>1</v>
      </c>
      <c r="I481" s="68" t="str">
        <f t="shared" si="57"/>
        <v>56_1_SERV</v>
      </c>
      <c r="J481" s="60">
        <v>25.8004085518116</v>
      </c>
      <c r="K481" s="60">
        <v>25.733228643271801</v>
      </c>
      <c r="L481" s="60">
        <v>8.9246580453897995</v>
      </c>
      <c r="M481" s="68">
        <v>65</v>
      </c>
      <c r="N481" s="70">
        <f t="shared" si="58"/>
        <v>0.22598870056497175</v>
      </c>
      <c r="O481" s="71">
        <v>14047113.460000001</v>
      </c>
      <c r="P481" s="57">
        <f t="shared" si="59"/>
        <v>6.8690708008871931E-3</v>
      </c>
      <c r="Q481" s="68">
        <v>40</v>
      </c>
      <c r="R481" s="68">
        <v>65</v>
      </c>
      <c r="S481" s="72">
        <f t="shared" si="60"/>
        <v>20.152765080157732</v>
      </c>
    </row>
    <row r="482" spans="1:19" x14ac:dyDescent="0.25">
      <c r="A482" s="68">
        <f t="shared" si="63"/>
        <v>480</v>
      </c>
      <c r="B482" s="68" t="s">
        <v>23</v>
      </c>
      <c r="C482" s="68" t="s">
        <v>24</v>
      </c>
      <c r="D482" s="68" t="s">
        <v>2399</v>
      </c>
      <c r="E482" s="68" t="str">
        <f t="shared" si="61"/>
        <v>AD</v>
      </c>
      <c r="F482" s="68" t="s">
        <v>22</v>
      </c>
      <c r="G482" s="68">
        <f t="shared" si="62"/>
        <v>57</v>
      </c>
      <c r="H482" s="68">
        <f t="shared" si="64"/>
        <v>1</v>
      </c>
      <c r="I482" s="68" t="str">
        <f t="shared" si="57"/>
        <v>57_1_AD</v>
      </c>
      <c r="J482" s="60">
        <v>41.563270172334001</v>
      </c>
      <c r="K482" s="60">
        <v>34.568402236578898</v>
      </c>
      <c r="L482" s="60">
        <v>34.367455069823997</v>
      </c>
      <c r="M482" s="68">
        <v>48</v>
      </c>
      <c r="N482" s="70">
        <f t="shared" si="58"/>
        <v>0.27927927927927926</v>
      </c>
      <c r="O482" s="71">
        <v>6582796112.0699997</v>
      </c>
      <c r="P482" s="57">
        <f t="shared" si="59"/>
        <v>0.96702376202595852</v>
      </c>
      <c r="Q482" s="68">
        <v>31</v>
      </c>
      <c r="R482" s="68">
        <v>86</v>
      </c>
      <c r="S482" s="72">
        <f t="shared" si="60"/>
        <v>36.833042492912291</v>
      </c>
    </row>
    <row r="483" spans="1:19" x14ac:dyDescent="0.25">
      <c r="A483" s="68">
        <f t="shared" si="63"/>
        <v>481</v>
      </c>
      <c r="B483" s="68" t="s">
        <v>23</v>
      </c>
      <c r="C483" s="68" t="s">
        <v>24</v>
      </c>
      <c r="D483" s="68" t="s">
        <v>2456</v>
      </c>
      <c r="E483" s="68" t="str">
        <f t="shared" si="61"/>
        <v>AR</v>
      </c>
      <c r="F483" s="68" t="s">
        <v>22</v>
      </c>
      <c r="G483" s="68">
        <f t="shared" si="62"/>
        <v>57</v>
      </c>
      <c r="H483" s="68">
        <f t="shared" si="64"/>
        <v>1</v>
      </c>
      <c r="I483" s="68" t="str">
        <f t="shared" si="57"/>
        <v>57_1_AR</v>
      </c>
      <c r="J483" s="60">
        <v>61.756693786652299</v>
      </c>
      <c r="K483" s="60">
        <v>22.3573585829728</v>
      </c>
      <c r="L483" s="60">
        <v>7.80969784968811</v>
      </c>
      <c r="M483" s="68">
        <v>3</v>
      </c>
      <c r="N483" s="70">
        <f t="shared" si="58"/>
        <v>2.7027027027027029E-2</v>
      </c>
      <c r="O483" s="71">
        <v>432705.05</v>
      </c>
      <c r="P483" s="57">
        <f t="shared" si="59"/>
        <v>6.3565095770078586E-5</v>
      </c>
      <c r="Q483" s="68">
        <v>3</v>
      </c>
      <c r="R483" s="68">
        <v>3</v>
      </c>
      <c r="S483" s="72">
        <f t="shared" si="60"/>
        <v>30.641250073104402</v>
      </c>
    </row>
    <row r="484" spans="1:19" x14ac:dyDescent="0.25">
      <c r="A484" s="68">
        <f t="shared" si="63"/>
        <v>482</v>
      </c>
      <c r="B484" s="68" t="s">
        <v>23</v>
      </c>
      <c r="C484" s="68" t="s">
        <v>24</v>
      </c>
      <c r="D484" s="68" t="s">
        <v>3088</v>
      </c>
      <c r="E484" s="68" t="str">
        <f t="shared" si="61"/>
        <v>SERV</v>
      </c>
      <c r="F484" s="68" t="s">
        <v>22</v>
      </c>
      <c r="G484" s="68">
        <f t="shared" si="62"/>
        <v>57</v>
      </c>
      <c r="H484" s="68">
        <f t="shared" si="64"/>
        <v>1</v>
      </c>
      <c r="I484" s="68" t="str">
        <f t="shared" si="57"/>
        <v>57_1_SERV</v>
      </c>
      <c r="J484" s="60">
        <v>42.189796167130602</v>
      </c>
      <c r="K484" s="60">
        <v>30.754152870181102</v>
      </c>
      <c r="L484" s="60">
        <v>32.156096472377698</v>
      </c>
      <c r="M484" s="68">
        <v>116</v>
      </c>
      <c r="N484" s="70">
        <f t="shared" si="58"/>
        <v>0.69369369369369371</v>
      </c>
      <c r="O484" s="71">
        <v>224045595.94999999</v>
      </c>
      <c r="P484" s="57">
        <f t="shared" si="59"/>
        <v>3.2912672878271425E-2</v>
      </c>
      <c r="Q484" s="68">
        <v>77</v>
      </c>
      <c r="R484" s="68">
        <v>117</v>
      </c>
      <c r="S484" s="72">
        <f t="shared" si="60"/>
        <v>35.033348503229803</v>
      </c>
    </row>
    <row r="485" spans="1:19" x14ac:dyDescent="0.25">
      <c r="A485" s="68">
        <f t="shared" si="63"/>
        <v>483</v>
      </c>
      <c r="B485" s="68" t="s">
        <v>800</v>
      </c>
      <c r="C485" s="68" t="s">
        <v>801</v>
      </c>
      <c r="D485" s="68" t="s">
        <v>2399</v>
      </c>
      <c r="E485" s="68" t="str">
        <f t="shared" si="61"/>
        <v>AD</v>
      </c>
      <c r="F485" s="68" t="s">
        <v>799</v>
      </c>
      <c r="G485" s="68">
        <f t="shared" si="62"/>
        <v>58</v>
      </c>
      <c r="H485" s="68">
        <f t="shared" si="64"/>
        <v>1</v>
      </c>
      <c r="I485" s="68" t="str">
        <f t="shared" si="57"/>
        <v>58_1_AD</v>
      </c>
      <c r="J485" s="60">
        <v>18.6852755460054</v>
      </c>
      <c r="K485" s="60">
        <v>51.053281180412903</v>
      </c>
      <c r="L485" s="60">
        <v>31.894632503932002</v>
      </c>
      <c r="M485" s="68">
        <v>65</v>
      </c>
      <c r="N485" s="70">
        <f t="shared" si="58"/>
        <v>0.43382352941176472</v>
      </c>
      <c r="O485" s="71">
        <v>139185888.519999</v>
      </c>
      <c r="P485" s="57">
        <f t="shared" si="59"/>
        <v>0.11486679263157853</v>
      </c>
      <c r="Q485" s="68">
        <v>59</v>
      </c>
      <c r="R485" s="68">
        <v>110</v>
      </c>
      <c r="S485" s="72">
        <f t="shared" si="60"/>
        <v>33.877729743450097</v>
      </c>
    </row>
    <row r="486" spans="1:19" x14ac:dyDescent="0.25">
      <c r="A486" s="68">
        <f t="shared" si="63"/>
        <v>484</v>
      </c>
      <c r="B486" s="68" t="s">
        <v>800</v>
      </c>
      <c r="C486" s="68" t="s">
        <v>801</v>
      </c>
      <c r="D486" s="68" t="s">
        <v>2456</v>
      </c>
      <c r="E486" s="68" t="str">
        <f t="shared" si="61"/>
        <v>AR</v>
      </c>
      <c r="F486" s="68" t="s">
        <v>799</v>
      </c>
      <c r="G486" s="68">
        <f t="shared" si="62"/>
        <v>58</v>
      </c>
      <c r="H486" s="68">
        <f t="shared" si="64"/>
        <v>1</v>
      </c>
      <c r="I486" s="68" t="str">
        <f t="shared" si="57"/>
        <v>58_1_AR</v>
      </c>
      <c r="J486" s="60">
        <v>59.4360297657594</v>
      </c>
      <c r="K486" s="60">
        <v>53.341029498077802</v>
      </c>
      <c r="L486" s="60">
        <v>37.072821637656297</v>
      </c>
      <c r="M486" s="68">
        <v>7</v>
      </c>
      <c r="N486" s="70">
        <f t="shared" si="58"/>
        <v>2.9411764705882353E-2</v>
      </c>
      <c r="O486" s="71">
        <v>12527488.02</v>
      </c>
      <c r="P486" s="57">
        <f t="shared" si="59"/>
        <v>1.0338636940059926E-2</v>
      </c>
      <c r="Q486" s="68">
        <v>4</v>
      </c>
      <c r="R486" s="68">
        <v>7</v>
      </c>
      <c r="S486" s="72">
        <f t="shared" si="60"/>
        <v>49.949960300497828</v>
      </c>
    </row>
    <row r="487" spans="1:19" x14ac:dyDescent="0.25">
      <c r="A487" s="68">
        <f t="shared" si="63"/>
        <v>485</v>
      </c>
      <c r="B487" s="68" t="s">
        <v>800</v>
      </c>
      <c r="C487" s="68" t="s">
        <v>801</v>
      </c>
      <c r="D487" s="68" t="s">
        <v>3088</v>
      </c>
      <c r="E487" s="68" t="str">
        <f t="shared" si="61"/>
        <v>SERV</v>
      </c>
      <c r="F487" s="68" t="s">
        <v>799</v>
      </c>
      <c r="G487" s="68">
        <f t="shared" si="62"/>
        <v>58</v>
      </c>
      <c r="H487" s="68">
        <f t="shared" si="64"/>
        <v>1</v>
      </c>
      <c r="I487" s="68" t="str">
        <f t="shared" si="57"/>
        <v>58_1_SERV</v>
      </c>
      <c r="J487" s="60">
        <v>22.634922114466999</v>
      </c>
      <c r="K487" s="60">
        <v>62.649594634002298</v>
      </c>
      <c r="L487" s="60">
        <v>32.907269593271501</v>
      </c>
      <c r="M487" s="68">
        <v>137</v>
      </c>
      <c r="N487" s="70">
        <f t="shared" si="58"/>
        <v>0.53676470588235292</v>
      </c>
      <c r="O487" s="71">
        <v>1060002257.99</v>
      </c>
      <c r="P487" s="57">
        <f t="shared" si="59"/>
        <v>0.87479457042836151</v>
      </c>
      <c r="Q487" s="68">
        <v>73</v>
      </c>
      <c r="R487" s="68">
        <v>148</v>
      </c>
      <c r="S487" s="72">
        <f t="shared" si="60"/>
        <v>39.397262113913598</v>
      </c>
    </row>
    <row r="488" spans="1:19" x14ac:dyDescent="0.25">
      <c r="A488" s="68">
        <f t="shared" si="63"/>
        <v>486</v>
      </c>
      <c r="B488" s="68" t="s">
        <v>1673</v>
      </c>
      <c r="C488" s="68" t="s">
        <v>1674</v>
      </c>
      <c r="D488" s="68" t="s">
        <v>2399</v>
      </c>
      <c r="E488" s="68" t="str">
        <f t="shared" si="61"/>
        <v>AD</v>
      </c>
      <c r="F488" s="68" t="s">
        <v>1672</v>
      </c>
      <c r="G488" s="68">
        <f t="shared" si="62"/>
        <v>59</v>
      </c>
      <c r="H488" s="68">
        <f t="shared" si="64"/>
        <v>1</v>
      </c>
      <c r="I488" s="68" t="str">
        <f t="shared" si="57"/>
        <v>59_1_AD</v>
      </c>
      <c r="J488" s="60">
        <v>15.4720072359578</v>
      </c>
      <c r="K488" s="60">
        <v>23.568421723982301</v>
      </c>
      <c r="L488" s="60">
        <v>39.444830011016698</v>
      </c>
      <c r="M488" s="68">
        <v>231</v>
      </c>
      <c r="N488" s="70">
        <f t="shared" si="58"/>
        <v>0.59243697478991597</v>
      </c>
      <c r="O488" s="71">
        <v>160664217.03999999</v>
      </c>
      <c r="P488" s="57">
        <f t="shared" si="59"/>
        <v>0.51719613536711739</v>
      </c>
      <c r="Q488" s="68">
        <v>282</v>
      </c>
      <c r="R488" s="68">
        <v>646</v>
      </c>
      <c r="S488" s="72">
        <f t="shared" si="60"/>
        <v>26.161752990318934</v>
      </c>
    </row>
    <row r="489" spans="1:19" x14ac:dyDescent="0.25">
      <c r="A489" s="68">
        <f t="shared" si="63"/>
        <v>487</v>
      </c>
      <c r="B489" s="68" t="s">
        <v>1673</v>
      </c>
      <c r="C489" s="68" t="s">
        <v>1674</v>
      </c>
      <c r="D489" s="68" t="s">
        <v>2456</v>
      </c>
      <c r="E489" s="68" t="str">
        <f t="shared" si="61"/>
        <v>AR</v>
      </c>
      <c r="F489" s="68" t="s">
        <v>1672</v>
      </c>
      <c r="G489" s="68">
        <f t="shared" si="62"/>
        <v>59</v>
      </c>
      <c r="H489" s="68">
        <f t="shared" si="64"/>
        <v>1</v>
      </c>
      <c r="I489" s="68" t="str">
        <f t="shared" si="57"/>
        <v>59_1_AR</v>
      </c>
      <c r="J489" s="60">
        <v>36.019077940515203</v>
      </c>
      <c r="K489" s="60">
        <v>10.610821979971201</v>
      </c>
      <c r="L489" s="60">
        <v>34.669480097008197</v>
      </c>
      <c r="M489" s="68">
        <v>5</v>
      </c>
      <c r="N489" s="70">
        <f t="shared" si="58"/>
        <v>8.4033613445378148E-3</v>
      </c>
      <c r="O489" s="71">
        <v>14080633.59</v>
      </c>
      <c r="P489" s="57">
        <f t="shared" si="59"/>
        <v>4.5327138864127627E-2</v>
      </c>
      <c r="Q489" s="68">
        <v>4</v>
      </c>
      <c r="R489" s="68">
        <v>5</v>
      </c>
      <c r="S489" s="72">
        <f t="shared" si="60"/>
        <v>27.099793339164865</v>
      </c>
    </row>
    <row r="490" spans="1:19" x14ac:dyDescent="0.25">
      <c r="A490" s="68">
        <f t="shared" si="63"/>
        <v>488</v>
      </c>
      <c r="B490" s="68" t="s">
        <v>1673</v>
      </c>
      <c r="C490" s="68" t="s">
        <v>1674</v>
      </c>
      <c r="D490" s="68" t="s">
        <v>3088</v>
      </c>
      <c r="E490" s="68" t="str">
        <f t="shared" si="61"/>
        <v>SERV</v>
      </c>
      <c r="F490" s="68" t="s">
        <v>1672</v>
      </c>
      <c r="G490" s="68">
        <f t="shared" si="62"/>
        <v>59</v>
      </c>
      <c r="H490" s="68">
        <f t="shared" si="64"/>
        <v>1</v>
      </c>
      <c r="I490" s="68" t="str">
        <f t="shared" si="57"/>
        <v>59_1_SERV</v>
      </c>
      <c r="J490" s="60">
        <v>9.8618197231501306</v>
      </c>
      <c r="K490" s="60">
        <v>18.157514918693799</v>
      </c>
      <c r="L490" s="60">
        <v>29.371580728936401</v>
      </c>
      <c r="M490" s="68">
        <v>314</v>
      </c>
      <c r="N490" s="70">
        <f t="shared" si="58"/>
        <v>0.39915966386554624</v>
      </c>
      <c r="O490" s="71">
        <v>135899808.239999</v>
      </c>
      <c r="P490" s="57">
        <f t="shared" si="59"/>
        <v>0.43747672576875501</v>
      </c>
      <c r="Q490" s="68">
        <v>190</v>
      </c>
      <c r="R490" s="68">
        <v>612</v>
      </c>
      <c r="S490" s="72">
        <f t="shared" si="60"/>
        <v>19.130305123593445</v>
      </c>
    </row>
    <row r="491" spans="1:19" x14ac:dyDescent="0.25">
      <c r="A491" s="68">
        <f t="shared" si="63"/>
        <v>489</v>
      </c>
      <c r="B491" s="68" t="s">
        <v>1673</v>
      </c>
      <c r="C491" s="68" t="s">
        <v>2410</v>
      </c>
      <c r="D491" s="68" t="s">
        <v>2456</v>
      </c>
      <c r="E491" s="68" t="str">
        <f t="shared" si="61"/>
        <v>AR</v>
      </c>
      <c r="F491" s="68" t="s">
        <v>2409</v>
      </c>
      <c r="G491" s="68">
        <f t="shared" si="62"/>
        <v>59</v>
      </c>
      <c r="H491" s="68">
        <f t="shared" si="64"/>
        <v>2</v>
      </c>
      <c r="I491" s="68" t="str">
        <f t="shared" si="57"/>
        <v>59_2_AR</v>
      </c>
      <c r="J491" s="60">
        <v>58.274010818703402</v>
      </c>
      <c r="K491" s="60">
        <v>37.626860392348902</v>
      </c>
      <c r="L491" s="60">
        <v>23.429093549064302</v>
      </c>
      <c r="M491" s="68">
        <v>5</v>
      </c>
      <c r="N491" s="70">
        <f t="shared" si="58"/>
        <v>2.9411764705882353E-2</v>
      </c>
      <c r="O491" s="71">
        <v>447260.48</v>
      </c>
      <c r="P491" s="57">
        <f t="shared" si="59"/>
        <v>2.4977723059736522E-2</v>
      </c>
      <c r="Q491" s="68">
        <v>3</v>
      </c>
      <c r="R491" s="68">
        <v>5</v>
      </c>
      <c r="S491" s="72">
        <f t="shared" si="60"/>
        <v>39.776654920038872</v>
      </c>
    </row>
    <row r="492" spans="1:19" x14ac:dyDescent="0.25">
      <c r="A492" s="68">
        <f t="shared" si="63"/>
        <v>490</v>
      </c>
      <c r="B492" s="68" t="s">
        <v>1673</v>
      </c>
      <c r="C492" s="68" t="s">
        <v>2410</v>
      </c>
      <c r="D492" s="68" t="s">
        <v>3088</v>
      </c>
      <c r="E492" s="68" t="str">
        <f t="shared" si="61"/>
        <v>SERV</v>
      </c>
      <c r="F492" s="68" t="s">
        <v>2409</v>
      </c>
      <c r="G492" s="68">
        <f t="shared" si="62"/>
        <v>59</v>
      </c>
      <c r="H492" s="68">
        <f t="shared" si="64"/>
        <v>2</v>
      </c>
      <c r="I492" s="68" t="str">
        <f t="shared" si="57"/>
        <v>59_2_SERV</v>
      </c>
      <c r="J492" s="60">
        <v>22.835017278225902</v>
      </c>
      <c r="K492" s="60">
        <v>62.131535428575702</v>
      </c>
      <c r="L492" s="60">
        <v>59.584530579084898</v>
      </c>
      <c r="M492" s="68">
        <v>174</v>
      </c>
      <c r="N492" s="70">
        <f t="shared" si="58"/>
        <v>0.91176470588235292</v>
      </c>
      <c r="O492" s="71">
        <v>16759157.1399999</v>
      </c>
      <c r="P492" s="57">
        <f t="shared" si="59"/>
        <v>0.93593242523355402</v>
      </c>
      <c r="Q492" s="68">
        <v>93</v>
      </c>
      <c r="R492" s="68">
        <v>193</v>
      </c>
      <c r="S492" s="72">
        <f t="shared" si="60"/>
        <v>48.183694428628833</v>
      </c>
    </row>
    <row r="493" spans="1:19" x14ac:dyDescent="0.25">
      <c r="A493" s="68">
        <f t="shared" si="63"/>
        <v>491</v>
      </c>
      <c r="B493" s="68" t="s">
        <v>1673</v>
      </c>
      <c r="C493" s="68" t="s">
        <v>2410</v>
      </c>
      <c r="D493" s="68" t="s">
        <v>2893</v>
      </c>
      <c r="E493" s="68" t="str">
        <f t="shared" si="61"/>
        <v>SOP</v>
      </c>
      <c r="F493" s="68" t="s">
        <v>2409</v>
      </c>
      <c r="G493" s="68">
        <f t="shared" si="62"/>
        <v>59</v>
      </c>
      <c r="H493" s="68">
        <f t="shared" si="64"/>
        <v>2</v>
      </c>
      <c r="I493" s="68" t="str">
        <f t="shared" si="57"/>
        <v>59_2_SOP</v>
      </c>
      <c r="J493" s="60">
        <v>41.844108584738599</v>
      </c>
      <c r="K493" s="60">
        <v>38.079972506304202</v>
      </c>
      <c r="L493" s="60">
        <v>16.018578934544902</v>
      </c>
      <c r="M493" s="68">
        <v>6</v>
      </c>
      <c r="N493" s="70">
        <f t="shared" si="58"/>
        <v>5.8823529411764705E-2</v>
      </c>
      <c r="O493" s="71">
        <v>699957.55</v>
      </c>
      <c r="P493" s="57">
        <f t="shared" si="59"/>
        <v>3.9089851706709436E-2</v>
      </c>
      <c r="Q493" s="68">
        <v>6</v>
      </c>
      <c r="R493" s="68">
        <v>6</v>
      </c>
      <c r="S493" s="72">
        <f t="shared" si="60"/>
        <v>31.980886675195904</v>
      </c>
    </row>
    <row r="494" spans="1:19" x14ac:dyDescent="0.25">
      <c r="A494" s="68">
        <f t="shared" si="63"/>
        <v>492</v>
      </c>
      <c r="B494" s="68" t="s">
        <v>1834</v>
      </c>
      <c r="C494" s="68" t="s">
        <v>1835</v>
      </c>
      <c r="D494" s="68" t="s">
        <v>2399</v>
      </c>
      <c r="E494" s="68" t="str">
        <f t="shared" si="61"/>
        <v>AD</v>
      </c>
      <c r="F494" s="68" t="s">
        <v>1833</v>
      </c>
      <c r="G494" s="68">
        <f t="shared" si="62"/>
        <v>60</v>
      </c>
      <c r="H494" s="68">
        <f t="shared" si="64"/>
        <v>1</v>
      </c>
      <c r="I494" s="68" t="str">
        <f t="shared" si="57"/>
        <v>60_1_AD</v>
      </c>
      <c r="J494" s="60">
        <v>11.993633395831001</v>
      </c>
      <c r="K494" s="60">
        <v>68.835814616827506</v>
      </c>
      <c r="L494" s="60">
        <v>74.2273443228095</v>
      </c>
      <c r="M494" s="68">
        <v>650</v>
      </c>
      <c r="N494" s="70">
        <f t="shared" si="58"/>
        <v>0.65217391304347827</v>
      </c>
      <c r="O494" s="71">
        <v>303522327.47498798</v>
      </c>
      <c r="P494" s="57">
        <f t="shared" si="59"/>
        <v>0.53750132566118236</v>
      </c>
      <c r="Q494" s="68">
        <v>390</v>
      </c>
      <c r="R494" s="68">
        <v>724</v>
      </c>
      <c r="S494" s="72">
        <f t="shared" si="60"/>
        <v>51.685597445155999</v>
      </c>
    </row>
    <row r="495" spans="1:19" x14ac:dyDescent="0.25">
      <c r="A495" s="68">
        <f t="shared" si="63"/>
        <v>493</v>
      </c>
      <c r="B495" s="68" t="s">
        <v>1834</v>
      </c>
      <c r="C495" s="68" t="s">
        <v>1835</v>
      </c>
      <c r="D495" s="68" t="s">
        <v>2456</v>
      </c>
      <c r="E495" s="68" t="str">
        <f t="shared" si="61"/>
        <v>AR</v>
      </c>
      <c r="F495" s="68" t="s">
        <v>1833</v>
      </c>
      <c r="G495" s="68">
        <f t="shared" si="62"/>
        <v>60</v>
      </c>
      <c r="H495" s="68">
        <f t="shared" si="64"/>
        <v>1</v>
      </c>
      <c r="I495" s="68" t="str">
        <f t="shared" si="57"/>
        <v>60_1_AR</v>
      </c>
      <c r="J495" s="60">
        <v>31.256022420917699</v>
      </c>
      <c r="K495" s="60">
        <v>65.270378532969303</v>
      </c>
      <c r="L495" s="60">
        <v>50.086660405633602</v>
      </c>
      <c r="M495" s="68">
        <v>5</v>
      </c>
      <c r="N495" s="70">
        <f t="shared" si="58"/>
        <v>8.3612040133779261E-3</v>
      </c>
      <c r="O495" s="71">
        <v>17178000</v>
      </c>
      <c r="P495" s="57">
        <f t="shared" si="59"/>
        <v>3.0420160022556035E-2</v>
      </c>
      <c r="Q495" s="68">
        <v>5</v>
      </c>
      <c r="R495" s="68">
        <v>5</v>
      </c>
      <c r="S495" s="72">
        <f t="shared" si="60"/>
        <v>48.871020453173536</v>
      </c>
    </row>
    <row r="496" spans="1:19" x14ac:dyDescent="0.25">
      <c r="A496" s="68">
        <f t="shared" si="63"/>
        <v>494</v>
      </c>
      <c r="B496" s="68" t="s">
        <v>1834</v>
      </c>
      <c r="C496" s="68" t="s">
        <v>1835</v>
      </c>
      <c r="D496" s="68" t="s">
        <v>3088</v>
      </c>
      <c r="E496" s="68" t="str">
        <f t="shared" si="61"/>
        <v>SERV</v>
      </c>
      <c r="F496" s="68" t="s">
        <v>1833</v>
      </c>
      <c r="G496" s="68">
        <f t="shared" si="62"/>
        <v>60</v>
      </c>
      <c r="H496" s="68">
        <f t="shared" si="64"/>
        <v>1</v>
      </c>
      <c r="I496" s="68" t="str">
        <f t="shared" si="57"/>
        <v>60_1_SERV</v>
      </c>
      <c r="J496" s="60">
        <v>12.236254273358201</v>
      </c>
      <c r="K496" s="60">
        <v>55.276623985614698</v>
      </c>
      <c r="L496" s="60">
        <v>49.313191395218396</v>
      </c>
      <c r="M496" s="68">
        <v>315</v>
      </c>
      <c r="N496" s="70">
        <f t="shared" si="58"/>
        <v>0.33946488294314381</v>
      </c>
      <c r="O496" s="71">
        <v>243990982.079689</v>
      </c>
      <c r="P496" s="57">
        <f t="shared" si="59"/>
        <v>0.43207851431626154</v>
      </c>
      <c r="Q496" s="68">
        <v>203</v>
      </c>
      <c r="R496" s="68">
        <v>328</v>
      </c>
      <c r="S496" s="72">
        <f t="shared" si="60"/>
        <v>38.942023218063767</v>
      </c>
    </row>
    <row r="497" spans="1:19" x14ac:dyDescent="0.25">
      <c r="A497" s="68">
        <f t="shared" si="63"/>
        <v>495</v>
      </c>
      <c r="B497" s="68" t="s">
        <v>1070</v>
      </c>
      <c r="C497" s="68" t="s">
        <v>1071</v>
      </c>
      <c r="D497" s="68" t="s">
        <v>2399</v>
      </c>
      <c r="E497" s="68" t="str">
        <f t="shared" si="61"/>
        <v>AD</v>
      </c>
      <c r="F497" s="68" t="s">
        <v>1069</v>
      </c>
      <c r="G497" s="68">
        <f t="shared" si="62"/>
        <v>61</v>
      </c>
      <c r="H497" s="68">
        <f t="shared" si="64"/>
        <v>1</v>
      </c>
      <c r="I497" s="68" t="str">
        <f t="shared" si="57"/>
        <v>61_1_AD</v>
      </c>
      <c r="J497" s="60">
        <v>17.404117622328499</v>
      </c>
      <c r="K497" s="60">
        <v>36.497515104337602</v>
      </c>
      <c r="L497" s="60">
        <v>34.122049938859597</v>
      </c>
      <c r="M497" s="68">
        <v>46</v>
      </c>
      <c r="N497" s="70">
        <f t="shared" si="58"/>
        <v>0.31205673758865249</v>
      </c>
      <c r="O497" s="71">
        <v>363559275.45499402</v>
      </c>
      <c r="P497" s="57">
        <f t="shared" si="59"/>
        <v>0.44215963276848957</v>
      </c>
      <c r="Q497" s="68">
        <v>44</v>
      </c>
      <c r="R497" s="68">
        <v>52</v>
      </c>
      <c r="S497" s="72">
        <f t="shared" si="60"/>
        <v>29.341227555175234</v>
      </c>
    </row>
    <row r="498" spans="1:19" x14ac:dyDescent="0.25">
      <c r="A498" s="68">
        <f t="shared" si="63"/>
        <v>496</v>
      </c>
      <c r="B498" s="68" t="s">
        <v>1070</v>
      </c>
      <c r="C498" s="68" t="s">
        <v>1071</v>
      </c>
      <c r="D498" s="68" t="s">
        <v>2456</v>
      </c>
      <c r="E498" s="68" t="str">
        <f t="shared" si="61"/>
        <v>AR</v>
      </c>
      <c r="F498" s="68" t="s">
        <v>1069</v>
      </c>
      <c r="G498" s="68">
        <f t="shared" si="62"/>
        <v>61</v>
      </c>
      <c r="H498" s="68">
        <f t="shared" si="64"/>
        <v>1</v>
      </c>
      <c r="I498" s="68" t="str">
        <f t="shared" si="57"/>
        <v>61_1_AR</v>
      </c>
      <c r="J498" s="60">
        <v>49.0001505492706</v>
      </c>
      <c r="K498" s="60">
        <v>26.167780710266999</v>
      </c>
      <c r="L498" s="60">
        <v>23.429093549064302</v>
      </c>
      <c r="M498" s="68">
        <v>6</v>
      </c>
      <c r="N498" s="70">
        <f t="shared" si="58"/>
        <v>2.8368794326241134E-2</v>
      </c>
      <c r="O498" s="71">
        <v>48489392.600000001</v>
      </c>
      <c r="P498" s="57">
        <f t="shared" si="59"/>
        <v>5.8972644827589432E-2</v>
      </c>
      <c r="Q498" s="68">
        <v>4</v>
      </c>
      <c r="R498" s="68">
        <v>6</v>
      </c>
      <c r="S498" s="72">
        <f t="shared" si="60"/>
        <v>32.865674936200634</v>
      </c>
    </row>
    <row r="499" spans="1:19" x14ac:dyDescent="0.25">
      <c r="A499" s="68">
        <f t="shared" si="63"/>
        <v>497</v>
      </c>
      <c r="B499" s="68" t="s">
        <v>1070</v>
      </c>
      <c r="C499" s="68" t="s">
        <v>1071</v>
      </c>
      <c r="D499" s="68" t="s">
        <v>2860</v>
      </c>
      <c r="E499" s="68" t="str">
        <f t="shared" si="61"/>
        <v>OP</v>
      </c>
      <c r="F499" s="68" t="s">
        <v>1069</v>
      </c>
      <c r="G499" s="68">
        <f t="shared" si="62"/>
        <v>61</v>
      </c>
      <c r="H499" s="68">
        <f t="shared" si="64"/>
        <v>1</v>
      </c>
      <c r="I499" s="68" t="str">
        <f t="shared" si="57"/>
        <v>61_1_OP</v>
      </c>
      <c r="J499" s="60">
        <v>28.204043658608299</v>
      </c>
      <c r="K499" s="60">
        <v>52.511698938955597</v>
      </c>
      <c r="L499" s="60">
        <v>24.050256408834599</v>
      </c>
      <c r="M499" s="68">
        <v>9</v>
      </c>
      <c r="N499" s="70">
        <f t="shared" si="58"/>
        <v>7.8014184397163122E-2</v>
      </c>
      <c r="O499" s="71">
        <v>53032286.219999999</v>
      </c>
      <c r="P499" s="57">
        <f t="shared" si="59"/>
        <v>6.4497697577822935E-2</v>
      </c>
      <c r="Q499" s="68">
        <v>11</v>
      </c>
      <c r="R499" s="68">
        <v>12</v>
      </c>
      <c r="S499" s="72">
        <f t="shared" si="60"/>
        <v>34.921999668799494</v>
      </c>
    </row>
    <row r="500" spans="1:19" x14ac:dyDescent="0.25">
      <c r="A500" s="68">
        <f t="shared" si="63"/>
        <v>498</v>
      </c>
      <c r="B500" s="68" t="s">
        <v>1070</v>
      </c>
      <c r="C500" s="68" t="s">
        <v>1071</v>
      </c>
      <c r="D500" s="68" t="s">
        <v>3088</v>
      </c>
      <c r="E500" s="68" t="str">
        <f t="shared" si="61"/>
        <v>SERV</v>
      </c>
      <c r="F500" s="68" t="s">
        <v>1069</v>
      </c>
      <c r="G500" s="68">
        <f t="shared" si="62"/>
        <v>61</v>
      </c>
      <c r="H500" s="68">
        <f t="shared" si="64"/>
        <v>1</v>
      </c>
      <c r="I500" s="68" t="str">
        <f t="shared" si="57"/>
        <v>61_1_SERV</v>
      </c>
      <c r="J500" s="60">
        <v>15.546803274711101</v>
      </c>
      <c r="K500" s="60">
        <v>37.318854556159501</v>
      </c>
      <c r="L500" s="60">
        <v>30.695390996854499</v>
      </c>
      <c r="M500" s="68">
        <v>93</v>
      </c>
      <c r="N500" s="70">
        <f t="shared" si="58"/>
        <v>0.56028368794326244</v>
      </c>
      <c r="O500" s="71">
        <v>352697919.26932901</v>
      </c>
      <c r="P500" s="57">
        <f t="shared" si="59"/>
        <v>0.42895008597199774</v>
      </c>
      <c r="Q500" s="68">
        <v>79</v>
      </c>
      <c r="R500" s="68">
        <v>101</v>
      </c>
      <c r="S500" s="72">
        <f t="shared" si="60"/>
        <v>27.853682942575034</v>
      </c>
    </row>
    <row r="501" spans="1:19" x14ac:dyDescent="0.25">
      <c r="A501" s="68">
        <f t="shared" si="63"/>
        <v>499</v>
      </c>
      <c r="B501" s="68" t="s">
        <v>1070</v>
      </c>
      <c r="C501" s="68" t="s">
        <v>1071</v>
      </c>
      <c r="D501" s="68" t="s">
        <v>2893</v>
      </c>
      <c r="E501" s="68" t="str">
        <f t="shared" si="61"/>
        <v>SOP</v>
      </c>
      <c r="F501" s="68" t="s">
        <v>1069</v>
      </c>
      <c r="G501" s="68">
        <f t="shared" si="62"/>
        <v>61</v>
      </c>
      <c r="H501" s="68">
        <f t="shared" si="64"/>
        <v>1</v>
      </c>
      <c r="I501" s="68" t="str">
        <f t="shared" si="57"/>
        <v>61_1_SOP</v>
      </c>
      <c r="J501" s="60">
        <v>54.370926702092902</v>
      </c>
      <c r="K501" s="60">
        <v>25.4536459792659</v>
      </c>
      <c r="L501" s="60">
        <v>25.629726295271901</v>
      </c>
      <c r="M501" s="68">
        <v>3</v>
      </c>
      <c r="N501" s="70">
        <f t="shared" si="58"/>
        <v>2.1276595744680851E-2</v>
      </c>
      <c r="O501" s="71">
        <v>4456465.26</v>
      </c>
      <c r="P501" s="57">
        <f t="shared" si="59"/>
        <v>5.4199388541004527E-3</v>
      </c>
      <c r="Q501" s="68">
        <v>3</v>
      </c>
      <c r="R501" s="68">
        <v>3</v>
      </c>
      <c r="S501" s="72">
        <f t="shared" si="60"/>
        <v>35.151432992210232</v>
      </c>
    </row>
    <row r="502" spans="1:19" x14ac:dyDescent="0.25">
      <c r="A502" s="68">
        <f t="shared" si="63"/>
        <v>500</v>
      </c>
      <c r="B502" s="68" t="s">
        <v>195</v>
      </c>
      <c r="C502" s="68" t="s">
        <v>196</v>
      </c>
      <c r="D502" s="68" t="s">
        <v>2399</v>
      </c>
      <c r="E502" s="68" t="str">
        <f t="shared" si="61"/>
        <v>AD</v>
      </c>
      <c r="F502" s="68" t="s">
        <v>194</v>
      </c>
      <c r="G502" s="68">
        <f t="shared" si="62"/>
        <v>62</v>
      </c>
      <c r="H502" s="68">
        <f t="shared" si="64"/>
        <v>1</v>
      </c>
      <c r="I502" s="68" t="str">
        <f t="shared" si="57"/>
        <v>62_1_AD</v>
      </c>
      <c r="J502" s="60">
        <v>39.839195863709001</v>
      </c>
      <c r="K502" s="60">
        <v>66.168985206440496</v>
      </c>
      <c r="L502" s="60">
        <v>69.453127652180797</v>
      </c>
      <c r="M502" s="68">
        <v>43</v>
      </c>
      <c r="N502" s="70">
        <f t="shared" si="58"/>
        <v>0.65306122448979587</v>
      </c>
      <c r="O502" s="71">
        <v>21878734.300000001</v>
      </c>
      <c r="P502" s="57">
        <f t="shared" si="59"/>
        <v>3.8342232725759692E-2</v>
      </c>
      <c r="Q502" s="68">
        <v>32</v>
      </c>
      <c r="R502" s="68">
        <v>55</v>
      </c>
      <c r="S502" s="72">
        <f t="shared" si="60"/>
        <v>58.487102907443436</v>
      </c>
    </row>
    <row r="503" spans="1:19" x14ac:dyDescent="0.25">
      <c r="A503" s="68">
        <f t="shared" si="63"/>
        <v>501</v>
      </c>
      <c r="B503" s="68" t="s">
        <v>195</v>
      </c>
      <c r="C503" s="68" t="s">
        <v>196</v>
      </c>
      <c r="D503" s="68" t="s">
        <v>3088</v>
      </c>
      <c r="E503" s="68" t="str">
        <f t="shared" si="61"/>
        <v>SERV</v>
      </c>
      <c r="F503" s="68" t="s">
        <v>194</v>
      </c>
      <c r="G503" s="68">
        <f t="shared" si="62"/>
        <v>62</v>
      </c>
      <c r="H503" s="68">
        <f t="shared" si="64"/>
        <v>1</v>
      </c>
      <c r="I503" s="68" t="str">
        <f t="shared" si="57"/>
        <v>62_1_SERV</v>
      </c>
      <c r="J503" s="60">
        <v>53.496475302258503</v>
      </c>
      <c r="K503" s="60">
        <v>69.824491986343801</v>
      </c>
      <c r="L503" s="60">
        <v>57.712863329713898</v>
      </c>
      <c r="M503" s="68">
        <v>20</v>
      </c>
      <c r="N503" s="70">
        <f t="shared" si="58"/>
        <v>0.34693877551020408</v>
      </c>
      <c r="O503" s="71">
        <v>548738382.76999998</v>
      </c>
      <c r="P503" s="57">
        <f t="shared" si="59"/>
        <v>0.96165776727424035</v>
      </c>
      <c r="Q503" s="68">
        <v>17</v>
      </c>
      <c r="R503" s="68">
        <v>23</v>
      </c>
      <c r="S503" s="72">
        <f t="shared" si="60"/>
        <v>60.344610206105394</v>
      </c>
    </row>
    <row r="504" spans="1:19" x14ac:dyDescent="0.25">
      <c r="A504" s="68">
        <f t="shared" si="63"/>
        <v>502</v>
      </c>
      <c r="B504" s="68" t="s">
        <v>195</v>
      </c>
      <c r="C504" s="68" t="s">
        <v>768</v>
      </c>
      <c r="D504" s="68" t="s">
        <v>2399</v>
      </c>
      <c r="E504" s="68" t="str">
        <f t="shared" si="61"/>
        <v>AD</v>
      </c>
      <c r="F504" s="68" t="s">
        <v>767</v>
      </c>
      <c r="G504" s="68">
        <f t="shared" si="62"/>
        <v>62</v>
      </c>
      <c r="H504" s="68">
        <f t="shared" si="64"/>
        <v>2</v>
      </c>
      <c r="I504" s="68" t="str">
        <f t="shared" si="57"/>
        <v>62_2_AD</v>
      </c>
      <c r="J504" s="60">
        <v>18.961806540715099</v>
      </c>
      <c r="K504" s="60">
        <v>38.224225563557702</v>
      </c>
      <c r="L504" s="60">
        <v>42.034463742894701</v>
      </c>
      <c r="M504" s="68">
        <v>208</v>
      </c>
      <c r="N504" s="70">
        <f t="shared" si="58"/>
        <v>0.62682926829268293</v>
      </c>
      <c r="O504" s="71">
        <v>336648508.38199902</v>
      </c>
      <c r="P504" s="57">
        <f t="shared" si="59"/>
        <v>0.59597085070028899</v>
      </c>
      <c r="Q504" s="68">
        <v>257</v>
      </c>
      <c r="R504" s="68">
        <v>481</v>
      </c>
      <c r="S504" s="72">
        <f t="shared" si="60"/>
        <v>33.073498615722499</v>
      </c>
    </row>
    <row r="505" spans="1:19" x14ac:dyDescent="0.25">
      <c r="A505" s="68">
        <f t="shared" si="63"/>
        <v>503</v>
      </c>
      <c r="B505" s="68" t="s">
        <v>195</v>
      </c>
      <c r="C505" s="68" t="s">
        <v>768</v>
      </c>
      <c r="D505" s="68" t="s">
        <v>3088</v>
      </c>
      <c r="E505" s="68" t="str">
        <f t="shared" si="61"/>
        <v>SERV</v>
      </c>
      <c r="F505" s="68" t="s">
        <v>767</v>
      </c>
      <c r="G505" s="68">
        <f t="shared" si="62"/>
        <v>62</v>
      </c>
      <c r="H505" s="68">
        <f t="shared" si="64"/>
        <v>2</v>
      </c>
      <c r="I505" s="68" t="str">
        <f t="shared" si="57"/>
        <v>62_2_SERV</v>
      </c>
      <c r="J505" s="60">
        <v>16.972562244812099</v>
      </c>
      <c r="K505" s="60">
        <v>44.5666590455562</v>
      </c>
      <c r="L505" s="60">
        <v>55.934107576769598</v>
      </c>
      <c r="M505" s="68">
        <v>294</v>
      </c>
      <c r="N505" s="70">
        <f t="shared" si="58"/>
        <v>0.37317073170731707</v>
      </c>
      <c r="O505" s="71">
        <v>228225609.17999899</v>
      </c>
      <c r="P505" s="57">
        <f t="shared" si="59"/>
        <v>0.40402914929971101</v>
      </c>
      <c r="Q505" s="68">
        <v>153</v>
      </c>
      <c r="R505" s="68">
        <v>301</v>
      </c>
      <c r="S505" s="72">
        <f t="shared" si="60"/>
        <v>39.157776289045962</v>
      </c>
    </row>
    <row r="506" spans="1:19" x14ac:dyDescent="0.25">
      <c r="A506" s="68">
        <f t="shared" si="63"/>
        <v>504</v>
      </c>
      <c r="B506" s="68" t="s">
        <v>195</v>
      </c>
      <c r="C506" s="68" t="s">
        <v>2666</v>
      </c>
      <c r="D506" s="68" t="s">
        <v>2860</v>
      </c>
      <c r="E506" s="68" t="str">
        <f t="shared" si="61"/>
        <v>OP</v>
      </c>
      <c r="F506" s="68" t="s">
        <v>2665</v>
      </c>
      <c r="G506" s="68">
        <f t="shared" si="62"/>
        <v>62</v>
      </c>
      <c r="H506" s="68">
        <f t="shared" si="64"/>
        <v>3</v>
      </c>
      <c r="I506" s="68" t="str">
        <f t="shared" si="57"/>
        <v>62_3_OP</v>
      </c>
      <c r="J506" s="60">
        <v>62.969031380552103</v>
      </c>
      <c r="K506" s="60">
        <v>24.048863369725801</v>
      </c>
      <c r="L506" s="60">
        <v>9.4160991117994204</v>
      </c>
      <c r="M506" s="68">
        <v>6</v>
      </c>
      <c r="N506" s="70">
        <f t="shared" si="58"/>
        <v>0.2857142857142857</v>
      </c>
      <c r="O506" s="71">
        <v>2769899.18</v>
      </c>
      <c r="P506" s="57">
        <f t="shared" si="59"/>
        <v>0.65674965930879059</v>
      </c>
      <c r="Q506" s="68">
        <v>4</v>
      </c>
      <c r="R506" s="68">
        <v>6</v>
      </c>
      <c r="S506" s="72">
        <f t="shared" si="60"/>
        <v>32.144664620692446</v>
      </c>
    </row>
    <row r="507" spans="1:19" x14ac:dyDescent="0.25">
      <c r="A507" s="68">
        <f t="shared" si="63"/>
        <v>505</v>
      </c>
      <c r="B507" s="68" t="s">
        <v>195</v>
      </c>
      <c r="C507" s="68" t="s">
        <v>2666</v>
      </c>
      <c r="D507" s="68" t="s">
        <v>2893</v>
      </c>
      <c r="E507" s="68" t="str">
        <f t="shared" si="61"/>
        <v>SOP</v>
      </c>
      <c r="F507" s="68" t="s">
        <v>2665</v>
      </c>
      <c r="G507" s="68">
        <f t="shared" si="62"/>
        <v>62</v>
      </c>
      <c r="H507" s="68">
        <f t="shared" si="64"/>
        <v>3</v>
      </c>
      <c r="I507" s="68" t="str">
        <f t="shared" si="57"/>
        <v>62_3_SOP</v>
      </c>
      <c r="J507" s="60">
        <v>30.6478550840346</v>
      </c>
      <c r="K507" s="60">
        <v>28.6806528439338</v>
      </c>
      <c r="L507" s="60">
        <v>17.332371626991598</v>
      </c>
      <c r="M507" s="68">
        <v>10</v>
      </c>
      <c r="N507" s="70">
        <f t="shared" si="58"/>
        <v>0.7142857142857143</v>
      </c>
      <c r="O507" s="71">
        <v>1447688.36</v>
      </c>
      <c r="P507" s="57">
        <f t="shared" si="59"/>
        <v>0.34325034069120947</v>
      </c>
      <c r="Q507" s="68">
        <v>10</v>
      </c>
      <c r="R507" s="68">
        <v>10</v>
      </c>
      <c r="S507" s="72">
        <f t="shared" si="60"/>
        <v>25.553626518320002</v>
      </c>
    </row>
    <row r="508" spans="1:19" x14ac:dyDescent="0.25">
      <c r="A508" s="68">
        <f t="shared" si="63"/>
        <v>506</v>
      </c>
      <c r="B508" s="68" t="s">
        <v>722</v>
      </c>
      <c r="C508" s="68" t="s">
        <v>723</v>
      </c>
      <c r="D508" s="68" t="s">
        <v>2399</v>
      </c>
      <c r="E508" s="68" t="str">
        <f t="shared" si="61"/>
        <v>AD</v>
      </c>
      <c r="F508" s="68" t="s">
        <v>721</v>
      </c>
      <c r="G508" s="68">
        <f t="shared" si="62"/>
        <v>63</v>
      </c>
      <c r="H508" s="68">
        <f t="shared" si="64"/>
        <v>1</v>
      </c>
      <c r="I508" s="68" t="str">
        <f t="shared" si="57"/>
        <v>63_1_AD</v>
      </c>
      <c r="J508" s="60">
        <v>30.314814718335601</v>
      </c>
      <c r="K508" s="60">
        <v>67.818170445108706</v>
      </c>
      <c r="L508" s="60">
        <v>45.693622566815399</v>
      </c>
      <c r="M508" s="68">
        <v>1211</v>
      </c>
      <c r="N508" s="70">
        <f t="shared" si="58"/>
        <v>0.25044404973357015</v>
      </c>
      <c r="O508" s="71">
        <v>708413872.16642702</v>
      </c>
      <c r="P508" s="57">
        <f t="shared" si="59"/>
        <v>0.33996250969266589</v>
      </c>
      <c r="Q508" s="68">
        <v>564</v>
      </c>
      <c r="R508" s="68">
        <v>1328</v>
      </c>
      <c r="S508" s="72">
        <f t="shared" si="60"/>
        <v>47.942202576753232</v>
      </c>
    </row>
    <row r="509" spans="1:19" x14ac:dyDescent="0.25">
      <c r="A509" s="68">
        <f t="shared" si="63"/>
        <v>507</v>
      </c>
      <c r="B509" s="68" t="s">
        <v>722</v>
      </c>
      <c r="C509" s="68" t="s">
        <v>723</v>
      </c>
      <c r="D509" s="68" t="s">
        <v>2456</v>
      </c>
      <c r="E509" s="68" t="str">
        <f t="shared" si="61"/>
        <v>AR</v>
      </c>
      <c r="F509" s="68" t="s">
        <v>721</v>
      </c>
      <c r="G509" s="68">
        <f t="shared" si="62"/>
        <v>63</v>
      </c>
      <c r="H509" s="68">
        <f t="shared" si="64"/>
        <v>1</v>
      </c>
      <c r="I509" s="68" t="str">
        <f t="shared" si="57"/>
        <v>63_1_AR</v>
      </c>
      <c r="J509" s="60">
        <v>49.538715108100199</v>
      </c>
      <c r="K509" s="60">
        <v>42.0249259995961</v>
      </c>
      <c r="L509" s="60">
        <v>15.3763620779051</v>
      </c>
      <c r="M509" s="68">
        <v>19</v>
      </c>
      <c r="N509" s="70">
        <f t="shared" si="58"/>
        <v>4.4404973357015983E-3</v>
      </c>
      <c r="O509" s="71">
        <v>28481363.068</v>
      </c>
      <c r="P509" s="57">
        <f t="shared" si="59"/>
        <v>1.3667992749005011E-2</v>
      </c>
      <c r="Q509" s="68">
        <v>10</v>
      </c>
      <c r="R509" s="68">
        <v>19</v>
      </c>
      <c r="S509" s="72">
        <f t="shared" si="60"/>
        <v>35.646667728533799</v>
      </c>
    </row>
    <row r="510" spans="1:19" x14ac:dyDescent="0.25">
      <c r="A510" s="68">
        <f t="shared" si="63"/>
        <v>508</v>
      </c>
      <c r="B510" s="68" t="s">
        <v>722</v>
      </c>
      <c r="C510" s="68" t="s">
        <v>723</v>
      </c>
      <c r="D510" s="68" t="s">
        <v>2860</v>
      </c>
      <c r="E510" s="68" t="str">
        <f t="shared" si="61"/>
        <v>OP</v>
      </c>
      <c r="F510" s="68" t="s">
        <v>721</v>
      </c>
      <c r="G510" s="68">
        <f t="shared" si="62"/>
        <v>63</v>
      </c>
      <c r="H510" s="68">
        <f t="shared" si="64"/>
        <v>1</v>
      </c>
      <c r="I510" s="68" t="str">
        <f t="shared" si="57"/>
        <v>63_1_OP</v>
      </c>
      <c r="J510" s="60">
        <v>50.584854943374403</v>
      </c>
      <c r="K510" s="60">
        <v>63.3977493070416</v>
      </c>
      <c r="L510" s="60">
        <v>29.999621884103099</v>
      </c>
      <c r="M510" s="68">
        <v>26</v>
      </c>
      <c r="N510" s="70">
        <f t="shared" si="58"/>
        <v>6.2166962699822378E-3</v>
      </c>
      <c r="O510" s="71">
        <v>38971031.218000002</v>
      </c>
      <c r="P510" s="57">
        <f t="shared" si="59"/>
        <v>1.870190590377091E-2</v>
      </c>
      <c r="Q510" s="68">
        <v>14</v>
      </c>
      <c r="R510" s="68">
        <v>26</v>
      </c>
      <c r="S510" s="72">
        <f t="shared" si="60"/>
        <v>47.994075378173029</v>
      </c>
    </row>
    <row r="511" spans="1:19" x14ac:dyDescent="0.25">
      <c r="A511" s="68">
        <f t="shared" si="63"/>
        <v>509</v>
      </c>
      <c r="B511" s="68" t="s">
        <v>722</v>
      </c>
      <c r="C511" s="68" t="s">
        <v>723</v>
      </c>
      <c r="D511" s="68" t="s">
        <v>3088</v>
      </c>
      <c r="E511" s="68" t="str">
        <f t="shared" si="61"/>
        <v>SERV</v>
      </c>
      <c r="F511" s="68" t="s">
        <v>721</v>
      </c>
      <c r="G511" s="68">
        <f t="shared" si="62"/>
        <v>63</v>
      </c>
      <c r="H511" s="68">
        <f t="shared" si="64"/>
        <v>1</v>
      </c>
      <c r="I511" s="68" t="str">
        <f t="shared" si="57"/>
        <v>63_1_SERV</v>
      </c>
      <c r="J511" s="60">
        <v>32.475773706928798</v>
      </c>
      <c r="K511" s="60">
        <v>69.546956178275096</v>
      </c>
      <c r="L511" s="60">
        <v>40.492169645995901</v>
      </c>
      <c r="M511" s="68">
        <v>4765</v>
      </c>
      <c r="N511" s="70">
        <f t="shared" si="58"/>
        <v>0.72957371225577261</v>
      </c>
      <c r="O511" s="71">
        <v>1216503927.7876899</v>
      </c>
      <c r="P511" s="57">
        <f t="shared" si="59"/>
        <v>0.58379112068619976</v>
      </c>
      <c r="Q511" s="68">
        <v>1643</v>
      </c>
      <c r="R511" s="68">
        <v>4780</v>
      </c>
      <c r="S511" s="72">
        <f t="shared" si="60"/>
        <v>47.504966510399925</v>
      </c>
    </row>
    <row r="512" spans="1:19" x14ac:dyDescent="0.25">
      <c r="A512" s="68">
        <f t="shared" si="63"/>
        <v>510</v>
      </c>
      <c r="B512" s="68" t="s">
        <v>722</v>
      </c>
      <c r="C512" s="68" t="s">
        <v>723</v>
      </c>
      <c r="D512" s="68" t="s">
        <v>2893</v>
      </c>
      <c r="E512" s="68" t="str">
        <f t="shared" si="61"/>
        <v>SOP</v>
      </c>
      <c r="F512" s="68" t="s">
        <v>721</v>
      </c>
      <c r="G512" s="68">
        <f t="shared" si="62"/>
        <v>63</v>
      </c>
      <c r="H512" s="68">
        <f t="shared" si="64"/>
        <v>1</v>
      </c>
      <c r="I512" s="68" t="str">
        <f t="shared" si="57"/>
        <v>63_1_SOP</v>
      </c>
      <c r="J512" s="60">
        <v>33.276296567262698</v>
      </c>
      <c r="K512" s="60">
        <v>38.510053256170302</v>
      </c>
      <c r="L512" s="60">
        <v>38.202586908371103</v>
      </c>
      <c r="M512" s="68">
        <v>40</v>
      </c>
      <c r="N512" s="70">
        <f t="shared" si="58"/>
        <v>9.3250444049733563E-3</v>
      </c>
      <c r="O512" s="71">
        <v>91429789.489999995</v>
      </c>
      <c r="P512" s="57">
        <f t="shared" si="59"/>
        <v>4.3876470968358304E-2</v>
      </c>
      <c r="Q512" s="68">
        <v>21</v>
      </c>
      <c r="R512" s="68">
        <v>40</v>
      </c>
      <c r="S512" s="72">
        <f t="shared" si="60"/>
        <v>36.662978910601367</v>
      </c>
    </row>
    <row r="513" spans="1:19" x14ac:dyDescent="0.25">
      <c r="A513" s="68">
        <f t="shared" si="63"/>
        <v>511</v>
      </c>
      <c r="B513" s="68" t="s">
        <v>1126</v>
      </c>
      <c r="C513" s="68" t="s">
        <v>1127</v>
      </c>
      <c r="D513" s="68" t="s">
        <v>2399</v>
      </c>
      <c r="E513" s="68" t="str">
        <f t="shared" si="61"/>
        <v>AD</v>
      </c>
      <c r="F513" s="68" t="s">
        <v>1125</v>
      </c>
      <c r="G513" s="68">
        <f t="shared" si="62"/>
        <v>64</v>
      </c>
      <c r="H513" s="68">
        <f t="shared" si="64"/>
        <v>1</v>
      </c>
      <c r="I513" s="68" t="str">
        <f t="shared" si="57"/>
        <v>64_1_AD</v>
      </c>
      <c r="J513" s="60">
        <v>9.9767816615926694</v>
      </c>
      <c r="K513" s="60">
        <v>20.513755552512801</v>
      </c>
      <c r="L513" s="60">
        <v>53.169619397659602</v>
      </c>
      <c r="M513" s="68">
        <v>246</v>
      </c>
      <c r="N513" s="70">
        <f t="shared" si="58"/>
        <v>0.46628131021194608</v>
      </c>
      <c r="O513" s="71">
        <v>429642104.28676802</v>
      </c>
      <c r="P513" s="57">
        <f t="shared" si="59"/>
        <v>0.3590947434333035</v>
      </c>
      <c r="Q513" s="68">
        <v>242</v>
      </c>
      <c r="R513" s="68">
        <v>496</v>
      </c>
      <c r="S513" s="72">
        <f t="shared" si="60"/>
        <v>27.886718870588357</v>
      </c>
    </row>
    <row r="514" spans="1:19" x14ac:dyDescent="0.25">
      <c r="A514" s="68">
        <f t="shared" si="63"/>
        <v>512</v>
      </c>
      <c r="B514" s="68" t="s">
        <v>1126</v>
      </c>
      <c r="C514" s="68" t="s">
        <v>1127</v>
      </c>
      <c r="D514" s="68" t="s">
        <v>2456</v>
      </c>
      <c r="E514" s="68" t="str">
        <f t="shared" si="61"/>
        <v>AR</v>
      </c>
      <c r="F514" s="68" t="s">
        <v>1125</v>
      </c>
      <c r="G514" s="68">
        <f t="shared" si="62"/>
        <v>64</v>
      </c>
      <c r="H514" s="68">
        <f t="shared" si="64"/>
        <v>1</v>
      </c>
      <c r="I514" s="68" t="str">
        <f t="shared" si="57"/>
        <v>64_1_AR</v>
      </c>
      <c r="J514" s="60">
        <v>51.501726233443698</v>
      </c>
      <c r="K514" s="60">
        <v>0</v>
      </c>
      <c r="L514" s="60">
        <v>38.191398152585599</v>
      </c>
      <c r="M514" s="68">
        <v>5</v>
      </c>
      <c r="N514" s="70">
        <f t="shared" si="58"/>
        <v>9.6339113680154135E-3</v>
      </c>
      <c r="O514" s="71">
        <v>17274908.440000001</v>
      </c>
      <c r="P514" s="57">
        <f t="shared" si="59"/>
        <v>1.4438363354526234E-2</v>
      </c>
      <c r="Q514" s="68">
        <v>5</v>
      </c>
      <c r="R514" s="68">
        <v>8</v>
      </c>
      <c r="S514" s="72">
        <f t="shared" si="60"/>
        <v>29.897708128676431</v>
      </c>
    </row>
    <row r="515" spans="1:19" x14ac:dyDescent="0.25">
      <c r="A515" s="68">
        <f t="shared" si="63"/>
        <v>513</v>
      </c>
      <c r="B515" s="68" t="s">
        <v>1126</v>
      </c>
      <c r="C515" s="68" t="s">
        <v>1127</v>
      </c>
      <c r="D515" s="68" t="s">
        <v>3088</v>
      </c>
      <c r="E515" s="68" t="str">
        <f t="shared" si="61"/>
        <v>SERV</v>
      </c>
      <c r="F515" s="68" t="s">
        <v>1125</v>
      </c>
      <c r="G515" s="68">
        <f t="shared" si="62"/>
        <v>64</v>
      </c>
      <c r="H515" s="68">
        <f t="shared" si="64"/>
        <v>1</v>
      </c>
      <c r="I515" s="68" t="str">
        <f t="shared" ref="I515:I578" si="65">CONCATENATE(G515,"_",H515,"_",E515)</f>
        <v>64_1_SERV</v>
      </c>
      <c r="J515" s="60">
        <v>6.7999851697974503</v>
      </c>
      <c r="K515" s="60">
        <v>13.8444646772419</v>
      </c>
      <c r="L515" s="60">
        <v>40.071491237689997</v>
      </c>
      <c r="M515" s="68">
        <v>421</v>
      </c>
      <c r="N515" s="70">
        <f t="shared" ref="N515:N578" si="66">Q515/SUMIF($C$3:$C$3832,C515,$Q$3:$Q$3832)</f>
        <v>0.52408477842003853</v>
      </c>
      <c r="O515" s="71">
        <v>749541894.40999901</v>
      </c>
      <c r="P515" s="57">
        <f t="shared" ref="P515:P578" si="67">O515/SUMIF($C$3:$C$3832,C515,$O$3:$O$3832)</f>
        <v>0.62646689321217042</v>
      </c>
      <c r="Q515" s="68">
        <v>272</v>
      </c>
      <c r="R515" s="68">
        <v>437</v>
      </c>
      <c r="S515" s="72">
        <f t="shared" ref="S515:S578" si="68">AVERAGE(J515:L515)</f>
        <v>20.238647028243118</v>
      </c>
    </row>
    <row r="516" spans="1:19" x14ac:dyDescent="0.25">
      <c r="A516" s="68">
        <f t="shared" si="63"/>
        <v>514</v>
      </c>
      <c r="B516" s="68" t="s">
        <v>1126</v>
      </c>
      <c r="C516" s="68" t="s">
        <v>2722</v>
      </c>
      <c r="D516" s="68" t="s">
        <v>2860</v>
      </c>
      <c r="E516" s="68" t="str">
        <f t="shared" ref="E516:E579" si="69">IF(D516="Adquisiciones","AD",IF(D516="Arrendamientos","AR",IF(D516="Servicios","SERV",IF(D516="Obra pública","OP",IF(D516="Servicios relacionados con la OP","SOP","")))))</f>
        <v>OP</v>
      </c>
      <c r="F516" s="68" t="s">
        <v>2721</v>
      </c>
      <c r="G516" s="68">
        <f t="shared" ref="G516:G579" si="70">IF(B516&lt;&gt;B515,G515+1,G515)</f>
        <v>64</v>
      </c>
      <c r="H516" s="68">
        <f t="shared" si="64"/>
        <v>2</v>
      </c>
      <c r="I516" s="68" t="str">
        <f t="shared" si="65"/>
        <v>64_2_OP</v>
      </c>
      <c r="J516" s="60">
        <v>23.044573865811401</v>
      </c>
      <c r="K516" s="60">
        <v>43.363475471213199</v>
      </c>
      <c r="L516" s="60">
        <v>39.372772709123801</v>
      </c>
      <c r="M516" s="68">
        <v>55</v>
      </c>
      <c r="N516" s="70">
        <f t="shared" si="66"/>
        <v>0.8</v>
      </c>
      <c r="O516" s="71">
        <v>24356705.870000001</v>
      </c>
      <c r="P516" s="57">
        <f t="shared" si="67"/>
        <v>0.94654293292381109</v>
      </c>
      <c r="Q516" s="68">
        <v>28</v>
      </c>
      <c r="R516" s="68">
        <v>55</v>
      </c>
      <c r="S516" s="72">
        <f t="shared" si="68"/>
        <v>35.260274015382805</v>
      </c>
    </row>
    <row r="517" spans="1:19" x14ac:dyDescent="0.25">
      <c r="A517" s="68">
        <f t="shared" ref="A517:A580" si="71">A516+1</f>
        <v>515</v>
      </c>
      <c r="B517" s="68" t="s">
        <v>1126</v>
      </c>
      <c r="C517" s="68" t="s">
        <v>2722</v>
      </c>
      <c r="D517" s="68" t="s">
        <v>2893</v>
      </c>
      <c r="E517" s="68" t="str">
        <f t="shared" si="69"/>
        <v>SOP</v>
      </c>
      <c r="F517" s="68" t="s">
        <v>2721</v>
      </c>
      <c r="G517" s="68">
        <f t="shared" si="70"/>
        <v>64</v>
      </c>
      <c r="H517" s="68">
        <f t="shared" si="64"/>
        <v>2</v>
      </c>
      <c r="I517" s="68" t="str">
        <f t="shared" si="65"/>
        <v>64_2_SOP</v>
      </c>
      <c r="J517" s="60">
        <v>41.921535300387703</v>
      </c>
      <c r="K517" s="60">
        <v>25.196352269543201</v>
      </c>
      <c r="L517" s="60">
        <v>35.401840639445702</v>
      </c>
      <c r="M517" s="68">
        <v>7</v>
      </c>
      <c r="N517" s="70">
        <f t="shared" si="66"/>
        <v>0.2</v>
      </c>
      <c r="O517" s="71">
        <v>1375572.11</v>
      </c>
      <c r="P517" s="57">
        <f t="shared" si="67"/>
        <v>5.3457067076188955E-2</v>
      </c>
      <c r="Q517" s="68">
        <v>7</v>
      </c>
      <c r="R517" s="68">
        <v>7</v>
      </c>
      <c r="S517" s="72">
        <f t="shared" si="68"/>
        <v>34.173242736458867</v>
      </c>
    </row>
    <row r="518" spans="1:19" x14ac:dyDescent="0.25">
      <c r="A518" s="68">
        <f t="shared" si="71"/>
        <v>516</v>
      </c>
      <c r="B518" s="68" t="s">
        <v>1314</v>
      </c>
      <c r="C518" s="68" t="s">
        <v>1315</v>
      </c>
      <c r="D518" s="68" t="s">
        <v>2399</v>
      </c>
      <c r="E518" s="68" t="str">
        <f t="shared" si="69"/>
        <v>AD</v>
      </c>
      <c r="F518" s="68" t="s">
        <v>1313</v>
      </c>
      <c r="G518" s="68">
        <f t="shared" si="70"/>
        <v>65</v>
      </c>
      <c r="H518" s="68">
        <f t="shared" si="64"/>
        <v>1</v>
      </c>
      <c r="I518" s="68" t="str">
        <f t="shared" si="65"/>
        <v>65_1_AD</v>
      </c>
      <c r="J518" s="60">
        <v>18.608397429100101</v>
      </c>
      <c r="K518" s="60">
        <v>28.2137741256612</v>
      </c>
      <c r="L518" s="60">
        <v>29.816153410686798</v>
      </c>
      <c r="M518" s="68">
        <v>65</v>
      </c>
      <c r="N518" s="70">
        <f t="shared" si="66"/>
        <v>0.36879432624113473</v>
      </c>
      <c r="O518" s="71">
        <v>41960737.109999999</v>
      </c>
      <c r="P518" s="57">
        <f t="shared" si="67"/>
        <v>0.33759300401977121</v>
      </c>
      <c r="Q518" s="68">
        <v>52</v>
      </c>
      <c r="R518" s="68">
        <v>121</v>
      </c>
      <c r="S518" s="72">
        <f t="shared" si="68"/>
        <v>25.546108321816032</v>
      </c>
    </row>
    <row r="519" spans="1:19" x14ac:dyDescent="0.25">
      <c r="A519" s="68">
        <f t="shared" si="71"/>
        <v>517</v>
      </c>
      <c r="B519" s="68" t="s">
        <v>1314</v>
      </c>
      <c r="C519" s="68" t="s">
        <v>1315</v>
      </c>
      <c r="D519" s="68" t="s">
        <v>2456</v>
      </c>
      <c r="E519" s="68" t="str">
        <f t="shared" si="69"/>
        <v>AR</v>
      </c>
      <c r="F519" s="68" t="s">
        <v>1313</v>
      </c>
      <c r="G519" s="68">
        <f t="shared" si="70"/>
        <v>65</v>
      </c>
      <c r="H519" s="68">
        <f t="shared" si="64"/>
        <v>1</v>
      </c>
      <c r="I519" s="68" t="str">
        <f t="shared" si="65"/>
        <v>65_1_AR</v>
      </c>
      <c r="J519" s="60">
        <v>41.355315929655497</v>
      </c>
      <c r="K519" s="60">
        <v>45.738941578593703</v>
      </c>
      <c r="L519" s="60">
        <v>53.317994408321603</v>
      </c>
      <c r="M519" s="68">
        <v>24</v>
      </c>
      <c r="N519" s="70">
        <f t="shared" si="66"/>
        <v>0.12056737588652482</v>
      </c>
      <c r="O519" s="71">
        <v>32126715.515999999</v>
      </c>
      <c r="P519" s="57">
        <f t="shared" si="67"/>
        <v>0.2584738769460343</v>
      </c>
      <c r="Q519" s="68">
        <v>17</v>
      </c>
      <c r="R519" s="68">
        <v>26</v>
      </c>
      <c r="S519" s="72">
        <f t="shared" si="68"/>
        <v>46.804083972190263</v>
      </c>
    </row>
    <row r="520" spans="1:19" x14ac:dyDescent="0.25">
      <c r="A520" s="68">
        <f t="shared" si="71"/>
        <v>518</v>
      </c>
      <c r="B520" s="68" t="s">
        <v>1314</v>
      </c>
      <c r="C520" s="68" t="s">
        <v>1315</v>
      </c>
      <c r="D520" s="68" t="s">
        <v>2860</v>
      </c>
      <c r="E520" s="68" t="str">
        <f t="shared" si="69"/>
        <v>OP</v>
      </c>
      <c r="F520" s="68" t="s">
        <v>1313</v>
      </c>
      <c r="G520" s="68">
        <f t="shared" si="70"/>
        <v>65</v>
      </c>
      <c r="H520" s="68">
        <f t="shared" si="64"/>
        <v>1</v>
      </c>
      <c r="I520" s="68" t="str">
        <f t="shared" si="65"/>
        <v>65_1_OP</v>
      </c>
      <c r="J520" s="60">
        <v>48.321860477942302</v>
      </c>
      <c r="K520" s="60">
        <v>40.767532338717402</v>
      </c>
      <c r="L520" s="60">
        <v>38.929700758476201</v>
      </c>
      <c r="M520" s="68">
        <v>5</v>
      </c>
      <c r="N520" s="70">
        <f t="shared" si="66"/>
        <v>2.1276595744680851E-2</v>
      </c>
      <c r="O520" s="71">
        <v>7525557.6399999997</v>
      </c>
      <c r="P520" s="57">
        <f t="shared" si="67"/>
        <v>6.0546496215055173E-2</v>
      </c>
      <c r="Q520" s="68">
        <v>3</v>
      </c>
      <c r="R520" s="68">
        <v>5</v>
      </c>
      <c r="S520" s="72">
        <f t="shared" si="68"/>
        <v>42.673031191711971</v>
      </c>
    </row>
    <row r="521" spans="1:19" x14ac:dyDescent="0.25">
      <c r="A521" s="68">
        <f t="shared" si="71"/>
        <v>519</v>
      </c>
      <c r="B521" s="68" t="s">
        <v>1314</v>
      </c>
      <c r="C521" s="68" t="s">
        <v>1315</v>
      </c>
      <c r="D521" s="68" t="s">
        <v>3088</v>
      </c>
      <c r="E521" s="68" t="str">
        <f t="shared" si="69"/>
        <v>SERV</v>
      </c>
      <c r="F521" s="68" t="s">
        <v>1313</v>
      </c>
      <c r="G521" s="68">
        <f t="shared" si="70"/>
        <v>65</v>
      </c>
      <c r="H521" s="68">
        <f t="shared" ref="H521:H584" si="72">IF(B521&lt;&gt;B520,1,IF(C521&lt;&gt;C520,H520+1,H520))</f>
        <v>1</v>
      </c>
      <c r="I521" s="68" t="str">
        <f t="shared" si="65"/>
        <v>65_1_SERV</v>
      </c>
      <c r="J521" s="60">
        <v>9.7968068997153903</v>
      </c>
      <c r="K521" s="60">
        <v>40.847292381592702</v>
      </c>
      <c r="L521" s="60">
        <v>36.394324721274799</v>
      </c>
      <c r="M521" s="68">
        <v>91</v>
      </c>
      <c r="N521" s="70">
        <f t="shared" si="66"/>
        <v>0.46808510638297873</v>
      </c>
      <c r="O521" s="71">
        <v>41970850.995899901</v>
      </c>
      <c r="P521" s="57">
        <f t="shared" si="67"/>
        <v>0.3376743747810691</v>
      </c>
      <c r="Q521" s="68">
        <v>66</v>
      </c>
      <c r="R521" s="68">
        <v>114</v>
      </c>
      <c r="S521" s="72">
        <f t="shared" si="68"/>
        <v>29.012808000860968</v>
      </c>
    </row>
    <row r="522" spans="1:19" x14ac:dyDescent="0.25">
      <c r="A522" s="68">
        <f t="shared" si="71"/>
        <v>520</v>
      </c>
      <c r="B522" s="68" t="s">
        <v>1314</v>
      </c>
      <c r="C522" s="68" t="s">
        <v>1315</v>
      </c>
      <c r="D522" s="68" t="s">
        <v>2893</v>
      </c>
      <c r="E522" s="68" t="str">
        <f t="shared" si="69"/>
        <v>SOP</v>
      </c>
      <c r="F522" s="68" t="s">
        <v>1313</v>
      </c>
      <c r="G522" s="68">
        <f t="shared" si="70"/>
        <v>65</v>
      </c>
      <c r="H522" s="68">
        <f t="shared" si="72"/>
        <v>1</v>
      </c>
      <c r="I522" s="68" t="str">
        <f t="shared" si="65"/>
        <v>65_1_SOP</v>
      </c>
      <c r="J522" s="60">
        <v>35.3883682199356</v>
      </c>
      <c r="K522" s="60">
        <v>29.852980898222899</v>
      </c>
      <c r="L522" s="60">
        <v>21.4607884443583</v>
      </c>
      <c r="M522" s="68">
        <v>3</v>
      </c>
      <c r="N522" s="70">
        <f t="shared" si="66"/>
        <v>2.1276595744680851E-2</v>
      </c>
      <c r="O522" s="71">
        <v>709997.35</v>
      </c>
      <c r="P522" s="57">
        <f t="shared" si="67"/>
        <v>5.7122480380701994E-3</v>
      </c>
      <c r="Q522" s="68">
        <v>3</v>
      </c>
      <c r="R522" s="68">
        <v>3</v>
      </c>
      <c r="S522" s="72">
        <f t="shared" si="68"/>
        <v>28.900712520838933</v>
      </c>
    </row>
    <row r="523" spans="1:19" x14ac:dyDescent="0.25">
      <c r="A523" s="68">
        <f t="shared" si="71"/>
        <v>521</v>
      </c>
      <c r="B523" s="68" t="s">
        <v>749</v>
      </c>
      <c r="C523" s="68" t="s">
        <v>750</v>
      </c>
      <c r="D523" s="68" t="s">
        <v>2399</v>
      </c>
      <c r="E523" s="68" t="str">
        <f t="shared" si="69"/>
        <v>AD</v>
      </c>
      <c r="F523" s="68" t="s">
        <v>748</v>
      </c>
      <c r="G523" s="68">
        <f t="shared" si="70"/>
        <v>66</v>
      </c>
      <c r="H523" s="68">
        <f t="shared" si="72"/>
        <v>1</v>
      </c>
      <c r="I523" s="68" t="str">
        <f t="shared" si="65"/>
        <v>66_1_AD</v>
      </c>
      <c r="J523" s="60">
        <v>17.0513497377626</v>
      </c>
      <c r="K523" s="60">
        <v>56.1126420983664</v>
      </c>
      <c r="L523" s="60">
        <v>57.161948095164803</v>
      </c>
      <c r="M523" s="68">
        <v>266</v>
      </c>
      <c r="N523" s="70">
        <f t="shared" si="66"/>
        <v>1</v>
      </c>
      <c r="O523" s="71">
        <v>255985567.33000001</v>
      </c>
      <c r="P523" s="57">
        <f t="shared" si="67"/>
        <v>1</v>
      </c>
      <c r="Q523" s="68">
        <v>258</v>
      </c>
      <c r="R523" s="68">
        <v>807</v>
      </c>
      <c r="S523" s="72">
        <f t="shared" si="68"/>
        <v>43.441979977097937</v>
      </c>
    </row>
    <row r="524" spans="1:19" x14ac:dyDescent="0.25">
      <c r="A524" s="68">
        <f t="shared" si="71"/>
        <v>522</v>
      </c>
      <c r="B524" s="68" t="s">
        <v>749</v>
      </c>
      <c r="C524" s="68" t="s">
        <v>1170</v>
      </c>
      <c r="D524" s="68" t="s">
        <v>2399</v>
      </c>
      <c r="E524" s="68" t="str">
        <f t="shared" si="69"/>
        <v>AD</v>
      </c>
      <c r="F524" s="68" t="s">
        <v>1169</v>
      </c>
      <c r="G524" s="68">
        <f t="shared" si="70"/>
        <v>66</v>
      </c>
      <c r="H524" s="68">
        <f t="shared" si="72"/>
        <v>2</v>
      </c>
      <c r="I524" s="68" t="str">
        <f t="shared" si="65"/>
        <v>66_2_AD</v>
      </c>
      <c r="J524" s="60">
        <v>15.2261793564083</v>
      </c>
      <c r="K524" s="60">
        <v>16.617802917708701</v>
      </c>
      <c r="L524" s="60">
        <v>36.3888907474212</v>
      </c>
      <c r="M524" s="68">
        <v>107</v>
      </c>
      <c r="N524" s="70">
        <f t="shared" si="66"/>
        <v>0.43352601156069365</v>
      </c>
      <c r="O524" s="71">
        <v>66523208.763999999</v>
      </c>
      <c r="P524" s="57">
        <f t="shared" si="67"/>
        <v>0.42613221589128247</v>
      </c>
      <c r="Q524" s="68">
        <v>75</v>
      </c>
      <c r="R524" s="68">
        <v>143</v>
      </c>
      <c r="S524" s="72">
        <f t="shared" si="68"/>
        <v>22.744291007179402</v>
      </c>
    </row>
    <row r="525" spans="1:19" x14ac:dyDescent="0.25">
      <c r="A525" s="68">
        <f t="shared" si="71"/>
        <v>523</v>
      </c>
      <c r="B525" s="68" t="s">
        <v>749</v>
      </c>
      <c r="C525" s="68" t="s">
        <v>1170</v>
      </c>
      <c r="D525" s="68" t="s">
        <v>3088</v>
      </c>
      <c r="E525" s="68" t="str">
        <f t="shared" si="69"/>
        <v>SERV</v>
      </c>
      <c r="F525" s="68" t="s">
        <v>1169</v>
      </c>
      <c r="G525" s="68">
        <f t="shared" si="70"/>
        <v>66</v>
      </c>
      <c r="H525" s="68">
        <f t="shared" si="72"/>
        <v>2</v>
      </c>
      <c r="I525" s="68" t="str">
        <f t="shared" si="65"/>
        <v>66_2_SERV</v>
      </c>
      <c r="J525" s="60">
        <v>26.049708002476301</v>
      </c>
      <c r="K525" s="60">
        <v>62.8094240587806</v>
      </c>
      <c r="L525" s="60">
        <v>48.733465481400899</v>
      </c>
      <c r="M525" s="68">
        <v>166</v>
      </c>
      <c r="N525" s="70">
        <f t="shared" si="66"/>
        <v>0.56647398843930641</v>
      </c>
      <c r="O525" s="71">
        <v>89586107.272719994</v>
      </c>
      <c r="P525" s="57">
        <f t="shared" si="67"/>
        <v>0.57386778410871764</v>
      </c>
      <c r="Q525" s="68">
        <v>98</v>
      </c>
      <c r="R525" s="68">
        <v>353</v>
      </c>
      <c r="S525" s="72">
        <f t="shared" si="68"/>
        <v>45.86419918088594</v>
      </c>
    </row>
    <row r="526" spans="1:19" x14ac:dyDescent="0.25">
      <c r="A526" s="68">
        <f t="shared" si="71"/>
        <v>524</v>
      </c>
      <c r="B526" s="68" t="s">
        <v>2155</v>
      </c>
      <c r="C526" s="68" t="s">
        <v>2156</v>
      </c>
      <c r="D526" s="68" t="s">
        <v>2399</v>
      </c>
      <c r="E526" s="68" t="str">
        <f t="shared" si="69"/>
        <v>AD</v>
      </c>
      <c r="F526" s="68" t="s">
        <v>2154</v>
      </c>
      <c r="G526" s="68">
        <f t="shared" si="70"/>
        <v>67</v>
      </c>
      <c r="H526" s="68">
        <f t="shared" si="72"/>
        <v>1</v>
      </c>
      <c r="I526" s="68" t="str">
        <f t="shared" si="65"/>
        <v>67_1_AD</v>
      </c>
      <c r="J526" s="60">
        <v>32.179638582229202</v>
      </c>
      <c r="K526" s="60">
        <v>16.468760609706099</v>
      </c>
      <c r="L526" s="60">
        <v>21.0759243171549</v>
      </c>
      <c r="M526" s="68">
        <v>6</v>
      </c>
      <c r="N526" s="70">
        <f t="shared" si="66"/>
        <v>7.8947368421052627E-2</v>
      </c>
      <c r="O526" s="71">
        <v>7934764.2400000002</v>
      </c>
      <c r="P526" s="57">
        <f t="shared" si="67"/>
        <v>1.6170565401341506E-2</v>
      </c>
      <c r="Q526" s="68">
        <v>12</v>
      </c>
      <c r="R526" s="68">
        <v>13</v>
      </c>
      <c r="S526" s="72">
        <f t="shared" si="68"/>
        <v>23.241441169696731</v>
      </c>
    </row>
    <row r="527" spans="1:19" x14ac:dyDescent="0.25">
      <c r="A527" s="68">
        <f t="shared" si="71"/>
        <v>525</v>
      </c>
      <c r="B527" s="68" t="s">
        <v>2155</v>
      </c>
      <c r="C527" s="68" t="s">
        <v>2156</v>
      </c>
      <c r="D527" s="68" t="s">
        <v>3088</v>
      </c>
      <c r="E527" s="68" t="str">
        <f t="shared" si="69"/>
        <v>SERV</v>
      </c>
      <c r="F527" s="68" t="s">
        <v>2154</v>
      </c>
      <c r="G527" s="68">
        <f t="shared" si="70"/>
        <v>67</v>
      </c>
      <c r="H527" s="68">
        <f t="shared" si="72"/>
        <v>1</v>
      </c>
      <c r="I527" s="68" t="str">
        <f t="shared" si="65"/>
        <v>67_1_SERV</v>
      </c>
      <c r="J527" s="60">
        <v>17.165680319696399</v>
      </c>
      <c r="K527" s="60">
        <v>30.739041275882101</v>
      </c>
      <c r="L527" s="60">
        <v>37.554768647728501</v>
      </c>
      <c r="M527" s="68">
        <v>244</v>
      </c>
      <c r="N527" s="70">
        <f t="shared" si="66"/>
        <v>0.92105263157894735</v>
      </c>
      <c r="O527" s="71">
        <v>482757060.26118499</v>
      </c>
      <c r="P527" s="57">
        <f t="shared" si="67"/>
        <v>0.98382943459865846</v>
      </c>
      <c r="Q527" s="68">
        <v>140</v>
      </c>
      <c r="R527" s="68">
        <v>252</v>
      </c>
      <c r="S527" s="72">
        <f t="shared" si="68"/>
        <v>28.486496747768999</v>
      </c>
    </row>
    <row r="528" spans="1:19" x14ac:dyDescent="0.25">
      <c r="A528" s="68">
        <f t="shared" si="71"/>
        <v>526</v>
      </c>
      <c r="B528" s="68" t="s">
        <v>305</v>
      </c>
      <c r="C528" s="68" t="s">
        <v>306</v>
      </c>
      <c r="D528" s="68" t="s">
        <v>2399</v>
      </c>
      <c r="E528" s="68" t="str">
        <f t="shared" si="69"/>
        <v>AD</v>
      </c>
      <c r="F528" s="68" t="s">
        <v>304</v>
      </c>
      <c r="G528" s="68">
        <f t="shared" si="70"/>
        <v>68</v>
      </c>
      <c r="H528" s="68">
        <f t="shared" si="72"/>
        <v>1</v>
      </c>
      <c r="I528" s="68" t="str">
        <f t="shared" si="65"/>
        <v>68_1_AD</v>
      </c>
      <c r="J528" s="60">
        <v>20.004211465363799</v>
      </c>
      <c r="K528" s="60">
        <v>35.435125452583399</v>
      </c>
      <c r="L528" s="60">
        <v>42.697010079282599</v>
      </c>
      <c r="M528" s="68">
        <v>184</v>
      </c>
      <c r="N528" s="70">
        <f t="shared" si="66"/>
        <v>0.28265107212475632</v>
      </c>
      <c r="O528" s="71">
        <v>63015579.997076198</v>
      </c>
      <c r="P528" s="57">
        <f t="shared" si="67"/>
        <v>0.20816862759350077</v>
      </c>
      <c r="Q528" s="68">
        <v>145</v>
      </c>
      <c r="R528" s="68">
        <v>264</v>
      </c>
      <c r="S528" s="72">
        <f t="shared" si="68"/>
        <v>32.712115665743262</v>
      </c>
    </row>
    <row r="529" spans="1:19" x14ac:dyDescent="0.25">
      <c r="A529" s="68">
        <f t="shared" si="71"/>
        <v>527</v>
      </c>
      <c r="B529" s="68" t="s">
        <v>305</v>
      </c>
      <c r="C529" s="68" t="s">
        <v>306</v>
      </c>
      <c r="D529" s="68" t="s">
        <v>2456</v>
      </c>
      <c r="E529" s="68" t="str">
        <f t="shared" si="69"/>
        <v>AR</v>
      </c>
      <c r="F529" s="68" t="s">
        <v>304</v>
      </c>
      <c r="G529" s="68">
        <f t="shared" si="70"/>
        <v>68</v>
      </c>
      <c r="H529" s="68">
        <f t="shared" si="72"/>
        <v>1</v>
      </c>
      <c r="I529" s="68" t="str">
        <f t="shared" si="65"/>
        <v>68_1_AR</v>
      </c>
      <c r="J529" s="60">
        <v>27.736430783672802</v>
      </c>
      <c r="K529" s="60">
        <v>51.612169109516202</v>
      </c>
      <c r="L529" s="60">
        <v>65.495318226526194</v>
      </c>
      <c r="M529" s="68">
        <v>17</v>
      </c>
      <c r="N529" s="70">
        <f t="shared" si="66"/>
        <v>2.7290448343079921E-2</v>
      </c>
      <c r="O529" s="71">
        <v>11380816.5459335</v>
      </c>
      <c r="P529" s="57">
        <f t="shared" si="67"/>
        <v>3.7595924077352072E-2</v>
      </c>
      <c r="Q529" s="68">
        <v>14</v>
      </c>
      <c r="R529" s="68">
        <v>18</v>
      </c>
      <c r="S529" s="72">
        <f t="shared" si="68"/>
        <v>48.281306039905068</v>
      </c>
    </row>
    <row r="530" spans="1:19" x14ac:dyDescent="0.25">
      <c r="A530" s="68">
        <f t="shared" si="71"/>
        <v>528</v>
      </c>
      <c r="B530" s="68" t="s">
        <v>305</v>
      </c>
      <c r="C530" s="68" t="s">
        <v>306</v>
      </c>
      <c r="D530" s="68" t="s">
        <v>3088</v>
      </c>
      <c r="E530" s="68" t="str">
        <f t="shared" si="69"/>
        <v>SERV</v>
      </c>
      <c r="F530" s="68" t="s">
        <v>304</v>
      </c>
      <c r="G530" s="68">
        <f t="shared" si="70"/>
        <v>68</v>
      </c>
      <c r="H530" s="68">
        <f t="shared" si="72"/>
        <v>1</v>
      </c>
      <c r="I530" s="68" t="str">
        <f t="shared" si="65"/>
        <v>68_1_SERV</v>
      </c>
      <c r="J530" s="60">
        <v>9.4414100769388298</v>
      </c>
      <c r="K530" s="60">
        <v>42.586216524782103</v>
      </c>
      <c r="L530" s="60">
        <v>59.416982609144597</v>
      </c>
      <c r="M530" s="68">
        <v>528</v>
      </c>
      <c r="N530" s="70">
        <f t="shared" si="66"/>
        <v>0.68226120857699801</v>
      </c>
      <c r="O530" s="71">
        <v>227894014.44672301</v>
      </c>
      <c r="P530" s="57">
        <f t="shared" si="67"/>
        <v>0.75283579435988546</v>
      </c>
      <c r="Q530" s="68">
        <v>350</v>
      </c>
      <c r="R530" s="68">
        <v>571</v>
      </c>
      <c r="S530" s="72">
        <f t="shared" si="68"/>
        <v>37.14820307028851</v>
      </c>
    </row>
    <row r="531" spans="1:19" x14ac:dyDescent="0.25">
      <c r="A531" s="68">
        <f t="shared" si="71"/>
        <v>529</v>
      </c>
      <c r="B531" s="68" t="s">
        <v>305</v>
      </c>
      <c r="C531" s="68" t="s">
        <v>306</v>
      </c>
      <c r="D531" s="68" t="s">
        <v>2893</v>
      </c>
      <c r="E531" s="68" t="str">
        <f t="shared" si="69"/>
        <v>SOP</v>
      </c>
      <c r="F531" s="68" t="s">
        <v>304</v>
      </c>
      <c r="G531" s="68">
        <f t="shared" si="70"/>
        <v>68</v>
      </c>
      <c r="H531" s="68">
        <f t="shared" si="72"/>
        <v>1</v>
      </c>
      <c r="I531" s="68" t="str">
        <f t="shared" si="65"/>
        <v>68_1_SOP</v>
      </c>
      <c r="J531" s="60">
        <v>38.660218628815002</v>
      </c>
      <c r="K531" s="60">
        <v>14.0270383861025</v>
      </c>
      <c r="L531" s="60">
        <v>14.570745838538</v>
      </c>
      <c r="M531" s="68">
        <v>4</v>
      </c>
      <c r="N531" s="70">
        <f t="shared" si="66"/>
        <v>7.7972709551656916E-3</v>
      </c>
      <c r="O531" s="71">
        <v>423695</v>
      </c>
      <c r="P531" s="57">
        <f t="shared" si="67"/>
        <v>1.3996539692615799E-3</v>
      </c>
      <c r="Q531" s="68">
        <v>4</v>
      </c>
      <c r="R531" s="68">
        <v>4</v>
      </c>
      <c r="S531" s="72">
        <f t="shared" si="68"/>
        <v>22.419334284485171</v>
      </c>
    </row>
    <row r="532" spans="1:19" x14ac:dyDescent="0.25">
      <c r="A532" s="68">
        <f t="shared" si="71"/>
        <v>530</v>
      </c>
      <c r="B532" s="68" t="s">
        <v>17</v>
      </c>
      <c r="C532" s="68" t="s">
        <v>2515</v>
      </c>
      <c r="D532" s="68" t="s">
        <v>2860</v>
      </c>
      <c r="E532" s="68" t="str">
        <f t="shared" si="69"/>
        <v>OP</v>
      </c>
      <c r="F532" s="68" t="s">
        <v>2514</v>
      </c>
      <c r="G532" s="68">
        <f t="shared" si="70"/>
        <v>69</v>
      </c>
      <c r="H532" s="68">
        <f t="shared" si="72"/>
        <v>1</v>
      </c>
      <c r="I532" s="68" t="str">
        <f t="shared" si="65"/>
        <v>69_1_OP</v>
      </c>
      <c r="J532" s="60">
        <v>28.213284173076499</v>
      </c>
      <c r="K532" s="60">
        <v>72.596850256762906</v>
      </c>
      <c r="L532" s="60">
        <v>43.000854964419901</v>
      </c>
      <c r="M532" s="68">
        <v>76</v>
      </c>
      <c r="N532" s="70">
        <f t="shared" si="66"/>
        <v>1</v>
      </c>
      <c r="O532" s="71">
        <v>111415219.38</v>
      </c>
      <c r="P532" s="57">
        <f t="shared" si="67"/>
        <v>1</v>
      </c>
      <c r="Q532" s="68">
        <v>28</v>
      </c>
      <c r="R532" s="68">
        <v>77</v>
      </c>
      <c r="S532" s="72">
        <f t="shared" si="68"/>
        <v>47.936996464753101</v>
      </c>
    </row>
    <row r="533" spans="1:19" x14ac:dyDescent="0.25">
      <c r="A533" s="68">
        <f t="shared" si="71"/>
        <v>531</v>
      </c>
      <c r="B533" s="68" t="s">
        <v>17</v>
      </c>
      <c r="C533" s="68" t="s">
        <v>1464</v>
      </c>
      <c r="D533" s="68" t="s">
        <v>2399</v>
      </c>
      <c r="E533" s="68" t="str">
        <f t="shared" si="69"/>
        <v>AD</v>
      </c>
      <c r="F533" s="68" t="s">
        <v>1463</v>
      </c>
      <c r="G533" s="68">
        <f t="shared" si="70"/>
        <v>69</v>
      </c>
      <c r="H533" s="68">
        <f t="shared" si="72"/>
        <v>2</v>
      </c>
      <c r="I533" s="68" t="str">
        <f t="shared" si="65"/>
        <v>69_2_AD</v>
      </c>
      <c r="J533" s="60">
        <v>24.815677672958302</v>
      </c>
      <c r="K533" s="60">
        <v>66.612689210654196</v>
      </c>
      <c r="L533" s="60">
        <v>64.796693694565704</v>
      </c>
      <c r="M533" s="68">
        <v>71</v>
      </c>
      <c r="N533" s="70">
        <f t="shared" si="66"/>
        <v>0.55882352941176472</v>
      </c>
      <c r="O533" s="71">
        <v>14730323.18</v>
      </c>
      <c r="P533" s="57">
        <f t="shared" si="67"/>
        <v>0.407379836281552</v>
      </c>
      <c r="Q533" s="68">
        <v>57</v>
      </c>
      <c r="R533" s="68">
        <v>91</v>
      </c>
      <c r="S533" s="72">
        <f t="shared" si="68"/>
        <v>52.075020192726072</v>
      </c>
    </row>
    <row r="534" spans="1:19" x14ac:dyDescent="0.25">
      <c r="A534" s="68">
        <f t="shared" si="71"/>
        <v>532</v>
      </c>
      <c r="B534" s="68" t="s">
        <v>17</v>
      </c>
      <c r="C534" s="68" t="s">
        <v>1464</v>
      </c>
      <c r="D534" s="68" t="s">
        <v>3088</v>
      </c>
      <c r="E534" s="68" t="str">
        <f t="shared" si="69"/>
        <v>SERV</v>
      </c>
      <c r="F534" s="68" t="s">
        <v>1463</v>
      </c>
      <c r="G534" s="68">
        <f t="shared" si="70"/>
        <v>69</v>
      </c>
      <c r="H534" s="68">
        <f t="shared" si="72"/>
        <v>2</v>
      </c>
      <c r="I534" s="68" t="str">
        <f t="shared" si="65"/>
        <v>69_2_SERV</v>
      </c>
      <c r="J534" s="60">
        <v>34.452887197799797</v>
      </c>
      <c r="K534" s="60">
        <v>39.858599332167699</v>
      </c>
      <c r="L534" s="60">
        <v>47.505368990183698</v>
      </c>
      <c r="M534" s="68">
        <v>77</v>
      </c>
      <c r="N534" s="70">
        <f t="shared" si="66"/>
        <v>0.44117647058823528</v>
      </c>
      <c r="O534" s="71">
        <v>21428371.649999999</v>
      </c>
      <c r="P534" s="57">
        <f t="shared" si="67"/>
        <v>0.59262016371844806</v>
      </c>
      <c r="Q534" s="68">
        <v>45</v>
      </c>
      <c r="R534" s="68">
        <v>97</v>
      </c>
      <c r="S534" s="72">
        <f t="shared" si="68"/>
        <v>40.605618506717065</v>
      </c>
    </row>
    <row r="535" spans="1:19" x14ac:dyDescent="0.25">
      <c r="A535" s="68">
        <f t="shared" si="71"/>
        <v>533</v>
      </c>
      <c r="B535" s="68" t="s">
        <v>17</v>
      </c>
      <c r="C535" s="68" t="s">
        <v>1741</v>
      </c>
      <c r="D535" s="68" t="s">
        <v>2399</v>
      </c>
      <c r="E535" s="68" t="str">
        <f t="shared" si="69"/>
        <v>AD</v>
      </c>
      <c r="F535" s="68" t="s">
        <v>1740</v>
      </c>
      <c r="G535" s="68">
        <f t="shared" si="70"/>
        <v>69</v>
      </c>
      <c r="H535" s="68">
        <f t="shared" si="72"/>
        <v>3</v>
      </c>
      <c r="I535" s="68" t="str">
        <f t="shared" si="65"/>
        <v>69_3_AD</v>
      </c>
      <c r="J535" s="60">
        <v>34.117517483467601</v>
      </c>
      <c r="K535" s="60">
        <v>40.932685106057697</v>
      </c>
      <c r="L535" s="60">
        <v>30.888358879606599</v>
      </c>
      <c r="M535" s="68">
        <v>216</v>
      </c>
      <c r="N535" s="70">
        <f t="shared" si="66"/>
        <v>0.56372549019607843</v>
      </c>
      <c r="O535" s="71">
        <v>73561315.904999897</v>
      </c>
      <c r="P535" s="57">
        <f t="shared" si="67"/>
        <v>0.49594802095676155</v>
      </c>
      <c r="Q535" s="68">
        <v>115</v>
      </c>
      <c r="R535" s="68">
        <v>294</v>
      </c>
      <c r="S535" s="72">
        <f t="shared" si="68"/>
        <v>35.312853823043966</v>
      </c>
    </row>
    <row r="536" spans="1:19" x14ac:dyDescent="0.25">
      <c r="A536" s="68">
        <f t="shared" si="71"/>
        <v>534</v>
      </c>
      <c r="B536" s="68" t="s">
        <v>17</v>
      </c>
      <c r="C536" s="68" t="s">
        <v>1741</v>
      </c>
      <c r="D536" s="68" t="s">
        <v>2860</v>
      </c>
      <c r="E536" s="68" t="str">
        <f t="shared" si="69"/>
        <v>OP</v>
      </c>
      <c r="F536" s="68" t="s">
        <v>1740</v>
      </c>
      <c r="G536" s="68">
        <f t="shared" si="70"/>
        <v>69</v>
      </c>
      <c r="H536" s="68">
        <f t="shared" si="72"/>
        <v>3</v>
      </c>
      <c r="I536" s="68" t="str">
        <f t="shared" si="65"/>
        <v>69_3_OP</v>
      </c>
      <c r="J536" s="60">
        <v>37.847853192503202</v>
      </c>
      <c r="K536" s="60">
        <v>54.675190037227999</v>
      </c>
      <c r="L536" s="60">
        <v>41.3536652941604</v>
      </c>
      <c r="M536" s="68">
        <v>52</v>
      </c>
      <c r="N536" s="70">
        <f t="shared" si="66"/>
        <v>8.3333333333333329E-2</v>
      </c>
      <c r="O536" s="71">
        <v>49059687.369999997</v>
      </c>
      <c r="P536" s="57">
        <f t="shared" si="67"/>
        <v>0.3307588310591269</v>
      </c>
      <c r="Q536" s="68">
        <v>17</v>
      </c>
      <c r="R536" s="68">
        <v>52</v>
      </c>
      <c r="S536" s="72">
        <f t="shared" si="68"/>
        <v>44.625569507963867</v>
      </c>
    </row>
    <row r="537" spans="1:19" x14ac:dyDescent="0.25">
      <c r="A537" s="68">
        <f t="shared" si="71"/>
        <v>535</v>
      </c>
      <c r="B537" s="68" t="s">
        <v>17</v>
      </c>
      <c r="C537" s="68" t="s">
        <v>1741</v>
      </c>
      <c r="D537" s="68" t="s">
        <v>3088</v>
      </c>
      <c r="E537" s="68" t="str">
        <f t="shared" si="69"/>
        <v>SERV</v>
      </c>
      <c r="F537" s="68" t="s">
        <v>1740</v>
      </c>
      <c r="G537" s="68">
        <f t="shared" si="70"/>
        <v>69</v>
      </c>
      <c r="H537" s="68">
        <f t="shared" si="72"/>
        <v>3</v>
      </c>
      <c r="I537" s="68" t="str">
        <f t="shared" si="65"/>
        <v>69_3_SERV</v>
      </c>
      <c r="J537" s="60">
        <v>29.488224646783099</v>
      </c>
      <c r="K537" s="60">
        <v>44.139103974493899</v>
      </c>
      <c r="L537" s="60">
        <v>65.6974800813869</v>
      </c>
      <c r="M537" s="68">
        <v>183</v>
      </c>
      <c r="N537" s="70">
        <f t="shared" si="66"/>
        <v>0.35294117647058826</v>
      </c>
      <c r="O537" s="71">
        <v>25703645.27</v>
      </c>
      <c r="P537" s="57">
        <f t="shared" si="67"/>
        <v>0.17329314798411152</v>
      </c>
      <c r="Q537" s="68">
        <v>72</v>
      </c>
      <c r="R537" s="68">
        <v>185</v>
      </c>
      <c r="S537" s="72">
        <f t="shared" si="68"/>
        <v>46.441602900887972</v>
      </c>
    </row>
    <row r="538" spans="1:19" x14ac:dyDescent="0.25">
      <c r="A538" s="68">
        <f t="shared" si="71"/>
        <v>536</v>
      </c>
      <c r="B538" s="68" t="s">
        <v>17</v>
      </c>
      <c r="C538" s="68" t="s">
        <v>1028</v>
      </c>
      <c r="D538" s="68" t="s">
        <v>2399</v>
      </c>
      <c r="E538" s="68" t="str">
        <f t="shared" si="69"/>
        <v>AD</v>
      </c>
      <c r="F538" s="68" t="s">
        <v>1027</v>
      </c>
      <c r="G538" s="68">
        <f t="shared" si="70"/>
        <v>69</v>
      </c>
      <c r="H538" s="68">
        <f t="shared" si="72"/>
        <v>4</v>
      </c>
      <c r="I538" s="68" t="str">
        <f t="shared" si="65"/>
        <v>69_4_AD</v>
      </c>
      <c r="J538" s="60">
        <v>30.5341950299625</v>
      </c>
      <c r="K538" s="60">
        <v>46.406687627104702</v>
      </c>
      <c r="L538" s="60">
        <v>44.6019209831559</v>
      </c>
      <c r="M538" s="68">
        <v>41</v>
      </c>
      <c r="N538" s="70">
        <f t="shared" si="66"/>
        <v>0.44444444444444442</v>
      </c>
      <c r="O538" s="71">
        <v>10927706.438682901</v>
      </c>
      <c r="P538" s="57">
        <f t="shared" si="67"/>
        <v>0.16450131647528241</v>
      </c>
      <c r="Q538" s="68">
        <v>40</v>
      </c>
      <c r="R538" s="68">
        <v>47</v>
      </c>
      <c r="S538" s="72">
        <f t="shared" si="68"/>
        <v>40.514267880074364</v>
      </c>
    </row>
    <row r="539" spans="1:19" x14ac:dyDescent="0.25">
      <c r="A539" s="68">
        <f t="shared" si="71"/>
        <v>537</v>
      </c>
      <c r="B539" s="68" t="s">
        <v>17</v>
      </c>
      <c r="C539" s="68" t="s">
        <v>1028</v>
      </c>
      <c r="D539" s="68" t="s">
        <v>2860</v>
      </c>
      <c r="E539" s="68" t="str">
        <f t="shared" si="69"/>
        <v>OP</v>
      </c>
      <c r="F539" s="68" t="s">
        <v>1027</v>
      </c>
      <c r="G539" s="68">
        <f t="shared" si="70"/>
        <v>69</v>
      </c>
      <c r="H539" s="68">
        <f t="shared" si="72"/>
        <v>4</v>
      </c>
      <c r="I539" s="68" t="str">
        <f t="shared" si="65"/>
        <v>69_4_OP</v>
      </c>
      <c r="J539" s="60">
        <v>39.347349551173203</v>
      </c>
      <c r="K539" s="60">
        <v>27.584520482329001</v>
      </c>
      <c r="L539" s="60">
        <v>22.102060537623899</v>
      </c>
      <c r="M539" s="68">
        <v>58</v>
      </c>
      <c r="N539" s="70">
        <f t="shared" si="66"/>
        <v>0.18888888888888888</v>
      </c>
      <c r="O539" s="71">
        <v>33075398.84</v>
      </c>
      <c r="P539" s="57">
        <f t="shared" si="67"/>
        <v>0.49790380832931824</v>
      </c>
      <c r="Q539" s="68">
        <v>17</v>
      </c>
      <c r="R539" s="68">
        <v>58</v>
      </c>
      <c r="S539" s="72">
        <f t="shared" si="68"/>
        <v>29.677976857042037</v>
      </c>
    </row>
    <row r="540" spans="1:19" x14ac:dyDescent="0.25">
      <c r="A540" s="68">
        <f t="shared" si="71"/>
        <v>538</v>
      </c>
      <c r="B540" s="68" t="s">
        <v>17</v>
      </c>
      <c r="C540" s="68" t="s">
        <v>1028</v>
      </c>
      <c r="D540" s="68" t="s">
        <v>3088</v>
      </c>
      <c r="E540" s="68" t="str">
        <f t="shared" si="69"/>
        <v>SERV</v>
      </c>
      <c r="F540" s="68" t="s">
        <v>1027</v>
      </c>
      <c r="G540" s="68">
        <f t="shared" si="70"/>
        <v>69</v>
      </c>
      <c r="H540" s="68">
        <f t="shared" si="72"/>
        <v>4</v>
      </c>
      <c r="I540" s="68" t="str">
        <f t="shared" si="65"/>
        <v>69_4_SERV</v>
      </c>
      <c r="J540" s="60">
        <v>36.524511082569397</v>
      </c>
      <c r="K540" s="60">
        <v>45.0040228156276</v>
      </c>
      <c r="L540" s="60">
        <v>32.0166540168754</v>
      </c>
      <c r="M540" s="68">
        <v>91</v>
      </c>
      <c r="N540" s="70">
        <f t="shared" si="66"/>
        <v>0.36666666666666664</v>
      </c>
      <c r="O540" s="71">
        <v>22426189.469999999</v>
      </c>
      <c r="P540" s="57">
        <f t="shared" si="67"/>
        <v>0.33759487519539932</v>
      </c>
      <c r="Q540" s="68">
        <v>33</v>
      </c>
      <c r="R540" s="68">
        <v>91</v>
      </c>
      <c r="S540" s="72">
        <f t="shared" si="68"/>
        <v>37.848395971690799</v>
      </c>
    </row>
    <row r="541" spans="1:19" x14ac:dyDescent="0.25">
      <c r="A541" s="68">
        <f t="shared" si="71"/>
        <v>539</v>
      </c>
      <c r="B541" s="68" t="s">
        <v>17</v>
      </c>
      <c r="C541" s="68" t="s">
        <v>2753</v>
      </c>
      <c r="D541" s="68" t="s">
        <v>2860</v>
      </c>
      <c r="E541" s="68" t="str">
        <f t="shared" si="69"/>
        <v>OP</v>
      </c>
      <c r="F541" s="68" t="s">
        <v>2752</v>
      </c>
      <c r="G541" s="68">
        <f t="shared" si="70"/>
        <v>69</v>
      </c>
      <c r="H541" s="68">
        <f t="shared" si="72"/>
        <v>5</v>
      </c>
      <c r="I541" s="68" t="str">
        <f t="shared" si="65"/>
        <v>69_5_OP</v>
      </c>
      <c r="J541" s="60">
        <v>40.374068896331799</v>
      </c>
      <c r="K541" s="60">
        <v>12.5721924885018</v>
      </c>
      <c r="L541" s="60">
        <v>22.6195078006816</v>
      </c>
      <c r="M541" s="68">
        <v>411</v>
      </c>
      <c r="N541" s="70">
        <f t="shared" si="66"/>
        <v>0.31205673758865249</v>
      </c>
      <c r="O541" s="71">
        <v>2216123449.3989902</v>
      </c>
      <c r="P541" s="57">
        <f t="shared" si="67"/>
        <v>0.48465300618485829</v>
      </c>
      <c r="Q541" s="68">
        <v>88</v>
      </c>
      <c r="R541" s="68">
        <v>411</v>
      </c>
      <c r="S541" s="72">
        <f t="shared" si="68"/>
        <v>25.188589728505065</v>
      </c>
    </row>
    <row r="542" spans="1:19" x14ac:dyDescent="0.25">
      <c r="A542" s="68">
        <f t="shared" si="71"/>
        <v>540</v>
      </c>
      <c r="B542" s="68" t="s">
        <v>17</v>
      </c>
      <c r="C542" s="68" t="s">
        <v>2753</v>
      </c>
      <c r="D542" s="68" t="s">
        <v>3088</v>
      </c>
      <c r="E542" s="68" t="str">
        <f t="shared" si="69"/>
        <v>SERV</v>
      </c>
      <c r="F542" s="68" t="s">
        <v>2752</v>
      </c>
      <c r="G542" s="68">
        <f t="shared" si="70"/>
        <v>69</v>
      </c>
      <c r="H542" s="68">
        <f t="shared" si="72"/>
        <v>5</v>
      </c>
      <c r="I542" s="68" t="str">
        <f t="shared" si="65"/>
        <v>69_5_SERV</v>
      </c>
      <c r="J542" s="60">
        <v>38.585142262783997</v>
      </c>
      <c r="K542" s="60">
        <v>40.994172306472997</v>
      </c>
      <c r="L542" s="60">
        <v>57.208467441315797</v>
      </c>
      <c r="M542" s="68">
        <v>368</v>
      </c>
      <c r="N542" s="70">
        <f t="shared" si="66"/>
        <v>0.65248226950354615</v>
      </c>
      <c r="O542" s="71">
        <v>2354235810.5019898</v>
      </c>
      <c r="P542" s="57">
        <f t="shared" si="67"/>
        <v>0.51485735739914229</v>
      </c>
      <c r="Q542" s="68">
        <v>184</v>
      </c>
      <c r="R542" s="68">
        <v>431</v>
      </c>
      <c r="S542" s="72">
        <f t="shared" si="68"/>
        <v>45.595927336857592</v>
      </c>
    </row>
    <row r="543" spans="1:19" x14ac:dyDescent="0.25">
      <c r="A543" s="68">
        <f t="shared" si="71"/>
        <v>541</v>
      </c>
      <c r="B543" s="68" t="s">
        <v>17</v>
      </c>
      <c r="C543" s="68" t="s">
        <v>2753</v>
      </c>
      <c r="D543" s="68" t="s">
        <v>2893</v>
      </c>
      <c r="E543" s="68" t="str">
        <f t="shared" si="69"/>
        <v>SOP</v>
      </c>
      <c r="F543" s="68" t="s">
        <v>2752</v>
      </c>
      <c r="G543" s="68">
        <f t="shared" si="70"/>
        <v>69</v>
      </c>
      <c r="H543" s="68">
        <f t="shared" si="72"/>
        <v>5</v>
      </c>
      <c r="I543" s="68" t="str">
        <f t="shared" si="65"/>
        <v>69_5_SOP</v>
      </c>
      <c r="J543" s="60">
        <v>41.181315443744801</v>
      </c>
      <c r="K543" s="60">
        <v>5.7032753972876398</v>
      </c>
      <c r="L543" s="60">
        <v>34.798407805177398</v>
      </c>
      <c r="M543" s="68">
        <v>16</v>
      </c>
      <c r="N543" s="70">
        <f t="shared" si="66"/>
        <v>3.5460992907801421E-2</v>
      </c>
      <c r="O543" s="71">
        <v>2238910.58</v>
      </c>
      <c r="P543" s="57">
        <f t="shared" si="67"/>
        <v>4.8963641599946111E-4</v>
      </c>
      <c r="Q543" s="68">
        <v>10</v>
      </c>
      <c r="R543" s="68">
        <v>16</v>
      </c>
      <c r="S543" s="72">
        <f t="shared" si="68"/>
        <v>27.227666215403278</v>
      </c>
    </row>
    <row r="544" spans="1:19" x14ac:dyDescent="0.25">
      <c r="A544" s="68">
        <f t="shared" si="71"/>
        <v>542</v>
      </c>
      <c r="B544" s="68" t="s">
        <v>17</v>
      </c>
      <c r="C544" s="68" t="s">
        <v>2563</v>
      </c>
      <c r="D544" s="68" t="s">
        <v>2860</v>
      </c>
      <c r="E544" s="68" t="str">
        <f t="shared" si="69"/>
        <v>OP</v>
      </c>
      <c r="F544" s="68" t="s">
        <v>2562</v>
      </c>
      <c r="G544" s="68">
        <f t="shared" si="70"/>
        <v>69</v>
      </c>
      <c r="H544" s="68">
        <f t="shared" si="72"/>
        <v>6</v>
      </c>
      <c r="I544" s="68" t="str">
        <f t="shared" si="65"/>
        <v>69_6_OP</v>
      </c>
      <c r="J544" s="60">
        <v>51.597291251300199</v>
      </c>
      <c r="K544" s="60">
        <v>29.075433706216199</v>
      </c>
      <c r="L544" s="60">
        <v>36.175496861586701</v>
      </c>
      <c r="M544" s="68">
        <v>59</v>
      </c>
      <c r="N544" s="70">
        <f t="shared" si="66"/>
        <v>1</v>
      </c>
      <c r="O544" s="71">
        <v>310944512.06999999</v>
      </c>
      <c r="P544" s="57">
        <f t="shared" si="67"/>
        <v>1</v>
      </c>
      <c r="Q544" s="68">
        <v>26</v>
      </c>
      <c r="R544" s="68">
        <v>59</v>
      </c>
      <c r="S544" s="72">
        <f t="shared" si="68"/>
        <v>38.94940727303436</v>
      </c>
    </row>
    <row r="545" spans="1:19" x14ac:dyDescent="0.25">
      <c r="A545" s="68">
        <f t="shared" si="71"/>
        <v>543</v>
      </c>
      <c r="B545" s="68" t="s">
        <v>17</v>
      </c>
      <c r="C545" s="68" t="s">
        <v>18</v>
      </c>
      <c r="D545" s="68" t="s">
        <v>2399</v>
      </c>
      <c r="E545" s="68" t="str">
        <f t="shared" si="69"/>
        <v>AD</v>
      </c>
      <c r="F545" s="68" t="s">
        <v>16</v>
      </c>
      <c r="G545" s="68">
        <f t="shared" si="70"/>
        <v>69</v>
      </c>
      <c r="H545" s="68">
        <f t="shared" si="72"/>
        <v>7</v>
      </c>
      <c r="I545" s="68" t="str">
        <f t="shared" si="65"/>
        <v>69_7_AD</v>
      </c>
      <c r="J545" s="60">
        <v>18.194432480533202</v>
      </c>
      <c r="K545" s="60">
        <v>33.589320793895503</v>
      </c>
      <c r="L545" s="60">
        <v>30.612744402151801</v>
      </c>
      <c r="M545" s="68">
        <v>111</v>
      </c>
      <c r="N545" s="70">
        <f t="shared" si="66"/>
        <v>0.43478260869565216</v>
      </c>
      <c r="O545" s="71">
        <v>16315364.210000001</v>
      </c>
      <c r="P545" s="57">
        <f t="shared" si="67"/>
        <v>0.10941353499838553</v>
      </c>
      <c r="Q545" s="68">
        <v>90</v>
      </c>
      <c r="R545" s="68">
        <v>157</v>
      </c>
      <c r="S545" s="72">
        <f t="shared" si="68"/>
        <v>27.465499225526838</v>
      </c>
    </row>
    <row r="546" spans="1:19" x14ac:dyDescent="0.25">
      <c r="A546" s="68">
        <f t="shared" si="71"/>
        <v>544</v>
      </c>
      <c r="B546" s="68" t="s">
        <v>17</v>
      </c>
      <c r="C546" s="68" t="s">
        <v>18</v>
      </c>
      <c r="D546" s="68" t="s">
        <v>2860</v>
      </c>
      <c r="E546" s="68" t="str">
        <f t="shared" si="69"/>
        <v>OP</v>
      </c>
      <c r="F546" s="68" t="s">
        <v>16</v>
      </c>
      <c r="G546" s="68">
        <f t="shared" si="70"/>
        <v>69</v>
      </c>
      <c r="H546" s="68">
        <f t="shared" si="72"/>
        <v>7</v>
      </c>
      <c r="I546" s="68" t="str">
        <f t="shared" si="65"/>
        <v>69_7_OP</v>
      </c>
      <c r="J546" s="60">
        <v>32.990750858045203</v>
      </c>
      <c r="K546" s="60">
        <v>43.988953580169401</v>
      </c>
      <c r="L546" s="60">
        <v>20.4698955747863</v>
      </c>
      <c r="M546" s="68">
        <v>66</v>
      </c>
      <c r="N546" s="70">
        <f t="shared" si="66"/>
        <v>0.11594202898550725</v>
      </c>
      <c r="O546" s="71">
        <v>77425372.849999994</v>
      </c>
      <c r="P546" s="57">
        <f t="shared" si="67"/>
        <v>0.51922737568397337</v>
      </c>
      <c r="Q546" s="68">
        <v>24</v>
      </c>
      <c r="R546" s="68">
        <v>68</v>
      </c>
      <c r="S546" s="72">
        <f t="shared" si="68"/>
        <v>32.483200004333639</v>
      </c>
    </row>
    <row r="547" spans="1:19" x14ac:dyDescent="0.25">
      <c r="A547" s="68">
        <f t="shared" si="71"/>
        <v>545</v>
      </c>
      <c r="B547" s="68" t="s">
        <v>17</v>
      </c>
      <c r="C547" s="68" t="s">
        <v>18</v>
      </c>
      <c r="D547" s="68" t="s">
        <v>3088</v>
      </c>
      <c r="E547" s="68" t="str">
        <f t="shared" si="69"/>
        <v>SERV</v>
      </c>
      <c r="F547" s="68" t="s">
        <v>16</v>
      </c>
      <c r="G547" s="68">
        <f t="shared" si="70"/>
        <v>69</v>
      </c>
      <c r="H547" s="68">
        <f t="shared" si="72"/>
        <v>7</v>
      </c>
      <c r="I547" s="68" t="str">
        <f t="shared" si="65"/>
        <v>69_7_SERV</v>
      </c>
      <c r="J547" s="60">
        <v>23.868921330620498</v>
      </c>
      <c r="K547" s="60">
        <v>49.497882650091498</v>
      </c>
      <c r="L547" s="60">
        <v>30.979147217034502</v>
      </c>
      <c r="M547" s="68">
        <v>272</v>
      </c>
      <c r="N547" s="70">
        <f t="shared" si="66"/>
        <v>0.44927536231884058</v>
      </c>
      <c r="O547" s="71">
        <v>55375770.420000002</v>
      </c>
      <c r="P547" s="57">
        <f t="shared" si="67"/>
        <v>0.37135908931764094</v>
      </c>
      <c r="Q547" s="68">
        <v>93</v>
      </c>
      <c r="R547" s="68">
        <v>310</v>
      </c>
      <c r="S547" s="72">
        <f t="shared" si="68"/>
        <v>34.781983732582169</v>
      </c>
    </row>
    <row r="548" spans="1:19" x14ac:dyDescent="0.25">
      <c r="A548" s="68">
        <f t="shared" si="71"/>
        <v>546</v>
      </c>
      <c r="B548" s="68" t="s">
        <v>17</v>
      </c>
      <c r="C548" s="68" t="s">
        <v>1109</v>
      </c>
      <c r="D548" s="68" t="s">
        <v>2399</v>
      </c>
      <c r="E548" s="68" t="str">
        <f t="shared" si="69"/>
        <v>AD</v>
      </c>
      <c r="F548" s="68" t="s">
        <v>1108</v>
      </c>
      <c r="G548" s="68">
        <f t="shared" si="70"/>
        <v>69</v>
      </c>
      <c r="H548" s="68">
        <f t="shared" si="72"/>
        <v>8</v>
      </c>
      <c r="I548" s="68" t="str">
        <f t="shared" si="65"/>
        <v>69_8_AD</v>
      </c>
      <c r="J548" s="60">
        <v>19.5814433749991</v>
      </c>
      <c r="K548" s="60">
        <v>56.3266043098225</v>
      </c>
      <c r="L548" s="60">
        <v>57.470953603380003</v>
      </c>
      <c r="M548" s="68">
        <v>216</v>
      </c>
      <c r="N548" s="70">
        <f t="shared" si="66"/>
        <v>0.57075471698113212</v>
      </c>
      <c r="O548" s="71">
        <v>58655889.686753303</v>
      </c>
      <c r="P548" s="57">
        <f t="shared" si="67"/>
        <v>0.3009061964065482</v>
      </c>
      <c r="Q548" s="68">
        <v>121</v>
      </c>
      <c r="R548" s="68">
        <v>295</v>
      </c>
      <c r="S548" s="72">
        <f t="shared" si="68"/>
        <v>44.4596670960672</v>
      </c>
    </row>
    <row r="549" spans="1:19" x14ac:dyDescent="0.25">
      <c r="A549" s="68">
        <f t="shared" si="71"/>
        <v>547</v>
      </c>
      <c r="B549" s="68" t="s">
        <v>17</v>
      </c>
      <c r="C549" s="68" t="s">
        <v>1109</v>
      </c>
      <c r="D549" s="68" t="s">
        <v>2860</v>
      </c>
      <c r="E549" s="68" t="str">
        <f t="shared" si="69"/>
        <v>OP</v>
      </c>
      <c r="F549" s="68" t="s">
        <v>1108</v>
      </c>
      <c r="G549" s="68">
        <f t="shared" si="70"/>
        <v>69</v>
      </c>
      <c r="H549" s="68">
        <f t="shared" si="72"/>
        <v>8</v>
      </c>
      <c r="I549" s="68" t="str">
        <f t="shared" si="65"/>
        <v>69_8_OP</v>
      </c>
      <c r="J549" s="60">
        <v>38.989457307197497</v>
      </c>
      <c r="K549" s="60">
        <v>58.270333774889103</v>
      </c>
      <c r="L549" s="60">
        <v>35.241061992734203</v>
      </c>
      <c r="M549" s="68">
        <v>51</v>
      </c>
      <c r="N549" s="70">
        <f t="shared" si="66"/>
        <v>7.5471698113207544E-2</v>
      </c>
      <c r="O549" s="71">
        <v>25670115.66</v>
      </c>
      <c r="P549" s="57">
        <f t="shared" si="67"/>
        <v>0.13168834205427121</v>
      </c>
      <c r="Q549" s="68">
        <v>16</v>
      </c>
      <c r="R549" s="68">
        <v>51</v>
      </c>
      <c r="S549" s="72">
        <f t="shared" si="68"/>
        <v>44.166951024940261</v>
      </c>
    </row>
    <row r="550" spans="1:19" x14ac:dyDescent="0.25">
      <c r="A550" s="68">
        <f t="shared" si="71"/>
        <v>548</v>
      </c>
      <c r="B550" s="68" t="s">
        <v>17</v>
      </c>
      <c r="C550" s="68" t="s">
        <v>1109</v>
      </c>
      <c r="D550" s="68" t="s">
        <v>3088</v>
      </c>
      <c r="E550" s="68" t="str">
        <f t="shared" si="69"/>
        <v>SERV</v>
      </c>
      <c r="F550" s="68" t="s">
        <v>1108</v>
      </c>
      <c r="G550" s="68">
        <f t="shared" si="70"/>
        <v>69</v>
      </c>
      <c r="H550" s="68">
        <f t="shared" si="72"/>
        <v>8</v>
      </c>
      <c r="I550" s="68" t="str">
        <f t="shared" si="65"/>
        <v>69_8_SERV</v>
      </c>
      <c r="J550" s="60">
        <v>43.198283742620397</v>
      </c>
      <c r="K550" s="60">
        <v>52.691252077633898</v>
      </c>
      <c r="L550" s="60">
        <v>42.051850652740299</v>
      </c>
      <c r="M550" s="68">
        <v>200</v>
      </c>
      <c r="N550" s="70">
        <f t="shared" si="66"/>
        <v>0.35377358490566035</v>
      </c>
      <c r="O550" s="71">
        <v>110604808.266352</v>
      </c>
      <c r="P550" s="57">
        <f t="shared" si="67"/>
        <v>0.56740546153918059</v>
      </c>
      <c r="Q550" s="68">
        <v>75</v>
      </c>
      <c r="R550" s="68">
        <v>201</v>
      </c>
      <c r="S550" s="72">
        <f t="shared" si="68"/>
        <v>45.980462157664867</v>
      </c>
    </row>
    <row r="551" spans="1:19" x14ac:dyDescent="0.25">
      <c r="A551" s="68">
        <f t="shared" si="71"/>
        <v>549</v>
      </c>
      <c r="B551" s="68" t="s">
        <v>17</v>
      </c>
      <c r="C551" s="68" t="s">
        <v>1860</v>
      </c>
      <c r="D551" s="68" t="s">
        <v>2399</v>
      </c>
      <c r="E551" s="68" t="str">
        <f t="shared" si="69"/>
        <v>AD</v>
      </c>
      <c r="F551" s="68" t="s">
        <v>1859</v>
      </c>
      <c r="G551" s="68">
        <f t="shared" si="70"/>
        <v>69</v>
      </c>
      <c r="H551" s="68">
        <f t="shared" si="72"/>
        <v>9</v>
      </c>
      <c r="I551" s="68" t="str">
        <f t="shared" si="65"/>
        <v>69_9_AD</v>
      </c>
      <c r="J551" s="60">
        <v>21.298748621120399</v>
      </c>
      <c r="K551" s="60">
        <v>17.272228468634399</v>
      </c>
      <c r="L551" s="60">
        <v>63.314561441273</v>
      </c>
      <c r="M551" s="68">
        <v>148</v>
      </c>
      <c r="N551" s="70">
        <f t="shared" si="66"/>
        <v>0.59259259259259256</v>
      </c>
      <c r="O551" s="71">
        <v>52207053.795985103</v>
      </c>
      <c r="P551" s="57">
        <f t="shared" si="67"/>
        <v>0.31832355256292366</v>
      </c>
      <c r="Q551" s="68">
        <v>96</v>
      </c>
      <c r="R551" s="68">
        <v>201</v>
      </c>
      <c r="S551" s="72">
        <f t="shared" si="68"/>
        <v>33.961846177009271</v>
      </c>
    </row>
    <row r="552" spans="1:19" x14ac:dyDescent="0.25">
      <c r="A552" s="68">
        <f t="shared" si="71"/>
        <v>550</v>
      </c>
      <c r="B552" s="68" t="s">
        <v>17</v>
      </c>
      <c r="C552" s="68" t="s">
        <v>1860</v>
      </c>
      <c r="D552" s="68" t="s">
        <v>2860</v>
      </c>
      <c r="E552" s="68" t="str">
        <f t="shared" si="69"/>
        <v>OP</v>
      </c>
      <c r="F552" s="68" t="s">
        <v>1859</v>
      </c>
      <c r="G552" s="68">
        <f t="shared" si="70"/>
        <v>69</v>
      </c>
      <c r="H552" s="68">
        <f t="shared" si="72"/>
        <v>9</v>
      </c>
      <c r="I552" s="68" t="str">
        <f t="shared" si="65"/>
        <v>69_9_OP</v>
      </c>
      <c r="J552" s="60">
        <v>40.6098472709755</v>
      </c>
      <c r="K552" s="60">
        <v>17.722859224504202</v>
      </c>
      <c r="L552" s="60">
        <v>15.069482673352301</v>
      </c>
      <c r="M552" s="68">
        <v>38</v>
      </c>
      <c r="N552" s="70">
        <f t="shared" si="66"/>
        <v>9.2592592592592587E-2</v>
      </c>
      <c r="O552" s="71">
        <v>53462822.020000003</v>
      </c>
      <c r="P552" s="57">
        <f t="shared" si="67"/>
        <v>0.32598038383760469</v>
      </c>
      <c r="Q552" s="68">
        <v>15</v>
      </c>
      <c r="R552" s="68">
        <v>38</v>
      </c>
      <c r="S552" s="72">
        <f t="shared" si="68"/>
        <v>24.467396389610666</v>
      </c>
    </row>
    <row r="553" spans="1:19" x14ac:dyDescent="0.25">
      <c r="A553" s="68">
        <f t="shared" si="71"/>
        <v>551</v>
      </c>
      <c r="B553" s="68" t="s">
        <v>17</v>
      </c>
      <c r="C553" s="68" t="s">
        <v>1860</v>
      </c>
      <c r="D553" s="68" t="s">
        <v>3088</v>
      </c>
      <c r="E553" s="68" t="str">
        <f t="shared" si="69"/>
        <v>SERV</v>
      </c>
      <c r="F553" s="68" t="s">
        <v>1859</v>
      </c>
      <c r="G553" s="68">
        <f t="shared" si="70"/>
        <v>69</v>
      </c>
      <c r="H553" s="68">
        <f t="shared" si="72"/>
        <v>9</v>
      </c>
      <c r="I553" s="68" t="str">
        <f t="shared" si="65"/>
        <v>69_9_SERV</v>
      </c>
      <c r="J553" s="60">
        <v>37.994067794565403</v>
      </c>
      <c r="K553" s="60">
        <v>34.411262776835599</v>
      </c>
      <c r="L553" s="60">
        <v>31.7371097365228</v>
      </c>
      <c r="M553" s="68">
        <v>121</v>
      </c>
      <c r="N553" s="70">
        <f t="shared" si="66"/>
        <v>0.31481481481481483</v>
      </c>
      <c r="O553" s="71">
        <v>58336379.378296301</v>
      </c>
      <c r="P553" s="57">
        <f t="shared" si="67"/>
        <v>0.3556960635994717</v>
      </c>
      <c r="Q553" s="68">
        <v>51</v>
      </c>
      <c r="R553" s="68">
        <v>135</v>
      </c>
      <c r="S553" s="72">
        <f t="shared" si="68"/>
        <v>34.714146769307938</v>
      </c>
    </row>
    <row r="554" spans="1:19" x14ac:dyDescent="0.25">
      <c r="A554" s="68">
        <f t="shared" si="71"/>
        <v>552</v>
      </c>
      <c r="B554" s="68" t="s">
        <v>17</v>
      </c>
      <c r="C554" s="68" t="s">
        <v>1403</v>
      </c>
      <c r="D554" s="68" t="s">
        <v>2399</v>
      </c>
      <c r="E554" s="68" t="str">
        <f t="shared" si="69"/>
        <v>AD</v>
      </c>
      <c r="F554" s="68" t="s">
        <v>1402</v>
      </c>
      <c r="G554" s="68">
        <f t="shared" si="70"/>
        <v>69</v>
      </c>
      <c r="H554" s="68">
        <f t="shared" si="72"/>
        <v>10</v>
      </c>
      <c r="I554" s="68" t="str">
        <f t="shared" si="65"/>
        <v>69_10_AD</v>
      </c>
      <c r="J554" s="60">
        <v>21.593237994203299</v>
      </c>
      <c r="K554" s="60">
        <v>31.808259753508299</v>
      </c>
      <c r="L554" s="60">
        <v>39.169995222617302</v>
      </c>
      <c r="M554" s="68">
        <v>265</v>
      </c>
      <c r="N554" s="70">
        <f t="shared" si="66"/>
        <v>0.63350785340314131</v>
      </c>
      <c r="O554" s="71">
        <v>49749643.277562797</v>
      </c>
      <c r="P554" s="57">
        <f t="shared" si="67"/>
        <v>0.51500745032681794</v>
      </c>
      <c r="Q554" s="68">
        <v>121</v>
      </c>
      <c r="R554" s="68">
        <v>324</v>
      </c>
      <c r="S554" s="72">
        <f t="shared" si="68"/>
        <v>30.857164323442969</v>
      </c>
    </row>
    <row r="555" spans="1:19" x14ac:dyDescent="0.25">
      <c r="A555" s="68">
        <f t="shared" si="71"/>
        <v>553</v>
      </c>
      <c r="B555" s="68" t="s">
        <v>17</v>
      </c>
      <c r="C555" s="68" t="s">
        <v>1403</v>
      </c>
      <c r="D555" s="68" t="s">
        <v>2860</v>
      </c>
      <c r="E555" s="68" t="str">
        <f t="shared" si="69"/>
        <v>OP</v>
      </c>
      <c r="F555" s="68" t="s">
        <v>1402</v>
      </c>
      <c r="G555" s="68">
        <f t="shared" si="70"/>
        <v>69</v>
      </c>
      <c r="H555" s="68">
        <f t="shared" si="72"/>
        <v>10</v>
      </c>
      <c r="I555" s="68" t="str">
        <f t="shared" si="65"/>
        <v>69_10_OP</v>
      </c>
      <c r="J555" s="60">
        <v>52.214308995372001</v>
      </c>
      <c r="K555" s="60">
        <v>18.325710971865501</v>
      </c>
      <c r="L555" s="60">
        <v>27.016333096788301</v>
      </c>
      <c r="M555" s="68">
        <v>45</v>
      </c>
      <c r="N555" s="70">
        <f t="shared" si="66"/>
        <v>8.3769633507853408E-2</v>
      </c>
      <c r="O555" s="71">
        <v>28270026.27</v>
      </c>
      <c r="P555" s="57">
        <f t="shared" si="67"/>
        <v>0.29265082502714401</v>
      </c>
      <c r="Q555" s="68">
        <v>16</v>
      </c>
      <c r="R555" s="68">
        <v>45</v>
      </c>
      <c r="S555" s="72">
        <f t="shared" si="68"/>
        <v>32.518784354675269</v>
      </c>
    </row>
    <row r="556" spans="1:19" x14ac:dyDescent="0.25">
      <c r="A556" s="68">
        <f t="shared" si="71"/>
        <v>554</v>
      </c>
      <c r="B556" s="68" t="s">
        <v>17</v>
      </c>
      <c r="C556" s="68" t="s">
        <v>1403</v>
      </c>
      <c r="D556" s="68" t="s">
        <v>3088</v>
      </c>
      <c r="E556" s="68" t="str">
        <f t="shared" si="69"/>
        <v>SERV</v>
      </c>
      <c r="F556" s="68" t="s">
        <v>1402</v>
      </c>
      <c r="G556" s="68">
        <f t="shared" si="70"/>
        <v>69</v>
      </c>
      <c r="H556" s="68">
        <f t="shared" si="72"/>
        <v>10</v>
      </c>
      <c r="I556" s="68" t="str">
        <f t="shared" si="65"/>
        <v>69_10_SERV</v>
      </c>
      <c r="J556" s="60">
        <v>27.0871624329742</v>
      </c>
      <c r="K556" s="60">
        <v>25.999149486135199</v>
      </c>
      <c r="L556" s="60">
        <v>51.259325452105401</v>
      </c>
      <c r="M556" s="68">
        <v>109</v>
      </c>
      <c r="N556" s="70">
        <f t="shared" si="66"/>
        <v>0.28272251308900526</v>
      </c>
      <c r="O556" s="71">
        <v>18580182.058452301</v>
      </c>
      <c r="P556" s="57">
        <f t="shared" si="67"/>
        <v>0.19234172464603816</v>
      </c>
      <c r="Q556" s="68">
        <v>54</v>
      </c>
      <c r="R556" s="68">
        <v>113</v>
      </c>
      <c r="S556" s="72">
        <f t="shared" si="68"/>
        <v>34.781879123738264</v>
      </c>
    </row>
    <row r="557" spans="1:19" x14ac:dyDescent="0.25">
      <c r="A557" s="68">
        <f t="shared" si="71"/>
        <v>555</v>
      </c>
      <c r="B557" s="68" t="s">
        <v>17</v>
      </c>
      <c r="C557" s="68" t="s">
        <v>1433</v>
      </c>
      <c r="D557" s="68" t="s">
        <v>2399</v>
      </c>
      <c r="E557" s="68" t="str">
        <f t="shared" si="69"/>
        <v>AD</v>
      </c>
      <c r="F557" s="68" t="s">
        <v>1432</v>
      </c>
      <c r="G557" s="68">
        <f t="shared" si="70"/>
        <v>69</v>
      </c>
      <c r="H557" s="68">
        <f t="shared" si="72"/>
        <v>11</v>
      </c>
      <c r="I557" s="68" t="str">
        <f t="shared" si="65"/>
        <v>69_11_AD</v>
      </c>
      <c r="J557" s="60">
        <v>38.137196360107502</v>
      </c>
      <c r="K557" s="60">
        <v>54.9028547211282</v>
      </c>
      <c r="L557" s="60">
        <v>40.014547164193203</v>
      </c>
      <c r="M557" s="68">
        <v>21</v>
      </c>
      <c r="N557" s="70">
        <f t="shared" si="66"/>
        <v>0.17499999999999999</v>
      </c>
      <c r="O557" s="71">
        <v>5084915.93</v>
      </c>
      <c r="P557" s="57">
        <f t="shared" si="67"/>
        <v>4.4672555840858828E-3</v>
      </c>
      <c r="Q557" s="68">
        <v>14</v>
      </c>
      <c r="R557" s="68">
        <v>21</v>
      </c>
      <c r="S557" s="72">
        <f t="shared" si="68"/>
        <v>44.351532748476302</v>
      </c>
    </row>
    <row r="558" spans="1:19" x14ac:dyDescent="0.25">
      <c r="A558" s="68">
        <f t="shared" si="71"/>
        <v>556</v>
      </c>
      <c r="B558" s="68" t="s">
        <v>17</v>
      </c>
      <c r="C558" s="68" t="s">
        <v>1433</v>
      </c>
      <c r="D558" s="68" t="s">
        <v>2860</v>
      </c>
      <c r="E558" s="68" t="str">
        <f t="shared" si="69"/>
        <v>OP</v>
      </c>
      <c r="F558" s="68" t="s">
        <v>1432</v>
      </c>
      <c r="G558" s="68">
        <f t="shared" si="70"/>
        <v>69</v>
      </c>
      <c r="H558" s="68">
        <f t="shared" si="72"/>
        <v>11</v>
      </c>
      <c r="I558" s="68" t="str">
        <f t="shared" si="65"/>
        <v>69_11_OP</v>
      </c>
      <c r="J558" s="60">
        <v>88.263794973205407</v>
      </c>
      <c r="K558" s="60">
        <v>25.7910421630495</v>
      </c>
      <c r="L558" s="60">
        <v>10.839110452728301</v>
      </c>
      <c r="M558" s="68">
        <v>5</v>
      </c>
      <c r="N558" s="70">
        <f t="shared" si="66"/>
        <v>3.7499999999999999E-2</v>
      </c>
      <c r="O558" s="71">
        <v>239543999.59</v>
      </c>
      <c r="P558" s="57">
        <f t="shared" si="67"/>
        <v>0.21044679686625498</v>
      </c>
      <c r="Q558" s="68">
        <v>3</v>
      </c>
      <c r="R558" s="68">
        <v>5</v>
      </c>
      <c r="S558" s="72">
        <f t="shared" si="68"/>
        <v>41.631315862994406</v>
      </c>
    </row>
    <row r="559" spans="1:19" x14ac:dyDescent="0.25">
      <c r="A559" s="68">
        <f t="shared" si="71"/>
        <v>557</v>
      </c>
      <c r="B559" s="68" t="s">
        <v>17</v>
      </c>
      <c r="C559" s="68" t="s">
        <v>1433</v>
      </c>
      <c r="D559" s="68" t="s">
        <v>3088</v>
      </c>
      <c r="E559" s="68" t="str">
        <f t="shared" si="69"/>
        <v>SERV</v>
      </c>
      <c r="F559" s="68" t="s">
        <v>1432</v>
      </c>
      <c r="G559" s="68">
        <f t="shared" si="70"/>
        <v>69</v>
      </c>
      <c r="H559" s="68">
        <f t="shared" si="72"/>
        <v>11</v>
      </c>
      <c r="I559" s="68" t="str">
        <f t="shared" si="65"/>
        <v>69_11_SERV</v>
      </c>
      <c r="J559" s="60">
        <v>49.851838486903603</v>
      </c>
      <c r="K559" s="60">
        <v>54.151184993539097</v>
      </c>
      <c r="L559" s="60">
        <v>57.817600888954701</v>
      </c>
      <c r="M559" s="68">
        <v>104</v>
      </c>
      <c r="N559" s="70">
        <f t="shared" si="66"/>
        <v>0.78749999999999998</v>
      </c>
      <c r="O559" s="71">
        <v>893635021.76499999</v>
      </c>
      <c r="P559" s="57">
        <f t="shared" si="67"/>
        <v>0.7850859475496591</v>
      </c>
      <c r="Q559" s="68">
        <v>63</v>
      </c>
      <c r="R559" s="68">
        <v>109</v>
      </c>
      <c r="S559" s="72">
        <f t="shared" si="68"/>
        <v>53.940208123132464</v>
      </c>
    </row>
    <row r="560" spans="1:19" x14ac:dyDescent="0.25">
      <c r="A560" s="68">
        <f t="shared" si="71"/>
        <v>558</v>
      </c>
      <c r="B560" s="68" t="s">
        <v>17</v>
      </c>
      <c r="C560" s="68" t="s">
        <v>257</v>
      </c>
      <c r="D560" s="68" t="s">
        <v>2399</v>
      </c>
      <c r="E560" s="68" t="str">
        <f t="shared" si="69"/>
        <v>AD</v>
      </c>
      <c r="F560" s="68" t="s">
        <v>256</v>
      </c>
      <c r="G560" s="68">
        <f t="shared" si="70"/>
        <v>69</v>
      </c>
      <c r="H560" s="68">
        <f t="shared" si="72"/>
        <v>12</v>
      </c>
      <c r="I560" s="68" t="str">
        <f t="shared" si="65"/>
        <v>69_12_AD</v>
      </c>
      <c r="J560" s="60">
        <v>32.438933052349199</v>
      </c>
      <c r="K560" s="60">
        <v>35.147261483908302</v>
      </c>
      <c r="L560" s="60">
        <v>61.683978686643798</v>
      </c>
      <c r="M560" s="68">
        <v>288</v>
      </c>
      <c r="N560" s="70">
        <f t="shared" si="66"/>
        <v>0.49830508474576274</v>
      </c>
      <c r="O560" s="71">
        <v>671367414.95825803</v>
      </c>
      <c r="P560" s="57">
        <f t="shared" si="67"/>
        <v>0.70063194332540768</v>
      </c>
      <c r="Q560" s="68">
        <v>147</v>
      </c>
      <c r="R560" s="68">
        <v>295</v>
      </c>
      <c r="S560" s="72">
        <f t="shared" si="68"/>
        <v>43.090057740967097</v>
      </c>
    </row>
    <row r="561" spans="1:19" x14ac:dyDescent="0.25">
      <c r="A561" s="68">
        <f t="shared" si="71"/>
        <v>559</v>
      </c>
      <c r="B561" s="68" t="s">
        <v>17</v>
      </c>
      <c r="C561" s="68" t="s">
        <v>257</v>
      </c>
      <c r="D561" s="68" t="s">
        <v>2860</v>
      </c>
      <c r="E561" s="68" t="str">
        <f t="shared" si="69"/>
        <v>OP</v>
      </c>
      <c r="F561" s="68" t="s">
        <v>256</v>
      </c>
      <c r="G561" s="68">
        <f t="shared" si="70"/>
        <v>69</v>
      </c>
      <c r="H561" s="68">
        <f t="shared" si="72"/>
        <v>12</v>
      </c>
      <c r="I561" s="68" t="str">
        <f t="shared" si="65"/>
        <v>69_12_OP</v>
      </c>
      <c r="J561" s="60">
        <v>56.8911597597493</v>
      </c>
      <c r="K561" s="60">
        <v>29.608078031495499</v>
      </c>
      <c r="L561" s="60">
        <v>26.181492778073402</v>
      </c>
      <c r="M561" s="68">
        <v>32</v>
      </c>
      <c r="N561" s="70">
        <f t="shared" si="66"/>
        <v>6.1016949152542375E-2</v>
      </c>
      <c r="O561" s="71">
        <v>26511012.600000001</v>
      </c>
      <c r="P561" s="57">
        <f t="shared" si="67"/>
        <v>2.7666612742319689E-2</v>
      </c>
      <c r="Q561" s="68">
        <v>18</v>
      </c>
      <c r="R561" s="68">
        <v>32</v>
      </c>
      <c r="S561" s="72">
        <f t="shared" si="68"/>
        <v>37.560243523106067</v>
      </c>
    </row>
    <row r="562" spans="1:19" x14ac:dyDescent="0.25">
      <c r="A562" s="68">
        <f t="shared" si="71"/>
        <v>560</v>
      </c>
      <c r="B562" s="68" t="s">
        <v>17</v>
      </c>
      <c r="C562" s="68" t="s">
        <v>257</v>
      </c>
      <c r="D562" s="68" t="s">
        <v>3088</v>
      </c>
      <c r="E562" s="68" t="str">
        <f t="shared" si="69"/>
        <v>SERV</v>
      </c>
      <c r="F562" s="68" t="s">
        <v>256</v>
      </c>
      <c r="G562" s="68">
        <f t="shared" si="70"/>
        <v>69</v>
      </c>
      <c r="H562" s="68">
        <f t="shared" si="72"/>
        <v>12</v>
      </c>
      <c r="I562" s="68" t="str">
        <f t="shared" si="65"/>
        <v>69_12_SERV</v>
      </c>
      <c r="J562" s="60">
        <v>35.952809992141503</v>
      </c>
      <c r="K562" s="60">
        <v>33.968475861845803</v>
      </c>
      <c r="L562" s="60">
        <v>33.101408247362301</v>
      </c>
      <c r="M562" s="68">
        <v>381</v>
      </c>
      <c r="N562" s="70">
        <f t="shared" si="66"/>
        <v>0.44067796610169491</v>
      </c>
      <c r="O562" s="71">
        <v>260352811.18850601</v>
      </c>
      <c r="P562" s="57">
        <f t="shared" si="67"/>
        <v>0.27170144393227258</v>
      </c>
      <c r="Q562" s="68">
        <v>130</v>
      </c>
      <c r="R562" s="68">
        <v>381</v>
      </c>
      <c r="S562" s="72">
        <f t="shared" si="68"/>
        <v>34.340898033783205</v>
      </c>
    </row>
    <row r="563" spans="1:19" x14ac:dyDescent="0.25">
      <c r="A563" s="68">
        <f t="shared" si="71"/>
        <v>561</v>
      </c>
      <c r="B563" s="68" t="s">
        <v>17</v>
      </c>
      <c r="C563" s="68" t="s">
        <v>811</v>
      </c>
      <c r="D563" s="68" t="s">
        <v>2399</v>
      </c>
      <c r="E563" s="68" t="str">
        <f t="shared" si="69"/>
        <v>AD</v>
      </c>
      <c r="F563" s="68" t="s">
        <v>810</v>
      </c>
      <c r="G563" s="68">
        <f t="shared" si="70"/>
        <v>69</v>
      </c>
      <c r="H563" s="68">
        <f t="shared" si="72"/>
        <v>13</v>
      </c>
      <c r="I563" s="68" t="str">
        <f t="shared" si="65"/>
        <v>69_13_AD</v>
      </c>
      <c r="J563" s="60">
        <v>43.021752380500402</v>
      </c>
      <c r="K563" s="60">
        <v>54.028873590392898</v>
      </c>
      <c r="L563" s="60">
        <v>33.255498637977297</v>
      </c>
      <c r="M563" s="68">
        <v>86</v>
      </c>
      <c r="N563" s="70">
        <f t="shared" si="66"/>
        <v>0.41176470588235292</v>
      </c>
      <c r="O563" s="71">
        <v>168579573.61000001</v>
      </c>
      <c r="P563" s="57">
        <f t="shared" si="67"/>
        <v>0.89081771275027499</v>
      </c>
      <c r="Q563" s="68">
        <v>42</v>
      </c>
      <c r="R563" s="68">
        <v>87</v>
      </c>
      <c r="S563" s="72">
        <f t="shared" si="68"/>
        <v>43.43537486962353</v>
      </c>
    </row>
    <row r="564" spans="1:19" x14ac:dyDescent="0.25">
      <c r="A564" s="68">
        <f t="shared" si="71"/>
        <v>562</v>
      </c>
      <c r="B564" s="68" t="s">
        <v>17</v>
      </c>
      <c r="C564" s="68" t="s">
        <v>811</v>
      </c>
      <c r="D564" s="68" t="s">
        <v>3088</v>
      </c>
      <c r="E564" s="68" t="str">
        <f t="shared" si="69"/>
        <v>SERV</v>
      </c>
      <c r="F564" s="68" t="s">
        <v>810</v>
      </c>
      <c r="G564" s="68">
        <f t="shared" si="70"/>
        <v>69</v>
      </c>
      <c r="H564" s="68">
        <f t="shared" si="72"/>
        <v>13</v>
      </c>
      <c r="I564" s="68" t="str">
        <f t="shared" si="65"/>
        <v>69_13_SERV</v>
      </c>
      <c r="J564" s="60">
        <v>29.5505085080339</v>
      </c>
      <c r="K564" s="60">
        <v>54.625990565543603</v>
      </c>
      <c r="L564" s="60">
        <v>41.669857152194297</v>
      </c>
      <c r="M564" s="68">
        <v>138</v>
      </c>
      <c r="N564" s="70">
        <f t="shared" si="66"/>
        <v>0.58823529411764708</v>
      </c>
      <c r="O564" s="71">
        <v>20661806.75</v>
      </c>
      <c r="P564" s="57">
        <f t="shared" si="67"/>
        <v>0.10918228724972506</v>
      </c>
      <c r="Q564" s="68">
        <v>60</v>
      </c>
      <c r="R564" s="68">
        <v>139</v>
      </c>
      <c r="S564" s="72">
        <f t="shared" si="68"/>
        <v>41.948785408590602</v>
      </c>
    </row>
    <row r="565" spans="1:19" x14ac:dyDescent="0.25">
      <c r="A565" s="68">
        <f t="shared" si="71"/>
        <v>563</v>
      </c>
      <c r="B565" s="68" t="s">
        <v>17</v>
      </c>
      <c r="C565" s="68" t="s">
        <v>1554</v>
      </c>
      <c r="D565" s="68" t="s">
        <v>2399</v>
      </c>
      <c r="E565" s="68" t="str">
        <f t="shared" si="69"/>
        <v>AD</v>
      </c>
      <c r="F565" s="68" t="s">
        <v>1553</v>
      </c>
      <c r="G565" s="68">
        <f t="shared" si="70"/>
        <v>69</v>
      </c>
      <c r="H565" s="68">
        <f t="shared" si="72"/>
        <v>14</v>
      </c>
      <c r="I565" s="68" t="str">
        <f t="shared" si="65"/>
        <v>69_14_AD</v>
      </c>
      <c r="J565" s="60">
        <v>29.758300822363999</v>
      </c>
      <c r="K565" s="60">
        <v>33.4860404686723</v>
      </c>
      <c r="L565" s="60">
        <v>66.143382608095607</v>
      </c>
      <c r="M565" s="68">
        <v>502</v>
      </c>
      <c r="N565" s="70">
        <f t="shared" si="66"/>
        <v>0.57196969696969702</v>
      </c>
      <c r="O565" s="71">
        <v>147418976.72413799</v>
      </c>
      <c r="P565" s="57">
        <f t="shared" si="67"/>
        <v>0.31939804797258076</v>
      </c>
      <c r="Q565" s="68">
        <v>151</v>
      </c>
      <c r="R565" s="68">
        <v>550</v>
      </c>
      <c r="S565" s="72">
        <f t="shared" si="68"/>
        <v>43.129241299710635</v>
      </c>
    </row>
    <row r="566" spans="1:19" x14ac:dyDescent="0.25">
      <c r="A566" s="68">
        <f t="shared" si="71"/>
        <v>564</v>
      </c>
      <c r="B566" s="68" t="s">
        <v>17</v>
      </c>
      <c r="C566" s="68" t="s">
        <v>1554</v>
      </c>
      <c r="D566" s="68" t="s">
        <v>2860</v>
      </c>
      <c r="E566" s="68" t="str">
        <f t="shared" si="69"/>
        <v>OP</v>
      </c>
      <c r="F566" s="68" t="s">
        <v>1553</v>
      </c>
      <c r="G566" s="68">
        <f t="shared" si="70"/>
        <v>69</v>
      </c>
      <c r="H566" s="68">
        <f t="shared" si="72"/>
        <v>14</v>
      </c>
      <c r="I566" s="68" t="str">
        <f t="shared" si="65"/>
        <v>69_14_OP</v>
      </c>
      <c r="J566" s="60">
        <v>61.622383318583303</v>
      </c>
      <c r="K566" s="60">
        <v>37.969486438757002</v>
      </c>
      <c r="L566" s="60">
        <v>39.212703253550202</v>
      </c>
      <c r="M566" s="68">
        <v>31</v>
      </c>
      <c r="N566" s="70">
        <f t="shared" si="66"/>
        <v>3.787878787878788E-2</v>
      </c>
      <c r="O566" s="71">
        <v>33418269.620000001</v>
      </c>
      <c r="P566" s="57">
        <f t="shared" si="67"/>
        <v>7.2404044041242552E-2</v>
      </c>
      <c r="Q566" s="68">
        <v>10</v>
      </c>
      <c r="R566" s="68">
        <v>31</v>
      </c>
      <c r="S566" s="72">
        <f t="shared" si="68"/>
        <v>46.268191003630172</v>
      </c>
    </row>
    <row r="567" spans="1:19" x14ac:dyDescent="0.25">
      <c r="A567" s="68">
        <f t="shared" si="71"/>
        <v>565</v>
      </c>
      <c r="B567" s="68" t="s">
        <v>17</v>
      </c>
      <c r="C567" s="68" t="s">
        <v>1554</v>
      </c>
      <c r="D567" s="68" t="s">
        <v>3088</v>
      </c>
      <c r="E567" s="68" t="str">
        <f t="shared" si="69"/>
        <v>SERV</v>
      </c>
      <c r="F567" s="68" t="s">
        <v>1553</v>
      </c>
      <c r="G567" s="68">
        <f t="shared" si="70"/>
        <v>69</v>
      </c>
      <c r="H567" s="68">
        <f t="shared" si="72"/>
        <v>14</v>
      </c>
      <c r="I567" s="68" t="str">
        <f t="shared" si="65"/>
        <v>69_14_SERV</v>
      </c>
      <c r="J567" s="60">
        <v>38.338824891871901</v>
      </c>
      <c r="K567" s="60">
        <v>33.292538358189702</v>
      </c>
      <c r="L567" s="60">
        <v>35.467893038460304</v>
      </c>
      <c r="M567" s="68">
        <v>583</v>
      </c>
      <c r="N567" s="70">
        <f t="shared" si="66"/>
        <v>0.39015151515151514</v>
      </c>
      <c r="O567" s="71">
        <v>280715282.42019999</v>
      </c>
      <c r="P567" s="57">
        <f t="shared" si="67"/>
        <v>0.60819790798617657</v>
      </c>
      <c r="Q567" s="68">
        <v>103</v>
      </c>
      <c r="R567" s="68">
        <v>584</v>
      </c>
      <c r="S567" s="72">
        <f t="shared" si="68"/>
        <v>35.699752096173974</v>
      </c>
    </row>
    <row r="568" spans="1:19" x14ac:dyDescent="0.25">
      <c r="A568" s="68">
        <f t="shared" si="71"/>
        <v>566</v>
      </c>
      <c r="B568" s="68" t="s">
        <v>17</v>
      </c>
      <c r="C568" s="68" t="s">
        <v>1168</v>
      </c>
      <c r="D568" s="68" t="s">
        <v>2399</v>
      </c>
      <c r="E568" s="68" t="str">
        <f t="shared" si="69"/>
        <v>AD</v>
      </c>
      <c r="F568" s="68" t="s">
        <v>1167</v>
      </c>
      <c r="G568" s="68">
        <f t="shared" si="70"/>
        <v>69</v>
      </c>
      <c r="H568" s="68">
        <f t="shared" si="72"/>
        <v>15</v>
      </c>
      <c r="I568" s="68" t="str">
        <f t="shared" si="65"/>
        <v>69_15_AD</v>
      </c>
      <c r="J568" s="60">
        <v>34.110543866810701</v>
      </c>
      <c r="K568" s="60">
        <v>50.332529659545102</v>
      </c>
      <c r="L568" s="60">
        <v>59.645846196409202</v>
      </c>
      <c r="M568" s="68">
        <v>241</v>
      </c>
      <c r="N568" s="70">
        <f t="shared" si="66"/>
        <v>0.69396551724137934</v>
      </c>
      <c r="O568" s="71">
        <v>123434006.183551</v>
      </c>
      <c r="P568" s="57">
        <f t="shared" si="67"/>
        <v>0.78502583635344803</v>
      </c>
      <c r="Q568" s="68">
        <v>161</v>
      </c>
      <c r="R568" s="68">
        <v>284</v>
      </c>
      <c r="S568" s="72">
        <f t="shared" si="68"/>
        <v>48.02963990758834</v>
      </c>
    </row>
    <row r="569" spans="1:19" x14ac:dyDescent="0.25">
      <c r="A569" s="68">
        <f t="shared" si="71"/>
        <v>567</v>
      </c>
      <c r="B569" s="68" t="s">
        <v>17</v>
      </c>
      <c r="C569" s="68" t="s">
        <v>1168</v>
      </c>
      <c r="D569" s="68" t="s">
        <v>3088</v>
      </c>
      <c r="E569" s="68" t="str">
        <f t="shared" si="69"/>
        <v>SERV</v>
      </c>
      <c r="F569" s="69" t="s">
        <v>1167</v>
      </c>
      <c r="G569" s="68">
        <f t="shared" si="70"/>
        <v>69</v>
      </c>
      <c r="H569" s="68">
        <f t="shared" si="72"/>
        <v>15</v>
      </c>
      <c r="I569" s="68" t="str">
        <f t="shared" si="65"/>
        <v>69_15_SERV</v>
      </c>
      <c r="J569" s="60">
        <v>33.959909400674803</v>
      </c>
      <c r="K569" s="60">
        <v>49.702184730973798</v>
      </c>
      <c r="L569" s="60">
        <v>43.772271178931099</v>
      </c>
      <c r="M569" s="68">
        <v>88</v>
      </c>
      <c r="N569" s="70">
        <f t="shared" si="66"/>
        <v>0.30603448275862066</v>
      </c>
      <c r="O569" s="71">
        <v>33801591</v>
      </c>
      <c r="P569" s="57">
        <f t="shared" si="67"/>
        <v>0.21497416364655184</v>
      </c>
      <c r="Q569" s="68">
        <v>71</v>
      </c>
      <c r="R569" s="68">
        <v>88</v>
      </c>
      <c r="S569" s="72">
        <f t="shared" si="68"/>
        <v>42.478121770193233</v>
      </c>
    </row>
    <row r="570" spans="1:19" x14ac:dyDescent="0.25">
      <c r="A570" s="68">
        <f t="shared" si="71"/>
        <v>568</v>
      </c>
      <c r="B570" s="68" t="s">
        <v>17</v>
      </c>
      <c r="C570" s="68" t="s">
        <v>1713</v>
      </c>
      <c r="D570" s="68" t="s">
        <v>2399</v>
      </c>
      <c r="E570" s="68" t="str">
        <f t="shared" si="69"/>
        <v>AD</v>
      </c>
      <c r="F570" s="68" t="s">
        <v>1712</v>
      </c>
      <c r="G570" s="68">
        <f t="shared" si="70"/>
        <v>69</v>
      </c>
      <c r="H570" s="68">
        <f t="shared" si="72"/>
        <v>16</v>
      </c>
      <c r="I570" s="68" t="str">
        <f t="shared" si="65"/>
        <v>69_16_AD</v>
      </c>
      <c r="J570" s="60">
        <v>30.792990285037401</v>
      </c>
      <c r="K570" s="60">
        <v>45.398642006413603</v>
      </c>
      <c r="L570" s="60">
        <v>39.091530915138499</v>
      </c>
      <c r="M570" s="68">
        <v>248</v>
      </c>
      <c r="N570" s="70">
        <f t="shared" si="66"/>
        <v>0.61928934010152281</v>
      </c>
      <c r="O570" s="71">
        <v>60496041.441619098</v>
      </c>
      <c r="P570" s="57">
        <f t="shared" si="67"/>
        <v>0.69654239875577195</v>
      </c>
      <c r="Q570" s="68">
        <v>122</v>
      </c>
      <c r="R570" s="68">
        <v>309</v>
      </c>
      <c r="S570" s="72">
        <f t="shared" si="68"/>
        <v>38.427721068863171</v>
      </c>
    </row>
    <row r="571" spans="1:19" x14ac:dyDescent="0.25">
      <c r="A571" s="68">
        <f t="shared" si="71"/>
        <v>569</v>
      </c>
      <c r="B571" s="68" t="s">
        <v>17</v>
      </c>
      <c r="C571" s="68" t="s">
        <v>1713</v>
      </c>
      <c r="D571" s="68" t="s">
        <v>2860</v>
      </c>
      <c r="E571" s="68" t="str">
        <f t="shared" si="69"/>
        <v>OP</v>
      </c>
      <c r="F571" s="68" t="s">
        <v>1712</v>
      </c>
      <c r="G571" s="68">
        <f t="shared" si="70"/>
        <v>69</v>
      </c>
      <c r="H571" s="68">
        <f t="shared" si="72"/>
        <v>16</v>
      </c>
      <c r="I571" s="68" t="str">
        <f t="shared" si="65"/>
        <v>69_16_OP</v>
      </c>
      <c r="J571" s="60">
        <v>47.785546704639401</v>
      </c>
      <c r="K571" s="60">
        <v>42.500862220858302</v>
      </c>
      <c r="L571" s="60">
        <v>19.567516308963</v>
      </c>
      <c r="M571" s="68">
        <v>13</v>
      </c>
      <c r="N571" s="70">
        <f t="shared" si="66"/>
        <v>4.060913705583756E-2</v>
      </c>
      <c r="O571" s="71">
        <v>6216098.3200000003</v>
      </c>
      <c r="P571" s="57">
        <f t="shared" si="67"/>
        <v>7.1571228985171154E-2</v>
      </c>
      <c r="Q571" s="68">
        <v>8</v>
      </c>
      <c r="R571" s="68">
        <v>13</v>
      </c>
      <c r="S571" s="72">
        <f t="shared" si="68"/>
        <v>36.61797507815357</v>
      </c>
    </row>
    <row r="572" spans="1:19" x14ac:dyDescent="0.25">
      <c r="A572" s="68">
        <f t="shared" si="71"/>
        <v>570</v>
      </c>
      <c r="B572" s="68" t="s">
        <v>17</v>
      </c>
      <c r="C572" s="68" t="s">
        <v>1713</v>
      </c>
      <c r="D572" s="68" t="s">
        <v>3088</v>
      </c>
      <c r="E572" s="68" t="str">
        <f t="shared" si="69"/>
        <v>SERV</v>
      </c>
      <c r="F572" s="68" t="s">
        <v>1712</v>
      </c>
      <c r="G572" s="68">
        <f t="shared" si="70"/>
        <v>69</v>
      </c>
      <c r="H572" s="68">
        <f t="shared" si="72"/>
        <v>16</v>
      </c>
      <c r="I572" s="68" t="str">
        <f t="shared" si="65"/>
        <v>69_16_SERV</v>
      </c>
      <c r="J572" s="60">
        <v>23.235004706303499</v>
      </c>
      <c r="K572" s="60">
        <v>36.975017812079699</v>
      </c>
      <c r="L572" s="60">
        <v>31.891950616579901</v>
      </c>
      <c r="M572" s="68">
        <v>136</v>
      </c>
      <c r="N572" s="70">
        <f t="shared" si="66"/>
        <v>0.34010152284263961</v>
      </c>
      <c r="O572" s="71">
        <v>20139775.5699999</v>
      </c>
      <c r="P572" s="57">
        <f t="shared" si="67"/>
        <v>0.23188637225905698</v>
      </c>
      <c r="Q572" s="68">
        <v>67</v>
      </c>
      <c r="R572" s="68">
        <v>137</v>
      </c>
      <c r="S572" s="72">
        <f t="shared" si="68"/>
        <v>30.700657711654369</v>
      </c>
    </row>
    <row r="573" spans="1:19" x14ac:dyDescent="0.25">
      <c r="A573" s="68">
        <f t="shared" si="71"/>
        <v>571</v>
      </c>
      <c r="B573" s="68" t="s">
        <v>17</v>
      </c>
      <c r="C573" s="68" t="s">
        <v>2162</v>
      </c>
      <c r="D573" s="68" t="s">
        <v>2399</v>
      </c>
      <c r="E573" s="68" t="str">
        <f t="shared" si="69"/>
        <v>AD</v>
      </c>
      <c r="F573" s="68" t="s">
        <v>2161</v>
      </c>
      <c r="G573" s="68">
        <f t="shared" si="70"/>
        <v>69</v>
      </c>
      <c r="H573" s="68">
        <f t="shared" si="72"/>
        <v>17</v>
      </c>
      <c r="I573" s="68" t="str">
        <f t="shared" si="65"/>
        <v>69_17_AD</v>
      </c>
      <c r="J573" s="60">
        <v>23.416207121065298</v>
      </c>
      <c r="K573" s="60">
        <v>33.922732961402602</v>
      </c>
      <c r="L573" s="60">
        <v>41.7798724493611</v>
      </c>
      <c r="M573" s="68">
        <v>24</v>
      </c>
      <c r="N573" s="70">
        <f t="shared" si="66"/>
        <v>0.42105263157894735</v>
      </c>
      <c r="O573" s="71">
        <v>5773190.7699999996</v>
      </c>
      <c r="P573" s="57">
        <f t="shared" si="67"/>
        <v>9.3561387740184743E-2</v>
      </c>
      <c r="Q573" s="68">
        <v>24</v>
      </c>
      <c r="R573" s="68">
        <v>33</v>
      </c>
      <c r="S573" s="72">
        <f t="shared" si="68"/>
        <v>33.039604177276338</v>
      </c>
    </row>
    <row r="574" spans="1:19" x14ac:dyDescent="0.25">
      <c r="A574" s="68">
        <f t="shared" si="71"/>
        <v>572</v>
      </c>
      <c r="B574" s="68" t="s">
        <v>17</v>
      </c>
      <c r="C574" s="68" t="s">
        <v>2162</v>
      </c>
      <c r="D574" s="68" t="s">
        <v>2860</v>
      </c>
      <c r="E574" s="68" t="str">
        <f t="shared" si="69"/>
        <v>OP</v>
      </c>
      <c r="F574" s="68" t="s">
        <v>2161</v>
      </c>
      <c r="G574" s="68">
        <f t="shared" si="70"/>
        <v>69</v>
      </c>
      <c r="H574" s="68">
        <f t="shared" si="72"/>
        <v>17</v>
      </c>
      <c r="I574" s="68" t="str">
        <f t="shared" si="65"/>
        <v>69_17_OP</v>
      </c>
      <c r="J574" s="60">
        <v>39.568249699040202</v>
      </c>
      <c r="K574" s="60">
        <v>31.981025306041801</v>
      </c>
      <c r="L574" s="60">
        <v>31.9280876501054</v>
      </c>
      <c r="M574" s="68">
        <v>10</v>
      </c>
      <c r="N574" s="70">
        <f t="shared" si="66"/>
        <v>0.14035087719298245</v>
      </c>
      <c r="O574" s="71">
        <v>12060036.846999999</v>
      </c>
      <c r="P574" s="57">
        <f t="shared" si="67"/>
        <v>0.19544716752934913</v>
      </c>
      <c r="Q574" s="68">
        <v>8</v>
      </c>
      <c r="R574" s="68">
        <v>13</v>
      </c>
      <c r="S574" s="72">
        <f t="shared" si="68"/>
        <v>34.4924542183958</v>
      </c>
    </row>
    <row r="575" spans="1:19" x14ac:dyDescent="0.25">
      <c r="A575" s="68">
        <f t="shared" si="71"/>
        <v>573</v>
      </c>
      <c r="B575" s="68" t="s">
        <v>17</v>
      </c>
      <c r="C575" s="68" t="s">
        <v>2162</v>
      </c>
      <c r="D575" s="68" t="s">
        <v>3088</v>
      </c>
      <c r="E575" s="68" t="str">
        <f t="shared" si="69"/>
        <v>SERV</v>
      </c>
      <c r="F575" s="68" t="s">
        <v>2161</v>
      </c>
      <c r="G575" s="68">
        <f t="shared" si="70"/>
        <v>69</v>
      </c>
      <c r="H575" s="68">
        <f t="shared" si="72"/>
        <v>17</v>
      </c>
      <c r="I575" s="68" t="str">
        <f t="shared" si="65"/>
        <v>69_17_SERV</v>
      </c>
      <c r="J575" s="60">
        <v>21.154267307595902</v>
      </c>
      <c r="K575" s="60">
        <v>49.944772621310698</v>
      </c>
      <c r="L575" s="60">
        <v>35.259188716869801</v>
      </c>
      <c r="M575" s="68">
        <v>28</v>
      </c>
      <c r="N575" s="70">
        <f t="shared" si="66"/>
        <v>0.43859649122807015</v>
      </c>
      <c r="O575" s="71">
        <v>43871615.688999899</v>
      </c>
      <c r="P575" s="57">
        <f t="shared" si="67"/>
        <v>0.71099144473046616</v>
      </c>
      <c r="Q575" s="68">
        <v>25</v>
      </c>
      <c r="R575" s="68">
        <v>39</v>
      </c>
      <c r="S575" s="72">
        <f t="shared" si="68"/>
        <v>35.452742881925467</v>
      </c>
    </row>
    <row r="576" spans="1:19" x14ac:dyDescent="0.25">
      <c r="A576" s="68">
        <f t="shared" si="71"/>
        <v>574</v>
      </c>
      <c r="B576" s="68" t="s">
        <v>17</v>
      </c>
      <c r="C576" s="68" t="s">
        <v>1770</v>
      </c>
      <c r="D576" s="68" t="s">
        <v>2399</v>
      </c>
      <c r="E576" s="68" t="str">
        <f t="shared" si="69"/>
        <v>AD</v>
      </c>
      <c r="F576" s="68" t="s">
        <v>1769</v>
      </c>
      <c r="G576" s="68">
        <f t="shared" si="70"/>
        <v>69</v>
      </c>
      <c r="H576" s="68">
        <f t="shared" si="72"/>
        <v>18</v>
      </c>
      <c r="I576" s="68" t="str">
        <f t="shared" si="65"/>
        <v>69_18_AD</v>
      </c>
      <c r="J576" s="60">
        <v>28.8495502791626</v>
      </c>
      <c r="K576" s="60">
        <v>60.756979663635903</v>
      </c>
      <c r="L576" s="60">
        <v>49.998176762600998</v>
      </c>
      <c r="M576" s="68">
        <v>800</v>
      </c>
      <c r="N576" s="70">
        <f t="shared" si="66"/>
        <v>0.51815980629539948</v>
      </c>
      <c r="O576" s="71">
        <v>348506768.78756303</v>
      </c>
      <c r="P576" s="57">
        <f t="shared" si="67"/>
        <v>0.20095870100597021</v>
      </c>
      <c r="Q576" s="68">
        <v>214</v>
      </c>
      <c r="R576" s="68">
        <v>818</v>
      </c>
      <c r="S576" s="72">
        <f t="shared" si="68"/>
        <v>46.534902235133167</v>
      </c>
    </row>
    <row r="577" spans="1:19" x14ac:dyDescent="0.25">
      <c r="A577" s="68">
        <f t="shared" si="71"/>
        <v>575</v>
      </c>
      <c r="B577" s="68" t="s">
        <v>17</v>
      </c>
      <c r="C577" s="68" t="s">
        <v>1770</v>
      </c>
      <c r="D577" s="68" t="s">
        <v>2860</v>
      </c>
      <c r="E577" s="68" t="str">
        <f t="shared" si="69"/>
        <v>OP</v>
      </c>
      <c r="F577" s="68" t="s">
        <v>1769</v>
      </c>
      <c r="G577" s="68">
        <f t="shared" si="70"/>
        <v>69</v>
      </c>
      <c r="H577" s="68">
        <f t="shared" si="72"/>
        <v>18</v>
      </c>
      <c r="I577" s="68" t="str">
        <f t="shared" si="65"/>
        <v>69_18_OP</v>
      </c>
      <c r="J577" s="60">
        <v>41.618273526747998</v>
      </c>
      <c r="K577" s="60">
        <v>57.391415945953703</v>
      </c>
      <c r="L577" s="60">
        <v>27.304800893391899</v>
      </c>
      <c r="M577" s="68">
        <v>147</v>
      </c>
      <c r="N577" s="70">
        <f t="shared" si="66"/>
        <v>7.990314769975787E-2</v>
      </c>
      <c r="O577" s="71">
        <v>684143441.77999902</v>
      </c>
      <c r="P577" s="57">
        <f t="shared" si="67"/>
        <v>0.39449614663199778</v>
      </c>
      <c r="Q577" s="68">
        <v>33</v>
      </c>
      <c r="R577" s="68">
        <v>148</v>
      </c>
      <c r="S577" s="72">
        <f t="shared" si="68"/>
        <v>42.104830122031196</v>
      </c>
    </row>
    <row r="578" spans="1:19" x14ac:dyDescent="0.25">
      <c r="A578" s="68">
        <f t="shared" si="71"/>
        <v>576</v>
      </c>
      <c r="B578" s="68" t="s">
        <v>17</v>
      </c>
      <c r="C578" s="68" t="s">
        <v>1770</v>
      </c>
      <c r="D578" s="68" t="s">
        <v>3088</v>
      </c>
      <c r="E578" s="68" t="str">
        <f t="shared" si="69"/>
        <v>SERV</v>
      </c>
      <c r="F578" s="68" t="s">
        <v>1769</v>
      </c>
      <c r="G578" s="68">
        <f t="shared" si="70"/>
        <v>69</v>
      </c>
      <c r="H578" s="68">
        <f t="shared" si="72"/>
        <v>18</v>
      </c>
      <c r="I578" s="68" t="str">
        <f t="shared" si="65"/>
        <v>69_18_SERV</v>
      </c>
      <c r="J578" s="60">
        <v>39.478600166895902</v>
      </c>
      <c r="K578" s="60">
        <v>62.012783338044201</v>
      </c>
      <c r="L578" s="60">
        <v>64.054407401851094</v>
      </c>
      <c r="M578" s="68">
        <v>545</v>
      </c>
      <c r="N578" s="70">
        <f t="shared" si="66"/>
        <v>0.40193704600484259</v>
      </c>
      <c r="O578" s="71">
        <v>701570637.01449597</v>
      </c>
      <c r="P578" s="57">
        <f t="shared" si="67"/>
        <v>0.40454515236203203</v>
      </c>
      <c r="Q578" s="68">
        <v>166</v>
      </c>
      <c r="R578" s="68">
        <v>548</v>
      </c>
      <c r="S578" s="72">
        <f t="shared" si="68"/>
        <v>55.18193030226373</v>
      </c>
    </row>
    <row r="579" spans="1:19" x14ac:dyDescent="0.25">
      <c r="A579" s="68">
        <f t="shared" si="71"/>
        <v>577</v>
      </c>
      <c r="B579" s="68" t="s">
        <v>17</v>
      </c>
      <c r="C579" s="68" t="s">
        <v>1309</v>
      </c>
      <c r="D579" s="68" t="s">
        <v>2399</v>
      </c>
      <c r="E579" s="68" t="str">
        <f t="shared" si="69"/>
        <v>AD</v>
      </c>
      <c r="F579" s="68" t="s">
        <v>1308</v>
      </c>
      <c r="G579" s="68">
        <f t="shared" si="70"/>
        <v>69</v>
      </c>
      <c r="H579" s="68">
        <f t="shared" si="72"/>
        <v>19</v>
      </c>
      <c r="I579" s="68" t="str">
        <f t="shared" ref="I579:I642" si="73">CONCATENATE(G579,"_",H579,"_",E579)</f>
        <v>69_19_AD</v>
      </c>
      <c r="J579" s="60">
        <v>34.610072037091697</v>
      </c>
      <c r="K579" s="60">
        <v>33.441689171474302</v>
      </c>
      <c r="L579" s="60">
        <v>61.165985562457003</v>
      </c>
      <c r="M579" s="68">
        <v>149</v>
      </c>
      <c r="N579" s="70">
        <f t="shared" ref="N579:N642" si="74">Q579/SUMIF($C$3:$C$3832,C579,$Q$3:$Q$3832)</f>
        <v>0.6428571428571429</v>
      </c>
      <c r="O579" s="71">
        <v>67225630.537</v>
      </c>
      <c r="P579" s="57">
        <f t="shared" ref="P579:P642" si="75">O579/SUMIF($C$3:$C$3832,C579,$O$3:$O$3832)</f>
        <v>0.24616472134831388</v>
      </c>
      <c r="Q579" s="68">
        <v>90</v>
      </c>
      <c r="R579" s="68">
        <v>151</v>
      </c>
      <c r="S579" s="72">
        <f t="shared" ref="S579:S642" si="76">AVERAGE(J579:L579)</f>
        <v>43.072582257007667</v>
      </c>
    </row>
    <row r="580" spans="1:19" x14ac:dyDescent="0.25">
      <c r="A580" s="68">
        <f t="shared" si="71"/>
        <v>578</v>
      </c>
      <c r="B580" s="68" t="s">
        <v>17</v>
      </c>
      <c r="C580" s="68" t="s">
        <v>1309</v>
      </c>
      <c r="D580" s="68" t="s">
        <v>2860</v>
      </c>
      <c r="E580" s="68" t="str">
        <f t="shared" ref="E580:E643" si="77">IF(D580="Adquisiciones","AD",IF(D580="Arrendamientos","AR",IF(D580="Servicios","SERV",IF(D580="Obra pública","OP",IF(D580="Servicios relacionados con la OP","SOP","")))))</f>
        <v>OP</v>
      </c>
      <c r="F580" s="68" t="s">
        <v>1308</v>
      </c>
      <c r="G580" s="68">
        <f t="shared" ref="G580:G643" si="78">IF(B580&lt;&gt;B579,G579+1,G579)</f>
        <v>69</v>
      </c>
      <c r="H580" s="68">
        <f t="shared" si="72"/>
        <v>19</v>
      </c>
      <c r="I580" s="68" t="str">
        <f t="shared" si="73"/>
        <v>69_19_OP</v>
      </c>
      <c r="J580" s="60">
        <v>47.840628066057</v>
      </c>
      <c r="K580" s="60">
        <v>26.5616438190354</v>
      </c>
      <c r="L580" s="60">
        <v>26.210975029296002</v>
      </c>
      <c r="M580" s="68">
        <v>9</v>
      </c>
      <c r="N580" s="70">
        <f t="shared" si="74"/>
        <v>3.5714285714285712E-2</v>
      </c>
      <c r="O580" s="71">
        <v>2587498.1949999998</v>
      </c>
      <c r="P580" s="57">
        <f t="shared" si="75"/>
        <v>9.4748203486298543E-3</v>
      </c>
      <c r="Q580" s="68">
        <v>5</v>
      </c>
      <c r="R580" s="68">
        <v>9</v>
      </c>
      <c r="S580" s="72">
        <f t="shared" si="76"/>
        <v>33.537748971462804</v>
      </c>
    </row>
    <row r="581" spans="1:19" x14ac:dyDescent="0.25">
      <c r="A581" s="68">
        <f t="shared" ref="A581:A644" si="79">A580+1</f>
        <v>579</v>
      </c>
      <c r="B581" s="68" t="s">
        <v>17</v>
      </c>
      <c r="C581" s="68" t="s">
        <v>1309</v>
      </c>
      <c r="D581" s="68" t="s">
        <v>3088</v>
      </c>
      <c r="E581" s="68" t="str">
        <f t="shared" si="77"/>
        <v>SERV</v>
      </c>
      <c r="F581" s="68" t="s">
        <v>1308</v>
      </c>
      <c r="G581" s="68">
        <f t="shared" si="78"/>
        <v>69</v>
      </c>
      <c r="H581" s="68">
        <f t="shared" si="72"/>
        <v>19</v>
      </c>
      <c r="I581" s="68" t="str">
        <f t="shared" si="73"/>
        <v>69_19_SERV</v>
      </c>
      <c r="J581" s="60">
        <v>49.444011892638898</v>
      </c>
      <c r="K581" s="60">
        <v>32.933720766823498</v>
      </c>
      <c r="L581" s="60">
        <v>28.792468362909698</v>
      </c>
      <c r="M581" s="68">
        <v>95</v>
      </c>
      <c r="N581" s="70">
        <f t="shared" si="74"/>
        <v>0.32142857142857145</v>
      </c>
      <c r="O581" s="71">
        <v>203278929.98699999</v>
      </c>
      <c r="P581" s="57">
        <f t="shared" si="75"/>
        <v>0.7443604583030563</v>
      </c>
      <c r="Q581" s="68">
        <v>45</v>
      </c>
      <c r="R581" s="68">
        <v>95</v>
      </c>
      <c r="S581" s="72">
        <f t="shared" si="76"/>
        <v>37.056733674124033</v>
      </c>
    </row>
    <row r="582" spans="1:19" x14ac:dyDescent="0.25">
      <c r="A582" s="68">
        <f t="shared" si="79"/>
        <v>580</v>
      </c>
      <c r="B582" s="68" t="s">
        <v>17</v>
      </c>
      <c r="C582" s="68" t="s">
        <v>1923</v>
      </c>
      <c r="D582" s="68" t="s">
        <v>2399</v>
      </c>
      <c r="E582" s="68" t="str">
        <f t="shared" si="77"/>
        <v>AD</v>
      </c>
      <c r="F582" s="68" t="s">
        <v>1922</v>
      </c>
      <c r="G582" s="68">
        <f t="shared" si="78"/>
        <v>69</v>
      </c>
      <c r="H582" s="68">
        <f t="shared" si="72"/>
        <v>20</v>
      </c>
      <c r="I582" s="68" t="str">
        <f t="shared" si="73"/>
        <v>69_20_AD</v>
      </c>
      <c r="J582" s="60">
        <v>21.758118105657601</v>
      </c>
      <c r="K582" s="60">
        <v>32.910133568088398</v>
      </c>
      <c r="L582" s="60">
        <v>62.702193834576804</v>
      </c>
      <c r="M582" s="68">
        <v>458</v>
      </c>
      <c r="N582" s="70">
        <f t="shared" si="74"/>
        <v>0.6143790849673203</v>
      </c>
      <c r="O582" s="71">
        <v>213324856.107467</v>
      </c>
      <c r="P582" s="57">
        <f t="shared" si="75"/>
        <v>0.53541893941558227</v>
      </c>
      <c r="Q582" s="68">
        <v>188</v>
      </c>
      <c r="R582" s="68">
        <v>569</v>
      </c>
      <c r="S582" s="72">
        <f t="shared" si="76"/>
        <v>39.123481836107601</v>
      </c>
    </row>
    <row r="583" spans="1:19" x14ac:dyDescent="0.25">
      <c r="A583" s="68">
        <f t="shared" si="79"/>
        <v>581</v>
      </c>
      <c r="B583" s="68" t="s">
        <v>17</v>
      </c>
      <c r="C583" s="68" t="s">
        <v>1923</v>
      </c>
      <c r="D583" s="68" t="s">
        <v>2860</v>
      </c>
      <c r="E583" s="68" t="str">
        <f t="shared" si="77"/>
        <v>OP</v>
      </c>
      <c r="F583" s="68" t="s">
        <v>1922</v>
      </c>
      <c r="G583" s="68">
        <f t="shared" si="78"/>
        <v>69</v>
      </c>
      <c r="H583" s="68">
        <f t="shared" si="72"/>
        <v>20</v>
      </c>
      <c r="I583" s="68" t="str">
        <f t="shared" si="73"/>
        <v>69_20_OP</v>
      </c>
      <c r="J583" s="60">
        <v>49.044080351741101</v>
      </c>
      <c r="K583" s="60">
        <v>29.504129836804101</v>
      </c>
      <c r="L583" s="60">
        <v>32.637412785670698</v>
      </c>
      <c r="M583" s="68">
        <v>48</v>
      </c>
      <c r="N583" s="70">
        <f t="shared" si="74"/>
        <v>4.2483660130718956E-2</v>
      </c>
      <c r="O583" s="71">
        <v>46487245.82</v>
      </c>
      <c r="P583" s="57">
        <f t="shared" si="75"/>
        <v>0.1166772232147055</v>
      </c>
      <c r="Q583" s="68">
        <v>13</v>
      </c>
      <c r="R583" s="68">
        <v>51</v>
      </c>
      <c r="S583" s="72">
        <f t="shared" si="76"/>
        <v>37.061874324738632</v>
      </c>
    </row>
    <row r="584" spans="1:19" x14ac:dyDescent="0.25">
      <c r="A584" s="68">
        <f t="shared" si="79"/>
        <v>582</v>
      </c>
      <c r="B584" s="68" t="s">
        <v>17</v>
      </c>
      <c r="C584" s="68" t="s">
        <v>1923</v>
      </c>
      <c r="D584" s="68" t="s">
        <v>3088</v>
      </c>
      <c r="E584" s="68" t="str">
        <f t="shared" si="77"/>
        <v>SERV</v>
      </c>
      <c r="F584" s="68" t="s">
        <v>1922</v>
      </c>
      <c r="G584" s="68">
        <f t="shared" si="78"/>
        <v>69</v>
      </c>
      <c r="H584" s="68">
        <f t="shared" si="72"/>
        <v>20</v>
      </c>
      <c r="I584" s="68" t="str">
        <f t="shared" si="73"/>
        <v>69_20_SERV</v>
      </c>
      <c r="J584" s="60">
        <v>24.323256725283201</v>
      </c>
      <c r="K584" s="60">
        <v>30.075830296445201</v>
      </c>
      <c r="L584" s="60">
        <v>61.157444817282901</v>
      </c>
      <c r="M584" s="68">
        <v>315</v>
      </c>
      <c r="N584" s="70">
        <f t="shared" si="74"/>
        <v>0.34313725490196079</v>
      </c>
      <c r="O584" s="71">
        <v>138613953.63999999</v>
      </c>
      <c r="P584" s="57">
        <f t="shared" si="75"/>
        <v>0.34790383736971231</v>
      </c>
      <c r="Q584" s="68">
        <v>105</v>
      </c>
      <c r="R584" s="68">
        <v>340</v>
      </c>
      <c r="S584" s="72">
        <f t="shared" si="76"/>
        <v>38.518843946337107</v>
      </c>
    </row>
    <row r="585" spans="1:19" x14ac:dyDescent="0.25">
      <c r="A585" s="68">
        <f t="shared" si="79"/>
        <v>583</v>
      </c>
      <c r="B585" s="68" t="s">
        <v>17</v>
      </c>
      <c r="C585" s="68" t="s">
        <v>1892</v>
      </c>
      <c r="D585" s="68" t="s">
        <v>2399</v>
      </c>
      <c r="E585" s="68" t="str">
        <f t="shared" si="77"/>
        <v>AD</v>
      </c>
      <c r="F585" s="68" t="s">
        <v>1891</v>
      </c>
      <c r="G585" s="68">
        <f t="shared" si="78"/>
        <v>69</v>
      </c>
      <c r="H585" s="68">
        <f t="shared" ref="H585:H648" si="80">IF(B585&lt;&gt;B584,1,IF(C585&lt;&gt;C584,H584+1,H584))</f>
        <v>21</v>
      </c>
      <c r="I585" s="68" t="str">
        <f t="shared" si="73"/>
        <v>69_21_AD</v>
      </c>
      <c r="J585" s="60">
        <v>27.817547314789199</v>
      </c>
      <c r="K585" s="60">
        <v>48.940965942107702</v>
      </c>
      <c r="L585" s="60">
        <v>54.7672535474291</v>
      </c>
      <c r="M585" s="68">
        <v>153</v>
      </c>
      <c r="N585" s="70">
        <f t="shared" si="74"/>
        <v>0.44848484848484849</v>
      </c>
      <c r="O585" s="71">
        <v>35237060.189999998</v>
      </c>
      <c r="P585" s="57">
        <f t="shared" si="75"/>
        <v>0.24128959356595242</v>
      </c>
      <c r="Q585" s="68">
        <v>74</v>
      </c>
      <c r="R585" s="68">
        <v>154</v>
      </c>
      <c r="S585" s="72">
        <f t="shared" si="76"/>
        <v>43.841922268108668</v>
      </c>
    </row>
    <row r="586" spans="1:19" x14ac:dyDescent="0.25">
      <c r="A586" s="68">
        <f t="shared" si="79"/>
        <v>584</v>
      </c>
      <c r="B586" s="68" t="s">
        <v>17</v>
      </c>
      <c r="C586" s="68" t="s">
        <v>1892</v>
      </c>
      <c r="D586" s="68" t="s">
        <v>2860</v>
      </c>
      <c r="E586" s="68" t="str">
        <f t="shared" si="77"/>
        <v>OP</v>
      </c>
      <c r="F586" s="68" t="s">
        <v>1891</v>
      </c>
      <c r="G586" s="68">
        <f t="shared" si="78"/>
        <v>69</v>
      </c>
      <c r="H586" s="68">
        <f t="shared" si="80"/>
        <v>21</v>
      </c>
      <c r="I586" s="68" t="str">
        <f t="shared" si="73"/>
        <v>69_21_OP</v>
      </c>
      <c r="J586" s="60">
        <v>55.409622315687301</v>
      </c>
      <c r="K586" s="60">
        <v>61.353837833193502</v>
      </c>
      <c r="L586" s="60">
        <v>29.0089575347533</v>
      </c>
      <c r="M586" s="68">
        <v>49</v>
      </c>
      <c r="N586" s="70">
        <f t="shared" si="74"/>
        <v>9.0909090909090912E-2</v>
      </c>
      <c r="O586" s="71">
        <v>53490412.350000001</v>
      </c>
      <c r="P586" s="57">
        <f t="shared" si="75"/>
        <v>0.36628140332971132</v>
      </c>
      <c r="Q586" s="68">
        <v>15</v>
      </c>
      <c r="R586" s="68">
        <v>49</v>
      </c>
      <c r="S586" s="72">
        <f t="shared" si="76"/>
        <v>48.590805894544701</v>
      </c>
    </row>
    <row r="587" spans="1:19" x14ac:dyDescent="0.25">
      <c r="A587" s="68">
        <f t="shared" si="79"/>
        <v>585</v>
      </c>
      <c r="B587" s="68" t="s">
        <v>17</v>
      </c>
      <c r="C587" s="68" t="s">
        <v>1892</v>
      </c>
      <c r="D587" s="68" t="s">
        <v>3088</v>
      </c>
      <c r="E587" s="68" t="str">
        <f t="shared" si="77"/>
        <v>SERV</v>
      </c>
      <c r="F587" s="68" t="s">
        <v>1891</v>
      </c>
      <c r="G587" s="68">
        <f t="shared" si="78"/>
        <v>69</v>
      </c>
      <c r="H587" s="68">
        <f t="shared" si="80"/>
        <v>21</v>
      </c>
      <c r="I587" s="68" t="str">
        <f t="shared" si="73"/>
        <v>69_21_SERV</v>
      </c>
      <c r="J587" s="60">
        <v>30.407790311050199</v>
      </c>
      <c r="K587" s="60">
        <v>51.694014544372898</v>
      </c>
      <c r="L587" s="60">
        <v>43.194213572368703</v>
      </c>
      <c r="M587" s="68">
        <v>196</v>
      </c>
      <c r="N587" s="70">
        <f t="shared" si="74"/>
        <v>0.46060606060606063</v>
      </c>
      <c r="O587" s="71">
        <v>57308913.32</v>
      </c>
      <c r="P587" s="57">
        <f t="shared" si="75"/>
        <v>0.39242900310433637</v>
      </c>
      <c r="Q587" s="68">
        <v>76</v>
      </c>
      <c r="R587" s="68">
        <v>196</v>
      </c>
      <c r="S587" s="72">
        <f t="shared" si="76"/>
        <v>41.765339475930602</v>
      </c>
    </row>
    <row r="588" spans="1:19" x14ac:dyDescent="0.25">
      <c r="A588" s="68">
        <f t="shared" si="79"/>
        <v>586</v>
      </c>
      <c r="B588" s="68" t="s">
        <v>17</v>
      </c>
      <c r="C588" s="68" t="s">
        <v>1362</v>
      </c>
      <c r="D588" s="68" t="s">
        <v>2399</v>
      </c>
      <c r="E588" s="68" t="str">
        <f t="shared" si="77"/>
        <v>AD</v>
      </c>
      <c r="F588" s="68" t="s">
        <v>1361</v>
      </c>
      <c r="G588" s="68">
        <f t="shared" si="78"/>
        <v>69</v>
      </c>
      <c r="H588" s="68">
        <f t="shared" si="80"/>
        <v>22</v>
      </c>
      <c r="I588" s="68" t="str">
        <f t="shared" si="73"/>
        <v>69_22_AD</v>
      </c>
      <c r="J588" s="60">
        <v>24.616132148093399</v>
      </c>
      <c r="K588" s="60">
        <v>47.962704153739203</v>
      </c>
      <c r="L588" s="60">
        <v>74.369391584729399</v>
      </c>
      <c r="M588" s="68">
        <v>122</v>
      </c>
      <c r="N588" s="70">
        <f t="shared" si="74"/>
        <v>0.73770491803278693</v>
      </c>
      <c r="O588" s="71">
        <v>23177692.4320179</v>
      </c>
      <c r="P588" s="57">
        <f t="shared" si="75"/>
        <v>0.77148027697339105</v>
      </c>
      <c r="Q588" s="68">
        <v>90</v>
      </c>
      <c r="R588" s="68">
        <v>142</v>
      </c>
      <c r="S588" s="72">
        <f t="shared" si="76"/>
        <v>48.982742628853998</v>
      </c>
    </row>
    <row r="589" spans="1:19" x14ac:dyDescent="0.25">
      <c r="A589" s="68">
        <f t="shared" si="79"/>
        <v>587</v>
      </c>
      <c r="B589" s="68" t="s">
        <v>17</v>
      </c>
      <c r="C589" s="68" t="s">
        <v>1362</v>
      </c>
      <c r="D589" s="68" t="s">
        <v>3088</v>
      </c>
      <c r="E589" s="68" t="str">
        <f t="shared" si="77"/>
        <v>SERV</v>
      </c>
      <c r="F589" s="68" t="s">
        <v>1361</v>
      </c>
      <c r="G589" s="68">
        <f t="shared" si="78"/>
        <v>69</v>
      </c>
      <c r="H589" s="68">
        <f t="shared" si="80"/>
        <v>22</v>
      </c>
      <c r="I589" s="68" t="str">
        <f t="shared" si="73"/>
        <v>69_22_SERV</v>
      </c>
      <c r="J589" s="60">
        <v>42.2170161890404</v>
      </c>
      <c r="K589" s="60">
        <v>43.176970651802698</v>
      </c>
      <c r="L589" s="60">
        <v>42.463534862549601</v>
      </c>
      <c r="M589" s="68">
        <v>50</v>
      </c>
      <c r="N589" s="70">
        <f t="shared" si="74"/>
        <v>0.26229508196721313</v>
      </c>
      <c r="O589" s="71">
        <v>6865450.7614111602</v>
      </c>
      <c r="P589" s="57">
        <f t="shared" si="75"/>
        <v>0.22851972302660895</v>
      </c>
      <c r="Q589" s="68">
        <v>32</v>
      </c>
      <c r="R589" s="68">
        <v>50</v>
      </c>
      <c r="S589" s="72">
        <f t="shared" si="76"/>
        <v>42.6191739011309</v>
      </c>
    </row>
    <row r="590" spans="1:19" x14ac:dyDescent="0.25">
      <c r="A590" s="68">
        <f t="shared" si="79"/>
        <v>588</v>
      </c>
      <c r="B590" s="68" t="s">
        <v>17</v>
      </c>
      <c r="C590" s="68" t="s">
        <v>1490</v>
      </c>
      <c r="D590" s="68" t="s">
        <v>2399</v>
      </c>
      <c r="E590" s="68" t="str">
        <f t="shared" si="77"/>
        <v>AD</v>
      </c>
      <c r="F590" s="68" t="s">
        <v>1489</v>
      </c>
      <c r="G590" s="68">
        <f t="shared" si="78"/>
        <v>69</v>
      </c>
      <c r="H590" s="68">
        <f t="shared" si="80"/>
        <v>23</v>
      </c>
      <c r="I590" s="68" t="str">
        <f t="shared" si="73"/>
        <v>69_23_AD</v>
      </c>
      <c r="J590" s="60">
        <v>17.850912455473399</v>
      </c>
      <c r="K590" s="60">
        <v>31.810032562434898</v>
      </c>
      <c r="L590" s="60">
        <v>65.613817590723997</v>
      </c>
      <c r="M590" s="68">
        <v>157</v>
      </c>
      <c r="N590" s="70">
        <f t="shared" si="74"/>
        <v>0.66137566137566139</v>
      </c>
      <c r="O590" s="71">
        <v>29091237.202</v>
      </c>
      <c r="P590" s="57">
        <f t="shared" si="75"/>
        <v>0.5712485434426714</v>
      </c>
      <c r="Q590" s="68">
        <v>125</v>
      </c>
      <c r="R590" s="68">
        <v>232</v>
      </c>
      <c r="S590" s="72">
        <f t="shared" si="76"/>
        <v>38.424920869544103</v>
      </c>
    </row>
    <row r="591" spans="1:19" x14ac:dyDescent="0.25">
      <c r="A591" s="68">
        <f t="shared" si="79"/>
        <v>589</v>
      </c>
      <c r="B591" s="68" t="s">
        <v>17</v>
      </c>
      <c r="C591" s="68" t="s">
        <v>1490</v>
      </c>
      <c r="D591" s="68" t="s">
        <v>2456</v>
      </c>
      <c r="E591" s="68" t="str">
        <f t="shared" si="77"/>
        <v>AR</v>
      </c>
      <c r="F591" s="68" t="s">
        <v>1489</v>
      </c>
      <c r="G591" s="68">
        <f t="shared" si="78"/>
        <v>69</v>
      </c>
      <c r="H591" s="68">
        <f t="shared" si="80"/>
        <v>23</v>
      </c>
      <c r="I591" s="68" t="str">
        <f t="shared" si="73"/>
        <v>69_23_AR</v>
      </c>
      <c r="J591" s="60">
        <v>49.6326960354886</v>
      </c>
      <c r="K591" s="60">
        <v>50.965151748761201</v>
      </c>
      <c r="L591" s="60">
        <v>55.272206805233097</v>
      </c>
      <c r="M591" s="68">
        <v>11</v>
      </c>
      <c r="N591" s="70">
        <f t="shared" si="74"/>
        <v>4.2328042328042326E-2</v>
      </c>
      <c r="O591" s="71">
        <v>1929013.83</v>
      </c>
      <c r="P591" s="57">
        <f t="shared" si="75"/>
        <v>3.787897823034185E-2</v>
      </c>
      <c r="Q591" s="68">
        <v>8</v>
      </c>
      <c r="R591" s="68">
        <v>11</v>
      </c>
      <c r="S591" s="72">
        <f t="shared" si="76"/>
        <v>51.956684863160966</v>
      </c>
    </row>
    <row r="592" spans="1:19" x14ac:dyDescent="0.25">
      <c r="A592" s="68">
        <f t="shared" si="79"/>
        <v>590</v>
      </c>
      <c r="B592" s="68" t="s">
        <v>17</v>
      </c>
      <c r="C592" s="68" t="s">
        <v>1490</v>
      </c>
      <c r="D592" s="68" t="s">
        <v>2860</v>
      </c>
      <c r="E592" s="68" t="str">
        <f t="shared" si="77"/>
        <v>OP</v>
      </c>
      <c r="F592" s="68" t="s">
        <v>1489</v>
      </c>
      <c r="G592" s="68">
        <f t="shared" si="78"/>
        <v>69</v>
      </c>
      <c r="H592" s="68">
        <f t="shared" si="80"/>
        <v>23</v>
      </c>
      <c r="I592" s="68" t="str">
        <f t="shared" si="73"/>
        <v>69_23_OP</v>
      </c>
      <c r="J592" s="60">
        <v>64.4634554481853</v>
      </c>
      <c r="K592" s="60">
        <v>22.3278671553173</v>
      </c>
      <c r="L592" s="60">
        <v>4.8212014830526204</v>
      </c>
      <c r="M592" s="68">
        <v>14</v>
      </c>
      <c r="N592" s="70">
        <f t="shared" si="74"/>
        <v>2.6455026455026454E-2</v>
      </c>
      <c r="O592" s="71">
        <v>5592962.9639999997</v>
      </c>
      <c r="P592" s="57">
        <f t="shared" si="75"/>
        <v>0.10982592196161924</v>
      </c>
      <c r="Q592" s="68">
        <v>5</v>
      </c>
      <c r="R592" s="68">
        <v>14</v>
      </c>
      <c r="S592" s="72">
        <f t="shared" si="76"/>
        <v>30.537508028851743</v>
      </c>
    </row>
    <row r="593" spans="1:19" x14ac:dyDescent="0.25">
      <c r="A593" s="68">
        <f t="shared" si="79"/>
        <v>591</v>
      </c>
      <c r="B593" s="68" t="s">
        <v>17</v>
      </c>
      <c r="C593" s="68" t="s">
        <v>1490</v>
      </c>
      <c r="D593" s="68" t="s">
        <v>3088</v>
      </c>
      <c r="E593" s="68" t="str">
        <f t="shared" si="77"/>
        <v>SERV</v>
      </c>
      <c r="F593" s="68" t="s">
        <v>1489</v>
      </c>
      <c r="G593" s="68">
        <f t="shared" si="78"/>
        <v>69</v>
      </c>
      <c r="H593" s="68">
        <f t="shared" si="80"/>
        <v>23</v>
      </c>
      <c r="I593" s="68" t="str">
        <f t="shared" si="73"/>
        <v>69_23_SERV</v>
      </c>
      <c r="J593" s="60">
        <v>22.144305680192701</v>
      </c>
      <c r="K593" s="60">
        <v>32.661084556671803</v>
      </c>
      <c r="L593" s="60">
        <v>32.386328361628898</v>
      </c>
      <c r="M593" s="68">
        <v>82</v>
      </c>
      <c r="N593" s="70">
        <f t="shared" si="74"/>
        <v>0.26984126984126983</v>
      </c>
      <c r="O593" s="71">
        <v>14312495.199999901</v>
      </c>
      <c r="P593" s="57">
        <f t="shared" si="75"/>
        <v>0.28104655636536752</v>
      </c>
      <c r="Q593" s="68">
        <v>51</v>
      </c>
      <c r="R593" s="68">
        <v>83</v>
      </c>
      <c r="S593" s="72">
        <f t="shared" si="76"/>
        <v>29.063906199497797</v>
      </c>
    </row>
    <row r="594" spans="1:19" x14ac:dyDescent="0.25">
      <c r="A594" s="68">
        <f t="shared" si="79"/>
        <v>592</v>
      </c>
      <c r="B594" s="68" t="s">
        <v>17</v>
      </c>
      <c r="C594" s="68" t="s">
        <v>642</v>
      </c>
      <c r="D594" s="68" t="s">
        <v>2399</v>
      </c>
      <c r="E594" s="68" t="str">
        <f t="shared" si="77"/>
        <v>AD</v>
      </c>
      <c r="F594" s="68" t="s">
        <v>641</v>
      </c>
      <c r="G594" s="68">
        <f t="shared" si="78"/>
        <v>69</v>
      </c>
      <c r="H594" s="68">
        <f t="shared" si="80"/>
        <v>24</v>
      </c>
      <c r="I594" s="68" t="str">
        <f t="shared" si="73"/>
        <v>69_24_AD</v>
      </c>
      <c r="J594" s="60">
        <v>21.203464967992002</v>
      </c>
      <c r="K594" s="60">
        <v>42.251919623179397</v>
      </c>
      <c r="L594" s="60">
        <v>45.697681664053398</v>
      </c>
      <c r="M594" s="68">
        <v>384</v>
      </c>
      <c r="N594" s="70">
        <f t="shared" si="74"/>
        <v>0.68669527896995708</v>
      </c>
      <c r="O594" s="71">
        <v>71923122.561803997</v>
      </c>
      <c r="P594" s="57">
        <f t="shared" si="75"/>
        <v>0.69553190813616439</v>
      </c>
      <c r="Q594" s="68">
        <v>160</v>
      </c>
      <c r="R594" s="68">
        <v>412</v>
      </c>
      <c r="S594" s="72">
        <f t="shared" si="76"/>
        <v>36.384355418408262</v>
      </c>
    </row>
    <row r="595" spans="1:19" x14ac:dyDescent="0.25">
      <c r="A595" s="68">
        <f t="shared" si="79"/>
        <v>593</v>
      </c>
      <c r="B595" s="68" t="s">
        <v>17</v>
      </c>
      <c r="C595" s="68" t="s">
        <v>642</v>
      </c>
      <c r="D595" s="68" t="s">
        <v>3088</v>
      </c>
      <c r="E595" s="68" t="str">
        <f t="shared" si="77"/>
        <v>SERV</v>
      </c>
      <c r="F595" s="69" t="s">
        <v>641</v>
      </c>
      <c r="G595" s="68">
        <f t="shared" si="78"/>
        <v>69</v>
      </c>
      <c r="H595" s="68">
        <f t="shared" si="80"/>
        <v>24</v>
      </c>
      <c r="I595" s="68" t="str">
        <f t="shared" si="73"/>
        <v>69_24_SERV</v>
      </c>
      <c r="J595" s="60">
        <v>26.4228535714918</v>
      </c>
      <c r="K595" s="60">
        <v>47.377130621318798</v>
      </c>
      <c r="L595" s="60">
        <v>41.1360343867957</v>
      </c>
      <c r="M595" s="68">
        <v>191</v>
      </c>
      <c r="N595" s="70">
        <f t="shared" si="74"/>
        <v>0.31330472103004292</v>
      </c>
      <c r="O595" s="71">
        <v>31484243.398642499</v>
      </c>
      <c r="P595" s="57">
        <f t="shared" si="75"/>
        <v>0.30446809186383572</v>
      </c>
      <c r="Q595" s="68">
        <v>73</v>
      </c>
      <c r="R595" s="68">
        <v>191</v>
      </c>
      <c r="S595" s="72">
        <f t="shared" si="76"/>
        <v>38.312006193202102</v>
      </c>
    </row>
    <row r="596" spans="1:19" x14ac:dyDescent="0.25">
      <c r="A596" s="68">
        <f t="shared" si="79"/>
        <v>594</v>
      </c>
      <c r="B596" s="68" t="s">
        <v>17</v>
      </c>
      <c r="C596" s="68" t="s">
        <v>144</v>
      </c>
      <c r="D596" s="68" t="s">
        <v>2399</v>
      </c>
      <c r="E596" s="68" t="str">
        <f t="shared" si="77"/>
        <v>AD</v>
      </c>
      <c r="F596" s="68" t="s">
        <v>143</v>
      </c>
      <c r="G596" s="68">
        <f t="shared" si="78"/>
        <v>69</v>
      </c>
      <c r="H596" s="68">
        <f t="shared" si="80"/>
        <v>25</v>
      </c>
      <c r="I596" s="68" t="str">
        <f t="shared" si="73"/>
        <v>69_25_AD</v>
      </c>
      <c r="J596" s="60">
        <v>21.398935778747699</v>
      </c>
      <c r="K596" s="60">
        <v>67.428052578393206</v>
      </c>
      <c r="L596" s="60">
        <v>78.111882261718904</v>
      </c>
      <c r="M596" s="68">
        <v>438</v>
      </c>
      <c r="N596" s="70">
        <f t="shared" si="74"/>
        <v>0.54366197183098597</v>
      </c>
      <c r="O596" s="71">
        <v>278052150.17500103</v>
      </c>
      <c r="P596" s="57">
        <f t="shared" si="75"/>
        <v>0.52645254387473794</v>
      </c>
      <c r="Q596" s="68">
        <v>193</v>
      </c>
      <c r="R596" s="68">
        <v>482</v>
      </c>
      <c r="S596" s="72">
        <f t="shared" si="76"/>
        <v>55.646290206286608</v>
      </c>
    </row>
    <row r="597" spans="1:19" x14ac:dyDescent="0.25">
      <c r="A597" s="68">
        <f t="shared" si="79"/>
        <v>595</v>
      </c>
      <c r="B597" s="68" t="s">
        <v>17</v>
      </c>
      <c r="C597" s="68" t="s">
        <v>144</v>
      </c>
      <c r="D597" s="68" t="s">
        <v>2860</v>
      </c>
      <c r="E597" s="68" t="str">
        <f t="shared" si="77"/>
        <v>OP</v>
      </c>
      <c r="F597" s="68" t="s">
        <v>143</v>
      </c>
      <c r="G597" s="68">
        <f t="shared" si="78"/>
        <v>69</v>
      </c>
      <c r="H597" s="68">
        <f t="shared" si="80"/>
        <v>25</v>
      </c>
      <c r="I597" s="68" t="str">
        <f t="shared" si="73"/>
        <v>69_25_OP</v>
      </c>
      <c r="J597" s="60">
        <v>49.102587114416998</v>
      </c>
      <c r="K597" s="60">
        <v>71.515336758728495</v>
      </c>
      <c r="L597" s="60">
        <v>36.182255385740497</v>
      </c>
      <c r="M597" s="68">
        <v>60</v>
      </c>
      <c r="N597" s="70">
        <f t="shared" si="74"/>
        <v>5.9154929577464786E-2</v>
      </c>
      <c r="O597" s="71">
        <v>56406086.880000003</v>
      </c>
      <c r="P597" s="57">
        <f t="shared" si="75"/>
        <v>0.10679697283155661</v>
      </c>
      <c r="Q597" s="68">
        <v>21</v>
      </c>
      <c r="R597" s="68">
        <v>61</v>
      </c>
      <c r="S597" s="72">
        <f t="shared" si="76"/>
        <v>52.266726419628661</v>
      </c>
    </row>
    <row r="598" spans="1:19" x14ac:dyDescent="0.25">
      <c r="A598" s="68">
        <f t="shared" si="79"/>
        <v>596</v>
      </c>
      <c r="B598" s="68" t="s">
        <v>17</v>
      </c>
      <c r="C598" s="68" t="s">
        <v>144</v>
      </c>
      <c r="D598" s="68" t="s">
        <v>3088</v>
      </c>
      <c r="E598" s="68" t="str">
        <f t="shared" si="77"/>
        <v>SERV</v>
      </c>
      <c r="F598" s="68" t="s">
        <v>143</v>
      </c>
      <c r="G598" s="68">
        <f t="shared" si="78"/>
        <v>69</v>
      </c>
      <c r="H598" s="68">
        <f t="shared" si="80"/>
        <v>25</v>
      </c>
      <c r="I598" s="68" t="str">
        <f t="shared" si="73"/>
        <v>69_25_SERV</v>
      </c>
      <c r="J598" s="60">
        <v>28.0419860943522</v>
      </c>
      <c r="K598" s="60">
        <v>68.531498983500398</v>
      </c>
      <c r="L598" s="60">
        <v>82.615502684863202</v>
      </c>
      <c r="M598" s="68">
        <v>292</v>
      </c>
      <c r="N598" s="70">
        <f t="shared" si="74"/>
        <v>0.39718309859154932</v>
      </c>
      <c r="O598" s="71">
        <v>193703614.20800599</v>
      </c>
      <c r="P598" s="57">
        <f t="shared" si="75"/>
        <v>0.36675048329370541</v>
      </c>
      <c r="Q598" s="68">
        <v>141</v>
      </c>
      <c r="R598" s="68">
        <v>297</v>
      </c>
      <c r="S598" s="72">
        <f t="shared" si="76"/>
        <v>59.72966258757193</v>
      </c>
    </row>
    <row r="599" spans="1:19" x14ac:dyDescent="0.25">
      <c r="A599" s="68">
        <f t="shared" si="79"/>
        <v>597</v>
      </c>
      <c r="B599" s="68" t="s">
        <v>17</v>
      </c>
      <c r="C599" s="68" t="s">
        <v>2149</v>
      </c>
      <c r="D599" s="68" t="s">
        <v>2399</v>
      </c>
      <c r="E599" s="68" t="str">
        <f t="shared" si="77"/>
        <v>AD</v>
      </c>
      <c r="F599" s="68" t="s">
        <v>2148</v>
      </c>
      <c r="G599" s="68">
        <f t="shared" si="78"/>
        <v>69</v>
      </c>
      <c r="H599" s="68">
        <f t="shared" si="80"/>
        <v>26</v>
      </c>
      <c r="I599" s="68" t="str">
        <f t="shared" si="73"/>
        <v>69_26_AD</v>
      </c>
      <c r="J599" s="60">
        <v>34.391128521107198</v>
      </c>
      <c r="K599" s="60">
        <v>71.457303681271995</v>
      </c>
      <c r="L599" s="60">
        <v>48.461530669086102</v>
      </c>
      <c r="M599" s="68">
        <v>155</v>
      </c>
      <c r="N599" s="70">
        <f t="shared" si="74"/>
        <v>0.625</v>
      </c>
      <c r="O599" s="71">
        <v>23844846.359999999</v>
      </c>
      <c r="P599" s="57">
        <f t="shared" si="75"/>
        <v>0.63596887476527175</v>
      </c>
      <c r="Q599" s="68">
        <v>55</v>
      </c>
      <c r="R599" s="68">
        <v>156</v>
      </c>
      <c r="S599" s="72">
        <f t="shared" si="76"/>
        <v>51.436654290488434</v>
      </c>
    </row>
    <row r="600" spans="1:19" x14ac:dyDescent="0.25">
      <c r="A600" s="68">
        <f t="shared" si="79"/>
        <v>598</v>
      </c>
      <c r="B600" s="68" t="s">
        <v>17</v>
      </c>
      <c r="C600" s="68" t="s">
        <v>2149</v>
      </c>
      <c r="D600" s="68" t="s">
        <v>3088</v>
      </c>
      <c r="E600" s="68" t="str">
        <f t="shared" si="77"/>
        <v>SERV</v>
      </c>
      <c r="F600" s="68" t="s">
        <v>2148</v>
      </c>
      <c r="G600" s="68">
        <f t="shared" si="78"/>
        <v>69</v>
      </c>
      <c r="H600" s="68">
        <f t="shared" si="80"/>
        <v>26</v>
      </c>
      <c r="I600" s="68" t="str">
        <f t="shared" si="73"/>
        <v>69_26_SERV</v>
      </c>
      <c r="J600" s="60">
        <v>47.138445339140503</v>
      </c>
      <c r="K600" s="60">
        <v>82.729308633003697</v>
      </c>
      <c r="L600" s="60">
        <v>50.184954478727803</v>
      </c>
      <c r="M600" s="68">
        <v>104</v>
      </c>
      <c r="N600" s="70">
        <f t="shared" si="74"/>
        <v>0.375</v>
      </c>
      <c r="O600" s="71">
        <v>13648885.34</v>
      </c>
      <c r="P600" s="57">
        <f t="shared" si="75"/>
        <v>0.36403112523472819</v>
      </c>
      <c r="Q600" s="68">
        <v>33</v>
      </c>
      <c r="R600" s="68">
        <v>104</v>
      </c>
      <c r="S600" s="72">
        <f t="shared" si="76"/>
        <v>60.017569483624008</v>
      </c>
    </row>
    <row r="601" spans="1:19" x14ac:dyDescent="0.25">
      <c r="A601" s="68">
        <f t="shared" si="79"/>
        <v>599</v>
      </c>
      <c r="B601" s="68" t="s">
        <v>17</v>
      </c>
      <c r="C601" s="68" t="s">
        <v>2151</v>
      </c>
      <c r="D601" s="68" t="s">
        <v>2399</v>
      </c>
      <c r="E601" s="68" t="str">
        <f t="shared" si="77"/>
        <v>AD</v>
      </c>
      <c r="F601" s="68" t="s">
        <v>2150</v>
      </c>
      <c r="G601" s="68">
        <f t="shared" si="78"/>
        <v>69</v>
      </c>
      <c r="H601" s="68">
        <f t="shared" si="80"/>
        <v>27</v>
      </c>
      <c r="I601" s="68" t="str">
        <f t="shared" si="73"/>
        <v>69_27_AD</v>
      </c>
      <c r="J601" s="60">
        <v>30.644874237961901</v>
      </c>
      <c r="K601" s="60">
        <v>37.201570954226298</v>
      </c>
      <c r="L601" s="60">
        <v>9.9043483063687798</v>
      </c>
      <c r="M601" s="68">
        <v>279</v>
      </c>
      <c r="N601" s="70">
        <f t="shared" si="74"/>
        <v>0.62962962962962965</v>
      </c>
      <c r="O601" s="71">
        <v>25115852.719999898</v>
      </c>
      <c r="P601" s="57">
        <f t="shared" si="75"/>
        <v>0.56317004513773294</v>
      </c>
      <c r="Q601" s="68">
        <v>51</v>
      </c>
      <c r="R601" s="68">
        <v>279</v>
      </c>
      <c r="S601" s="72">
        <f t="shared" si="76"/>
        <v>25.916931166185659</v>
      </c>
    </row>
    <row r="602" spans="1:19" x14ac:dyDescent="0.25">
      <c r="A602" s="68">
        <f t="shared" si="79"/>
        <v>600</v>
      </c>
      <c r="B602" s="68" t="s">
        <v>17</v>
      </c>
      <c r="C602" s="68" t="s">
        <v>2151</v>
      </c>
      <c r="D602" s="68" t="s">
        <v>3088</v>
      </c>
      <c r="E602" s="68" t="str">
        <f t="shared" si="77"/>
        <v>SERV</v>
      </c>
      <c r="F602" s="68" t="s">
        <v>2150</v>
      </c>
      <c r="G602" s="68">
        <f t="shared" si="78"/>
        <v>69</v>
      </c>
      <c r="H602" s="68">
        <f t="shared" si="80"/>
        <v>27</v>
      </c>
      <c r="I602" s="68" t="str">
        <f t="shared" si="73"/>
        <v>69_27_SERV</v>
      </c>
      <c r="J602" s="60">
        <v>43.641573572484702</v>
      </c>
      <c r="K602" s="60">
        <v>37.900888319983402</v>
      </c>
      <c r="L602" s="60">
        <v>6.8046558965086001</v>
      </c>
      <c r="M602" s="68">
        <v>192</v>
      </c>
      <c r="N602" s="70">
        <f t="shared" si="74"/>
        <v>0.37037037037037035</v>
      </c>
      <c r="O602" s="71">
        <v>19481428.219999999</v>
      </c>
      <c r="P602" s="57">
        <f t="shared" si="75"/>
        <v>0.43682995486226711</v>
      </c>
      <c r="Q602" s="68">
        <v>30</v>
      </c>
      <c r="R602" s="68">
        <v>193</v>
      </c>
      <c r="S602" s="72">
        <f t="shared" si="76"/>
        <v>29.44903926299224</v>
      </c>
    </row>
    <row r="603" spans="1:19" x14ac:dyDescent="0.25">
      <c r="A603" s="68">
        <f t="shared" si="79"/>
        <v>601</v>
      </c>
      <c r="B603" s="68" t="s">
        <v>17</v>
      </c>
      <c r="C603" s="68" t="s">
        <v>1687</v>
      </c>
      <c r="D603" s="68" t="s">
        <v>2399</v>
      </c>
      <c r="E603" s="68" t="str">
        <f t="shared" si="77"/>
        <v>AD</v>
      </c>
      <c r="F603" s="68" t="s">
        <v>1686</v>
      </c>
      <c r="G603" s="68">
        <f t="shared" si="78"/>
        <v>69</v>
      </c>
      <c r="H603" s="68">
        <f t="shared" si="80"/>
        <v>28</v>
      </c>
      <c r="I603" s="68" t="str">
        <f t="shared" si="73"/>
        <v>69_28_AD</v>
      </c>
      <c r="J603" s="60">
        <v>20.418755171413999</v>
      </c>
      <c r="K603" s="60">
        <v>18.593269384442198</v>
      </c>
      <c r="L603" s="60">
        <v>10.7203120492363</v>
      </c>
      <c r="M603" s="68">
        <v>45</v>
      </c>
      <c r="N603" s="70">
        <f t="shared" si="74"/>
        <v>0.76190476190476186</v>
      </c>
      <c r="O603" s="71">
        <v>8515266.5399999991</v>
      </c>
      <c r="P603" s="57">
        <f t="shared" si="75"/>
        <v>0.80289026583040912</v>
      </c>
      <c r="Q603" s="68">
        <v>32</v>
      </c>
      <c r="R603" s="68">
        <v>45</v>
      </c>
      <c r="S603" s="72">
        <f t="shared" si="76"/>
        <v>16.577445535030833</v>
      </c>
    </row>
    <row r="604" spans="1:19" x14ac:dyDescent="0.25">
      <c r="A604" s="68">
        <f t="shared" si="79"/>
        <v>602</v>
      </c>
      <c r="B604" s="68" t="s">
        <v>17</v>
      </c>
      <c r="C604" s="68" t="s">
        <v>1687</v>
      </c>
      <c r="D604" s="68" t="s">
        <v>3088</v>
      </c>
      <c r="E604" s="68" t="str">
        <f t="shared" si="77"/>
        <v>SERV</v>
      </c>
      <c r="F604" s="68" t="s">
        <v>1686</v>
      </c>
      <c r="G604" s="68">
        <f t="shared" si="78"/>
        <v>69</v>
      </c>
      <c r="H604" s="68">
        <f t="shared" si="80"/>
        <v>28</v>
      </c>
      <c r="I604" s="68" t="str">
        <f t="shared" si="73"/>
        <v>69_28_SERV</v>
      </c>
      <c r="J604" s="60">
        <v>38.258281031478198</v>
      </c>
      <c r="K604" s="60">
        <v>24.465630640792899</v>
      </c>
      <c r="L604" s="60">
        <v>14.887833801347099</v>
      </c>
      <c r="M604" s="68">
        <v>11</v>
      </c>
      <c r="N604" s="70">
        <f t="shared" si="74"/>
        <v>0.23809523809523808</v>
      </c>
      <c r="O604" s="71">
        <v>2090499.78</v>
      </c>
      <c r="P604" s="57">
        <f t="shared" si="75"/>
        <v>0.19710973416959091</v>
      </c>
      <c r="Q604" s="68">
        <v>10</v>
      </c>
      <c r="R604" s="68">
        <v>11</v>
      </c>
      <c r="S604" s="72">
        <f t="shared" si="76"/>
        <v>25.8705818245394</v>
      </c>
    </row>
    <row r="605" spans="1:19" x14ac:dyDescent="0.25">
      <c r="A605" s="68">
        <f t="shared" si="79"/>
        <v>603</v>
      </c>
      <c r="B605" s="68" t="s">
        <v>17</v>
      </c>
      <c r="C605" s="68" t="s">
        <v>508</v>
      </c>
      <c r="D605" s="68" t="s">
        <v>2399</v>
      </c>
      <c r="E605" s="68" t="str">
        <f t="shared" si="77"/>
        <v>AD</v>
      </c>
      <c r="F605" s="68" t="s">
        <v>507</v>
      </c>
      <c r="G605" s="68">
        <f t="shared" si="78"/>
        <v>69</v>
      </c>
      <c r="H605" s="68">
        <f t="shared" si="80"/>
        <v>29</v>
      </c>
      <c r="I605" s="68" t="str">
        <f t="shared" si="73"/>
        <v>69_29_AD</v>
      </c>
      <c r="J605" s="60">
        <v>19.9943308600288</v>
      </c>
      <c r="K605" s="60">
        <v>33.973197889899602</v>
      </c>
      <c r="L605" s="60">
        <v>71.442922988500996</v>
      </c>
      <c r="M605" s="68">
        <v>381</v>
      </c>
      <c r="N605" s="70">
        <f t="shared" si="74"/>
        <v>0.4956521739130435</v>
      </c>
      <c r="O605" s="71">
        <v>198489795.40229899</v>
      </c>
      <c r="P605" s="57">
        <f t="shared" si="75"/>
        <v>0.57553988215268181</v>
      </c>
      <c r="Q605" s="68">
        <v>114</v>
      </c>
      <c r="R605" s="68">
        <v>455</v>
      </c>
      <c r="S605" s="72">
        <f t="shared" si="76"/>
        <v>41.803483912809803</v>
      </c>
    </row>
    <row r="606" spans="1:19" x14ac:dyDescent="0.25">
      <c r="A606" s="68">
        <f t="shared" si="79"/>
        <v>604</v>
      </c>
      <c r="B606" s="68" t="s">
        <v>17</v>
      </c>
      <c r="C606" s="68" t="s">
        <v>508</v>
      </c>
      <c r="D606" s="68" t="s">
        <v>2860</v>
      </c>
      <c r="E606" s="68" t="str">
        <f t="shared" si="77"/>
        <v>OP</v>
      </c>
      <c r="F606" s="68" t="s">
        <v>507</v>
      </c>
      <c r="G606" s="68">
        <f t="shared" si="78"/>
        <v>69</v>
      </c>
      <c r="H606" s="68">
        <f t="shared" si="80"/>
        <v>29</v>
      </c>
      <c r="I606" s="68" t="str">
        <f t="shared" si="73"/>
        <v>69_29_OP</v>
      </c>
      <c r="J606" s="60">
        <v>45.276962491653997</v>
      </c>
      <c r="K606" s="60">
        <v>56.545940377902902</v>
      </c>
      <c r="L606" s="60">
        <v>36.8294386065512</v>
      </c>
      <c r="M606" s="68">
        <v>13</v>
      </c>
      <c r="N606" s="70">
        <f t="shared" si="74"/>
        <v>3.4782608695652174E-2</v>
      </c>
      <c r="O606" s="71">
        <v>12223924.890000001</v>
      </c>
      <c r="P606" s="57">
        <f t="shared" si="75"/>
        <v>3.5444423106863396E-2</v>
      </c>
      <c r="Q606" s="68">
        <v>8</v>
      </c>
      <c r="R606" s="68">
        <v>13</v>
      </c>
      <c r="S606" s="72">
        <f t="shared" si="76"/>
        <v>46.217447158702697</v>
      </c>
    </row>
    <row r="607" spans="1:19" x14ac:dyDescent="0.25">
      <c r="A607" s="68">
        <f t="shared" si="79"/>
        <v>605</v>
      </c>
      <c r="B607" s="68" t="s">
        <v>17</v>
      </c>
      <c r="C607" s="68" t="s">
        <v>508</v>
      </c>
      <c r="D607" s="68" t="s">
        <v>3088</v>
      </c>
      <c r="E607" s="68" t="str">
        <f t="shared" si="77"/>
        <v>SERV</v>
      </c>
      <c r="F607" s="68" t="s">
        <v>507</v>
      </c>
      <c r="G607" s="68">
        <f t="shared" si="78"/>
        <v>69</v>
      </c>
      <c r="H607" s="68">
        <f t="shared" si="80"/>
        <v>29</v>
      </c>
      <c r="I607" s="68" t="str">
        <f t="shared" si="73"/>
        <v>69_29_SERV</v>
      </c>
      <c r="J607" s="60">
        <v>25.400075780184</v>
      </c>
      <c r="K607" s="60">
        <v>52.286568640834801</v>
      </c>
      <c r="L607" s="60">
        <v>40.920271536825197</v>
      </c>
      <c r="M607" s="68">
        <v>320</v>
      </c>
      <c r="N607" s="70">
        <f t="shared" si="74"/>
        <v>0.46956521739130436</v>
      </c>
      <c r="O607" s="71">
        <v>134162111.17899901</v>
      </c>
      <c r="P607" s="57">
        <f t="shared" si="75"/>
        <v>0.38901569474045483</v>
      </c>
      <c r="Q607" s="68">
        <v>108</v>
      </c>
      <c r="R607" s="68">
        <v>329</v>
      </c>
      <c r="S607" s="72">
        <f t="shared" si="76"/>
        <v>39.535638652614665</v>
      </c>
    </row>
    <row r="608" spans="1:19" x14ac:dyDescent="0.25">
      <c r="A608" s="68">
        <f t="shared" si="79"/>
        <v>606</v>
      </c>
      <c r="B608" s="68" t="s">
        <v>17</v>
      </c>
      <c r="C608" s="68" t="s">
        <v>1602</v>
      </c>
      <c r="D608" s="68" t="s">
        <v>2399</v>
      </c>
      <c r="E608" s="68" t="str">
        <f t="shared" si="77"/>
        <v>AD</v>
      </c>
      <c r="F608" s="68" t="s">
        <v>1601</v>
      </c>
      <c r="G608" s="68">
        <f t="shared" si="78"/>
        <v>69</v>
      </c>
      <c r="H608" s="68">
        <f t="shared" si="80"/>
        <v>30</v>
      </c>
      <c r="I608" s="68" t="str">
        <f t="shared" si="73"/>
        <v>69_30_AD</v>
      </c>
      <c r="J608" s="60">
        <v>26.708741611811099</v>
      </c>
      <c r="K608" s="60">
        <v>58.025881392663997</v>
      </c>
      <c r="L608" s="60">
        <v>59.706757162386502</v>
      </c>
      <c r="M608" s="68">
        <v>171</v>
      </c>
      <c r="N608" s="70">
        <f t="shared" si="74"/>
        <v>0.51879699248120303</v>
      </c>
      <c r="O608" s="71">
        <v>43544459.810000002</v>
      </c>
      <c r="P608" s="57">
        <f t="shared" si="75"/>
        <v>0.39455601117551792</v>
      </c>
      <c r="Q608" s="68">
        <v>69</v>
      </c>
      <c r="R608" s="68">
        <v>171</v>
      </c>
      <c r="S608" s="72">
        <f t="shared" si="76"/>
        <v>48.147126722287197</v>
      </c>
    </row>
    <row r="609" spans="1:19" x14ac:dyDescent="0.25">
      <c r="A609" s="68">
        <f t="shared" si="79"/>
        <v>607</v>
      </c>
      <c r="B609" s="68" t="s">
        <v>17</v>
      </c>
      <c r="C609" s="68" t="s">
        <v>1602</v>
      </c>
      <c r="D609" s="68" t="s">
        <v>2860</v>
      </c>
      <c r="E609" s="68" t="str">
        <f t="shared" si="77"/>
        <v>OP</v>
      </c>
      <c r="F609" s="68" t="s">
        <v>1601</v>
      </c>
      <c r="G609" s="68">
        <f t="shared" si="78"/>
        <v>69</v>
      </c>
      <c r="H609" s="68">
        <f t="shared" si="80"/>
        <v>30</v>
      </c>
      <c r="I609" s="68" t="str">
        <f t="shared" si="73"/>
        <v>69_30_OP</v>
      </c>
      <c r="J609" s="60">
        <v>78.117480871123107</v>
      </c>
      <c r="K609" s="60">
        <v>43.983911818612398</v>
      </c>
      <c r="L609" s="60">
        <v>33.961076357530096</v>
      </c>
      <c r="M609" s="68">
        <v>10</v>
      </c>
      <c r="N609" s="70">
        <f t="shared" si="74"/>
        <v>2.2556390977443608E-2</v>
      </c>
      <c r="O609" s="71">
        <v>8438299.7899999991</v>
      </c>
      <c r="P609" s="57">
        <f t="shared" si="75"/>
        <v>7.6459368672223513E-2</v>
      </c>
      <c r="Q609" s="68">
        <v>3</v>
      </c>
      <c r="R609" s="68">
        <v>10</v>
      </c>
      <c r="S609" s="72">
        <f t="shared" si="76"/>
        <v>52.020823015755205</v>
      </c>
    </row>
    <row r="610" spans="1:19" x14ac:dyDescent="0.25">
      <c r="A610" s="68">
        <f t="shared" si="79"/>
        <v>608</v>
      </c>
      <c r="B610" s="68" t="s">
        <v>17</v>
      </c>
      <c r="C610" s="68" t="s">
        <v>1602</v>
      </c>
      <c r="D610" s="68" t="s">
        <v>3088</v>
      </c>
      <c r="E610" s="68" t="str">
        <f t="shared" si="77"/>
        <v>SERV</v>
      </c>
      <c r="F610" s="68" t="s">
        <v>1601</v>
      </c>
      <c r="G610" s="68">
        <f t="shared" si="78"/>
        <v>69</v>
      </c>
      <c r="H610" s="68">
        <f t="shared" si="80"/>
        <v>30</v>
      </c>
      <c r="I610" s="68" t="str">
        <f t="shared" si="73"/>
        <v>69_30_SERV</v>
      </c>
      <c r="J610" s="60">
        <v>34.910328690721897</v>
      </c>
      <c r="K610" s="60">
        <v>58.634454361013901</v>
      </c>
      <c r="L610" s="60">
        <v>44.744940875555599</v>
      </c>
      <c r="M610" s="68">
        <v>199</v>
      </c>
      <c r="N610" s="70">
        <f t="shared" si="74"/>
        <v>0.45864661654135336</v>
      </c>
      <c r="O610" s="71">
        <v>58380429.850000001</v>
      </c>
      <c r="P610" s="57">
        <f t="shared" si="75"/>
        <v>0.52898462015225856</v>
      </c>
      <c r="Q610" s="68">
        <v>61</v>
      </c>
      <c r="R610" s="68">
        <v>199</v>
      </c>
      <c r="S610" s="72">
        <f t="shared" si="76"/>
        <v>46.096574642430461</v>
      </c>
    </row>
    <row r="611" spans="1:19" x14ac:dyDescent="0.25">
      <c r="A611" s="68">
        <f t="shared" si="79"/>
        <v>609</v>
      </c>
      <c r="B611" s="68" t="s">
        <v>17</v>
      </c>
      <c r="C611" s="68" t="s">
        <v>2265</v>
      </c>
      <c r="D611" s="68" t="s">
        <v>2399</v>
      </c>
      <c r="E611" s="68" t="str">
        <f t="shared" si="77"/>
        <v>AD</v>
      </c>
      <c r="F611" s="68" t="s">
        <v>2264</v>
      </c>
      <c r="G611" s="68">
        <f t="shared" si="78"/>
        <v>69</v>
      </c>
      <c r="H611" s="68">
        <f t="shared" si="80"/>
        <v>31</v>
      </c>
      <c r="I611" s="68" t="str">
        <f t="shared" si="73"/>
        <v>69_31_AD</v>
      </c>
      <c r="J611" s="60">
        <v>33.350938593777798</v>
      </c>
      <c r="K611" s="60">
        <v>23.625563376234101</v>
      </c>
      <c r="L611" s="60">
        <v>47.898716971988598</v>
      </c>
      <c r="M611" s="68">
        <v>140</v>
      </c>
      <c r="N611" s="70">
        <f t="shared" si="74"/>
        <v>0.6887417218543046</v>
      </c>
      <c r="O611" s="71">
        <v>105650511.589</v>
      </c>
      <c r="P611" s="57">
        <f t="shared" si="75"/>
        <v>0.58741699073675158</v>
      </c>
      <c r="Q611" s="68">
        <v>104</v>
      </c>
      <c r="R611" s="68">
        <v>182</v>
      </c>
      <c r="S611" s="72">
        <f t="shared" si="76"/>
        <v>34.958406314000165</v>
      </c>
    </row>
    <row r="612" spans="1:19" x14ac:dyDescent="0.25">
      <c r="A612" s="68">
        <f t="shared" si="79"/>
        <v>610</v>
      </c>
      <c r="B612" s="68" t="s">
        <v>17</v>
      </c>
      <c r="C612" s="68" t="s">
        <v>2265</v>
      </c>
      <c r="D612" s="68" t="s">
        <v>2860</v>
      </c>
      <c r="E612" s="68" t="str">
        <f t="shared" si="77"/>
        <v>OP</v>
      </c>
      <c r="F612" s="68" t="s">
        <v>2264</v>
      </c>
      <c r="G612" s="68">
        <f t="shared" si="78"/>
        <v>69</v>
      </c>
      <c r="H612" s="68">
        <f t="shared" si="80"/>
        <v>31</v>
      </c>
      <c r="I612" s="68" t="str">
        <f t="shared" si="73"/>
        <v>69_31_OP</v>
      </c>
      <c r="J612" s="60">
        <v>61.858005003969403</v>
      </c>
      <c r="K612" s="60">
        <v>33.112997765651699</v>
      </c>
      <c r="L612" s="60">
        <v>27.0895745264345</v>
      </c>
      <c r="M612" s="68">
        <v>12</v>
      </c>
      <c r="N612" s="70">
        <f t="shared" si="74"/>
        <v>3.9735099337748346E-2</v>
      </c>
      <c r="O612" s="71">
        <v>28143512.109999999</v>
      </c>
      <c r="P612" s="57">
        <f t="shared" si="75"/>
        <v>0.15647796630395855</v>
      </c>
      <c r="Q612" s="68">
        <v>6</v>
      </c>
      <c r="R612" s="68">
        <v>12</v>
      </c>
      <c r="S612" s="72">
        <f t="shared" si="76"/>
        <v>40.686859098685197</v>
      </c>
    </row>
    <row r="613" spans="1:19" x14ac:dyDescent="0.25">
      <c r="A613" s="68">
        <f t="shared" si="79"/>
        <v>611</v>
      </c>
      <c r="B613" s="68" t="s">
        <v>17</v>
      </c>
      <c r="C613" s="68" t="s">
        <v>2265</v>
      </c>
      <c r="D613" s="68" t="s">
        <v>3088</v>
      </c>
      <c r="E613" s="68" t="str">
        <f t="shared" si="77"/>
        <v>SERV</v>
      </c>
      <c r="F613" s="68" t="s">
        <v>2264</v>
      </c>
      <c r="G613" s="68">
        <f t="shared" si="78"/>
        <v>69</v>
      </c>
      <c r="H613" s="68">
        <f t="shared" si="80"/>
        <v>31</v>
      </c>
      <c r="I613" s="68" t="str">
        <f t="shared" si="73"/>
        <v>69_31_SERV</v>
      </c>
      <c r="J613" s="60">
        <v>28.1681556708951</v>
      </c>
      <c r="K613" s="60">
        <v>21.298015228257999</v>
      </c>
      <c r="L613" s="60">
        <v>34.252289216135502</v>
      </c>
      <c r="M613" s="68">
        <v>74</v>
      </c>
      <c r="N613" s="70">
        <f t="shared" si="74"/>
        <v>0.27152317880794702</v>
      </c>
      <c r="O613" s="71">
        <v>46062046.613999903</v>
      </c>
      <c r="P613" s="57">
        <f t="shared" si="75"/>
        <v>0.25610504295928987</v>
      </c>
      <c r="Q613" s="68">
        <v>41</v>
      </c>
      <c r="R613" s="68">
        <v>75</v>
      </c>
      <c r="S613" s="72">
        <f t="shared" si="76"/>
        <v>27.906153371762866</v>
      </c>
    </row>
    <row r="614" spans="1:19" x14ac:dyDescent="0.25">
      <c r="A614" s="68">
        <f t="shared" si="79"/>
        <v>612</v>
      </c>
      <c r="B614" s="68" t="s">
        <v>17</v>
      </c>
      <c r="C614" s="68" t="s">
        <v>1220</v>
      </c>
      <c r="D614" s="68" t="s">
        <v>2399</v>
      </c>
      <c r="E614" s="68" t="str">
        <f t="shared" si="77"/>
        <v>AD</v>
      </c>
      <c r="F614" s="68" t="s">
        <v>1219</v>
      </c>
      <c r="G614" s="68">
        <f t="shared" si="78"/>
        <v>69</v>
      </c>
      <c r="H614" s="68">
        <f t="shared" si="80"/>
        <v>32</v>
      </c>
      <c r="I614" s="68" t="str">
        <f t="shared" si="73"/>
        <v>69_32_AD</v>
      </c>
      <c r="J614" s="60">
        <v>28.4384200075</v>
      </c>
      <c r="K614" s="60">
        <v>18.421351638060798</v>
      </c>
      <c r="L614" s="60">
        <v>10.3349268425653</v>
      </c>
      <c r="M614" s="68">
        <v>212</v>
      </c>
      <c r="N614" s="70">
        <f t="shared" si="74"/>
        <v>0.7846153846153846</v>
      </c>
      <c r="O614" s="71">
        <v>34565610.939999998</v>
      </c>
      <c r="P614" s="57">
        <f t="shared" si="75"/>
        <v>0.4331657529600656</v>
      </c>
      <c r="Q614" s="68">
        <v>102</v>
      </c>
      <c r="R614" s="68">
        <v>212</v>
      </c>
      <c r="S614" s="72">
        <f t="shared" si="76"/>
        <v>19.064899496042035</v>
      </c>
    </row>
    <row r="615" spans="1:19" x14ac:dyDescent="0.25">
      <c r="A615" s="68">
        <f t="shared" si="79"/>
        <v>613</v>
      </c>
      <c r="B615" s="68" t="s">
        <v>17</v>
      </c>
      <c r="C615" s="68" t="s">
        <v>1220</v>
      </c>
      <c r="D615" s="68" t="s">
        <v>3088</v>
      </c>
      <c r="E615" s="68" t="str">
        <f t="shared" si="77"/>
        <v>SERV</v>
      </c>
      <c r="F615" s="68" t="s">
        <v>1219</v>
      </c>
      <c r="G615" s="68">
        <f t="shared" si="78"/>
        <v>69</v>
      </c>
      <c r="H615" s="68">
        <f t="shared" si="80"/>
        <v>32</v>
      </c>
      <c r="I615" s="68" t="str">
        <f t="shared" si="73"/>
        <v>69_32_SERV</v>
      </c>
      <c r="J615" s="60">
        <v>56.056762796159497</v>
      </c>
      <c r="K615" s="60">
        <v>21.370309753085898</v>
      </c>
      <c r="L615" s="60">
        <v>12.178553130027799</v>
      </c>
      <c r="M615" s="68">
        <v>42</v>
      </c>
      <c r="N615" s="70">
        <f t="shared" si="74"/>
        <v>0.2153846153846154</v>
      </c>
      <c r="O615" s="71">
        <v>45232043.200000003</v>
      </c>
      <c r="P615" s="57">
        <f t="shared" si="75"/>
        <v>0.56683424703993435</v>
      </c>
      <c r="Q615" s="68">
        <v>28</v>
      </c>
      <c r="R615" s="68">
        <v>42</v>
      </c>
      <c r="S615" s="72">
        <f t="shared" si="76"/>
        <v>29.868541893091063</v>
      </c>
    </row>
    <row r="616" spans="1:19" x14ac:dyDescent="0.25">
      <c r="A616" s="68">
        <f t="shared" si="79"/>
        <v>614</v>
      </c>
      <c r="B616" s="68" t="s">
        <v>17</v>
      </c>
      <c r="C616" s="68" t="s">
        <v>582</v>
      </c>
      <c r="D616" s="68" t="s">
        <v>2399</v>
      </c>
      <c r="E616" s="68" t="str">
        <f t="shared" si="77"/>
        <v>AD</v>
      </c>
      <c r="F616" s="68" t="s">
        <v>581</v>
      </c>
      <c r="G616" s="68">
        <f t="shared" si="78"/>
        <v>69</v>
      </c>
      <c r="H616" s="68">
        <f t="shared" si="80"/>
        <v>33</v>
      </c>
      <c r="I616" s="68" t="str">
        <f t="shared" si="73"/>
        <v>69_33_AD</v>
      </c>
      <c r="J616" s="60">
        <v>18.007885947914399</v>
      </c>
      <c r="K616" s="60">
        <v>9.8096803271244593</v>
      </c>
      <c r="L616" s="60">
        <v>6.4931467454020497</v>
      </c>
      <c r="M616" s="68">
        <v>159</v>
      </c>
      <c r="N616" s="70">
        <f t="shared" si="74"/>
        <v>0.71241830065359479</v>
      </c>
      <c r="O616" s="71">
        <v>15653700.689999999</v>
      </c>
      <c r="P616" s="57">
        <f t="shared" si="75"/>
        <v>0.62140377753752096</v>
      </c>
      <c r="Q616" s="68">
        <v>109</v>
      </c>
      <c r="R616" s="68">
        <v>199</v>
      </c>
      <c r="S616" s="72">
        <f t="shared" si="76"/>
        <v>11.436904340146969</v>
      </c>
    </row>
    <row r="617" spans="1:19" x14ac:dyDescent="0.25">
      <c r="A617" s="68">
        <f t="shared" si="79"/>
        <v>615</v>
      </c>
      <c r="B617" s="68" t="s">
        <v>17</v>
      </c>
      <c r="C617" s="68" t="s">
        <v>582</v>
      </c>
      <c r="D617" s="68" t="s">
        <v>3088</v>
      </c>
      <c r="E617" s="68" t="str">
        <f t="shared" si="77"/>
        <v>SERV</v>
      </c>
      <c r="F617" s="68" t="s">
        <v>581</v>
      </c>
      <c r="G617" s="68">
        <f t="shared" si="78"/>
        <v>69</v>
      </c>
      <c r="H617" s="68">
        <f t="shared" si="80"/>
        <v>33</v>
      </c>
      <c r="I617" s="68" t="str">
        <f t="shared" si="73"/>
        <v>69_33_SERV</v>
      </c>
      <c r="J617" s="60">
        <v>25.8197803123753</v>
      </c>
      <c r="K617" s="60">
        <v>13.8856703080067</v>
      </c>
      <c r="L617" s="60">
        <v>5.61138912676667</v>
      </c>
      <c r="M617" s="68">
        <v>68</v>
      </c>
      <c r="N617" s="70">
        <f t="shared" si="74"/>
        <v>0.28758169934640521</v>
      </c>
      <c r="O617" s="71">
        <v>9537167.5600000005</v>
      </c>
      <c r="P617" s="57">
        <f t="shared" si="75"/>
        <v>0.37859622246247904</v>
      </c>
      <c r="Q617" s="68">
        <v>44</v>
      </c>
      <c r="R617" s="68">
        <v>68</v>
      </c>
      <c r="S617" s="72">
        <f t="shared" si="76"/>
        <v>15.105613249049556</v>
      </c>
    </row>
    <row r="618" spans="1:19" x14ac:dyDescent="0.25">
      <c r="A618" s="68">
        <f t="shared" si="79"/>
        <v>616</v>
      </c>
      <c r="B618" s="68" t="s">
        <v>17</v>
      </c>
      <c r="C618" s="68" t="s">
        <v>792</v>
      </c>
      <c r="D618" s="68" t="s">
        <v>2399</v>
      </c>
      <c r="E618" s="68" t="str">
        <f t="shared" si="77"/>
        <v>AD</v>
      </c>
      <c r="F618" s="68" t="s">
        <v>791</v>
      </c>
      <c r="G618" s="68">
        <f t="shared" si="78"/>
        <v>69</v>
      </c>
      <c r="H618" s="68">
        <f t="shared" si="80"/>
        <v>34</v>
      </c>
      <c r="I618" s="68" t="str">
        <f t="shared" si="73"/>
        <v>69_34_AD</v>
      </c>
      <c r="J618" s="60">
        <v>28.363033102587799</v>
      </c>
      <c r="K618" s="60">
        <v>30.044640294826099</v>
      </c>
      <c r="L618" s="60">
        <v>58.571887122606498</v>
      </c>
      <c r="M618" s="68">
        <v>49</v>
      </c>
      <c r="N618" s="70">
        <f t="shared" si="74"/>
        <v>0.5535714285714286</v>
      </c>
      <c r="O618" s="71">
        <v>11693049.418</v>
      </c>
      <c r="P618" s="57">
        <f t="shared" si="75"/>
        <v>0.5394834473257839</v>
      </c>
      <c r="Q618" s="68">
        <v>31</v>
      </c>
      <c r="R618" s="68">
        <v>50</v>
      </c>
      <c r="S618" s="72">
        <f t="shared" si="76"/>
        <v>38.9931868400068</v>
      </c>
    </row>
    <row r="619" spans="1:19" x14ac:dyDescent="0.25">
      <c r="A619" s="68">
        <f t="shared" si="79"/>
        <v>617</v>
      </c>
      <c r="B619" s="68" t="s">
        <v>17</v>
      </c>
      <c r="C619" s="68" t="s">
        <v>792</v>
      </c>
      <c r="D619" s="68" t="s">
        <v>3088</v>
      </c>
      <c r="E619" s="68" t="str">
        <f t="shared" si="77"/>
        <v>SERV</v>
      </c>
      <c r="F619" s="68" t="s">
        <v>791</v>
      </c>
      <c r="G619" s="68">
        <f t="shared" si="78"/>
        <v>69</v>
      </c>
      <c r="H619" s="68">
        <f t="shared" si="80"/>
        <v>34</v>
      </c>
      <c r="I619" s="68" t="str">
        <f t="shared" si="73"/>
        <v>69_34_SERV</v>
      </c>
      <c r="J619" s="60">
        <v>39.0537397915298</v>
      </c>
      <c r="K619" s="60">
        <v>30.731454870186798</v>
      </c>
      <c r="L619" s="60">
        <v>52.897228602171097</v>
      </c>
      <c r="M619" s="68">
        <v>43</v>
      </c>
      <c r="N619" s="70">
        <f t="shared" si="74"/>
        <v>0.44642857142857145</v>
      </c>
      <c r="O619" s="71">
        <v>9981479.1999999993</v>
      </c>
      <c r="P619" s="57">
        <f t="shared" si="75"/>
        <v>0.46051655267421598</v>
      </c>
      <c r="Q619" s="68">
        <v>25</v>
      </c>
      <c r="R619" s="68">
        <v>43</v>
      </c>
      <c r="S619" s="72">
        <f t="shared" si="76"/>
        <v>40.894141087962566</v>
      </c>
    </row>
    <row r="620" spans="1:19" x14ac:dyDescent="0.25">
      <c r="A620" s="68">
        <f t="shared" si="79"/>
        <v>618</v>
      </c>
      <c r="B620" s="68" t="s">
        <v>17</v>
      </c>
      <c r="C620" s="68" t="s">
        <v>506</v>
      </c>
      <c r="D620" s="68" t="s">
        <v>2399</v>
      </c>
      <c r="E620" s="68" t="str">
        <f t="shared" si="77"/>
        <v>AD</v>
      </c>
      <c r="F620" s="68" t="s">
        <v>505</v>
      </c>
      <c r="G620" s="68">
        <f t="shared" si="78"/>
        <v>69</v>
      </c>
      <c r="H620" s="68">
        <f t="shared" si="80"/>
        <v>35</v>
      </c>
      <c r="I620" s="68" t="str">
        <f t="shared" si="73"/>
        <v>69_35_AD</v>
      </c>
      <c r="J620" s="60">
        <v>38.591188714406897</v>
      </c>
      <c r="K620" s="60">
        <v>40.2196348822023</v>
      </c>
      <c r="L620" s="60">
        <v>53.304333238755802</v>
      </c>
      <c r="M620" s="68">
        <v>81</v>
      </c>
      <c r="N620" s="70">
        <f t="shared" si="74"/>
        <v>0.43902439024390244</v>
      </c>
      <c r="O620" s="71">
        <v>17050024.25</v>
      </c>
      <c r="P620" s="57">
        <f t="shared" si="75"/>
        <v>0.3794128976821034</v>
      </c>
      <c r="Q620" s="68">
        <v>36</v>
      </c>
      <c r="R620" s="68">
        <v>81</v>
      </c>
      <c r="S620" s="72">
        <f t="shared" si="76"/>
        <v>44.038385611788328</v>
      </c>
    </row>
    <row r="621" spans="1:19" x14ac:dyDescent="0.25">
      <c r="A621" s="68">
        <f t="shared" si="79"/>
        <v>619</v>
      </c>
      <c r="B621" s="68" t="s">
        <v>17</v>
      </c>
      <c r="C621" s="68" t="s">
        <v>506</v>
      </c>
      <c r="D621" s="68" t="s">
        <v>2860</v>
      </c>
      <c r="E621" s="68" t="str">
        <f t="shared" si="77"/>
        <v>OP</v>
      </c>
      <c r="F621" s="68" t="s">
        <v>505</v>
      </c>
      <c r="G621" s="68">
        <f t="shared" si="78"/>
        <v>69</v>
      </c>
      <c r="H621" s="68">
        <f t="shared" si="80"/>
        <v>35</v>
      </c>
      <c r="I621" s="68" t="str">
        <f t="shared" si="73"/>
        <v>69_35_OP</v>
      </c>
      <c r="J621" s="60">
        <v>45.733973395222002</v>
      </c>
      <c r="K621" s="60">
        <v>15.568810785807599</v>
      </c>
      <c r="L621" s="60">
        <v>27.538741303699901</v>
      </c>
      <c r="M621" s="68">
        <v>20</v>
      </c>
      <c r="N621" s="70">
        <f t="shared" si="74"/>
        <v>0.17073170731707318</v>
      </c>
      <c r="O621" s="71">
        <v>15165982.16</v>
      </c>
      <c r="P621" s="57">
        <f t="shared" si="75"/>
        <v>0.33748745181524809</v>
      </c>
      <c r="Q621" s="68">
        <v>14</v>
      </c>
      <c r="R621" s="68">
        <v>21</v>
      </c>
      <c r="S621" s="72">
        <f t="shared" si="76"/>
        <v>29.613841828243167</v>
      </c>
    </row>
    <row r="622" spans="1:19" x14ac:dyDescent="0.25">
      <c r="A622" s="68">
        <f t="shared" si="79"/>
        <v>620</v>
      </c>
      <c r="B622" s="68" t="s">
        <v>17</v>
      </c>
      <c r="C622" s="68" t="s">
        <v>506</v>
      </c>
      <c r="D622" s="68" t="s">
        <v>3088</v>
      </c>
      <c r="E622" s="68" t="str">
        <f t="shared" si="77"/>
        <v>SERV</v>
      </c>
      <c r="F622" s="68" t="s">
        <v>505</v>
      </c>
      <c r="G622" s="68">
        <f t="shared" si="78"/>
        <v>69</v>
      </c>
      <c r="H622" s="68">
        <f t="shared" si="80"/>
        <v>35</v>
      </c>
      <c r="I622" s="68" t="str">
        <f t="shared" si="73"/>
        <v>69_35_SERV</v>
      </c>
      <c r="J622" s="60">
        <v>36.253156661978998</v>
      </c>
      <c r="K622" s="60">
        <v>54.803757303316502</v>
      </c>
      <c r="L622" s="60">
        <v>34.9758009024629</v>
      </c>
      <c r="M622" s="68">
        <v>63</v>
      </c>
      <c r="N622" s="70">
        <f t="shared" si="74"/>
        <v>0.3902439024390244</v>
      </c>
      <c r="O622" s="71">
        <v>12721907.810000001</v>
      </c>
      <c r="P622" s="57">
        <f t="shared" si="75"/>
        <v>0.28309965050264857</v>
      </c>
      <c r="Q622" s="68">
        <v>32</v>
      </c>
      <c r="R622" s="68">
        <v>63</v>
      </c>
      <c r="S622" s="72">
        <f t="shared" si="76"/>
        <v>42.010904955919472</v>
      </c>
    </row>
    <row r="623" spans="1:19" x14ac:dyDescent="0.25">
      <c r="A623" s="68">
        <f t="shared" si="79"/>
        <v>621</v>
      </c>
      <c r="B623" s="68" t="s">
        <v>17</v>
      </c>
      <c r="C623" s="68" t="s">
        <v>71</v>
      </c>
      <c r="D623" s="68" t="s">
        <v>2399</v>
      </c>
      <c r="E623" s="68" t="str">
        <f t="shared" si="77"/>
        <v>AD</v>
      </c>
      <c r="F623" s="68" t="s">
        <v>70</v>
      </c>
      <c r="G623" s="68">
        <f t="shared" si="78"/>
        <v>69</v>
      </c>
      <c r="H623" s="68">
        <f t="shared" si="80"/>
        <v>36</v>
      </c>
      <c r="I623" s="68" t="str">
        <f t="shared" si="73"/>
        <v>69_36_AD</v>
      </c>
      <c r="J623" s="60">
        <v>40.083657888777701</v>
      </c>
      <c r="K623" s="60">
        <v>48.152529657376498</v>
      </c>
      <c r="L623" s="60">
        <v>40.1230378930059</v>
      </c>
      <c r="M623" s="68">
        <v>97</v>
      </c>
      <c r="N623" s="70">
        <f t="shared" si="74"/>
        <v>0.63917525773195871</v>
      </c>
      <c r="O623" s="71">
        <v>85185563.140000001</v>
      </c>
      <c r="P623" s="57">
        <f t="shared" si="75"/>
        <v>0.8466793367920521</v>
      </c>
      <c r="Q623" s="68">
        <v>62</v>
      </c>
      <c r="R623" s="68">
        <v>97</v>
      </c>
      <c r="S623" s="72">
        <f t="shared" si="76"/>
        <v>42.786408479720031</v>
      </c>
    </row>
    <row r="624" spans="1:19" x14ac:dyDescent="0.25">
      <c r="A624" s="68">
        <f t="shared" si="79"/>
        <v>622</v>
      </c>
      <c r="B624" s="68" t="s">
        <v>17</v>
      </c>
      <c r="C624" s="68" t="s">
        <v>71</v>
      </c>
      <c r="D624" s="68" t="s">
        <v>3088</v>
      </c>
      <c r="E624" s="68" t="str">
        <f t="shared" si="77"/>
        <v>SERV</v>
      </c>
      <c r="F624" s="68" t="s">
        <v>70</v>
      </c>
      <c r="G624" s="68">
        <f t="shared" si="78"/>
        <v>69</v>
      </c>
      <c r="H624" s="68">
        <f t="shared" si="80"/>
        <v>36</v>
      </c>
      <c r="I624" s="68" t="str">
        <f t="shared" si="73"/>
        <v>69_36_SERV</v>
      </c>
      <c r="J624" s="60">
        <v>29.169700938099101</v>
      </c>
      <c r="K624" s="60">
        <v>55.381259656287703</v>
      </c>
      <c r="L624" s="60">
        <v>43.917747263321402</v>
      </c>
      <c r="M624" s="68">
        <v>54</v>
      </c>
      <c r="N624" s="70">
        <f t="shared" si="74"/>
        <v>0.36082474226804123</v>
      </c>
      <c r="O624" s="71">
        <v>15425801.09</v>
      </c>
      <c r="P624" s="57">
        <f t="shared" si="75"/>
        <v>0.15332066320794782</v>
      </c>
      <c r="Q624" s="68">
        <v>35</v>
      </c>
      <c r="R624" s="68">
        <v>54</v>
      </c>
      <c r="S624" s="72">
        <f t="shared" si="76"/>
        <v>42.822902619236068</v>
      </c>
    </row>
    <row r="625" spans="1:19" x14ac:dyDescent="0.25">
      <c r="A625" s="68">
        <f t="shared" si="79"/>
        <v>623</v>
      </c>
      <c r="B625" s="68" t="s">
        <v>17</v>
      </c>
      <c r="C625" s="68" t="s">
        <v>1339</v>
      </c>
      <c r="D625" s="68" t="s">
        <v>2399</v>
      </c>
      <c r="E625" s="68" t="str">
        <f t="shared" si="77"/>
        <v>AD</v>
      </c>
      <c r="F625" s="68" t="s">
        <v>1338</v>
      </c>
      <c r="G625" s="68">
        <f t="shared" si="78"/>
        <v>69</v>
      </c>
      <c r="H625" s="68">
        <f t="shared" si="80"/>
        <v>37</v>
      </c>
      <c r="I625" s="68" t="str">
        <f t="shared" si="73"/>
        <v>69_37_AD</v>
      </c>
      <c r="J625" s="60">
        <v>20.930735260560901</v>
      </c>
      <c r="K625" s="60">
        <v>59.296704532216602</v>
      </c>
      <c r="L625" s="60">
        <v>40.128351005805101</v>
      </c>
      <c r="M625" s="68">
        <v>51</v>
      </c>
      <c r="N625" s="70">
        <f t="shared" si="74"/>
        <v>0.75</v>
      </c>
      <c r="O625" s="71">
        <v>17064047.2999999</v>
      </c>
      <c r="P625" s="57">
        <f t="shared" si="75"/>
        <v>0.80426454209245013</v>
      </c>
      <c r="Q625" s="68">
        <v>36</v>
      </c>
      <c r="R625" s="68">
        <v>59</v>
      </c>
      <c r="S625" s="72">
        <f t="shared" si="76"/>
        <v>40.118596932860868</v>
      </c>
    </row>
    <row r="626" spans="1:19" x14ac:dyDescent="0.25">
      <c r="A626" s="68">
        <f t="shared" si="79"/>
        <v>624</v>
      </c>
      <c r="B626" s="68" t="s">
        <v>17</v>
      </c>
      <c r="C626" s="68" t="s">
        <v>1339</v>
      </c>
      <c r="D626" s="68" t="s">
        <v>3088</v>
      </c>
      <c r="E626" s="68" t="str">
        <f t="shared" si="77"/>
        <v>SERV</v>
      </c>
      <c r="F626" s="68" t="s">
        <v>1338</v>
      </c>
      <c r="G626" s="68">
        <f t="shared" si="78"/>
        <v>69</v>
      </c>
      <c r="H626" s="68">
        <f t="shared" si="80"/>
        <v>37</v>
      </c>
      <c r="I626" s="68" t="str">
        <f t="shared" si="73"/>
        <v>69_37_SERV</v>
      </c>
      <c r="J626" s="60">
        <v>33.192438063298503</v>
      </c>
      <c r="K626" s="60">
        <v>32.238227450073701</v>
      </c>
      <c r="L626" s="60">
        <v>10.2294464558558</v>
      </c>
      <c r="M626" s="68">
        <v>16</v>
      </c>
      <c r="N626" s="70">
        <f t="shared" si="74"/>
        <v>0.25</v>
      </c>
      <c r="O626" s="71">
        <v>4152911.06</v>
      </c>
      <c r="P626" s="57">
        <f t="shared" si="75"/>
        <v>0.19573545790754995</v>
      </c>
      <c r="Q626" s="68">
        <v>12</v>
      </c>
      <c r="R626" s="68">
        <v>20</v>
      </c>
      <c r="S626" s="72">
        <f t="shared" si="76"/>
        <v>25.220037323076003</v>
      </c>
    </row>
    <row r="627" spans="1:19" x14ac:dyDescent="0.25">
      <c r="A627" s="68">
        <f t="shared" si="79"/>
        <v>625</v>
      </c>
      <c r="B627" s="68" t="s">
        <v>17</v>
      </c>
      <c r="C627" s="68" t="s">
        <v>1385</v>
      </c>
      <c r="D627" s="68" t="s">
        <v>2399</v>
      </c>
      <c r="E627" s="68" t="str">
        <f t="shared" si="77"/>
        <v>AD</v>
      </c>
      <c r="F627" s="68" t="s">
        <v>1384</v>
      </c>
      <c r="G627" s="68">
        <f t="shared" si="78"/>
        <v>69</v>
      </c>
      <c r="H627" s="68">
        <f t="shared" si="80"/>
        <v>38</v>
      </c>
      <c r="I627" s="68" t="str">
        <f t="shared" si="73"/>
        <v>69_38_AD</v>
      </c>
      <c r="J627" s="60">
        <v>35.8511385019765</v>
      </c>
      <c r="K627" s="60">
        <v>35.485782042472898</v>
      </c>
      <c r="L627" s="60">
        <v>54.322314148238597</v>
      </c>
      <c r="M627" s="68">
        <v>209</v>
      </c>
      <c r="N627" s="70">
        <f t="shared" si="74"/>
        <v>0.74399999999999999</v>
      </c>
      <c r="O627" s="71">
        <v>87726159.441</v>
      </c>
      <c r="P627" s="57">
        <f t="shared" si="75"/>
        <v>0.62822331210977755</v>
      </c>
      <c r="Q627" s="68">
        <v>93</v>
      </c>
      <c r="R627" s="68">
        <v>250</v>
      </c>
      <c r="S627" s="72">
        <f t="shared" si="76"/>
        <v>41.886411564229327</v>
      </c>
    </row>
    <row r="628" spans="1:19" x14ac:dyDescent="0.25">
      <c r="A628" s="68">
        <f t="shared" si="79"/>
        <v>626</v>
      </c>
      <c r="B628" s="68" t="s">
        <v>17</v>
      </c>
      <c r="C628" s="68" t="s">
        <v>1385</v>
      </c>
      <c r="D628" s="68" t="s">
        <v>2860</v>
      </c>
      <c r="E628" s="68" t="str">
        <f t="shared" si="77"/>
        <v>OP</v>
      </c>
      <c r="F628" s="68" t="s">
        <v>1384</v>
      </c>
      <c r="G628" s="68">
        <f t="shared" si="78"/>
        <v>69</v>
      </c>
      <c r="H628" s="68">
        <f t="shared" si="80"/>
        <v>38</v>
      </c>
      <c r="I628" s="68" t="str">
        <f t="shared" si="73"/>
        <v>69_38_OP</v>
      </c>
      <c r="J628" s="60">
        <v>51.409986971653503</v>
      </c>
      <c r="K628" s="60">
        <v>31.0380396881223</v>
      </c>
      <c r="L628" s="60">
        <v>27.970536299651901</v>
      </c>
      <c r="M628" s="68">
        <v>18</v>
      </c>
      <c r="N628" s="70">
        <f t="shared" si="74"/>
        <v>5.6000000000000001E-2</v>
      </c>
      <c r="O628" s="71">
        <v>4361004.8029999901</v>
      </c>
      <c r="P628" s="57">
        <f t="shared" si="75"/>
        <v>3.1229964914967805E-2</v>
      </c>
      <c r="Q628" s="68">
        <v>7</v>
      </c>
      <c r="R628" s="68">
        <v>18</v>
      </c>
      <c r="S628" s="72">
        <f t="shared" si="76"/>
        <v>36.806187653142565</v>
      </c>
    </row>
    <row r="629" spans="1:19" x14ac:dyDescent="0.25">
      <c r="A629" s="68">
        <f t="shared" si="79"/>
        <v>627</v>
      </c>
      <c r="B629" s="68" t="s">
        <v>17</v>
      </c>
      <c r="C629" s="68" t="s">
        <v>1385</v>
      </c>
      <c r="D629" s="68" t="s">
        <v>3088</v>
      </c>
      <c r="E629" s="68" t="str">
        <f t="shared" si="77"/>
        <v>SERV</v>
      </c>
      <c r="F629" s="68" t="s">
        <v>1384</v>
      </c>
      <c r="G629" s="68">
        <f t="shared" si="78"/>
        <v>69</v>
      </c>
      <c r="H629" s="68">
        <f t="shared" si="80"/>
        <v>38</v>
      </c>
      <c r="I629" s="68" t="str">
        <f t="shared" si="73"/>
        <v>69_38_SERV</v>
      </c>
      <c r="J629" s="60">
        <v>53.2142677846685</v>
      </c>
      <c r="K629" s="60">
        <v>33.9767993132117</v>
      </c>
      <c r="L629" s="60">
        <v>45.700314942005598</v>
      </c>
      <c r="M629" s="68">
        <v>56</v>
      </c>
      <c r="N629" s="70">
        <f t="shared" si="74"/>
        <v>0.2</v>
      </c>
      <c r="O629" s="71">
        <v>47554516.906588197</v>
      </c>
      <c r="P629" s="57">
        <f t="shared" si="75"/>
        <v>0.34054672297525468</v>
      </c>
      <c r="Q629" s="68">
        <v>25</v>
      </c>
      <c r="R629" s="68">
        <v>56</v>
      </c>
      <c r="S629" s="72">
        <f t="shared" si="76"/>
        <v>44.297127346628599</v>
      </c>
    </row>
    <row r="630" spans="1:19" x14ac:dyDescent="0.25">
      <c r="A630" s="68">
        <f t="shared" si="79"/>
        <v>628</v>
      </c>
      <c r="B630" s="68" t="s">
        <v>17</v>
      </c>
      <c r="C630" s="68" t="s">
        <v>1729</v>
      </c>
      <c r="D630" s="68" t="s">
        <v>2399</v>
      </c>
      <c r="E630" s="68" t="str">
        <f t="shared" si="77"/>
        <v>AD</v>
      </c>
      <c r="F630" s="68" t="s">
        <v>1728</v>
      </c>
      <c r="G630" s="68">
        <f t="shared" si="78"/>
        <v>69</v>
      </c>
      <c r="H630" s="68">
        <f t="shared" si="80"/>
        <v>39</v>
      </c>
      <c r="I630" s="68" t="str">
        <f t="shared" si="73"/>
        <v>69_39_AD</v>
      </c>
      <c r="J630" s="60">
        <v>32.893794532013402</v>
      </c>
      <c r="K630" s="60">
        <v>21.410356156223699</v>
      </c>
      <c r="L630" s="60">
        <v>4.84286868299285</v>
      </c>
      <c r="M630" s="68">
        <v>276</v>
      </c>
      <c r="N630" s="70">
        <f t="shared" si="74"/>
        <v>0.77625570776255703</v>
      </c>
      <c r="O630" s="71">
        <v>94604321.200000003</v>
      </c>
      <c r="P630" s="57">
        <f t="shared" si="75"/>
        <v>0.87330742677856932</v>
      </c>
      <c r="Q630" s="68">
        <v>170</v>
      </c>
      <c r="R630" s="68">
        <v>367</v>
      </c>
      <c r="S630" s="72">
        <f t="shared" si="76"/>
        <v>19.715673123743318</v>
      </c>
    </row>
    <row r="631" spans="1:19" x14ac:dyDescent="0.25">
      <c r="A631" s="68">
        <f t="shared" si="79"/>
        <v>629</v>
      </c>
      <c r="B631" s="68" t="s">
        <v>17</v>
      </c>
      <c r="C631" s="68" t="s">
        <v>1729</v>
      </c>
      <c r="D631" s="68" t="s">
        <v>3088</v>
      </c>
      <c r="E631" s="68" t="str">
        <f t="shared" si="77"/>
        <v>SERV</v>
      </c>
      <c r="F631" s="68" t="s">
        <v>1728</v>
      </c>
      <c r="G631" s="68">
        <f t="shared" si="78"/>
        <v>69</v>
      </c>
      <c r="H631" s="68">
        <f t="shared" si="80"/>
        <v>39</v>
      </c>
      <c r="I631" s="68" t="str">
        <f t="shared" si="73"/>
        <v>69_39_SERV</v>
      </c>
      <c r="J631" s="60">
        <v>21.510521448999999</v>
      </c>
      <c r="K631" s="60">
        <v>20.9906169037281</v>
      </c>
      <c r="L631" s="60">
        <v>2.9049543578083599</v>
      </c>
      <c r="M631" s="68">
        <v>90</v>
      </c>
      <c r="N631" s="70">
        <f t="shared" si="74"/>
        <v>0.22374429223744291</v>
      </c>
      <c r="O631" s="71">
        <v>13724450.890000001</v>
      </c>
      <c r="P631" s="57">
        <f t="shared" si="75"/>
        <v>0.12669257322143068</v>
      </c>
      <c r="Q631" s="68">
        <v>49</v>
      </c>
      <c r="R631" s="68">
        <v>95</v>
      </c>
      <c r="S631" s="72">
        <f t="shared" si="76"/>
        <v>15.135364236845485</v>
      </c>
    </row>
    <row r="632" spans="1:19" x14ac:dyDescent="0.25">
      <c r="A632" s="68">
        <f t="shared" si="79"/>
        <v>630</v>
      </c>
      <c r="B632" s="68" t="s">
        <v>17</v>
      </c>
      <c r="C632" s="68" t="s">
        <v>1280</v>
      </c>
      <c r="D632" s="68" t="s">
        <v>2399</v>
      </c>
      <c r="E632" s="68" t="str">
        <f t="shared" si="77"/>
        <v>AD</v>
      </c>
      <c r="F632" s="68" t="s">
        <v>1279</v>
      </c>
      <c r="G632" s="68">
        <f t="shared" si="78"/>
        <v>69</v>
      </c>
      <c r="H632" s="68">
        <f t="shared" si="80"/>
        <v>40</v>
      </c>
      <c r="I632" s="68" t="str">
        <f t="shared" si="73"/>
        <v>69_40_AD</v>
      </c>
      <c r="J632" s="60">
        <v>33.351446751384401</v>
      </c>
      <c r="K632" s="60">
        <v>43.205506245017602</v>
      </c>
      <c r="L632" s="60">
        <v>44.3814550977755</v>
      </c>
      <c r="M632" s="68">
        <v>195</v>
      </c>
      <c r="N632" s="70">
        <f t="shared" si="74"/>
        <v>0.55223880597014929</v>
      </c>
      <c r="O632" s="71">
        <v>30695101.5912599</v>
      </c>
      <c r="P632" s="57">
        <f t="shared" si="75"/>
        <v>0.49103600079228299</v>
      </c>
      <c r="Q632" s="68">
        <v>74</v>
      </c>
      <c r="R632" s="68">
        <v>207</v>
      </c>
      <c r="S632" s="72">
        <f t="shared" si="76"/>
        <v>40.312802698059166</v>
      </c>
    </row>
    <row r="633" spans="1:19" x14ac:dyDescent="0.25">
      <c r="A633" s="68">
        <f t="shared" si="79"/>
        <v>631</v>
      </c>
      <c r="B633" s="68" t="s">
        <v>17</v>
      </c>
      <c r="C633" s="68" t="s">
        <v>1280</v>
      </c>
      <c r="D633" s="68" t="s">
        <v>2860</v>
      </c>
      <c r="E633" s="68" t="str">
        <f t="shared" si="77"/>
        <v>OP</v>
      </c>
      <c r="F633" s="68" t="s">
        <v>1279</v>
      </c>
      <c r="G633" s="68">
        <f t="shared" si="78"/>
        <v>69</v>
      </c>
      <c r="H633" s="68">
        <f t="shared" si="80"/>
        <v>40</v>
      </c>
      <c r="I633" s="68" t="str">
        <f t="shared" si="73"/>
        <v>69_40_OP</v>
      </c>
      <c r="J633" s="60">
        <v>36.543637200182701</v>
      </c>
      <c r="K633" s="60">
        <v>22.045189568207999</v>
      </c>
      <c r="L633" s="60">
        <v>4.9554099743477797</v>
      </c>
      <c r="M633" s="68">
        <v>16</v>
      </c>
      <c r="N633" s="70">
        <f t="shared" si="74"/>
        <v>8.9552238805970144E-2</v>
      </c>
      <c r="O633" s="71">
        <v>10176094.710000001</v>
      </c>
      <c r="P633" s="57">
        <f t="shared" si="75"/>
        <v>0.16278912891771305</v>
      </c>
      <c r="Q633" s="68">
        <v>12</v>
      </c>
      <c r="R633" s="68">
        <v>16</v>
      </c>
      <c r="S633" s="72">
        <f t="shared" si="76"/>
        <v>21.181412247579495</v>
      </c>
    </row>
    <row r="634" spans="1:19" x14ac:dyDescent="0.25">
      <c r="A634" s="68">
        <f t="shared" si="79"/>
        <v>632</v>
      </c>
      <c r="B634" s="68" t="s">
        <v>17</v>
      </c>
      <c r="C634" s="68" t="s">
        <v>1280</v>
      </c>
      <c r="D634" s="68" t="s">
        <v>3088</v>
      </c>
      <c r="E634" s="68" t="str">
        <f t="shared" si="77"/>
        <v>SERV</v>
      </c>
      <c r="F634" s="68" t="s">
        <v>1279</v>
      </c>
      <c r="G634" s="68">
        <f t="shared" si="78"/>
        <v>69</v>
      </c>
      <c r="H634" s="68">
        <f t="shared" si="80"/>
        <v>40</v>
      </c>
      <c r="I634" s="68" t="str">
        <f t="shared" si="73"/>
        <v>69_40_SERV</v>
      </c>
      <c r="J634" s="60">
        <v>41.847068617980703</v>
      </c>
      <c r="K634" s="60">
        <v>39.165063127503601</v>
      </c>
      <c r="L634" s="60">
        <v>41.534621913693002</v>
      </c>
      <c r="M634" s="68">
        <v>114</v>
      </c>
      <c r="N634" s="70">
        <f t="shared" si="74"/>
        <v>0.35820895522388058</v>
      </c>
      <c r="O634" s="71">
        <v>21639702.170000002</v>
      </c>
      <c r="P634" s="57">
        <f t="shared" si="75"/>
        <v>0.34617487029000393</v>
      </c>
      <c r="Q634" s="68">
        <v>48</v>
      </c>
      <c r="R634" s="68">
        <v>114</v>
      </c>
      <c r="S634" s="72">
        <f t="shared" si="76"/>
        <v>40.848917886392435</v>
      </c>
    </row>
    <row r="635" spans="1:19" x14ac:dyDescent="0.25">
      <c r="A635" s="68">
        <f t="shared" si="79"/>
        <v>633</v>
      </c>
      <c r="B635" s="68" t="s">
        <v>17</v>
      </c>
      <c r="C635" s="68" t="s">
        <v>1719</v>
      </c>
      <c r="D635" s="68" t="s">
        <v>2399</v>
      </c>
      <c r="E635" s="68" t="str">
        <f t="shared" si="77"/>
        <v>AD</v>
      </c>
      <c r="F635" s="68" t="s">
        <v>1718</v>
      </c>
      <c r="G635" s="68">
        <f t="shared" si="78"/>
        <v>69</v>
      </c>
      <c r="H635" s="68">
        <f t="shared" si="80"/>
        <v>41</v>
      </c>
      <c r="I635" s="68" t="str">
        <f t="shared" si="73"/>
        <v>69_41_AD</v>
      </c>
      <c r="J635" s="60">
        <v>27.6065116809363</v>
      </c>
      <c r="K635" s="60">
        <v>65.664176935720107</v>
      </c>
      <c r="L635" s="60">
        <v>59.706967029851199</v>
      </c>
      <c r="M635" s="68">
        <v>201</v>
      </c>
      <c r="N635" s="70">
        <f t="shared" si="74"/>
        <v>0.58441558441558439</v>
      </c>
      <c r="O635" s="71">
        <v>46777401.197999999</v>
      </c>
      <c r="P635" s="57">
        <f t="shared" si="75"/>
        <v>0.58928903873514904</v>
      </c>
      <c r="Q635" s="68">
        <v>90</v>
      </c>
      <c r="R635" s="68">
        <v>201</v>
      </c>
      <c r="S635" s="72">
        <f t="shared" si="76"/>
        <v>50.992551882169202</v>
      </c>
    </row>
    <row r="636" spans="1:19" x14ac:dyDescent="0.25">
      <c r="A636" s="68">
        <f t="shared" si="79"/>
        <v>634</v>
      </c>
      <c r="B636" s="68" t="s">
        <v>17</v>
      </c>
      <c r="C636" s="68" t="s">
        <v>1719</v>
      </c>
      <c r="D636" s="68" t="s">
        <v>2860</v>
      </c>
      <c r="E636" s="68" t="str">
        <f t="shared" si="77"/>
        <v>OP</v>
      </c>
      <c r="F636" s="68" t="s">
        <v>1718</v>
      </c>
      <c r="G636" s="68">
        <f t="shared" si="78"/>
        <v>69</v>
      </c>
      <c r="H636" s="68">
        <f t="shared" si="80"/>
        <v>41</v>
      </c>
      <c r="I636" s="68" t="str">
        <f t="shared" si="73"/>
        <v>69_41_OP</v>
      </c>
      <c r="J636" s="60">
        <v>77.516847372474302</v>
      </c>
      <c r="K636" s="60">
        <v>56.938194896181102</v>
      </c>
      <c r="L636" s="60">
        <v>37.661115805043202</v>
      </c>
      <c r="M636" s="68">
        <v>6</v>
      </c>
      <c r="N636" s="70">
        <f t="shared" si="74"/>
        <v>2.5974025974025976E-2</v>
      </c>
      <c r="O636" s="71">
        <v>4308930.45</v>
      </c>
      <c r="P636" s="57">
        <f t="shared" si="75"/>
        <v>5.4282739481595635E-2</v>
      </c>
      <c r="Q636" s="68">
        <v>4</v>
      </c>
      <c r="R636" s="68">
        <v>6</v>
      </c>
      <c r="S636" s="72">
        <f t="shared" si="76"/>
        <v>57.372052691232874</v>
      </c>
    </row>
    <row r="637" spans="1:19" x14ac:dyDescent="0.25">
      <c r="A637" s="68">
        <f t="shared" si="79"/>
        <v>635</v>
      </c>
      <c r="B637" s="68" t="s">
        <v>17</v>
      </c>
      <c r="C637" s="68" t="s">
        <v>1719</v>
      </c>
      <c r="D637" s="68" t="s">
        <v>3088</v>
      </c>
      <c r="E637" s="68" t="str">
        <f t="shared" si="77"/>
        <v>SERV</v>
      </c>
      <c r="F637" s="68" t="s">
        <v>1718</v>
      </c>
      <c r="G637" s="68">
        <f t="shared" si="78"/>
        <v>69</v>
      </c>
      <c r="H637" s="68">
        <f t="shared" si="80"/>
        <v>41</v>
      </c>
      <c r="I637" s="68" t="str">
        <f t="shared" si="73"/>
        <v>69_41_SERV</v>
      </c>
      <c r="J637" s="60">
        <v>25.3543938859954</v>
      </c>
      <c r="K637" s="60">
        <v>66.620239662901099</v>
      </c>
      <c r="L637" s="60">
        <v>47.195474669857802</v>
      </c>
      <c r="M637" s="68">
        <v>102</v>
      </c>
      <c r="N637" s="70">
        <f t="shared" si="74"/>
        <v>0.38961038961038963</v>
      </c>
      <c r="O637" s="71">
        <v>28293052.870000001</v>
      </c>
      <c r="P637" s="57">
        <f t="shared" si="75"/>
        <v>0.35642822178325523</v>
      </c>
      <c r="Q637" s="68">
        <v>60</v>
      </c>
      <c r="R637" s="68">
        <v>102</v>
      </c>
      <c r="S637" s="72">
        <f t="shared" si="76"/>
        <v>46.3900360729181</v>
      </c>
    </row>
    <row r="638" spans="1:19" x14ac:dyDescent="0.25">
      <c r="A638" s="68">
        <f t="shared" si="79"/>
        <v>636</v>
      </c>
      <c r="B638" s="68" t="s">
        <v>17</v>
      </c>
      <c r="C638" s="68" t="s">
        <v>745</v>
      </c>
      <c r="D638" s="68" t="s">
        <v>2399</v>
      </c>
      <c r="E638" s="68" t="str">
        <f t="shared" si="77"/>
        <v>AD</v>
      </c>
      <c r="F638" s="68" t="s">
        <v>744</v>
      </c>
      <c r="G638" s="68">
        <f t="shared" si="78"/>
        <v>69</v>
      </c>
      <c r="H638" s="68">
        <f t="shared" si="80"/>
        <v>42</v>
      </c>
      <c r="I638" s="68" t="str">
        <f t="shared" si="73"/>
        <v>69_42_AD</v>
      </c>
      <c r="J638" s="60">
        <v>26.416029883769401</v>
      </c>
      <c r="K638" s="60">
        <v>39.465065965833197</v>
      </c>
      <c r="L638" s="60">
        <v>85.165829149417803</v>
      </c>
      <c r="M638" s="68">
        <v>147</v>
      </c>
      <c r="N638" s="70">
        <f t="shared" si="74"/>
        <v>0.43119266055045874</v>
      </c>
      <c r="O638" s="71">
        <v>49281302.891999997</v>
      </c>
      <c r="P638" s="57">
        <f t="shared" si="75"/>
        <v>0.50217904670367652</v>
      </c>
      <c r="Q638" s="68">
        <v>47</v>
      </c>
      <c r="R638" s="68">
        <v>147</v>
      </c>
      <c r="S638" s="72">
        <f t="shared" si="76"/>
        <v>50.348974999673466</v>
      </c>
    </row>
    <row r="639" spans="1:19" x14ac:dyDescent="0.25">
      <c r="A639" s="68">
        <f t="shared" si="79"/>
        <v>637</v>
      </c>
      <c r="B639" s="68" t="s">
        <v>17</v>
      </c>
      <c r="C639" s="68" t="s">
        <v>745</v>
      </c>
      <c r="D639" s="68" t="s">
        <v>2860</v>
      </c>
      <c r="E639" s="68" t="str">
        <f t="shared" si="77"/>
        <v>OP</v>
      </c>
      <c r="F639" s="68" t="s">
        <v>744</v>
      </c>
      <c r="G639" s="68">
        <f t="shared" si="78"/>
        <v>69</v>
      </c>
      <c r="H639" s="68">
        <f t="shared" si="80"/>
        <v>42</v>
      </c>
      <c r="I639" s="68" t="str">
        <f t="shared" si="73"/>
        <v>69_42_OP</v>
      </c>
      <c r="J639" s="60">
        <v>56.561088880928999</v>
      </c>
      <c r="K639" s="60">
        <v>36.999739026208402</v>
      </c>
      <c r="L639" s="60">
        <v>17.7018256305868</v>
      </c>
      <c r="M639" s="68">
        <v>15</v>
      </c>
      <c r="N639" s="70">
        <f t="shared" si="74"/>
        <v>0.10091743119266056</v>
      </c>
      <c r="O639" s="71">
        <v>12150963.769999901</v>
      </c>
      <c r="P639" s="57">
        <f t="shared" si="75"/>
        <v>0.12381895454188599</v>
      </c>
      <c r="Q639" s="68">
        <v>11</v>
      </c>
      <c r="R639" s="68">
        <v>16</v>
      </c>
      <c r="S639" s="72">
        <f t="shared" si="76"/>
        <v>37.087551179241395</v>
      </c>
    </row>
    <row r="640" spans="1:19" x14ac:dyDescent="0.25">
      <c r="A640" s="68">
        <f t="shared" si="79"/>
        <v>638</v>
      </c>
      <c r="B640" s="68" t="s">
        <v>17</v>
      </c>
      <c r="C640" s="68" t="s">
        <v>745</v>
      </c>
      <c r="D640" s="68" t="s">
        <v>3088</v>
      </c>
      <c r="E640" s="68" t="str">
        <f t="shared" si="77"/>
        <v>SERV</v>
      </c>
      <c r="F640" s="68" t="s">
        <v>744</v>
      </c>
      <c r="G640" s="68">
        <f t="shared" si="78"/>
        <v>69</v>
      </c>
      <c r="H640" s="68">
        <f t="shared" si="80"/>
        <v>42</v>
      </c>
      <c r="I640" s="68" t="str">
        <f t="shared" si="73"/>
        <v>69_42_SERV</v>
      </c>
      <c r="J640" s="60">
        <v>29.4372034325865</v>
      </c>
      <c r="K640" s="60">
        <v>41.322761279637</v>
      </c>
      <c r="L640" s="60">
        <v>48.302166320946299</v>
      </c>
      <c r="M640" s="68">
        <v>115</v>
      </c>
      <c r="N640" s="70">
        <f t="shared" si="74"/>
        <v>0.46788990825688076</v>
      </c>
      <c r="O640" s="71">
        <v>36702657.954000004</v>
      </c>
      <c r="P640" s="57">
        <f t="shared" si="75"/>
        <v>0.3740019987544374</v>
      </c>
      <c r="Q640" s="68">
        <v>51</v>
      </c>
      <c r="R640" s="68">
        <v>115</v>
      </c>
      <c r="S640" s="72">
        <f t="shared" si="76"/>
        <v>39.687377011056604</v>
      </c>
    </row>
    <row r="641" spans="1:19" x14ac:dyDescent="0.25">
      <c r="A641" s="68">
        <f t="shared" si="79"/>
        <v>639</v>
      </c>
      <c r="B641" s="68" t="s">
        <v>17</v>
      </c>
      <c r="C641" s="68" t="s">
        <v>1242</v>
      </c>
      <c r="D641" s="68" t="s">
        <v>2399</v>
      </c>
      <c r="E641" s="68" t="str">
        <f t="shared" si="77"/>
        <v>AD</v>
      </c>
      <c r="F641" s="68" t="s">
        <v>1241</v>
      </c>
      <c r="G641" s="68">
        <f t="shared" si="78"/>
        <v>69</v>
      </c>
      <c r="H641" s="68">
        <f t="shared" si="80"/>
        <v>43</v>
      </c>
      <c r="I641" s="68" t="str">
        <f t="shared" si="73"/>
        <v>69_43_AD</v>
      </c>
      <c r="J641" s="60">
        <v>36.443293189762798</v>
      </c>
      <c r="K641" s="60">
        <v>29.9589297240002</v>
      </c>
      <c r="L641" s="60">
        <v>61.883548371262798</v>
      </c>
      <c r="M641" s="68">
        <v>477</v>
      </c>
      <c r="N641" s="70">
        <f t="shared" si="74"/>
        <v>0.67615658362989328</v>
      </c>
      <c r="O641" s="71">
        <v>1207428929.25897</v>
      </c>
      <c r="P641" s="57">
        <f t="shared" si="75"/>
        <v>0.45715585942273596</v>
      </c>
      <c r="Q641" s="68">
        <v>190</v>
      </c>
      <c r="R641" s="68">
        <v>581</v>
      </c>
      <c r="S641" s="72">
        <f t="shared" si="76"/>
        <v>42.761923761675263</v>
      </c>
    </row>
    <row r="642" spans="1:19" x14ac:dyDescent="0.25">
      <c r="A642" s="68">
        <f t="shared" si="79"/>
        <v>640</v>
      </c>
      <c r="B642" s="68" t="s">
        <v>17</v>
      </c>
      <c r="C642" s="68" t="s">
        <v>1242</v>
      </c>
      <c r="D642" s="68" t="s">
        <v>2860</v>
      </c>
      <c r="E642" s="68" t="str">
        <f t="shared" si="77"/>
        <v>OP</v>
      </c>
      <c r="F642" s="68" t="s">
        <v>1241</v>
      </c>
      <c r="G642" s="68">
        <f t="shared" si="78"/>
        <v>69</v>
      </c>
      <c r="H642" s="68">
        <f t="shared" si="80"/>
        <v>43</v>
      </c>
      <c r="I642" s="68" t="str">
        <f t="shared" si="73"/>
        <v>69_43_OP</v>
      </c>
      <c r="J642" s="60">
        <v>60.649135993819698</v>
      </c>
      <c r="K642" s="60">
        <v>51.7042812118735</v>
      </c>
      <c r="L642" s="60">
        <v>25.750512631144101</v>
      </c>
      <c r="M642" s="68">
        <v>12</v>
      </c>
      <c r="N642" s="70">
        <f t="shared" si="74"/>
        <v>1.7793594306049824E-2</v>
      </c>
      <c r="O642" s="71">
        <v>24285670.289999999</v>
      </c>
      <c r="P642" s="57">
        <f t="shared" si="75"/>
        <v>9.1950227496171901E-3</v>
      </c>
      <c r="Q642" s="68">
        <v>5</v>
      </c>
      <c r="R642" s="68">
        <v>15</v>
      </c>
      <c r="S642" s="72">
        <f t="shared" si="76"/>
        <v>46.034643278945765</v>
      </c>
    </row>
    <row r="643" spans="1:19" x14ac:dyDescent="0.25">
      <c r="A643" s="68">
        <f t="shared" si="79"/>
        <v>641</v>
      </c>
      <c r="B643" s="68" t="s">
        <v>17</v>
      </c>
      <c r="C643" s="68" t="s">
        <v>1242</v>
      </c>
      <c r="D643" s="68" t="s">
        <v>3088</v>
      </c>
      <c r="E643" s="68" t="str">
        <f t="shared" si="77"/>
        <v>SERV</v>
      </c>
      <c r="F643" s="68" t="s">
        <v>1241</v>
      </c>
      <c r="G643" s="68">
        <f t="shared" si="78"/>
        <v>69</v>
      </c>
      <c r="H643" s="68">
        <f t="shared" si="80"/>
        <v>43</v>
      </c>
      <c r="I643" s="68" t="str">
        <f t="shared" ref="I643:I706" si="81">CONCATENATE(G643,"_",H643,"_",E643)</f>
        <v>69_43_SERV</v>
      </c>
      <c r="J643" s="60">
        <v>52.4262652703908</v>
      </c>
      <c r="K643" s="60">
        <v>48.6871390154609</v>
      </c>
      <c r="L643" s="60">
        <v>36.363964099306401</v>
      </c>
      <c r="M643" s="68">
        <v>165</v>
      </c>
      <c r="N643" s="70">
        <f t="shared" ref="N643:N706" si="82">Q643/SUMIF($C$3:$C$3832,C643,$Q$3:$Q$3832)</f>
        <v>0.30604982206405695</v>
      </c>
      <c r="O643" s="71">
        <v>1409461061.5999999</v>
      </c>
      <c r="P643" s="57">
        <f t="shared" ref="P643:P706" si="83">O643/SUMIF($C$3:$C$3832,C643,$O$3:$O$3832)</f>
        <v>0.53364911782764701</v>
      </c>
      <c r="Q643" s="68">
        <v>86</v>
      </c>
      <c r="R643" s="68">
        <v>166</v>
      </c>
      <c r="S643" s="72">
        <f t="shared" ref="S643:S706" si="84">AVERAGE(J643:L643)</f>
        <v>45.825789461719374</v>
      </c>
    </row>
    <row r="644" spans="1:19" x14ac:dyDescent="0.25">
      <c r="A644" s="68">
        <f t="shared" si="79"/>
        <v>642</v>
      </c>
      <c r="B644" s="68" t="s">
        <v>17</v>
      </c>
      <c r="C644" s="68" t="s">
        <v>844</v>
      </c>
      <c r="D644" s="68" t="s">
        <v>2399</v>
      </c>
      <c r="E644" s="68" t="str">
        <f t="shared" ref="E644:E707" si="85">IF(D644="Adquisiciones","AD",IF(D644="Arrendamientos","AR",IF(D644="Servicios","SERV",IF(D644="Obra pública","OP",IF(D644="Servicios relacionados con la OP","SOP","")))))</f>
        <v>AD</v>
      </c>
      <c r="F644" s="68" t="s">
        <v>843</v>
      </c>
      <c r="G644" s="68">
        <f t="shared" ref="G644:G707" si="86">IF(B644&lt;&gt;B643,G643+1,G643)</f>
        <v>69</v>
      </c>
      <c r="H644" s="68">
        <f t="shared" si="80"/>
        <v>44</v>
      </c>
      <c r="I644" s="68" t="str">
        <f t="shared" si="81"/>
        <v>69_44_AD</v>
      </c>
      <c r="J644" s="60">
        <v>29.898696639450101</v>
      </c>
      <c r="K644" s="60">
        <v>47.292975440220097</v>
      </c>
      <c r="L644" s="60">
        <v>69.776929369476093</v>
      </c>
      <c r="M644" s="68">
        <v>2062</v>
      </c>
      <c r="N644" s="70">
        <f t="shared" si="82"/>
        <v>0.68790849673202614</v>
      </c>
      <c r="O644" s="71">
        <v>1200154318.6650701</v>
      </c>
      <c r="P644" s="57">
        <f t="shared" si="83"/>
        <v>0.63985395926453492</v>
      </c>
      <c r="Q644" s="68">
        <v>421</v>
      </c>
      <c r="R644" s="68">
        <v>2286</v>
      </c>
      <c r="S644" s="72">
        <f t="shared" si="84"/>
        <v>48.989533816382099</v>
      </c>
    </row>
    <row r="645" spans="1:19" x14ac:dyDescent="0.25">
      <c r="A645" s="68">
        <f t="shared" ref="A645:A708" si="87">A644+1</f>
        <v>643</v>
      </c>
      <c r="B645" s="68" t="s">
        <v>17</v>
      </c>
      <c r="C645" s="68" t="s">
        <v>844</v>
      </c>
      <c r="D645" s="68" t="s">
        <v>2456</v>
      </c>
      <c r="E645" s="68" t="str">
        <f t="shared" si="85"/>
        <v>AR</v>
      </c>
      <c r="F645" s="68" t="s">
        <v>843</v>
      </c>
      <c r="G645" s="68">
        <f t="shared" si="86"/>
        <v>69</v>
      </c>
      <c r="H645" s="68">
        <f t="shared" si="80"/>
        <v>44</v>
      </c>
      <c r="I645" s="68" t="str">
        <f t="shared" si="81"/>
        <v>69_44_AR</v>
      </c>
      <c r="J645" s="60">
        <v>48.254109447588903</v>
      </c>
      <c r="K645" s="60">
        <v>26.072006215667901</v>
      </c>
      <c r="L645" s="60">
        <v>56.4529587420312</v>
      </c>
      <c r="M645" s="68">
        <v>5</v>
      </c>
      <c r="N645" s="70">
        <f t="shared" si="82"/>
        <v>8.1699346405228763E-3</v>
      </c>
      <c r="O645" s="71">
        <v>1040060</v>
      </c>
      <c r="P645" s="57">
        <f t="shared" si="83"/>
        <v>5.5450078254344148E-4</v>
      </c>
      <c r="Q645" s="68">
        <v>5</v>
      </c>
      <c r="R645" s="68">
        <v>5</v>
      </c>
      <c r="S645" s="72">
        <f t="shared" si="84"/>
        <v>43.59302480176266</v>
      </c>
    </row>
    <row r="646" spans="1:19" x14ac:dyDescent="0.25">
      <c r="A646" s="68">
        <f t="shared" si="87"/>
        <v>644</v>
      </c>
      <c r="B646" s="68" t="s">
        <v>17</v>
      </c>
      <c r="C646" s="68" t="s">
        <v>844</v>
      </c>
      <c r="D646" s="68" t="s">
        <v>2860</v>
      </c>
      <c r="E646" s="68" t="str">
        <f t="shared" si="85"/>
        <v>OP</v>
      </c>
      <c r="F646" s="68" t="s">
        <v>843</v>
      </c>
      <c r="G646" s="68">
        <f t="shared" si="86"/>
        <v>69</v>
      </c>
      <c r="H646" s="68">
        <f t="shared" si="80"/>
        <v>44</v>
      </c>
      <c r="I646" s="68" t="str">
        <f t="shared" si="81"/>
        <v>69_44_OP</v>
      </c>
      <c r="J646" s="60">
        <v>41.8095381889474</v>
      </c>
      <c r="K646" s="60">
        <v>36.4535407025963</v>
      </c>
      <c r="L646" s="60">
        <v>32.555414112528197</v>
      </c>
      <c r="M646" s="68">
        <v>339</v>
      </c>
      <c r="N646" s="70">
        <f t="shared" si="82"/>
        <v>7.0261437908496732E-2</v>
      </c>
      <c r="O646" s="71">
        <v>222448742.16</v>
      </c>
      <c r="P646" s="57">
        <f t="shared" si="83"/>
        <v>0.11859700556076019</v>
      </c>
      <c r="Q646" s="68">
        <v>43</v>
      </c>
      <c r="R646" s="68">
        <v>343</v>
      </c>
      <c r="S646" s="72">
        <f t="shared" si="84"/>
        <v>36.939497668023968</v>
      </c>
    </row>
    <row r="647" spans="1:19" x14ac:dyDescent="0.25">
      <c r="A647" s="68">
        <f t="shared" si="87"/>
        <v>645</v>
      </c>
      <c r="B647" s="68" t="s">
        <v>17</v>
      </c>
      <c r="C647" s="68" t="s">
        <v>844</v>
      </c>
      <c r="D647" s="68" t="s">
        <v>3088</v>
      </c>
      <c r="E647" s="68" t="str">
        <f t="shared" si="85"/>
        <v>SERV</v>
      </c>
      <c r="F647" s="68" t="s">
        <v>843</v>
      </c>
      <c r="G647" s="68">
        <f t="shared" si="86"/>
        <v>69</v>
      </c>
      <c r="H647" s="68">
        <f t="shared" si="80"/>
        <v>44</v>
      </c>
      <c r="I647" s="68" t="str">
        <f t="shared" si="81"/>
        <v>69_44_SERV</v>
      </c>
      <c r="J647" s="60">
        <v>43.0235551333096</v>
      </c>
      <c r="K647" s="60">
        <v>51.4902087958313</v>
      </c>
      <c r="L647" s="60">
        <v>36.4474752371612</v>
      </c>
      <c r="M647" s="68">
        <v>446</v>
      </c>
      <c r="N647" s="70">
        <f t="shared" si="82"/>
        <v>0.23366013071895425</v>
      </c>
      <c r="O647" s="71">
        <v>452026008.49400002</v>
      </c>
      <c r="P647" s="57">
        <f t="shared" si="83"/>
        <v>0.24099453439216137</v>
      </c>
      <c r="Q647" s="68">
        <v>143</v>
      </c>
      <c r="R647" s="68">
        <v>459</v>
      </c>
      <c r="S647" s="72">
        <f t="shared" si="84"/>
        <v>43.653746388767367</v>
      </c>
    </row>
    <row r="648" spans="1:19" x14ac:dyDescent="0.25">
      <c r="A648" s="68">
        <f t="shared" si="87"/>
        <v>646</v>
      </c>
      <c r="B648" s="68" t="s">
        <v>17</v>
      </c>
      <c r="C648" s="68" t="s">
        <v>1325</v>
      </c>
      <c r="D648" s="68" t="s">
        <v>2399</v>
      </c>
      <c r="E648" s="68" t="str">
        <f t="shared" si="85"/>
        <v>AD</v>
      </c>
      <c r="F648" s="68" t="s">
        <v>1324</v>
      </c>
      <c r="G648" s="68">
        <f t="shared" si="86"/>
        <v>69</v>
      </c>
      <c r="H648" s="68">
        <f t="shared" si="80"/>
        <v>45</v>
      </c>
      <c r="I648" s="68" t="str">
        <f t="shared" si="81"/>
        <v>69_45_AD</v>
      </c>
      <c r="J648" s="60">
        <v>33.204627514291403</v>
      </c>
      <c r="K648" s="60">
        <v>49.601558974196998</v>
      </c>
      <c r="L648" s="60">
        <v>83.885280606357099</v>
      </c>
      <c r="M648" s="68">
        <v>130</v>
      </c>
      <c r="N648" s="70">
        <f t="shared" si="82"/>
        <v>0.39037433155080214</v>
      </c>
      <c r="O648" s="71">
        <v>128499025.578806</v>
      </c>
      <c r="P648" s="57">
        <f t="shared" si="83"/>
        <v>0.36191902522821823</v>
      </c>
      <c r="Q648" s="68">
        <v>73</v>
      </c>
      <c r="R648" s="68">
        <v>132</v>
      </c>
      <c r="S648" s="72">
        <f t="shared" si="84"/>
        <v>55.5638223649485</v>
      </c>
    </row>
    <row r="649" spans="1:19" x14ac:dyDescent="0.25">
      <c r="A649" s="68">
        <f t="shared" si="87"/>
        <v>647</v>
      </c>
      <c r="B649" s="68" t="s">
        <v>17</v>
      </c>
      <c r="C649" s="68" t="s">
        <v>1325</v>
      </c>
      <c r="D649" s="68" t="s">
        <v>3088</v>
      </c>
      <c r="E649" s="68" t="str">
        <f t="shared" si="85"/>
        <v>SERV</v>
      </c>
      <c r="F649" s="68" t="s">
        <v>1324</v>
      </c>
      <c r="G649" s="68">
        <f t="shared" si="86"/>
        <v>69</v>
      </c>
      <c r="H649" s="68">
        <f t="shared" ref="H649:H712" si="88">IF(B649&lt;&gt;B648,1,IF(C649&lt;&gt;C648,H648+1,H648))</f>
        <v>45</v>
      </c>
      <c r="I649" s="68" t="str">
        <f t="shared" si="81"/>
        <v>69_45_SERV</v>
      </c>
      <c r="J649" s="60">
        <v>34.861408862590899</v>
      </c>
      <c r="K649" s="60">
        <v>37.890651323008903</v>
      </c>
      <c r="L649" s="60">
        <v>68.238084504305306</v>
      </c>
      <c r="M649" s="68">
        <v>246</v>
      </c>
      <c r="N649" s="70">
        <f t="shared" si="82"/>
        <v>0.60962566844919786</v>
      </c>
      <c r="O649" s="71">
        <v>226550078.285732</v>
      </c>
      <c r="P649" s="57">
        <f t="shared" si="83"/>
        <v>0.63808097477178172</v>
      </c>
      <c r="Q649" s="68">
        <v>114</v>
      </c>
      <c r="R649" s="68">
        <v>273</v>
      </c>
      <c r="S649" s="72">
        <f t="shared" si="84"/>
        <v>46.996714896635034</v>
      </c>
    </row>
    <row r="650" spans="1:19" x14ac:dyDescent="0.25">
      <c r="A650" s="68">
        <f t="shared" si="87"/>
        <v>648</v>
      </c>
      <c r="B650" s="68" t="s">
        <v>17</v>
      </c>
      <c r="C650" s="68" t="s">
        <v>971</v>
      </c>
      <c r="D650" s="68" t="s">
        <v>2399</v>
      </c>
      <c r="E650" s="68" t="str">
        <f t="shared" si="85"/>
        <v>AD</v>
      </c>
      <c r="F650" s="68" t="s">
        <v>970</v>
      </c>
      <c r="G650" s="68">
        <f t="shared" si="86"/>
        <v>69</v>
      </c>
      <c r="H650" s="68">
        <f t="shared" si="88"/>
        <v>46</v>
      </c>
      <c r="I650" s="68" t="str">
        <f t="shared" si="81"/>
        <v>69_46_AD</v>
      </c>
      <c r="J650" s="60">
        <v>29.359001091607599</v>
      </c>
      <c r="K650" s="60">
        <v>43.8676212796166</v>
      </c>
      <c r="L650" s="60">
        <v>62.675853122005798</v>
      </c>
      <c r="M650" s="68">
        <v>307</v>
      </c>
      <c r="N650" s="70">
        <f t="shared" si="82"/>
        <v>0.58333333333333337</v>
      </c>
      <c r="O650" s="71">
        <v>185480987.189226</v>
      </c>
      <c r="P650" s="57">
        <f t="shared" si="83"/>
        <v>0.51527810080913783</v>
      </c>
      <c r="Q650" s="68">
        <v>154</v>
      </c>
      <c r="R650" s="68">
        <v>322</v>
      </c>
      <c r="S650" s="72">
        <f t="shared" si="84"/>
        <v>45.300825164409993</v>
      </c>
    </row>
    <row r="651" spans="1:19" x14ac:dyDescent="0.25">
      <c r="A651" s="68">
        <f t="shared" si="87"/>
        <v>649</v>
      </c>
      <c r="B651" s="68" t="s">
        <v>17</v>
      </c>
      <c r="C651" s="68" t="s">
        <v>971</v>
      </c>
      <c r="D651" s="68" t="s">
        <v>3088</v>
      </c>
      <c r="E651" s="68" t="str">
        <f t="shared" si="85"/>
        <v>SERV</v>
      </c>
      <c r="F651" s="68" t="s">
        <v>970</v>
      </c>
      <c r="G651" s="68">
        <f t="shared" si="86"/>
        <v>69</v>
      </c>
      <c r="H651" s="68">
        <f t="shared" si="88"/>
        <v>46</v>
      </c>
      <c r="I651" s="68" t="str">
        <f t="shared" si="81"/>
        <v>69_46_SERV</v>
      </c>
      <c r="J651" s="60">
        <v>38.6751454360869</v>
      </c>
      <c r="K651" s="60">
        <v>43.055913010150498</v>
      </c>
      <c r="L651" s="60">
        <v>25.664011737972999</v>
      </c>
      <c r="M651" s="68">
        <v>254</v>
      </c>
      <c r="N651" s="70">
        <f t="shared" si="82"/>
        <v>0.41666666666666669</v>
      </c>
      <c r="O651" s="71">
        <v>174481888.970204</v>
      </c>
      <c r="P651" s="57">
        <f t="shared" si="83"/>
        <v>0.48472189919086206</v>
      </c>
      <c r="Q651" s="68">
        <v>110</v>
      </c>
      <c r="R651" s="68">
        <v>267</v>
      </c>
      <c r="S651" s="72">
        <f t="shared" si="84"/>
        <v>35.798356728070132</v>
      </c>
    </row>
    <row r="652" spans="1:19" x14ac:dyDescent="0.25">
      <c r="A652" s="68">
        <f t="shared" si="87"/>
        <v>650</v>
      </c>
      <c r="B652" s="68" t="s">
        <v>17</v>
      </c>
      <c r="C652" s="68" t="s">
        <v>1341</v>
      </c>
      <c r="D652" s="68" t="s">
        <v>2399</v>
      </c>
      <c r="E652" s="68" t="str">
        <f t="shared" si="85"/>
        <v>AD</v>
      </c>
      <c r="F652" s="68" t="s">
        <v>1340</v>
      </c>
      <c r="G652" s="68">
        <f t="shared" si="86"/>
        <v>69</v>
      </c>
      <c r="H652" s="68">
        <f t="shared" si="88"/>
        <v>47</v>
      </c>
      <c r="I652" s="68" t="str">
        <f t="shared" si="81"/>
        <v>69_47_AD</v>
      </c>
      <c r="J652" s="60">
        <v>35.523822097157797</v>
      </c>
      <c r="K652" s="60">
        <v>50.843788682488501</v>
      </c>
      <c r="L652" s="60">
        <v>41.192148739445599</v>
      </c>
      <c r="M652" s="68">
        <v>374</v>
      </c>
      <c r="N652" s="70">
        <f t="shared" si="82"/>
        <v>0.63117870722433456</v>
      </c>
      <c r="O652" s="71">
        <v>134839557.162</v>
      </c>
      <c r="P652" s="57">
        <f t="shared" si="83"/>
        <v>0.76784212684890374</v>
      </c>
      <c r="Q652" s="68">
        <v>166</v>
      </c>
      <c r="R652" s="68">
        <v>384</v>
      </c>
      <c r="S652" s="72">
        <f t="shared" si="84"/>
        <v>42.519919839697302</v>
      </c>
    </row>
    <row r="653" spans="1:19" x14ac:dyDescent="0.25">
      <c r="A653" s="68">
        <f t="shared" si="87"/>
        <v>651</v>
      </c>
      <c r="B653" s="68" t="s">
        <v>17</v>
      </c>
      <c r="C653" s="68" t="s">
        <v>1341</v>
      </c>
      <c r="D653" s="68" t="s">
        <v>2860</v>
      </c>
      <c r="E653" s="68" t="str">
        <f t="shared" si="85"/>
        <v>OP</v>
      </c>
      <c r="F653" s="68" t="s">
        <v>1340</v>
      </c>
      <c r="G653" s="68">
        <f t="shared" si="86"/>
        <v>69</v>
      </c>
      <c r="H653" s="68">
        <f t="shared" si="88"/>
        <v>47</v>
      </c>
      <c r="I653" s="68" t="str">
        <f t="shared" si="81"/>
        <v>69_47_OP</v>
      </c>
      <c r="J653" s="60">
        <v>41.733765373701303</v>
      </c>
      <c r="K653" s="60">
        <v>31.6838523485259</v>
      </c>
      <c r="L653" s="60">
        <v>33.465106320270699</v>
      </c>
      <c r="M653" s="68">
        <v>88</v>
      </c>
      <c r="N653" s="70">
        <f t="shared" si="82"/>
        <v>8.3650190114068435E-2</v>
      </c>
      <c r="O653" s="71">
        <v>17497436.674600001</v>
      </c>
      <c r="P653" s="57">
        <f t="shared" si="83"/>
        <v>9.9638928467314453E-2</v>
      </c>
      <c r="Q653" s="68">
        <v>22</v>
      </c>
      <c r="R653" s="68">
        <v>88</v>
      </c>
      <c r="S653" s="72">
        <f t="shared" si="84"/>
        <v>35.62757468083263</v>
      </c>
    </row>
    <row r="654" spans="1:19" x14ac:dyDescent="0.25">
      <c r="A654" s="68">
        <f t="shared" si="87"/>
        <v>652</v>
      </c>
      <c r="B654" s="68" t="s">
        <v>17</v>
      </c>
      <c r="C654" s="68" t="s">
        <v>1341</v>
      </c>
      <c r="D654" s="68" t="s">
        <v>3088</v>
      </c>
      <c r="E654" s="68" t="str">
        <f t="shared" si="85"/>
        <v>SERV</v>
      </c>
      <c r="F654" s="68" t="s">
        <v>1340</v>
      </c>
      <c r="G654" s="68">
        <f t="shared" si="86"/>
        <v>69</v>
      </c>
      <c r="H654" s="68">
        <f t="shared" si="88"/>
        <v>47</v>
      </c>
      <c r="I654" s="68" t="str">
        <f t="shared" si="81"/>
        <v>69_47_SERV</v>
      </c>
      <c r="J654" s="60">
        <v>26.2193655289371</v>
      </c>
      <c r="K654" s="60">
        <v>29.411119771270499</v>
      </c>
      <c r="L654" s="60">
        <v>35.251081864992202</v>
      </c>
      <c r="M654" s="68">
        <v>158</v>
      </c>
      <c r="N654" s="70">
        <f t="shared" si="82"/>
        <v>0.28517110266159695</v>
      </c>
      <c r="O654" s="71">
        <v>23271444.991</v>
      </c>
      <c r="P654" s="57">
        <f t="shared" si="83"/>
        <v>0.13251894468378178</v>
      </c>
      <c r="Q654" s="68">
        <v>75</v>
      </c>
      <c r="R654" s="68">
        <v>158</v>
      </c>
      <c r="S654" s="72">
        <f t="shared" si="84"/>
        <v>30.293855721733266</v>
      </c>
    </row>
    <row r="655" spans="1:19" x14ac:dyDescent="0.25">
      <c r="A655" s="68">
        <f t="shared" si="87"/>
        <v>653</v>
      </c>
      <c r="B655" s="68" t="s">
        <v>17</v>
      </c>
      <c r="C655" s="68" t="s">
        <v>939</v>
      </c>
      <c r="D655" s="68" t="s">
        <v>2399</v>
      </c>
      <c r="E655" s="68" t="str">
        <f t="shared" si="85"/>
        <v>AD</v>
      </c>
      <c r="F655" s="68" t="s">
        <v>938</v>
      </c>
      <c r="G655" s="68">
        <f t="shared" si="86"/>
        <v>69</v>
      </c>
      <c r="H655" s="68">
        <f t="shared" si="88"/>
        <v>48</v>
      </c>
      <c r="I655" s="68" t="str">
        <f t="shared" si="81"/>
        <v>69_48_AD</v>
      </c>
      <c r="J655" s="60">
        <v>42.198536987251899</v>
      </c>
      <c r="K655" s="60">
        <v>29.498896560658601</v>
      </c>
      <c r="L655" s="60">
        <v>42.127052963319997</v>
      </c>
      <c r="M655" s="68">
        <v>165</v>
      </c>
      <c r="N655" s="70">
        <f t="shared" si="82"/>
        <v>0.52941176470588236</v>
      </c>
      <c r="O655" s="71">
        <v>311623659.00346798</v>
      </c>
      <c r="P655" s="57">
        <f t="shared" si="83"/>
        <v>0.58947591097588947</v>
      </c>
      <c r="Q655" s="68">
        <v>99</v>
      </c>
      <c r="R655" s="68">
        <v>179</v>
      </c>
      <c r="S655" s="72">
        <f t="shared" si="84"/>
        <v>37.941495503743496</v>
      </c>
    </row>
    <row r="656" spans="1:19" x14ac:dyDescent="0.25">
      <c r="A656" s="68">
        <f t="shared" si="87"/>
        <v>654</v>
      </c>
      <c r="B656" s="68" t="s">
        <v>17</v>
      </c>
      <c r="C656" s="68" t="s">
        <v>939</v>
      </c>
      <c r="D656" s="68" t="s">
        <v>2860</v>
      </c>
      <c r="E656" s="68" t="str">
        <f t="shared" si="85"/>
        <v>OP</v>
      </c>
      <c r="F656" s="68" t="s">
        <v>938</v>
      </c>
      <c r="G656" s="68">
        <f t="shared" si="86"/>
        <v>69</v>
      </c>
      <c r="H656" s="68">
        <f t="shared" si="88"/>
        <v>48</v>
      </c>
      <c r="I656" s="68" t="str">
        <f t="shared" si="81"/>
        <v>69_48_OP</v>
      </c>
      <c r="J656" s="60">
        <v>77.765852048320497</v>
      </c>
      <c r="K656" s="60">
        <v>27.136742530275502</v>
      </c>
      <c r="L656" s="60">
        <v>35.723554919571797</v>
      </c>
      <c r="M656" s="68">
        <v>53</v>
      </c>
      <c r="N656" s="70">
        <f t="shared" si="82"/>
        <v>8.0213903743315509E-2</v>
      </c>
      <c r="O656" s="71">
        <v>167216309.25999999</v>
      </c>
      <c r="P656" s="57">
        <f t="shared" si="83"/>
        <v>0.31631098404491681</v>
      </c>
      <c r="Q656" s="68">
        <v>15</v>
      </c>
      <c r="R656" s="68">
        <v>53</v>
      </c>
      <c r="S656" s="72">
        <f t="shared" si="84"/>
        <v>46.875383166055933</v>
      </c>
    </row>
    <row r="657" spans="1:19" x14ac:dyDescent="0.25">
      <c r="A657" s="68">
        <f t="shared" si="87"/>
        <v>655</v>
      </c>
      <c r="B657" s="68" t="s">
        <v>17</v>
      </c>
      <c r="C657" s="68" t="s">
        <v>939</v>
      </c>
      <c r="D657" s="68" t="s">
        <v>3088</v>
      </c>
      <c r="E657" s="68" t="str">
        <f t="shared" si="85"/>
        <v>SERV</v>
      </c>
      <c r="F657" s="68" t="s">
        <v>938</v>
      </c>
      <c r="G657" s="68">
        <f t="shared" si="86"/>
        <v>69</v>
      </c>
      <c r="H657" s="68">
        <f t="shared" si="88"/>
        <v>48</v>
      </c>
      <c r="I657" s="68" t="str">
        <f t="shared" si="81"/>
        <v>69_48_SERV</v>
      </c>
      <c r="J657" s="60">
        <v>39.007398931133203</v>
      </c>
      <c r="K657" s="60">
        <v>33.8878897663568</v>
      </c>
      <c r="L657" s="60">
        <v>37.960413297214998</v>
      </c>
      <c r="M657" s="68">
        <v>160</v>
      </c>
      <c r="N657" s="70">
        <f t="shared" si="82"/>
        <v>0.39037433155080214</v>
      </c>
      <c r="O657" s="71">
        <v>49805313.420000002</v>
      </c>
      <c r="P657" s="57">
        <f t="shared" si="83"/>
        <v>9.4213104979193718E-2</v>
      </c>
      <c r="Q657" s="68">
        <v>73</v>
      </c>
      <c r="R657" s="68">
        <v>160</v>
      </c>
      <c r="S657" s="72">
        <f t="shared" si="84"/>
        <v>36.951900664901665</v>
      </c>
    </row>
    <row r="658" spans="1:19" x14ac:dyDescent="0.25">
      <c r="A658" s="68">
        <f t="shared" si="87"/>
        <v>656</v>
      </c>
      <c r="B658" s="68" t="s">
        <v>17</v>
      </c>
      <c r="C658" s="68" t="s">
        <v>526</v>
      </c>
      <c r="D658" s="68" t="s">
        <v>2399</v>
      </c>
      <c r="E658" s="68" t="str">
        <f t="shared" si="85"/>
        <v>AD</v>
      </c>
      <c r="F658" s="68" t="s">
        <v>525</v>
      </c>
      <c r="G658" s="68">
        <f t="shared" si="86"/>
        <v>69</v>
      </c>
      <c r="H658" s="68">
        <f t="shared" si="88"/>
        <v>49</v>
      </c>
      <c r="I658" s="68" t="str">
        <f t="shared" si="81"/>
        <v>69_49_AD</v>
      </c>
      <c r="J658" s="60">
        <v>33.792344060294397</v>
      </c>
      <c r="K658" s="60">
        <v>45.225771222912698</v>
      </c>
      <c r="L658" s="60">
        <v>74.946334540962297</v>
      </c>
      <c r="M658" s="68">
        <v>1718</v>
      </c>
      <c r="N658" s="70">
        <f t="shared" si="82"/>
        <v>0.63401109057301297</v>
      </c>
      <c r="O658" s="71">
        <v>2205319916.3776698</v>
      </c>
      <c r="P658" s="57">
        <f t="shared" si="83"/>
        <v>0.62103454760511412</v>
      </c>
      <c r="Q658" s="68">
        <v>343</v>
      </c>
      <c r="R658" s="68">
        <v>2076</v>
      </c>
      <c r="S658" s="72">
        <f t="shared" si="84"/>
        <v>51.321483274723128</v>
      </c>
    </row>
    <row r="659" spans="1:19" x14ac:dyDescent="0.25">
      <c r="A659" s="68">
        <f t="shared" si="87"/>
        <v>657</v>
      </c>
      <c r="B659" s="68" t="s">
        <v>17</v>
      </c>
      <c r="C659" s="68" t="s">
        <v>526</v>
      </c>
      <c r="D659" s="68" t="s">
        <v>2456</v>
      </c>
      <c r="E659" s="68" t="str">
        <f t="shared" si="85"/>
        <v>AR</v>
      </c>
      <c r="F659" s="68" t="s">
        <v>525</v>
      </c>
      <c r="G659" s="68">
        <f t="shared" si="86"/>
        <v>69</v>
      </c>
      <c r="H659" s="68">
        <f t="shared" si="88"/>
        <v>49</v>
      </c>
      <c r="I659" s="68" t="str">
        <f t="shared" si="81"/>
        <v>69_49_AR</v>
      </c>
      <c r="J659" s="60">
        <v>65.020922365157006</v>
      </c>
      <c r="K659" s="60">
        <v>40.552907520501897</v>
      </c>
      <c r="L659" s="60">
        <v>48.936124561706301</v>
      </c>
      <c r="M659" s="68">
        <v>14</v>
      </c>
      <c r="N659" s="70">
        <f t="shared" si="82"/>
        <v>1.2939001848428836E-2</v>
      </c>
      <c r="O659" s="71">
        <v>1006128274.2</v>
      </c>
      <c r="P659" s="57">
        <f t="shared" si="83"/>
        <v>0.28333323113810976</v>
      </c>
      <c r="Q659" s="68">
        <v>7</v>
      </c>
      <c r="R659" s="68">
        <v>14</v>
      </c>
      <c r="S659" s="72">
        <f t="shared" si="84"/>
        <v>51.503318149121732</v>
      </c>
    </row>
    <row r="660" spans="1:19" x14ac:dyDescent="0.25">
      <c r="A660" s="68">
        <f t="shared" si="87"/>
        <v>658</v>
      </c>
      <c r="B660" s="68" t="s">
        <v>17</v>
      </c>
      <c r="C660" s="68" t="s">
        <v>526</v>
      </c>
      <c r="D660" s="68" t="s">
        <v>2860</v>
      </c>
      <c r="E660" s="68" t="str">
        <f t="shared" si="85"/>
        <v>OP</v>
      </c>
      <c r="F660" s="68" t="s">
        <v>525</v>
      </c>
      <c r="G660" s="68">
        <f t="shared" si="86"/>
        <v>69</v>
      </c>
      <c r="H660" s="68">
        <f t="shared" si="88"/>
        <v>49</v>
      </c>
      <c r="I660" s="68" t="str">
        <f t="shared" si="81"/>
        <v>69_49_OP</v>
      </c>
      <c r="J660" s="60">
        <v>42.089585565757702</v>
      </c>
      <c r="K660" s="60">
        <v>49.906513478224298</v>
      </c>
      <c r="L660" s="60">
        <v>32.565886883110302</v>
      </c>
      <c r="M660" s="68">
        <v>85</v>
      </c>
      <c r="N660" s="70">
        <f t="shared" si="82"/>
        <v>6.4695009242144177E-2</v>
      </c>
      <c r="O660" s="71">
        <v>57822875.739999898</v>
      </c>
      <c r="P660" s="57">
        <f t="shared" si="83"/>
        <v>1.6283353362808808E-2</v>
      </c>
      <c r="Q660" s="68">
        <v>35</v>
      </c>
      <c r="R660" s="68">
        <v>89</v>
      </c>
      <c r="S660" s="72">
        <f t="shared" si="84"/>
        <v>41.520661975697436</v>
      </c>
    </row>
    <row r="661" spans="1:19" x14ac:dyDescent="0.25">
      <c r="A661" s="68">
        <f t="shared" si="87"/>
        <v>659</v>
      </c>
      <c r="B661" s="68" t="s">
        <v>17</v>
      </c>
      <c r="C661" s="68" t="s">
        <v>526</v>
      </c>
      <c r="D661" s="68" t="s">
        <v>3088</v>
      </c>
      <c r="E661" s="68" t="str">
        <f t="shared" si="85"/>
        <v>SERV</v>
      </c>
      <c r="F661" s="68" t="s">
        <v>525</v>
      </c>
      <c r="G661" s="68">
        <f t="shared" si="86"/>
        <v>69</v>
      </c>
      <c r="H661" s="68">
        <f t="shared" si="88"/>
        <v>49</v>
      </c>
      <c r="I661" s="68" t="str">
        <f t="shared" si="81"/>
        <v>69_49_SERV</v>
      </c>
      <c r="J661" s="60">
        <v>38.937866378520397</v>
      </c>
      <c r="K661" s="60">
        <v>47.674978337535698</v>
      </c>
      <c r="L661" s="60">
        <v>40.536478347881399</v>
      </c>
      <c r="M661" s="68">
        <v>480</v>
      </c>
      <c r="N661" s="70">
        <f t="shared" si="82"/>
        <v>0.28835489833641403</v>
      </c>
      <c r="O661" s="71">
        <v>281771182.26899999</v>
      </c>
      <c r="P661" s="57">
        <f t="shared" si="83"/>
        <v>7.9348867893967223E-2</v>
      </c>
      <c r="Q661" s="68">
        <v>156</v>
      </c>
      <c r="R661" s="68">
        <v>510</v>
      </c>
      <c r="S661" s="72">
        <f t="shared" si="84"/>
        <v>42.383107687979162</v>
      </c>
    </row>
    <row r="662" spans="1:19" x14ac:dyDescent="0.25">
      <c r="A662" s="68">
        <f t="shared" si="87"/>
        <v>660</v>
      </c>
      <c r="B662" s="68" t="s">
        <v>17</v>
      </c>
      <c r="C662" s="68" t="s">
        <v>1222</v>
      </c>
      <c r="D662" s="68" t="s">
        <v>2399</v>
      </c>
      <c r="E662" s="68" t="str">
        <f t="shared" si="85"/>
        <v>AD</v>
      </c>
      <c r="F662" s="68" t="s">
        <v>1221</v>
      </c>
      <c r="G662" s="68">
        <f t="shared" si="86"/>
        <v>69</v>
      </c>
      <c r="H662" s="68">
        <f t="shared" si="88"/>
        <v>50</v>
      </c>
      <c r="I662" s="68" t="str">
        <f t="shared" si="81"/>
        <v>69_50_AD</v>
      </c>
      <c r="J662" s="60">
        <v>22.903475805330402</v>
      </c>
      <c r="K662" s="60">
        <v>36.205497365364899</v>
      </c>
      <c r="L662" s="60">
        <v>57.736704516349597</v>
      </c>
      <c r="M662" s="68">
        <v>395</v>
      </c>
      <c r="N662" s="70">
        <f t="shared" si="82"/>
        <v>0.63478260869565217</v>
      </c>
      <c r="O662" s="71">
        <v>86507288.810000002</v>
      </c>
      <c r="P662" s="57">
        <f t="shared" si="83"/>
        <v>0.43287288811091629</v>
      </c>
      <c r="Q662" s="68">
        <v>146</v>
      </c>
      <c r="R662" s="68">
        <v>541</v>
      </c>
      <c r="S662" s="72">
        <f t="shared" si="84"/>
        <v>38.948559229014968</v>
      </c>
    </row>
    <row r="663" spans="1:19" x14ac:dyDescent="0.25">
      <c r="A663" s="68">
        <f t="shared" si="87"/>
        <v>661</v>
      </c>
      <c r="B663" s="68" t="s">
        <v>17</v>
      </c>
      <c r="C663" s="68" t="s">
        <v>1222</v>
      </c>
      <c r="D663" s="68" t="s">
        <v>2860</v>
      </c>
      <c r="E663" s="68" t="str">
        <f t="shared" si="85"/>
        <v>OP</v>
      </c>
      <c r="F663" s="68" t="s">
        <v>1221</v>
      </c>
      <c r="G663" s="68">
        <f t="shared" si="86"/>
        <v>69</v>
      </c>
      <c r="H663" s="68">
        <f t="shared" si="88"/>
        <v>50</v>
      </c>
      <c r="I663" s="68" t="str">
        <f t="shared" si="81"/>
        <v>69_50_OP</v>
      </c>
      <c r="J663" s="60">
        <v>58.274555409420898</v>
      </c>
      <c r="K663" s="60">
        <v>36.445593247916101</v>
      </c>
      <c r="L663" s="60">
        <v>23.946683876037401</v>
      </c>
      <c r="M663" s="68">
        <v>61</v>
      </c>
      <c r="N663" s="70">
        <f t="shared" si="82"/>
        <v>5.2173913043478258E-2</v>
      </c>
      <c r="O663" s="71">
        <v>41340758.180999897</v>
      </c>
      <c r="P663" s="57">
        <f t="shared" si="83"/>
        <v>0.20686457334027289</v>
      </c>
      <c r="Q663" s="68">
        <v>12</v>
      </c>
      <c r="R663" s="68">
        <v>62</v>
      </c>
      <c r="S663" s="72">
        <f t="shared" si="84"/>
        <v>39.555610844458137</v>
      </c>
    </row>
    <row r="664" spans="1:19" x14ac:dyDescent="0.25">
      <c r="A664" s="68">
        <f t="shared" si="87"/>
        <v>662</v>
      </c>
      <c r="B664" s="68" t="s">
        <v>17</v>
      </c>
      <c r="C664" s="68" t="s">
        <v>1222</v>
      </c>
      <c r="D664" s="68" t="s">
        <v>3088</v>
      </c>
      <c r="E664" s="68" t="str">
        <f t="shared" si="85"/>
        <v>SERV</v>
      </c>
      <c r="F664" s="68" t="s">
        <v>1221</v>
      </c>
      <c r="G664" s="68">
        <f t="shared" si="86"/>
        <v>69</v>
      </c>
      <c r="H664" s="68">
        <f t="shared" si="88"/>
        <v>50</v>
      </c>
      <c r="I664" s="68" t="str">
        <f t="shared" si="81"/>
        <v>69_50_SERV</v>
      </c>
      <c r="J664" s="60">
        <v>28.054615135828001</v>
      </c>
      <c r="K664" s="60">
        <v>40.476346399428301</v>
      </c>
      <c r="L664" s="60">
        <v>44.089216656693303</v>
      </c>
      <c r="M664" s="68">
        <v>246</v>
      </c>
      <c r="N664" s="70">
        <f t="shared" si="82"/>
        <v>0.31304347826086959</v>
      </c>
      <c r="O664" s="71">
        <v>71996505.961999997</v>
      </c>
      <c r="P664" s="57">
        <f t="shared" si="83"/>
        <v>0.36026253854881085</v>
      </c>
      <c r="Q664" s="68">
        <v>72</v>
      </c>
      <c r="R664" s="68">
        <v>249</v>
      </c>
      <c r="S664" s="72">
        <f t="shared" si="84"/>
        <v>37.540059397316533</v>
      </c>
    </row>
    <row r="665" spans="1:19" x14ac:dyDescent="0.25">
      <c r="A665" s="68">
        <f t="shared" si="87"/>
        <v>663</v>
      </c>
      <c r="B665" s="68" t="s">
        <v>17</v>
      </c>
      <c r="C665" s="68" t="s">
        <v>1492</v>
      </c>
      <c r="D665" s="68" t="s">
        <v>2399</v>
      </c>
      <c r="E665" s="68" t="str">
        <f t="shared" si="85"/>
        <v>AD</v>
      </c>
      <c r="F665" s="68" t="s">
        <v>1491</v>
      </c>
      <c r="G665" s="68">
        <f t="shared" si="86"/>
        <v>69</v>
      </c>
      <c r="H665" s="68">
        <f t="shared" si="88"/>
        <v>51</v>
      </c>
      <c r="I665" s="68" t="str">
        <f t="shared" si="81"/>
        <v>69_51_AD</v>
      </c>
      <c r="J665" s="60">
        <v>22.117084435748499</v>
      </c>
      <c r="K665" s="60">
        <v>38.068587150815503</v>
      </c>
      <c r="L665" s="60">
        <v>31.1481602529587</v>
      </c>
      <c r="M665" s="68">
        <v>112</v>
      </c>
      <c r="N665" s="70">
        <f t="shared" si="82"/>
        <v>0.44897959183673469</v>
      </c>
      <c r="O665" s="71">
        <v>13923947.4932</v>
      </c>
      <c r="P665" s="57">
        <f t="shared" si="83"/>
        <v>0.38868347491060529</v>
      </c>
      <c r="Q665" s="68">
        <v>66</v>
      </c>
      <c r="R665" s="68">
        <v>121</v>
      </c>
      <c r="S665" s="72">
        <f t="shared" si="84"/>
        <v>30.444610613174234</v>
      </c>
    </row>
    <row r="666" spans="1:19" x14ac:dyDescent="0.25">
      <c r="A666" s="68">
        <f t="shared" si="87"/>
        <v>664</v>
      </c>
      <c r="B666" s="68" t="s">
        <v>17</v>
      </c>
      <c r="C666" s="68" t="s">
        <v>1492</v>
      </c>
      <c r="D666" s="68" t="s">
        <v>2860</v>
      </c>
      <c r="E666" s="68" t="str">
        <f t="shared" si="85"/>
        <v>OP</v>
      </c>
      <c r="F666" s="68" t="s">
        <v>1491</v>
      </c>
      <c r="G666" s="68">
        <f t="shared" si="86"/>
        <v>69</v>
      </c>
      <c r="H666" s="68">
        <f t="shared" si="88"/>
        <v>51</v>
      </c>
      <c r="I666" s="68" t="str">
        <f t="shared" si="81"/>
        <v>69_51_OP</v>
      </c>
      <c r="J666" s="60">
        <v>54.695211376784599</v>
      </c>
      <c r="K666" s="60">
        <v>37.573481802887301</v>
      </c>
      <c r="L666" s="60">
        <v>28.512666621631801</v>
      </c>
      <c r="M666" s="68">
        <v>38</v>
      </c>
      <c r="N666" s="70">
        <f t="shared" si="82"/>
        <v>8.1632653061224483E-2</v>
      </c>
      <c r="O666" s="71">
        <v>7418583.0099999998</v>
      </c>
      <c r="P666" s="57">
        <f t="shared" si="83"/>
        <v>0.20708786963235642</v>
      </c>
      <c r="Q666" s="68">
        <v>12</v>
      </c>
      <c r="R666" s="68">
        <v>39</v>
      </c>
      <c r="S666" s="72">
        <f t="shared" si="84"/>
        <v>40.260453267101234</v>
      </c>
    </row>
    <row r="667" spans="1:19" x14ac:dyDescent="0.25">
      <c r="A667" s="68">
        <f t="shared" si="87"/>
        <v>665</v>
      </c>
      <c r="B667" s="68" t="s">
        <v>17</v>
      </c>
      <c r="C667" s="68" t="s">
        <v>1492</v>
      </c>
      <c r="D667" s="68" t="s">
        <v>3088</v>
      </c>
      <c r="E667" s="68" t="str">
        <f t="shared" si="85"/>
        <v>SERV</v>
      </c>
      <c r="F667" s="68" t="s">
        <v>1491</v>
      </c>
      <c r="G667" s="68">
        <f t="shared" si="86"/>
        <v>69</v>
      </c>
      <c r="H667" s="68">
        <f t="shared" si="88"/>
        <v>51</v>
      </c>
      <c r="I667" s="68" t="str">
        <f t="shared" si="81"/>
        <v>69_51_SERV</v>
      </c>
      <c r="J667" s="60">
        <v>26.0105314051278</v>
      </c>
      <c r="K667" s="60">
        <v>33.018259934558401</v>
      </c>
      <c r="L667" s="60">
        <v>25.473799389000899</v>
      </c>
      <c r="M667" s="68">
        <v>108</v>
      </c>
      <c r="N667" s="70">
        <f t="shared" si="82"/>
        <v>0.46938775510204084</v>
      </c>
      <c r="O667" s="71">
        <v>14480828.07</v>
      </c>
      <c r="P667" s="57">
        <f t="shared" si="83"/>
        <v>0.40422865545703823</v>
      </c>
      <c r="Q667" s="68">
        <v>69</v>
      </c>
      <c r="R667" s="68">
        <v>108</v>
      </c>
      <c r="S667" s="72">
        <f t="shared" si="84"/>
        <v>28.167530242895698</v>
      </c>
    </row>
    <row r="668" spans="1:19" x14ac:dyDescent="0.25">
      <c r="A668" s="68">
        <f t="shared" si="87"/>
        <v>666</v>
      </c>
      <c r="B668" s="68" t="s">
        <v>17</v>
      </c>
      <c r="C668" s="68" t="s">
        <v>51</v>
      </c>
      <c r="D668" s="68" t="s">
        <v>2399</v>
      </c>
      <c r="E668" s="68" t="str">
        <f t="shared" si="85"/>
        <v>AD</v>
      </c>
      <c r="F668" s="68" t="s">
        <v>50</v>
      </c>
      <c r="G668" s="68">
        <f t="shared" si="86"/>
        <v>69</v>
      </c>
      <c r="H668" s="68">
        <f t="shared" si="88"/>
        <v>52</v>
      </c>
      <c r="I668" s="68" t="str">
        <f t="shared" si="81"/>
        <v>69_52_AD</v>
      </c>
      <c r="J668" s="60">
        <v>19.703787566334</v>
      </c>
      <c r="K668" s="60">
        <v>49.266870559440498</v>
      </c>
      <c r="L668" s="60">
        <v>66.656759306549702</v>
      </c>
      <c r="M668" s="68">
        <v>610</v>
      </c>
      <c r="N668" s="70">
        <f t="shared" si="82"/>
        <v>0.6547085201793722</v>
      </c>
      <c r="O668" s="71">
        <v>2341586862.33249</v>
      </c>
      <c r="P668" s="57">
        <f t="shared" si="83"/>
        <v>0.80083779907374775</v>
      </c>
      <c r="Q668" s="68">
        <v>292</v>
      </c>
      <c r="R668" s="68">
        <v>636</v>
      </c>
      <c r="S668" s="72">
        <f t="shared" si="84"/>
        <v>45.209139144108065</v>
      </c>
    </row>
    <row r="669" spans="1:19" x14ac:dyDescent="0.25">
      <c r="A669" s="68">
        <f t="shared" si="87"/>
        <v>667</v>
      </c>
      <c r="B669" s="68" t="s">
        <v>17</v>
      </c>
      <c r="C669" s="68" t="s">
        <v>51</v>
      </c>
      <c r="D669" s="68" t="s">
        <v>2860</v>
      </c>
      <c r="E669" s="68" t="str">
        <f t="shared" si="85"/>
        <v>OP</v>
      </c>
      <c r="F669" s="68" t="s">
        <v>50</v>
      </c>
      <c r="G669" s="68">
        <f t="shared" si="86"/>
        <v>69</v>
      </c>
      <c r="H669" s="68">
        <f t="shared" si="88"/>
        <v>52</v>
      </c>
      <c r="I669" s="68" t="str">
        <f t="shared" si="81"/>
        <v>69_52_OP</v>
      </c>
      <c r="J669" s="60">
        <v>44.8986699849155</v>
      </c>
      <c r="K669" s="60">
        <v>56.001539349041103</v>
      </c>
      <c r="L669" s="60">
        <v>23.1327151631526</v>
      </c>
      <c r="M669" s="68">
        <v>140</v>
      </c>
      <c r="N669" s="70">
        <f t="shared" si="82"/>
        <v>5.6053811659192827E-2</v>
      </c>
      <c r="O669" s="71">
        <v>281187683.58999997</v>
      </c>
      <c r="P669" s="57">
        <f t="shared" si="83"/>
        <v>9.6168000117898708E-2</v>
      </c>
      <c r="Q669" s="68">
        <v>25</v>
      </c>
      <c r="R669" s="68">
        <v>140</v>
      </c>
      <c r="S669" s="72">
        <f t="shared" si="84"/>
        <v>41.344308165703069</v>
      </c>
    </row>
    <row r="670" spans="1:19" x14ac:dyDescent="0.25">
      <c r="A670" s="68">
        <f t="shared" si="87"/>
        <v>668</v>
      </c>
      <c r="B670" s="68" t="s">
        <v>17</v>
      </c>
      <c r="C670" s="68" t="s">
        <v>51</v>
      </c>
      <c r="D670" s="68" t="s">
        <v>3088</v>
      </c>
      <c r="E670" s="68" t="str">
        <f t="shared" si="85"/>
        <v>SERV</v>
      </c>
      <c r="F670" s="68" t="s">
        <v>50</v>
      </c>
      <c r="G670" s="68">
        <f t="shared" si="86"/>
        <v>69</v>
      </c>
      <c r="H670" s="68">
        <f t="shared" si="88"/>
        <v>52</v>
      </c>
      <c r="I670" s="68" t="str">
        <f t="shared" si="81"/>
        <v>69_52_SERV</v>
      </c>
      <c r="J670" s="60">
        <v>25.864366723465899</v>
      </c>
      <c r="K670" s="60">
        <v>45.156561986212999</v>
      </c>
      <c r="L670" s="60">
        <v>70.768596829867903</v>
      </c>
      <c r="M670" s="68">
        <v>293</v>
      </c>
      <c r="N670" s="70">
        <f t="shared" si="82"/>
        <v>0.28923766816143498</v>
      </c>
      <c r="O670" s="71">
        <v>301146958.58288997</v>
      </c>
      <c r="P670" s="57">
        <f t="shared" si="83"/>
        <v>0.10299420080835342</v>
      </c>
      <c r="Q670" s="68">
        <v>129</v>
      </c>
      <c r="R670" s="68">
        <v>293</v>
      </c>
      <c r="S670" s="72">
        <f t="shared" si="84"/>
        <v>47.263175179848929</v>
      </c>
    </row>
    <row r="671" spans="1:19" x14ac:dyDescent="0.25">
      <c r="A671" s="68">
        <f t="shared" si="87"/>
        <v>669</v>
      </c>
      <c r="B671" s="68" t="s">
        <v>17</v>
      </c>
      <c r="C671" s="68" t="s">
        <v>986</v>
      </c>
      <c r="D671" s="68" t="s">
        <v>2399</v>
      </c>
      <c r="E671" s="68" t="str">
        <f t="shared" si="85"/>
        <v>AD</v>
      </c>
      <c r="F671" s="68" t="s">
        <v>985</v>
      </c>
      <c r="G671" s="68">
        <f t="shared" si="86"/>
        <v>69</v>
      </c>
      <c r="H671" s="68">
        <f t="shared" si="88"/>
        <v>53</v>
      </c>
      <c r="I671" s="68" t="str">
        <f t="shared" si="81"/>
        <v>69_53_AD</v>
      </c>
      <c r="J671" s="60">
        <v>38.058668439730297</v>
      </c>
      <c r="K671" s="60">
        <v>33.309224879965598</v>
      </c>
      <c r="L671" s="60">
        <v>26.124096681838399</v>
      </c>
      <c r="M671" s="68">
        <v>200</v>
      </c>
      <c r="N671" s="70">
        <f t="shared" si="82"/>
        <v>0.61016949152542377</v>
      </c>
      <c r="O671" s="71">
        <v>88438371.853999898</v>
      </c>
      <c r="P671" s="57">
        <f t="shared" si="83"/>
        <v>0.16318613082672184</v>
      </c>
      <c r="Q671" s="68">
        <v>108</v>
      </c>
      <c r="R671" s="68">
        <v>209</v>
      </c>
      <c r="S671" s="72">
        <f t="shared" si="84"/>
        <v>32.497330000511433</v>
      </c>
    </row>
    <row r="672" spans="1:19" x14ac:dyDescent="0.25">
      <c r="A672" s="68">
        <f t="shared" si="87"/>
        <v>670</v>
      </c>
      <c r="B672" s="68" t="s">
        <v>17</v>
      </c>
      <c r="C672" s="68" t="s">
        <v>986</v>
      </c>
      <c r="D672" s="68" t="s">
        <v>2860</v>
      </c>
      <c r="E672" s="68" t="str">
        <f t="shared" si="85"/>
        <v>OP</v>
      </c>
      <c r="F672" s="68" t="s">
        <v>985</v>
      </c>
      <c r="G672" s="68">
        <f t="shared" si="86"/>
        <v>69</v>
      </c>
      <c r="H672" s="68">
        <f t="shared" si="88"/>
        <v>53</v>
      </c>
      <c r="I672" s="68" t="str">
        <f t="shared" si="81"/>
        <v>69_53_OP</v>
      </c>
      <c r="J672" s="60">
        <v>53.628787263444899</v>
      </c>
      <c r="K672" s="60">
        <v>19.179475082675399</v>
      </c>
      <c r="L672" s="60">
        <v>20.4823612273041</v>
      </c>
      <c r="M672" s="68">
        <v>36</v>
      </c>
      <c r="N672" s="70">
        <f t="shared" si="82"/>
        <v>5.0847457627118647E-2</v>
      </c>
      <c r="O672" s="71">
        <v>5094729.53</v>
      </c>
      <c r="P672" s="57">
        <f t="shared" si="83"/>
        <v>9.4007745979523133E-3</v>
      </c>
      <c r="Q672" s="68">
        <v>9</v>
      </c>
      <c r="R672" s="68">
        <v>36</v>
      </c>
      <c r="S672" s="72">
        <f t="shared" si="84"/>
        <v>31.096874524474799</v>
      </c>
    </row>
    <row r="673" spans="1:19" x14ac:dyDescent="0.25">
      <c r="A673" s="68">
        <f t="shared" si="87"/>
        <v>671</v>
      </c>
      <c r="B673" s="68" t="s">
        <v>17</v>
      </c>
      <c r="C673" s="68" t="s">
        <v>986</v>
      </c>
      <c r="D673" s="68" t="s">
        <v>3088</v>
      </c>
      <c r="E673" s="68" t="str">
        <f t="shared" si="85"/>
        <v>SERV</v>
      </c>
      <c r="F673" s="68" t="s">
        <v>985</v>
      </c>
      <c r="G673" s="68">
        <f t="shared" si="86"/>
        <v>69</v>
      </c>
      <c r="H673" s="68">
        <f t="shared" si="88"/>
        <v>53</v>
      </c>
      <c r="I673" s="68" t="str">
        <f t="shared" si="81"/>
        <v>69_53_SERV</v>
      </c>
      <c r="J673" s="60">
        <v>50.697807481042801</v>
      </c>
      <c r="K673" s="60">
        <v>14.974673315639301</v>
      </c>
      <c r="L673" s="60">
        <v>25.023757756578199</v>
      </c>
      <c r="M673" s="68">
        <v>109</v>
      </c>
      <c r="N673" s="70">
        <f t="shared" si="82"/>
        <v>0.33898305084745761</v>
      </c>
      <c r="O673" s="71">
        <v>448414743.11699897</v>
      </c>
      <c r="P673" s="57">
        <f t="shared" si="83"/>
        <v>0.82741309457532586</v>
      </c>
      <c r="Q673" s="68">
        <v>60</v>
      </c>
      <c r="R673" s="68">
        <v>109</v>
      </c>
      <c r="S673" s="72">
        <f t="shared" si="84"/>
        <v>30.23207951775343</v>
      </c>
    </row>
    <row r="674" spans="1:19" x14ac:dyDescent="0.25">
      <c r="A674" s="68">
        <f t="shared" si="87"/>
        <v>672</v>
      </c>
      <c r="B674" s="68" t="s">
        <v>17</v>
      </c>
      <c r="C674" s="68" t="s">
        <v>1354</v>
      </c>
      <c r="D674" s="68" t="s">
        <v>2399</v>
      </c>
      <c r="E674" s="68" t="str">
        <f t="shared" si="85"/>
        <v>AD</v>
      </c>
      <c r="F674" s="68" t="s">
        <v>1353</v>
      </c>
      <c r="G674" s="68">
        <f t="shared" si="86"/>
        <v>69</v>
      </c>
      <c r="H674" s="68">
        <f t="shared" si="88"/>
        <v>54</v>
      </c>
      <c r="I674" s="68" t="str">
        <f t="shared" si="81"/>
        <v>69_54_AD</v>
      </c>
      <c r="J674" s="60">
        <v>39.027354225731102</v>
      </c>
      <c r="K674" s="60">
        <v>56.966740330431598</v>
      </c>
      <c r="L674" s="60">
        <v>56.918700648510502</v>
      </c>
      <c r="M674" s="68">
        <v>1462</v>
      </c>
      <c r="N674" s="70">
        <f t="shared" si="82"/>
        <v>0.56152125279642062</v>
      </c>
      <c r="O674" s="71">
        <v>1703627906.89115</v>
      </c>
      <c r="P674" s="57">
        <f t="shared" si="83"/>
        <v>0.69177119199895776</v>
      </c>
      <c r="Q674" s="68">
        <v>251</v>
      </c>
      <c r="R674" s="68">
        <v>1810</v>
      </c>
      <c r="S674" s="72">
        <f t="shared" si="84"/>
        <v>50.970931734891074</v>
      </c>
    </row>
    <row r="675" spans="1:19" x14ac:dyDescent="0.25">
      <c r="A675" s="68">
        <f t="shared" si="87"/>
        <v>673</v>
      </c>
      <c r="B675" s="68" t="s">
        <v>17</v>
      </c>
      <c r="C675" s="68" t="s">
        <v>1354</v>
      </c>
      <c r="D675" s="68" t="s">
        <v>2456</v>
      </c>
      <c r="E675" s="68" t="str">
        <f t="shared" si="85"/>
        <v>AR</v>
      </c>
      <c r="F675" s="68" t="s">
        <v>1353</v>
      </c>
      <c r="G675" s="68">
        <f t="shared" si="86"/>
        <v>69</v>
      </c>
      <c r="H675" s="68">
        <f t="shared" si="88"/>
        <v>54</v>
      </c>
      <c r="I675" s="68" t="str">
        <f t="shared" si="81"/>
        <v>69_54_AR</v>
      </c>
      <c r="J675" s="60">
        <v>43.546776192389103</v>
      </c>
      <c r="K675" s="60">
        <v>21.892090441596601</v>
      </c>
      <c r="L675" s="60">
        <v>18.1528988708524</v>
      </c>
      <c r="M675" s="68">
        <v>4</v>
      </c>
      <c r="N675" s="70">
        <f t="shared" si="82"/>
        <v>8.948545861297539E-3</v>
      </c>
      <c r="O675" s="71">
        <v>188465</v>
      </c>
      <c r="P675" s="57">
        <f t="shared" si="83"/>
        <v>7.6527660278820274E-5</v>
      </c>
      <c r="Q675" s="68">
        <v>4</v>
      </c>
      <c r="R675" s="68">
        <v>4</v>
      </c>
      <c r="S675" s="72">
        <f t="shared" si="84"/>
        <v>27.86392183494603</v>
      </c>
    </row>
    <row r="676" spans="1:19" x14ac:dyDescent="0.25">
      <c r="A676" s="68">
        <f t="shared" si="87"/>
        <v>674</v>
      </c>
      <c r="B676" s="68" t="s">
        <v>17</v>
      </c>
      <c r="C676" s="68" t="s">
        <v>1354</v>
      </c>
      <c r="D676" s="68" t="s">
        <v>2860</v>
      </c>
      <c r="E676" s="68" t="str">
        <f t="shared" si="85"/>
        <v>OP</v>
      </c>
      <c r="F676" s="68" t="s">
        <v>1353</v>
      </c>
      <c r="G676" s="68">
        <f t="shared" si="86"/>
        <v>69</v>
      </c>
      <c r="H676" s="68">
        <f t="shared" si="88"/>
        <v>54</v>
      </c>
      <c r="I676" s="68" t="str">
        <f t="shared" si="81"/>
        <v>69_54_OP</v>
      </c>
      <c r="J676" s="60">
        <v>60.345514096581603</v>
      </c>
      <c r="K676" s="60">
        <v>77.932395225748095</v>
      </c>
      <c r="L676" s="60">
        <v>34.671983248123901</v>
      </c>
      <c r="M676" s="68">
        <v>232</v>
      </c>
      <c r="N676" s="70">
        <f t="shared" si="82"/>
        <v>4.2505592841163314E-2</v>
      </c>
      <c r="O676" s="71">
        <v>179032806.48599899</v>
      </c>
      <c r="P676" s="57">
        <f t="shared" si="83"/>
        <v>7.2697645682351111E-2</v>
      </c>
      <c r="Q676" s="68">
        <v>19</v>
      </c>
      <c r="R676" s="68">
        <v>233</v>
      </c>
      <c r="S676" s="72">
        <f t="shared" si="84"/>
        <v>57.649964190151195</v>
      </c>
    </row>
    <row r="677" spans="1:19" x14ac:dyDescent="0.25">
      <c r="A677" s="68">
        <f t="shared" si="87"/>
        <v>675</v>
      </c>
      <c r="B677" s="68" t="s">
        <v>17</v>
      </c>
      <c r="C677" s="68" t="s">
        <v>1354</v>
      </c>
      <c r="D677" s="68" t="s">
        <v>3088</v>
      </c>
      <c r="E677" s="68" t="str">
        <f t="shared" si="85"/>
        <v>SERV</v>
      </c>
      <c r="F677" s="68" t="s">
        <v>1353</v>
      </c>
      <c r="G677" s="68">
        <f t="shared" si="86"/>
        <v>69</v>
      </c>
      <c r="H677" s="68">
        <f t="shared" si="88"/>
        <v>54</v>
      </c>
      <c r="I677" s="68" t="str">
        <f t="shared" si="81"/>
        <v>69_54_SERV</v>
      </c>
      <c r="J677" s="60">
        <v>46.409628870882599</v>
      </c>
      <c r="K677" s="60">
        <v>56.134205686724201</v>
      </c>
      <c r="L677" s="60">
        <v>42.517073998290698</v>
      </c>
      <c r="M677" s="68">
        <v>716</v>
      </c>
      <c r="N677" s="70">
        <f t="shared" si="82"/>
        <v>0.38702460850111858</v>
      </c>
      <c r="O677" s="71">
        <v>579855147.26599896</v>
      </c>
      <c r="P677" s="57">
        <f t="shared" si="83"/>
        <v>0.23545463465841227</v>
      </c>
      <c r="Q677" s="68">
        <v>173</v>
      </c>
      <c r="R677" s="68">
        <v>717</v>
      </c>
      <c r="S677" s="72">
        <f t="shared" si="84"/>
        <v>48.353636185299166</v>
      </c>
    </row>
    <row r="678" spans="1:19" x14ac:dyDescent="0.25">
      <c r="A678" s="68">
        <f t="shared" si="87"/>
        <v>676</v>
      </c>
      <c r="B678" s="68" t="s">
        <v>17</v>
      </c>
      <c r="C678" s="68" t="s">
        <v>789</v>
      </c>
      <c r="D678" s="68" t="s">
        <v>2399</v>
      </c>
      <c r="E678" s="68" t="str">
        <f t="shared" si="85"/>
        <v>AD</v>
      </c>
      <c r="F678" s="68" t="s">
        <v>788</v>
      </c>
      <c r="G678" s="68">
        <f t="shared" si="86"/>
        <v>69</v>
      </c>
      <c r="H678" s="68">
        <f t="shared" si="88"/>
        <v>55</v>
      </c>
      <c r="I678" s="68" t="str">
        <f t="shared" si="81"/>
        <v>69_55_AD</v>
      </c>
      <c r="J678" s="60">
        <v>29.2267348669202</v>
      </c>
      <c r="K678" s="60">
        <v>33.055269838421601</v>
      </c>
      <c r="L678" s="60">
        <v>44.521641931953297</v>
      </c>
      <c r="M678" s="68">
        <v>394</v>
      </c>
      <c r="N678" s="70">
        <f t="shared" si="82"/>
        <v>0.42413793103448277</v>
      </c>
      <c r="O678" s="71">
        <v>181056788.573284</v>
      </c>
      <c r="P678" s="57">
        <f t="shared" si="83"/>
        <v>7.0356131465576302E-2</v>
      </c>
      <c r="Q678" s="68">
        <v>123</v>
      </c>
      <c r="R678" s="68">
        <v>424</v>
      </c>
      <c r="S678" s="72">
        <f t="shared" si="84"/>
        <v>35.601215545765037</v>
      </c>
    </row>
    <row r="679" spans="1:19" x14ac:dyDescent="0.25">
      <c r="A679" s="68">
        <f t="shared" si="87"/>
        <v>677</v>
      </c>
      <c r="B679" s="68" t="s">
        <v>17</v>
      </c>
      <c r="C679" s="68" t="s">
        <v>789</v>
      </c>
      <c r="D679" s="68" t="s">
        <v>2456</v>
      </c>
      <c r="E679" s="68" t="str">
        <f t="shared" si="85"/>
        <v>AR</v>
      </c>
      <c r="F679" s="68" t="s">
        <v>788</v>
      </c>
      <c r="G679" s="68">
        <f t="shared" si="86"/>
        <v>69</v>
      </c>
      <c r="H679" s="68">
        <f t="shared" si="88"/>
        <v>55</v>
      </c>
      <c r="I679" s="68" t="str">
        <f t="shared" si="81"/>
        <v>69_55_AR</v>
      </c>
      <c r="J679" s="60">
        <v>69.766819195315705</v>
      </c>
      <c r="K679" s="60">
        <v>27.152519770897101</v>
      </c>
      <c r="L679" s="60">
        <v>26.9310612356308</v>
      </c>
      <c r="M679" s="68">
        <v>9</v>
      </c>
      <c r="N679" s="70">
        <f t="shared" si="82"/>
        <v>6.8965517241379309E-3</v>
      </c>
      <c r="O679" s="71">
        <v>1031000</v>
      </c>
      <c r="P679" s="57">
        <f t="shared" si="83"/>
        <v>4.0063215586997578E-4</v>
      </c>
      <c r="Q679" s="68">
        <v>2</v>
      </c>
      <c r="R679" s="68">
        <v>9</v>
      </c>
      <c r="S679" s="72">
        <f t="shared" si="84"/>
        <v>41.283466733947868</v>
      </c>
    </row>
    <row r="680" spans="1:19" x14ac:dyDescent="0.25">
      <c r="A680" s="68">
        <f t="shared" si="87"/>
        <v>678</v>
      </c>
      <c r="B680" s="68" t="s">
        <v>17</v>
      </c>
      <c r="C680" s="68" t="s">
        <v>789</v>
      </c>
      <c r="D680" s="68" t="s">
        <v>2860</v>
      </c>
      <c r="E680" s="68" t="str">
        <f t="shared" si="85"/>
        <v>OP</v>
      </c>
      <c r="F680" s="68" t="s">
        <v>788</v>
      </c>
      <c r="G680" s="68">
        <f t="shared" si="86"/>
        <v>69</v>
      </c>
      <c r="H680" s="68">
        <f t="shared" si="88"/>
        <v>55</v>
      </c>
      <c r="I680" s="68" t="str">
        <f t="shared" si="81"/>
        <v>69_55_OP</v>
      </c>
      <c r="J680" s="60">
        <v>50.015566282442997</v>
      </c>
      <c r="K680" s="60">
        <v>34.207734298901599</v>
      </c>
      <c r="L680" s="60">
        <v>27.5300554130432</v>
      </c>
      <c r="M680" s="68">
        <v>36</v>
      </c>
      <c r="N680" s="70">
        <f t="shared" si="82"/>
        <v>4.4827586206896551E-2</v>
      </c>
      <c r="O680" s="71">
        <v>29859661.579999998</v>
      </c>
      <c r="P680" s="57">
        <f t="shared" si="83"/>
        <v>1.1603046161341694E-2</v>
      </c>
      <c r="Q680" s="68">
        <v>13</v>
      </c>
      <c r="R680" s="68">
        <v>36</v>
      </c>
      <c r="S680" s="72">
        <f t="shared" si="84"/>
        <v>37.251118664795932</v>
      </c>
    </row>
    <row r="681" spans="1:19" x14ac:dyDescent="0.25">
      <c r="A681" s="68">
        <f t="shared" si="87"/>
        <v>679</v>
      </c>
      <c r="B681" s="68" t="s">
        <v>17</v>
      </c>
      <c r="C681" s="68" t="s">
        <v>789</v>
      </c>
      <c r="D681" s="68" t="s">
        <v>3088</v>
      </c>
      <c r="E681" s="68" t="str">
        <f t="shared" si="85"/>
        <v>SERV</v>
      </c>
      <c r="F681" s="68" t="s">
        <v>788</v>
      </c>
      <c r="G681" s="68">
        <f t="shared" si="86"/>
        <v>69</v>
      </c>
      <c r="H681" s="68">
        <f t="shared" si="88"/>
        <v>55</v>
      </c>
      <c r="I681" s="68" t="str">
        <f t="shared" si="81"/>
        <v>69_55_SERV</v>
      </c>
      <c r="J681" s="60">
        <v>52.221279689337301</v>
      </c>
      <c r="K681" s="60">
        <v>34.043880033057697</v>
      </c>
      <c r="L681" s="60">
        <v>76.779778955078001</v>
      </c>
      <c r="M681" s="68">
        <v>609</v>
      </c>
      <c r="N681" s="70">
        <f t="shared" si="82"/>
        <v>0.52413793103448281</v>
      </c>
      <c r="O681" s="71">
        <v>2361485522.9468799</v>
      </c>
      <c r="P681" s="57">
        <f t="shared" si="83"/>
        <v>0.91764019021721199</v>
      </c>
      <c r="Q681" s="68">
        <v>152</v>
      </c>
      <c r="R681" s="68">
        <v>610</v>
      </c>
      <c r="S681" s="72">
        <f t="shared" si="84"/>
        <v>54.348312892491002</v>
      </c>
    </row>
    <row r="682" spans="1:19" x14ac:dyDescent="0.25">
      <c r="A682" s="68">
        <f t="shared" si="87"/>
        <v>680</v>
      </c>
      <c r="B682" s="68" t="s">
        <v>17</v>
      </c>
      <c r="C682" s="68" t="s">
        <v>517</v>
      </c>
      <c r="D682" s="68" t="s">
        <v>2399</v>
      </c>
      <c r="E682" s="68" t="str">
        <f t="shared" si="85"/>
        <v>AD</v>
      </c>
      <c r="F682" s="68" t="s">
        <v>516</v>
      </c>
      <c r="G682" s="68">
        <f t="shared" si="86"/>
        <v>69</v>
      </c>
      <c r="H682" s="68">
        <f t="shared" si="88"/>
        <v>56</v>
      </c>
      <c r="I682" s="68" t="str">
        <f t="shared" si="81"/>
        <v>69_56_AD</v>
      </c>
      <c r="J682" s="60">
        <v>23.495014328809901</v>
      </c>
      <c r="K682" s="60">
        <v>40.425456801768703</v>
      </c>
      <c r="L682" s="60">
        <v>54.5655806932036</v>
      </c>
      <c r="M682" s="68">
        <v>600</v>
      </c>
      <c r="N682" s="70">
        <f t="shared" si="82"/>
        <v>0.59375</v>
      </c>
      <c r="O682" s="71">
        <v>1198624233.3879001</v>
      </c>
      <c r="P682" s="57">
        <f t="shared" si="83"/>
        <v>0.39366272468272412</v>
      </c>
      <c r="Q682" s="68">
        <v>266</v>
      </c>
      <c r="R682" s="68">
        <v>788</v>
      </c>
      <c r="S682" s="72">
        <f t="shared" si="84"/>
        <v>39.495350607927399</v>
      </c>
    </row>
    <row r="683" spans="1:19" x14ac:dyDescent="0.25">
      <c r="A683" s="68">
        <f t="shared" si="87"/>
        <v>681</v>
      </c>
      <c r="B683" s="68" t="s">
        <v>17</v>
      </c>
      <c r="C683" s="68" t="s">
        <v>517</v>
      </c>
      <c r="D683" s="68" t="s">
        <v>2860</v>
      </c>
      <c r="E683" s="68" t="str">
        <f t="shared" si="85"/>
        <v>OP</v>
      </c>
      <c r="F683" s="68" t="s">
        <v>516</v>
      </c>
      <c r="G683" s="68">
        <f t="shared" si="86"/>
        <v>69</v>
      </c>
      <c r="H683" s="68">
        <f t="shared" si="88"/>
        <v>56</v>
      </c>
      <c r="I683" s="68" t="str">
        <f t="shared" si="81"/>
        <v>69_56_OP</v>
      </c>
      <c r="J683" s="60">
        <v>31.608993942912399</v>
      </c>
      <c r="K683" s="60">
        <v>41.883530400274701</v>
      </c>
      <c r="L683" s="60">
        <v>23.314978676870499</v>
      </c>
      <c r="M683" s="68">
        <v>209</v>
      </c>
      <c r="N683" s="70">
        <f t="shared" si="82"/>
        <v>9.375E-2</v>
      </c>
      <c r="O683" s="71">
        <v>1390754067.4389999</v>
      </c>
      <c r="P683" s="57">
        <f t="shared" si="83"/>
        <v>0.4567636964957299</v>
      </c>
      <c r="Q683" s="68">
        <v>42</v>
      </c>
      <c r="R683" s="68">
        <v>215</v>
      </c>
      <c r="S683" s="72">
        <f t="shared" si="84"/>
        <v>32.269167673352534</v>
      </c>
    </row>
    <row r="684" spans="1:19" x14ac:dyDescent="0.25">
      <c r="A684" s="68">
        <f t="shared" si="87"/>
        <v>682</v>
      </c>
      <c r="B684" s="68" t="s">
        <v>17</v>
      </c>
      <c r="C684" s="68" t="s">
        <v>517</v>
      </c>
      <c r="D684" s="68" t="s">
        <v>3088</v>
      </c>
      <c r="E684" s="68" t="str">
        <f t="shared" si="85"/>
        <v>SERV</v>
      </c>
      <c r="F684" s="69" t="s">
        <v>516</v>
      </c>
      <c r="G684" s="68">
        <f t="shared" si="86"/>
        <v>69</v>
      </c>
      <c r="H684" s="68">
        <f t="shared" si="88"/>
        <v>56</v>
      </c>
      <c r="I684" s="68" t="str">
        <f t="shared" si="81"/>
        <v>69_56_SERV</v>
      </c>
      <c r="J684" s="60">
        <v>21.642561801871501</v>
      </c>
      <c r="K684" s="60">
        <v>45.627540469695496</v>
      </c>
      <c r="L684" s="60">
        <v>49.217631814086403</v>
      </c>
      <c r="M684" s="68">
        <v>296</v>
      </c>
      <c r="N684" s="70">
        <f t="shared" si="82"/>
        <v>0.3125</v>
      </c>
      <c r="O684" s="71">
        <v>455421621.12136602</v>
      </c>
      <c r="P684" s="57">
        <f t="shared" si="83"/>
        <v>0.14957357882154598</v>
      </c>
      <c r="Q684" s="68">
        <v>140</v>
      </c>
      <c r="R684" s="68">
        <v>310</v>
      </c>
      <c r="S684" s="72">
        <f t="shared" si="84"/>
        <v>38.829244695217803</v>
      </c>
    </row>
    <row r="685" spans="1:19" x14ac:dyDescent="0.25">
      <c r="A685" s="68">
        <f t="shared" si="87"/>
        <v>683</v>
      </c>
      <c r="B685" s="68" t="s">
        <v>17</v>
      </c>
      <c r="C685" s="68" t="s">
        <v>1776</v>
      </c>
      <c r="D685" s="68" t="s">
        <v>2399</v>
      </c>
      <c r="E685" s="68" t="str">
        <f t="shared" si="85"/>
        <v>AD</v>
      </c>
      <c r="F685" s="68" t="s">
        <v>1775</v>
      </c>
      <c r="G685" s="68">
        <f t="shared" si="86"/>
        <v>69</v>
      </c>
      <c r="H685" s="68">
        <f t="shared" si="88"/>
        <v>57</v>
      </c>
      <c r="I685" s="68" t="str">
        <f t="shared" si="81"/>
        <v>69_57_AD</v>
      </c>
      <c r="J685" s="60">
        <v>36.813177505361402</v>
      </c>
      <c r="K685" s="60">
        <v>43.532162926501798</v>
      </c>
      <c r="L685" s="60">
        <v>58.076251645060303</v>
      </c>
      <c r="M685" s="68">
        <v>501</v>
      </c>
      <c r="N685" s="70">
        <f t="shared" si="82"/>
        <v>0.55844155844155841</v>
      </c>
      <c r="O685" s="71">
        <v>452487609.409563</v>
      </c>
      <c r="P685" s="57">
        <f t="shared" si="83"/>
        <v>0.60946460073358033</v>
      </c>
      <c r="Q685" s="68">
        <v>129</v>
      </c>
      <c r="R685" s="68">
        <v>533</v>
      </c>
      <c r="S685" s="72">
        <f t="shared" si="84"/>
        <v>46.140530692307834</v>
      </c>
    </row>
    <row r="686" spans="1:19" x14ac:dyDescent="0.25">
      <c r="A686" s="68">
        <f t="shared" si="87"/>
        <v>684</v>
      </c>
      <c r="B686" s="68" t="s">
        <v>17</v>
      </c>
      <c r="C686" s="68" t="s">
        <v>1776</v>
      </c>
      <c r="D686" s="68" t="s">
        <v>2860</v>
      </c>
      <c r="E686" s="68" t="str">
        <f t="shared" si="85"/>
        <v>OP</v>
      </c>
      <c r="F686" s="68" t="s">
        <v>1775</v>
      </c>
      <c r="G686" s="68">
        <f t="shared" si="86"/>
        <v>69</v>
      </c>
      <c r="H686" s="68">
        <f t="shared" si="88"/>
        <v>57</v>
      </c>
      <c r="I686" s="68" t="str">
        <f t="shared" si="81"/>
        <v>69_57_OP</v>
      </c>
      <c r="J686" s="60">
        <v>42.022647664102102</v>
      </c>
      <c r="K686" s="60">
        <v>38.910917781422</v>
      </c>
      <c r="L686" s="60">
        <v>49.640400429369897</v>
      </c>
      <c r="M686" s="68">
        <v>221</v>
      </c>
      <c r="N686" s="70">
        <f t="shared" si="82"/>
        <v>0.12554112554112554</v>
      </c>
      <c r="O686" s="71">
        <v>180254653.93489999</v>
      </c>
      <c r="P686" s="57">
        <f t="shared" si="83"/>
        <v>0.24278859444163539</v>
      </c>
      <c r="Q686" s="68">
        <v>29</v>
      </c>
      <c r="R686" s="68">
        <v>222</v>
      </c>
      <c r="S686" s="72">
        <f t="shared" si="84"/>
        <v>43.524655291631326</v>
      </c>
    </row>
    <row r="687" spans="1:19" x14ac:dyDescent="0.25">
      <c r="A687" s="68">
        <f t="shared" si="87"/>
        <v>685</v>
      </c>
      <c r="B687" s="68" t="s">
        <v>17</v>
      </c>
      <c r="C687" s="68" t="s">
        <v>1776</v>
      </c>
      <c r="D687" s="68" t="s">
        <v>3088</v>
      </c>
      <c r="E687" s="68" t="str">
        <f t="shared" si="85"/>
        <v>SERV</v>
      </c>
      <c r="F687" s="68" t="s">
        <v>1775</v>
      </c>
      <c r="G687" s="68">
        <f t="shared" si="86"/>
        <v>69</v>
      </c>
      <c r="H687" s="68">
        <f t="shared" si="88"/>
        <v>57</v>
      </c>
      <c r="I687" s="68" t="str">
        <f t="shared" si="81"/>
        <v>69_57_SERV</v>
      </c>
      <c r="J687" s="60">
        <v>28.333793789745599</v>
      </c>
      <c r="K687" s="60">
        <v>39.407262792887103</v>
      </c>
      <c r="L687" s="60">
        <v>44.5526742867983</v>
      </c>
      <c r="M687" s="68">
        <v>238</v>
      </c>
      <c r="N687" s="70">
        <f t="shared" si="82"/>
        <v>0.31601731601731603</v>
      </c>
      <c r="O687" s="71">
        <v>109692340.51099899</v>
      </c>
      <c r="P687" s="57">
        <f t="shared" si="83"/>
        <v>0.14774680482478431</v>
      </c>
      <c r="Q687" s="68">
        <v>73</v>
      </c>
      <c r="R687" s="68">
        <v>239</v>
      </c>
      <c r="S687" s="72">
        <f t="shared" si="84"/>
        <v>37.431243623143665</v>
      </c>
    </row>
    <row r="688" spans="1:19" x14ac:dyDescent="0.25">
      <c r="A688" s="68">
        <f t="shared" si="87"/>
        <v>686</v>
      </c>
      <c r="B688" s="68" t="s">
        <v>17</v>
      </c>
      <c r="C688" s="68" t="s">
        <v>958</v>
      </c>
      <c r="D688" s="68" t="s">
        <v>2399</v>
      </c>
      <c r="E688" s="68" t="str">
        <f t="shared" si="85"/>
        <v>AD</v>
      </c>
      <c r="F688" s="68" t="s">
        <v>957</v>
      </c>
      <c r="G688" s="68">
        <f t="shared" si="86"/>
        <v>69</v>
      </c>
      <c r="H688" s="68">
        <f t="shared" si="88"/>
        <v>58</v>
      </c>
      <c r="I688" s="68" t="str">
        <f t="shared" si="81"/>
        <v>69_58_AD</v>
      </c>
      <c r="J688" s="60">
        <v>31.802321972000598</v>
      </c>
      <c r="K688" s="60">
        <v>22.979185680751499</v>
      </c>
      <c r="L688" s="60">
        <v>47.242119976079501</v>
      </c>
      <c r="M688" s="68">
        <v>1048</v>
      </c>
      <c r="N688" s="70">
        <f t="shared" si="82"/>
        <v>0.57213930348258701</v>
      </c>
      <c r="O688" s="71">
        <v>280334432.35648698</v>
      </c>
      <c r="P688" s="57">
        <f t="shared" si="83"/>
        <v>0.44589185157246358</v>
      </c>
      <c r="Q688" s="68">
        <v>230</v>
      </c>
      <c r="R688" s="68">
        <v>1170</v>
      </c>
      <c r="S688" s="72">
        <f t="shared" si="84"/>
        <v>34.007875876277204</v>
      </c>
    </row>
    <row r="689" spans="1:19" x14ac:dyDescent="0.25">
      <c r="A689" s="68">
        <f t="shared" si="87"/>
        <v>687</v>
      </c>
      <c r="B689" s="68" t="s">
        <v>17</v>
      </c>
      <c r="C689" s="68" t="s">
        <v>958</v>
      </c>
      <c r="D689" s="68" t="s">
        <v>2860</v>
      </c>
      <c r="E689" s="68" t="str">
        <f t="shared" si="85"/>
        <v>OP</v>
      </c>
      <c r="F689" s="68" t="s">
        <v>957</v>
      </c>
      <c r="G689" s="68">
        <f t="shared" si="86"/>
        <v>69</v>
      </c>
      <c r="H689" s="68">
        <f t="shared" si="88"/>
        <v>58</v>
      </c>
      <c r="I689" s="68" t="str">
        <f t="shared" si="81"/>
        <v>69_58_OP</v>
      </c>
      <c r="J689" s="60">
        <v>37.769115564167798</v>
      </c>
      <c r="K689" s="60">
        <v>28.304428381458798</v>
      </c>
      <c r="L689" s="60">
        <v>52.014316107714002</v>
      </c>
      <c r="M689" s="68">
        <v>141</v>
      </c>
      <c r="N689" s="70">
        <f t="shared" si="82"/>
        <v>3.7313432835820892E-2</v>
      </c>
      <c r="O689" s="71">
        <v>116841751.09</v>
      </c>
      <c r="P689" s="57">
        <f t="shared" si="83"/>
        <v>0.18584511469585605</v>
      </c>
      <c r="Q689" s="68">
        <v>15</v>
      </c>
      <c r="R689" s="68">
        <v>141</v>
      </c>
      <c r="S689" s="72">
        <f t="shared" si="84"/>
        <v>39.362620017780195</v>
      </c>
    </row>
    <row r="690" spans="1:19" x14ac:dyDescent="0.25">
      <c r="A690" s="68">
        <f t="shared" si="87"/>
        <v>688</v>
      </c>
      <c r="B690" s="68" t="s">
        <v>17</v>
      </c>
      <c r="C690" s="68" t="s">
        <v>958</v>
      </c>
      <c r="D690" s="68" t="s">
        <v>3088</v>
      </c>
      <c r="E690" s="68" t="str">
        <f t="shared" si="85"/>
        <v>SERV</v>
      </c>
      <c r="F690" s="68" t="s">
        <v>957</v>
      </c>
      <c r="G690" s="68">
        <f t="shared" si="86"/>
        <v>69</v>
      </c>
      <c r="H690" s="68">
        <f t="shared" si="88"/>
        <v>58</v>
      </c>
      <c r="I690" s="68" t="str">
        <f t="shared" si="81"/>
        <v>69_58_SERV</v>
      </c>
      <c r="J690" s="60">
        <v>27.422062906646499</v>
      </c>
      <c r="K690" s="60">
        <v>20.173984248870202</v>
      </c>
      <c r="L690" s="60">
        <v>55.115694380541399</v>
      </c>
      <c r="M690" s="68">
        <v>670</v>
      </c>
      <c r="N690" s="70">
        <f t="shared" si="82"/>
        <v>0.39054726368159204</v>
      </c>
      <c r="O690" s="71">
        <v>231528807.16473699</v>
      </c>
      <c r="P690" s="57">
        <f t="shared" si="83"/>
        <v>0.3682630337316804</v>
      </c>
      <c r="Q690" s="68">
        <v>157</v>
      </c>
      <c r="R690" s="68">
        <v>679</v>
      </c>
      <c r="S690" s="72">
        <f t="shared" si="84"/>
        <v>34.237247178686033</v>
      </c>
    </row>
    <row r="691" spans="1:19" x14ac:dyDescent="0.25">
      <c r="A691" s="68">
        <f t="shared" si="87"/>
        <v>689</v>
      </c>
      <c r="B691" s="68" t="s">
        <v>17</v>
      </c>
      <c r="C691" s="68" t="s">
        <v>284</v>
      </c>
      <c r="D691" s="68" t="s">
        <v>2399</v>
      </c>
      <c r="E691" s="68" t="str">
        <f t="shared" si="85"/>
        <v>AD</v>
      </c>
      <c r="F691" s="68" t="s">
        <v>283</v>
      </c>
      <c r="G691" s="68">
        <f t="shared" si="86"/>
        <v>69</v>
      </c>
      <c r="H691" s="68">
        <f t="shared" si="88"/>
        <v>59</v>
      </c>
      <c r="I691" s="68" t="str">
        <f t="shared" si="81"/>
        <v>69_59_AD</v>
      </c>
      <c r="J691" s="60">
        <v>38.339005189833799</v>
      </c>
      <c r="K691" s="60">
        <v>52.040896895268801</v>
      </c>
      <c r="L691" s="60">
        <v>56.786851620745203</v>
      </c>
      <c r="M691" s="68">
        <v>432</v>
      </c>
      <c r="N691" s="70">
        <f t="shared" si="82"/>
        <v>0.5863539445628998</v>
      </c>
      <c r="O691" s="71">
        <v>744854795.64427102</v>
      </c>
      <c r="P691" s="57">
        <f t="shared" si="83"/>
        <v>0.66761943862654105</v>
      </c>
      <c r="Q691" s="68">
        <v>275</v>
      </c>
      <c r="R691" s="68">
        <v>521</v>
      </c>
      <c r="S691" s="72">
        <f t="shared" si="84"/>
        <v>49.055584568615934</v>
      </c>
    </row>
    <row r="692" spans="1:19" x14ac:dyDescent="0.25">
      <c r="A692" s="68">
        <f t="shared" si="87"/>
        <v>690</v>
      </c>
      <c r="B692" s="68" t="s">
        <v>17</v>
      </c>
      <c r="C692" s="68" t="s">
        <v>284</v>
      </c>
      <c r="D692" s="68" t="s">
        <v>2860</v>
      </c>
      <c r="E692" s="68" t="str">
        <f t="shared" si="85"/>
        <v>OP</v>
      </c>
      <c r="F692" s="68" t="s">
        <v>283</v>
      </c>
      <c r="G692" s="68">
        <f t="shared" si="86"/>
        <v>69</v>
      </c>
      <c r="H692" s="68">
        <f t="shared" si="88"/>
        <v>59</v>
      </c>
      <c r="I692" s="68" t="str">
        <f t="shared" si="81"/>
        <v>69_59_OP</v>
      </c>
      <c r="J692" s="60">
        <v>42.6788714974915</v>
      </c>
      <c r="K692" s="60">
        <v>60.187317336252796</v>
      </c>
      <c r="L692" s="60">
        <v>20.0173794278925</v>
      </c>
      <c r="M692" s="68">
        <v>52</v>
      </c>
      <c r="N692" s="70">
        <f t="shared" si="82"/>
        <v>5.3304904051172705E-2</v>
      </c>
      <c r="O692" s="71">
        <v>73690487.417999998</v>
      </c>
      <c r="P692" s="57">
        <f t="shared" si="83"/>
        <v>6.6049385906910396E-2</v>
      </c>
      <c r="Q692" s="68">
        <v>25</v>
      </c>
      <c r="R692" s="68">
        <v>59</v>
      </c>
      <c r="S692" s="72">
        <f t="shared" si="84"/>
        <v>40.961189420545601</v>
      </c>
    </row>
    <row r="693" spans="1:19" x14ac:dyDescent="0.25">
      <c r="A693" s="68">
        <f t="shared" si="87"/>
        <v>691</v>
      </c>
      <c r="B693" s="68" t="s">
        <v>17</v>
      </c>
      <c r="C693" s="68" t="s">
        <v>284</v>
      </c>
      <c r="D693" s="68" t="s">
        <v>3088</v>
      </c>
      <c r="E693" s="68" t="str">
        <f t="shared" si="85"/>
        <v>SERV</v>
      </c>
      <c r="F693" s="68" t="s">
        <v>283</v>
      </c>
      <c r="G693" s="68">
        <f t="shared" si="86"/>
        <v>69</v>
      </c>
      <c r="H693" s="68">
        <f t="shared" si="88"/>
        <v>59</v>
      </c>
      <c r="I693" s="68" t="str">
        <f t="shared" si="81"/>
        <v>69_59_SERV</v>
      </c>
      <c r="J693" s="60">
        <v>33.198245851802902</v>
      </c>
      <c r="K693" s="60">
        <v>40.614491619348101</v>
      </c>
      <c r="L693" s="60">
        <v>30.731013274454899</v>
      </c>
      <c r="M693" s="68">
        <v>468</v>
      </c>
      <c r="N693" s="70">
        <f t="shared" si="82"/>
        <v>0.36034115138592748</v>
      </c>
      <c r="O693" s="71">
        <v>297142416.46999902</v>
      </c>
      <c r="P693" s="57">
        <f t="shared" si="83"/>
        <v>0.26633117546654866</v>
      </c>
      <c r="Q693" s="68">
        <v>169</v>
      </c>
      <c r="R693" s="68">
        <v>475</v>
      </c>
      <c r="S693" s="72">
        <f t="shared" si="84"/>
        <v>34.847916915201964</v>
      </c>
    </row>
    <row r="694" spans="1:19" x14ac:dyDescent="0.25">
      <c r="A694" s="68">
        <f t="shared" si="87"/>
        <v>692</v>
      </c>
      <c r="B694" s="68" t="s">
        <v>17</v>
      </c>
      <c r="C694" s="68" t="s">
        <v>817</v>
      </c>
      <c r="D694" s="68" t="s">
        <v>2399</v>
      </c>
      <c r="E694" s="68" t="str">
        <f t="shared" si="85"/>
        <v>AD</v>
      </c>
      <c r="F694" s="68" t="s">
        <v>816</v>
      </c>
      <c r="G694" s="68">
        <f t="shared" si="86"/>
        <v>69</v>
      </c>
      <c r="H694" s="68">
        <f t="shared" si="88"/>
        <v>60</v>
      </c>
      <c r="I694" s="68" t="str">
        <f t="shared" si="81"/>
        <v>69_60_AD</v>
      </c>
      <c r="J694" s="60">
        <v>34.075258265887797</v>
      </c>
      <c r="K694" s="60">
        <v>37.816988844577601</v>
      </c>
      <c r="L694" s="60">
        <v>50.637233269147103</v>
      </c>
      <c r="M694" s="68">
        <v>528</v>
      </c>
      <c r="N694" s="70">
        <f t="shared" si="82"/>
        <v>0.70300751879699253</v>
      </c>
      <c r="O694" s="71">
        <v>530534932.95599902</v>
      </c>
      <c r="P694" s="57">
        <f t="shared" si="83"/>
        <v>0.77325441327334921</v>
      </c>
      <c r="Q694" s="68">
        <v>187</v>
      </c>
      <c r="R694" s="68">
        <v>639</v>
      </c>
      <c r="S694" s="72">
        <f t="shared" si="84"/>
        <v>40.843160126537505</v>
      </c>
    </row>
    <row r="695" spans="1:19" x14ac:dyDescent="0.25">
      <c r="A695" s="68">
        <f t="shared" si="87"/>
        <v>693</v>
      </c>
      <c r="B695" s="68" t="s">
        <v>17</v>
      </c>
      <c r="C695" s="68" t="s">
        <v>817</v>
      </c>
      <c r="D695" s="68" t="s">
        <v>2860</v>
      </c>
      <c r="E695" s="68" t="str">
        <f t="shared" si="85"/>
        <v>OP</v>
      </c>
      <c r="F695" s="68" t="s">
        <v>816</v>
      </c>
      <c r="G695" s="68">
        <f t="shared" si="86"/>
        <v>69</v>
      </c>
      <c r="H695" s="68">
        <f t="shared" si="88"/>
        <v>60</v>
      </c>
      <c r="I695" s="68" t="str">
        <f t="shared" si="81"/>
        <v>69_60_OP</v>
      </c>
      <c r="J695" s="60">
        <v>69.918425925068703</v>
      </c>
      <c r="K695" s="60">
        <v>42.381761845506098</v>
      </c>
      <c r="L695" s="60">
        <v>27.445659063966598</v>
      </c>
      <c r="M695" s="68">
        <v>29</v>
      </c>
      <c r="N695" s="70">
        <f t="shared" si="82"/>
        <v>3.3834586466165412E-2</v>
      </c>
      <c r="O695" s="71">
        <v>83959594.519799903</v>
      </c>
      <c r="P695" s="57">
        <f t="shared" si="83"/>
        <v>0.12237106920999041</v>
      </c>
      <c r="Q695" s="68">
        <v>9</v>
      </c>
      <c r="R695" s="68">
        <v>29</v>
      </c>
      <c r="S695" s="72">
        <f t="shared" si="84"/>
        <v>46.581948944847134</v>
      </c>
    </row>
    <row r="696" spans="1:19" x14ac:dyDescent="0.25">
      <c r="A696" s="68">
        <f t="shared" si="87"/>
        <v>694</v>
      </c>
      <c r="B696" s="68" t="s">
        <v>17</v>
      </c>
      <c r="C696" s="68" t="s">
        <v>817</v>
      </c>
      <c r="D696" s="68" t="s">
        <v>3088</v>
      </c>
      <c r="E696" s="68" t="str">
        <f t="shared" si="85"/>
        <v>SERV</v>
      </c>
      <c r="F696" s="68" t="s">
        <v>816</v>
      </c>
      <c r="G696" s="68">
        <f t="shared" si="86"/>
        <v>69</v>
      </c>
      <c r="H696" s="68">
        <f t="shared" si="88"/>
        <v>60</v>
      </c>
      <c r="I696" s="68" t="str">
        <f t="shared" si="81"/>
        <v>69_60_SERV</v>
      </c>
      <c r="J696" s="60">
        <v>41.861260335547598</v>
      </c>
      <c r="K696" s="60">
        <v>37.076312169867997</v>
      </c>
      <c r="L696" s="60">
        <v>30.237348779604702</v>
      </c>
      <c r="M696" s="68">
        <v>190</v>
      </c>
      <c r="N696" s="70">
        <f t="shared" si="82"/>
        <v>0.26315789473684209</v>
      </c>
      <c r="O696" s="71">
        <v>71612042.171999902</v>
      </c>
      <c r="P696" s="57">
        <f t="shared" si="83"/>
        <v>0.10437451751666031</v>
      </c>
      <c r="Q696" s="68">
        <v>70</v>
      </c>
      <c r="R696" s="68">
        <v>194</v>
      </c>
      <c r="S696" s="72">
        <f t="shared" si="84"/>
        <v>36.391640428340104</v>
      </c>
    </row>
    <row r="697" spans="1:19" x14ac:dyDescent="0.25">
      <c r="A697" s="68">
        <f t="shared" si="87"/>
        <v>695</v>
      </c>
      <c r="B697" s="68" t="s">
        <v>17</v>
      </c>
      <c r="C697" s="68" t="s">
        <v>1466</v>
      </c>
      <c r="D697" s="68" t="s">
        <v>2399</v>
      </c>
      <c r="E697" s="68" t="str">
        <f t="shared" si="85"/>
        <v>AD</v>
      </c>
      <c r="F697" s="68" t="s">
        <v>1465</v>
      </c>
      <c r="G697" s="68">
        <f t="shared" si="86"/>
        <v>69</v>
      </c>
      <c r="H697" s="68">
        <f t="shared" si="88"/>
        <v>61</v>
      </c>
      <c r="I697" s="68" t="str">
        <f t="shared" si="81"/>
        <v>69_61_AD</v>
      </c>
      <c r="J697" s="60">
        <v>20.4367118620269</v>
      </c>
      <c r="K697" s="60">
        <v>42.47094637779</v>
      </c>
      <c r="L697" s="60">
        <v>60.488138463715003</v>
      </c>
      <c r="M697" s="68">
        <v>597</v>
      </c>
      <c r="N697" s="70">
        <f t="shared" si="82"/>
        <v>0.46566523605150212</v>
      </c>
      <c r="O697" s="71">
        <v>454102782.42647803</v>
      </c>
      <c r="P697" s="57">
        <f t="shared" si="83"/>
        <v>0.43705604583607616</v>
      </c>
      <c r="Q697" s="68">
        <v>217</v>
      </c>
      <c r="R697" s="68">
        <v>727</v>
      </c>
      <c r="S697" s="72">
        <f t="shared" si="84"/>
        <v>41.131932234510636</v>
      </c>
    </row>
    <row r="698" spans="1:19" x14ac:dyDescent="0.25">
      <c r="A698" s="68">
        <f t="shared" si="87"/>
        <v>696</v>
      </c>
      <c r="B698" s="68" t="s">
        <v>17</v>
      </c>
      <c r="C698" s="68" t="s">
        <v>1466</v>
      </c>
      <c r="D698" s="68" t="s">
        <v>2860</v>
      </c>
      <c r="E698" s="68" t="str">
        <f t="shared" si="85"/>
        <v>OP</v>
      </c>
      <c r="F698" s="68" t="s">
        <v>1465</v>
      </c>
      <c r="G698" s="68">
        <f t="shared" si="86"/>
        <v>69</v>
      </c>
      <c r="H698" s="68">
        <f t="shared" si="88"/>
        <v>61</v>
      </c>
      <c r="I698" s="68" t="str">
        <f t="shared" si="81"/>
        <v>69_61_OP</v>
      </c>
      <c r="J698" s="60">
        <v>43.771486751636097</v>
      </c>
      <c r="K698" s="60">
        <v>19.4326468331952</v>
      </c>
      <c r="L698" s="60">
        <v>29.6443814190993</v>
      </c>
      <c r="M698" s="68">
        <v>52</v>
      </c>
      <c r="N698" s="70">
        <f t="shared" si="82"/>
        <v>4.9356223175965663E-2</v>
      </c>
      <c r="O698" s="71">
        <v>95308105.769999996</v>
      </c>
      <c r="P698" s="57">
        <f t="shared" si="83"/>
        <v>9.1730298637196547E-2</v>
      </c>
      <c r="Q698" s="68">
        <v>23</v>
      </c>
      <c r="R698" s="68">
        <v>54</v>
      </c>
      <c r="S698" s="72">
        <f t="shared" si="84"/>
        <v>30.9495050013102</v>
      </c>
    </row>
    <row r="699" spans="1:19" x14ac:dyDescent="0.25">
      <c r="A699" s="68">
        <f t="shared" si="87"/>
        <v>697</v>
      </c>
      <c r="B699" s="68" t="s">
        <v>17</v>
      </c>
      <c r="C699" s="68" t="s">
        <v>1466</v>
      </c>
      <c r="D699" s="68" t="s">
        <v>3088</v>
      </c>
      <c r="E699" s="68" t="str">
        <f t="shared" si="85"/>
        <v>SERV</v>
      </c>
      <c r="F699" s="68" t="s">
        <v>1465</v>
      </c>
      <c r="G699" s="68">
        <f t="shared" si="86"/>
        <v>69</v>
      </c>
      <c r="H699" s="68">
        <f t="shared" si="88"/>
        <v>61</v>
      </c>
      <c r="I699" s="68" t="str">
        <f t="shared" si="81"/>
        <v>69_61_SERV</v>
      </c>
      <c r="J699" s="60">
        <v>27.2938163943071</v>
      </c>
      <c r="K699" s="60">
        <v>35.147220930088999</v>
      </c>
      <c r="L699" s="60">
        <v>53.913610807599497</v>
      </c>
      <c r="M699" s="68">
        <v>764</v>
      </c>
      <c r="N699" s="70">
        <f t="shared" si="82"/>
        <v>0.48497854077253216</v>
      </c>
      <c r="O699" s="71">
        <v>489592660.09626299</v>
      </c>
      <c r="P699" s="57">
        <f t="shared" si="83"/>
        <v>0.47121365552672723</v>
      </c>
      <c r="Q699" s="68">
        <v>226</v>
      </c>
      <c r="R699" s="68">
        <v>774</v>
      </c>
      <c r="S699" s="72">
        <f t="shared" si="84"/>
        <v>38.784882710665194</v>
      </c>
    </row>
    <row r="700" spans="1:19" x14ac:dyDescent="0.25">
      <c r="A700" s="68">
        <f t="shared" si="87"/>
        <v>698</v>
      </c>
      <c r="B700" s="68" t="s">
        <v>17</v>
      </c>
      <c r="C700" s="68" t="s">
        <v>1107</v>
      </c>
      <c r="D700" s="68" t="s">
        <v>2399</v>
      </c>
      <c r="E700" s="68" t="str">
        <f t="shared" si="85"/>
        <v>AD</v>
      </c>
      <c r="F700" s="68" t="s">
        <v>1106</v>
      </c>
      <c r="G700" s="68">
        <f t="shared" si="86"/>
        <v>69</v>
      </c>
      <c r="H700" s="68">
        <f t="shared" si="88"/>
        <v>62</v>
      </c>
      <c r="I700" s="68" t="str">
        <f t="shared" si="81"/>
        <v>69_62_AD</v>
      </c>
      <c r="J700" s="60">
        <v>18.2402736393318</v>
      </c>
      <c r="K700" s="60">
        <v>31.655770844296999</v>
      </c>
      <c r="L700" s="60">
        <v>68.169220948674194</v>
      </c>
      <c r="M700" s="68">
        <v>462</v>
      </c>
      <c r="N700" s="70">
        <f t="shared" si="82"/>
        <v>0.76650943396226412</v>
      </c>
      <c r="O700" s="71">
        <v>530511603.62292498</v>
      </c>
      <c r="P700" s="57">
        <f t="shared" si="83"/>
        <v>0.76346293105009422</v>
      </c>
      <c r="Q700" s="68">
        <v>325</v>
      </c>
      <c r="R700" s="68">
        <v>722</v>
      </c>
      <c r="S700" s="72">
        <f t="shared" si="84"/>
        <v>39.355088477434329</v>
      </c>
    </row>
    <row r="701" spans="1:19" x14ac:dyDescent="0.25">
      <c r="A701" s="68">
        <f t="shared" si="87"/>
        <v>699</v>
      </c>
      <c r="B701" s="68" t="s">
        <v>17</v>
      </c>
      <c r="C701" s="68" t="s">
        <v>1107</v>
      </c>
      <c r="D701" s="68" t="s">
        <v>2860</v>
      </c>
      <c r="E701" s="68" t="str">
        <f t="shared" si="85"/>
        <v>OP</v>
      </c>
      <c r="F701" s="68" t="s">
        <v>1106</v>
      </c>
      <c r="G701" s="68">
        <f t="shared" si="86"/>
        <v>69</v>
      </c>
      <c r="H701" s="68">
        <f t="shared" si="88"/>
        <v>62</v>
      </c>
      <c r="I701" s="68" t="str">
        <f t="shared" si="81"/>
        <v>69_62_OP</v>
      </c>
      <c r="J701" s="60">
        <v>54.440874357332703</v>
      </c>
      <c r="K701" s="60">
        <v>36.636088972902897</v>
      </c>
      <c r="L701" s="60">
        <v>15.3876915264978</v>
      </c>
      <c r="M701" s="68">
        <v>15</v>
      </c>
      <c r="N701" s="70">
        <f t="shared" si="82"/>
        <v>1.4150943396226415E-2</v>
      </c>
      <c r="O701" s="71">
        <v>86158633.799999997</v>
      </c>
      <c r="P701" s="57">
        <f t="shared" si="83"/>
        <v>0.12399148792789423</v>
      </c>
      <c r="Q701" s="68">
        <v>6</v>
      </c>
      <c r="R701" s="68">
        <v>15</v>
      </c>
      <c r="S701" s="72">
        <f t="shared" si="84"/>
        <v>35.488218285577801</v>
      </c>
    </row>
    <row r="702" spans="1:19" x14ac:dyDescent="0.25">
      <c r="A702" s="68">
        <f t="shared" si="87"/>
        <v>700</v>
      </c>
      <c r="B702" s="68" t="s">
        <v>17</v>
      </c>
      <c r="C702" s="68" t="s">
        <v>1107</v>
      </c>
      <c r="D702" s="68" t="s">
        <v>3088</v>
      </c>
      <c r="E702" s="68" t="str">
        <f t="shared" si="85"/>
        <v>SERV</v>
      </c>
      <c r="F702" s="68" t="s">
        <v>1106</v>
      </c>
      <c r="G702" s="68">
        <f t="shared" si="86"/>
        <v>69</v>
      </c>
      <c r="H702" s="68">
        <f t="shared" si="88"/>
        <v>62</v>
      </c>
      <c r="I702" s="68" t="str">
        <f t="shared" si="81"/>
        <v>69_62_SERV</v>
      </c>
      <c r="J702" s="60">
        <v>22.957349077496001</v>
      </c>
      <c r="K702" s="60">
        <v>24.524873593971002</v>
      </c>
      <c r="L702" s="60">
        <v>34.324277578868099</v>
      </c>
      <c r="M702" s="68">
        <v>150</v>
      </c>
      <c r="N702" s="70">
        <f t="shared" si="82"/>
        <v>0.21933962264150944</v>
      </c>
      <c r="O702" s="71">
        <v>78205154.75</v>
      </c>
      <c r="P702" s="57">
        <f t="shared" si="83"/>
        <v>0.11254558102201158</v>
      </c>
      <c r="Q702" s="68">
        <v>93</v>
      </c>
      <c r="R702" s="68">
        <v>159</v>
      </c>
      <c r="S702" s="72">
        <f t="shared" si="84"/>
        <v>27.268833416778364</v>
      </c>
    </row>
    <row r="703" spans="1:19" x14ac:dyDescent="0.25">
      <c r="A703" s="68">
        <f t="shared" si="87"/>
        <v>701</v>
      </c>
      <c r="B703" s="68" t="s">
        <v>17</v>
      </c>
      <c r="C703" s="68" t="s">
        <v>757</v>
      </c>
      <c r="D703" s="68" t="s">
        <v>2399</v>
      </c>
      <c r="E703" s="68" t="str">
        <f t="shared" si="85"/>
        <v>AD</v>
      </c>
      <c r="F703" s="68" t="s">
        <v>756</v>
      </c>
      <c r="G703" s="68">
        <f t="shared" si="86"/>
        <v>69</v>
      </c>
      <c r="H703" s="68">
        <f t="shared" si="88"/>
        <v>63</v>
      </c>
      <c r="I703" s="68" t="str">
        <f t="shared" si="81"/>
        <v>69_63_AD</v>
      </c>
      <c r="J703" s="60">
        <v>37.442749349930502</v>
      </c>
      <c r="K703" s="60">
        <v>23.86597039343</v>
      </c>
      <c r="L703" s="60">
        <v>26.928049728088801</v>
      </c>
      <c r="M703" s="68">
        <v>11</v>
      </c>
      <c r="N703" s="70">
        <f t="shared" si="82"/>
        <v>0.4</v>
      </c>
      <c r="O703" s="71">
        <v>1418493.12</v>
      </c>
      <c r="P703" s="57">
        <f t="shared" si="83"/>
        <v>2.0626247757184169E-3</v>
      </c>
      <c r="Q703" s="68">
        <v>8</v>
      </c>
      <c r="R703" s="68">
        <v>11</v>
      </c>
      <c r="S703" s="72">
        <f t="shared" si="84"/>
        <v>29.412256490483099</v>
      </c>
    </row>
    <row r="704" spans="1:19" x14ac:dyDescent="0.25">
      <c r="A704" s="68">
        <f t="shared" si="87"/>
        <v>702</v>
      </c>
      <c r="B704" s="68" t="s">
        <v>17</v>
      </c>
      <c r="C704" s="68" t="s">
        <v>757</v>
      </c>
      <c r="D704" s="68" t="s">
        <v>3088</v>
      </c>
      <c r="E704" s="68" t="str">
        <f t="shared" si="85"/>
        <v>SERV</v>
      </c>
      <c r="F704" s="68" t="s">
        <v>756</v>
      </c>
      <c r="G704" s="68">
        <f t="shared" si="86"/>
        <v>69</v>
      </c>
      <c r="H704" s="68">
        <f t="shared" si="88"/>
        <v>63</v>
      </c>
      <c r="I704" s="68" t="str">
        <f t="shared" si="81"/>
        <v>69_63_SERV</v>
      </c>
      <c r="J704" s="60">
        <v>66.191517737548594</v>
      </c>
      <c r="K704" s="60">
        <v>35.044832453538298</v>
      </c>
      <c r="L704" s="60">
        <v>29.5146305019293</v>
      </c>
      <c r="M704" s="68">
        <v>15</v>
      </c>
      <c r="N704" s="70">
        <f t="shared" si="82"/>
        <v>0.6</v>
      </c>
      <c r="O704" s="71">
        <v>686294142.11000001</v>
      </c>
      <c r="P704" s="57">
        <f t="shared" si="83"/>
        <v>0.99793737522428161</v>
      </c>
      <c r="Q704" s="68">
        <v>12</v>
      </c>
      <c r="R704" s="68">
        <v>15</v>
      </c>
      <c r="S704" s="72">
        <f t="shared" si="84"/>
        <v>43.583660231005403</v>
      </c>
    </row>
    <row r="705" spans="1:19" x14ac:dyDescent="0.25">
      <c r="A705" s="68">
        <f t="shared" si="87"/>
        <v>703</v>
      </c>
      <c r="B705" s="68" t="s">
        <v>17</v>
      </c>
      <c r="C705" s="68" t="s">
        <v>158</v>
      </c>
      <c r="D705" s="68" t="s">
        <v>2399</v>
      </c>
      <c r="E705" s="68" t="str">
        <f t="shared" si="85"/>
        <v>AD</v>
      </c>
      <c r="F705" s="68" t="s">
        <v>157</v>
      </c>
      <c r="G705" s="68">
        <f t="shared" si="86"/>
        <v>69</v>
      </c>
      <c r="H705" s="68">
        <f t="shared" si="88"/>
        <v>64</v>
      </c>
      <c r="I705" s="68" t="str">
        <f t="shared" si="81"/>
        <v>69_64_AD</v>
      </c>
      <c r="J705" s="60">
        <v>24.281020757544201</v>
      </c>
      <c r="K705" s="60">
        <v>58.473442382961899</v>
      </c>
      <c r="L705" s="60">
        <v>57.529227457801099</v>
      </c>
      <c r="M705" s="68">
        <v>61</v>
      </c>
      <c r="N705" s="70">
        <f t="shared" si="82"/>
        <v>0.6785714285714286</v>
      </c>
      <c r="O705" s="71">
        <v>13716810.582</v>
      </c>
      <c r="P705" s="57">
        <f t="shared" si="83"/>
        <v>0.58349701734717219</v>
      </c>
      <c r="Q705" s="68">
        <v>38</v>
      </c>
      <c r="R705" s="68">
        <v>62</v>
      </c>
      <c r="S705" s="72">
        <f t="shared" si="84"/>
        <v>46.761230199435737</v>
      </c>
    </row>
    <row r="706" spans="1:19" x14ac:dyDescent="0.25">
      <c r="A706" s="68">
        <f t="shared" si="87"/>
        <v>704</v>
      </c>
      <c r="B706" s="68" t="s">
        <v>17</v>
      </c>
      <c r="C706" s="68" t="s">
        <v>158</v>
      </c>
      <c r="D706" s="68" t="s">
        <v>3088</v>
      </c>
      <c r="E706" s="68" t="str">
        <f t="shared" si="85"/>
        <v>SERV</v>
      </c>
      <c r="F706" s="68" t="s">
        <v>157</v>
      </c>
      <c r="G706" s="68">
        <f t="shared" si="86"/>
        <v>69</v>
      </c>
      <c r="H706" s="68">
        <f t="shared" si="88"/>
        <v>64</v>
      </c>
      <c r="I706" s="68" t="str">
        <f t="shared" si="81"/>
        <v>69_64_SERV</v>
      </c>
      <c r="J706" s="60">
        <v>56.560668013264198</v>
      </c>
      <c r="K706" s="60">
        <v>67.283036000224499</v>
      </c>
      <c r="L706" s="60">
        <v>39.877645519288102</v>
      </c>
      <c r="M706" s="68">
        <v>50</v>
      </c>
      <c r="N706" s="70">
        <f t="shared" si="82"/>
        <v>0.32142857142857145</v>
      </c>
      <c r="O706" s="71">
        <v>9791125.4900000002</v>
      </c>
      <c r="P706" s="57">
        <f t="shared" si="83"/>
        <v>0.41650298265282776</v>
      </c>
      <c r="Q706" s="68">
        <v>18</v>
      </c>
      <c r="R706" s="68">
        <v>51</v>
      </c>
      <c r="S706" s="72">
        <f t="shared" si="84"/>
        <v>54.573783177592269</v>
      </c>
    </row>
    <row r="707" spans="1:19" x14ac:dyDescent="0.25">
      <c r="A707" s="68">
        <f t="shared" si="87"/>
        <v>705</v>
      </c>
      <c r="B707" s="68" t="s">
        <v>17</v>
      </c>
      <c r="C707" s="68" t="s">
        <v>218</v>
      </c>
      <c r="D707" s="68" t="s">
        <v>2399</v>
      </c>
      <c r="E707" s="68" t="str">
        <f t="shared" si="85"/>
        <v>AD</v>
      </c>
      <c r="F707" s="68" t="s">
        <v>217</v>
      </c>
      <c r="G707" s="68">
        <f t="shared" si="86"/>
        <v>69</v>
      </c>
      <c r="H707" s="68">
        <f t="shared" si="88"/>
        <v>65</v>
      </c>
      <c r="I707" s="68" t="str">
        <f t="shared" ref="I707:I770" si="89">CONCATENATE(G707,"_",H707,"_",E707)</f>
        <v>69_65_AD</v>
      </c>
      <c r="J707" s="60">
        <v>28.671272526581799</v>
      </c>
      <c r="K707" s="60">
        <v>37.647551872198399</v>
      </c>
      <c r="L707" s="60">
        <v>10.952247859443499</v>
      </c>
      <c r="M707" s="68">
        <v>20</v>
      </c>
      <c r="N707" s="70">
        <f t="shared" ref="N707:N770" si="90">Q707/SUMIF($C$3:$C$3832,C707,$Q$3:$Q$3832)</f>
        <v>0.53125</v>
      </c>
      <c r="O707" s="71">
        <v>1084285.25</v>
      </c>
      <c r="P707" s="57">
        <f t="shared" ref="P707:P770" si="91">O707/SUMIF($C$3:$C$3832,C707,$O$3:$O$3832)</f>
        <v>0.28099036657175575</v>
      </c>
      <c r="Q707" s="68">
        <v>17</v>
      </c>
      <c r="R707" s="68">
        <v>20</v>
      </c>
      <c r="S707" s="72">
        <f t="shared" ref="S707:S770" si="92">AVERAGE(J707:L707)</f>
        <v>25.757024086074566</v>
      </c>
    </row>
    <row r="708" spans="1:19" x14ac:dyDescent="0.25">
      <c r="A708" s="68">
        <f t="shared" si="87"/>
        <v>706</v>
      </c>
      <c r="B708" s="68" t="s">
        <v>17</v>
      </c>
      <c r="C708" s="68" t="s">
        <v>218</v>
      </c>
      <c r="D708" s="68" t="s">
        <v>3088</v>
      </c>
      <c r="E708" s="68" t="str">
        <f t="shared" ref="E708:E771" si="93">IF(D708="Adquisiciones","AD",IF(D708="Arrendamientos","AR",IF(D708="Servicios","SERV",IF(D708="Obra pública","OP",IF(D708="Servicios relacionados con la OP","SOP","")))))</f>
        <v>SERV</v>
      </c>
      <c r="F708" s="69" t="s">
        <v>217</v>
      </c>
      <c r="G708" s="68">
        <f t="shared" ref="G708:G771" si="94">IF(B708&lt;&gt;B707,G707+1,G707)</f>
        <v>69</v>
      </c>
      <c r="H708" s="68">
        <f t="shared" si="88"/>
        <v>65</v>
      </c>
      <c r="I708" s="68" t="str">
        <f t="shared" si="89"/>
        <v>69_65_SERV</v>
      </c>
      <c r="J708" s="60">
        <v>66.440751284382998</v>
      </c>
      <c r="K708" s="60">
        <v>39.235634074992397</v>
      </c>
      <c r="L708" s="60">
        <v>10.383593838049499</v>
      </c>
      <c r="M708" s="68">
        <v>25</v>
      </c>
      <c r="N708" s="70">
        <f t="shared" si="90"/>
        <v>0.46875</v>
      </c>
      <c r="O708" s="71">
        <v>2774513.41</v>
      </c>
      <c r="P708" s="57">
        <f t="shared" si="91"/>
        <v>0.7190096334282442</v>
      </c>
      <c r="Q708" s="68">
        <v>15</v>
      </c>
      <c r="R708" s="68">
        <v>25</v>
      </c>
      <c r="S708" s="72">
        <f t="shared" si="92"/>
        <v>38.686659732474965</v>
      </c>
    </row>
    <row r="709" spans="1:19" x14ac:dyDescent="0.25">
      <c r="A709" s="68">
        <f t="shared" ref="A709:A772" si="95">A708+1</f>
        <v>707</v>
      </c>
      <c r="B709" s="68" t="s">
        <v>17</v>
      </c>
      <c r="C709" s="68" t="s">
        <v>2308</v>
      </c>
      <c r="D709" s="68" t="s">
        <v>2399</v>
      </c>
      <c r="E709" s="68" t="str">
        <f t="shared" si="93"/>
        <v>AD</v>
      </c>
      <c r="F709" s="68" t="s">
        <v>2307</v>
      </c>
      <c r="G709" s="68">
        <f t="shared" si="94"/>
        <v>69</v>
      </c>
      <c r="H709" s="68">
        <f t="shared" si="88"/>
        <v>66</v>
      </c>
      <c r="I709" s="68" t="str">
        <f t="shared" si="89"/>
        <v>69_66_AD</v>
      </c>
      <c r="J709" s="60">
        <v>64.785816353487306</v>
      </c>
      <c r="K709" s="60">
        <v>35.719813351036002</v>
      </c>
      <c r="L709" s="60">
        <v>16.551076989235799</v>
      </c>
      <c r="M709" s="68">
        <v>7</v>
      </c>
      <c r="N709" s="70">
        <f t="shared" si="90"/>
        <v>1</v>
      </c>
      <c r="O709" s="71">
        <v>510183.34</v>
      </c>
      <c r="P709" s="57">
        <f t="shared" si="91"/>
        <v>1</v>
      </c>
      <c r="Q709" s="68">
        <v>4</v>
      </c>
      <c r="R709" s="68">
        <v>7</v>
      </c>
      <c r="S709" s="72">
        <f t="shared" si="92"/>
        <v>39.01890223125303</v>
      </c>
    </row>
    <row r="710" spans="1:19" x14ac:dyDescent="0.25">
      <c r="A710" s="68">
        <f t="shared" si="95"/>
        <v>708</v>
      </c>
      <c r="B710" s="68" t="s">
        <v>17</v>
      </c>
      <c r="C710" s="68" t="s">
        <v>2903</v>
      </c>
      <c r="D710" s="68" t="s">
        <v>3088</v>
      </c>
      <c r="E710" s="68" t="str">
        <f t="shared" si="93"/>
        <v>SERV</v>
      </c>
      <c r="F710" s="68" t="s">
        <v>2902</v>
      </c>
      <c r="G710" s="68">
        <f t="shared" si="94"/>
        <v>69</v>
      </c>
      <c r="H710" s="68">
        <f t="shared" si="88"/>
        <v>67</v>
      </c>
      <c r="I710" s="68" t="str">
        <f t="shared" si="89"/>
        <v>69_67_SERV</v>
      </c>
      <c r="J710" s="60">
        <v>29.7580619683193</v>
      </c>
      <c r="K710" s="60">
        <v>6.69782626575903</v>
      </c>
      <c r="L710" s="60">
        <v>6.5115646762434203</v>
      </c>
      <c r="M710" s="68">
        <v>30</v>
      </c>
      <c r="N710" s="70">
        <f t="shared" si="90"/>
        <v>1</v>
      </c>
      <c r="O710" s="71">
        <v>1497536.26999999</v>
      </c>
      <c r="P710" s="57">
        <f t="shared" si="91"/>
        <v>1</v>
      </c>
      <c r="Q710" s="68">
        <v>21</v>
      </c>
      <c r="R710" s="68">
        <v>30</v>
      </c>
      <c r="S710" s="72">
        <f t="shared" si="92"/>
        <v>14.322484303440584</v>
      </c>
    </row>
    <row r="711" spans="1:19" x14ac:dyDescent="0.25">
      <c r="A711" s="68">
        <f t="shared" si="95"/>
        <v>709</v>
      </c>
      <c r="B711" s="68" t="s">
        <v>17</v>
      </c>
      <c r="C711" s="68" t="s">
        <v>1717</v>
      </c>
      <c r="D711" s="68" t="s">
        <v>2399</v>
      </c>
      <c r="E711" s="68" t="str">
        <f t="shared" si="93"/>
        <v>AD</v>
      </c>
      <c r="F711" s="68" t="s">
        <v>1716</v>
      </c>
      <c r="G711" s="68">
        <f t="shared" si="94"/>
        <v>69</v>
      </c>
      <c r="H711" s="68">
        <f t="shared" si="88"/>
        <v>68</v>
      </c>
      <c r="I711" s="68" t="str">
        <f t="shared" si="89"/>
        <v>69_68_AD</v>
      </c>
      <c r="J711" s="60">
        <v>13.078951350497199</v>
      </c>
      <c r="K711" s="60">
        <v>56.225502048875498</v>
      </c>
      <c r="L711" s="60">
        <v>48.725416393315697</v>
      </c>
      <c r="M711" s="68">
        <v>39</v>
      </c>
      <c r="N711" s="70">
        <f t="shared" si="90"/>
        <v>0.41558441558441561</v>
      </c>
      <c r="O711" s="71">
        <v>2080549.21</v>
      </c>
      <c r="P711" s="57">
        <f t="shared" si="91"/>
        <v>8.2534879011609205E-2</v>
      </c>
      <c r="Q711" s="68">
        <v>32</v>
      </c>
      <c r="R711" s="68">
        <v>41</v>
      </c>
      <c r="S711" s="72">
        <f t="shared" si="92"/>
        <v>39.343289930896134</v>
      </c>
    </row>
    <row r="712" spans="1:19" x14ac:dyDescent="0.25">
      <c r="A712" s="68">
        <f t="shared" si="95"/>
        <v>710</v>
      </c>
      <c r="B712" s="68" t="s">
        <v>17</v>
      </c>
      <c r="C712" s="68" t="s">
        <v>1717</v>
      </c>
      <c r="D712" s="68" t="s">
        <v>3088</v>
      </c>
      <c r="E712" s="68" t="str">
        <f t="shared" si="93"/>
        <v>SERV</v>
      </c>
      <c r="F712" s="69" t="s">
        <v>1716</v>
      </c>
      <c r="G712" s="68">
        <f t="shared" si="94"/>
        <v>69</v>
      </c>
      <c r="H712" s="68">
        <f t="shared" si="88"/>
        <v>68</v>
      </c>
      <c r="I712" s="68" t="str">
        <f t="shared" si="89"/>
        <v>69_68_SERV</v>
      </c>
      <c r="J712" s="60">
        <v>21.537034382823801</v>
      </c>
      <c r="K712" s="60">
        <v>62.5476744050573</v>
      </c>
      <c r="L712" s="60">
        <v>61.176689643950901</v>
      </c>
      <c r="M712" s="68">
        <v>99</v>
      </c>
      <c r="N712" s="70">
        <f t="shared" si="90"/>
        <v>0.58441558441558439</v>
      </c>
      <c r="O712" s="71">
        <v>23127571.707065299</v>
      </c>
      <c r="P712" s="57">
        <f t="shared" si="91"/>
        <v>0.91746512098839073</v>
      </c>
      <c r="Q712" s="68">
        <v>45</v>
      </c>
      <c r="R712" s="68">
        <v>100</v>
      </c>
      <c r="S712" s="72">
        <f t="shared" si="92"/>
        <v>48.420466143943997</v>
      </c>
    </row>
    <row r="713" spans="1:19" x14ac:dyDescent="0.25">
      <c r="A713" s="68">
        <f t="shared" si="95"/>
        <v>711</v>
      </c>
      <c r="B713" s="68" t="s">
        <v>17</v>
      </c>
      <c r="C713" s="68" t="s">
        <v>1984</v>
      </c>
      <c r="D713" s="68" t="s">
        <v>2399</v>
      </c>
      <c r="E713" s="68" t="str">
        <f t="shared" si="93"/>
        <v>AD</v>
      </c>
      <c r="F713" s="68" t="s">
        <v>1983</v>
      </c>
      <c r="G713" s="68">
        <f t="shared" si="94"/>
        <v>69</v>
      </c>
      <c r="H713" s="68">
        <f t="shared" ref="H713:H776" si="96">IF(B713&lt;&gt;B712,1,IF(C713&lt;&gt;C712,H712+1,H712))</f>
        <v>69</v>
      </c>
      <c r="I713" s="68" t="str">
        <f t="shared" si="89"/>
        <v>69_69_AD</v>
      </c>
      <c r="J713" s="60">
        <v>13.063946855420401</v>
      </c>
      <c r="K713" s="60">
        <v>32.8236153146878</v>
      </c>
      <c r="L713" s="60">
        <v>22.716777328589199</v>
      </c>
      <c r="M713" s="68">
        <v>39</v>
      </c>
      <c r="N713" s="70">
        <f t="shared" si="90"/>
        <v>0.55371900826446285</v>
      </c>
      <c r="O713" s="71">
        <v>2385273.0299999998</v>
      </c>
      <c r="P713" s="57">
        <f t="shared" si="91"/>
        <v>0.1409107352299675</v>
      </c>
      <c r="Q713" s="68">
        <v>67</v>
      </c>
      <c r="R713" s="68">
        <v>79</v>
      </c>
      <c r="S713" s="72">
        <f t="shared" si="92"/>
        <v>22.868113166232465</v>
      </c>
    </row>
    <row r="714" spans="1:19" x14ac:dyDescent="0.25">
      <c r="A714" s="68">
        <f t="shared" si="95"/>
        <v>712</v>
      </c>
      <c r="B714" s="68" t="s">
        <v>17</v>
      </c>
      <c r="C714" s="68" t="s">
        <v>1984</v>
      </c>
      <c r="D714" s="68" t="s">
        <v>3088</v>
      </c>
      <c r="E714" s="68" t="str">
        <f t="shared" si="93"/>
        <v>SERV</v>
      </c>
      <c r="F714" s="68" t="s">
        <v>1983</v>
      </c>
      <c r="G714" s="68">
        <f t="shared" si="94"/>
        <v>69</v>
      </c>
      <c r="H714" s="68">
        <f t="shared" si="96"/>
        <v>69</v>
      </c>
      <c r="I714" s="68" t="str">
        <f t="shared" si="89"/>
        <v>69_69_SERV</v>
      </c>
      <c r="J714" s="60">
        <v>27.0666998472316</v>
      </c>
      <c r="K714" s="60">
        <v>31.0987773784518</v>
      </c>
      <c r="L714" s="60">
        <v>24.493377255795998</v>
      </c>
      <c r="M714" s="68">
        <v>135</v>
      </c>
      <c r="N714" s="70">
        <f t="shared" si="90"/>
        <v>0.4462809917355372</v>
      </c>
      <c r="O714" s="71">
        <v>14542273.52</v>
      </c>
      <c r="P714" s="57">
        <f t="shared" si="91"/>
        <v>0.85908926477003245</v>
      </c>
      <c r="Q714" s="68">
        <v>54</v>
      </c>
      <c r="R714" s="68">
        <v>143</v>
      </c>
      <c r="S714" s="72">
        <f t="shared" si="92"/>
        <v>27.55295149382647</v>
      </c>
    </row>
    <row r="715" spans="1:19" x14ac:dyDescent="0.25">
      <c r="A715" s="68">
        <f t="shared" si="95"/>
        <v>713</v>
      </c>
      <c r="B715" s="68" t="s">
        <v>17</v>
      </c>
      <c r="C715" s="68" t="s">
        <v>1577</v>
      </c>
      <c r="D715" s="68" t="s">
        <v>2399</v>
      </c>
      <c r="E715" s="68" t="str">
        <f t="shared" si="93"/>
        <v>AD</v>
      </c>
      <c r="F715" s="68" t="s">
        <v>1576</v>
      </c>
      <c r="G715" s="68">
        <f t="shared" si="94"/>
        <v>69</v>
      </c>
      <c r="H715" s="68">
        <f t="shared" si="96"/>
        <v>70</v>
      </c>
      <c r="I715" s="68" t="str">
        <f t="shared" si="89"/>
        <v>69_70_AD</v>
      </c>
      <c r="J715" s="60">
        <v>30.578250624668101</v>
      </c>
      <c r="K715" s="60">
        <v>52.636098992133697</v>
      </c>
      <c r="L715" s="60">
        <v>41.101214357829797</v>
      </c>
      <c r="M715" s="68">
        <v>46</v>
      </c>
      <c r="N715" s="70">
        <f t="shared" si="90"/>
        <v>0.58139534883720934</v>
      </c>
      <c r="O715" s="71">
        <v>6402064.08649999</v>
      </c>
      <c r="P715" s="57">
        <f t="shared" si="91"/>
        <v>0.20927055804774908</v>
      </c>
      <c r="Q715" s="68">
        <v>50</v>
      </c>
      <c r="R715" s="68">
        <v>64</v>
      </c>
      <c r="S715" s="72">
        <f t="shared" si="92"/>
        <v>41.4385213248772</v>
      </c>
    </row>
    <row r="716" spans="1:19" x14ac:dyDescent="0.25">
      <c r="A716" s="68">
        <f t="shared" si="95"/>
        <v>714</v>
      </c>
      <c r="B716" s="68" t="s">
        <v>17</v>
      </c>
      <c r="C716" s="68" t="s">
        <v>1577</v>
      </c>
      <c r="D716" s="68" t="s">
        <v>3088</v>
      </c>
      <c r="E716" s="68" t="str">
        <f t="shared" si="93"/>
        <v>SERV</v>
      </c>
      <c r="F716" s="68" t="s">
        <v>1576</v>
      </c>
      <c r="G716" s="68">
        <f t="shared" si="94"/>
        <v>69</v>
      </c>
      <c r="H716" s="68">
        <f t="shared" si="96"/>
        <v>70</v>
      </c>
      <c r="I716" s="68" t="str">
        <f t="shared" si="89"/>
        <v>69_70_SERV</v>
      </c>
      <c r="J716" s="60">
        <v>30.911564789134498</v>
      </c>
      <c r="K716" s="60">
        <v>62.395894256631102</v>
      </c>
      <c r="L716" s="60">
        <v>45.6370856707372</v>
      </c>
      <c r="M716" s="68">
        <v>47</v>
      </c>
      <c r="N716" s="70">
        <f t="shared" si="90"/>
        <v>0.41860465116279072</v>
      </c>
      <c r="O716" s="71">
        <v>24190218.68</v>
      </c>
      <c r="P716" s="57">
        <f t="shared" si="91"/>
        <v>0.79072944195225092</v>
      </c>
      <c r="Q716" s="68">
        <v>36</v>
      </c>
      <c r="R716" s="68">
        <v>47</v>
      </c>
      <c r="S716" s="72">
        <f t="shared" si="92"/>
        <v>46.314848238834266</v>
      </c>
    </row>
    <row r="717" spans="1:19" x14ac:dyDescent="0.25">
      <c r="A717" s="68">
        <f t="shared" si="95"/>
        <v>715</v>
      </c>
      <c r="B717" s="68" t="s">
        <v>17</v>
      </c>
      <c r="C717" s="68" t="s">
        <v>1099</v>
      </c>
      <c r="D717" s="68" t="s">
        <v>2399</v>
      </c>
      <c r="E717" s="68" t="str">
        <f t="shared" si="93"/>
        <v>AD</v>
      </c>
      <c r="F717" s="68" t="s">
        <v>1098</v>
      </c>
      <c r="G717" s="68">
        <f t="shared" si="94"/>
        <v>69</v>
      </c>
      <c r="H717" s="68">
        <f t="shared" si="96"/>
        <v>71</v>
      </c>
      <c r="I717" s="68" t="str">
        <f t="shared" si="89"/>
        <v>69_71_AD</v>
      </c>
      <c r="J717" s="60">
        <v>32.673516697716103</v>
      </c>
      <c r="K717" s="60">
        <v>32.955858836221999</v>
      </c>
      <c r="L717" s="60">
        <v>40.3417731709905</v>
      </c>
      <c r="M717" s="68">
        <v>123</v>
      </c>
      <c r="N717" s="70">
        <f t="shared" si="90"/>
        <v>0.59</v>
      </c>
      <c r="O717" s="71">
        <v>60022207.223999903</v>
      </c>
      <c r="P717" s="57">
        <f t="shared" si="91"/>
        <v>0.32235358838892231</v>
      </c>
      <c r="Q717" s="68">
        <v>118</v>
      </c>
      <c r="R717" s="68">
        <v>225</v>
      </c>
      <c r="S717" s="72">
        <f t="shared" si="92"/>
        <v>35.323716234976196</v>
      </c>
    </row>
    <row r="718" spans="1:19" x14ac:dyDescent="0.25">
      <c r="A718" s="68">
        <f t="shared" si="95"/>
        <v>716</v>
      </c>
      <c r="B718" s="68" t="s">
        <v>17</v>
      </c>
      <c r="C718" s="68" t="s">
        <v>1099</v>
      </c>
      <c r="D718" s="68" t="s">
        <v>2860</v>
      </c>
      <c r="E718" s="68" t="str">
        <f t="shared" si="93"/>
        <v>OP</v>
      </c>
      <c r="F718" s="68" t="s">
        <v>1098</v>
      </c>
      <c r="G718" s="68">
        <f t="shared" si="94"/>
        <v>69</v>
      </c>
      <c r="H718" s="68">
        <f t="shared" si="96"/>
        <v>71</v>
      </c>
      <c r="I718" s="68" t="str">
        <f t="shared" si="89"/>
        <v>69_71_OP</v>
      </c>
      <c r="J718" s="60">
        <v>39.878652897825397</v>
      </c>
      <c r="K718" s="60">
        <v>38.605580871688801</v>
      </c>
      <c r="L718" s="60">
        <v>32.406076390385998</v>
      </c>
      <c r="M718" s="68">
        <v>43</v>
      </c>
      <c r="N718" s="70">
        <f t="shared" si="90"/>
        <v>0.105</v>
      </c>
      <c r="O718" s="71">
        <v>16640705.472999999</v>
      </c>
      <c r="P718" s="57">
        <f t="shared" si="91"/>
        <v>8.9370107675744631E-2</v>
      </c>
      <c r="Q718" s="68">
        <v>21</v>
      </c>
      <c r="R718" s="68">
        <v>43</v>
      </c>
      <c r="S718" s="72">
        <f t="shared" si="92"/>
        <v>36.96343671996673</v>
      </c>
    </row>
    <row r="719" spans="1:19" x14ac:dyDescent="0.25">
      <c r="A719" s="68">
        <f t="shared" si="95"/>
        <v>717</v>
      </c>
      <c r="B719" s="68" t="s">
        <v>17</v>
      </c>
      <c r="C719" s="68" t="s">
        <v>1099</v>
      </c>
      <c r="D719" s="68" t="s">
        <v>3088</v>
      </c>
      <c r="E719" s="68" t="str">
        <f t="shared" si="93"/>
        <v>SERV</v>
      </c>
      <c r="F719" s="68" t="s">
        <v>1098</v>
      </c>
      <c r="G719" s="68">
        <f t="shared" si="94"/>
        <v>69</v>
      </c>
      <c r="H719" s="68">
        <f t="shared" si="96"/>
        <v>71</v>
      </c>
      <c r="I719" s="68" t="str">
        <f t="shared" si="89"/>
        <v>69_71_SERV</v>
      </c>
      <c r="J719" s="60">
        <v>51.270800045284197</v>
      </c>
      <c r="K719" s="60">
        <v>33.723066931041998</v>
      </c>
      <c r="L719" s="60">
        <v>41.431914945875597</v>
      </c>
      <c r="M719" s="68">
        <v>128</v>
      </c>
      <c r="N719" s="70">
        <f t="shared" si="90"/>
        <v>0.30499999999999999</v>
      </c>
      <c r="O719" s="71">
        <v>109536991.34</v>
      </c>
      <c r="P719" s="57">
        <f t="shared" si="91"/>
        <v>0.58827630393533303</v>
      </c>
      <c r="Q719" s="68">
        <v>61</v>
      </c>
      <c r="R719" s="68">
        <v>130</v>
      </c>
      <c r="S719" s="72">
        <f t="shared" si="92"/>
        <v>42.1419273074006</v>
      </c>
    </row>
    <row r="720" spans="1:19" x14ac:dyDescent="0.25">
      <c r="A720" s="68">
        <f t="shared" si="95"/>
        <v>718</v>
      </c>
      <c r="B720" s="68" t="s">
        <v>17</v>
      </c>
      <c r="C720" s="68" t="s">
        <v>2131</v>
      </c>
      <c r="D720" s="68" t="s">
        <v>2399</v>
      </c>
      <c r="E720" s="68" t="str">
        <f t="shared" si="93"/>
        <v>AD</v>
      </c>
      <c r="F720" s="68" t="s">
        <v>2130</v>
      </c>
      <c r="G720" s="68">
        <f t="shared" si="94"/>
        <v>69</v>
      </c>
      <c r="H720" s="68">
        <f t="shared" si="96"/>
        <v>72</v>
      </c>
      <c r="I720" s="68" t="str">
        <f t="shared" si="89"/>
        <v>69_72_AD</v>
      </c>
      <c r="J720" s="60">
        <v>44.312912761497103</v>
      </c>
      <c r="K720" s="60">
        <v>42.827154699320502</v>
      </c>
      <c r="L720" s="60">
        <v>27.2165165706956</v>
      </c>
      <c r="M720" s="68">
        <v>8</v>
      </c>
      <c r="N720" s="70">
        <f t="shared" si="90"/>
        <v>0.25925925925925924</v>
      </c>
      <c r="O720" s="71">
        <v>1491268.41</v>
      </c>
      <c r="P720" s="57">
        <f t="shared" si="91"/>
        <v>0.12529361840960829</v>
      </c>
      <c r="Q720" s="68">
        <v>7</v>
      </c>
      <c r="R720" s="68">
        <v>8</v>
      </c>
      <c r="S720" s="72">
        <f t="shared" si="92"/>
        <v>38.118861343837736</v>
      </c>
    </row>
    <row r="721" spans="1:19" x14ac:dyDescent="0.25">
      <c r="A721" s="68">
        <f t="shared" si="95"/>
        <v>719</v>
      </c>
      <c r="B721" s="68" t="s">
        <v>17</v>
      </c>
      <c r="C721" s="68" t="s">
        <v>2131</v>
      </c>
      <c r="D721" s="68" t="s">
        <v>3088</v>
      </c>
      <c r="E721" s="68" t="str">
        <f t="shared" si="93"/>
        <v>SERV</v>
      </c>
      <c r="F721" s="68" t="s">
        <v>2130</v>
      </c>
      <c r="G721" s="68">
        <f t="shared" si="94"/>
        <v>69</v>
      </c>
      <c r="H721" s="68">
        <f t="shared" si="96"/>
        <v>72</v>
      </c>
      <c r="I721" s="68" t="str">
        <f t="shared" si="89"/>
        <v>69_72_SERV</v>
      </c>
      <c r="J721" s="60">
        <v>31.787421725780199</v>
      </c>
      <c r="K721" s="60">
        <v>36.764264606339999</v>
      </c>
      <c r="L721" s="60">
        <v>33.0072292379092</v>
      </c>
      <c r="M721" s="68">
        <v>39</v>
      </c>
      <c r="N721" s="70">
        <f t="shared" si="90"/>
        <v>0.7407407407407407</v>
      </c>
      <c r="O721" s="71">
        <v>10410921.254000001</v>
      </c>
      <c r="P721" s="57">
        <f t="shared" si="91"/>
        <v>0.87470638159039171</v>
      </c>
      <c r="Q721" s="68">
        <v>20</v>
      </c>
      <c r="R721" s="68">
        <v>39</v>
      </c>
      <c r="S721" s="72">
        <f t="shared" si="92"/>
        <v>33.852971856676469</v>
      </c>
    </row>
    <row r="722" spans="1:19" x14ac:dyDescent="0.25">
      <c r="A722" s="68">
        <f t="shared" si="95"/>
        <v>720</v>
      </c>
      <c r="B722" s="68" t="s">
        <v>17</v>
      </c>
      <c r="C722" s="68" t="s">
        <v>780</v>
      </c>
      <c r="D722" s="68" t="s">
        <v>2399</v>
      </c>
      <c r="E722" s="68" t="str">
        <f t="shared" si="93"/>
        <v>AD</v>
      </c>
      <c r="F722" s="68" t="s">
        <v>779</v>
      </c>
      <c r="G722" s="68">
        <f t="shared" si="94"/>
        <v>69</v>
      </c>
      <c r="H722" s="68">
        <f t="shared" si="96"/>
        <v>73</v>
      </c>
      <c r="I722" s="68" t="str">
        <f t="shared" si="89"/>
        <v>69_73_AD</v>
      </c>
      <c r="J722" s="60">
        <v>26.772705413383299</v>
      </c>
      <c r="K722" s="60">
        <v>26.2469138852329</v>
      </c>
      <c r="L722" s="60">
        <v>3.7752641811812899</v>
      </c>
      <c r="M722" s="68">
        <v>31</v>
      </c>
      <c r="N722" s="70">
        <f t="shared" si="90"/>
        <v>0.2857142857142857</v>
      </c>
      <c r="O722" s="71">
        <v>3317904.45</v>
      </c>
      <c r="P722" s="57">
        <f t="shared" si="91"/>
        <v>3.2571166488063463E-2</v>
      </c>
      <c r="Q722" s="68">
        <v>30</v>
      </c>
      <c r="R722" s="68">
        <v>41</v>
      </c>
      <c r="S722" s="72">
        <f t="shared" si="92"/>
        <v>18.931627826599165</v>
      </c>
    </row>
    <row r="723" spans="1:19" x14ac:dyDescent="0.25">
      <c r="A723" s="68">
        <f t="shared" si="95"/>
        <v>721</v>
      </c>
      <c r="B723" s="68" t="s">
        <v>17</v>
      </c>
      <c r="C723" s="68" t="s">
        <v>780</v>
      </c>
      <c r="D723" s="68" t="s">
        <v>2860</v>
      </c>
      <c r="E723" s="68" t="str">
        <f t="shared" si="93"/>
        <v>OP</v>
      </c>
      <c r="F723" s="68" t="s">
        <v>779</v>
      </c>
      <c r="G723" s="68">
        <f t="shared" si="94"/>
        <v>69</v>
      </c>
      <c r="H723" s="68">
        <f t="shared" si="96"/>
        <v>73</v>
      </c>
      <c r="I723" s="68" t="str">
        <f t="shared" si="89"/>
        <v>69_73_OP</v>
      </c>
      <c r="J723" s="60">
        <v>43.8540018096203</v>
      </c>
      <c r="K723" s="60">
        <v>25.773111987418201</v>
      </c>
      <c r="L723" s="60">
        <v>7.8603054765516598</v>
      </c>
      <c r="M723" s="68">
        <v>29</v>
      </c>
      <c r="N723" s="70">
        <f t="shared" si="90"/>
        <v>0.15238095238095239</v>
      </c>
      <c r="O723" s="71">
        <v>4933874.693</v>
      </c>
      <c r="P723" s="57">
        <f t="shared" si="91"/>
        <v>4.8434804702391594E-2</v>
      </c>
      <c r="Q723" s="68">
        <v>16</v>
      </c>
      <c r="R723" s="68">
        <v>29</v>
      </c>
      <c r="S723" s="72">
        <f t="shared" si="92"/>
        <v>25.829139757863388</v>
      </c>
    </row>
    <row r="724" spans="1:19" x14ac:dyDescent="0.25">
      <c r="A724" s="68">
        <f t="shared" si="95"/>
        <v>722</v>
      </c>
      <c r="B724" s="68" t="s">
        <v>17</v>
      </c>
      <c r="C724" s="68" t="s">
        <v>780</v>
      </c>
      <c r="D724" s="68" t="s">
        <v>3088</v>
      </c>
      <c r="E724" s="68" t="str">
        <f t="shared" si="93"/>
        <v>SERV</v>
      </c>
      <c r="F724" s="68" t="s">
        <v>779</v>
      </c>
      <c r="G724" s="68">
        <f t="shared" si="94"/>
        <v>69</v>
      </c>
      <c r="H724" s="68">
        <f t="shared" si="96"/>
        <v>73</v>
      </c>
      <c r="I724" s="68" t="str">
        <f t="shared" si="89"/>
        <v>69_73_SERV</v>
      </c>
      <c r="J724" s="60">
        <v>48.274952019352199</v>
      </c>
      <c r="K724" s="60">
        <v>24.4733036990703</v>
      </c>
      <c r="L724" s="60">
        <v>1.15105629922325</v>
      </c>
      <c r="M724" s="68">
        <v>103</v>
      </c>
      <c r="N724" s="70">
        <f t="shared" si="90"/>
        <v>0.56190476190476191</v>
      </c>
      <c r="O724" s="71">
        <v>93614528.016000003</v>
      </c>
      <c r="P724" s="57">
        <f t="shared" si="91"/>
        <v>0.91899402880954484</v>
      </c>
      <c r="Q724" s="68">
        <v>59</v>
      </c>
      <c r="R724" s="68">
        <v>106</v>
      </c>
      <c r="S724" s="72">
        <f t="shared" si="92"/>
        <v>24.633104005881918</v>
      </c>
    </row>
    <row r="725" spans="1:19" x14ac:dyDescent="0.25">
      <c r="A725" s="68">
        <f t="shared" si="95"/>
        <v>723</v>
      </c>
      <c r="B725" s="68" t="s">
        <v>17</v>
      </c>
      <c r="C725" s="68" t="s">
        <v>64</v>
      </c>
      <c r="D725" s="68" t="s">
        <v>2399</v>
      </c>
      <c r="E725" s="68" t="str">
        <f t="shared" si="93"/>
        <v>AD</v>
      </c>
      <c r="F725" s="68" t="s">
        <v>63</v>
      </c>
      <c r="G725" s="68">
        <f t="shared" si="94"/>
        <v>69</v>
      </c>
      <c r="H725" s="68">
        <f t="shared" si="96"/>
        <v>74</v>
      </c>
      <c r="I725" s="68" t="str">
        <f t="shared" si="89"/>
        <v>69_74_AD</v>
      </c>
      <c r="J725" s="60">
        <v>58.900815198493298</v>
      </c>
      <c r="K725" s="60">
        <v>15.3686663809761</v>
      </c>
      <c r="L725" s="60">
        <v>5.1352001794311999</v>
      </c>
      <c r="M725" s="68">
        <v>17</v>
      </c>
      <c r="N725" s="70">
        <f t="shared" si="90"/>
        <v>0.14285714285714285</v>
      </c>
      <c r="O725" s="71">
        <v>2220610.7400000002</v>
      </c>
      <c r="P725" s="57">
        <f t="shared" si="91"/>
        <v>0.13423899437941342</v>
      </c>
      <c r="Q725" s="68">
        <v>11</v>
      </c>
      <c r="R725" s="68">
        <v>18</v>
      </c>
      <c r="S725" s="72">
        <f t="shared" si="92"/>
        <v>26.468227252966866</v>
      </c>
    </row>
    <row r="726" spans="1:19" x14ac:dyDescent="0.25">
      <c r="A726" s="68">
        <f t="shared" si="95"/>
        <v>724</v>
      </c>
      <c r="B726" s="68" t="s">
        <v>17</v>
      </c>
      <c r="C726" s="68" t="s">
        <v>64</v>
      </c>
      <c r="D726" s="68" t="s">
        <v>2860</v>
      </c>
      <c r="E726" s="68" t="str">
        <f t="shared" si="93"/>
        <v>OP</v>
      </c>
      <c r="F726" s="68" t="s">
        <v>63</v>
      </c>
      <c r="G726" s="68">
        <f t="shared" si="94"/>
        <v>69</v>
      </c>
      <c r="H726" s="68">
        <f t="shared" si="96"/>
        <v>74</v>
      </c>
      <c r="I726" s="68" t="str">
        <f t="shared" si="89"/>
        <v>69_74_OP</v>
      </c>
      <c r="J726" s="60">
        <v>38.262792182829799</v>
      </c>
      <c r="K726" s="60">
        <v>6.8683278194392798</v>
      </c>
      <c r="L726" s="60">
        <v>6.2198938988365304</v>
      </c>
      <c r="M726" s="68">
        <v>29</v>
      </c>
      <c r="N726" s="70">
        <f t="shared" si="90"/>
        <v>0.20779220779220781</v>
      </c>
      <c r="O726" s="71">
        <v>5227548.4000000004</v>
      </c>
      <c r="P726" s="57">
        <f t="shared" si="91"/>
        <v>0.31601253999416018</v>
      </c>
      <c r="Q726" s="68">
        <v>16</v>
      </c>
      <c r="R726" s="68">
        <v>29</v>
      </c>
      <c r="S726" s="72">
        <f t="shared" si="92"/>
        <v>17.117004633701871</v>
      </c>
    </row>
    <row r="727" spans="1:19" x14ac:dyDescent="0.25">
      <c r="A727" s="68">
        <f t="shared" si="95"/>
        <v>725</v>
      </c>
      <c r="B727" s="68" t="s">
        <v>17</v>
      </c>
      <c r="C727" s="68" t="s">
        <v>64</v>
      </c>
      <c r="D727" s="68" t="s">
        <v>3088</v>
      </c>
      <c r="E727" s="68" t="str">
        <f t="shared" si="93"/>
        <v>SERV</v>
      </c>
      <c r="F727" s="68" t="s">
        <v>63</v>
      </c>
      <c r="G727" s="68">
        <f t="shared" si="94"/>
        <v>69</v>
      </c>
      <c r="H727" s="68">
        <f t="shared" si="96"/>
        <v>74</v>
      </c>
      <c r="I727" s="68" t="str">
        <f t="shared" si="89"/>
        <v>69_74_SERV</v>
      </c>
      <c r="J727" s="60">
        <v>24.168542840521201</v>
      </c>
      <c r="K727" s="60">
        <v>13.406641789081901</v>
      </c>
      <c r="L727" s="60">
        <v>0.26879803733818203</v>
      </c>
      <c r="M727" s="68">
        <v>103</v>
      </c>
      <c r="N727" s="70">
        <f t="shared" si="90"/>
        <v>0.64935064935064934</v>
      </c>
      <c r="O727" s="71">
        <v>9094059.0899999999</v>
      </c>
      <c r="P727" s="57">
        <f t="shared" si="91"/>
        <v>0.54974846562642643</v>
      </c>
      <c r="Q727" s="68">
        <v>50</v>
      </c>
      <c r="R727" s="68">
        <v>103</v>
      </c>
      <c r="S727" s="72">
        <f t="shared" si="92"/>
        <v>12.614660888980426</v>
      </c>
    </row>
    <row r="728" spans="1:19" x14ac:dyDescent="0.25">
      <c r="A728" s="68">
        <f t="shared" si="95"/>
        <v>726</v>
      </c>
      <c r="B728" s="68" t="s">
        <v>17</v>
      </c>
      <c r="C728" s="68" t="s">
        <v>1337</v>
      </c>
      <c r="D728" s="68" t="s">
        <v>2399</v>
      </c>
      <c r="E728" s="68" t="str">
        <f t="shared" si="93"/>
        <v>AD</v>
      </c>
      <c r="F728" s="68" t="s">
        <v>1336</v>
      </c>
      <c r="G728" s="68">
        <f t="shared" si="94"/>
        <v>69</v>
      </c>
      <c r="H728" s="68">
        <f t="shared" si="96"/>
        <v>75</v>
      </c>
      <c r="I728" s="68" t="str">
        <f t="shared" si="89"/>
        <v>69_75_AD</v>
      </c>
      <c r="J728" s="60">
        <v>20.463693003721101</v>
      </c>
      <c r="K728" s="60">
        <v>25.110835990356399</v>
      </c>
      <c r="L728" s="60">
        <v>75.015820266942299</v>
      </c>
      <c r="M728" s="68">
        <v>74</v>
      </c>
      <c r="N728" s="70">
        <f t="shared" si="90"/>
        <v>0.46753246753246752</v>
      </c>
      <c r="O728" s="71">
        <v>10862628.529999999</v>
      </c>
      <c r="P728" s="57">
        <f t="shared" si="91"/>
        <v>9.8420900962443589E-2</v>
      </c>
      <c r="Q728" s="68">
        <v>72</v>
      </c>
      <c r="R728" s="68">
        <v>94</v>
      </c>
      <c r="S728" s="72">
        <f t="shared" si="92"/>
        <v>40.196783087006601</v>
      </c>
    </row>
    <row r="729" spans="1:19" x14ac:dyDescent="0.25">
      <c r="A729" s="68">
        <f t="shared" si="95"/>
        <v>727</v>
      </c>
      <c r="B729" s="68" t="s">
        <v>17</v>
      </c>
      <c r="C729" s="68" t="s">
        <v>1337</v>
      </c>
      <c r="D729" s="68" t="s">
        <v>2860</v>
      </c>
      <c r="E729" s="68" t="str">
        <f t="shared" si="93"/>
        <v>OP</v>
      </c>
      <c r="F729" s="68" t="s">
        <v>1336</v>
      </c>
      <c r="G729" s="68">
        <f t="shared" si="94"/>
        <v>69</v>
      </c>
      <c r="H729" s="68">
        <f t="shared" si="96"/>
        <v>75</v>
      </c>
      <c r="I729" s="68" t="str">
        <f t="shared" si="89"/>
        <v>69_75_OP</v>
      </c>
      <c r="J729" s="60">
        <v>21.2860557214556</v>
      </c>
      <c r="K729" s="60">
        <v>61.674773148376701</v>
      </c>
      <c r="L729" s="60">
        <v>34.6139162438649</v>
      </c>
      <c r="M729" s="68">
        <v>126</v>
      </c>
      <c r="N729" s="70">
        <f t="shared" si="90"/>
        <v>0.27272727272727271</v>
      </c>
      <c r="O729" s="71">
        <v>92443215.879999906</v>
      </c>
      <c r="P729" s="57">
        <f t="shared" si="91"/>
        <v>0.83758222695803297</v>
      </c>
      <c r="Q729" s="68">
        <v>42</v>
      </c>
      <c r="R729" s="68">
        <v>127</v>
      </c>
      <c r="S729" s="72">
        <f t="shared" si="92"/>
        <v>39.191581704565728</v>
      </c>
    </row>
    <row r="730" spans="1:19" x14ac:dyDescent="0.25">
      <c r="A730" s="68">
        <f t="shared" si="95"/>
        <v>728</v>
      </c>
      <c r="B730" s="68" t="s">
        <v>17</v>
      </c>
      <c r="C730" s="68" t="s">
        <v>1337</v>
      </c>
      <c r="D730" s="68" t="s">
        <v>3088</v>
      </c>
      <c r="E730" s="68" t="str">
        <f t="shared" si="93"/>
        <v>SERV</v>
      </c>
      <c r="F730" s="68" t="s">
        <v>1336</v>
      </c>
      <c r="G730" s="68">
        <f t="shared" si="94"/>
        <v>69</v>
      </c>
      <c r="H730" s="68">
        <f t="shared" si="96"/>
        <v>75</v>
      </c>
      <c r="I730" s="68" t="str">
        <f t="shared" si="89"/>
        <v>69_75_SERV</v>
      </c>
      <c r="J730" s="60">
        <v>19.169822506123101</v>
      </c>
      <c r="K730" s="60">
        <v>25.693600556832401</v>
      </c>
      <c r="L730" s="60">
        <v>48.576800423293498</v>
      </c>
      <c r="M730" s="68">
        <v>66</v>
      </c>
      <c r="N730" s="70">
        <f t="shared" si="90"/>
        <v>0.25974025974025972</v>
      </c>
      <c r="O730" s="71">
        <v>7063278.6499999901</v>
      </c>
      <c r="P730" s="57">
        <f t="shared" si="91"/>
        <v>6.3996872079523398E-2</v>
      </c>
      <c r="Q730" s="68">
        <v>40</v>
      </c>
      <c r="R730" s="68">
        <v>68</v>
      </c>
      <c r="S730" s="72">
        <f t="shared" si="92"/>
        <v>31.146741162083003</v>
      </c>
    </row>
    <row r="731" spans="1:19" x14ac:dyDescent="0.25">
      <c r="A731" s="68">
        <f t="shared" si="95"/>
        <v>729</v>
      </c>
      <c r="B731" s="68" t="s">
        <v>17</v>
      </c>
      <c r="C731" s="68" t="s">
        <v>98</v>
      </c>
      <c r="D731" s="68" t="s">
        <v>2399</v>
      </c>
      <c r="E731" s="68" t="str">
        <f t="shared" si="93"/>
        <v>AD</v>
      </c>
      <c r="F731" s="68" t="s">
        <v>97</v>
      </c>
      <c r="G731" s="68">
        <f t="shared" si="94"/>
        <v>69</v>
      </c>
      <c r="H731" s="68">
        <f t="shared" si="96"/>
        <v>76</v>
      </c>
      <c r="I731" s="68" t="str">
        <f t="shared" si="89"/>
        <v>69_76_AD</v>
      </c>
      <c r="J731" s="60">
        <v>28.088059633203699</v>
      </c>
      <c r="K731" s="60">
        <v>11.146753893284799</v>
      </c>
      <c r="L731" s="60">
        <v>32.408962081374803</v>
      </c>
      <c r="M731" s="68">
        <v>19</v>
      </c>
      <c r="N731" s="70">
        <f t="shared" si="90"/>
        <v>0.5</v>
      </c>
      <c r="O731" s="71">
        <v>4087335.128</v>
      </c>
      <c r="P731" s="57">
        <f t="shared" si="91"/>
        <v>0.39850033588152517</v>
      </c>
      <c r="Q731" s="68">
        <v>15</v>
      </c>
      <c r="R731" s="68">
        <v>20</v>
      </c>
      <c r="S731" s="72">
        <f t="shared" si="92"/>
        <v>23.88125853595443</v>
      </c>
    </row>
    <row r="732" spans="1:19" x14ac:dyDescent="0.25">
      <c r="A732" s="68">
        <f t="shared" si="95"/>
        <v>730</v>
      </c>
      <c r="B732" s="68" t="s">
        <v>17</v>
      </c>
      <c r="C732" s="68" t="s">
        <v>98</v>
      </c>
      <c r="D732" s="68" t="s">
        <v>3088</v>
      </c>
      <c r="E732" s="68" t="str">
        <f t="shared" si="93"/>
        <v>SERV</v>
      </c>
      <c r="F732" s="68" t="s">
        <v>97</v>
      </c>
      <c r="G732" s="68">
        <f t="shared" si="94"/>
        <v>69</v>
      </c>
      <c r="H732" s="68">
        <f t="shared" si="96"/>
        <v>76</v>
      </c>
      <c r="I732" s="68" t="str">
        <f t="shared" si="89"/>
        <v>69_76_SERV</v>
      </c>
      <c r="J732" s="60">
        <v>30.1812604115323</v>
      </c>
      <c r="K732" s="60">
        <v>19.275460573448999</v>
      </c>
      <c r="L732" s="60">
        <v>32.787253186104898</v>
      </c>
      <c r="M732" s="68">
        <v>22</v>
      </c>
      <c r="N732" s="70">
        <f t="shared" si="90"/>
        <v>0.5</v>
      </c>
      <c r="O732" s="71">
        <v>6169457.0499999998</v>
      </c>
      <c r="P732" s="57">
        <f t="shared" si="91"/>
        <v>0.60149966411847489</v>
      </c>
      <c r="Q732" s="68">
        <v>15</v>
      </c>
      <c r="R732" s="68">
        <v>24</v>
      </c>
      <c r="S732" s="72">
        <f t="shared" si="92"/>
        <v>27.414658057028731</v>
      </c>
    </row>
    <row r="733" spans="1:19" x14ac:dyDescent="0.25">
      <c r="A733" s="68">
        <f t="shared" si="95"/>
        <v>731</v>
      </c>
      <c r="B733" s="68" t="s">
        <v>17</v>
      </c>
      <c r="C733" s="68" t="s">
        <v>1431</v>
      </c>
      <c r="D733" s="68" t="s">
        <v>2399</v>
      </c>
      <c r="E733" s="68" t="str">
        <f t="shared" si="93"/>
        <v>AD</v>
      </c>
      <c r="F733" s="68" t="s">
        <v>1430</v>
      </c>
      <c r="G733" s="68">
        <f t="shared" si="94"/>
        <v>69</v>
      </c>
      <c r="H733" s="68">
        <f t="shared" si="96"/>
        <v>77</v>
      </c>
      <c r="I733" s="68" t="str">
        <f t="shared" si="89"/>
        <v>69_77_AD</v>
      </c>
      <c r="J733" s="60">
        <v>37.768410183496101</v>
      </c>
      <c r="K733" s="60">
        <v>68.518913501121702</v>
      </c>
      <c r="L733" s="60">
        <v>66.036340154273006</v>
      </c>
      <c r="M733" s="68">
        <v>63</v>
      </c>
      <c r="N733" s="70">
        <f t="shared" si="90"/>
        <v>0.45070422535211269</v>
      </c>
      <c r="O733" s="71">
        <v>16018396.895434599</v>
      </c>
      <c r="P733" s="57">
        <f t="shared" si="91"/>
        <v>0.51832449639031841</v>
      </c>
      <c r="Q733" s="68">
        <v>32</v>
      </c>
      <c r="R733" s="68">
        <v>72</v>
      </c>
      <c r="S733" s="72">
        <f t="shared" si="92"/>
        <v>57.44122127963027</v>
      </c>
    </row>
    <row r="734" spans="1:19" x14ac:dyDescent="0.25">
      <c r="A734" s="68">
        <f t="shared" si="95"/>
        <v>732</v>
      </c>
      <c r="B734" s="68" t="s">
        <v>17</v>
      </c>
      <c r="C734" s="68" t="s">
        <v>1431</v>
      </c>
      <c r="D734" s="68" t="s">
        <v>3088</v>
      </c>
      <c r="E734" s="68" t="str">
        <f t="shared" si="93"/>
        <v>SERV</v>
      </c>
      <c r="F734" s="68" t="s">
        <v>1430</v>
      </c>
      <c r="G734" s="68">
        <f t="shared" si="94"/>
        <v>69</v>
      </c>
      <c r="H734" s="68">
        <f t="shared" si="96"/>
        <v>77</v>
      </c>
      <c r="I734" s="68" t="str">
        <f t="shared" si="89"/>
        <v>69_77_SERV</v>
      </c>
      <c r="J734" s="60">
        <v>29.1924250131507</v>
      </c>
      <c r="K734" s="60">
        <v>72.618733351887698</v>
      </c>
      <c r="L734" s="60">
        <v>67.576487977331794</v>
      </c>
      <c r="M734" s="68">
        <v>71</v>
      </c>
      <c r="N734" s="70">
        <f t="shared" si="90"/>
        <v>0.54929577464788737</v>
      </c>
      <c r="O734" s="71">
        <v>14885789.5881078</v>
      </c>
      <c r="P734" s="57">
        <f t="shared" si="91"/>
        <v>0.48167550360968164</v>
      </c>
      <c r="Q734" s="68">
        <v>39</v>
      </c>
      <c r="R734" s="68">
        <v>73</v>
      </c>
      <c r="S734" s="72">
        <f t="shared" si="92"/>
        <v>56.462548780790065</v>
      </c>
    </row>
    <row r="735" spans="1:19" x14ac:dyDescent="0.25">
      <c r="A735" s="68">
        <f t="shared" si="95"/>
        <v>733</v>
      </c>
      <c r="B735" s="68" t="s">
        <v>17</v>
      </c>
      <c r="C735" s="68" t="s">
        <v>837</v>
      </c>
      <c r="D735" s="68" t="s">
        <v>2399</v>
      </c>
      <c r="E735" s="68" t="str">
        <f t="shared" si="93"/>
        <v>AD</v>
      </c>
      <c r="F735" s="68" t="s">
        <v>836</v>
      </c>
      <c r="G735" s="68">
        <f t="shared" si="94"/>
        <v>69</v>
      </c>
      <c r="H735" s="68">
        <f t="shared" si="96"/>
        <v>78</v>
      </c>
      <c r="I735" s="68" t="str">
        <f t="shared" si="89"/>
        <v>69_78_AD</v>
      </c>
      <c r="J735" s="60">
        <v>48.437269250857902</v>
      </c>
      <c r="K735" s="60">
        <v>57.030518496656001</v>
      </c>
      <c r="L735" s="60">
        <v>30.561320318694701</v>
      </c>
      <c r="M735" s="68">
        <v>21</v>
      </c>
      <c r="N735" s="70">
        <f t="shared" si="90"/>
        <v>0.6071428571428571</v>
      </c>
      <c r="O735" s="71">
        <v>42076989.770000003</v>
      </c>
      <c r="P735" s="57">
        <f t="shared" si="91"/>
        <v>0.93344659857317658</v>
      </c>
      <c r="Q735" s="68">
        <v>17</v>
      </c>
      <c r="R735" s="68">
        <v>21</v>
      </c>
      <c r="S735" s="72">
        <f t="shared" si="92"/>
        <v>45.343036022069533</v>
      </c>
    </row>
    <row r="736" spans="1:19" x14ac:dyDescent="0.25">
      <c r="A736" s="68">
        <f t="shared" si="95"/>
        <v>734</v>
      </c>
      <c r="B736" s="68" t="s">
        <v>17</v>
      </c>
      <c r="C736" s="68" t="s">
        <v>837</v>
      </c>
      <c r="D736" s="68" t="s">
        <v>2860</v>
      </c>
      <c r="E736" s="68" t="str">
        <f t="shared" si="93"/>
        <v>OP</v>
      </c>
      <c r="F736" s="68" t="s">
        <v>836</v>
      </c>
      <c r="G736" s="68">
        <f t="shared" si="94"/>
        <v>69</v>
      </c>
      <c r="H736" s="68">
        <f t="shared" si="96"/>
        <v>78</v>
      </c>
      <c r="I736" s="68" t="str">
        <f t="shared" si="89"/>
        <v>69_78_OP</v>
      </c>
      <c r="J736" s="60">
        <v>90.088226224909107</v>
      </c>
      <c r="K736" s="60">
        <v>72.712129237070698</v>
      </c>
      <c r="L736" s="60">
        <v>32.903922229669298</v>
      </c>
      <c r="M736" s="68">
        <v>5</v>
      </c>
      <c r="N736" s="70">
        <f t="shared" si="90"/>
        <v>0.10714285714285714</v>
      </c>
      <c r="O736" s="71">
        <v>1607139.16</v>
      </c>
      <c r="P736" s="57">
        <f t="shared" si="91"/>
        <v>3.5653182191406368E-2</v>
      </c>
      <c r="Q736" s="68">
        <v>3</v>
      </c>
      <c r="R736" s="68">
        <v>5</v>
      </c>
      <c r="S736" s="72">
        <f t="shared" si="92"/>
        <v>65.234759230549699</v>
      </c>
    </row>
    <row r="737" spans="1:19" x14ac:dyDescent="0.25">
      <c r="A737" s="68">
        <f t="shared" si="95"/>
        <v>735</v>
      </c>
      <c r="B737" s="68" t="s">
        <v>17</v>
      </c>
      <c r="C737" s="68" t="s">
        <v>837</v>
      </c>
      <c r="D737" s="68" t="s">
        <v>3088</v>
      </c>
      <c r="E737" s="68" t="str">
        <f t="shared" si="93"/>
        <v>SERV</v>
      </c>
      <c r="F737" s="68" t="s">
        <v>836</v>
      </c>
      <c r="G737" s="68">
        <f t="shared" si="94"/>
        <v>69</v>
      </c>
      <c r="H737" s="68">
        <f t="shared" si="96"/>
        <v>78</v>
      </c>
      <c r="I737" s="68" t="str">
        <f t="shared" si="89"/>
        <v>69_78_SERV</v>
      </c>
      <c r="J737" s="60">
        <v>42.707291349817801</v>
      </c>
      <c r="K737" s="60">
        <v>67.100188044273196</v>
      </c>
      <c r="L737" s="60">
        <v>51.054949294531099</v>
      </c>
      <c r="M737" s="68">
        <v>11</v>
      </c>
      <c r="N737" s="70">
        <f t="shared" si="90"/>
        <v>0.2857142857142857</v>
      </c>
      <c r="O737" s="71">
        <v>1392889.76</v>
      </c>
      <c r="P737" s="57">
        <f t="shared" si="91"/>
        <v>3.090021923541723E-2</v>
      </c>
      <c r="Q737" s="68">
        <v>8</v>
      </c>
      <c r="R737" s="68">
        <v>11</v>
      </c>
      <c r="S737" s="72">
        <f t="shared" si="92"/>
        <v>53.62080956287403</v>
      </c>
    </row>
    <row r="738" spans="1:19" x14ac:dyDescent="0.25">
      <c r="A738" s="68">
        <f t="shared" si="95"/>
        <v>736</v>
      </c>
      <c r="B738" s="68" t="s">
        <v>17</v>
      </c>
      <c r="C738" s="68" t="s">
        <v>2133</v>
      </c>
      <c r="D738" s="68" t="s">
        <v>2399</v>
      </c>
      <c r="E738" s="68" t="str">
        <f t="shared" si="93"/>
        <v>AD</v>
      </c>
      <c r="F738" s="68" t="s">
        <v>2132</v>
      </c>
      <c r="G738" s="68">
        <f t="shared" si="94"/>
        <v>69</v>
      </c>
      <c r="H738" s="68">
        <f t="shared" si="96"/>
        <v>79</v>
      </c>
      <c r="I738" s="68" t="str">
        <f t="shared" si="89"/>
        <v>69_79_AD</v>
      </c>
      <c r="J738" s="60">
        <v>25.094198283437901</v>
      </c>
      <c r="K738" s="60">
        <v>33.590540266323799</v>
      </c>
      <c r="L738" s="60">
        <v>25.679184094307899</v>
      </c>
      <c r="M738" s="68">
        <v>31</v>
      </c>
      <c r="N738" s="70">
        <f t="shared" si="90"/>
        <v>0.81818181818181823</v>
      </c>
      <c r="O738" s="71">
        <v>4094654.3849999998</v>
      </c>
      <c r="P738" s="57">
        <f t="shared" si="91"/>
        <v>0.41263369688561113</v>
      </c>
      <c r="Q738" s="68">
        <v>27</v>
      </c>
      <c r="R738" s="68">
        <v>33</v>
      </c>
      <c r="S738" s="72">
        <f t="shared" si="92"/>
        <v>28.1213075480232</v>
      </c>
    </row>
    <row r="739" spans="1:19" x14ac:dyDescent="0.25">
      <c r="A739" s="68">
        <f t="shared" si="95"/>
        <v>737</v>
      </c>
      <c r="B739" s="68" t="s">
        <v>17</v>
      </c>
      <c r="C739" s="68" t="s">
        <v>2133</v>
      </c>
      <c r="D739" s="68" t="s">
        <v>2860</v>
      </c>
      <c r="E739" s="68" t="str">
        <f t="shared" si="93"/>
        <v>OP</v>
      </c>
      <c r="F739" s="69" t="s">
        <v>2132</v>
      </c>
      <c r="G739" s="68">
        <f t="shared" si="94"/>
        <v>69</v>
      </c>
      <c r="H739" s="68">
        <f t="shared" si="96"/>
        <v>79</v>
      </c>
      <c r="I739" s="68" t="str">
        <f t="shared" si="89"/>
        <v>69_79_OP</v>
      </c>
      <c r="J739" s="60">
        <v>56.9079278163615</v>
      </c>
      <c r="K739" s="60">
        <v>32.5432052037578</v>
      </c>
      <c r="L739" s="60">
        <v>36.734389783866398</v>
      </c>
      <c r="M739" s="68">
        <v>11</v>
      </c>
      <c r="N739" s="70">
        <f t="shared" si="90"/>
        <v>0.18181818181818182</v>
      </c>
      <c r="O739" s="71">
        <v>5828564.2369999997</v>
      </c>
      <c r="P739" s="57">
        <f t="shared" si="91"/>
        <v>0.58736630311438887</v>
      </c>
      <c r="Q739" s="68">
        <v>6</v>
      </c>
      <c r="R739" s="68">
        <v>11</v>
      </c>
      <c r="S739" s="72">
        <f t="shared" si="92"/>
        <v>42.061840934661895</v>
      </c>
    </row>
    <row r="740" spans="1:19" x14ac:dyDescent="0.25">
      <c r="A740" s="68">
        <f t="shared" si="95"/>
        <v>738</v>
      </c>
      <c r="B740" s="68" t="s">
        <v>17</v>
      </c>
      <c r="C740" s="68" t="s">
        <v>1660</v>
      </c>
      <c r="D740" s="68" t="s">
        <v>2399</v>
      </c>
      <c r="E740" s="68" t="str">
        <f t="shared" si="93"/>
        <v>AD</v>
      </c>
      <c r="F740" s="68" t="s">
        <v>1659</v>
      </c>
      <c r="G740" s="68">
        <f t="shared" si="94"/>
        <v>69</v>
      </c>
      <c r="H740" s="68">
        <f t="shared" si="96"/>
        <v>80</v>
      </c>
      <c r="I740" s="68" t="str">
        <f t="shared" si="89"/>
        <v>69_80_AD</v>
      </c>
      <c r="J740" s="60">
        <v>30.4674008716336</v>
      </c>
      <c r="K740" s="60">
        <v>29.1690512109518</v>
      </c>
      <c r="L740" s="60">
        <v>37.3760392371451</v>
      </c>
      <c r="M740" s="68">
        <v>13</v>
      </c>
      <c r="N740" s="70">
        <f t="shared" si="90"/>
        <v>0.296875</v>
      </c>
      <c r="O740" s="71">
        <v>4452774.8302531997</v>
      </c>
      <c r="P740" s="57">
        <f t="shared" si="91"/>
        <v>0.14462775807097533</v>
      </c>
      <c r="Q740" s="68">
        <v>19</v>
      </c>
      <c r="R740" s="68">
        <v>23</v>
      </c>
      <c r="S740" s="72">
        <f t="shared" si="92"/>
        <v>32.337497106576834</v>
      </c>
    </row>
    <row r="741" spans="1:19" x14ac:dyDescent="0.25">
      <c r="A741" s="68">
        <f t="shared" si="95"/>
        <v>739</v>
      </c>
      <c r="B741" s="68" t="s">
        <v>17</v>
      </c>
      <c r="C741" s="68" t="s">
        <v>1660</v>
      </c>
      <c r="D741" s="68" t="s">
        <v>2860</v>
      </c>
      <c r="E741" s="68" t="str">
        <f t="shared" si="93"/>
        <v>OP</v>
      </c>
      <c r="F741" s="68" t="s">
        <v>1659</v>
      </c>
      <c r="G741" s="68">
        <f t="shared" si="94"/>
        <v>69</v>
      </c>
      <c r="H741" s="68">
        <f t="shared" si="96"/>
        <v>80</v>
      </c>
      <c r="I741" s="68" t="str">
        <f t="shared" si="89"/>
        <v>69_80_OP</v>
      </c>
      <c r="J741" s="60">
        <v>23.935693633425601</v>
      </c>
      <c r="K741" s="60">
        <v>29.578314865075399</v>
      </c>
      <c r="L741" s="60">
        <v>21.1745454776892</v>
      </c>
      <c r="M741" s="68">
        <v>9</v>
      </c>
      <c r="N741" s="70">
        <f t="shared" si="90"/>
        <v>0.125</v>
      </c>
      <c r="O741" s="71">
        <v>4267165.4000000004</v>
      </c>
      <c r="P741" s="57">
        <f t="shared" si="91"/>
        <v>0.13859909576540241</v>
      </c>
      <c r="Q741" s="68">
        <v>8</v>
      </c>
      <c r="R741" s="68">
        <v>9</v>
      </c>
      <c r="S741" s="72">
        <f t="shared" si="92"/>
        <v>24.896184658730068</v>
      </c>
    </row>
    <row r="742" spans="1:19" x14ac:dyDescent="0.25">
      <c r="A742" s="68">
        <f t="shared" si="95"/>
        <v>740</v>
      </c>
      <c r="B742" s="68" t="s">
        <v>17</v>
      </c>
      <c r="C742" s="68" t="s">
        <v>1660</v>
      </c>
      <c r="D742" s="68" t="s">
        <v>3088</v>
      </c>
      <c r="E742" s="68" t="str">
        <f t="shared" si="93"/>
        <v>SERV</v>
      </c>
      <c r="F742" s="68" t="s">
        <v>1659</v>
      </c>
      <c r="G742" s="68">
        <f t="shared" si="94"/>
        <v>69</v>
      </c>
      <c r="H742" s="68">
        <f t="shared" si="96"/>
        <v>80</v>
      </c>
      <c r="I742" s="68" t="str">
        <f t="shared" si="89"/>
        <v>69_80_SERV</v>
      </c>
      <c r="J742" s="60">
        <v>23.810603939482601</v>
      </c>
      <c r="K742" s="60">
        <v>24.2193551997402</v>
      </c>
      <c r="L742" s="60">
        <v>31.365465897954099</v>
      </c>
      <c r="M742" s="68">
        <v>58</v>
      </c>
      <c r="N742" s="70">
        <f t="shared" si="90"/>
        <v>0.578125</v>
      </c>
      <c r="O742" s="71">
        <v>22067889.779999901</v>
      </c>
      <c r="P742" s="57">
        <f t="shared" si="91"/>
        <v>0.7167731461636222</v>
      </c>
      <c r="Q742" s="68">
        <v>37</v>
      </c>
      <c r="R742" s="68">
        <v>71</v>
      </c>
      <c r="S742" s="72">
        <f t="shared" si="92"/>
        <v>26.465141679058963</v>
      </c>
    </row>
    <row r="743" spans="1:19" x14ac:dyDescent="0.25">
      <c r="A743" s="68">
        <f t="shared" si="95"/>
        <v>741</v>
      </c>
      <c r="B743" s="68" t="s">
        <v>17</v>
      </c>
      <c r="C743" s="68" t="s">
        <v>1936</v>
      </c>
      <c r="D743" s="68" t="s">
        <v>2399</v>
      </c>
      <c r="E743" s="68" t="str">
        <f t="shared" si="93"/>
        <v>AD</v>
      </c>
      <c r="F743" s="68" t="s">
        <v>1935</v>
      </c>
      <c r="G743" s="68">
        <f t="shared" si="94"/>
        <v>69</v>
      </c>
      <c r="H743" s="68">
        <f t="shared" si="96"/>
        <v>81</v>
      </c>
      <c r="I743" s="68" t="str">
        <f t="shared" si="89"/>
        <v>69_81_AD</v>
      </c>
      <c r="J743" s="60">
        <v>22.766955266843599</v>
      </c>
      <c r="K743" s="60">
        <v>49.4003551643561</v>
      </c>
      <c r="L743" s="60">
        <v>42.906329297564398</v>
      </c>
      <c r="M743" s="68">
        <v>54</v>
      </c>
      <c r="N743" s="70">
        <f t="shared" si="90"/>
        <v>0.42982456140350878</v>
      </c>
      <c r="O743" s="71">
        <v>5605631.0599999996</v>
      </c>
      <c r="P743" s="57">
        <f t="shared" si="91"/>
        <v>0.24481138848093464</v>
      </c>
      <c r="Q743" s="68">
        <v>49</v>
      </c>
      <c r="R743" s="68">
        <v>68</v>
      </c>
      <c r="S743" s="72">
        <f t="shared" si="92"/>
        <v>38.357879909588029</v>
      </c>
    </row>
    <row r="744" spans="1:19" x14ac:dyDescent="0.25">
      <c r="A744" s="68">
        <f t="shared" si="95"/>
        <v>742</v>
      </c>
      <c r="B744" s="68" t="s">
        <v>17</v>
      </c>
      <c r="C744" s="68" t="s">
        <v>1936</v>
      </c>
      <c r="D744" s="68" t="s">
        <v>2860</v>
      </c>
      <c r="E744" s="68" t="str">
        <f t="shared" si="93"/>
        <v>OP</v>
      </c>
      <c r="F744" s="68" t="s">
        <v>1935</v>
      </c>
      <c r="G744" s="68">
        <f t="shared" si="94"/>
        <v>69</v>
      </c>
      <c r="H744" s="68">
        <f t="shared" si="96"/>
        <v>81</v>
      </c>
      <c r="I744" s="68" t="str">
        <f t="shared" si="89"/>
        <v>69_81_OP</v>
      </c>
      <c r="J744" s="60">
        <v>88.044594670477096</v>
      </c>
      <c r="K744" s="60">
        <v>54.515577945745399</v>
      </c>
      <c r="L744" s="60">
        <v>41.059111216024498</v>
      </c>
      <c r="M744" s="68">
        <v>7</v>
      </c>
      <c r="N744" s="70">
        <f t="shared" si="90"/>
        <v>2.6315789473684209E-2</v>
      </c>
      <c r="O744" s="71">
        <v>2078822.75</v>
      </c>
      <c r="P744" s="57">
        <f t="shared" si="91"/>
        <v>9.0787188522759271E-2</v>
      </c>
      <c r="Q744" s="68">
        <v>3</v>
      </c>
      <c r="R744" s="68">
        <v>7</v>
      </c>
      <c r="S744" s="72">
        <f t="shared" si="92"/>
        <v>61.206427944082328</v>
      </c>
    </row>
    <row r="745" spans="1:19" x14ac:dyDescent="0.25">
      <c r="A745" s="68">
        <f t="shared" si="95"/>
        <v>743</v>
      </c>
      <c r="B745" s="68" t="s">
        <v>17</v>
      </c>
      <c r="C745" s="68" t="s">
        <v>1936</v>
      </c>
      <c r="D745" s="68" t="s">
        <v>3088</v>
      </c>
      <c r="E745" s="68" t="str">
        <f t="shared" si="93"/>
        <v>SERV</v>
      </c>
      <c r="F745" s="69" t="s">
        <v>1935</v>
      </c>
      <c r="G745" s="68">
        <f t="shared" si="94"/>
        <v>69</v>
      </c>
      <c r="H745" s="68">
        <f t="shared" si="96"/>
        <v>81</v>
      </c>
      <c r="I745" s="68" t="str">
        <f t="shared" si="89"/>
        <v>69_81_SERV</v>
      </c>
      <c r="J745" s="60">
        <v>33.875452042410203</v>
      </c>
      <c r="K745" s="60">
        <v>46.374469357282301</v>
      </c>
      <c r="L745" s="60">
        <v>36.218488766241698</v>
      </c>
      <c r="M745" s="68">
        <v>98</v>
      </c>
      <c r="N745" s="70">
        <f t="shared" si="90"/>
        <v>0.54385964912280704</v>
      </c>
      <c r="O745" s="71">
        <v>15213300.640000001</v>
      </c>
      <c r="P745" s="57">
        <f t="shared" si="91"/>
        <v>0.66440142299630611</v>
      </c>
      <c r="Q745" s="68">
        <v>62</v>
      </c>
      <c r="R745" s="68">
        <v>117</v>
      </c>
      <c r="S745" s="72">
        <f t="shared" si="92"/>
        <v>38.822803388644736</v>
      </c>
    </row>
    <row r="746" spans="1:19" x14ac:dyDescent="0.25">
      <c r="A746" s="68">
        <f t="shared" si="95"/>
        <v>744</v>
      </c>
      <c r="B746" s="68" t="s">
        <v>17</v>
      </c>
      <c r="C746" s="68" t="s">
        <v>2505</v>
      </c>
      <c r="D746" s="68" t="s">
        <v>2860</v>
      </c>
      <c r="E746" s="68" t="str">
        <f t="shared" si="93"/>
        <v>OP</v>
      </c>
      <c r="F746" s="68" t="s">
        <v>2504</v>
      </c>
      <c r="G746" s="68">
        <f t="shared" si="94"/>
        <v>69</v>
      </c>
      <c r="H746" s="68">
        <f t="shared" si="96"/>
        <v>82</v>
      </c>
      <c r="I746" s="68" t="str">
        <f t="shared" si="89"/>
        <v>69_82_OP</v>
      </c>
      <c r="J746" s="60">
        <v>21.018584123052399</v>
      </c>
      <c r="K746" s="60">
        <v>41.560873675618502</v>
      </c>
      <c r="L746" s="60">
        <v>17.184732853656499</v>
      </c>
      <c r="M746" s="68">
        <v>836</v>
      </c>
      <c r="N746" s="70">
        <f t="shared" si="90"/>
        <v>0.95424836601307195</v>
      </c>
      <c r="O746" s="71">
        <v>1790108499.6429999</v>
      </c>
      <c r="P746" s="57">
        <f t="shared" si="91"/>
        <v>0.99539673081537261</v>
      </c>
      <c r="Q746" s="68">
        <v>146</v>
      </c>
      <c r="R746" s="68">
        <v>837</v>
      </c>
      <c r="S746" s="72">
        <f t="shared" si="92"/>
        <v>26.5880635507758</v>
      </c>
    </row>
    <row r="747" spans="1:19" x14ac:dyDescent="0.25">
      <c r="A747" s="68">
        <f t="shared" si="95"/>
        <v>745</v>
      </c>
      <c r="B747" s="68" t="s">
        <v>17</v>
      </c>
      <c r="C747" s="68" t="s">
        <v>2505</v>
      </c>
      <c r="D747" s="68" t="s">
        <v>2893</v>
      </c>
      <c r="E747" s="68" t="str">
        <f t="shared" si="93"/>
        <v>SOP</v>
      </c>
      <c r="F747" s="68" t="s">
        <v>2504</v>
      </c>
      <c r="G747" s="68">
        <f t="shared" si="94"/>
        <v>69</v>
      </c>
      <c r="H747" s="68">
        <f t="shared" si="96"/>
        <v>82</v>
      </c>
      <c r="I747" s="68" t="str">
        <f t="shared" si="89"/>
        <v>69_82_SOP</v>
      </c>
      <c r="J747" s="60">
        <v>38.232191477632398</v>
      </c>
      <c r="K747" s="60">
        <v>49.655048511295497</v>
      </c>
      <c r="L747" s="60">
        <v>29.032065104560999</v>
      </c>
      <c r="M747" s="68">
        <v>11</v>
      </c>
      <c r="N747" s="70">
        <f t="shared" si="90"/>
        <v>4.5751633986928102E-2</v>
      </c>
      <c r="O747" s="71">
        <v>8278459.2699999902</v>
      </c>
      <c r="P747" s="57">
        <f t="shared" si="91"/>
        <v>4.6032691846273977E-3</v>
      </c>
      <c r="Q747" s="68">
        <v>7</v>
      </c>
      <c r="R747" s="68">
        <v>11</v>
      </c>
      <c r="S747" s="72">
        <f t="shared" si="92"/>
        <v>38.973101697829627</v>
      </c>
    </row>
    <row r="748" spans="1:19" x14ac:dyDescent="0.25">
      <c r="A748" s="68">
        <f t="shared" si="95"/>
        <v>746</v>
      </c>
      <c r="B748" s="68" t="s">
        <v>17</v>
      </c>
      <c r="C748" s="68" t="s">
        <v>75</v>
      </c>
      <c r="D748" s="68" t="s">
        <v>2399</v>
      </c>
      <c r="E748" s="68" t="str">
        <f t="shared" si="93"/>
        <v>AD</v>
      </c>
      <c r="F748" s="68" t="s">
        <v>74</v>
      </c>
      <c r="G748" s="68">
        <f t="shared" si="94"/>
        <v>69</v>
      </c>
      <c r="H748" s="68">
        <f t="shared" si="96"/>
        <v>83</v>
      </c>
      <c r="I748" s="68" t="str">
        <f t="shared" si="89"/>
        <v>69_83_AD</v>
      </c>
      <c r="J748" s="60">
        <v>32.478780684015398</v>
      </c>
      <c r="K748" s="60">
        <v>28.036766332600099</v>
      </c>
      <c r="L748" s="60">
        <v>33.780034683351801</v>
      </c>
      <c r="M748" s="68">
        <v>16</v>
      </c>
      <c r="N748" s="70">
        <f t="shared" si="90"/>
        <v>0.31372549019607843</v>
      </c>
      <c r="O748" s="71">
        <v>3056801.05</v>
      </c>
      <c r="P748" s="57">
        <f t="shared" si="91"/>
        <v>0.18556445152493276</v>
      </c>
      <c r="Q748" s="68">
        <v>16</v>
      </c>
      <c r="R748" s="68">
        <v>20</v>
      </c>
      <c r="S748" s="72">
        <f t="shared" si="92"/>
        <v>31.431860566655768</v>
      </c>
    </row>
    <row r="749" spans="1:19" x14ac:dyDescent="0.25">
      <c r="A749" s="68">
        <f t="shared" si="95"/>
        <v>747</v>
      </c>
      <c r="B749" s="68" t="s">
        <v>17</v>
      </c>
      <c r="C749" s="68" t="s">
        <v>75</v>
      </c>
      <c r="D749" s="68" t="s">
        <v>2860</v>
      </c>
      <c r="E749" s="68" t="str">
        <f t="shared" si="93"/>
        <v>OP</v>
      </c>
      <c r="F749" s="68" t="s">
        <v>74</v>
      </c>
      <c r="G749" s="68">
        <f t="shared" si="94"/>
        <v>69</v>
      </c>
      <c r="H749" s="68">
        <f t="shared" si="96"/>
        <v>83</v>
      </c>
      <c r="I749" s="68" t="str">
        <f t="shared" si="89"/>
        <v>69_83_OP</v>
      </c>
      <c r="J749" s="60">
        <v>56.115898572049502</v>
      </c>
      <c r="K749" s="60">
        <v>23.122476337175598</v>
      </c>
      <c r="L749" s="60">
        <v>25.407738413928602</v>
      </c>
      <c r="M749" s="68">
        <v>10</v>
      </c>
      <c r="N749" s="70">
        <f t="shared" si="90"/>
        <v>0.13725490196078433</v>
      </c>
      <c r="O749" s="71">
        <v>6947217.96</v>
      </c>
      <c r="P749" s="57">
        <f t="shared" si="91"/>
        <v>0.42173392029277218</v>
      </c>
      <c r="Q749" s="68">
        <v>7</v>
      </c>
      <c r="R749" s="68">
        <v>11</v>
      </c>
      <c r="S749" s="72">
        <f t="shared" si="92"/>
        <v>34.882037774384564</v>
      </c>
    </row>
    <row r="750" spans="1:19" x14ac:dyDescent="0.25">
      <c r="A750" s="68">
        <f t="shared" si="95"/>
        <v>748</v>
      </c>
      <c r="B750" s="68" t="s">
        <v>17</v>
      </c>
      <c r="C750" s="68" t="s">
        <v>75</v>
      </c>
      <c r="D750" s="68" t="s">
        <v>3088</v>
      </c>
      <c r="E750" s="68" t="str">
        <f t="shared" si="93"/>
        <v>SERV</v>
      </c>
      <c r="F750" s="68" t="s">
        <v>74</v>
      </c>
      <c r="G750" s="68">
        <f t="shared" si="94"/>
        <v>69</v>
      </c>
      <c r="H750" s="68">
        <f t="shared" si="96"/>
        <v>83</v>
      </c>
      <c r="I750" s="68" t="str">
        <f t="shared" si="89"/>
        <v>69_83_SERV</v>
      </c>
      <c r="J750" s="60">
        <v>32.684242611563498</v>
      </c>
      <c r="K750" s="60">
        <v>21.211488841225499</v>
      </c>
      <c r="L750" s="60">
        <v>29.8216377969291</v>
      </c>
      <c r="M750" s="68">
        <v>34</v>
      </c>
      <c r="N750" s="70">
        <f t="shared" si="90"/>
        <v>0.49019607843137253</v>
      </c>
      <c r="O750" s="71">
        <v>5176424.2699999996</v>
      </c>
      <c r="P750" s="57">
        <f t="shared" si="91"/>
        <v>0.31423711089176065</v>
      </c>
      <c r="Q750" s="68">
        <v>25</v>
      </c>
      <c r="R750" s="68">
        <v>36</v>
      </c>
      <c r="S750" s="72">
        <f t="shared" si="92"/>
        <v>27.905789749906031</v>
      </c>
    </row>
    <row r="751" spans="1:19" x14ac:dyDescent="0.25">
      <c r="A751" s="68">
        <f t="shared" si="95"/>
        <v>749</v>
      </c>
      <c r="B751" s="68" t="s">
        <v>17</v>
      </c>
      <c r="C751" s="68" t="s">
        <v>75</v>
      </c>
      <c r="D751" s="68" t="s">
        <v>2893</v>
      </c>
      <c r="E751" s="68" t="str">
        <f t="shared" si="93"/>
        <v>SOP</v>
      </c>
      <c r="F751" s="68" t="s">
        <v>74</v>
      </c>
      <c r="G751" s="68">
        <f t="shared" si="94"/>
        <v>69</v>
      </c>
      <c r="H751" s="68">
        <f t="shared" si="96"/>
        <v>83</v>
      </c>
      <c r="I751" s="68" t="str">
        <f t="shared" si="89"/>
        <v>69_83_SOP</v>
      </c>
      <c r="J751" s="60">
        <v>54.108339743875803</v>
      </c>
      <c r="K751" s="60">
        <v>15.1085169165032</v>
      </c>
      <c r="L751" s="60">
        <v>22.4773521075121</v>
      </c>
      <c r="M751" s="68">
        <v>8</v>
      </c>
      <c r="N751" s="70">
        <f t="shared" si="90"/>
        <v>5.8823529411764705E-2</v>
      </c>
      <c r="O751" s="71">
        <v>1292545.0799999901</v>
      </c>
      <c r="P751" s="57">
        <f t="shared" si="91"/>
        <v>7.846451729053433E-2</v>
      </c>
      <c r="Q751" s="68">
        <v>3</v>
      </c>
      <c r="R751" s="68">
        <v>8</v>
      </c>
      <c r="S751" s="72">
        <f t="shared" si="92"/>
        <v>30.564736255963705</v>
      </c>
    </row>
    <row r="752" spans="1:19" x14ac:dyDescent="0.25">
      <c r="A752" s="68">
        <f t="shared" si="95"/>
        <v>750</v>
      </c>
      <c r="B752" s="68" t="s">
        <v>17</v>
      </c>
      <c r="C752" s="68" t="s">
        <v>1448</v>
      </c>
      <c r="D752" s="68" t="s">
        <v>2399</v>
      </c>
      <c r="E752" s="68" t="str">
        <f t="shared" si="93"/>
        <v>AD</v>
      </c>
      <c r="F752" s="68" t="s">
        <v>1447</v>
      </c>
      <c r="G752" s="68">
        <f t="shared" si="94"/>
        <v>69</v>
      </c>
      <c r="H752" s="68">
        <f t="shared" si="96"/>
        <v>84</v>
      </c>
      <c r="I752" s="68" t="str">
        <f t="shared" si="89"/>
        <v>69_84_AD</v>
      </c>
      <c r="J752" s="60">
        <v>46.888101154212201</v>
      </c>
      <c r="K752" s="60">
        <v>58.8493181402145</v>
      </c>
      <c r="L752" s="60">
        <v>63.420950054732799</v>
      </c>
      <c r="M752" s="68">
        <v>10</v>
      </c>
      <c r="N752" s="70">
        <f t="shared" si="90"/>
        <v>0.12790697674418605</v>
      </c>
      <c r="O752" s="71">
        <v>377145833.31999999</v>
      </c>
      <c r="P752" s="57">
        <f t="shared" si="91"/>
        <v>0.85470138756533232</v>
      </c>
      <c r="Q752" s="68">
        <v>11</v>
      </c>
      <c r="R752" s="68">
        <v>12</v>
      </c>
      <c r="S752" s="72">
        <f t="shared" si="92"/>
        <v>56.3861231163865</v>
      </c>
    </row>
    <row r="753" spans="1:19" x14ac:dyDescent="0.25">
      <c r="A753" s="68">
        <f t="shared" si="95"/>
        <v>751</v>
      </c>
      <c r="B753" s="68" t="s">
        <v>17</v>
      </c>
      <c r="C753" s="68" t="s">
        <v>1448</v>
      </c>
      <c r="D753" s="68" t="s">
        <v>2860</v>
      </c>
      <c r="E753" s="68" t="str">
        <f t="shared" si="93"/>
        <v>OP</v>
      </c>
      <c r="F753" s="68" t="s">
        <v>1447</v>
      </c>
      <c r="G753" s="68">
        <f t="shared" si="94"/>
        <v>69</v>
      </c>
      <c r="H753" s="68">
        <f t="shared" si="96"/>
        <v>84</v>
      </c>
      <c r="I753" s="68" t="str">
        <f t="shared" si="89"/>
        <v>69_84_OP</v>
      </c>
      <c r="J753" s="60">
        <v>23.650915746684898</v>
      </c>
      <c r="K753" s="60">
        <v>47.788143266061901</v>
      </c>
      <c r="L753" s="60">
        <v>26.979304750918701</v>
      </c>
      <c r="M753" s="68">
        <v>53</v>
      </c>
      <c r="N753" s="70">
        <f t="shared" si="90"/>
        <v>0.36046511627906974</v>
      </c>
      <c r="O753" s="71">
        <v>52573020.520000003</v>
      </c>
      <c r="P753" s="57">
        <f t="shared" si="91"/>
        <v>0.11914286097605903</v>
      </c>
      <c r="Q753" s="68">
        <v>31</v>
      </c>
      <c r="R753" s="68">
        <v>53</v>
      </c>
      <c r="S753" s="72">
        <f t="shared" si="92"/>
        <v>32.806121254555165</v>
      </c>
    </row>
    <row r="754" spans="1:19" x14ac:dyDescent="0.25">
      <c r="A754" s="68">
        <f t="shared" si="95"/>
        <v>752</v>
      </c>
      <c r="B754" s="68" t="s">
        <v>17</v>
      </c>
      <c r="C754" s="68" t="s">
        <v>1448</v>
      </c>
      <c r="D754" s="68" t="s">
        <v>3088</v>
      </c>
      <c r="E754" s="68" t="str">
        <f t="shared" si="93"/>
        <v>SERV</v>
      </c>
      <c r="F754" s="68" t="s">
        <v>1447</v>
      </c>
      <c r="G754" s="68">
        <f t="shared" si="94"/>
        <v>69</v>
      </c>
      <c r="H754" s="68">
        <f t="shared" si="96"/>
        <v>84</v>
      </c>
      <c r="I754" s="68" t="str">
        <f t="shared" si="89"/>
        <v>69_84_SERV</v>
      </c>
      <c r="J754" s="60">
        <v>34.653728749673</v>
      </c>
      <c r="K754" s="60">
        <v>60.242915534776103</v>
      </c>
      <c r="L754" s="60">
        <v>49.770449632056398</v>
      </c>
      <c r="M754" s="68">
        <v>33</v>
      </c>
      <c r="N754" s="70">
        <f t="shared" si="90"/>
        <v>0.34883720930232559</v>
      </c>
      <c r="O754" s="71">
        <v>9282669.0399999991</v>
      </c>
      <c r="P754" s="57">
        <f t="shared" si="91"/>
        <v>2.1036716855535299E-2</v>
      </c>
      <c r="Q754" s="68">
        <v>30</v>
      </c>
      <c r="R754" s="68">
        <v>33</v>
      </c>
      <c r="S754" s="72">
        <f t="shared" si="92"/>
        <v>48.222364638835167</v>
      </c>
    </row>
    <row r="755" spans="1:19" x14ac:dyDescent="0.25">
      <c r="A755" s="68">
        <f t="shared" si="95"/>
        <v>753</v>
      </c>
      <c r="B755" s="68" t="s">
        <v>17</v>
      </c>
      <c r="C755" s="68" t="s">
        <v>1448</v>
      </c>
      <c r="D755" s="68" t="s">
        <v>2893</v>
      </c>
      <c r="E755" s="68" t="str">
        <f t="shared" si="93"/>
        <v>SOP</v>
      </c>
      <c r="F755" s="68" t="s">
        <v>1447</v>
      </c>
      <c r="G755" s="68">
        <f t="shared" si="94"/>
        <v>69</v>
      </c>
      <c r="H755" s="68">
        <f t="shared" si="96"/>
        <v>84</v>
      </c>
      <c r="I755" s="68" t="str">
        <f t="shared" si="89"/>
        <v>69_84_SOP</v>
      </c>
      <c r="J755" s="60">
        <v>20.865506119200202</v>
      </c>
      <c r="K755" s="60">
        <v>41.418863373456603</v>
      </c>
      <c r="L755" s="60">
        <v>50.6356521608813</v>
      </c>
      <c r="M755" s="68">
        <v>16</v>
      </c>
      <c r="N755" s="70">
        <f t="shared" si="90"/>
        <v>0.16279069767441862</v>
      </c>
      <c r="O755" s="71">
        <v>2258826.9999999902</v>
      </c>
      <c r="P755" s="57">
        <f t="shared" si="91"/>
        <v>5.1190346030733887E-3</v>
      </c>
      <c r="Q755" s="68">
        <v>14</v>
      </c>
      <c r="R755" s="68">
        <v>16</v>
      </c>
      <c r="S755" s="72">
        <f t="shared" si="92"/>
        <v>37.640007217846033</v>
      </c>
    </row>
    <row r="756" spans="1:19" x14ac:dyDescent="0.25">
      <c r="A756" s="68">
        <f t="shared" si="95"/>
        <v>754</v>
      </c>
      <c r="B756" s="68" t="s">
        <v>17</v>
      </c>
      <c r="C756" s="68" t="s">
        <v>1978</v>
      </c>
      <c r="D756" s="68" t="s">
        <v>2399</v>
      </c>
      <c r="E756" s="68" t="str">
        <f t="shared" si="93"/>
        <v>AD</v>
      </c>
      <c r="F756" s="68" t="s">
        <v>1977</v>
      </c>
      <c r="G756" s="68">
        <f t="shared" si="94"/>
        <v>69</v>
      </c>
      <c r="H756" s="68">
        <f t="shared" si="96"/>
        <v>85</v>
      </c>
      <c r="I756" s="68" t="str">
        <f t="shared" si="89"/>
        <v>69_85_AD</v>
      </c>
      <c r="J756" s="60">
        <v>16.917617241091499</v>
      </c>
      <c r="K756" s="60">
        <v>8.8461124266465507</v>
      </c>
      <c r="L756" s="60">
        <v>6.0501894408420496</v>
      </c>
      <c r="M756" s="68">
        <v>232</v>
      </c>
      <c r="N756" s="70">
        <f t="shared" si="90"/>
        <v>0.75816993464052285</v>
      </c>
      <c r="O756" s="71">
        <v>32014756.427999999</v>
      </c>
      <c r="P756" s="57">
        <f t="shared" si="91"/>
        <v>0.80308408381937202</v>
      </c>
      <c r="Q756" s="68">
        <v>116</v>
      </c>
      <c r="R756" s="68">
        <v>255</v>
      </c>
      <c r="S756" s="72">
        <f t="shared" si="92"/>
        <v>10.604639702860032</v>
      </c>
    </row>
    <row r="757" spans="1:19" x14ac:dyDescent="0.25">
      <c r="A757" s="68">
        <f t="shared" si="95"/>
        <v>755</v>
      </c>
      <c r="B757" s="68" t="s">
        <v>17</v>
      </c>
      <c r="C757" s="68" t="s">
        <v>1978</v>
      </c>
      <c r="D757" s="68" t="s">
        <v>3088</v>
      </c>
      <c r="E757" s="68" t="str">
        <f t="shared" si="93"/>
        <v>SERV</v>
      </c>
      <c r="F757" s="69" t="s">
        <v>1977</v>
      </c>
      <c r="G757" s="68">
        <f t="shared" si="94"/>
        <v>69</v>
      </c>
      <c r="H757" s="68">
        <f t="shared" si="96"/>
        <v>85</v>
      </c>
      <c r="I757" s="68" t="str">
        <f t="shared" si="89"/>
        <v>69_85_SERV</v>
      </c>
      <c r="J757" s="60">
        <v>28.242507133258499</v>
      </c>
      <c r="K757" s="60">
        <v>4.7038916996189002</v>
      </c>
      <c r="L757" s="60">
        <v>2.3523883744160901</v>
      </c>
      <c r="M757" s="68">
        <v>65</v>
      </c>
      <c r="N757" s="70">
        <f t="shared" si="90"/>
        <v>0.24183006535947713</v>
      </c>
      <c r="O757" s="71">
        <v>7850006.2699999902</v>
      </c>
      <c r="P757" s="57">
        <f t="shared" si="91"/>
        <v>0.19691591618062795</v>
      </c>
      <c r="Q757" s="68">
        <v>37</v>
      </c>
      <c r="R757" s="68">
        <v>67</v>
      </c>
      <c r="S757" s="72">
        <f t="shared" si="92"/>
        <v>11.766262402431162</v>
      </c>
    </row>
    <row r="758" spans="1:19" x14ac:dyDescent="0.25">
      <c r="A758" s="68">
        <f t="shared" si="95"/>
        <v>756</v>
      </c>
      <c r="B758" s="68" t="s">
        <v>17</v>
      </c>
      <c r="C758" s="68" t="s">
        <v>2017</v>
      </c>
      <c r="D758" s="68" t="s">
        <v>2399</v>
      </c>
      <c r="E758" s="68" t="str">
        <f t="shared" si="93"/>
        <v>AD</v>
      </c>
      <c r="F758" s="68" t="s">
        <v>2016</v>
      </c>
      <c r="G758" s="68">
        <f t="shared" si="94"/>
        <v>69</v>
      </c>
      <c r="H758" s="68">
        <f t="shared" si="96"/>
        <v>86</v>
      </c>
      <c r="I758" s="68" t="str">
        <f t="shared" si="89"/>
        <v>69_86_AD</v>
      </c>
      <c r="J758" s="60">
        <v>39.222276348555603</v>
      </c>
      <c r="K758" s="60">
        <v>67.304568686888501</v>
      </c>
      <c r="L758" s="60">
        <v>39.161514449960798</v>
      </c>
      <c r="M758" s="68">
        <v>13</v>
      </c>
      <c r="N758" s="70">
        <f t="shared" si="90"/>
        <v>0.19607843137254902</v>
      </c>
      <c r="O758" s="71">
        <v>1186137.0549999999</v>
      </c>
      <c r="P758" s="57">
        <f t="shared" si="91"/>
        <v>2.168007458651569E-3</v>
      </c>
      <c r="Q758" s="68">
        <v>10</v>
      </c>
      <c r="R758" s="68">
        <v>13</v>
      </c>
      <c r="S758" s="72">
        <f t="shared" si="92"/>
        <v>48.562786495134965</v>
      </c>
    </row>
    <row r="759" spans="1:19" x14ac:dyDescent="0.25">
      <c r="A759" s="68">
        <f t="shared" si="95"/>
        <v>757</v>
      </c>
      <c r="B759" s="68" t="s">
        <v>17</v>
      </c>
      <c r="C759" s="68" t="s">
        <v>2017</v>
      </c>
      <c r="D759" s="68" t="s">
        <v>2860</v>
      </c>
      <c r="E759" s="68" t="str">
        <f t="shared" si="93"/>
        <v>OP</v>
      </c>
      <c r="F759" s="68" t="s">
        <v>2016</v>
      </c>
      <c r="G759" s="68">
        <f t="shared" si="94"/>
        <v>69</v>
      </c>
      <c r="H759" s="68">
        <f t="shared" si="96"/>
        <v>86</v>
      </c>
      <c r="I759" s="68" t="str">
        <f t="shared" si="89"/>
        <v>69_86_OP</v>
      </c>
      <c r="J759" s="60">
        <v>78.950931194044301</v>
      </c>
      <c r="K759" s="60">
        <v>71.483907758337097</v>
      </c>
      <c r="L759" s="60">
        <v>57.482755702434297</v>
      </c>
      <c r="M759" s="68">
        <v>8</v>
      </c>
      <c r="N759" s="70">
        <f t="shared" si="90"/>
        <v>0.11764705882352941</v>
      </c>
      <c r="O759" s="71">
        <v>535601404.17000002</v>
      </c>
      <c r="P759" s="57">
        <f t="shared" si="91"/>
        <v>0.97896599234463155</v>
      </c>
      <c r="Q759" s="68">
        <v>6</v>
      </c>
      <c r="R759" s="68">
        <v>8</v>
      </c>
      <c r="S759" s="72">
        <f t="shared" si="92"/>
        <v>69.305864884938572</v>
      </c>
    </row>
    <row r="760" spans="1:19" x14ac:dyDescent="0.25">
      <c r="A760" s="68">
        <f t="shared" si="95"/>
        <v>758</v>
      </c>
      <c r="B760" s="68" t="s">
        <v>17</v>
      </c>
      <c r="C760" s="68" t="s">
        <v>2017</v>
      </c>
      <c r="D760" s="68" t="s">
        <v>3088</v>
      </c>
      <c r="E760" s="68" t="str">
        <f t="shared" si="93"/>
        <v>SERV</v>
      </c>
      <c r="F760" s="68" t="s">
        <v>2016</v>
      </c>
      <c r="G760" s="68">
        <f t="shared" si="94"/>
        <v>69</v>
      </c>
      <c r="H760" s="68">
        <f t="shared" si="96"/>
        <v>86</v>
      </c>
      <c r="I760" s="68" t="str">
        <f t="shared" si="89"/>
        <v>69_86_SERV</v>
      </c>
      <c r="J760" s="60">
        <v>32.414169009039298</v>
      </c>
      <c r="K760" s="60">
        <v>66.676266998358301</v>
      </c>
      <c r="L760" s="60">
        <v>46.358964581947099</v>
      </c>
      <c r="M760" s="68">
        <v>50</v>
      </c>
      <c r="N760" s="70">
        <f t="shared" si="90"/>
        <v>0.68627450980392157</v>
      </c>
      <c r="O760" s="71">
        <v>10321764.265000001</v>
      </c>
      <c r="P760" s="57">
        <f t="shared" si="91"/>
        <v>1.8866000196716925E-2</v>
      </c>
      <c r="Q760" s="68">
        <v>35</v>
      </c>
      <c r="R760" s="68">
        <v>50</v>
      </c>
      <c r="S760" s="72">
        <f t="shared" si="92"/>
        <v>48.483133529781561</v>
      </c>
    </row>
    <row r="761" spans="1:19" x14ac:dyDescent="0.25">
      <c r="A761" s="68">
        <f t="shared" si="95"/>
        <v>759</v>
      </c>
      <c r="B761" s="68" t="s">
        <v>17</v>
      </c>
      <c r="C761" s="68" t="s">
        <v>1022</v>
      </c>
      <c r="D761" s="68" t="s">
        <v>2399</v>
      </c>
      <c r="E761" s="68" t="str">
        <f t="shared" si="93"/>
        <v>AD</v>
      </c>
      <c r="F761" s="68" t="s">
        <v>1021</v>
      </c>
      <c r="G761" s="68">
        <f t="shared" si="94"/>
        <v>69</v>
      </c>
      <c r="H761" s="68">
        <f t="shared" si="96"/>
        <v>87</v>
      </c>
      <c r="I761" s="68" t="str">
        <f t="shared" si="89"/>
        <v>69_87_AD</v>
      </c>
      <c r="J761" s="60">
        <v>37.417553731205402</v>
      </c>
      <c r="K761" s="60">
        <v>56.502620132062802</v>
      </c>
      <c r="L761" s="60">
        <v>44.765249730522498</v>
      </c>
      <c r="M761" s="68">
        <v>102</v>
      </c>
      <c r="N761" s="70">
        <f t="shared" si="90"/>
        <v>0.51048951048951052</v>
      </c>
      <c r="O761" s="71">
        <v>70194393.144999996</v>
      </c>
      <c r="P761" s="57">
        <f t="shared" si="91"/>
        <v>0.77526802005506312</v>
      </c>
      <c r="Q761" s="68">
        <v>73</v>
      </c>
      <c r="R761" s="68">
        <v>113</v>
      </c>
      <c r="S761" s="72">
        <f t="shared" si="92"/>
        <v>46.228474531263565</v>
      </c>
    </row>
    <row r="762" spans="1:19" x14ac:dyDescent="0.25">
      <c r="A762" s="68">
        <f t="shared" si="95"/>
        <v>760</v>
      </c>
      <c r="B762" s="68" t="s">
        <v>17</v>
      </c>
      <c r="C762" s="68" t="s">
        <v>1022</v>
      </c>
      <c r="D762" s="68" t="s">
        <v>2860</v>
      </c>
      <c r="E762" s="68" t="str">
        <f t="shared" si="93"/>
        <v>OP</v>
      </c>
      <c r="F762" s="68" t="s">
        <v>1021</v>
      </c>
      <c r="G762" s="68">
        <f t="shared" si="94"/>
        <v>69</v>
      </c>
      <c r="H762" s="68">
        <f t="shared" si="96"/>
        <v>87</v>
      </c>
      <c r="I762" s="68" t="str">
        <f t="shared" si="89"/>
        <v>69_87_OP</v>
      </c>
      <c r="J762" s="60">
        <v>48.691831574985898</v>
      </c>
      <c r="K762" s="60">
        <v>41.365283151627601</v>
      </c>
      <c r="L762" s="60">
        <v>13.875147928173799</v>
      </c>
      <c r="M762" s="68">
        <v>13</v>
      </c>
      <c r="N762" s="70">
        <f t="shared" si="90"/>
        <v>6.2937062937062943E-2</v>
      </c>
      <c r="O762" s="71">
        <v>2262305.56</v>
      </c>
      <c r="P762" s="57">
        <f t="shared" si="91"/>
        <v>2.4986228581501627E-2</v>
      </c>
      <c r="Q762" s="68">
        <v>9</v>
      </c>
      <c r="R762" s="68">
        <v>13</v>
      </c>
      <c r="S762" s="72">
        <f t="shared" si="92"/>
        <v>34.644087551595767</v>
      </c>
    </row>
    <row r="763" spans="1:19" x14ac:dyDescent="0.25">
      <c r="A763" s="68">
        <f t="shared" si="95"/>
        <v>761</v>
      </c>
      <c r="B763" s="68" t="s">
        <v>17</v>
      </c>
      <c r="C763" s="68" t="s">
        <v>1022</v>
      </c>
      <c r="D763" s="68" t="s">
        <v>3088</v>
      </c>
      <c r="E763" s="68" t="str">
        <f t="shared" si="93"/>
        <v>SERV</v>
      </c>
      <c r="F763" s="68" t="s">
        <v>1021</v>
      </c>
      <c r="G763" s="68">
        <f t="shared" si="94"/>
        <v>69</v>
      </c>
      <c r="H763" s="68">
        <f t="shared" si="96"/>
        <v>87</v>
      </c>
      <c r="I763" s="68" t="str">
        <f t="shared" si="89"/>
        <v>69_87_SERV</v>
      </c>
      <c r="J763" s="60">
        <v>27.708054092360499</v>
      </c>
      <c r="K763" s="60">
        <v>58.077333850416601</v>
      </c>
      <c r="L763" s="60">
        <v>46.438161403292497</v>
      </c>
      <c r="M763" s="68">
        <v>87</v>
      </c>
      <c r="N763" s="70">
        <f t="shared" si="90"/>
        <v>0.42657342657342656</v>
      </c>
      <c r="O763" s="71">
        <v>18085399.420000002</v>
      </c>
      <c r="P763" s="57">
        <f t="shared" si="91"/>
        <v>0.1997457513634352</v>
      </c>
      <c r="Q763" s="68">
        <v>61</v>
      </c>
      <c r="R763" s="68">
        <v>89</v>
      </c>
      <c r="S763" s="72">
        <f t="shared" si="92"/>
        <v>44.07451644868987</v>
      </c>
    </row>
    <row r="764" spans="1:19" x14ac:dyDescent="0.25">
      <c r="A764" s="68">
        <f t="shared" si="95"/>
        <v>762</v>
      </c>
      <c r="B764" s="68" t="s">
        <v>17</v>
      </c>
      <c r="C764" s="68" t="s">
        <v>1198</v>
      </c>
      <c r="D764" s="68" t="s">
        <v>2399</v>
      </c>
      <c r="E764" s="68" t="str">
        <f t="shared" si="93"/>
        <v>AD</v>
      </c>
      <c r="F764" s="68" t="s">
        <v>1197</v>
      </c>
      <c r="G764" s="68">
        <f t="shared" si="94"/>
        <v>69</v>
      </c>
      <c r="H764" s="68">
        <f t="shared" si="96"/>
        <v>88</v>
      </c>
      <c r="I764" s="68" t="str">
        <f t="shared" si="89"/>
        <v>69_88_AD</v>
      </c>
      <c r="J764" s="60">
        <v>34.385243810790499</v>
      </c>
      <c r="K764" s="60">
        <v>25.987343636315501</v>
      </c>
      <c r="L764" s="60">
        <v>22.463923682597301</v>
      </c>
      <c r="M764" s="68">
        <v>15</v>
      </c>
      <c r="N764" s="70">
        <f t="shared" si="90"/>
        <v>0.25862068965517243</v>
      </c>
      <c r="O764" s="71">
        <v>3282172.57</v>
      </c>
      <c r="P764" s="57">
        <f t="shared" si="91"/>
        <v>0.13784247557317647</v>
      </c>
      <c r="Q764" s="68">
        <v>15</v>
      </c>
      <c r="R764" s="68">
        <v>17</v>
      </c>
      <c r="S764" s="72">
        <f t="shared" si="92"/>
        <v>27.612170376567764</v>
      </c>
    </row>
    <row r="765" spans="1:19" x14ac:dyDescent="0.25">
      <c r="A765" s="68">
        <f t="shared" si="95"/>
        <v>763</v>
      </c>
      <c r="B765" s="68" t="s">
        <v>17</v>
      </c>
      <c r="C765" s="68" t="s">
        <v>1198</v>
      </c>
      <c r="D765" s="68" t="s">
        <v>2860</v>
      </c>
      <c r="E765" s="68" t="str">
        <f t="shared" si="93"/>
        <v>OP</v>
      </c>
      <c r="F765" s="68" t="s">
        <v>1197</v>
      </c>
      <c r="G765" s="68">
        <f t="shared" si="94"/>
        <v>69</v>
      </c>
      <c r="H765" s="68">
        <f t="shared" si="96"/>
        <v>88</v>
      </c>
      <c r="I765" s="68" t="str">
        <f t="shared" si="89"/>
        <v>69_88_OP</v>
      </c>
      <c r="J765" s="60">
        <v>68.881002539881294</v>
      </c>
      <c r="K765" s="60">
        <v>43.910001051860597</v>
      </c>
      <c r="L765" s="60">
        <v>18.8515076032261</v>
      </c>
      <c r="M765" s="68">
        <v>41</v>
      </c>
      <c r="N765" s="70">
        <f t="shared" si="90"/>
        <v>0.13793103448275862</v>
      </c>
      <c r="O765" s="71">
        <v>8515451.9699999895</v>
      </c>
      <c r="P765" s="57">
        <f t="shared" si="91"/>
        <v>0.35762622322118826</v>
      </c>
      <c r="Q765" s="68">
        <v>8</v>
      </c>
      <c r="R765" s="68">
        <v>41</v>
      </c>
      <c r="S765" s="72">
        <f t="shared" si="92"/>
        <v>43.880837064989329</v>
      </c>
    </row>
    <row r="766" spans="1:19" x14ac:dyDescent="0.25">
      <c r="A766" s="68">
        <f t="shared" si="95"/>
        <v>764</v>
      </c>
      <c r="B766" s="68" t="s">
        <v>17</v>
      </c>
      <c r="C766" s="68" t="s">
        <v>1198</v>
      </c>
      <c r="D766" s="68" t="s">
        <v>3088</v>
      </c>
      <c r="E766" s="68" t="str">
        <f t="shared" si="93"/>
        <v>SERV</v>
      </c>
      <c r="F766" s="68" t="s">
        <v>1197</v>
      </c>
      <c r="G766" s="68">
        <f t="shared" si="94"/>
        <v>69</v>
      </c>
      <c r="H766" s="68">
        <f t="shared" si="96"/>
        <v>88</v>
      </c>
      <c r="I766" s="68" t="str">
        <f t="shared" si="89"/>
        <v>69_88_SERV</v>
      </c>
      <c r="J766" s="60">
        <v>32.646886292988803</v>
      </c>
      <c r="K766" s="60">
        <v>24.137804647120301</v>
      </c>
      <c r="L766" s="60">
        <v>14.578101704895101</v>
      </c>
      <c r="M766" s="68">
        <v>40</v>
      </c>
      <c r="N766" s="70">
        <f t="shared" si="90"/>
        <v>0.53448275862068961</v>
      </c>
      <c r="O766" s="71">
        <v>10214625.82</v>
      </c>
      <c r="P766" s="57">
        <f t="shared" si="91"/>
        <v>0.42898698348529796</v>
      </c>
      <c r="Q766" s="68">
        <v>31</v>
      </c>
      <c r="R766" s="68">
        <v>43</v>
      </c>
      <c r="S766" s="72">
        <f t="shared" si="92"/>
        <v>23.787597548334734</v>
      </c>
    </row>
    <row r="767" spans="1:19" x14ac:dyDescent="0.25">
      <c r="A767" s="68">
        <f t="shared" si="95"/>
        <v>765</v>
      </c>
      <c r="B767" s="68" t="s">
        <v>17</v>
      </c>
      <c r="C767" s="68" t="s">
        <v>1198</v>
      </c>
      <c r="D767" s="68" t="s">
        <v>2893</v>
      </c>
      <c r="E767" s="68" t="str">
        <f t="shared" si="93"/>
        <v>SOP</v>
      </c>
      <c r="F767" s="68" t="s">
        <v>1197</v>
      </c>
      <c r="G767" s="68">
        <f t="shared" si="94"/>
        <v>69</v>
      </c>
      <c r="H767" s="68">
        <f t="shared" si="96"/>
        <v>88</v>
      </c>
      <c r="I767" s="68" t="str">
        <f t="shared" si="89"/>
        <v>69_88_SOP</v>
      </c>
      <c r="J767" s="60">
        <v>42.0355015226502</v>
      </c>
      <c r="K767" s="60">
        <v>37.475323941320198</v>
      </c>
      <c r="L767" s="60">
        <v>18.1133161798316</v>
      </c>
      <c r="M767" s="68">
        <v>9</v>
      </c>
      <c r="N767" s="70">
        <f t="shared" si="90"/>
        <v>6.8965517241379309E-2</v>
      </c>
      <c r="O767" s="71">
        <v>1798788.7</v>
      </c>
      <c r="P767" s="57">
        <f t="shared" si="91"/>
        <v>7.5544317720337262E-2</v>
      </c>
      <c r="Q767" s="68">
        <v>4</v>
      </c>
      <c r="R767" s="68">
        <v>9</v>
      </c>
      <c r="S767" s="72">
        <f t="shared" si="92"/>
        <v>32.541380547934004</v>
      </c>
    </row>
    <row r="768" spans="1:19" x14ac:dyDescent="0.25">
      <c r="A768" s="68">
        <f t="shared" si="95"/>
        <v>766</v>
      </c>
      <c r="B768" s="68" t="s">
        <v>17</v>
      </c>
      <c r="C768" s="68" t="s">
        <v>1665</v>
      </c>
      <c r="D768" s="68" t="s">
        <v>2399</v>
      </c>
      <c r="E768" s="68" t="str">
        <f t="shared" si="93"/>
        <v>AD</v>
      </c>
      <c r="F768" s="68" t="s">
        <v>1664</v>
      </c>
      <c r="G768" s="68">
        <f t="shared" si="94"/>
        <v>69</v>
      </c>
      <c r="H768" s="68">
        <f t="shared" si="96"/>
        <v>89</v>
      </c>
      <c r="I768" s="68" t="str">
        <f t="shared" si="89"/>
        <v>69_89_AD</v>
      </c>
      <c r="J768" s="60">
        <v>31.145125352897601</v>
      </c>
      <c r="K768" s="60">
        <v>29.767958757625699</v>
      </c>
      <c r="L768" s="60">
        <v>8.8037926881111908</v>
      </c>
      <c r="M768" s="68">
        <v>18</v>
      </c>
      <c r="N768" s="70">
        <f t="shared" si="90"/>
        <v>0.2857142857142857</v>
      </c>
      <c r="O768" s="71">
        <v>1309451.77</v>
      </c>
      <c r="P768" s="57">
        <f t="shared" si="91"/>
        <v>9.2626601901242611E-2</v>
      </c>
      <c r="Q768" s="68">
        <v>16</v>
      </c>
      <c r="R768" s="68">
        <v>18</v>
      </c>
      <c r="S768" s="72">
        <f t="shared" si="92"/>
        <v>23.238958932878162</v>
      </c>
    </row>
    <row r="769" spans="1:19" x14ac:dyDescent="0.25">
      <c r="A769" s="68">
        <f t="shared" si="95"/>
        <v>767</v>
      </c>
      <c r="B769" s="68" t="s">
        <v>17</v>
      </c>
      <c r="C769" s="68" t="s">
        <v>1665</v>
      </c>
      <c r="D769" s="68" t="s">
        <v>2860</v>
      </c>
      <c r="E769" s="68" t="str">
        <f t="shared" si="93"/>
        <v>OP</v>
      </c>
      <c r="F769" s="68" t="s">
        <v>1664</v>
      </c>
      <c r="G769" s="68">
        <f t="shared" si="94"/>
        <v>69</v>
      </c>
      <c r="H769" s="68">
        <f t="shared" si="96"/>
        <v>89</v>
      </c>
      <c r="I769" s="68" t="str">
        <f t="shared" si="89"/>
        <v>69_89_OP</v>
      </c>
      <c r="J769" s="60">
        <v>59.4507583626403</v>
      </c>
      <c r="K769" s="60">
        <v>22.6070511219874</v>
      </c>
      <c r="L769" s="60">
        <v>6.8274537424347299</v>
      </c>
      <c r="M769" s="68">
        <v>9</v>
      </c>
      <c r="N769" s="70">
        <f t="shared" si="90"/>
        <v>0.10714285714285714</v>
      </c>
      <c r="O769" s="71">
        <v>1793808.75</v>
      </c>
      <c r="P769" s="57">
        <f t="shared" si="91"/>
        <v>0.12688852906221634</v>
      </c>
      <c r="Q769" s="68">
        <v>6</v>
      </c>
      <c r="R769" s="68">
        <v>9</v>
      </c>
      <c r="S769" s="72">
        <f t="shared" si="92"/>
        <v>29.628421075687474</v>
      </c>
    </row>
    <row r="770" spans="1:19" x14ac:dyDescent="0.25">
      <c r="A770" s="68">
        <f t="shared" si="95"/>
        <v>768</v>
      </c>
      <c r="B770" s="68" t="s">
        <v>17</v>
      </c>
      <c r="C770" s="68" t="s">
        <v>1665</v>
      </c>
      <c r="D770" s="68" t="s">
        <v>3088</v>
      </c>
      <c r="E770" s="68" t="str">
        <f t="shared" si="93"/>
        <v>SERV</v>
      </c>
      <c r="F770" s="68" t="s">
        <v>1664</v>
      </c>
      <c r="G770" s="68">
        <f t="shared" si="94"/>
        <v>69</v>
      </c>
      <c r="H770" s="68">
        <f t="shared" si="96"/>
        <v>89</v>
      </c>
      <c r="I770" s="68" t="str">
        <f t="shared" si="89"/>
        <v>69_89_SERV</v>
      </c>
      <c r="J770" s="60">
        <v>36.010415873589999</v>
      </c>
      <c r="K770" s="60">
        <v>52.824173579629303</v>
      </c>
      <c r="L770" s="60">
        <v>45.6105064429808</v>
      </c>
      <c r="M770" s="68">
        <v>44</v>
      </c>
      <c r="N770" s="70">
        <f t="shared" si="90"/>
        <v>0.6071428571428571</v>
      </c>
      <c r="O770" s="71">
        <v>11033626.109999901</v>
      </c>
      <c r="P770" s="57">
        <f t="shared" si="91"/>
        <v>0.78048486903654113</v>
      </c>
      <c r="Q770" s="68">
        <v>34</v>
      </c>
      <c r="R770" s="68">
        <v>44</v>
      </c>
      <c r="S770" s="72">
        <f t="shared" si="92"/>
        <v>44.815031965400038</v>
      </c>
    </row>
    <row r="771" spans="1:19" x14ac:dyDescent="0.25">
      <c r="A771" s="68">
        <f t="shared" si="95"/>
        <v>769</v>
      </c>
      <c r="B771" s="68" t="s">
        <v>17</v>
      </c>
      <c r="C771" s="68" t="s">
        <v>2479</v>
      </c>
      <c r="D771" s="68" t="s">
        <v>2860</v>
      </c>
      <c r="E771" s="68" t="str">
        <f t="shared" si="93"/>
        <v>OP</v>
      </c>
      <c r="F771" s="68" t="s">
        <v>2478</v>
      </c>
      <c r="G771" s="68">
        <f t="shared" si="94"/>
        <v>69</v>
      </c>
      <c r="H771" s="68">
        <f t="shared" si="96"/>
        <v>90</v>
      </c>
      <c r="I771" s="68" t="str">
        <f t="shared" ref="I771:I834" si="97">CONCATENATE(G771,"_",H771,"_",E771)</f>
        <v>69_90_OP</v>
      </c>
      <c r="J771" s="60">
        <v>22.118294948599399</v>
      </c>
      <c r="K771" s="60">
        <v>49.600203233466402</v>
      </c>
      <c r="L771" s="60">
        <v>38.831744165473303</v>
      </c>
      <c r="M771" s="68">
        <v>661</v>
      </c>
      <c r="N771" s="70">
        <f t="shared" ref="N771:N834" si="98">Q771/SUMIF($C$3:$C$3832,C771,$Q$3:$Q$3832)</f>
        <v>0.9623655913978495</v>
      </c>
      <c r="O771" s="71">
        <v>6323412635.9499903</v>
      </c>
      <c r="P771" s="57">
        <f t="shared" ref="P771:P834" si="99">O771/SUMIF($C$3:$C$3832,C771,$O$3:$O$3832)</f>
        <v>0.99936138038659883</v>
      </c>
      <c r="Q771" s="68">
        <v>179</v>
      </c>
      <c r="R771" s="68">
        <v>667</v>
      </c>
      <c r="S771" s="72">
        <f t="shared" ref="S771:S834" si="100">AVERAGE(J771:L771)</f>
        <v>36.850080782513032</v>
      </c>
    </row>
    <row r="772" spans="1:19" x14ac:dyDescent="0.25">
      <c r="A772" s="68">
        <f t="shared" si="95"/>
        <v>770</v>
      </c>
      <c r="B772" s="68" t="s">
        <v>17</v>
      </c>
      <c r="C772" s="68" t="s">
        <v>2479</v>
      </c>
      <c r="D772" s="68" t="s">
        <v>2893</v>
      </c>
      <c r="E772" s="68" t="str">
        <f t="shared" ref="E772:E835" si="101">IF(D772="Adquisiciones","AD",IF(D772="Arrendamientos","AR",IF(D772="Servicios","SERV",IF(D772="Obra pública","OP",IF(D772="Servicios relacionados con la OP","SOP","")))))</f>
        <v>SOP</v>
      </c>
      <c r="F772" s="69" t="s">
        <v>2478</v>
      </c>
      <c r="G772" s="68">
        <f t="shared" ref="G772:G835" si="102">IF(B772&lt;&gt;B771,G771+1,G771)</f>
        <v>69</v>
      </c>
      <c r="H772" s="68">
        <f t="shared" si="96"/>
        <v>90</v>
      </c>
      <c r="I772" s="68" t="str">
        <f t="shared" si="97"/>
        <v>69_90_SOP</v>
      </c>
      <c r="J772" s="60">
        <v>22.274931013396198</v>
      </c>
      <c r="K772" s="60">
        <v>35.084543997855</v>
      </c>
      <c r="L772" s="60">
        <v>15.890951352583199</v>
      </c>
      <c r="M772" s="68">
        <v>9</v>
      </c>
      <c r="N772" s="70">
        <f t="shared" si="98"/>
        <v>3.7634408602150539E-2</v>
      </c>
      <c r="O772" s="71">
        <v>4040835.89</v>
      </c>
      <c r="P772" s="57">
        <f t="shared" si="99"/>
        <v>6.3861961340111538E-4</v>
      </c>
      <c r="Q772" s="68">
        <v>7</v>
      </c>
      <c r="R772" s="68">
        <v>9</v>
      </c>
      <c r="S772" s="72">
        <f t="shared" si="100"/>
        <v>24.416808787944799</v>
      </c>
    </row>
    <row r="773" spans="1:19" x14ac:dyDescent="0.25">
      <c r="A773" s="68">
        <f t="shared" ref="A773:A836" si="103">A772+1</f>
        <v>771</v>
      </c>
      <c r="B773" s="68" t="s">
        <v>17</v>
      </c>
      <c r="C773" s="68" t="s">
        <v>1271</v>
      </c>
      <c r="D773" s="68" t="s">
        <v>2399</v>
      </c>
      <c r="E773" s="68" t="str">
        <f t="shared" si="101"/>
        <v>AD</v>
      </c>
      <c r="F773" s="68" t="s">
        <v>1270</v>
      </c>
      <c r="G773" s="68">
        <f t="shared" si="102"/>
        <v>69</v>
      </c>
      <c r="H773" s="68">
        <f t="shared" si="96"/>
        <v>91</v>
      </c>
      <c r="I773" s="68" t="str">
        <f t="shared" si="97"/>
        <v>69_91_AD</v>
      </c>
      <c r="J773" s="60">
        <v>17.678968254215299</v>
      </c>
      <c r="K773" s="60">
        <v>48.6061367233184</v>
      </c>
      <c r="L773" s="60">
        <v>65.263713233404999</v>
      </c>
      <c r="M773" s="68">
        <v>212</v>
      </c>
      <c r="N773" s="70">
        <f t="shared" si="98"/>
        <v>0.66111111111111109</v>
      </c>
      <c r="O773" s="71">
        <v>36953259.289228901</v>
      </c>
      <c r="P773" s="57">
        <f t="shared" si="99"/>
        <v>0.54982919659130525</v>
      </c>
      <c r="Q773" s="68">
        <v>119</v>
      </c>
      <c r="R773" s="68">
        <v>232</v>
      </c>
      <c r="S773" s="72">
        <f t="shared" si="100"/>
        <v>43.849606070312895</v>
      </c>
    </row>
    <row r="774" spans="1:19" x14ac:dyDescent="0.25">
      <c r="A774" s="68">
        <f t="shared" si="103"/>
        <v>772</v>
      </c>
      <c r="B774" s="68" t="s">
        <v>17</v>
      </c>
      <c r="C774" s="68" t="s">
        <v>1271</v>
      </c>
      <c r="D774" s="68" t="s">
        <v>2860</v>
      </c>
      <c r="E774" s="68" t="str">
        <f t="shared" si="101"/>
        <v>OP</v>
      </c>
      <c r="F774" s="68" t="s">
        <v>1270</v>
      </c>
      <c r="G774" s="68">
        <f t="shared" si="102"/>
        <v>69</v>
      </c>
      <c r="H774" s="68">
        <f t="shared" si="96"/>
        <v>91</v>
      </c>
      <c r="I774" s="68" t="str">
        <f t="shared" si="97"/>
        <v>69_91_OP</v>
      </c>
      <c r="J774" s="60">
        <v>64.368269950196904</v>
      </c>
      <c r="K774" s="60">
        <v>51.911955752559102</v>
      </c>
      <c r="L774" s="60">
        <v>41.1299027870866</v>
      </c>
      <c r="M774" s="68">
        <v>32</v>
      </c>
      <c r="N774" s="70">
        <f t="shared" si="98"/>
        <v>3.3333333333333333E-2</v>
      </c>
      <c r="O774" s="71">
        <v>12463118.483999901</v>
      </c>
      <c r="P774" s="57">
        <f t="shared" si="99"/>
        <v>0.18543929696283371</v>
      </c>
      <c r="Q774" s="68">
        <v>6</v>
      </c>
      <c r="R774" s="68">
        <v>32</v>
      </c>
      <c r="S774" s="72">
        <f t="shared" si="100"/>
        <v>52.470042829947538</v>
      </c>
    </row>
    <row r="775" spans="1:19" x14ac:dyDescent="0.25">
      <c r="A775" s="68">
        <f t="shared" si="103"/>
        <v>773</v>
      </c>
      <c r="B775" s="68" t="s">
        <v>17</v>
      </c>
      <c r="C775" s="68" t="s">
        <v>1271</v>
      </c>
      <c r="D775" s="68" t="s">
        <v>3088</v>
      </c>
      <c r="E775" s="68" t="str">
        <f t="shared" si="101"/>
        <v>SERV</v>
      </c>
      <c r="F775" s="68" t="s">
        <v>1270</v>
      </c>
      <c r="G775" s="68">
        <f t="shared" si="102"/>
        <v>69</v>
      </c>
      <c r="H775" s="68">
        <f t="shared" si="96"/>
        <v>91</v>
      </c>
      <c r="I775" s="68" t="str">
        <f t="shared" si="97"/>
        <v>69_91_SERV</v>
      </c>
      <c r="J775" s="60">
        <v>20.340684867374801</v>
      </c>
      <c r="K775" s="60">
        <v>52.013144115806803</v>
      </c>
      <c r="L775" s="60">
        <v>49.216640625091003</v>
      </c>
      <c r="M775" s="68">
        <v>92</v>
      </c>
      <c r="N775" s="70">
        <f t="shared" si="98"/>
        <v>0.30555555555555558</v>
      </c>
      <c r="O775" s="71">
        <v>17792238.1357163</v>
      </c>
      <c r="P775" s="57">
        <f t="shared" si="99"/>
        <v>0.26473150644586108</v>
      </c>
      <c r="Q775" s="68">
        <v>55</v>
      </c>
      <c r="R775" s="68">
        <v>92</v>
      </c>
      <c r="S775" s="72">
        <f t="shared" si="100"/>
        <v>40.523489869424203</v>
      </c>
    </row>
    <row r="776" spans="1:19" x14ac:dyDescent="0.25">
      <c r="A776" s="68">
        <f t="shared" si="103"/>
        <v>774</v>
      </c>
      <c r="B776" s="68" t="s">
        <v>17</v>
      </c>
      <c r="C776" s="68" t="s">
        <v>1693</v>
      </c>
      <c r="D776" s="68" t="s">
        <v>2399</v>
      </c>
      <c r="E776" s="68" t="str">
        <f t="shared" si="101"/>
        <v>AD</v>
      </c>
      <c r="F776" s="68" t="s">
        <v>1692</v>
      </c>
      <c r="G776" s="68">
        <f t="shared" si="102"/>
        <v>69</v>
      </c>
      <c r="H776" s="68">
        <f t="shared" si="96"/>
        <v>92</v>
      </c>
      <c r="I776" s="68" t="str">
        <f t="shared" si="97"/>
        <v>69_92_AD</v>
      </c>
      <c r="J776" s="60">
        <v>29.9840567363178</v>
      </c>
      <c r="K776" s="60">
        <v>51.5700600044607</v>
      </c>
      <c r="L776" s="60">
        <v>40.781054317115299</v>
      </c>
      <c r="M776" s="68">
        <v>193</v>
      </c>
      <c r="N776" s="70">
        <f t="shared" si="98"/>
        <v>0.6649746192893401</v>
      </c>
      <c r="O776" s="71">
        <v>54677377.310000002</v>
      </c>
      <c r="P776" s="57">
        <f t="shared" si="99"/>
        <v>0.49644139164742723</v>
      </c>
      <c r="Q776" s="68">
        <v>131</v>
      </c>
      <c r="R776" s="68">
        <v>231</v>
      </c>
      <c r="S776" s="72">
        <f t="shared" si="100"/>
        <v>40.77839035263127</v>
      </c>
    </row>
    <row r="777" spans="1:19" x14ac:dyDescent="0.25">
      <c r="A777" s="68">
        <f t="shared" si="103"/>
        <v>775</v>
      </c>
      <c r="B777" s="68" t="s">
        <v>17</v>
      </c>
      <c r="C777" s="68" t="s">
        <v>1693</v>
      </c>
      <c r="D777" s="68" t="s">
        <v>2860</v>
      </c>
      <c r="E777" s="68" t="str">
        <f t="shared" si="101"/>
        <v>OP</v>
      </c>
      <c r="F777" s="68" t="s">
        <v>1692</v>
      </c>
      <c r="G777" s="68">
        <f t="shared" si="102"/>
        <v>69</v>
      </c>
      <c r="H777" s="68">
        <f t="shared" ref="H777:H840" si="104">IF(B777&lt;&gt;B776,1,IF(C777&lt;&gt;C776,H776+1,H776))</f>
        <v>92</v>
      </c>
      <c r="I777" s="68" t="str">
        <f t="shared" si="97"/>
        <v>69_92_OP</v>
      </c>
      <c r="J777" s="60">
        <v>43.6108030707884</v>
      </c>
      <c r="K777" s="60">
        <v>61.1722414649984</v>
      </c>
      <c r="L777" s="60">
        <v>35.498755088964103</v>
      </c>
      <c r="M777" s="68">
        <v>10</v>
      </c>
      <c r="N777" s="70">
        <f t="shared" si="98"/>
        <v>4.5685279187817257E-2</v>
      </c>
      <c r="O777" s="71">
        <v>1633873.54999999</v>
      </c>
      <c r="P777" s="57">
        <f t="shared" si="99"/>
        <v>1.4834699446887522E-2</v>
      </c>
      <c r="Q777" s="68">
        <v>9</v>
      </c>
      <c r="R777" s="68">
        <v>11</v>
      </c>
      <c r="S777" s="72">
        <f t="shared" si="100"/>
        <v>46.76059987491697</v>
      </c>
    </row>
    <row r="778" spans="1:19" x14ac:dyDescent="0.25">
      <c r="A778" s="68">
        <f t="shared" si="103"/>
        <v>776</v>
      </c>
      <c r="B778" s="68" t="s">
        <v>17</v>
      </c>
      <c r="C778" s="68" t="s">
        <v>1693</v>
      </c>
      <c r="D778" s="68" t="s">
        <v>3088</v>
      </c>
      <c r="E778" s="68" t="str">
        <f t="shared" si="101"/>
        <v>SERV</v>
      </c>
      <c r="F778" s="68" t="s">
        <v>1692</v>
      </c>
      <c r="G778" s="68">
        <f t="shared" si="102"/>
        <v>69</v>
      </c>
      <c r="H778" s="68">
        <f t="shared" si="104"/>
        <v>92</v>
      </c>
      <c r="I778" s="68" t="str">
        <f t="shared" si="97"/>
        <v>69_92_SERV</v>
      </c>
      <c r="J778" s="60">
        <v>37.765475116038402</v>
      </c>
      <c r="K778" s="60">
        <v>47.439321768057603</v>
      </c>
      <c r="L778" s="60">
        <v>35.670610864699398</v>
      </c>
      <c r="M778" s="68">
        <v>129</v>
      </c>
      <c r="N778" s="70">
        <f t="shared" si="98"/>
        <v>0.28934010152284262</v>
      </c>
      <c r="O778" s="71">
        <v>53827384.294</v>
      </c>
      <c r="P778" s="57">
        <f t="shared" si="99"/>
        <v>0.48872390890568534</v>
      </c>
      <c r="Q778" s="68">
        <v>57</v>
      </c>
      <c r="R778" s="68">
        <v>135</v>
      </c>
      <c r="S778" s="72">
        <f t="shared" si="100"/>
        <v>40.291802582931801</v>
      </c>
    </row>
    <row r="779" spans="1:19" x14ac:dyDescent="0.25">
      <c r="A779" s="68">
        <f t="shared" si="103"/>
        <v>777</v>
      </c>
      <c r="B779" s="68" t="s">
        <v>17</v>
      </c>
      <c r="C779" s="68" t="s">
        <v>1819</v>
      </c>
      <c r="D779" s="68" t="s">
        <v>2399</v>
      </c>
      <c r="E779" s="68" t="str">
        <f t="shared" si="101"/>
        <v>AD</v>
      </c>
      <c r="F779" s="68" t="s">
        <v>1818</v>
      </c>
      <c r="G779" s="68">
        <f t="shared" si="102"/>
        <v>69</v>
      </c>
      <c r="H779" s="68">
        <f t="shared" si="104"/>
        <v>93</v>
      </c>
      <c r="I779" s="68" t="str">
        <f t="shared" si="97"/>
        <v>69_93_AD</v>
      </c>
      <c r="J779" s="60">
        <v>35.6734016050478</v>
      </c>
      <c r="K779" s="60">
        <v>30.091041571679</v>
      </c>
      <c r="L779" s="60">
        <v>51.995362147050599</v>
      </c>
      <c r="M779" s="68">
        <v>9</v>
      </c>
      <c r="N779" s="70">
        <f t="shared" si="98"/>
        <v>4.3956043956043959E-2</v>
      </c>
      <c r="O779" s="71">
        <v>35145204.990000002</v>
      </c>
      <c r="P779" s="57">
        <f t="shared" si="99"/>
        <v>1.8217282441368932E-2</v>
      </c>
      <c r="Q779" s="68">
        <v>8</v>
      </c>
      <c r="R779" s="68">
        <v>9</v>
      </c>
      <c r="S779" s="72">
        <f t="shared" si="100"/>
        <v>39.253268441259131</v>
      </c>
    </row>
    <row r="780" spans="1:19" x14ac:dyDescent="0.25">
      <c r="A780" s="68">
        <f t="shared" si="103"/>
        <v>778</v>
      </c>
      <c r="B780" s="68" t="s">
        <v>17</v>
      </c>
      <c r="C780" s="68" t="s">
        <v>1819</v>
      </c>
      <c r="D780" s="68" t="s">
        <v>2860</v>
      </c>
      <c r="E780" s="68" t="str">
        <f t="shared" si="101"/>
        <v>OP</v>
      </c>
      <c r="F780" s="68" t="s">
        <v>1818</v>
      </c>
      <c r="G780" s="68">
        <f t="shared" si="102"/>
        <v>69</v>
      </c>
      <c r="H780" s="68">
        <f t="shared" si="104"/>
        <v>93</v>
      </c>
      <c r="I780" s="68" t="str">
        <f t="shared" si="97"/>
        <v>69_93_OP</v>
      </c>
      <c r="J780" s="60">
        <v>25.433277608829201</v>
      </c>
      <c r="K780" s="60">
        <v>55.785035267794797</v>
      </c>
      <c r="L780" s="60">
        <v>34.249760937516903</v>
      </c>
      <c r="M780" s="68">
        <v>66</v>
      </c>
      <c r="N780" s="70">
        <f t="shared" si="98"/>
        <v>0.18681318681318682</v>
      </c>
      <c r="O780" s="71">
        <v>328404824.10000002</v>
      </c>
      <c r="P780" s="57">
        <f t="shared" si="99"/>
        <v>0.17022644874144419</v>
      </c>
      <c r="Q780" s="68">
        <v>34</v>
      </c>
      <c r="R780" s="68">
        <v>66</v>
      </c>
      <c r="S780" s="72">
        <f t="shared" si="100"/>
        <v>38.489357938046965</v>
      </c>
    </row>
    <row r="781" spans="1:19" x14ac:dyDescent="0.25">
      <c r="A781" s="68">
        <f t="shared" si="103"/>
        <v>779</v>
      </c>
      <c r="B781" s="68" t="s">
        <v>17</v>
      </c>
      <c r="C781" s="68" t="s">
        <v>1819</v>
      </c>
      <c r="D781" s="68" t="s">
        <v>3088</v>
      </c>
      <c r="E781" s="68" t="str">
        <f t="shared" si="101"/>
        <v>SERV</v>
      </c>
      <c r="F781" s="68" t="s">
        <v>1818</v>
      </c>
      <c r="G781" s="68">
        <f t="shared" si="102"/>
        <v>69</v>
      </c>
      <c r="H781" s="68">
        <f t="shared" si="104"/>
        <v>93</v>
      </c>
      <c r="I781" s="68" t="str">
        <f t="shared" si="97"/>
        <v>69_93_SERV</v>
      </c>
      <c r="J781" s="60">
        <v>20.883402403625499</v>
      </c>
      <c r="K781" s="60">
        <v>50.319159838811402</v>
      </c>
      <c r="L781" s="60">
        <v>73.546063452416405</v>
      </c>
      <c r="M781" s="68">
        <v>304</v>
      </c>
      <c r="N781" s="70">
        <f t="shared" si="98"/>
        <v>0.76923076923076927</v>
      </c>
      <c r="O781" s="71">
        <v>1565673229.2698801</v>
      </c>
      <c r="P781" s="57">
        <f t="shared" si="99"/>
        <v>0.8115562688171869</v>
      </c>
      <c r="Q781" s="68">
        <v>140</v>
      </c>
      <c r="R781" s="68">
        <v>332</v>
      </c>
      <c r="S781" s="72">
        <f t="shared" si="100"/>
        <v>48.249541898284434</v>
      </c>
    </row>
    <row r="782" spans="1:19" x14ac:dyDescent="0.25">
      <c r="A782" s="68">
        <f t="shared" si="103"/>
        <v>780</v>
      </c>
      <c r="B782" s="68" t="s">
        <v>17</v>
      </c>
      <c r="C782" s="68" t="s">
        <v>1721</v>
      </c>
      <c r="D782" s="68" t="s">
        <v>2399</v>
      </c>
      <c r="E782" s="68" t="str">
        <f t="shared" si="101"/>
        <v>AD</v>
      </c>
      <c r="F782" s="68" t="s">
        <v>1720</v>
      </c>
      <c r="G782" s="68">
        <f t="shared" si="102"/>
        <v>69</v>
      </c>
      <c r="H782" s="68">
        <f t="shared" si="104"/>
        <v>94</v>
      </c>
      <c r="I782" s="68" t="str">
        <f t="shared" si="97"/>
        <v>69_94_AD</v>
      </c>
      <c r="J782" s="60">
        <v>22.414898297265999</v>
      </c>
      <c r="K782" s="60">
        <v>41.605776109069602</v>
      </c>
      <c r="L782" s="60">
        <v>46.164248303483802</v>
      </c>
      <c r="M782" s="68">
        <v>207</v>
      </c>
      <c r="N782" s="70">
        <f t="shared" si="98"/>
        <v>0.45797101449275363</v>
      </c>
      <c r="O782" s="71">
        <v>90937900.780560806</v>
      </c>
      <c r="P782" s="57">
        <f t="shared" si="99"/>
        <v>6.7077332194425715E-2</v>
      </c>
      <c r="Q782" s="68">
        <v>158</v>
      </c>
      <c r="R782" s="68">
        <v>226</v>
      </c>
      <c r="S782" s="72">
        <f t="shared" si="100"/>
        <v>36.728307569939801</v>
      </c>
    </row>
    <row r="783" spans="1:19" x14ac:dyDescent="0.25">
      <c r="A783" s="68">
        <f t="shared" si="103"/>
        <v>781</v>
      </c>
      <c r="B783" s="68" t="s">
        <v>17</v>
      </c>
      <c r="C783" s="68" t="s">
        <v>1721</v>
      </c>
      <c r="D783" s="68" t="s">
        <v>2456</v>
      </c>
      <c r="E783" s="68" t="str">
        <f t="shared" si="101"/>
        <v>AR</v>
      </c>
      <c r="F783" s="68" t="s">
        <v>1720</v>
      </c>
      <c r="G783" s="68">
        <f t="shared" si="102"/>
        <v>69</v>
      </c>
      <c r="H783" s="68">
        <f t="shared" si="104"/>
        <v>94</v>
      </c>
      <c r="I783" s="68" t="str">
        <f t="shared" si="97"/>
        <v>69_94_AR</v>
      </c>
      <c r="J783" s="60">
        <v>58.737184504133602</v>
      </c>
      <c r="K783" s="60">
        <v>24.888852610671201</v>
      </c>
      <c r="L783" s="60">
        <v>35.794448477737099</v>
      </c>
      <c r="M783" s="68">
        <v>3</v>
      </c>
      <c r="N783" s="70">
        <f t="shared" si="98"/>
        <v>8.6956521739130436E-3</v>
      </c>
      <c r="O783" s="71">
        <v>4607364.2699999996</v>
      </c>
      <c r="P783" s="57">
        <f t="shared" si="99"/>
        <v>3.3984697362354462E-3</v>
      </c>
      <c r="Q783" s="68">
        <v>3</v>
      </c>
      <c r="R783" s="68">
        <v>3</v>
      </c>
      <c r="S783" s="72">
        <f t="shared" si="100"/>
        <v>39.806828530847298</v>
      </c>
    </row>
    <row r="784" spans="1:19" x14ac:dyDescent="0.25">
      <c r="A784" s="68">
        <f t="shared" si="103"/>
        <v>782</v>
      </c>
      <c r="B784" s="68" t="s">
        <v>17</v>
      </c>
      <c r="C784" s="68" t="s">
        <v>1721</v>
      </c>
      <c r="D784" s="68" t="s">
        <v>2860</v>
      </c>
      <c r="E784" s="68" t="str">
        <f t="shared" si="101"/>
        <v>OP</v>
      </c>
      <c r="F784" s="68" t="s">
        <v>1720</v>
      </c>
      <c r="G784" s="68">
        <f t="shared" si="102"/>
        <v>69</v>
      </c>
      <c r="H784" s="68">
        <f t="shared" si="104"/>
        <v>94</v>
      </c>
      <c r="I784" s="68" t="str">
        <f t="shared" si="97"/>
        <v>69_94_OP</v>
      </c>
      <c r="J784" s="60">
        <v>51.727263975446199</v>
      </c>
      <c r="K784" s="60">
        <v>14.5262442894954</v>
      </c>
      <c r="L784" s="60">
        <v>20.119567754989099</v>
      </c>
      <c r="M784" s="68">
        <v>106</v>
      </c>
      <c r="N784" s="70">
        <f t="shared" si="98"/>
        <v>0.12173913043478261</v>
      </c>
      <c r="O784" s="71">
        <v>1113453535.45</v>
      </c>
      <c r="P784" s="57">
        <f t="shared" si="99"/>
        <v>0.82130214178424132</v>
      </c>
      <c r="Q784" s="68">
        <v>42</v>
      </c>
      <c r="R784" s="68">
        <v>106</v>
      </c>
      <c r="S784" s="72">
        <f t="shared" si="100"/>
        <v>28.791025339976898</v>
      </c>
    </row>
    <row r="785" spans="1:19" x14ac:dyDescent="0.25">
      <c r="A785" s="68">
        <f t="shared" si="103"/>
        <v>783</v>
      </c>
      <c r="B785" s="68" t="s">
        <v>17</v>
      </c>
      <c r="C785" s="68" t="s">
        <v>1721</v>
      </c>
      <c r="D785" s="68" t="s">
        <v>3088</v>
      </c>
      <c r="E785" s="68" t="str">
        <f t="shared" si="101"/>
        <v>SERV</v>
      </c>
      <c r="F785" s="68" t="s">
        <v>1720</v>
      </c>
      <c r="G785" s="68">
        <f t="shared" si="102"/>
        <v>69</v>
      </c>
      <c r="H785" s="68">
        <f t="shared" si="104"/>
        <v>94</v>
      </c>
      <c r="I785" s="68" t="str">
        <f t="shared" si="97"/>
        <v>69_94_SERV</v>
      </c>
      <c r="J785" s="60">
        <v>22.505923693510798</v>
      </c>
      <c r="K785" s="60">
        <v>42.5026363104963</v>
      </c>
      <c r="L785" s="60">
        <v>70.569428389189397</v>
      </c>
      <c r="M785" s="68">
        <v>237</v>
      </c>
      <c r="N785" s="70">
        <f t="shared" si="98"/>
        <v>0.4115942028985507</v>
      </c>
      <c r="O785" s="71">
        <v>146718515.70060399</v>
      </c>
      <c r="P785" s="57">
        <f t="shared" si="99"/>
        <v>0.10822205628509766</v>
      </c>
      <c r="Q785" s="68">
        <v>142</v>
      </c>
      <c r="R785" s="68">
        <v>248</v>
      </c>
      <c r="S785" s="72">
        <f t="shared" si="100"/>
        <v>45.192662797732169</v>
      </c>
    </row>
    <row r="786" spans="1:19" x14ac:dyDescent="0.25">
      <c r="A786" s="68">
        <f t="shared" si="103"/>
        <v>784</v>
      </c>
      <c r="B786" s="68" t="s">
        <v>17</v>
      </c>
      <c r="C786" s="68" t="s">
        <v>718</v>
      </c>
      <c r="D786" s="68" t="s">
        <v>2399</v>
      </c>
      <c r="E786" s="68" t="str">
        <f t="shared" si="101"/>
        <v>AD</v>
      </c>
      <c r="F786" s="68" t="s">
        <v>717</v>
      </c>
      <c r="G786" s="68">
        <f t="shared" si="102"/>
        <v>69</v>
      </c>
      <c r="H786" s="68">
        <f t="shared" si="104"/>
        <v>95</v>
      </c>
      <c r="I786" s="68" t="str">
        <f t="shared" si="97"/>
        <v>69_95_AD</v>
      </c>
      <c r="J786" s="60">
        <v>29.616631020039101</v>
      </c>
      <c r="K786" s="60">
        <v>52.168587035683998</v>
      </c>
      <c r="L786" s="60">
        <v>45.157964634932597</v>
      </c>
      <c r="M786" s="68">
        <v>35</v>
      </c>
      <c r="N786" s="70">
        <f t="shared" si="98"/>
        <v>0.32941176470588235</v>
      </c>
      <c r="O786" s="71">
        <v>6254172.0799999898</v>
      </c>
      <c r="P786" s="57">
        <f t="shared" si="99"/>
        <v>0.17452653815694888</v>
      </c>
      <c r="Q786" s="68">
        <v>28</v>
      </c>
      <c r="R786" s="68">
        <v>42</v>
      </c>
      <c r="S786" s="72">
        <f t="shared" si="100"/>
        <v>42.314394230218568</v>
      </c>
    </row>
    <row r="787" spans="1:19" x14ac:dyDescent="0.25">
      <c r="A787" s="68">
        <f t="shared" si="103"/>
        <v>785</v>
      </c>
      <c r="B787" s="68" t="s">
        <v>17</v>
      </c>
      <c r="C787" s="68" t="s">
        <v>718</v>
      </c>
      <c r="D787" s="68" t="s">
        <v>2860</v>
      </c>
      <c r="E787" s="68" t="str">
        <f t="shared" si="101"/>
        <v>OP</v>
      </c>
      <c r="F787" s="68" t="s">
        <v>717</v>
      </c>
      <c r="G787" s="68">
        <f t="shared" si="102"/>
        <v>69</v>
      </c>
      <c r="H787" s="68">
        <f t="shared" si="104"/>
        <v>95</v>
      </c>
      <c r="I787" s="68" t="str">
        <f t="shared" si="97"/>
        <v>69_95_OP</v>
      </c>
      <c r="J787" s="60">
        <v>44.005592387124501</v>
      </c>
      <c r="K787" s="60">
        <v>59.5529234836049</v>
      </c>
      <c r="L787" s="60">
        <v>23.209849482888298</v>
      </c>
      <c r="M787" s="68">
        <v>17</v>
      </c>
      <c r="N787" s="70">
        <f t="shared" si="98"/>
        <v>0.11764705882352941</v>
      </c>
      <c r="O787" s="71">
        <v>8194150.1200000001</v>
      </c>
      <c r="P787" s="57">
        <f t="shared" si="99"/>
        <v>0.22866282463752574</v>
      </c>
      <c r="Q787" s="68">
        <v>10</v>
      </c>
      <c r="R787" s="68">
        <v>17</v>
      </c>
      <c r="S787" s="72">
        <f t="shared" si="100"/>
        <v>42.256121784539232</v>
      </c>
    </row>
    <row r="788" spans="1:19" x14ac:dyDescent="0.25">
      <c r="A788" s="68">
        <f t="shared" si="103"/>
        <v>786</v>
      </c>
      <c r="B788" s="68" t="s">
        <v>17</v>
      </c>
      <c r="C788" s="68" t="s">
        <v>718</v>
      </c>
      <c r="D788" s="68" t="s">
        <v>3088</v>
      </c>
      <c r="E788" s="68" t="str">
        <f t="shared" si="101"/>
        <v>SERV</v>
      </c>
      <c r="F788" s="68" t="s">
        <v>717</v>
      </c>
      <c r="G788" s="68">
        <f t="shared" si="102"/>
        <v>69</v>
      </c>
      <c r="H788" s="68">
        <f t="shared" si="104"/>
        <v>95</v>
      </c>
      <c r="I788" s="68" t="str">
        <f t="shared" si="97"/>
        <v>69_95_SERV</v>
      </c>
      <c r="J788" s="60">
        <v>31.225765643162202</v>
      </c>
      <c r="K788" s="60">
        <v>51.716431745535502</v>
      </c>
      <c r="L788" s="60">
        <v>43.3158168488279</v>
      </c>
      <c r="M788" s="68">
        <v>77</v>
      </c>
      <c r="N788" s="70">
        <f t="shared" si="98"/>
        <v>0.52941176470588236</v>
      </c>
      <c r="O788" s="71">
        <v>20026832.09</v>
      </c>
      <c r="P788" s="57">
        <f t="shared" si="99"/>
        <v>0.55886112985209047</v>
      </c>
      <c r="Q788" s="68">
        <v>45</v>
      </c>
      <c r="R788" s="68">
        <v>78</v>
      </c>
      <c r="S788" s="72">
        <f t="shared" si="100"/>
        <v>42.086004745841869</v>
      </c>
    </row>
    <row r="789" spans="1:19" x14ac:dyDescent="0.25">
      <c r="A789" s="68">
        <f t="shared" si="103"/>
        <v>787</v>
      </c>
      <c r="B789" s="68" t="s">
        <v>17</v>
      </c>
      <c r="C789" s="68" t="s">
        <v>718</v>
      </c>
      <c r="D789" s="68" t="s">
        <v>2893</v>
      </c>
      <c r="E789" s="68" t="str">
        <f t="shared" si="101"/>
        <v>SOP</v>
      </c>
      <c r="F789" s="68" t="s">
        <v>717</v>
      </c>
      <c r="G789" s="68">
        <f t="shared" si="102"/>
        <v>69</v>
      </c>
      <c r="H789" s="68">
        <f t="shared" si="104"/>
        <v>95</v>
      </c>
      <c r="I789" s="68" t="str">
        <f t="shared" si="97"/>
        <v>69_95_SOP</v>
      </c>
      <c r="J789" s="60">
        <v>57.012637368621498</v>
      </c>
      <c r="K789" s="60">
        <v>35.792643685205903</v>
      </c>
      <c r="L789" s="60">
        <v>0.82831113294014502</v>
      </c>
      <c r="M789" s="68">
        <v>7</v>
      </c>
      <c r="N789" s="70">
        <f t="shared" si="98"/>
        <v>2.3529411764705882E-2</v>
      </c>
      <c r="O789" s="71">
        <v>1359923.54999999</v>
      </c>
      <c r="P789" s="57">
        <f t="shared" si="99"/>
        <v>3.7949507353434865E-2</v>
      </c>
      <c r="Q789" s="68">
        <v>2</v>
      </c>
      <c r="R789" s="68">
        <v>8</v>
      </c>
      <c r="S789" s="72">
        <f t="shared" si="100"/>
        <v>31.211197395589181</v>
      </c>
    </row>
    <row r="790" spans="1:19" x14ac:dyDescent="0.25">
      <c r="A790" s="68">
        <f t="shared" si="103"/>
        <v>788</v>
      </c>
      <c r="B790" s="68" t="s">
        <v>17</v>
      </c>
      <c r="C790" s="68" t="s">
        <v>2523</v>
      </c>
      <c r="D790" s="68" t="s">
        <v>2860</v>
      </c>
      <c r="E790" s="68" t="str">
        <f t="shared" si="101"/>
        <v>OP</v>
      </c>
      <c r="F790" s="68" t="s">
        <v>2522</v>
      </c>
      <c r="G790" s="68">
        <f t="shared" si="102"/>
        <v>69</v>
      </c>
      <c r="H790" s="68">
        <f t="shared" si="104"/>
        <v>96</v>
      </c>
      <c r="I790" s="68" t="str">
        <f t="shared" si="97"/>
        <v>69_96_OP</v>
      </c>
      <c r="J790" s="60">
        <v>23.3050734212141</v>
      </c>
      <c r="K790" s="60">
        <v>46.721488970239903</v>
      </c>
      <c r="L790" s="60">
        <v>18.827368624531001</v>
      </c>
      <c r="M790" s="68">
        <v>266</v>
      </c>
      <c r="N790" s="70">
        <f t="shared" si="98"/>
        <v>0.65648854961832059</v>
      </c>
      <c r="O790" s="71">
        <v>522008696.64999998</v>
      </c>
      <c r="P790" s="57">
        <f t="shared" si="99"/>
        <v>0.96735754192636125</v>
      </c>
      <c r="Q790" s="68">
        <v>86</v>
      </c>
      <c r="R790" s="68">
        <v>266</v>
      </c>
      <c r="S790" s="72">
        <f t="shared" si="100"/>
        <v>29.617977005328338</v>
      </c>
    </row>
    <row r="791" spans="1:19" x14ac:dyDescent="0.25">
      <c r="A791" s="68">
        <f t="shared" si="103"/>
        <v>789</v>
      </c>
      <c r="B791" s="68" t="s">
        <v>17</v>
      </c>
      <c r="C791" s="68" t="s">
        <v>2523</v>
      </c>
      <c r="D791" s="68" t="s">
        <v>2893</v>
      </c>
      <c r="E791" s="68" t="str">
        <f t="shared" si="101"/>
        <v>SOP</v>
      </c>
      <c r="F791" s="68" t="s">
        <v>2522</v>
      </c>
      <c r="G791" s="68">
        <f t="shared" si="102"/>
        <v>69</v>
      </c>
      <c r="H791" s="68">
        <f t="shared" si="104"/>
        <v>96</v>
      </c>
      <c r="I791" s="68" t="str">
        <f t="shared" si="97"/>
        <v>69_96_SOP</v>
      </c>
      <c r="J791" s="60">
        <v>18.6655225869847</v>
      </c>
      <c r="K791" s="60">
        <v>34.467509423206202</v>
      </c>
      <c r="L791" s="60">
        <v>36.649883094829697</v>
      </c>
      <c r="M791" s="68">
        <v>55</v>
      </c>
      <c r="N791" s="70">
        <f t="shared" si="98"/>
        <v>0.34351145038167941</v>
      </c>
      <c r="O791" s="71">
        <v>17614631.877</v>
      </c>
      <c r="P791" s="57">
        <f t="shared" si="99"/>
        <v>3.2642458073638775E-2</v>
      </c>
      <c r="Q791" s="68">
        <v>45</v>
      </c>
      <c r="R791" s="68">
        <v>55</v>
      </c>
      <c r="S791" s="72">
        <f t="shared" si="100"/>
        <v>29.927638368340201</v>
      </c>
    </row>
    <row r="792" spans="1:19" x14ac:dyDescent="0.25">
      <c r="A792" s="68">
        <f t="shared" si="103"/>
        <v>790</v>
      </c>
      <c r="B792" s="68" t="s">
        <v>17</v>
      </c>
      <c r="C792" s="68" t="s">
        <v>2593</v>
      </c>
      <c r="D792" s="68" t="s">
        <v>2860</v>
      </c>
      <c r="E792" s="68" t="str">
        <f t="shared" si="101"/>
        <v>OP</v>
      </c>
      <c r="F792" s="68" t="s">
        <v>2592</v>
      </c>
      <c r="G792" s="68">
        <f t="shared" si="102"/>
        <v>69</v>
      </c>
      <c r="H792" s="68">
        <f t="shared" si="104"/>
        <v>97</v>
      </c>
      <c r="I792" s="68" t="str">
        <f t="shared" si="97"/>
        <v>69_97_OP</v>
      </c>
      <c r="J792" s="60">
        <v>21.2454364497558</v>
      </c>
      <c r="K792" s="60">
        <v>49.453210621553403</v>
      </c>
      <c r="L792" s="60">
        <v>25.187553079250598</v>
      </c>
      <c r="M792" s="68">
        <v>294</v>
      </c>
      <c r="N792" s="70">
        <f t="shared" si="98"/>
        <v>0.875</v>
      </c>
      <c r="O792" s="71">
        <v>561546929.14999998</v>
      </c>
      <c r="P792" s="57">
        <f t="shared" si="99"/>
        <v>0.99138413320728447</v>
      </c>
      <c r="Q792" s="68">
        <v>84</v>
      </c>
      <c r="R792" s="68">
        <v>297</v>
      </c>
      <c r="S792" s="72">
        <f t="shared" si="100"/>
        <v>31.962066716853268</v>
      </c>
    </row>
    <row r="793" spans="1:19" x14ac:dyDescent="0.25">
      <c r="A793" s="68">
        <f t="shared" si="103"/>
        <v>791</v>
      </c>
      <c r="B793" s="68" t="s">
        <v>17</v>
      </c>
      <c r="C793" s="68" t="s">
        <v>2593</v>
      </c>
      <c r="D793" s="68" t="s">
        <v>2893</v>
      </c>
      <c r="E793" s="68" t="str">
        <f t="shared" si="101"/>
        <v>SOP</v>
      </c>
      <c r="F793" s="68" t="s">
        <v>2592</v>
      </c>
      <c r="G793" s="68">
        <f t="shared" si="102"/>
        <v>69</v>
      </c>
      <c r="H793" s="68">
        <f t="shared" si="104"/>
        <v>97</v>
      </c>
      <c r="I793" s="68" t="str">
        <f t="shared" si="97"/>
        <v>69_97_SOP</v>
      </c>
      <c r="J793" s="60">
        <v>25.852457406588599</v>
      </c>
      <c r="K793" s="60">
        <v>40.149921400603802</v>
      </c>
      <c r="L793" s="60">
        <v>37.451386926436903</v>
      </c>
      <c r="M793" s="68">
        <v>22</v>
      </c>
      <c r="N793" s="70">
        <f t="shared" si="98"/>
        <v>0.125</v>
      </c>
      <c r="O793" s="71">
        <v>4880261.22</v>
      </c>
      <c r="P793" s="57">
        <f t="shared" si="99"/>
        <v>8.6158667927154573E-3</v>
      </c>
      <c r="Q793" s="68">
        <v>12</v>
      </c>
      <c r="R793" s="68">
        <v>22</v>
      </c>
      <c r="S793" s="72">
        <f t="shared" si="100"/>
        <v>34.48458857787643</v>
      </c>
    </row>
    <row r="794" spans="1:19" x14ac:dyDescent="0.25">
      <c r="A794" s="68">
        <f t="shared" si="103"/>
        <v>792</v>
      </c>
      <c r="B794" s="68" t="s">
        <v>17</v>
      </c>
      <c r="C794" s="68" t="s">
        <v>2751</v>
      </c>
      <c r="D794" s="68" t="s">
        <v>2860</v>
      </c>
      <c r="E794" s="68" t="str">
        <f t="shared" si="101"/>
        <v>OP</v>
      </c>
      <c r="F794" s="68" t="s">
        <v>2750</v>
      </c>
      <c r="G794" s="68">
        <f t="shared" si="102"/>
        <v>69</v>
      </c>
      <c r="H794" s="68">
        <f t="shared" si="104"/>
        <v>98</v>
      </c>
      <c r="I794" s="68" t="str">
        <f t="shared" si="97"/>
        <v>69_98_OP</v>
      </c>
      <c r="J794" s="60">
        <v>35.978234236008497</v>
      </c>
      <c r="K794" s="60">
        <v>37.575120453721603</v>
      </c>
      <c r="L794" s="60">
        <v>29.591486143771501</v>
      </c>
      <c r="M794" s="68">
        <v>556</v>
      </c>
      <c r="N794" s="70">
        <f t="shared" si="98"/>
        <v>0.57391304347826089</v>
      </c>
      <c r="O794" s="71">
        <v>1419608420.51999</v>
      </c>
      <c r="P794" s="57">
        <f t="shared" si="99"/>
        <v>0.97816880160703867</v>
      </c>
      <c r="Q794" s="68">
        <v>66</v>
      </c>
      <c r="R794" s="68">
        <v>556</v>
      </c>
      <c r="S794" s="72">
        <f t="shared" si="100"/>
        <v>34.381613611167204</v>
      </c>
    </row>
    <row r="795" spans="1:19" x14ac:dyDescent="0.25">
      <c r="A795" s="68">
        <f t="shared" si="103"/>
        <v>793</v>
      </c>
      <c r="B795" s="68" t="s">
        <v>17</v>
      </c>
      <c r="C795" s="68" t="s">
        <v>2751</v>
      </c>
      <c r="D795" s="68" t="s">
        <v>3088</v>
      </c>
      <c r="E795" s="68" t="str">
        <f t="shared" si="101"/>
        <v>SERV</v>
      </c>
      <c r="F795" s="68" t="s">
        <v>2750</v>
      </c>
      <c r="G795" s="68">
        <f t="shared" si="102"/>
        <v>69</v>
      </c>
      <c r="H795" s="68">
        <f t="shared" si="104"/>
        <v>98</v>
      </c>
      <c r="I795" s="68" t="str">
        <f t="shared" si="97"/>
        <v>69_98_SERV</v>
      </c>
      <c r="J795" s="60">
        <v>49.291418037651702</v>
      </c>
      <c r="K795" s="60">
        <v>27.302656069506899</v>
      </c>
      <c r="L795" s="60">
        <v>33.754701134782302</v>
      </c>
      <c r="M795" s="68">
        <v>21</v>
      </c>
      <c r="N795" s="70">
        <f t="shared" si="98"/>
        <v>0.1391304347826087</v>
      </c>
      <c r="O795" s="71">
        <v>6429424.2999999998</v>
      </c>
      <c r="P795" s="57">
        <f t="shared" si="99"/>
        <v>4.4301387422388955E-3</v>
      </c>
      <c r="Q795" s="68">
        <v>16</v>
      </c>
      <c r="R795" s="68">
        <v>21</v>
      </c>
      <c r="S795" s="72">
        <f t="shared" si="100"/>
        <v>36.782925080646969</v>
      </c>
    </row>
    <row r="796" spans="1:19" x14ac:dyDescent="0.25">
      <c r="A796" s="68">
        <f t="shared" si="103"/>
        <v>794</v>
      </c>
      <c r="B796" s="68" t="s">
        <v>17</v>
      </c>
      <c r="C796" s="68" t="s">
        <v>2751</v>
      </c>
      <c r="D796" s="68" t="s">
        <v>2893</v>
      </c>
      <c r="E796" s="68" t="str">
        <f t="shared" si="101"/>
        <v>SOP</v>
      </c>
      <c r="F796" s="68" t="s">
        <v>2750</v>
      </c>
      <c r="G796" s="68">
        <f t="shared" si="102"/>
        <v>69</v>
      </c>
      <c r="H796" s="68">
        <f t="shared" si="104"/>
        <v>98</v>
      </c>
      <c r="I796" s="68" t="str">
        <f t="shared" si="97"/>
        <v>69_98_SOP</v>
      </c>
      <c r="J796" s="60">
        <v>29.3016873124892</v>
      </c>
      <c r="K796" s="60">
        <v>26.411093915931001</v>
      </c>
      <c r="L796" s="60">
        <v>16.689696223467799</v>
      </c>
      <c r="M796" s="68">
        <v>114</v>
      </c>
      <c r="N796" s="70">
        <f t="shared" si="98"/>
        <v>0.28695652173913044</v>
      </c>
      <c r="O796" s="71">
        <v>25254016.245000001</v>
      </c>
      <c r="P796" s="57">
        <f t="shared" si="99"/>
        <v>1.7401059650722528E-2</v>
      </c>
      <c r="Q796" s="68">
        <v>33</v>
      </c>
      <c r="R796" s="68">
        <v>114</v>
      </c>
      <c r="S796" s="72">
        <f t="shared" si="100"/>
        <v>24.13415915062933</v>
      </c>
    </row>
    <row r="797" spans="1:19" x14ac:dyDescent="0.25">
      <c r="A797" s="68">
        <f t="shared" si="103"/>
        <v>795</v>
      </c>
      <c r="B797" s="68" t="s">
        <v>17</v>
      </c>
      <c r="C797" s="68" t="s">
        <v>2737</v>
      </c>
      <c r="D797" s="68" t="s">
        <v>2860</v>
      </c>
      <c r="E797" s="68" t="str">
        <f t="shared" si="101"/>
        <v>OP</v>
      </c>
      <c r="F797" s="68" t="s">
        <v>2736</v>
      </c>
      <c r="G797" s="68">
        <f t="shared" si="102"/>
        <v>69</v>
      </c>
      <c r="H797" s="68">
        <f t="shared" si="104"/>
        <v>99</v>
      </c>
      <c r="I797" s="68" t="str">
        <f t="shared" si="97"/>
        <v>69_99_OP</v>
      </c>
      <c r="J797" s="60">
        <v>16.229459269602199</v>
      </c>
      <c r="K797" s="60">
        <v>46.516063310209503</v>
      </c>
      <c r="L797" s="60">
        <v>30.328621837485102</v>
      </c>
      <c r="M797" s="68">
        <v>334</v>
      </c>
      <c r="N797" s="70">
        <f t="shared" si="98"/>
        <v>0.99099099099099097</v>
      </c>
      <c r="O797" s="71">
        <v>637239242.57999897</v>
      </c>
      <c r="P797" s="57">
        <f t="shared" si="99"/>
        <v>0.99799075784123348</v>
      </c>
      <c r="Q797" s="68">
        <v>110</v>
      </c>
      <c r="R797" s="68">
        <v>561</v>
      </c>
      <c r="S797" s="72">
        <f t="shared" si="100"/>
        <v>31.024714805765601</v>
      </c>
    </row>
    <row r="798" spans="1:19" x14ac:dyDescent="0.25">
      <c r="A798" s="68">
        <f t="shared" si="103"/>
        <v>796</v>
      </c>
      <c r="B798" s="68" t="s">
        <v>17</v>
      </c>
      <c r="C798" s="68" t="s">
        <v>2737</v>
      </c>
      <c r="D798" s="68" t="s">
        <v>2893</v>
      </c>
      <c r="E798" s="68" t="str">
        <f t="shared" si="101"/>
        <v>SOP</v>
      </c>
      <c r="F798" s="68" t="s">
        <v>2736</v>
      </c>
      <c r="G798" s="68">
        <f t="shared" si="102"/>
        <v>69</v>
      </c>
      <c r="H798" s="68">
        <f t="shared" si="104"/>
        <v>99</v>
      </c>
      <c r="I798" s="68" t="str">
        <f t="shared" si="97"/>
        <v>69_99_SOP</v>
      </c>
      <c r="J798" s="60">
        <v>75.443175994661701</v>
      </c>
      <c r="K798" s="60">
        <v>45.186482469311002</v>
      </c>
      <c r="L798" s="60">
        <v>54.378454738856703</v>
      </c>
      <c r="M798" s="68">
        <v>6</v>
      </c>
      <c r="N798" s="70">
        <f t="shared" si="98"/>
        <v>9.0090090090090089E-3</v>
      </c>
      <c r="O798" s="71">
        <v>1282945.7</v>
      </c>
      <c r="P798" s="57">
        <f t="shared" si="99"/>
        <v>2.0092421587664766E-3</v>
      </c>
      <c r="Q798" s="68">
        <v>1</v>
      </c>
      <c r="R798" s="68">
        <v>6</v>
      </c>
      <c r="S798" s="72">
        <f t="shared" si="100"/>
        <v>58.336037734276466</v>
      </c>
    </row>
    <row r="799" spans="1:19" x14ac:dyDescent="0.25">
      <c r="A799" s="68">
        <f t="shared" si="103"/>
        <v>797</v>
      </c>
      <c r="B799" s="68" t="s">
        <v>17</v>
      </c>
      <c r="C799" s="68" t="s">
        <v>2618</v>
      </c>
      <c r="D799" s="68" t="s">
        <v>2860</v>
      </c>
      <c r="E799" s="68" t="str">
        <f t="shared" si="101"/>
        <v>OP</v>
      </c>
      <c r="F799" s="68" t="s">
        <v>2617</v>
      </c>
      <c r="G799" s="68">
        <f t="shared" si="102"/>
        <v>69</v>
      </c>
      <c r="H799" s="68">
        <f t="shared" si="104"/>
        <v>100</v>
      </c>
      <c r="I799" s="68" t="str">
        <f t="shared" si="97"/>
        <v>69_100_OP</v>
      </c>
      <c r="J799" s="60">
        <v>21.1570514269931</v>
      </c>
      <c r="K799" s="60">
        <v>38.5157438240769</v>
      </c>
      <c r="L799" s="60">
        <v>21.0205756781024</v>
      </c>
      <c r="M799" s="68">
        <v>175</v>
      </c>
      <c r="N799" s="70">
        <f t="shared" si="98"/>
        <v>0.375</v>
      </c>
      <c r="O799" s="71">
        <v>633450572.02999997</v>
      </c>
      <c r="P799" s="57">
        <f t="shared" si="99"/>
        <v>0.68351084008292229</v>
      </c>
      <c r="Q799" s="68">
        <v>87</v>
      </c>
      <c r="R799" s="68">
        <v>175</v>
      </c>
      <c r="S799" s="72">
        <f t="shared" si="100"/>
        <v>26.897790309724133</v>
      </c>
    </row>
    <row r="800" spans="1:19" x14ac:dyDescent="0.25">
      <c r="A800" s="68">
        <f t="shared" si="103"/>
        <v>798</v>
      </c>
      <c r="B800" s="68" t="s">
        <v>17</v>
      </c>
      <c r="C800" s="68" t="s">
        <v>2618</v>
      </c>
      <c r="D800" s="68" t="s">
        <v>3088</v>
      </c>
      <c r="E800" s="68" t="str">
        <f t="shared" si="101"/>
        <v>SERV</v>
      </c>
      <c r="F800" s="69" t="s">
        <v>2617</v>
      </c>
      <c r="G800" s="68">
        <f t="shared" si="102"/>
        <v>69</v>
      </c>
      <c r="H800" s="68">
        <f t="shared" si="104"/>
        <v>100</v>
      </c>
      <c r="I800" s="68" t="str">
        <f t="shared" si="97"/>
        <v>69_100_SERV</v>
      </c>
      <c r="J800" s="60">
        <v>14.9267075911735</v>
      </c>
      <c r="K800" s="60">
        <v>35.892255153552597</v>
      </c>
      <c r="L800" s="60">
        <v>30.9611957961393</v>
      </c>
      <c r="M800" s="68">
        <v>286</v>
      </c>
      <c r="N800" s="70">
        <f t="shared" si="98"/>
        <v>0.58620689655172409</v>
      </c>
      <c r="O800" s="71">
        <v>195237167.12703899</v>
      </c>
      <c r="P800" s="57">
        <f t="shared" si="99"/>
        <v>0.21066635032116182</v>
      </c>
      <c r="Q800" s="68">
        <v>136</v>
      </c>
      <c r="R800" s="68">
        <v>315</v>
      </c>
      <c r="S800" s="72">
        <f t="shared" si="100"/>
        <v>27.26005284695513</v>
      </c>
    </row>
    <row r="801" spans="1:21" x14ac:dyDescent="0.25">
      <c r="A801" s="68">
        <f t="shared" si="103"/>
        <v>799</v>
      </c>
      <c r="B801" s="68" t="s">
        <v>17</v>
      </c>
      <c r="C801" s="68" t="s">
        <v>2618</v>
      </c>
      <c r="D801" s="68" t="s">
        <v>2893</v>
      </c>
      <c r="E801" s="68" t="str">
        <f t="shared" si="101"/>
        <v>SOP</v>
      </c>
      <c r="F801" s="68" t="s">
        <v>2617</v>
      </c>
      <c r="G801" s="68">
        <f t="shared" si="102"/>
        <v>69</v>
      </c>
      <c r="H801" s="68">
        <f t="shared" si="104"/>
        <v>100</v>
      </c>
      <c r="I801" s="68" t="str">
        <f t="shared" si="97"/>
        <v>69_100_SOP</v>
      </c>
      <c r="J801" s="60">
        <v>40.803592516675799</v>
      </c>
      <c r="K801" s="60">
        <v>27.696864156087599</v>
      </c>
      <c r="L801" s="60">
        <v>32.322493891213703</v>
      </c>
      <c r="M801" s="68">
        <v>20</v>
      </c>
      <c r="N801" s="70">
        <f t="shared" si="98"/>
        <v>3.8793103448275863E-2</v>
      </c>
      <c r="O801" s="71">
        <v>98072357.219999999</v>
      </c>
      <c r="P801" s="57">
        <f t="shared" si="99"/>
        <v>0.10582280959591583</v>
      </c>
      <c r="Q801" s="68">
        <v>9</v>
      </c>
      <c r="R801" s="68">
        <v>20</v>
      </c>
      <c r="S801" s="72">
        <f t="shared" si="100"/>
        <v>33.607650187992363</v>
      </c>
    </row>
    <row r="802" spans="1:21" x14ac:dyDescent="0.25">
      <c r="A802" s="68">
        <f t="shared" si="103"/>
        <v>800</v>
      </c>
      <c r="B802" s="68" t="s">
        <v>17</v>
      </c>
      <c r="C802" s="68" t="s">
        <v>2785</v>
      </c>
      <c r="D802" s="68" t="s">
        <v>2860</v>
      </c>
      <c r="E802" s="68" t="str">
        <f t="shared" si="101"/>
        <v>OP</v>
      </c>
      <c r="F802" s="68" t="s">
        <v>2784</v>
      </c>
      <c r="G802" s="68">
        <f t="shared" si="102"/>
        <v>69</v>
      </c>
      <c r="H802" s="68">
        <f t="shared" si="104"/>
        <v>101</v>
      </c>
      <c r="I802" s="68" t="str">
        <f t="shared" si="97"/>
        <v>69_101_OP</v>
      </c>
      <c r="J802" s="60">
        <v>28.536904695901299</v>
      </c>
      <c r="K802" s="60">
        <v>37.738894514437803</v>
      </c>
      <c r="L802" s="60">
        <v>17.2909884327314</v>
      </c>
      <c r="M802" s="68">
        <v>227</v>
      </c>
      <c r="N802" s="70">
        <f t="shared" si="98"/>
        <v>1</v>
      </c>
      <c r="O802" s="71">
        <v>998646728.70999897</v>
      </c>
      <c r="P802" s="57">
        <f t="shared" si="99"/>
        <v>1</v>
      </c>
      <c r="Q802" s="68">
        <v>80</v>
      </c>
      <c r="R802" s="68">
        <v>227</v>
      </c>
      <c r="S802" s="72">
        <f t="shared" si="100"/>
        <v>27.8555958810235</v>
      </c>
    </row>
    <row r="803" spans="1:21" x14ac:dyDescent="0.25">
      <c r="A803" s="68">
        <f t="shared" si="103"/>
        <v>801</v>
      </c>
      <c r="B803" s="68" t="s">
        <v>17</v>
      </c>
      <c r="C803" s="68" t="s">
        <v>2690</v>
      </c>
      <c r="D803" s="68" t="s">
        <v>2860</v>
      </c>
      <c r="E803" s="68" t="str">
        <f t="shared" si="101"/>
        <v>OP</v>
      </c>
      <c r="F803" s="68" t="s">
        <v>2689</v>
      </c>
      <c r="G803" s="68">
        <f t="shared" si="102"/>
        <v>69</v>
      </c>
      <c r="H803" s="68">
        <f t="shared" si="104"/>
        <v>102</v>
      </c>
      <c r="I803" s="68" t="str">
        <f t="shared" si="97"/>
        <v>69_102_OP</v>
      </c>
      <c r="J803" s="60">
        <v>33.028643176703604</v>
      </c>
      <c r="K803" s="60">
        <v>38.919618105923298</v>
      </c>
      <c r="L803" s="60">
        <v>31.164877194560098</v>
      </c>
      <c r="M803" s="68">
        <v>110</v>
      </c>
      <c r="N803" s="70">
        <f t="shared" si="98"/>
        <v>0.88461538461538458</v>
      </c>
      <c r="O803" s="71">
        <v>303108352.71899998</v>
      </c>
      <c r="P803" s="57">
        <f t="shared" si="99"/>
        <v>0.98869921769042213</v>
      </c>
      <c r="Q803" s="68">
        <v>46</v>
      </c>
      <c r="R803" s="68">
        <v>110</v>
      </c>
      <c r="S803" s="72">
        <f t="shared" si="100"/>
        <v>34.371046159062331</v>
      </c>
    </row>
    <row r="804" spans="1:21" x14ac:dyDescent="0.25">
      <c r="A804" s="68">
        <f t="shared" si="103"/>
        <v>802</v>
      </c>
      <c r="B804" s="68" t="s">
        <v>17</v>
      </c>
      <c r="C804" s="68" t="s">
        <v>2690</v>
      </c>
      <c r="D804" s="68" t="s">
        <v>2893</v>
      </c>
      <c r="E804" s="68" t="str">
        <f t="shared" si="101"/>
        <v>SOP</v>
      </c>
      <c r="F804" s="68" t="s">
        <v>2689</v>
      </c>
      <c r="G804" s="68">
        <f t="shared" si="102"/>
        <v>69</v>
      </c>
      <c r="H804" s="68">
        <f t="shared" si="104"/>
        <v>102</v>
      </c>
      <c r="I804" s="68" t="str">
        <f t="shared" si="97"/>
        <v>69_102_SOP</v>
      </c>
      <c r="J804" s="60">
        <v>41.3502546555927</v>
      </c>
      <c r="K804" s="60">
        <v>23.688519170600099</v>
      </c>
      <c r="L804" s="60">
        <v>6.7386395070527101</v>
      </c>
      <c r="M804" s="68">
        <v>6</v>
      </c>
      <c r="N804" s="70">
        <f t="shared" si="98"/>
        <v>0.11538461538461539</v>
      </c>
      <c r="O804" s="71">
        <v>3464513.22</v>
      </c>
      <c r="P804" s="57">
        <f t="shared" si="99"/>
        <v>1.1300782309577742E-2</v>
      </c>
      <c r="Q804" s="68">
        <v>6</v>
      </c>
      <c r="R804" s="68">
        <v>6</v>
      </c>
      <c r="S804" s="72">
        <f t="shared" si="100"/>
        <v>23.925804444415167</v>
      </c>
    </row>
    <row r="805" spans="1:21" x14ac:dyDescent="0.25">
      <c r="A805" s="68">
        <f t="shared" si="103"/>
        <v>803</v>
      </c>
      <c r="B805" s="68" t="s">
        <v>17</v>
      </c>
      <c r="C805" s="68" t="s">
        <v>2726</v>
      </c>
      <c r="D805" s="68" t="s">
        <v>2860</v>
      </c>
      <c r="E805" s="68" t="str">
        <f t="shared" si="101"/>
        <v>OP</v>
      </c>
      <c r="F805" s="68" t="s">
        <v>2725</v>
      </c>
      <c r="G805" s="68">
        <f t="shared" si="102"/>
        <v>69</v>
      </c>
      <c r="H805" s="68">
        <f t="shared" si="104"/>
        <v>103</v>
      </c>
      <c r="I805" s="68" t="str">
        <f t="shared" si="97"/>
        <v>69_103_OP</v>
      </c>
      <c r="J805" s="60">
        <v>56.834968180271296</v>
      </c>
      <c r="K805" s="60">
        <v>41.699703501443103</v>
      </c>
      <c r="L805" s="60">
        <v>37.864414675785603</v>
      </c>
      <c r="M805" s="68">
        <v>13</v>
      </c>
      <c r="N805" s="70">
        <f t="shared" si="98"/>
        <v>0.45454545454545453</v>
      </c>
      <c r="O805" s="71">
        <v>2518617.2999999998</v>
      </c>
      <c r="P805" s="57">
        <f t="shared" si="99"/>
        <v>0.26335748076335869</v>
      </c>
      <c r="Q805" s="68">
        <v>10</v>
      </c>
      <c r="R805" s="68">
        <v>13</v>
      </c>
      <c r="S805" s="72">
        <f t="shared" si="100"/>
        <v>45.466362119166668</v>
      </c>
    </row>
    <row r="806" spans="1:21" x14ac:dyDescent="0.25">
      <c r="A806" s="68">
        <f t="shared" si="103"/>
        <v>804</v>
      </c>
      <c r="B806" s="68" t="s">
        <v>17</v>
      </c>
      <c r="C806" s="68" t="s">
        <v>2726</v>
      </c>
      <c r="D806" s="68" t="s">
        <v>2893</v>
      </c>
      <c r="E806" s="68" t="str">
        <f t="shared" si="101"/>
        <v>SOP</v>
      </c>
      <c r="F806" s="68" t="s">
        <v>2725</v>
      </c>
      <c r="G806" s="68">
        <f t="shared" si="102"/>
        <v>69</v>
      </c>
      <c r="H806" s="68">
        <f t="shared" si="104"/>
        <v>103</v>
      </c>
      <c r="I806" s="68" t="str">
        <f t="shared" si="97"/>
        <v>69_103_SOP</v>
      </c>
      <c r="J806" s="60">
        <v>44.743932162185097</v>
      </c>
      <c r="K806" s="60">
        <v>58.495294286327898</v>
      </c>
      <c r="L806" s="60">
        <v>53.620987411145101</v>
      </c>
      <c r="M806" s="68">
        <v>16</v>
      </c>
      <c r="N806" s="70">
        <f t="shared" si="98"/>
        <v>0.54545454545454541</v>
      </c>
      <c r="O806" s="71">
        <v>7044875.2300000004</v>
      </c>
      <c r="P806" s="57">
        <f t="shared" si="99"/>
        <v>0.73664251923664126</v>
      </c>
      <c r="Q806" s="68">
        <v>12</v>
      </c>
      <c r="R806" s="68">
        <v>16</v>
      </c>
      <c r="S806" s="72">
        <f t="shared" si="100"/>
        <v>52.286737953219365</v>
      </c>
    </row>
    <row r="807" spans="1:21" x14ac:dyDescent="0.25">
      <c r="A807" s="68">
        <f t="shared" si="103"/>
        <v>805</v>
      </c>
      <c r="B807" s="68" t="s">
        <v>17</v>
      </c>
      <c r="C807" s="68" t="s">
        <v>2745</v>
      </c>
      <c r="D807" s="68" t="s">
        <v>2860</v>
      </c>
      <c r="E807" s="68" t="str">
        <f t="shared" si="101"/>
        <v>OP</v>
      </c>
      <c r="F807" s="68" t="s">
        <v>2744</v>
      </c>
      <c r="G807" s="68">
        <f t="shared" si="102"/>
        <v>69</v>
      </c>
      <c r="H807" s="68">
        <f t="shared" si="104"/>
        <v>104</v>
      </c>
      <c r="I807" s="68" t="str">
        <f t="shared" si="97"/>
        <v>69_104_OP</v>
      </c>
      <c r="J807" s="60">
        <v>58.089261818891003</v>
      </c>
      <c r="K807" s="60">
        <v>44.0846457654185</v>
      </c>
      <c r="L807" s="60">
        <v>35.219761327074899</v>
      </c>
      <c r="M807" s="68">
        <v>20</v>
      </c>
      <c r="N807" s="70">
        <f t="shared" si="98"/>
        <v>1</v>
      </c>
      <c r="O807" s="71">
        <v>64725925.619999997</v>
      </c>
      <c r="P807" s="57">
        <f t="shared" si="99"/>
        <v>1</v>
      </c>
      <c r="Q807" s="68">
        <v>10</v>
      </c>
      <c r="R807" s="68">
        <v>20</v>
      </c>
      <c r="S807" s="72">
        <f t="shared" si="100"/>
        <v>45.797889637128129</v>
      </c>
    </row>
    <row r="808" spans="1:21" x14ac:dyDescent="0.25">
      <c r="A808" s="68">
        <f t="shared" si="103"/>
        <v>806</v>
      </c>
      <c r="B808" s="68" t="s">
        <v>17</v>
      </c>
      <c r="C808" s="68" t="s">
        <v>1982</v>
      </c>
      <c r="D808" s="68" t="s">
        <v>2399</v>
      </c>
      <c r="E808" s="68" t="str">
        <f t="shared" si="101"/>
        <v>AD</v>
      </c>
      <c r="F808" s="68" t="s">
        <v>1981</v>
      </c>
      <c r="G808" s="68">
        <f t="shared" si="102"/>
        <v>69</v>
      </c>
      <c r="H808" s="68">
        <f t="shared" si="104"/>
        <v>105</v>
      </c>
      <c r="I808" s="68" t="str">
        <f t="shared" si="97"/>
        <v>69_105_AD</v>
      </c>
      <c r="J808" s="61">
        <v>22.721567104948502</v>
      </c>
      <c r="K808" s="61">
        <v>59.487873957874697</v>
      </c>
      <c r="L808" s="61">
        <v>74.724047143714699</v>
      </c>
      <c r="M808" s="68">
        <v>404</v>
      </c>
      <c r="N808" s="70">
        <f t="shared" si="98"/>
        <v>0.38938053097345132</v>
      </c>
      <c r="O808" s="71">
        <v>278959022.04818201</v>
      </c>
      <c r="P808" s="57">
        <f t="shared" si="99"/>
        <v>0.19147965479597953</v>
      </c>
      <c r="Q808" s="68">
        <v>308</v>
      </c>
      <c r="R808" s="68">
        <v>585</v>
      </c>
      <c r="S808" s="72">
        <f t="shared" si="100"/>
        <v>52.311162735512632</v>
      </c>
    </row>
    <row r="809" spans="1:21" x14ac:dyDescent="0.25">
      <c r="A809" s="68">
        <f t="shared" si="103"/>
        <v>807</v>
      </c>
      <c r="B809" s="68" t="s">
        <v>17</v>
      </c>
      <c r="C809" s="68" t="s">
        <v>1982</v>
      </c>
      <c r="D809" s="68" t="s">
        <v>2456</v>
      </c>
      <c r="E809" s="68" t="str">
        <f t="shared" si="101"/>
        <v>AR</v>
      </c>
      <c r="F809" s="68" t="s">
        <v>1981</v>
      </c>
      <c r="G809" s="68">
        <f t="shared" si="102"/>
        <v>69</v>
      </c>
      <c r="H809" s="68">
        <f t="shared" si="104"/>
        <v>105</v>
      </c>
      <c r="I809" s="68" t="str">
        <f t="shared" si="97"/>
        <v>69_105_AR</v>
      </c>
      <c r="J809" s="60">
        <v>28.335232818233301</v>
      </c>
      <c r="K809" s="60">
        <v>60.691443750892503</v>
      </c>
      <c r="L809" s="60">
        <v>53.299254698489399</v>
      </c>
      <c r="M809" s="68">
        <v>89</v>
      </c>
      <c r="N809" s="70">
        <f t="shared" si="98"/>
        <v>6.447534766118837E-2</v>
      </c>
      <c r="O809" s="71">
        <v>20542713.530000001</v>
      </c>
      <c r="P809" s="57">
        <f t="shared" si="99"/>
        <v>1.4100679255384324E-2</v>
      </c>
      <c r="Q809" s="68">
        <v>51</v>
      </c>
      <c r="R809" s="68">
        <v>97</v>
      </c>
      <c r="S809" s="72">
        <f t="shared" si="100"/>
        <v>47.441977089205068</v>
      </c>
    </row>
    <row r="810" spans="1:21" x14ac:dyDescent="0.25">
      <c r="A810" s="68">
        <f t="shared" si="103"/>
        <v>808</v>
      </c>
      <c r="B810" s="68" t="s">
        <v>17</v>
      </c>
      <c r="C810" s="68" t="s">
        <v>1982</v>
      </c>
      <c r="D810" s="68" t="s">
        <v>2860</v>
      </c>
      <c r="E810" s="68" t="str">
        <f t="shared" si="101"/>
        <v>OP</v>
      </c>
      <c r="F810" s="68" t="s">
        <v>1981</v>
      </c>
      <c r="G810" s="68">
        <f t="shared" si="102"/>
        <v>69</v>
      </c>
      <c r="H810" s="68">
        <f t="shared" si="104"/>
        <v>105</v>
      </c>
      <c r="I810" s="68" t="str">
        <f t="shared" si="97"/>
        <v>69_105_OP</v>
      </c>
      <c r="J810" s="60">
        <v>31.23753324218</v>
      </c>
      <c r="K810" s="60">
        <v>56.714977064085097</v>
      </c>
      <c r="L810" s="60">
        <v>36.901036322127602</v>
      </c>
      <c r="M810" s="68">
        <v>41</v>
      </c>
      <c r="N810" s="70">
        <f t="shared" si="98"/>
        <v>3.4134007585335017E-2</v>
      </c>
      <c r="O810" s="71">
        <v>146686313.72099999</v>
      </c>
      <c r="P810" s="57">
        <f t="shared" si="99"/>
        <v>0.10068663314191197</v>
      </c>
      <c r="Q810" s="68">
        <v>27</v>
      </c>
      <c r="R810" s="68">
        <v>41</v>
      </c>
      <c r="S810" s="72">
        <f t="shared" si="100"/>
        <v>41.6178488761309</v>
      </c>
    </row>
    <row r="811" spans="1:21" s="16" customFormat="1" x14ac:dyDescent="0.25">
      <c r="A811" s="68">
        <f t="shared" si="103"/>
        <v>809</v>
      </c>
      <c r="B811" s="68" t="s">
        <v>17</v>
      </c>
      <c r="C811" s="68" t="s">
        <v>1982</v>
      </c>
      <c r="D811" s="68" t="s">
        <v>3088</v>
      </c>
      <c r="E811" s="68" t="str">
        <f t="shared" si="101"/>
        <v>SERV</v>
      </c>
      <c r="F811" s="68" t="s">
        <v>1981</v>
      </c>
      <c r="G811" s="68">
        <f t="shared" si="102"/>
        <v>69</v>
      </c>
      <c r="H811" s="68">
        <f t="shared" si="104"/>
        <v>105</v>
      </c>
      <c r="I811" s="68" t="str">
        <f t="shared" si="97"/>
        <v>69_105_SERV</v>
      </c>
      <c r="J811" s="61">
        <v>31.262193720020001</v>
      </c>
      <c r="K811" s="61">
        <v>62.2817831606826</v>
      </c>
      <c r="L811" s="61">
        <v>77.675483784494801</v>
      </c>
      <c r="M811" s="68">
        <v>550</v>
      </c>
      <c r="N811" s="70">
        <f t="shared" si="98"/>
        <v>0.39823008849557523</v>
      </c>
      <c r="O811" s="71">
        <v>283996756.64780802</v>
      </c>
      <c r="P811" s="58">
        <f t="shared" si="99"/>
        <v>0.19493759523112897</v>
      </c>
      <c r="Q811" s="68">
        <v>315</v>
      </c>
      <c r="R811" s="68">
        <v>560</v>
      </c>
      <c r="S811" s="72">
        <f t="shared" si="100"/>
        <v>57.073153555065801</v>
      </c>
      <c r="U811"/>
    </row>
    <row r="812" spans="1:21" x14ac:dyDescent="0.25">
      <c r="A812" s="68">
        <f t="shared" si="103"/>
        <v>810</v>
      </c>
      <c r="B812" s="68" t="s">
        <v>17</v>
      </c>
      <c r="C812" s="68" t="s">
        <v>1982</v>
      </c>
      <c r="D812" s="68" t="s">
        <v>2893</v>
      </c>
      <c r="E812" s="68" t="str">
        <f t="shared" si="101"/>
        <v>SOP</v>
      </c>
      <c r="F812" s="68" t="s">
        <v>1981</v>
      </c>
      <c r="G812" s="68">
        <f t="shared" si="102"/>
        <v>69</v>
      </c>
      <c r="H812" s="68">
        <f t="shared" si="104"/>
        <v>105</v>
      </c>
      <c r="I812" s="68" t="str">
        <f t="shared" si="97"/>
        <v>69_105_SOP</v>
      </c>
      <c r="J812" s="60">
        <v>15.737604859927499</v>
      </c>
      <c r="K812" s="60">
        <v>51.491103488935799</v>
      </c>
      <c r="L812" s="60">
        <v>51.155534843853701</v>
      </c>
      <c r="M812" s="68">
        <v>225</v>
      </c>
      <c r="N812" s="70">
        <f t="shared" si="98"/>
        <v>0.11378002528445007</v>
      </c>
      <c r="O812" s="71">
        <v>726675048.669999</v>
      </c>
      <c r="P812" s="57">
        <f t="shared" si="99"/>
        <v>0.49879543757559514</v>
      </c>
      <c r="Q812" s="68">
        <v>90</v>
      </c>
      <c r="R812" s="68">
        <v>226</v>
      </c>
      <c r="S812" s="72">
        <f t="shared" si="100"/>
        <v>39.461414397572334</v>
      </c>
    </row>
    <row r="813" spans="1:21" x14ac:dyDescent="0.25">
      <c r="A813" s="68">
        <f t="shared" si="103"/>
        <v>811</v>
      </c>
      <c r="B813" s="68" t="s">
        <v>17</v>
      </c>
      <c r="C813" s="68" t="s">
        <v>2638</v>
      </c>
      <c r="D813" s="68" t="s">
        <v>2860</v>
      </c>
      <c r="E813" s="68" t="str">
        <f t="shared" si="101"/>
        <v>OP</v>
      </c>
      <c r="F813" s="68" t="s">
        <v>2637</v>
      </c>
      <c r="G813" s="68">
        <f t="shared" si="102"/>
        <v>69</v>
      </c>
      <c r="H813" s="68">
        <f t="shared" si="104"/>
        <v>106</v>
      </c>
      <c r="I813" s="68" t="str">
        <f t="shared" si="97"/>
        <v>69_106_OP</v>
      </c>
      <c r="J813" s="60">
        <v>15.24606294336</v>
      </c>
      <c r="K813" s="60">
        <v>16.6745960574845</v>
      </c>
      <c r="L813" s="60">
        <v>14.9460313304224</v>
      </c>
      <c r="M813" s="68">
        <v>77</v>
      </c>
      <c r="N813" s="70">
        <f t="shared" si="98"/>
        <v>1</v>
      </c>
      <c r="O813" s="71">
        <v>243884276.58999899</v>
      </c>
      <c r="P813" s="57">
        <f t="shared" si="99"/>
        <v>1</v>
      </c>
      <c r="Q813" s="68">
        <v>35</v>
      </c>
      <c r="R813" s="68">
        <v>77</v>
      </c>
      <c r="S813" s="72">
        <f t="shared" si="100"/>
        <v>15.622230110422301</v>
      </c>
    </row>
    <row r="814" spans="1:21" x14ac:dyDescent="0.25">
      <c r="A814" s="68">
        <f t="shared" si="103"/>
        <v>812</v>
      </c>
      <c r="B814" s="68" t="s">
        <v>17</v>
      </c>
      <c r="C814" s="68" t="s">
        <v>2714</v>
      </c>
      <c r="D814" s="68" t="s">
        <v>2860</v>
      </c>
      <c r="E814" s="68" t="str">
        <f t="shared" si="101"/>
        <v>OP</v>
      </c>
      <c r="F814" s="68" t="s">
        <v>2713</v>
      </c>
      <c r="G814" s="68">
        <f t="shared" si="102"/>
        <v>69</v>
      </c>
      <c r="H814" s="68">
        <f t="shared" si="104"/>
        <v>107</v>
      </c>
      <c r="I814" s="68" t="str">
        <f t="shared" si="97"/>
        <v>69_107_OP</v>
      </c>
      <c r="J814" s="60">
        <v>17.178601331133599</v>
      </c>
      <c r="K814" s="60">
        <v>53.327696211777102</v>
      </c>
      <c r="L814" s="60">
        <v>28.641508772598499</v>
      </c>
      <c r="M814" s="68">
        <v>455</v>
      </c>
      <c r="N814" s="70">
        <f t="shared" si="98"/>
        <v>0.65771812080536918</v>
      </c>
      <c r="O814" s="71">
        <v>824810114.86999905</v>
      </c>
      <c r="P814" s="57">
        <f t="shared" si="99"/>
        <v>0.96455600513017581</v>
      </c>
      <c r="Q814" s="68">
        <v>98</v>
      </c>
      <c r="R814" s="68">
        <v>455</v>
      </c>
      <c r="S814" s="72">
        <f t="shared" si="100"/>
        <v>33.049268771836402</v>
      </c>
    </row>
    <row r="815" spans="1:21" x14ac:dyDescent="0.25">
      <c r="A815" s="68">
        <f t="shared" si="103"/>
        <v>813</v>
      </c>
      <c r="B815" s="68" t="s">
        <v>17</v>
      </c>
      <c r="C815" s="68" t="s">
        <v>2714</v>
      </c>
      <c r="D815" s="68" t="s">
        <v>2893</v>
      </c>
      <c r="E815" s="68" t="str">
        <f t="shared" si="101"/>
        <v>SOP</v>
      </c>
      <c r="F815" s="68" t="s">
        <v>2713</v>
      </c>
      <c r="G815" s="68">
        <f t="shared" si="102"/>
        <v>69</v>
      </c>
      <c r="H815" s="68">
        <f t="shared" si="104"/>
        <v>107</v>
      </c>
      <c r="I815" s="68" t="str">
        <f t="shared" si="97"/>
        <v>69_107_SOP</v>
      </c>
      <c r="J815" s="60">
        <v>26.886378116072901</v>
      </c>
      <c r="K815" s="60">
        <v>53.183199790604299</v>
      </c>
      <c r="L815" s="60">
        <v>33.5715272892553</v>
      </c>
      <c r="M815" s="68">
        <v>87</v>
      </c>
      <c r="N815" s="70">
        <f t="shared" si="98"/>
        <v>0.34228187919463088</v>
      </c>
      <c r="O815" s="71">
        <v>30308831.550000001</v>
      </c>
      <c r="P815" s="57">
        <f t="shared" si="99"/>
        <v>3.5443994869824295E-2</v>
      </c>
      <c r="Q815" s="68">
        <v>51</v>
      </c>
      <c r="R815" s="68">
        <v>87</v>
      </c>
      <c r="S815" s="72">
        <f t="shared" si="100"/>
        <v>37.880368398644165</v>
      </c>
    </row>
    <row r="816" spans="1:21" x14ac:dyDescent="0.25">
      <c r="A816" s="68">
        <f t="shared" si="103"/>
        <v>814</v>
      </c>
      <c r="B816" s="68" t="s">
        <v>17</v>
      </c>
      <c r="C816" s="68" t="s">
        <v>2622</v>
      </c>
      <c r="D816" s="68" t="s">
        <v>2860</v>
      </c>
      <c r="E816" s="68" t="str">
        <f t="shared" si="101"/>
        <v>OP</v>
      </c>
      <c r="F816" s="68" t="s">
        <v>2621</v>
      </c>
      <c r="G816" s="68">
        <f t="shared" si="102"/>
        <v>69</v>
      </c>
      <c r="H816" s="68">
        <f t="shared" si="104"/>
        <v>108</v>
      </c>
      <c r="I816" s="68" t="str">
        <f t="shared" si="97"/>
        <v>69_108_OP</v>
      </c>
      <c r="J816" s="60">
        <v>16.001204438006798</v>
      </c>
      <c r="K816" s="60">
        <v>68.992900901649193</v>
      </c>
      <c r="L816" s="60">
        <v>23.555464240355601</v>
      </c>
      <c r="M816" s="68">
        <v>552</v>
      </c>
      <c r="N816" s="70">
        <f t="shared" si="98"/>
        <v>1</v>
      </c>
      <c r="O816" s="71">
        <v>880074524.41999996</v>
      </c>
      <c r="P816" s="57">
        <f t="shared" si="99"/>
        <v>1</v>
      </c>
      <c r="Q816" s="68">
        <v>82</v>
      </c>
      <c r="R816" s="68">
        <v>552</v>
      </c>
      <c r="S816" s="72">
        <f t="shared" si="100"/>
        <v>36.183189860003864</v>
      </c>
    </row>
    <row r="817" spans="1:19" x14ac:dyDescent="0.25">
      <c r="A817" s="68">
        <f t="shared" si="103"/>
        <v>815</v>
      </c>
      <c r="B817" s="68" t="s">
        <v>17</v>
      </c>
      <c r="C817" s="68" t="s">
        <v>73</v>
      </c>
      <c r="D817" s="68" t="s">
        <v>2399</v>
      </c>
      <c r="E817" s="68" t="str">
        <f t="shared" si="101"/>
        <v>AD</v>
      </c>
      <c r="F817" s="68" t="s">
        <v>72</v>
      </c>
      <c r="G817" s="68">
        <f t="shared" si="102"/>
        <v>69</v>
      </c>
      <c r="H817" s="68">
        <f t="shared" si="104"/>
        <v>109</v>
      </c>
      <c r="I817" s="68" t="str">
        <f t="shared" si="97"/>
        <v>69_109_AD</v>
      </c>
      <c r="J817" s="60">
        <v>12.266027381879301</v>
      </c>
      <c r="K817" s="60">
        <v>44.134240665409003</v>
      </c>
      <c r="L817" s="60">
        <v>66.443903150543605</v>
      </c>
      <c r="M817" s="68">
        <v>228</v>
      </c>
      <c r="N817" s="70">
        <f t="shared" si="98"/>
        <v>1</v>
      </c>
      <c r="O817" s="71">
        <v>1332366665.43362</v>
      </c>
      <c r="P817" s="57">
        <f t="shared" si="99"/>
        <v>1</v>
      </c>
      <c r="Q817" s="68">
        <v>140</v>
      </c>
      <c r="R817" s="68">
        <v>263</v>
      </c>
      <c r="S817" s="72">
        <f t="shared" si="100"/>
        <v>40.948057065943971</v>
      </c>
    </row>
    <row r="818" spans="1:19" x14ac:dyDescent="0.25">
      <c r="A818" s="68">
        <f t="shared" si="103"/>
        <v>816</v>
      </c>
      <c r="B818" s="68" t="s">
        <v>17</v>
      </c>
      <c r="C818" s="68" t="s">
        <v>477</v>
      </c>
      <c r="D818" s="68" t="s">
        <v>2399</v>
      </c>
      <c r="E818" s="68" t="str">
        <f t="shared" si="101"/>
        <v>AD</v>
      </c>
      <c r="F818" s="68" t="s">
        <v>476</v>
      </c>
      <c r="G818" s="68">
        <f t="shared" si="102"/>
        <v>69</v>
      </c>
      <c r="H818" s="68">
        <f t="shared" si="104"/>
        <v>110</v>
      </c>
      <c r="I818" s="68" t="str">
        <f t="shared" si="97"/>
        <v>69_110_AD</v>
      </c>
      <c r="J818" s="60">
        <v>17.9093782399577</v>
      </c>
      <c r="K818" s="60">
        <v>41.840259362898998</v>
      </c>
      <c r="L818" s="60">
        <v>48.809233650897497</v>
      </c>
      <c r="M818" s="68">
        <v>266</v>
      </c>
      <c r="N818" s="70">
        <f t="shared" si="98"/>
        <v>1</v>
      </c>
      <c r="O818" s="71">
        <v>1394572593.5303199</v>
      </c>
      <c r="P818" s="57">
        <f t="shared" si="99"/>
        <v>1</v>
      </c>
      <c r="Q818" s="68">
        <v>136</v>
      </c>
      <c r="R818" s="68">
        <v>276</v>
      </c>
      <c r="S818" s="72">
        <f t="shared" si="100"/>
        <v>36.186290417918066</v>
      </c>
    </row>
    <row r="819" spans="1:19" x14ac:dyDescent="0.25">
      <c r="A819" s="68">
        <f t="shared" si="103"/>
        <v>817</v>
      </c>
      <c r="B819" s="68" t="s">
        <v>17</v>
      </c>
      <c r="C819" s="68" t="s">
        <v>301</v>
      </c>
      <c r="D819" s="68" t="s">
        <v>2399</v>
      </c>
      <c r="E819" s="68" t="str">
        <f t="shared" si="101"/>
        <v>AD</v>
      </c>
      <c r="F819" s="68" t="s">
        <v>300</v>
      </c>
      <c r="G819" s="68">
        <f t="shared" si="102"/>
        <v>69</v>
      </c>
      <c r="H819" s="68">
        <f t="shared" si="104"/>
        <v>111</v>
      </c>
      <c r="I819" s="68" t="str">
        <f t="shared" si="97"/>
        <v>69_111_AD</v>
      </c>
      <c r="J819" s="60">
        <v>28.511128132613699</v>
      </c>
      <c r="K819" s="60">
        <v>74.646862093019905</v>
      </c>
      <c r="L819" s="60">
        <v>79.630800846698193</v>
      </c>
      <c r="M819" s="68">
        <v>268</v>
      </c>
      <c r="N819" s="70">
        <f t="shared" si="98"/>
        <v>0.76500000000000001</v>
      </c>
      <c r="O819" s="71">
        <v>3832044420.74646</v>
      </c>
      <c r="P819" s="57">
        <f t="shared" si="99"/>
        <v>0.83437942568893742</v>
      </c>
      <c r="Q819" s="68">
        <v>153</v>
      </c>
      <c r="R819" s="68">
        <v>287</v>
      </c>
      <c r="S819" s="72">
        <f t="shared" si="100"/>
        <v>60.929597024110592</v>
      </c>
    </row>
    <row r="820" spans="1:19" x14ac:dyDescent="0.25">
      <c r="A820" s="68">
        <f t="shared" si="103"/>
        <v>818</v>
      </c>
      <c r="B820" s="68" t="s">
        <v>17</v>
      </c>
      <c r="C820" s="68" t="s">
        <v>301</v>
      </c>
      <c r="D820" s="68" t="s">
        <v>3088</v>
      </c>
      <c r="E820" s="68" t="str">
        <f t="shared" si="101"/>
        <v>SERV</v>
      </c>
      <c r="F820" s="68" t="s">
        <v>300</v>
      </c>
      <c r="G820" s="68">
        <f t="shared" si="102"/>
        <v>69</v>
      </c>
      <c r="H820" s="68">
        <f t="shared" si="104"/>
        <v>111</v>
      </c>
      <c r="I820" s="68" t="str">
        <f t="shared" si="97"/>
        <v>69_111_SERV</v>
      </c>
      <c r="J820" s="60">
        <v>46.131306733917498</v>
      </c>
      <c r="K820" s="60">
        <v>66.656117604204695</v>
      </c>
      <c r="L820" s="60">
        <v>68.465699120935795</v>
      </c>
      <c r="M820" s="68">
        <v>55</v>
      </c>
      <c r="N820" s="70">
        <f t="shared" si="98"/>
        <v>0.23499999999999999</v>
      </c>
      <c r="O820" s="71">
        <v>760643633.11151397</v>
      </c>
      <c r="P820" s="57">
        <f t="shared" si="99"/>
        <v>0.16562057431106258</v>
      </c>
      <c r="Q820" s="68">
        <v>47</v>
      </c>
      <c r="R820" s="68">
        <v>56</v>
      </c>
      <c r="S820" s="72">
        <f t="shared" si="100"/>
        <v>60.417707819685994</v>
      </c>
    </row>
    <row r="821" spans="1:19" x14ac:dyDescent="0.25">
      <c r="A821" s="68">
        <f t="shared" si="103"/>
        <v>819</v>
      </c>
      <c r="B821" s="68" t="s">
        <v>17</v>
      </c>
      <c r="C821" s="68" t="s">
        <v>1246</v>
      </c>
      <c r="D821" s="68" t="s">
        <v>2399</v>
      </c>
      <c r="E821" s="68" t="str">
        <f t="shared" si="101"/>
        <v>AD</v>
      </c>
      <c r="F821" s="68" t="s">
        <v>1245</v>
      </c>
      <c r="G821" s="68">
        <f t="shared" si="102"/>
        <v>69</v>
      </c>
      <c r="H821" s="68">
        <f t="shared" si="104"/>
        <v>112</v>
      </c>
      <c r="I821" s="68" t="str">
        <f t="shared" si="97"/>
        <v>69_112_AD</v>
      </c>
      <c r="J821" s="60">
        <v>28.465232825511201</v>
      </c>
      <c r="K821" s="60">
        <v>56.494526422326103</v>
      </c>
      <c r="L821" s="60">
        <v>51.552274987124797</v>
      </c>
      <c r="M821" s="68">
        <v>196</v>
      </c>
      <c r="N821" s="70">
        <f t="shared" si="98"/>
        <v>0.57654723127035834</v>
      </c>
      <c r="O821" s="71">
        <v>81542798.240847707</v>
      </c>
      <c r="P821" s="57">
        <f t="shared" si="99"/>
        <v>0.12303652545375761</v>
      </c>
      <c r="Q821" s="68">
        <v>177</v>
      </c>
      <c r="R821" s="68">
        <v>267</v>
      </c>
      <c r="S821" s="72">
        <f t="shared" si="100"/>
        <v>45.504011411654034</v>
      </c>
    </row>
    <row r="822" spans="1:19" x14ac:dyDescent="0.25">
      <c r="A822" s="68">
        <f t="shared" si="103"/>
        <v>820</v>
      </c>
      <c r="B822" s="68" t="s">
        <v>17</v>
      </c>
      <c r="C822" s="68" t="s">
        <v>1246</v>
      </c>
      <c r="D822" s="68" t="s">
        <v>2456</v>
      </c>
      <c r="E822" s="68" t="str">
        <f t="shared" si="101"/>
        <v>AR</v>
      </c>
      <c r="F822" s="68" t="s">
        <v>1245</v>
      </c>
      <c r="G822" s="68">
        <f t="shared" si="102"/>
        <v>69</v>
      </c>
      <c r="H822" s="68">
        <f t="shared" si="104"/>
        <v>112</v>
      </c>
      <c r="I822" s="68" t="str">
        <f t="shared" si="97"/>
        <v>69_112_AR</v>
      </c>
      <c r="J822" s="60">
        <v>65.258967096065803</v>
      </c>
      <c r="K822" s="60">
        <v>28.229895065255398</v>
      </c>
      <c r="L822" s="60">
        <v>29.913931942108899</v>
      </c>
      <c r="M822" s="68">
        <v>4</v>
      </c>
      <c r="N822" s="70">
        <f t="shared" si="98"/>
        <v>3.2573289902280132E-3</v>
      </c>
      <c r="O822" s="71">
        <v>54388422.976856403</v>
      </c>
      <c r="P822" s="57">
        <f t="shared" si="99"/>
        <v>8.2064421780286473E-2</v>
      </c>
      <c r="Q822" s="68">
        <v>1</v>
      </c>
      <c r="R822" s="68">
        <v>4</v>
      </c>
      <c r="S822" s="72">
        <f t="shared" si="100"/>
        <v>41.134264701143373</v>
      </c>
    </row>
    <row r="823" spans="1:19" x14ac:dyDescent="0.25">
      <c r="A823" s="68">
        <f t="shared" si="103"/>
        <v>821</v>
      </c>
      <c r="B823" s="68" t="s">
        <v>17</v>
      </c>
      <c r="C823" s="68" t="s">
        <v>1246</v>
      </c>
      <c r="D823" s="68" t="s">
        <v>2860</v>
      </c>
      <c r="E823" s="68" t="str">
        <f t="shared" si="101"/>
        <v>OP</v>
      </c>
      <c r="F823" s="68" t="s">
        <v>1245</v>
      </c>
      <c r="G823" s="68">
        <f t="shared" si="102"/>
        <v>69</v>
      </c>
      <c r="H823" s="68">
        <f t="shared" si="104"/>
        <v>112</v>
      </c>
      <c r="I823" s="68" t="str">
        <f t="shared" si="97"/>
        <v>69_112_OP</v>
      </c>
      <c r="J823" s="60">
        <v>46.586599136244502</v>
      </c>
      <c r="K823" s="60">
        <v>35.962708639727602</v>
      </c>
      <c r="L823" s="60">
        <v>18.496421687108398</v>
      </c>
      <c r="M823" s="68">
        <v>34</v>
      </c>
      <c r="N823" s="70">
        <f t="shared" si="98"/>
        <v>5.8631921824104233E-2</v>
      </c>
      <c r="O823" s="71">
        <v>30611133.23</v>
      </c>
      <c r="P823" s="57">
        <f t="shared" si="99"/>
        <v>4.618786151656238E-2</v>
      </c>
      <c r="Q823" s="68">
        <v>18</v>
      </c>
      <c r="R823" s="68">
        <v>35</v>
      </c>
      <c r="S823" s="72">
        <f t="shared" si="100"/>
        <v>33.681909821026828</v>
      </c>
    </row>
    <row r="824" spans="1:19" x14ac:dyDescent="0.25">
      <c r="A824" s="68">
        <f t="shared" si="103"/>
        <v>822</v>
      </c>
      <c r="B824" s="68" t="s">
        <v>17</v>
      </c>
      <c r="C824" s="68" t="s">
        <v>1246</v>
      </c>
      <c r="D824" s="68" t="s">
        <v>3088</v>
      </c>
      <c r="E824" s="68" t="str">
        <f t="shared" si="101"/>
        <v>SERV</v>
      </c>
      <c r="F824" s="68" t="s">
        <v>1245</v>
      </c>
      <c r="G824" s="68">
        <f t="shared" si="102"/>
        <v>69</v>
      </c>
      <c r="H824" s="68">
        <f t="shared" si="104"/>
        <v>112</v>
      </c>
      <c r="I824" s="68" t="str">
        <f t="shared" si="97"/>
        <v>69_112_SERV</v>
      </c>
      <c r="J824" s="60">
        <v>30.876803071575299</v>
      </c>
      <c r="K824" s="60">
        <v>39.061290667008102</v>
      </c>
      <c r="L824" s="60">
        <v>63.006201540859102</v>
      </c>
      <c r="M824" s="68">
        <v>185</v>
      </c>
      <c r="N824" s="70">
        <f t="shared" si="98"/>
        <v>0.36156351791530944</v>
      </c>
      <c r="O824" s="71">
        <v>496210417.05749398</v>
      </c>
      <c r="P824" s="57">
        <f t="shared" si="99"/>
        <v>0.74871119124939356</v>
      </c>
      <c r="Q824" s="68">
        <v>111</v>
      </c>
      <c r="R824" s="68">
        <v>198</v>
      </c>
      <c r="S824" s="72">
        <f t="shared" si="100"/>
        <v>44.314765093147507</v>
      </c>
    </row>
    <row r="825" spans="1:19" x14ac:dyDescent="0.25">
      <c r="A825" s="68">
        <f t="shared" si="103"/>
        <v>823</v>
      </c>
      <c r="B825" s="68" t="s">
        <v>17</v>
      </c>
      <c r="C825" s="68" t="s">
        <v>1293</v>
      </c>
      <c r="D825" s="68" t="s">
        <v>2399</v>
      </c>
      <c r="E825" s="68" t="str">
        <f t="shared" si="101"/>
        <v>AD</v>
      </c>
      <c r="F825" s="68" t="s">
        <v>1292</v>
      </c>
      <c r="G825" s="68">
        <f t="shared" si="102"/>
        <v>69</v>
      </c>
      <c r="H825" s="68">
        <f t="shared" si="104"/>
        <v>113</v>
      </c>
      <c r="I825" s="68" t="str">
        <f t="shared" si="97"/>
        <v>69_113_AD</v>
      </c>
      <c r="J825" s="60">
        <v>23.8745370838577</v>
      </c>
      <c r="K825" s="60">
        <v>5.9537604288082298</v>
      </c>
      <c r="L825" s="60">
        <v>19.404772585874301</v>
      </c>
      <c r="M825" s="68">
        <v>20</v>
      </c>
      <c r="N825" s="70">
        <f t="shared" si="98"/>
        <v>0.06</v>
      </c>
      <c r="O825" s="71">
        <v>473019467.62</v>
      </c>
      <c r="P825" s="57">
        <f t="shared" si="99"/>
        <v>0.1098546599491696</v>
      </c>
      <c r="Q825" s="68">
        <v>15</v>
      </c>
      <c r="R825" s="68">
        <v>20</v>
      </c>
      <c r="S825" s="72">
        <f t="shared" si="100"/>
        <v>16.411023366180078</v>
      </c>
    </row>
    <row r="826" spans="1:19" x14ac:dyDescent="0.25">
      <c r="A826" s="68">
        <f t="shared" si="103"/>
        <v>824</v>
      </c>
      <c r="B826" s="68" t="s">
        <v>17</v>
      </c>
      <c r="C826" s="68" t="s">
        <v>1293</v>
      </c>
      <c r="D826" s="68" t="s">
        <v>2456</v>
      </c>
      <c r="E826" s="68" t="str">
        <f t="shared" si="101"/>
        <v>AR</v>
      </c>
      <c r="F826" s="68" t="s">
        <v>1292</v>
      </c>
      <c r="G826" s="68">
        <f t="shared" si="102"/>
        <v>69</v>
      </c>
      <c r="H826" s="68">
        <f t="shared" si="104"/>
        <v>113</v>
      </c>
      <c r="I826" s="68" t="str">
        <f t="shared" si="97"/>
        <v>69_113_AR</v>
      </c>
      <c r="J826" s="60">
        <v>72.097413470555594</v>
      </c>
      <c r="K826" s="60">
        <v>24.185780752591601</v>
      </c>
      <c r="L826" s="60">
        <v>10.2502284277156</v>
      </c>
      <c r="M826" s="68">
        <v>3</v>
      </c>
      <c r="N826" s="70">
        <f t="shared" si="98"/>
        <v>8.0000000000000002E-3</v>
      </c>
      <c r="O826" s="71">
        <v>2000899.4080396399</v>
      </c>
      <c r="P826" s="57">
        <f t="shared" si="99"/>
        <v>4.646914960364214E-4</v>
      </c>
      <c r="Q826" s="68">
        <v>2</v>
      </c>
      <c r="R826" s="68">
        <v>3</v>
      </c>
      <c r="S826" s="72">
        <f t="shared" si="100"/>
        <v>35.511140883620932</v>
      </c>
    </row>
    <row r="827" spans="1:19" x14ac:dyDescent="0.25">
      <c r="A827" s="68">
        <f t="shared" si="103"/>
        <v>825</v>
      </c>
      <c r="B827" s="68" t="s">
        <v>17</v>
      </c>
      <c r="C827" s="68" t="s">
        <v>1293</v>
      </c>
      <c r="D827" s="68" t="s">
        <v>2860</v>
      </c>
      <c r="E827" s="68" t="str">
        <f t="shared" si="101"/>
        <v>OP</v>
      </c>
      <c r="F827" s="68" t="s">
        <v>1292</v>
      </c>
      <c r="G827" s="68">
        <f t="shared" si="102"/>
        <v>69</v>
      </c>
      <c r="H827" s="68">
        <f t="shared" si="104"/>
        <v>113</v>
      </c>
      <c r="I827" s="68" t="str">
        <f t="shared" si="97"/>
        <v>69_113_OP</v>
      </c>
      <c r="J827" s="60">
        <v>34.707610536502699</v>
      </c>
      <c r="K827" s="60">
        <v>23.576261193329302</v>
      </c>
      <c r="L827" s="60">
        <v>14.6806972034176</v>
      </c>
      <c r="M827" s="68">
        <v>83</v>
      </c>
      <c r="N827" s="70">
        <f t="shared" si="98"/>
        <v>0.128</v>
      </c>
      <c r="O827" s="71">
        <v>1572523771.76</v>
      </c>
      <c r="P827" s="57">
        <f t="shared" si="99"/>
        <v>0.36520497787938461</v>
      </c>
      <c r="Q827" s="68">
        <v>32</v>
      </c>
      <c r="R827" s="68">
        <v>85</v>
      </c>
      <c r="S827" s="72">
        <f t="shared" si="100"/>
        <v>24.321522977749865</v>
      </c>
    </row>
    <row r="828" spans="1:19" x14ac:dyDescent="0.25">
      <c r="A828" s="68">
        <f t="shared" si="103"/>
        <v>826</v>
      </c>
      <c r="B828" s="68" t="s">
        <v>17</v>
      </c>
      <c r="C828" s="68" t="s">
        <v>1293</v>
      </c>
      <c r="D828" s="68" t="s">
        <v>3088</v>
      </c>
      <c r="E828" s="68" t="str">
        <f t="shared" si="101"/>
        <v>SERV</v>
      </c>
      <c r="F828" s="68" t="s">
        <v>1292</v>
      </c>
      <c r="G828" s="68">
        <f t="shared" si="102"/>
        <v>69</v>
      </c>
      <c r="H828" s="68">
        <f t="shared" si="104"/>
        <v>113</v>
      </c>
      <c r="I828" s="68" t="str">
        <f t="shared" si="97"/>
        <v>69_113_SERV</v>
      </c>
      <c r="J828" s="60">
        <v>25.1052565640274</v>
      </c>
      <c r="K828" s="60">
        <v>35.817100226584799</v>
      </c>
      <c r="L828" s="60">
        <v>31.869510876180101</v>
      </c>
      <c r="M828" s="68">
        <v>399</v>
      </c>
      <c r="N828" s="70">
        <f t="shared" si="98"/>
        <v>0.73199999999999998</v>
      </c>
      <c r="O828" s="71">
        <v>2216383799.3478599</v>
      </c>
      <c r="P828" s="57">
        <f t="shared" si="99"/>
        <v>0.51473587296370493</v>
      </c>
      <c r="Q828" s="68">
        <v>183</v>
      </c>
      <c r="R828" s="68">
        <v>416</v>
      </c>
      <c r="S828" s="72">
        <f t="shared" si="100"/>
        <v>30.930622555597434</v>
      </c>
    </row>
    <row r="829" spans="1:19" x14ac:dyDescent="0.25">
      <c r="A829" s="68">
        <f t="shared" si="103"/>
        <v>827</v>
      </c>
      <c r="B829" s="68" t="s">
        <v>17</v>
      </c>
      <c r="C829" s="68" t="s">
        <v>1293</v>
      </c>
      <c r="D829" s="68" t="s">
        <v>2893</v>
      </c>
      <c r="E829" s="68" t="str">
        <f t="shared" si="101"/>
        <v>SOP</v>
      </c>
      <c r="F829" s="68" t="s">
        <v>1292</v>
      </c>
      <c r="G829" s="68">
        <f t="shared" si="102"/>
        <v>69</v>
      </c>
      <c r="H829" s="68">
        <f t="shared" si="104"/>
        <v>113</v>
      </c>
      <c r="I829" s="68" t="str">
        <f t="shared" si="97"/>
        <v>69_113_SOP</v>
      </c>
      <c r="J829" s="60">
        <v>33.191790401079103</v>
      </c>
      <c r="K829" s="60">
        <v>14.075257520510601</v>
      </c>
      <c r="L829" s="60">
        <v>31.957369860103999</v>
      </c>
      <c r="M829" s="68">
        <v>26</v>
      </c>
      <c r="N829" s="70">
        <f t="shared" si="98"/>
        <v>7.1999999999999995E-2</v>
      </c>
      <c r="O829" s="71">
        <v>41938265.799999997</v>
      </c>
      <c r="P829" s="57">
        <f t="shared" si="99"/>
        <v>9.7397977117043566E-3</v>
      </c>
      <c r="Q829" s="68">
        <v>18</v>
      </c>
      <c r="R829" s="68">
        <v>26</v>
      </c>
      <c r="S829" s="72">
        <f t="shared" si="100"/>
        <v>26.408139260564568</v>
      </c>
    </row>
    <row r="830" spans="1:19" x14ac:dyDescent="0.25">
      <c r="A830" s="68">
        <f t="shared" si="103"/>
        <v>828</v>
      </c>
      <c r="B830" s="68" t="s">
        <v>17</v>
      </c>
      <c r="C830" s="68" t="s">
        <v>1323</v>
      </c>
      <c r="D830" s="68" t="s">
        <v>2399</v>
      </c>
      <c r="E830" s="68" t="str">
        <f t="shared" si="101"/>
        <v>AD</v>
      </c>
      <c r="F830" s="68" t="s">
        <v>1322</v>
      </c>
      <c r="G830" s="68">
        <f t="shared" si="102"/>
        <v>69</v>
      </c>
      <c r="H830" s="68">
        <f t="shared" si="104"/>
        <v>114</v>
      </c>
      <c r="I830" s="68" t="str">
        <f t="shared" si="97"/>
        <v>69_114_AD</v>
      </c>
      <c r="J830" s="60">
        <v>21.657361607553199</v>
      </c>
      <c r="K830" s="60">
        <v>35.875687810890597</v>
      </c>
      <c r="L830" s="60">
        <v>40.539647558934298</v>
      </c>
      <c r="M830" s="68">
        <v>17</v>
      </c>
      <c r="N830" s="70">
        <f t="shared" si="98"/>
        <v>7.3684210526315783E-2</v>
      </c>
      <c r="O830" s="71">
        <v>109423457.342944</v>
      </c>
      <c r="P830" s="57">
        <f t="shared" si="99"/>
        <v>1.7279315748109089E-2</v>
      </c>
      <c r="Q830" s="68">
        <v>14</v>
      </c>
      <c r="R830" s="68">
        <v>17</v>
      </c>
      <c r="S830" s="72">
        <f t="shared" si="100"/>
        <v>32.69089899245936</v>
      </c>
    </row>
    <row r="831" spans="1:19" x14ac:dyDescent="0.25">
      <c r="A831" s="68">
        <f t="shared" si="103"/>
        <v>829</v>
      </c>
      <c r="B831" s="68" t="s">
        <v>17</v>
      </c>
      <c r="C831" s="68" t="s">
        <v>1323</v>
      </c>
      <c r="D831" s="68" t="s">
        <v>2860</v>
      </c>
      <c r="E831" s="68" t="str">
        <f t="shared" si="101"/>
        <v>OP</v>
      </c>
      <c r="F831" s="68" t="s">
        <v>1322</v>
      </c>
      <c r="G831" s="68">
        <f t="shared" si="102"/>
        <v>69</v>
      </c>
      <c r="H831" s="68">
        <f t="shared" si="104"/>
        <v>114</v>
      </c>
      <c r="I831" s="68" t="str">
        <f t="shared" si="97"/>
        <v>69_114_OP</v>
      </c>
      <c r="J831" s="60">
        <v>33.173730515365797</v>
      </c>
      <c r="K831" s="60">
        <v>44.5191364992424</v>
      </c>
      <c r="L831" s="60">
        <v>27.8672649894439</v>
      </c>
      <c r="M831" s="68">
        <v>181</v>
      </c>
      <c r="N831" s="70">
        <f t="shared" si="98"/>
        <v>0.3</v>
      </c>
      <c r="O831" s="71">
        <v>1473220697.9229901</v>
      </c>
      <c r="P831" s="57">
        <f t="shared" si="99"/>
        <v>0.23263974858954217</v>
      </c>
      <c r="Q831" s="68">
        <v>57</v>
      </c>
      <c r="R831" s="68">
        <v>181</v>
      </c>
      <c r="S831" s="72">
        <f t="shared" si="100"/>
        <v>35.186710668017362</v>
      </c>
    </row>
    <row r="832" spans="1:19" x14ac:dyDescent="0.25">
      <c r="A832" s="68">
        <f t="shared" si="103"/>
        <v>830</v>
      </c>
      <c r="B832" s="68" t="s">
        <v>17</v>
      </c>
      <c r="C832" s="68" t="s">
        <v>1323</v>
      </c>
      <c r="D832" s="68" t="s">
        <v>3088</v>
      </c>
      <c r="E832" s="68" t="str">
        <f t="shared" si="101"/>
        <v>SERV</v>
      </c>
      <c r="F832" s="68" t="s">
        <v>1322</v>
      </c>
      <c r="G832" s="68">
        <f t="shared" si="102"/>
        <v>69</v>
      </c>
      <c r="H832" s="68">
        <f t="shared" si="104"/>
        <v>114</v>
      </c>
      <c r="I832" s="68" t="str">
        <f t="shared" si="97"/>
        <v>69_114_SERV</v>
      </c>
      <c r="J832" s="60">
        <v>28.607018311695899</v>
      </c>
      <c r="K832" s="60">
        <v>46.623886596046297</v>
      </c>
      <c r="L832" s="60">
        <v>70.309671712355495</v>
      </c>
      <c r="M832" s="68">
        <v>219</v>
      </c>
      <c r="N832" s="70">
        <f t="shared" si="98"/>
        <v>0.6</v>
      </c>
      <c r="O832" s="71">
        <v>4739112461.2978296</v>
      </c>
      <c r="P832" s="57">
        <f t="shared" si="99"/>
        <v>0.74836440533876136</v>
      </c>
      <c r="Q832" s="68">
        <v>114</v>
      </c>
      <c r="R832" s="68">
        <v>219</v>
      </c>
      <c r="S832" s="72">
        <f t="shared" si="100"/>
        <v>48.51352554003256</v>
      </c>
    </row>
    <row r="833" spans="1:19" x14ac:dyDescent="0.25">
      <c r="A833" s="68">
        <f t="shared" si="103"/>
        <v>831</v>
      </c>
      <c r="B833" s="68" t="s">
        <v>17</v>
      </c>
      <c r="C833" s="68" t="s">
        <v>1323</v>
      </c>
      <c r="D833" s="68" t="s">
        <v>2893</v>
      </c>
      <c r="E833" s="68" t="str">
        <f t="shared" si="101"/>
        <v>SOP</v>
      </c>
      <c r="F833" s="68" t="s">
        <v>1322</v>
      </c>
      <c r="G833" s="68">
        <f t="shared" si="102"/>
        <v>69</v>
      </c>
      <c r="H833" s="68">
        <f t="shared" si="104"/>
        <v>114</v>
      </c>
      <c r="I833" s="68" t="str">
        <f t="shared" si="97"/>
        <v>69_114_SOP</v>
      </c>
      <c r="J833" s="60">
        <v>35.537206631258698</v>
      </c>
      <c r="K833" s="60">
        <v>40.033445754476602</v>
      </c>
      <c r="L833" s="60">
        <v>26.9210840032164</v>
      </c>
      <c r="M833" s="68">
        <v>10</v>
      </c>
      <c r="N833" s="70">
        <f t="shared" si="98"/>
        <v>2.6315789473684209E-2</v>
      </c>
      <c r="O833" s="71">
        <v>10870145.8656711</v>
      </c>
      <c r="P833" s="57">
        <f t="shared" si="99"/>
        <v>1.7165303235873799E-3</v>
      </c>
      <c r="Q833" s="68">
        <v>5</v>
      </c>
      <c r="R833" s="68">
        <v>10</v>
      </c>
      <c r="S833" s="72">
        <f t="shared" si="100"/>
        <v>34.163912129650562</v>
      </c>
    </row>
    <row r="834" spans="1:19" x14ac:dyDescent="0.25">
      <c r="A834" s="68">
        <f t="shared" si="103"/>
        <v>832</v>
      </c>
      <c r="B834" s="68" t="s">
        <v>17</v>
      </c>
      <c r="C834" s="68" t="s">
        <v>1356</v>
      </c>
      <c r="D834" s="68" t="s">
        <v>2399</v>
      </c>
      <c r="E834" s="68" t="str">
        <f t="shared" si="101"/>
        <v>AD</v>
      </c>
      <c r="F834" s="68" t="s">
        <v>1355</v>
      </c>
      <c r="G834" s="68">
        <f t="shared" si="102"/>
        <v>69</v>
      </c>
      <c r="H834" s="68">
        <f t="shared" si="104"/>
        <v>115</v>
      </c>
      <c r="I834" s="68" t="str">
        <f t="shared" si="97"/>
        <v>69_115_AD</v>
      </c>
      <c r="J834" s="60">
        <v>12.437916739957201</v>
      </c>
      <c r="K834" s="60">
        <v>46.759859611966398</v>
      </c>
      <c r="L834" s="60">
        <v>46.787918713275097</v>
      </c>
      <c r="M834" s="68">
        <v>699</v>
      </c>
      <c r="N834" s="70">
        <f t="shared" si="98"/>
        <v>0.71002132196162049</v>
      </c>
      <c r="O834" s="71">
        <v>1344145067.168</v>
      </c>
      <c r="P834" s="57">
        <f t="shared" si="99"/>
        <v>0.87635594505642134</v>
      </c>
      <c r="Q834" s="68">
        <v>333</v>
      </c>
      <c r="R834" s="68">
        <v>1000</v>
      </c>
      <c r="S834" s="72">
        <f t="shared" si="100"/>
        <v>35.328565021732899</v>
      </c>
    </row>
    <row r="835" spans="1:19" x14ac:dyDescent="0.25">
      <c r="A835" s="68">
        <f t="shared" si="103"/>
        <v>833</v>
      </c>
      <c r="B835" s="68" t="s">
        <v>17</v>
      </c>
      <c r="C835" s="68" t="s">
        <v>1356</v>
      </c>
      <c r="D835" s="68" t="s">
        <v>3088</v>
      </c>
      <c r="E835" s="68" t="str">
        <f t="shared" si="101"/>
        <v>SERV</v>
      </c>
      <c r="F835" s="68" t="s">
        <v>1355</v>
      </c>
      <c r="G835" s="68">
        <f t="shared" si="102"/>
        <v>69</v>
      </c>
      <c r="H835" s="68">
        <f t="shared" si="104"/>
        <v>115</v>
      </c>
      <c r="I835" s="68" t="str">
        <f t="shared" ref="I835:I898" si="105">CONCATENATE(G835,"_",H835,"_",E835)</f>
        <v>69_115_SERV</v>
      </c>
      <c r="J835" s="60">
        <v>18.662595605295699</v>
      </c>
      <c r="K835" s="60">
        <v>51.223804287971603</v>
      </c>
      <c r="L835" s="60">
        <v>50.530329778089097</v>
      </c>
      <c r="M835" s="68">
        <v>237</v>
      </c>
      <c r="N835" s="70">
        <f t="shared" ref="N835:N898" si="106">Q835/SUMIF($C$3:$C$3832,C835,$Q$3:$Q$3832)</f>
        <v>0.28997867803837951</v>
      </c>
      <c r="O835" s="71">
        <v>189643885.54054999</v>
      </c>
      <c r="P835" s="57">
        <f t="shared" ref="P835:P898" si="107">O835/SUMIF($C$3:$C$3832,C835,$O$3:$O$3832)</f>
        <v>0.1236440549435787</v>
      </c>
      <c r="Q835" s="68">
        <v>136</v>
      </c>
      <c r="R835" s="68">
        <v>288</v>
      </c>
      <c r="S835" s="72">
        <f t="shared" ref="S835:S898" si="108">AVERAGE(J835:L835)</f>
        <v>40.138909890452133</v>
      </c>
    </row>
    <row r="836" spans="1:19" x14ac:dyDescent="0.25">
      <c r="A836" s="68">
        <f t="shared" si="103"/>
        <v>834</v>
      </c>
      <c r="B836" s="68" t="s">
        <v>17</v>
      </c>
      <c r="C836" s="68" t="s">
        <v>2731</v>
      </c>
      <c r="D836" s="68" t="s">
        <v>2860</v>
      </c>
      <c r="E836" s="68" t="str">
        <f t="shared" ref="E836:E899" si="109">IF(D836="Adquisiciones","AD",IF(D836="Arrendamientos","AR",IF(D836="Servicios","SERV",IF(D836="Obra pública","OP",IF(D836="Servicios relacionados con la OP","SOP","")))))</f>
        <v>OP</v>
      </c>
      <c r="F836" s="68" t="s">
        <v>2730</v>
      </c>
      <c r="G836" s="68">
        <f t="shared" ref="G836:G899" si="110">IF(B836&lt;&gt;B835,G835+1,G835)</f>
        <v>69</v>
      </c>
      <c r="H836" s="68">
        <f t="shared" si="104"/>
        <v>116</v>
      </c>
      <c r="I836" s="68" t="str">
        <f t="shared" si="105"/>
        <v>69_116_OP</v>
      </c>
      <c r="J836" s="60">
        <v>23.105491731882498</v>
      </c>
      <c r="K836" s="60">
        <v>46.849179850905003</v>
      </c>
      <c r="L836" s="60">
        <v>20.3561879439332</v>
      </c>
      <c r="M836" s="68">
        <v>348</v>
      </c>
      <c r="N836" s="70">
        <f t="shared" si="106"/>
        <v>0.2640449438202247</v>
      </c>
      <c r="O836" s="71">
        <v>574354367.92999995</v>
      </c>
      <c r="P836" s="57">
        <f t="shared" si="107"/>
        <v>0.56251542314635405</v>
      </c>
      <c r="Q836" s="68">
        <v>47</v>
      </c>
      <c r="R836" s="68">
        <v>349</v>
      </c>
      <c r="S836" s="72">
        <f t="shared" si="108"/>
        <v>30.103619842240231</v>
      </c>
    </row>
    <row r="837" spans="1:19" x14ac:dyDescent="0.25">
      <c r="A837" s="68">
        <f t="shared" ref="A837:A900" si="111">A836+1</f>
        <v>835</v>
      </c>
      <c r="B837" s="68" t="s">
        <v>17</v>
      </c>
      <c r="C837" s="68" t="s">
        <v>2731</v>
      </c>
      <c r="D837" s="68" t="s">
        <v>3088</v>
      </c>
      <c r="E837" s="68" t="str">
        <f t="shared" si="109"/>
        <v>SERV</v>
      </c>
      <c r="F837" s="68" t="s">
        <v>2730</v>
      </c>
      <c r="G837" s="68">
        <f t="shared" si="110"/>
        <v>69</v>
      </c>
      <c r="H837" s="68">
        <f t="shared" si="104"/>
        <v>116</v>
      </c>
      <c r="I837" s="68" t="str">
        <f t="shared" si="105"/>
        <v>69_116_SERV</v>
      </c>
      <c r="J837" s="60">
        <v>15.471574956388899</v>
      </c>
      <c r="K837" s="60">
        <v>46.005467726817599</v>
      </c>
      <c r="L837" s="60">
        <v>46.0821656714608</v>
      </c>
      <c r="M837" s="68">
        <v>273</v>
      </c>
      <c r="N837" s="70">
        <f t="shared" si="106"/>
        <v>0.6797752808988764</v>
      </c>
      <c r="O837" s="71">
        <v>412881616.56801802</v>
      </c>
      <c r="P837" s="57">
        <f t="shared" si="107"/>
        <v>0.40437104725112039</v>
      </c>
      <c r="Q837" s="68">
        <v>121</v>
      </c>
      <c r="R837" s="68">
        <v>419</v>
      </c>
      <c r="S837" s="72">
        <f t="shared" si="108"/>
        <v>35.853069451555768</v>
      </c>
    </row>
    <row r="838" spans="1:19" x14ac:dyDescent="0.25">
      <c r="A838" s="68">
        <f t="shared" si="111"/>
        <v>836</v>
      </c>
      <c r="B838" s="68" t="s">
        <v>17</v>
      </c>
      <c r="C838" s="68" t="s">
        <v>2731</v>
      </c>
      <c r="D838" s="68" t="s">
        <v>2893</v>
      </c>
      <c r="E838" s="68" t="str">
        <f t="shared" si="109"/>
        <v>SOP</v>
      </c>
      <c r="F838" s="68" t="s">
        <v>2730</v>
      </c>
      <c r="G838" s="68">
        <f t="shared" si="110"/>
        <v>69</v>
      </c>
      <c r="H838" s="68">
        <f t="shared" si="104"/>
        <v>116</v>
      </c>
      <c r="I838" s="68" t="str">
        <f t="shared" si="105"/>
        <v>69_116_SOP</v>
      </c>
      <c r="J838" s="60">
        <v>41.5621946962696</v>
      </c>
      <c r="K838" s="60">
        <v>30.7955194861038</v>
      </c>
      <c r="L838" s="60">
        <v>32.823043049286099</v>
      </c>
      <c r="M838" s="68">
        <v>33</v>
      </c>
      <c r="N838" s="70">
        <f t="shared" si="106"/>
        <v>5.6179775280898875E-2</v>
      </c>
      <c r="O838" s="71">
        <v>33810451.379999898</v>
      </c>
      <c r="P838" s="57">
        <f t="shared" si="107"/>
        <v>3.3113529602525497E-2</v>
      </c>
      <c r="Q838" s="68">
        <v>10</v>
      </c>
      <c r="R838" s="68">
        <v>33</v>
      </c>
      <c r="S838" s="72">
        <f t="shared" si="108"/>
        <v>35.060252410553169</v>
      </c>
    </row>
    <row r="839" spans="1:19" x14ac:dyDescent="0.25">
      <c r="A839" s="68">
        <f t="shared" si="111"/>
        <v>837</v>
      </c>
      <c r="B839" s="68" t="s">
        <v>17</v>
      </c>
      <c r="C839" s="68" t="s">
        <v>1008</v>
      </c>
      <c r="D839" s="68" t="s">
        <v>2399</v>
      </c>
      <c r="E839" s="68" t="str">
        <f t="shared" si="109"/>
        <v>AD</v>
      </c>
      <c r="F839" s="68" t="s">
        <v>1007</v>
      </c>
      <c r="G839" s="68">
        <f t="shared" si="110"/>
        <v>69</v>
      </c>
      <c r="H839" s="68">
        <f t="shared" si="104"/>
        <v>117</v>
      </c>
      <c r="I839" s="68" t="str">
        <f t="shared" si="105"/>
        <v>69_117_AD</v>
      </c>
      <c r="J839" s="60">
        <v>37.908652020764102</v>
      </c>
      <c r="K839" s="60">
        <v>20.356962490075201</v>
      </c>
      <c r="L839" s="60">
        <v>27.028083921901199</v>
      </c>
      <c r="M839" s="68">
        <v>86</v>
      </c>
      <c r="N839" s="70">
        <f t="shared" si="106"/>
        <v>0.44078947368421051</v>
      </c>
      <c r="O839" s="71">
        <v>710959974.73000002</v>
      </c>
      <c r="P839" s="57">
        <f t="shared" si="107"/>
        <v>0.64514330172856127</v>
      </c>
      <c r="Q839" s="68">
        <v>67</v>
      </c>
      <c r="R839" s="68">
        <v>102</v>
      </c>
      <c r="S839" s="72">
        <f t="shared" si="108"/>
        <v>28.4312328109135</v>
      </c>
    </row>
    <row r="840" spans="1:19" x14ac:dyDescent="0.25">
      <c r="A840" s="68">
        <f t="shared" si="111"/>
        <v>838</v>
      </c>
      <c r="B840" s="68" t="s">
        <v>17</v>
      </c>
      <c r="C840" s="68" t="s">
        <v>1008</v>
      </c>
      <c r="D840" s="68" t="s">
        <v>2860</v>
      </c>
      <c r="E840" s="68" t="str">
        <f t="shared" si="109"/>
        <v>OP</v>
      </c>
      <c r="F840" s="68" t="s">
        <v>1007</v>
      </c>
      <c r="G840" s="68">
        <f t="shared" si="110"/>
        <v>69</v>
      </c>
      <c r="H840" s="68">
        <f t="shared" si="104"/>
        <v>117</v>
      </c>
      <c r="I840" s="68" t="str">
        <f t="shared" si="105"/>
        <v>69_117_OP</v>
      </c>
      <c r="J840" s="60">
        <v>58.527788501464499</v>
      </c>
      <c r="K840" s="60">
        <v>45.308695730224798</v>
      </c>
      <c r="L840" s="60">
        <v>33.864009967091</v>
      </c>
      <c r="M840" s="68">
        <v>24</v>
      </c>
      <c r="N840" s="70">
        <f t="shared" si="106"/>
        <v>8.5526315789473686E-2</v>
      </c>
      <c r="O840" s="71">
        <v>365809022.17000002</v>
      </c>
      <c r="P840" s="57">
        <f t="shared" si="107"/>
        <v>0.33194448176140334</v>
      </c>
      <c r="Q840" s="68">
        <v>13</v>
      </c>
      <c r="R840" s="68">
        <v>24</v>
      </c>
      <c r="S840" s="72">
        <f t="shared" si="108"/>
        <v>45.900164732926761</v>
      </c>
    </row>
    <row r="841" spans="1:19" x14ac:dyDescent="0.25">
      <c r="A841" s="68">
        <f t="shared" si="111"/>
        <v>839</v>
      </c>
      <c r="B841" s="68" t="s">
        <v>17</v>
      </c>
      <c r="C841" s="68" t="s">
        <v>1008</v>
      </c>
      <c r="D841" s="68" t="s">
        <v>3088</v>
      </c>
      <c r="E841" s="68" t="str">
        <f t="shared" si="109"/>
        <v>SERV</v>
      </c>
      <c r="F841" s="68" t="s">
        <v>1007</v>
      </c>
      <c r="G841" s="68">
        <f t="shared" si="110"/>
        <v>69</v>
      </c>
      <c r="H841" s="68">
        <f t="shared" ref="H841:H904" si="112">IF(B841&lt;&gt;B840,1,IF(C841&lt;&gt;C840,H840+1,H840))</f>
        <v>117</v>
      </c>
      <c r="I841" s="68" t="str">
        <f t="shared" si="105"/>
        <v>69_117_SERV</v>
      </c>
      <c r="J841" s="60">
        <v>21.0804824954762</v>
      </c>
      <c r="K841" s="60">
        <v>28.439719183418401</v>
      </c>
      <c r="L841" s="60">
        <v>33.286961145436699</v>
      </c>
      <c r="M841" s="68">
        <v>109</v>
      </c>
      <c r="N841" s="70">
        <f t="shared" si="106"/>
        <v>0.47368421052631576</v>
      </c>
      <c r="O841" s="71">
        <v>25249690.77</v>
      </c>
      <c r="P841" s="57">
        <f t="shared" si="107"/>
        <v>2.2912216510035291E-2</v>
      </c>
      <c r="Q841" s="68">
        <v>72</v>
      </c>
      <c r="R841" s="68">
        <v>116</v>
      </c>
      <c r="S841" s="72">
        <f t="shared" si="108"/>
        <v>27.602387608110433</v>
      </c>
    </row>
    <row r="842" spans="1:19" x14ac:dyDescent="0.25">
      <c r="A842" s="68">
        <f t="shared" si="111"/>
        <v>840</v>
      </c>
      <c r="B842" s="68" t="s">
        <v>17</v>
      </c>
      <c r="C842" s="68" t="s">
        <v>1752</v>
      </c>
      <c r="D842" s="68" t="s">
        <v>2399</v>
      </c>
      <c r="E842" s="68" t="str">
        <f t="shared" si="109"/>
        <v>AD</v>
      </c>
      <c r="F842" s="68" t="s">
        <v>1751</v>
      </c>
      <c r="G842" s="68">
        <f t="shared" si="110"/>
        <v>69</v>
      </c>
      <c r="H842" s="68">
        <f t="shared" si="112"/>
        <v>118</v>
      </c>
      <c r="I842" s="68" t="str">
        <f t="shared" si="105"/>
        <v>69_118_AD</v>
      </c>
      <c r="J842" s="60">
        <v>18.4189665688681</v>
      </c>
      <c r="K842" s="60">
        <v>52.864394339901303</v>
      </c>
      <c r="L842" s="60">
        <v>56.032242875883497</v>
      </c>
      <c r="M842" s="68">
        <v>85</v>
      </c>
      <c r="N842" s="70">
        <f t="shared" si="106"/>
        <v>0.5714285714285714</v>
      </c>
      <c r="O842" s="71">
        <v>14044778.199999901</v>
      </c>
      <c r="P842" s="57">
        <f t="shared" si="107"/>
        <v>1.8437069742806029E-2</v>
      </c>
      <c r="Q842" s="68">
        <v>80</v>
      </c>
      <c r="R842" s="68">
        <v>103</v>
      </c>
      <c r="S842" s="72">
        <f t="shared" si="108"/>
        <v>42.438534594884295</v>
      </c>
    </row>
    <row r="843" spans="1:19" x14ac:dyDescent="0.25">
      <c r="A843" s="68">
        <f t="shared" si="111"/>
        <v>841</v>
      </c>
      <c r="B843" s="68" t="s">
        <v>17</v>
      </c>
      <c r="C843" s="68" t="s">
        <v>1752</v>
      </c>
      <c r="D843" s="68" t="s">
        <v>2860</v>
      </c>
      <c r="E843" s="68" t="str">
        <f t="shared" si="109"/>
        <v>OP</v>
      </c>
      <c r="F843" s="68" t="s">
        <v>1751</v>
      </c>
      <c r="G843" s="68">
        <f t="shared" si="110"/>
        <v>69</v>
      </c>
      <c r="H843" s="68">
        <f t="shared" si="112"/>
        <v>118</v>
      </c>
      <c r="I843" s="68" t="str">
        <f t="shared" si="105"/>
        <v>69_118_OP</v>
      </c>
      <c r="J843" s="60">
        <v>65.409587416299004</v>
      </c>
      <c r="K843" s="60">
        <v>40.213199236880101</v>
      </c>
      <c r="L843" s="60">
        <v>32.658511449987301</v>
      </c>
      <c r="M843" s="68">
        <v>24</v>
      </c>
      <c r="N843" s="70">
        <f t="shared" si="106"/>
        <v>9.285714285714286E-2</v>
      </c>
      <c r="O843" s="71">
        <v>723673186.48000002</v>
      </c>
      <c r="P843" s="57">
        <f t="shared" si="107"/>
        <v>0.94999100876726761</v>
      </c>
      <c r="Q843" s="68">
        <v>13</v>
      </c>
      <c r="R843" s="68">
        <v>24</v>
      </c>
      <c r="S843" s="72">
        <f t="shared" si="108"/>
        <v>46.093766034388807</v>
      </c>
    </row>
    <row r="844" spans="1:19" x14ac:dyDescent="0.25">
      <c r="A844" s="68">
        <f t="shared" si="111"/>
        <v>842</v>
      </c>
      <c r="B844" s="68" t="s">
        <v>17</v>
      </c>
      <c r="C844" s="68" t="s">
        <v>1752</v>
      </c>
      <c r="D844" s="68" t="s">
        <v>3088</v>
      </c>
      <c r="E844" s="68" t="str">
        <f t="shared" si="109"/>
        <v>SERV</v>
      </c>
      <c r="F844" s="68" t="s">
        <v>1751</v>
      </c>
      <c r="G844" s="68">
        <f t="shared" si="110"/>
        <v>69</v>
      </c>
      <c r="H844" s="68">
        <f t="shared" si="112"/>
        <v>118</v>
      </c>
      <c r="I844" s="68" t="str">
        <f t="shared" si="105"/>
        <v>69_118_SERV</v>
      </c>
      <c r="J844" s="60">
        <v>20.972384334917301</v>
      </c>
      <c r="K844" s="60">
        <v>52.843836760060199</v>
      </c>
      <c r="L844" s="60">
        <v>44.592775878088503</v>
      </c>
      <c r="M844" s="68">
        <v>74</v>
      </c>
      <c r="N844" s="70">
        <f t="shared" si="106"/>
        <v>0.33571428571428569</v>
      </c>
      <c r="O844" s="71">
        <v>24050493.969999999</v>
      </c>
      <c r="P844" s="57">
        <f t="shared" si="107"/>
        <v>3.1571921489926338E-2</v>
      </c>
      <c r="Q844" s="68">
        <v>47</v>
      </c>
      <c r="R844" s="68">
        <v>85</v>
      </c>
      <c r="S844" s="72">
        <f t="shared" si="108"/>
        <v>39.469665657688665</v>
      </c>
    </row>
    <row r="845" spans="1:19" x14ac:dyDescent="0.25">
      <c r="A845" s="68">
        <f t="shared" si="111"/>
        <v>843</v>
      </c>
      <c r="B845" s="68" t="s">
        <v>17</v>
      </c>
      <c r="C845" s="68" t="s">
        <v>2349</v>
      </c>
      <c r="D845" s="68" t="s">
        <v>2399</v>
      </c>
      <c r="E845" s="68" t="str">
        <f t="shared" si="109"/>
        <v>AD</v>
      </c>
      <c r="F845" s="68" t="s">
        <v>2348</v>
      </c>
      <c r="G845" s="68">
        <f t="shared" si="110"/>
        <v>69</v>
      </c>
      <c r="H845" s="68">
        <f t="shared" si="112"/>
        <v>119</v>
      </c>
      <c r="I845" s="68" t="str">
        <f t="shared" si="105"/>
        <v>69_119_AD</v>
      </c>
      <c r="J845" s="60">
        <v>26.809485619151999</v>
      </c>
      <c r="K845" s="60">
        <v>56.574690215847397</v>
      </c>
      <c r="L845" s="60">
        <v>56.291755303963001</v>
      </c>
      <c r="M845" s="68">
        <v>1116</v>
      </c>
      <c r="N845" s="70">
        <f t="shared" si="106"/>
        <v>0.246328754144955</v>
      </c>
      <c r="O845" s="71">
        <v>4382773518.2263603</v>
      </c>
      <c r="P845" s="57">
        <f t="shared" si="107"/>
        <v>0.39170346773505155</v>
      </c>
      <c r="Q845" s="68">
        <v>520</v>
      </c>
      <c r="R845" s="68">
        <v>1749</v>
      </c>
      <c r="S845" s="72">
        <f t="shared" si="108"/>
        <v>46.558643712987468</v>
      </c>
    </row>
    <row r="846" spans="1:19" x14ac:dyDescent="0.25">
      <c r="A846" s="68">
        <f t="shared" si="111"/>
        <v>844</v>
      </c>
      <c r="B846" s="68" t="s">
        <v>17</v>
      </c>
      <c r="C846" s="68" t="s">
        <v>2349</v>
      </c>
      <c r="D846" s="68" t="s">
        <v>2456</v>
      </c>
      <c r="E846" s="68" t="str">
        <f t="shared" si="109"/>
        <v>AR</v>
      </c>
      <c r="F846" s="68" t="s">
        <v>2348</v>
      </c>
      <c r="G846" s="68">
        <f t="shared" si="110"/>
        <v>69</v>
      </c>
      <c r="H846" s="68">
        <f t="shared" si="112"/>
        <v>119</v>
      </c>
      <c r="I846" s="68" t="str">
        <f t="shared" si="105"/>
        <v>69_119_AR</v>
      </c>
      <c r="J846" s="60">
        <v>32.678992978588496</v>
      </c>
      <c r="K846" s="60">
        <v>42.870920606615599</v>
      </c>
      <c r="L846" s="60">
        <v>40.805671264620301</v>
      </c>
      <c r="M846" s="68">
        <v>7</v>
      </c>
      <c r="N846" s="70">
        <f t="shared" si="106"/>
        <v>3.3159639981051635E-3</v>
      </c>
      <c r="O846" s="71">
        <v>604131.9</v>
      </c>
      <c r="P846" s="57">
        <f t="shared" si="107"/>
        <v>5.3993335319578673E-5</v>
      </c>
      <c r="Q846" s="68">
        <v>7</v>
      </c>
      <c r="R846" s="68">
        <v>7</v>
      </c>
      <c r="S846" s="72">
        <f t="shared" si="108"/>
        <v>38.785194949941463</v>
      </c>
    </row>
    <row r="847" spans="1:19" x14ac:dyDescent="0.25">
      <c r="A847" s="68">
        <f t="shared" si="111"/>
        <v>845</v>
      </c>
      <c r="B847" s="68" t="s">
        <v>17</v>
      </c>
      <c r="C847" s="68" t="s">
        <v>2349</v>
      </c>
      <c r="D847" s="68" t="s">
        <v>2860</v>
      </c>
      <c r="E847" s="68" t="str">
        <f t="shared" si="109"/>
        <v>OP</v>
      </c>
      <c r="F847" s="68" t="s">
        <v>2348</v>
      </c>
      <c r="G847" s="68">
        <f t="shared" si="110"/>
        <v>69</v>
      </c>
      <c r="H847" s="68">
        <f t="shared" si="112"/>
        <v>119</v>
      </c>
      <c r="I847" s="68" t="str">
        <f t="shared" si="105"/>
        <v>69_119_OP</v>
      </c>
      <c r="J847" s="60">
        <v>31.959351662864499</v>
      </c>
      <c r="K847" s="60">
        <v>63.595732331752899</v>
      </c>
      <c r="L847" s="60">
        <v>41.627612738457302</v>
      </c>
      <c r="M847" s="68">
        <v>1017</v>
      </c>
      <c r="N847" s="70">
        <f t="shared" si="106"/>
        <v>0.22453813358597821</v>
      </c>
      <c r="O847" s="71">
        <v>4900925865.4959898</v>
      </c>
      <c r="P847" s="57">
        <f t="shared" si="107"/>
        <v>0.43801251619409814</v>
      </c>
      <c r="Q847" s="68">
        <v>474</v>
      </c>
      <c r="R847" s="68">
        <v>1048</v>
      </c>
      <c r="S847" s="72">
        <f t="shared" si="108"/>
        <v>45.727565577691564</v>
      </c>
    </row>
    <row r="848" spans="1:19" x14ac:dyDescent="0.25">
      <c r="A848" s="68">
        <f t="shared" si="111"/>
        <v>846</v>
      </c>
      <c r="B848" s="68" t="s">
        <v>17</v>
      </c>
      <c r="C848" s="68" t="s">
        <v>2349</v>
      </c>
      <c r="D848" s="68" t="s">
        <v>3088</v>
      </c>
      <c r="E848" s="68" t="str">
        <f t="shared" si="109"/>
        <v>SERV</v>
      </c>
      <c r="F848" s="68" t="s">
        <v>2348</v>
      </c>
      <c r="G848" s="68">
        <f t="shared" si="110"/>
        <v>69</v>
      </c>
      <c r="H848" s="68">
        <f t="shared" si="112"/>
        <v>119</v>
      </c>
      <c r="I848" s="68" t="str">
        <f t="shared" si="105"/>
        <v>69_119_SERV</v>
      </c>
      <c r="J848" s="60">
        <v>19.3514032733245</v>
      </c>
      <c r="K848" s="60">
        <v>64.586048829215599</v>
      </c>
      <c r="L848" s="60">
        <v>75.769236516899994</v>
      </c>
      <c r="M848" s="68">
        <v>1726</v>
      </c>
      <c r="N848" s="70">
        <f t="shared" si="106"/>
        <v>0.51350071056371382</v>
      </c>
      <c r="O848" s="71">
        <v>1894283252.39961</v>
      </c>
      <c r="P848" s="57">
        <f t="shared" si="107"/>
        <v>0.1692985767463599</v>
      </c>
      <c r="Q848" s="68">
        <v>1084</v>
      </c>
      <c r="R848" s="68">
        <v>2110</v>
      </c>
      <c r="S848" s="72">
        <f t="shared" si="108"/>
        <v>53.235562873146705</v>
      </c>
    </row>
    <row r="849" spans="1:19" x14ac:dyDescent="0.25">
      <c r="A849" s="68">
        <f t="shared" si="111"/>
        <v>847</v>
      </c>
      <c r="B849" s="68" t="s">
        <v>17</v>
      </c>
      <c r="C849" s="68" t="s">
        <v>2349</v>
      </c>
      <c r="D849" s="68" t="s">
        <v>2893</v>
      </c>
      <c r="E849" s="68" t="str">
        <f t="shared" si="109"/>
        <v>SOP</v>
      </c>
      <c r="F849" s="68" t="s">
        <v>2348</v>
      </c>
      <c r="G849" s="68">
        <f t="shared" si="110"/>
        <v>69</v>
      </c>
      <c r="H849" s="68">
        <f t="shared" si="112"/>
        <v>119</v>
      </c>
      <c r="I849" s="68" t="str">
        <f t="shared" si="105"/>
        <v>69_119_SOP</v>
      </c>
      <c r="J849" s="60">
        <v>19.4614730461665</v>
      </c>
      <c r="K849" s="60">
        <v>64.894363518755199</v>
      </c>
      <c r="L849" s="60">
        <v>42.169239098326997</v>
      </c>
      <c r="M849" s="68">
        <v>32</v>
      </c>
      <c r="N849" s="70">
        <f t="shared" si="106"/>
        <v>1.2316437707247749E-2</v>
      </c>
      <c r="O849" s="71">
        <v>10421957.300000001</v>
      </c>
      <c r="P849" s="57">
        <f t="shared" si="107"/>
        <v>9.3144598917095883E-4</v>
      </c>
      <c r="Q849" s="68">
        <v>26</v>
      </c>
      <c r="R849" s="68">
        <v>32</v>
      </c>
      <c r="S849" s="72">
        <f t="shared" si="108"/>
        <v>42.175025221082898</v>
      </c>
    </row>
    <row r="850" spans="1:19" x14ac:dyDescent="0.25">
      <c r="A850" s="68">
        <f t="shared" si="111"/>
        <v>848</v>
      </c>
      <c r="B850" s="68" t="s">
        <v>17</v>
      </c>
      <c r="C850" s="68" t="s">
        <v>2038</v>
      </c>
      <c r="D850" s="68" t="s">
        <v>2399</v>
      </c>
      <c r="E850" s="68" t="str">
        <f t="shared" si="109"/>
        <v>AD</v>
      </c>
      <c r="F850" s="68" t="s">
        <v>2037</v>
      </c>
      <c r="G850" s="68">
        <f t="shared" si="110"/>
        <v>69</v>
      </c>
      <c r="H850" s="68">
        <f t="shared" si="112"/>
        <v>120</v>
      </c>
      <c r="I850" s="68" t="str">
        <f t="shared" si="105"/>
        <v>69_120_AD</v>
      </c>
      <c r="J850" s="60">
        <v>28.320667976926401</v>
      </c>
      <c r="K850" s="60">
        <v>27.793005488832801</v>
      </c>
      <c r="L850" s="60">
        <v>41.987693022136703</v>
      </c>
      <c r="M850" s="68">
        <v>34</v>
      </c>
      <c r="N850" s="70">
        <f t="shared" si="106"/>
        <v>0.33333333333333331</v>
      </c>
      <c r="O850" s="71">
        <v>5866626.5700000003</v>
      </c>
      <c r="P850" s="57">
        <f t="shared" si="107"/>
        <v>0.1912775347558715</v>
      </c>
      <c r="Q850" s="68">
        <v>38</v>
      </c>
      <c r="R850" s="68">
        <v>47</v>
      </c>
      <c r="S850" s="72">
        <f t="shared" si="108"/>
        <v>32.700455495965308</v>
      </c>
    </row>
    <row r="851" spans="1:19" x14ac:dyDescent="0.25">
      <c r="A851" s="68">
        <f t="shared" si="111"/>
        <v>849</v>
      </c>
      <c r="B851" s="68" t="s">
        <v>17</v>
      </c>
      <c r="C851" s="68" t="s">
        <v>2038</v>
      </c>
      <c r="D851" s="68" t="s">
        <v>2860</v>
      </c>
      <c r="E851" s="68" t="str">
        <f t="shared" si="109"/>
        <v>OP</v>
      </c>
      <c r="F851" s="68" t="s">
        <v>2037</v>
      </c>
      <c r="G851" s="68">
        <f t="shared" si="110"/>
        <v>69</v>
      </c>
      <c r="H851" s="68">
        <f t="shared" si="112"/>
        <v>120</v>
      </c>
      <c r="I851" s="68" t="str">
        <f t="shared" si="105"/>
        <v>69_120_OP</v>
      </c>
      <c r="J851" s="60">
        <v>44.4804068867425</v>
      </c>
      <c r="K851" s="60">
        <v>25.0425272868485</v>
      </c>
      <c r="L851" s="60">
        <v>24.6790307733452</v>
      </c>
      <c r="M851" s="68">
        <v>39</v>
      </c>
      <c r="N851" s="70">
        <f t="shared" si="106"/>
        <v>0.21929824561403508</v>
      </c>
      <c r="O851" s="71">
        <v>10959009.42</v>
      </c>
      <c r="P851" s="57">
        <f t="shared" si="107"/>
        <v>0.35731135776449685</v>
      </c>
      <c r="Q851" s="68">
        <v>25</v>
      </c>
      <c r="R851" s="68">
        <v>39</v>
      </c>
      <c r="S851" s="72">
        <f t="shared" si="108"/>
        <v>31.400654982312066</v>
      </c>
    </row>
    <row r="852" spans="1:19" x14ac:dyDescent="0.25">
      <c r="A852" s="68">
        <f t="shared" si="111"/>
        <v>850</v>
      </c>
      <c r="B852" s="68" t="s">
        <v>17</v>
      </c>
      <c r="C852" s="68" t="s">
        <v>2038</v>
      </c>
      <c r="D852" s="68" t="s">
        <v>3088</v>
      </c>
      <c r="E852" s="68" t="str">
        <f t="shared" si="109"/>
        <v>SERV</v>
      </c>
      <c r="F852" s="68" t="s">
        <v>2037</v>
      </c>
      <c r="G852" s="68">
        <f t="shared" si="110"/>
        <v>69</v>
      </c>
      <c r="H852" s="68">
        <f t="shared" si="112"/>
        <v>120</v>
      </c>
      <c r="I852" s="68" t="str">
        <f t="shared" si="105"/>
        <v>69_120_SERV</v>
      </c>
      <c r="J852" s="60">
        <v>33.089333077354901</v>
      </c>
      <c r="K852" s="60">
        <v>34.355386557151697</v>
      </c>
      <c r="L852" s="60">
        <v>40.9133479432492</v>
      </c>
      <c r="M852" s="68">
        <v>96</v>
      </c>
      <c r="N852" s="70">
        <f t="shared" si="106"/>
        <v>0.40350877192982454</v>
      </c>
      <c r="O852" s="71">
        <v>13017053.630000001</v>
      </c>
      <c r="P852" s="57">
        <f t="shared" si="107"/>
        <v>0.42441254755565061</v>
      </c>
      <c r="Q852" s="68">
        <v>46</v>
      </c>
      <c r="R852" s="68">
        <v>99</v>
      </c>
      <c r="S852" s="72">
        <f t="shared" si="108"/>
        <v>36.119355859251932</v>
      </c>
    </row>
    <row r="853" spans="1:19" x14ac:dyDescent="0.25">
      <c r="A853" s="68">
        <f t="shared" si="111"/>
        <v>851</v>
      </c>
      <c r="B853" s="68" t="s">
        <v>17</v>
      </c>
      <c r="C853" s="68" t="s">
        <v>2038</v>
      </c>
      <c r="D853" s="68" t="s">
        <v>2893</v>
      </c>
      <c r="E853" s="68" t="str">
        <f t="shared" si="109"/>
        <v>SOP</v>
      </c>
      <c r="F853" s="68" t="s">
        <v>2037</v>
      </c>
      <c r="G853" s="68">
        <f t="shared" si="110"/>
        <v>69</v>
      </c>
      <c r="H853" s="68">
        <f t="shared" si="112"/>
        <v>120</v>
      </c>
      <c r="I853" s="68" t="str">
        <f t="shared" si="105"/>
        <v>69_120_SOP</v>
      </c>
      <c r="J853" s="60">
        <v>34.211427540896203</v>
      </c>
      <c r="K853" s="60">
        <v>13.193498502058301</v>
      </c>
      <c r="L853" s="60">
        <v>15.6227589012274</v>
      </c>
      <c r="M853" s="68">
        <v>5</v>
      </c>
      <c r="N853" s="70">
        <f t="shared" si="106"/>
        <v>4.3859649122807015E-2</v>
      </c>
      <c r="O853" s="71">
        <v>828066.24</v>
      </c>
      <c r="P853" s="57">
        <f t="shared" si="107"/>
        <v>2.6998559923980953E-2</v>
      </c>
      <c r="Q853" s="68">
        <v>5</v>
      </c>
      <c r="R853" s="68">
        <v>5</v>
      </c>
      <c r="S853" s="72">
        <f t="shared" si="108"/>
        <v>21.009228314727299</v>
      </c>
    </row>
    <row r="854" spans="1:19" x14ac:dyDescent="0.25">
      <c r="A854" s="68">
        <f t="shared" si="111"/>
        <v>852</v>
      </c>
      <c r="B854" s="68" t="s">
        <v>17</v>
      </c>
      <c r="C854" s="68" t="s">
        <v>2702</v>
      </c>
      <c r="D854" s="68" t="s">
        <v>2860</v>
      </c>
      <c r="E854" s="68" t="str">
        <f t="shared" si="109"/>
        <v>OP</v>
      </c>
      <c r="F854" s="68" t="s">
        <v>2701</v>
      </c>
      <c r="G854" s="68">
        <f t="shared" si="110"/>
        <v>69</v>
      </c>
      <c r="H854" s="68">
        <f t="shared" si="112"/>
        <v>121</v>
      </c>
      <c r="I854" s="68" t="str">
        <f t="shared" si="105"/>
        <v>69_121_OP</v>
      </c>
      <c r="J854" s="60">
        <v>27.543291910215601</v>
      </c>
      <c r="K854" s="60">
        <v>31.761826750818798</v>
      </c>
      <c r="L854" s="60">
        <v>30.5231701767181</v>
      </c>
      <c r="M854" s="68">
        <v>323</v>
      </c>
      <c r="N854" s="70">
        <f t="shared" si="106"/>
        <v>0.4563106796116505</v>
      </c>
      <c r="O854" s="71">
        <v>353569550.10000002</v>
      </c>
      <c r="P854" s="57">
        <f t="shared" si="107"/>
        <v>0.50635076448528371</v>
      </c>
      <c r="Q854" s="68">
        <v>94</v>
      </c>
      <c r="R854" s="68">
        <v>324</v>
      </c>
      <c r="S854" s="72">
        <f t="shared" si="108"/>
        <v>29.942762945917497</v>
      </c>
    </row>
    <row r="855" spans="1:19" x14ac:dyDescent="0.25">
      <c r="A855" s="68">
        <f t="shared" si="111"/>
        <v>853</v>
      </c>
      <c r="B855" s="68" t="s">
        <v>17</v>
      </c>
      <c r="C855" s="68" t="s">
        <v>2702</v>
      </c>
      <c r="D855" s="68" t="s">
        <v>3088</v>
      </c>
      <c r="E855" s="68" t="str">
        <f t="shared" si="109"/>
        <v>SERV</v>
      </c>
      <c r="F855" s="68" t="s">
        <v>2701</v>
      </c>
      <c r="G855" s="68">
        <f t="shared" si="110"/>
        <v>69</v>
      </c>
      <c r="H855" s="68">
        <f t="shared" si="112"/>
        <v>121</v>
      </c>
      <c r="I855" s="68" t="str">
        <f t="shared" si="105"/>
        <v>69_121_SERV</v>
      </c>
      <c r="J855" s="60">
        <v>18.721303468347301</v>
      </c>
      <c r="K855" s="60">
        <v>39.3798720467544</v>
      </c>
      <c r="L855" s="60">
        <v>75.941310603460707</v>
      </c>
      <c r="M855" s="68">
        <v>145</v>
      </c>
      <c r="N855" s="70">
        <f t="shared" si="106"/>
        <v>0.50485436893203883</v>
      </c>
      <c r="O855" s="71">
        <v>343202236.14099997</v>
      </c>
      <c r="P855" s="57">
        <f t="shared" si="107"/>
        <v>0.49150362239594392</v>
      </c>
      <c r="Q855" s="68">
        <v>104</v>
      </c>
      <c r="R855" s="68">
        <v>230</v>
      </c>
      <c r="S855" s="72">
        <f t="shared" si="108"/>
        <v>44.680828706187469</v>
      </c>
    </row>
    <row r="856" spans="1:19" x14ac:dyDescent="0.25">
      <c r="A856" s="68">
        <f t="shared" si="111"/>
        <v>854</v>
      </c>
      <c r="B856" s="68" t="s">
        <v>17</v>
      </c>
      <c r="C856" s="68" t="s">
        <v>2702</v>
      </c>
      <c r="D856" s="68" t="s">
        <v>2893</v>
      </c>
      <c r="E856" s="68" t="str">
        <f t="shared" si="109"/>
        <v>SOP</v>
      </c>
      <c r="F856" s="68" t="s">
        <v>2701</v>
      </c>
      <c r="G856" s="68">
        <f t="shared" si="110"/>
        <v>69</v>
      </c>
      <c r="H856" s="68">
        <f t="shared" si="112"/>
        <v>121</v>
      </c>
      <c r="I856" s="68" t="str">
        <f t="shared" si="105"/>
        <v>69_121_SOP</v>
      </c>
      <c r="J856" s="60">
        <v>21.167555084945299</v>
      </c>
      <c r="K856" s="60">
        <v>30.166966361645098</v>
      </c>
      <c r="L856" s="60">
        <v>7.4129416926843801</v>
      </c>
      <c r="M856" s="68">
        <v>8</v>
      </c>
      <c r="N856" s="70">
        <f t="shared" si="106"/>
        <v>3.8834951456310676E-2</v>
      </c>
      <c r="O856" s="71">
        <v>1498217.27999999</v>
      </c>
      <c r="P856" s="57">
        <f t="shared" si="107"/>
        <v>2.1456131187725185E-3</v>
      </c>
      <c r="Q856" s="68">
        <v>8</v>
      </c>
      <c r="R856" s="68">
        <v>8</v>
      </c>
      <c r="S856" s="72">
        <f t="shared" si="108"/>
        <v>19.582487713091592</v>
      </c>
    </row>
    <row r="857" spans="1:19" x14ac:dyDescent="0.25">
      <c r="A857" s="68">
        <f t="shared" si="111"/>
        <v>855</v>
      </c>
      <c r="B857" s="68" t="s">
        <v>17</v>
      </c>
      <c r="C857" s="68" t="s">
        <v>1117</v>
      </c>
      <c r="D857" s="68" t="s">
        <v>2399</v>
      </c>
      <c r="E857" s="68" t="str">
        <f t="shared" si="109"/>
        <v>AD</v>
      </c>
      <c r="F857" s="68" t="s">
        <v>1116</v>
      </c>
      <c r="G857" s="68">
        <f t="shared" si="110"/>
        <v>69</v>
      </c>
      <c r="H857" s="68">
        <f t="shared" si="112"/>
        <v>122</v>
      </c>
      <c r="I857" s="68" t="str">
        <f t="shared" si="105"/>
        <v>69_122_AD</v>
      </c>
      <c r="J857" s="60">
        <v>27.6655342219488</v>
      </c>
      <c r="K857" s="60">
        <v>59.599719398438403</v>
      </c>
      <c r="L857" s="60">
        <v>60.983417836062301</v>
      </c>
      <c r="M857" s="68">
        <v>125</v>
      </c>
      <c r="N857" s="70">
        <f t="shared" si="106"/>
        <v>0.53658536585365857</v>
      </c>
      <c r="O857" s="71">
        <v>19602164.232599001</v>
      </c>
      <c r="P857" s="57">
        <f t="shared" si="107"/>
        <v>1.3919624290242688E-2</v>
      </c>
      <c r="Q857" s="68">
        <v>88</v>
      </c>
      <c r="R857" s="68">
        <v>165</v>
      </c>
      <c r="S857" s="72">
        <f t="shared" si="108"/>
        <v>49.416223818816498</v>
      </c>
    </row>
    <row r="858" spans="1:19" x14ac:dyDescent="0.25">
      <c r="A858" s="68">
        <f t="shared" si="111"/>
        <v>856</v>
      </c>
      <c r="B858" s="68" t="s">
        <v>17</v>
      </c>
      <c r="C858" s="68" t="s">
        <v>1117</v>
      </c>
      <c r="D858" s="68" t="s">
        <v>2860</v>
      </c>
      <c r="E858" s="68" t="str">
        <f t="shared" si="109"/>
        <v>OP</v>
      </c>
      <c r="F858" s="68" t="s">
        <v>1116</v>
      </c>
      <c r="G858" s="68">
        <f t="shared" si="110"/>
        <v>69</v>
      </c>
      <c r="H858" s="68">
        <f t="shared" si="112"/>
        <v>122</v>
      </c>
      <c r="I858" s="68" t="str">
        <f t="shared" si="105"/>
        <v>69_122_OP</v>
      </c>
      <c r="J858" s="60">
        <v>40.297980093965499</v>
      </c>
      <c r="K858" s="60">
        <v>36.2595034788148</v>
      </c>
      <c r="L858" s="60">
        <v>37.661115805043202</v>
      </c>
      <c r="M858" s="68">
        <v>16</v>
      </c>
      <c r="N858" s="70">
        <f t="shared" si="106"/>
        <v>6.7073170731707321E-2</v>
      </c>
      <c r="O858" s="71">
        <v>2846577.45</v>
      </c>
      <c r="P858" s="57">
        <f t="shared" si="107"/>
        <v>2.0213731579282633E-3</v>
      </c>
      <c r="Q858" s="68">
        <v>11</v>
      </c>
      <c r="R858" s="68">
        <v>16</v>
      </c>
      <c r="S858" s="72">
        <f t="shared" si="108"/>
        <v>38.072866459274501</v>
      </c>
    </row>
    <row r="859" spans="1:19" x14ac:dyDescent="0.25">
      <c r="A859" s="68">
        <f t="shared" si="111"/>
        <v>857</v>
      </c>
      <c r="B859" s="68" t="s">
        <v>17</v>
      </c>
      <c r="C859" s="68" t="s">
        <v>1117</v>
      </c>
      <c r="D859" s="68" t="s">
        <v>3088</v>
      </c>
      <c r="E859" s="68" t="str">
        <f t="shared" si="109"/>
        <v>SERV</v>
      </c>
      <c r="F859" s="68" t="s">
        <v>1116</v>
      </c>
      <c r="G859" s="68">
        <f t="shared" si="110"/>
        <v>69</v>
      </c>
      <c r="H859" s="68">
        <f t="shared" si="112"/>
        <v>122</v>
      </c>
      <c r="I859" s="68" t="str">
        <f t="shared" si="105"/>
        <v>69_122_SERV</v>
      </c>
      <c r="J859" s="60">
        <v>48.244614868127101</v>
      </c>
      <c r="K859" s="60">
        <v>36.128934178874097</v>
      </c>
      <c r="L859" s="60">
        <v>44.380618524784502</v>
      </c>
      <c r="M859" s="68">
        <v>97</v>
      </c>
      <c r="N859" s="70">
        <f t="shared" si="106"/>
        <v>0.39634146341463417</v>
      </c>
      <c r="O859" s="71">
        <v>1385790721.09799</v>
      </c>
      <c r="P859" s="57">
        <f t="shared" si="107"/>
        <v>0.98405900255182899</v>
      </c>
      <c r="Q859" s="68">
        <v>65</v>
      </c>
      <c r="R859" s="68">
        <v>104</v>
      </c>
      <c r="S859" s="72">
        <f t="shared" si="108"/>
        <v>42.918055857261898</v>
      </c>
    </row>
    <row r="860" spans="1:19" x14ac:dyDescent="0.25">
      <c r="A860" s="68">
        <f t="shared" si="111"/>
        <v>858</v>
      </c>
      <c r="B860" s="68" t="s">
        <v>17</v>
      </c>
      <c r="C860" s="68" t="s">
        <v>1065</v>
      </c>
      <c r="D860" s="68" t="s">
        <v>2399</v>
      </c>
      <c r="E860" s="68" t="str">
        <f t="shared" si="109"/>
        <v>AD</v>
      </c>
      <c r="F860" s="68" t="s">
        <v>1064</v>
      </c>
      <c r="G860" s="68">
        <f t="shared" si="110"/>
        <v>69</v>
      </c>
      <c r="H860" s="68">
        <f t="shared" si="112"/>
        <v>123</v>
      </c>
      <c r="I860" s="68" t="str">
        <f t="shared" si="105"/>
        <v>69_123_AD</v>
      </c>
      <c r="J860" s="60">
        <v>14.1513035769204</v>
      </c>
      <c r="K860" s="60">
        <v>65.3742448602883</v>
      </c>
      <c r="L860" s="60">
        <v>70.573069384475801</v>
      </c>
      <c r="M860" s="68">
        <v>423</v>
      </c>
      <c r="N860" s="70">
        <f t="shared" si="106"/>
        <v>0.50208333333333333</v>
      </c>
      <c r="O860" s="71">
        <v>1020832168.88991</v>
      </c>
      <c r="P860" s="57">
        <f t="shared" si="107"/>
        <v>0.75264902937347999</v>
      </c>
      <c r="Q860" s="68">
        <v>241</v>
      </c>
      <c r="R860" s="68">
        <v>638</v>
      </c>
      <c r="S860" s="72">
        <f t="shared" si="108"/>
        <v>50.032872607228171</v>
      </c>
    </row>
    <row r="861" spans="1:19" x14ac:dyDescent="0.25">
      <c r="A861" s="68">
        <f t="shared" si="111"/>
        <v>859</v>
      </c>
      <c r="B861" s="68" t="s">
        <v>17</v>
      </c>
      <c r="C861" s="68" t="s">
        <v>1065</v>
      </c>
      <c r="D861" s="68" t="s">
        <v>2456</v>
      </c>
      <c r="E861" s="68" t="str">
        <f t="shared" si="109"/>
        <v>AR</v>
      </c>
      <c r="F861" s="68" t="s">
        <v>1064</v>
      </c>
      <c r="G861" s="68">
        <f t="shared" si="110"/>
        <v>69</v>
      </c>
      <c r="H861" s="68">
        <f t="shared" si="112"/>
        <v>123</v>
      </c>
      <c r="I861" s="68" t="str">
        <f t="shared" si="105"/>
        <v>69_123_AR</v>
      </c>
      <c r="J861" s="60">
        <v>53.862945968061602</v>
      </c>
      <c r="K861" s="60">
        <v>76.941564860918305</v>
      </c>
      <c r="L861" s="60">
        <v>40.076998563466397</v>
      </c>
      <c r="M861" s="68">
        <v>3</v>
      </c>
      <c r="N861" s="70">
        <f t="shared" si="106"/>
        <v>4.1666666666666666E-3</v>
      </c>
      <c r="O861" s="71">
        <v>2165525.6</v>
      </c>
      <c r="P861" s="57">
        <f t="shared" si="107"/>
        <v>1.5966196898906649E-3</v>
      </c>
      <c r="Q861" s="68">
        <v>2</v>
      </c>
      <c r="R861" s="68">
        <v>3</v>
      </c>
      <c r="S861" s="72">
        <f t="shared" si="108"/>
        <v>56.960503130815432</v>
      </c>
    </row>
    <row r="862" spans="1:19" x14ac:dyDescent="0.25">
      <c r="A862" s="68">
        <f t="shared" si="111"/>
        <v>860</v>
      </c>
      <c r="B862" s="68" t="s">
        <v>17</v>
      </c>
      <c r="C862" s="68" t="s">
        <v>1065</v>
      </c>
      <c r="D862" s="68" t="s">
        <v>3088</v>
      </c>
      <c r="E862" s="68" t="str">
        <f t="shared" si="109"/>
        <v>SERV</v>
      </c>
      <c r="F862" s="68" t="s">
        <v>1064</v>
      </c>
      <c r="G862" s="68">
        <f t="shared" si="110"/>
        <v>69</v>
      </c>
      <c r="H862" s="68">
        <f t="shared" si="112"/>
        <v>123</v>
      </c>
      <c r="I862" s="68" t="str">
        <f t="shared" si="105"/>
        <v>69_123_SERV</v>
      </c>
      <c r="J862" s="60">
        <v>8.3920219882195592</v>
      </c>
      <c r="K862" s="60">
        <v>65.696968367739004</v>
      </c>
      <c r="L862" s="60">
        <v>68.202234522646094</v>
      </c>
      <c r="M862" s="68">
        <v>371</v>
      </c>
      <c r="N862" s="70">
        <f t="shared" si="106"/>
        <v>0.49375000000000002</v>
      </c>
      <c r="O862" s="71">
        <v>333321292.24906301</v>
      </c>
      <c r="P862" s="57">
        <f t="shared" si="107"/>
        <v>0.24575435093662926</v>
      </c>
      <c r="Q862" s="68">
        <v>237</v>
      </c>
      <c r="R862" s="68">
        <v>522</v>
      </c>
      <c r="S862" s="72">
        <f t="shared" si="108"/>
        <v>47.430408292868215</v>
      </c>
    </row>
    <row r="863" spans="1:19" x14ac:dyDescent="0.25">
      <c r="A863" s="68">
        <f t="shared" si="111"/>
        <v>861</v>
      </c>
      <c r="B863" s="68" t="s">
        <v>17</v>
      </c>
      <c r="C863" s="68" t="s">
        <v>112</v>
      </c>
      <c r="D863" s="68" t="s">
        <v>2399</v>
      </c>
      <c r="E863" s="68" t="str">
        <f t="shared" si="109"/>
        <v>AD</v>
      </c>
      <c r="F863" s="68" t="s">
        <v>111</v>
      </c>
      <c r="G863" s="68">
        <f t="shared" si="110"/>
        <v>69</v>
      </c>
      <c r="H863" s="68">
        <f t="shared" si="112"/>
        <v>124</v>
      </c>
      <c r="I863" s="68" t="str">
        <f t="shared" si="105"/>
        <v>69_124_AD</v>
      </c>
      <c r="J863" s="60">
        <v>23.1606398271648</v>
      </c>
      <c r="K863" s="60">
        <v>63.654141972932102</v>
      </c>
      <c r="L863" s="60">
        <v>39.092590339134198</v>
      </c>
      <c r="M863" s="68">
        <v>58</v>
      </c>
      <c r="N863" s="70">
        <f t="shared" si="106"/>
        <v>0.30909090909090908</v>
      </c>
      <c r="O863" s="71">
        <v>10864447.419999899</v>
      </c>
      <c r="P863" s="57">
        <f t="shared" si="107"/>
        <v>4.3195558437865836E-2</v>
      </c>
      <c r="Q863" s="68">
        <v>51</v>
      </c>
      <c r="R863" s="68">
        <v>65</v>
      </c>
      <c r="S863" s="72">
        <f t="shared" si="108"/>
        <v>41.969124046410371</v>
      </c>
    </row>
    <row r="864" spans="1:19" x14ac:dyDescent="0.25">
      <c r="A864" s="68">
        <f t="shared" si="111"/>
        <v>862</v>
      </c>
      <c r="B864" s="68" t="s">
        <v>17</v>
      </c>
      <c r="C864" s="68" t="s">
        <v>112</v>
      </c>
      <c r="D864" s="68" t="s">
        <v>2860</v>
      </c>
      <c r="E864" s="68" t="str">
        <f t="shared" si="109"/>
        <v>OP</v>
      </c>
      <c r="F864" s="68" t="s">
        <v>111</v>
      </c>
      <c r="G864" s="68">
        <f t="shared" si="110"/>
        <v>69</v>
      </c>
      <c r="H864" s="68">
        <f t="shared" si="112"/>
        <v>124</v>
      </c>
      <c r="I864" s="68" t="str">
        <f t="shared" si="105"/>
        <v>69_124_OP</v>
      </c>
      <c r="J864" s="60">
        <v>37.591595606177201</v>
      </c>
      <c r="K864" s="60">
        <v>34.593456439844303</v>
      </c>
      <c r="L864" s="60">
        <v>10.101574377968999</v>
      </c>
      <c r="M864" s="68">
        <v>55</v>
      </c>
      <c r="N864" s="70">
        <f t="shared" si="106"/>
        <v>0.19393939393939394</v>
      </c>
      <c r="O864" s="71">
        <v>16323703.329999899</v>
      </c>
      <c r="P864" s="57">
        <f t="shared" si="107"/>
        <v>6.4900813990354078E-2</v>
      </c>
      <c r="Q864" s="68">
        <v>32</v>
      </c>
      <c r="R864" s="68">
        <v>55</v>
      </c>
      <c r="S864" s="72">
        <f t="shared" si="108"/>
        <v>27.428875474663499</v>
      </c>
    </row>
    <row r="865" spans="1:19" x14ac:dyDescent="0.25">
      <c r="A865" s="68">
        <f t="shared" si="111"/>
        <v>863</v>
      </c>
      <c r="B865" s="68" t="s">
        <v>17</v>
      </c>
      <c r="C865" s="68" t="s">
        <v>112</v>
      </c>
      <c r="D865" s="68" t="s">
        <v>3088</v>
      </c>
      <c r="E865" s="68" t="str">
        <f t="shared" si="109"/>
        <v>SERV</v>
      </c>
      <c r="F865" s="68" t="s">
        <v>111</v>
      </c>
      <c r="G865" s="68">
        <f t="shared" si="110"/>
        <v>69</v>
      </c>
      <c r="H865" s="68">
        <f t="shared" si="112"/>
        <v>124</v>
      </c>
      <c r="I865" s="68" t="str">
        <f t="shared" si="105"/>
        <v>69_124_SERV</v>
      </c>
      <c r="J865" s="60">
        <v>35.625002434607403</v>
      </c>
      <c r="K865" s="60">
        <v>61.526826889545902</v>
      </c>
      <c r="L865" s="60">
        <v>51.450461224107798</v>
      </c>
      <c r="M865" s="68">
        <v>161</v>
      </c>
      <c r="N865" s="70">
        <f t="shared" si="106"/>
        <v>0.49696969696969695</v>
      </c>
      <c r="O865" s="71">
        <v>224329547.20100001</v>
      </c>
      <c r="P865" s="57">
        <f t="shared" si="107"/>
        <v>0.8919036275717801</v>
      </c>
      <c r="Q865" s="68">
        <v>82</v>
      </c>
      <c r="R865" s="68">
        <v>166</v>
      </c>
      <c r="S865" s="72">
        <f t="shared" si="108"/>
        <v>49.534096849420372</v>
      </c>
    </row>
    <row r="866" spans="1:19" x14ac:dyDescent="0.25">
      <c r="A866" s="68">
        <f t="shared" si="111"/>
        <v>864</v>
      </c>
      <c r="B866" s="68" t="s">
        <v>17</v>
      </c>
      <c r="C866" s="68" t="s">
        <v>1371</v>
      </c>
      <c r="D866" s="68" t="s">
        <v>2399</v>
      </c>
      <c r="E866" s="68" t="str">
        <f t="shared" si="109"/>
        <v>AD</v>
      </c>
      <c r="F866" s="68" t="s">
        <v>1370</v>
      </c>
      <c r="G866" s="68">
        <f t="shared" si="110"/>
        <v>69</v>
      </c>
      <c r="H866" s="68">
        <f t="shared" si="112"/>
        <v>125</v>
      </c>
      <c r="I866" s="68" t="str">
        <f t="shared" si="105"/>
        <v>69_125_AD</v>
      </c>
      <c r="J866" s="60">
        <v>26.0423658799061</v>
      </c>
      <c r="K866" s="60">
        <v>31.717312522856702</v>
      </c>
      <c r="L866" s="60">
        <v>30.673094299701699</v>
      </c>
      <c r="M866" s="68">
        <v>48</v>
      </c>
      <c r="N866" s="70">
        <f t="shared" si="106"/>
        <v>0.37606837606837606</v>
      </c>
      <c r="O866" s="71">
        <v>9364052.1999999993</v>
      </c>
      <c r="P866" s="57">
        <f t="shared" si="107"/>
        <v>4.755087760966404E-2</v>
      </c>
      <c r="Q866" s="68">
        <v>44</v>
      </c>
      <c r="R866" s="68">
        <v>55</v>
      </c>
      <c r="S866" s="72">
        <f t="shared" si="108"/>
        <v>29.4775909008215</v>
      </c>
    </row>
    <row r="867" spans="1:19" x14ac:dyDescent="0.25">
      <c r="A867" s="68">
        <f t="shared" si="111"/>
        <v>865</v>
      </c>
      <c r="B867" s="68" t="s">
        <v>17</v>
      </c>
      <c r="C867" s="68" t="s">
        <v>1371</v>
      </c>
      <c r="D867" s="68" t="s">
        <v>2860</v>
      </c>
      <c r="E867" s="68" t="str">
        <f t="shared" si="109"/>
        <v>OP</v>
      </c>
      <c r="F867" s="68" t="s">
        <v>1370</v>
      </c>
      <c r="G867" s="68">
        <f t="shared" si="110"/>
        <v>69</v>
      </c>
      <c r="H867" s="68">
        <f t="shared" si="112"/>
        <v>125</v>
      </c>
      <c r="I867" s="68" t="str">
        <f t="shared" si="105"/>
        <v>69_125_OP</v>
      </c>
      <c r="J867" s="60">
        <v>51.794942466687203</v>
      </c>
      <c r="K867" s="60">
        <v>29.855360280497599</v>
      </c>
      <c r="L867" s="60">
        <v>1.7489682262403901</v>
      </c>
      <c r="M867" s="68">
        <v>17</v>
      </c>
      <c r="N867" s="70">
        <f t="shared" si="106"/>
        <v>9.4017094017094016E-2</v>
      </c>
      <c r="O867" s="71">
        <v>3760905.75999999</v>
      </c>
      <c r="P867" s="57">
        <f t="shared" si="107"/>
        <v>1.909796802448838E-2</v>
      </c>
      <c r="Q867" s="68">
        <v>11</v>
      </c>
      <c r="R867" s="68">
        <v>17</v>
      </c>
      <c r="S867" s="72">
        <f t="shared" si="108"/>
        <v>27.799756991141734</v>
      </c>
    </row>
    <row r="868" spans="1:19" x14ac:dyDescent="0.25">
      <c r="A868" s="68">
        <f t="shared" si="111"/>
        <v>866</v>
      </c>
      <c r="B868" s="68" t="s">
        <v>17</v>
      </c>
      <c r="C868" s="68" t="s">
        <v>1371</v>
      </c>
      <c r="D868" s="68" t="s">
        <v>3088</v>
      </c>
      <c r="E868" s="68" t="str">
        <f t="shared" si="109"/>
        <v>SERV</v>
      </c>
      <c r="F868" s="68" t="s">
        <v>1370</v>
      </c>
      <c r="G868" s="68">
        <f t="shared" si="110"/>
        <v>69</v>
      </c>
      <c r="H868" s="68">
        <f t="shared" si="112"/>
        <v>125</v>
      </c>
      <c r="I868" s="68" t="str">
        <f t="shared" si="105"/>
        <v>69_125_SERV</v>
      </c>
      <c r="J868" s="60">
        <v>46.975267829152799</v>
      </c>
      <c r="K868" s="60">
        <v>32.328144360903401</v>
      </c>
      <c r="L868" s="60">
        <v>36.733273745945297</v>
      </c>
      <c r="M868" s="68">
        <v>84</v>
      </c>
      <c r="N868" s="70">
        <f t="shared" si="106"/>
        <v>0.52991452991452992</v>
      </c>
      <c r="O868" s="71">
        <v>183802053.08000001</v>
      </c>
      <c r="P868" s="57">
        <f t="shared" si="107"/>
        <v>0.93335115436584759</v>
      </c>
      <c r="Q868" s="68">
        <v>62</v>
      </c>
      <c r="R868" s="68">
        <v>89</v>
      </c>
      <c r="S868" s="72">
        <f t="shared" si="108"/>
        <v>38.678895312000499</v>
      </c>
    </row>
    <row r="869" spans="1:19" x14ac:dyDescent="0.25">
      <c r="A869" s="68">
        <f t="shared" si="111"/>
        <v>867</v>
      </c>
      <c r="B869" s="68" t="s">
        <v>17</v>
      </c>
      <c r="C869" s="68" t="s">
        <v>205</v>
      </c>
      <c r="D869" s="68" t="s">
        <v>2399</v>
      </c>
      <c r="E869" s="68" t="str">
        <f t="shared" si="109"/>
        <v>AD</v>
      </c>
      <c r="F869" s="68" t="s">
        <v>204</v>
      </c>
      <c r="G869" s="68">
        <f t="shared" si="110"/>
        <v>69</v>
      </c>
      <c r="H869" s="68">
        <f t="shared" si="112"/>
        <v>126</v>
      </c>
      <c r="I869" s="68" t="str">
        <f t="shared" si="105"/>
        <v>69_126_AD</v>
      </c>
      <c r="J869" s="60">
        <v>11.4585276360178</v>
      </c>
      <c r="K869" s="60">
        <v>51.3140522367488</v>
      </c>
      <c r="L869" s="60">
        <v>57.880365145184399</v>
      </c>
      <c r="M869" s="68">
        <v>330</v>
      </c>
      <c r="N869" s="70">
        <f t="shared" si="106"/>
        <v>0.66414141414141414</v>
      </c>
      <c r="O869" s="71">
        <v>1108980373.56655</v>
      </c>
      <c r="P869" s="57">
        <f t="shared" si="107"/>
        <v>0.84311771780055356</v>
      </c>
      <c r="Q869" s="68">
        <v>263</v>
      </c>
      <c r="R869" s="68">
        <v>567</v>
      </c>
      <c r="S869" s="72">
        <f t="shared" si="108"/>
        <v>40.217648339317002</v>
      </c>
    </row>
    <row r="870" spans="1:19" x14ac:dyDescent="0.25">
      <c r="A870" s="68">
        <f t="shared" si="111"/>
        <v>868</v>
      </c>
      <c r="B870" s="68" t="s">
        <v>17</v>
      </c>
      <c r="C870" s="68" t="s">
        <v>205</v>
      </c>
      <c r="D870" s="68" t="s">
        <v>3088</v>
      </c>
      <c r="E870" s="68" t="str">
        <f t="shared" si="109"/>
        <v>SERV</v>
      </c>
      <c r="F870" s="69" t="s">
        <v>204</v>
      </c>
      <c r="G870" s="68">
        <f t="shared" si="110"/>
        <v>69</v>
      </c>
      <c r="H870" s="68">
        <f t="shared" si="112"/>
        <v>126</v>
      </c>
      <c r="I870" s="68" t="str">
        <f t="shared" si="105"/>
        <v>69_126_SERV</v>
      </c>
      <c r="J870" s="60">
        <v>14.492738816370601</v>
      </c>
      <c r="K870" s="60">
        <v>55.396687154716098</v>
      </c>
      <c r="L870" s="60">
        <v>64.973102317921004</v>
      </c>
      <c r="M870" s="68">
        <v>157</v>
      </c>
      <c r="N870" s="70">
        <f t="shared" si="106"/>
        <v>0.33585858585858586</v>
      </c>
      <c r="O870" s="71">
        <v>206352408.739999</v>
      </c>
      <c r="P870" s="57">
        <f t="shared" si="107"/>
        <v>0.15688228219944639</v>
      </c>
      <c r="Q870" s="68">
        <v>133</v>
      </c>
      <c r="R870" s="68">
        <v>216</v>
      </c>
      <c r="S870" s="72">
        <f t="shared" si="108"/>
        <v>44.954176096335893</v>
      </c>
    </row>
    <row r="871" spans="1:19" x14ac:dyDescent="0.25">
      <c r="A871" s="68">
        <f t="shared" si="111"/>
        <v>869</v>
      </c>
      <c r="B871" s="68" t="s">
        <v>17</v>
      </c>
      <c r="C871" s="68" t="s">
        <v>1111</v>
      </c>
      <c r="D871" s="68" t="s">
        <v>2399</v>
      </c>
      <c r="E871" s="68" t="str">
        <f t="shared" si="109"/>
        <v>AD</v>
      </c>
      <c r="F871" s="68" t="s">
        <v>1110</v>
      </c>
      <c r="G871" s="68">
        <f t="shared" si="110"/>
        <v>69</v>
      </c>
      <c r="H871" s="68">
        <f t="shared" si="112"/>
        <v>127</v>
      </c>
      <c r="I871" s="68" t="str">
        <f t="shared" si="105"/>
        <v>69_127_AD</v>
      </c>
      <c r="J871" s="60">
        <v>11.337253428412399</v>
      </c>
      <c r="K871" s="60">
        <v>19.652223574609302</v>
      </c>
      <c r="L871" s="60">
        <v>70.456762316758997</v>
      </c>
      <c r="M871" s="68">
        <v>694</v>
      </c>
      <c r="N871" s="70">
        <f t="shared" si="106"/>
        <v>1</v>
      </c>
      <c r="O871" s="71">
        <v>1670806320.3055501</v>
      </c>
      <c r="P871" s="57">
        <f t="shared" si="107"/>
        <v>1</v>
      </c>
      <c r="Q871" s="68">
        <v>332</v>
      </c>
      <c r="R871" s="68">
        <v>1282</v>
      </c>
      <c r="S871" s="72">
        <f t="shared" si="108"/>
        <v>33.815413106593567</v>
      </c>
    </row>
    <row r="872" spans="1:19" x14ac:dyDescent="0.25">
      <c r="A872" s="68">
        <f t="shared" si="111"/>
        <v>870</v>
      </c>
      <c r="B872" s="68" t="s">
        <v>17</v>
      </c>
      <c r="C872" s="68" t="s">
        <v>1997</v>
      </c>
      <c r="D872" s="68" t="s">
        <v>2399</v>
      </c>
      <c r="E872" s="68" t="str">
        <f t="shared" si="109"/>
        <v>AD</v>
      </c>
      <c r="F872" s="68" t="s">
        <v>1996</v>
      </c>
      <c r="G872" s="68">
        <f t="shared" si="110"/>
        <v>69</v>
      </c>
      <c r="H872" s="68">
        <f t="shared" si="112"/>
        <v>128</v>
      </c>
      <c r="I872" s="68" t="str">
        <f t="shared" si="105"/>
        <v>69_128_AD</v>
      </c>
      <c r="J872" s="60">
        <v>32.215587795681699</v>
      </c>
      <c r="K872" s="60">
        <v>33.660670262929003</v>
      </c>
      <c r="L872" s="60">
        <v>71.888161448265606</v>
      </c>
      <c r="M872" s="68">
        <v>279</v>
      </c>
      <c r="N872" s="70">
        <f t="shared" si="106"/>
        <v>0.43722943722943725</v>
      </c>
      <c r="O872" s="71">
        <v>38152960.100132599</v>
      </c>
      <c r="P872" s="57">
        <f t="shared" si="107"/>
        <v>0.23749237046388141</v>
      </c>
      <c r="Q872" s="68">
        <v>101</v>
      </c>
      <c r="R872" s="68">
        <v>354</v>
      </c>
      <c r="S872" s="72">
        <f t="shared" si="108"/>
        <v>45.921473168958777</v>
      </c>
    </row>
    <row r="873" spans="1:19" x14ac:dyDescent="0.25">
      <c r="A873" s="68">
        <f t="shared" si="111"/>
        <v>871</v>
      </c>
      <c r="B873" s="68" t="s">
        <v>17</v>
      </c>
      <c r="C873" s="68" t="s">
        <v>1997</v>
      </c>
      <c r="D873" s="68" t="s">
        <v>2860</v>
      </c>
      <c r="E873" s="68" t="str">
        <f t="shared" si="109"/>
        <v>OP</v>
      </c>
      <c r="F873" s="68" t="s">
        <v>1996</v>
      </c>
      <c r="G873" s="68">
        <f t="shared" si="110"/>
        <v>69</v>
      </c>
      <c r="H873" s="68">
        <f t="shared" si="112"/>
        <v>128</v>
      </c>
      <c r="I873" s="68" t="str">
        <f t="shared" si="105"/>
        <v>69_128_OP</v>
      </c>
      <c r="J873" s="60">
        <v>52.640525031353697</v>
      </c>
      <c r="K873" s="60">
        <v>37.215886962564802</v>
      </c>
      <c r="L873" s="60">
        <v>9.63436909673546</v>
      </c>
      <c r="M873" s="68">
        <v>204</v>
      </c>
      <c r="N873" s="70">
        <f t="shared" si="106"/>
        <v>0.11255411255411256</v>
      </c>
      <c r="O873" s="71">
        <v>53178709.4099999</v>
      </c>
      <c r="P873" s="57">
        <f t="shared" si="107"/>
        <v>0.33102379796599057</v>
      </c>
      <c r="Q873" s="68">
        <v>26</v>
      </c>
      <c r="R873" s="68">
        <v>211</v>
      </c>
      <c r="S873" s="72">
        <f t="shared" si="108"/>
        <v>33.163593696884654</v>
      </c>
    </row>
    <row r="874" spans="1:19" x14ac:dyDescent="0.25">
      <c r="A874" s="68">
        <f t="shared" si="111"/>
        <v>872</v>
      </c>
      <c r="B874" s="68" t="s">
        <v>17</v>
      </c>
      <c r="C874" s="68" t="s">
        <v>1997</v>
      </c>
      <c r="D874" s="68" t="s">
        <v>3088</v>
      </c>
      <c r="E874" s="68" t="str">
        <f t="shared" si="109"/>
        <v>SERV</v>
      </c>
      <c r="F874" s="68" t="s">
        <v>1996</v>
      </c>
      <c r="G874" s="68">
        <f t="shared" si="110"/>
        <v>69</v>
      </c>
      <c r="H874" s="68">
        <f t="shared" si="112"/>
        <v>128</v>
      </c>
      <c r="I874" s="68" t="str">
        <f t="shared" si="105"/>
        <v>69_128_SERV</v>
      </c>
      <c r="J874" s="60">
        <v>38.543936406643397</v>
      </c>
      <c r="K874" s="60">
        <v>34.612600714198202</v>
      </c>
      <c r="L874" s="60">
        <v>45.593903969039403</v>
      </c>
      <c r="M874" s="68">
        <v>212</v>
      </c>
      <c r="N874" s="70">
        <f t="shared" si="106"/>
        <v>0.45021645021645024</v>
      </c>
      <c r="O874" s="71">
        <v>69317533.769999906</v>
      </c>
      <c r="P874" s="57">
        <f t="shared" si="107"/>
        <v>0.43148383157012798</v>
      </c>
      <c r="Q874" s="68">
        <v>104</v>
      </c>
      <c r="R874" s="68">
        <v>248</v>
      </c>
      <c r="S874" s="72">
        <f t="shared" si="108"/>
        <v>39.583480363293667</v>
      </c>
    </row>
    <row r="875" spans="1:19" x14ac:dyDescent="0.25">
      <c r="A875" s="68">
        <f t="shared" si="111"/>
        <v>873</v>
      </c>
      <c r="B875" s="68" t="s">
        <v>17</v>
      </c>
      <c r="C875" s="68" t="s">
        <v>1250</v>
      </c>
      <c r="D875" s="68" t="s">
        <v>2399</v>
      </c>
      <c r="E875" s="68" t="str">
        <f t="shared" si="109"/>
        <v>AD</v>
      </c>
      <c r="F875" s="68" t="s">
        <v>1249</v>
      </c>
      <c r="G875" s="68">
        <f t="shared" si="110"/>
        <v>69</v>
      </c>
      <c r="H875" s="68">
        <f t="shared" si="112"/>
        <v>129</v>
      </c>
      <c r="I875" s="68" t="str">
        <f t="shared" si="105"/>
        <v>69_129_AD</v>
      </c>
      <c r="J875" s="60">
        <v>17.772714591411201</v>
      </c>
      <c r="K875" s="60">
        <v>25.1270231644849</v>
      </c>
      <c r="L875" s="60">
        <v>57.504091427925999</v>
      </c>
      <c r="M875" s="68">
        <v>1066</v>
      </c>
      <c r="N875" s="70">
        <f t="shared" si="106"/>
        <v>0.48101265822784811</v>
      </c>
      <c r="O875" s="71">
        <v>3409442817.6739101</v>
      </c>
      <c r="P875" s="57">
        <f t="shared" si="107"/>
        <v>0.47903243267031925</v>
      </c>
      <c r="Q875" s="68">
        <v>532</v>
      </c>
      <c r="R875" s="68">
        <v>1615</v>
      </c>
      <c r="S875" s="72">
        <f t="shared" si="108"/>
        <v>33.467943061274035</v>
      </c>
    </row>
    <row r="876" spans="1:19" x14ac:dyDescent="0.25">
      <c r="A876" s="68">
        <f t="shared" si="111"/>
        <v>874</v>
      </c>
      <c r="B876" s="68" t="s">
        <v>17</v>
      </c>
      <c r="C876" s="68" t="s">
        <v>1250</v>
      </c>
      <c r="D876" s="68" t="s">
        <v>2860</v>
      </c>
      <c r="E876" s="68" t="str">
        <f t="shared" si="109"/>
        <v>OP</v>
      </c>
      <c r="F876" s="68" t="s">
        <v>1249</v>
      </c>
      <c r="G876" s="68">
        <f t="shared" si="110"/>
        <v>69</v>
      </c>
      <c r="H876" s="68">
        <f t="shared" si="112"/>
        <v>129</v>
      </c>
      <c r="I876" s="68" t="str">
        <f t="shared" si="105"/>
        <v>69_129_OP</v>
      </c>
      <c r="J876" s="60">
        <v>28.722240008142901</v>
      </c>
      <c r="K876" s="60">
        <v>21.983912473212399</v>
      </c>
      <c r="L876" s="60">
        <v>27.0963064572028</v>
      </c>
      <c r="M876" s="68">
        <v>993</v>
      </c>
      <c r="N876" s="70">
        <f t="shared" si="106"/>
        <v>0.16274864376130199</v>
      </c>
      <c r="O876" s="71">
        <v>2858935444.2199898</v>
      </c>
      <c r="P876" s="57">
        <f t="shared" si="107"/>
        <v>0.40168522363617681</v>
      </c>
      <c r="Q876" s="68">
        <v>180</v>
      </c>
      <c r="R876" s="68">
        <v>1007</v>
      </c>
      <c r="S876" s="72">
        <f t="shared" si="108"/>
        <v>25.934152979519368</v>
      </c>
    </row>
    <row r="877" spans="1:19" x14ac:dyDescent="0.25">
      <c r="A877" s="68">
        <f t="shared" si="111"/>
        <v>875</v>
      </c>
      <c r="B877" s="68" t="s">
        <v>17</v>
      </c>
      <c r="C877" s="68" t="s">
        <v>1250</v>
      </c>
      <c r="D877" s="68" t="s">
        <v>3088</v>
      </c>
      <c r="E877" s="68" t="str">
        <f t="shared" si="109"/>
        <v>SERV</v>
      </c>
      <c r="F877" s="68" t="s">
        <v>1249</v>
      </c>
      <c r="G877" s="68">
        <f t="shared" si="110"/>
        <v>69</v>
      </c>
      <c r="H877" s="68">
        <f t="shared" si="112"/>
        <v>129</v>
      </c>
      <c r="I877" s="68" t="str">
        <f t="shared" si="105"/>
        <v>69_129_SERV</v>
      </c>
      <c r="J877" s="60">
        <v>31.379253227659699</v>
      </c>
      <c r="K877" s="60">
        <v>30.630648393592399</v>
      </c>
      <c r="L877" s="60">
        <v>65.289894465578996</v>
      </c>
      <c r="M877" s="68">
        <v>856</v>
      </c>
      <c r="N877" s="70">
        <f t="shared" si="106"/>
        <v>0.34267631103074142</v>
      </c>
      <c r="O877" s="71">
        <v>830932084.51499903</v>
      </c>
      <c r="P877" s="57">
        <f t="shared" si="107"/>
        <v>0.1167473511406782</v>
      </c>
      <c r="Q877" s="68">
        <v>379</v>
      </c>
      <c r="R877" s="68">
        <v>944</v>
      </c>
      <c r="S877" s="72">
        <f t="shared" si="108"/>
        <v>42.433265362277034</v>
      </c>
    </row>
    <row r="878" spans="1:19" x14ac:dyDescent="0.25">
      <c r="A878" s="68">
        <f t="shared" si="111"/>
        <v>876</v>
      </c>
      <c r="B878" s="68" t="s">
        <v>17</v>
      </c>
      <c r="C878" s="68" t="s">
        <v>1250</v>
      </c>
      <c r="D878" s="68" t="s">
        <v>2893</v>
      </c>
      <c r="E878" s="68" t="str">
        <f t="shared" si="109"/>
        <v>SOP</v>
      </c>
      <c r="F878" s="68" t="s">
        <v>1249</v>
      </c>
      <c r="G878" s="68">
        <f t="shared" si="110"/>
        <v>69</v>
      </c>
      <c r="H878" s="68">
        <f t="shared" si="112"/>
        <v>129</v>
      </c>
      <c r="I878" s="68" t="str">
        <f t="shared" si="105"/>
        <v>69_129_SOP</v>
      </c>
      <c r="J878" s="60">
        <v>28.745185461679998</v>
      </c>
      <c r="K878" s="60">
        <v>14.8942085882871</v>
      </c>
      <c r="L878" s="60">
        <v>47.080091100676903</v>
      </c>
      <c r="M878" s="68">
        <v>21</v>
      </c>
      <c r="N878" s="70">
        <f t="shared" si="106"/>
        <v>1.3562386980108499E-2</v>
      </c>
      <c r="O878" s="71">
        <v>18042436.300000001</v>
      </c>
      <c r="P878" s="57">
        <f t="shared" si="107"/>
        <v>2.5349925528256535E-3</v>
      </c>
      <c r="Q878" s="68">
        <v>15</v>
      </c>
      <c r="R878" s="68">
        <v>21</v>
      </c>
      <c r="S878" s="72">
        <f t="shared" si="108"/>
        <v>30.239828383548002</v>
      </c>
    </row>
    <row r="879" spans="1:19" x14ac:dyDescent="0.25">
      <c r="A879" s="68">
        <f t="shared" si="111"/>
        <v>877</v>
      </c>
      <c r="B879" s="68" t="s">
        <v>17</v>
      </c>
      <c r="C879" s="68" t="s">
        <v>887</v>
      </c>
      <c r="D879" s="68" t="s">
        <v>2399</v>
      </c>
      <c r="E879" s="68" t="str">
        <f t="shared" si="109"/>
        <v>AD</v>
      </c>
      <c r="F879" s="68" t="s">
        <v>886</v>
      </c>
      <c r="G879" s="68">
        <f t="shared" si="110"/>
        <v>69</v>
      </c>
      <c r="H879" s="68">
        <f t="shared" si="112"/>
        <v>130</v>
      </c>
      <c r="I879" s="68" t="str">
        <f t="shared" si="105"/>
        <v>69_130_AD</v>
      </c>
      <c r="J879" s="60">
        <v>44.451869744526398</v>
      </c>
      <c r="K879" s="60">
        <v>22.547853590794801</v>
      </c>
      <c r="L879" s="60">
        <v>11.188810430800901</v>
      </c>
      <c r="M879" s="68">
        <v>10</v>
      </c>
      <c r="N879" s="70">
        <f t="shared" si="106"/>
        <v>0.21951219512195122</v>
      </c>
      <c r="O879" s="71">
        <v>411446606.70999998</v>
      </c>
      <c r="P879" s="57">
        <f t="shared" si="107"/>
        <v>0.93644375930888935</v>
      </c>
      <c r="Q879" s="68">
        <v>9</v>
      </c>
      <c r="R879" s="68">
        <v>10</v>
      </c>
      <c r="S879" s="72">
        <f t="shared" si="108"/>
        <v>26.062844588707364</v>
      </c>
    </row>
    <row r="880" spans="1:19" x14ac:dyDescent="0.25">
      <c r="A880" s="68">
        <f t="shared" si="111"/>
        <v>878</v>
      </c>
      <c r="B880" s="68" t="s">
        <v>17</v>
      </c>
      <c r="C880" s="68" t="s">
        <v>887</v>
      </c>
      <c r="D880" s="68" t="s">
        <v>2860</v>
      </c>
      <c r="E880" s="68" t="str">
        <f t="shared" si="109"/>
        <v>OP</v>
      </c>
      <c r="F880" s="68" t="s">
        <v>886</v>
      </c>
      <c r="G880" s="68">
        <f t="shared" si="110"/>
        <v>69</v>
      </c>
      <c r="H880" s="68">
        <f t="shared" si="112"/>
        <v>130</v>
      </c>
      <c r="I880" s="68" t="str">
        <f t="shared" si="105"/>
        <v>69_130_OP</v>
      </c>
      <c r="J880" s="60">
        <v>43.459953196004101</v>
      </c>
      <c r="K880" s="60">
        <v>47.479994004167096</v>
      </c>
      <c r="L880" s="60">
        <v>24.261872051561902</v>
      </c>
      <c r="M880" s="68">
        <v>33</v>
      </c>
      <c r="N880" s="70">
        <f t="shared" si="106"/>
        <v>0.3902439024390244</v>
      </c>
      <c r="O880" s="71">
        <v>21452650.719999999</v>
      </c>
      <c r="P880" s="57">
        <f t="shared" si="107"/>
        <v>4.8825778508696821E-2</v>
      </c>
      <c r="Q880" s="68">
        <v>16</v>
      </c>
      <c r="R880" s="68">
        <v>33</v>
      </c>
      <c r="S880" s="72">
        <f t="shared" si="108"/>
        <v>38.400606417244369</v>
      </c>
    </row>
    <row r="881" spans="1:19" x14ac:dyDescent="0.25">
      <c r="A881" s="68">
        <f t="shared" si="111"/>
        <v>879</v>
      </c>
      <c r="B881" s="68" t="s">
        <v>17</v>
      </c>
      <c r="C881" s="68" t="s">
        <v>887</v>
      </c>
      <c r="D881" s="68" t="s">
        <v>3088</v>
      </c>
      <c r="E881" s="68" t="str">
        <f t="shared" si="109"/>
        <v>SERV</v>
      </c>
      <c r="F881" s="68" t="s">
        <v>886</v>
      </c>
      <c r="G881" s="68">
        <f t="shared" si="110"/>
        <v>69</v>
      </c>
      <c r="H881" s="68">
        <f t="shared" si="112"/>
        <v>130</v>
      </c>
      <c r="I881" s="68" t="str">
        <f t="shared" si="105"/>
        <v>69_130_SERV</v>
      </c>
      <c r="J881" s="60">
        <v>31.7861527329102</v>
      </c>
      <c r="K881" s="60">
        <v>46.788449868221797</v>
      </c>
      <c r="L881" s="60">
        <v>41.952109370648103</v>
      </c>
      <c r="M881" s="68">
        <v>15</v>
      </c>
      <c r="N881" s="70">
        <f t="shared" si="106"/>
        <v>0.26829268292682928</v>
      </c>
      <c r="O881" s="71">
        <v>3711305.94</v>
      </c>
      <c r="P881" s="57">
        <f t="shared" si="107"/>
        <v>8.4468536858018101E-3</v>
      </c>
      <c r="Q881" s="68">
        <v>11</v>
      </c>
      <c r="R881" s="68">
        <v>15</v>
      </c>
      <c r="S881" s="72">
        <f t="shared" si="108"/>
        <v>40.175570657260032</v>
      </c>
    </row>
    <row r="882" spans="1:19" x14ac:dyDescent="0.25">
      <c r="A882" s="68">
        <f t="shared" si="111"/>
        <v>880</v>
      </c>
      <c r="B882" s="68" t="s">
        <v>17</v>
      </c>
      <c r="C882" s="68" t="s">
        <v>887</v>
      </c>
      <c r="D882" s="68" t="s">
        <v>2893</v>
      </c>
      <c r="E882" s="68" t="str">
        <f t="shared" si="109"/>
        <v>SOP</v>
      </c>
      <c r="F882" s="68" t="s">
        <v>886</v>
      </c>
      <c r="G882" s="68">
        <f t="shared" si="110"/>
        <v>69</v>
      </c>
      <c r="H882" s="68">
        <f t="shared" si="112"/>
        <v>130</v>
      </c>
      <c r="I882" s="68" t="str">
        <f t="shared" si="105"/>
        <v>69_130_SOP</v>
      </c>
      <c r="J882" s="60">
        <v>45.291510586413096</v>
      </c>
      <c r="K882" s="60">
        <v>27.676187460982199</v>
      </c>
      <c r="L882" s="60">
        <v>5.4894437810305998</v>
      </c>
      <c r="M882" s="68">
        <v>15</v>
      </c>
      <c r="N882" s="70">
        <f t="shared" si="106"/>
        <v>0.12195121951219512</v>
      </c>
      <c r="O882" s="71">
        <v>2760837.87</v>
      </c>
      <c r="P882" s="57">
        <f t="shared" si="107"/>
        <v>6.2836084966120366E-3</v>
      </c>
      <c r="Q882" s="68">
        <v>5</v>
      </c>
      <c r="R882" s="68">
        <v>15</v>
      </c>
      <c r="S882" s="72">
        <f t="shared" si="108"/>
        <v>26.152380609475298</v>
      </c>
    </row>
    <row r="883" spans="1:19" x14ac:dyDescent="0.25">
      <c r="A883" s="68">
        <f t="shared" si="111"/>
        <v>881</v>
      </c>
      <c r="B883" s="68" t="s">
        <v>17</v>
      </c>
      <c r="C883" s="68" t="s">
        <v>766</v>
      </c>
      <c r="D883" s="68" t="s">
        <v>2399</v>
      </c>
      <c r="E883" s="68" t="str">
        <f t="shared" si="109"/>
        <v>AD</v>
      </c>
      <c r="F883" s="68" t="s">
        <v>765</v>
      </c>
      <c r="G883" s="68">
        <f t="shared" si="110"/>
        <v>69</v>
      </c>
      <c r="H883" s="68">
        <f t="shared" si="112"/>
        <v>131</v>
      </c>
      <c r="I883" s="68" t="str">
        <f t="shared" si="105"/>
        <v>69_131_AD</v>
      </c>
      <c r="J883" s="60">
        <v>19.972113362493101</v>
      </c>
      <c r="K883" s="60">
        <v>64.414432750301501</v>
      </c>
      <c r="L883" s="60">
        <v>60.073330739605197</v>
      </c>
      <c r="M883" s="68">
        <v>111</v>
      </c>
      <c r="N883" s="70">
        <f t="shared" si="106"/>
        <v>0.40825688073394495</v>
      </c>
      <c r="O883" s="71">
        <v>26634944.34</v>
      </c>
      <c r="P883" s="57">
        <f t="shared" si="107"/>
        <v>0.10890440734257624</v>
      </c>
      <c r="Q883" s="68">
        <v>89</v>
      </c>
      <c r="R883" s="68">
        <v>137</v>
      </c>
      <c r="S883" s="72">
        <f t="shared" si="108"/>
        <v>48.153292284133272</v>
      </c>
    </row>
    <row r="884" spans="1:19" x14ac:dyDescent="0.25">
      <c r="A884" s="68">
        <f t="shared" si="111"/>
        <v>882</v>
      </c>
      <c r="B884" s="68" t="s">
        <v>17</v>
      </c>
      <c r="C884" s="68" t="s">
        <v>766</v>
      </c>
      <c r="D884" s="68" t="s">
        <v>2860</v>
      </c>
      <c r="E884" s="68" t="str">
        <f t="shared" si="109"/>
        <v>OP</v>
      </c>
      <c r="F884" s="68" t="s">
        <v>765</v>
      </c>
      <c r="G884" s="68">
        <f t="shared" si="110"/>
        <v>69</v>
      </c>
      <c r="H884" s="68">
        <f t="shared" si="112"/>
        <v>131</v>
      </c>
      <c r="I884" s="68" t="str">
        <f t="shared" si="105"/>
        <v>69_131_OP</v>
      </c>
      <c r="J884" s="60">
        <v>38.1347957736415</v>
      </c>
      <c r="K884" s="60">
        <v>65.638065575814295</v>
      </c>
      <c r="L884" s="60">
        <v>20.813334480799099</v>
      </c>
      <c r="M884" s="68">
        <v>14</v>
      </c>
      <c r="N884" s="70">
        <f t="shared" si="106"/>
        <v>5.0458715596330278E-2</v>
      </c>
      <c r="O884" s="71">
        <v>3772470.3319999999</v>
      </c>
      <c r="P884" s="57">
        <f t="shared" si="107"/>
        <v>1.5424798358107318E-2</v>
      </c>
      <c r="Q884" s="68">
        <v>11</v>
      </c>
      <c r="R884" s="68">
        <v>16</v>
      </c>
      <c r="S884" s="72">
        <f t="shared" si="108"/>
        <v>41.5287319434183</v>
      </c>
    </row>
    <row r="885" spans="1:19" x14ac:dyDescent="0.25">
      <c r="A885" s="68">
        <f t="shared" si="111"/>
        <v>883</v>
      </c>
      <c r="B885" s="68" t="s">
        <v>17</v>
      </c>
      <c r="C885" s="68" t="s">
        <v>766</v>
      </c>
      <c r="D885" s="68" t="s">
        <v>3088</v>
      </c>
      <c r="E885" s="68" t="str">
        <f t="shared" si="109"/>
        <v>SERV</v>
      </c>
      <c r="F885" s="68" t="s">
        <v>765</v>
      </c>
      <c r="G885" s="68">
        <f t="shared" si="110"/>
        <v>69</v>
      </c>
      <c r="H885" s="68">
        <f t="shared" si="112"/>
        <v>131</v>
      </c>
      <c r="I885" s="68" t="str">
        <f t="shared" si="105"/>
        <v>69_131_SERV</v>
      </c>
      <c r="J885" s="60">
        <v>47.569566016104297</v>
      </c>
      <c r="K885" s="60">
        <v>66.162993950219999</v>
      </c>
      <c r="L885" s="60">
        <v>49.269499393554</v>
      </c>
      <c r="M885" s="68">
        <v>143</v>
      </c>
      <c r="N885" s="70">
        <f t="shared" si="106"/>
        <v>0.54128440366972475</v>
      </c>
      <c r="O885" s="71">
        <v>214164361.53</v>
      </c>
      <c r="P885" s="57">
        <f t="shared" si="107"/>
        <v>0.87567079429931649</v>
      </c>
      <c r="Q885" s="68">
        <v>118</v>
      </c>
      <c r="R885" s="68">
        <v>219</v>
      </c>
      <c r="S885" s="72">
        <f t="shared" si="108"/>
        <v>54.334019786626094</v>
      </c>
    </row>
    <row r="886" spans="1:19" x14ac:dyDescent="0.25">
      <c r="A886" s="68">
        <f t="shared" si="111"/>
        <v>884</v>
      </c>
      <c r="B886" s="68" t="s">
        <v>17</v>
      </c>
      <c r="C886" s="68" t="s">
        <v>1524</v>
      </c>
      <c r="D886" s="68" t="s">
        <v>2399</v>
      </c>
      <c r="E886" s="68" t="str">
        <f t="shared" si="109"/>
        <v>AD</v>
      </c>
      <c r="F886" s="68" t="s">
        <v>1523</v>
      </c>
      <c r="G886" s="68">
        <f t="shared" si="110"/>
        <v>69</v>
      </c>
      <c r="H886" s="68">
        <f t="shared" si="112"/>
        <v>132</v>
      </c>
      <c r="I886" s="68" t="str">
        <f t="shared" si="105"/>
        <v>69_132_AD</v>
      </c>
      <c r="J886" s="60">
        <v>21.651598485546</v>
      </c>
      <c r="K886" s="60">
        <v>49.216658219613997</v>
      </c>
      <c r="L886" s="60">
        <v>63.811212028291401</v>
      </c>
      <c r="M886" s="68">
        <v>482</v>
      </c>
      <c r="N886" s="70">
        <f t="shared" si="106"/>
        <v>0.59033989266547404</v>
      </c>
      <c r="O886" s="71">
        <v>2797621953.00986</v>
      </c>
      <c r="P886" s="57">
        <f t="shared" si="107"/>
        <v>0.66054400715411676</v>
      </c>
      <c r="Q886" s="68">
        <v>330</v>
      </c>
      <c r="R886" s="68">
        <v>715</v>
      </c>
      <c r="S886" s="72">
        <f t="shared" si="108"/>
        <v>44.893156244483798</v>
      </c>
    </row>
    <row r="887" spans="1:19" x14ac:dyDescent="0.25">
      <c r="A887" s="68">
        <f t="shared" si="111"/>
        <v>885</v>
      </c>
      <c r="B887" s="68" t="s">
        <v>17</v>
      </c>
      <c r="C887" s="68" t="s">
        <v>1524</v>
      </c>
      <c r="D887" s="68" t="s">
        <v>3088</v>
      </c>
      <c r="E887" s="68" t="str">
        <f t="shared" si="109"/>
        <v>SERV</v>
      </c>
      <c r="F887" s="68" t="s">
        <v>1523</v>
      </c>
      <c r="G887" s="68">
        <f t="shared" si="110"/>
        <v>69</v>
      </c>
      <c r="H887" s="68">
        <f t="shared" si="112"/>
        <v>132</v>
      </c>
      <c r="I887" s="68" t="str">
        <f t="shared" si="105"/>
        <v>69_132_SERV</v>
      </c>
      <c r="J887" s="60">
        <v>13.8318585173822</v>
      </c>
      <c r="K887" s="60">
        <v>51.748388665682498</v>
      </c>
      <c r="L887" s="60">
        <v>68.246261229643807</v>
      </c>
      <c r="M887" s="68">
        <v>340</v>
      </c>
      <c r="N887" s="70">
        <f t="shared" si="106"/>
        <v>0.40966010733452596</v>
      </c>
      <c r="O887" s="71">
        <v>1437708203.2095799</v>
      </c>
      <c r="P887" s="57">
        <f t="shared" si="107"/>
        <v>0.33945599284588329</v>
      </c>
      <c r="Q887" s="68">
        <v>229</v>
      </c>
      <c r="R887" s="68">
        <v>426</v>
      </c>
      <c r="S887" s="72">
        <f t="shared" si="108"/>
        <v>44.608836137569504</v>
      </c>
    </row>
    <row r="888" spans="1:19" x14ac:dyDescent="0.25">
      <c r="A888" s="68">
        <f t="shared" si="111"/>
        <v>886</v>
      </c>
      <c r="B888" s="68" t="s">
        <v>17</v>
      </c>
      <c r="C888" s="68" t="s">
        <v>1024</v>
      </c>
      <c r="D888" s="68" t="s">
        <v>2399</v>
      </c>
      <c r="E888" s="68" t="str">
        <f t="shared" si="109"/>
        <v>AD</v>
      </c>
      <c r="F888" s="68" t="s">
        <v>1023</v>
      </c>
      <c r="G888" s="68">
        <f t="shared" si="110"/>
        <v>69</v>
      </c>
      <c r="H888" s="68">
        <f t="shared" si="112"/>
        <v>133</v>
      </c>
      <c r="I888" s="68" t="str">
        <f t="shared" si="105"/>
        <v>69_133_AD</v>
      </c>
      <c r="J888" s="60">
        <v>10.829789726018101</v>
      </c>
      <c r="K888" s="60">
        <v>41.526976360657599</v>
      </c>
      <c r="L888" s="60">
        <v>53.910395442661297</v>
      </c>
      <c r="M888" s="68">
        <v>516</v>
      </c>
      <c r="N888" s="70">
        <f t="shared" si="106"/>
        <v>0.64763779527559051</v>
      </c>
      <c r="O888" s="71">
        <v>1272738627.15204</v>
      </c>
      <c r="P888" s="57">
        <f t="shared" si="107"/>
        <v>0.56620711354363051</v>
      </c>
      <c r="Q888" s="68">
        <v>329</v>
      </c>
      <c r="R888" s="68">
        <v>992</v>
      </c>
      <c r="S888" s="72">
        <f t="shared" si="108"/>
        <v>35.42238717644566</v>
      </c>
    </row>
    <row r="889" spans="1:19" x14ac:dyDescent="0.25">
      <c r="A889" s="68">
        <f t="shared" si="111"/>
        <v>887</v>
      </c>
      <c r="B889" s="68" t="s">
        <v>17</v>
      </c>
      <c r="C889" s="68" t="s">
        <v>1024</v>
      </c>
      <c r="D889" s="68" t="s">
        <v>2456</v>
      </c>
      <c r="E889" s="68" t="str">
        <f t="shared" si="109"/>
        <v>AR</v>
      </c>
      <c r="F889" s="68" t="s">
        <v>1023</v>
      </c>
      <c r="G889" s="68">
        <f t="shared" si="110"/>
        <v>69</v>
      </c>
      <c r="H889" s="68">
        <f t="shared" si="112"/>
        <v>133</v>
      </c>
      <c r="I889" s="68" t="str">
        <f t="shared" si="105"/>
        <v>69_133_AR</v>
      </c>
      <c r="J889" s="60">
        <v>38.557942744437597</v>
      </c>
      <c r="K889" s="60">
        <v>51.412583099792201</v>
      </c>
      <c r="L889" s="60">
        <v>44.998735229155201</v>
      </c>
      <c r="M889" s="68">
        <v>3</v>
      </c>
      <c r="N889" s="70">
        <f t="shared" si="106"/>
        <v>5.905511811023622E-3</v>
      </c>
      <c r="O889" s="71">
        <v>1897254.08</v>
      </c>
      <c r="P889" s="57">
        <f t="shared" si="107"/>
        <v>8.4403720715184121E-4</v>
      </c>
      <c r="Q889" s="68">
        <v>3</v>
      </c>
      <c r="R889" s="68">
        <v>3</v>
      </c>
      <c r="S889" s="72">
        <f t="shared" si="108"/>
        <v>44.989753691128328</v>
      </c>
    </row>
    <row r="890" spans="1:19" x14ac:dyDescent="0.25">
      <c r="A890" s="68">
        <f t="shared" si="111"/>
        <v>888</v>
      </c>
      <c r="B890" s="68" t="s">
        <v>17</v>
      </c>
      <c r="C890" s="68" t="s">
        <v>1024</v>
      </c>
      <c r="D890" s="68" t="s">
        <v>3088</v>
      </c>
      <c r="E890" s="68" t="str">
        <f t="shared" si="109"/>
        <v>SERV</v>
      </c>
      <c r="F890" s="68" t="s">
        <v>1023</v>
      </c>
      <c r="G890" s="68">
        <f t="shared" si="110"/>
        <v>69</v>
      </c>
      <c r="H890" s="68">
        <f t="shared" si="112"/>
        <v>133</v>
      </c>
      <c r="I890" s="68" t="str">
        <f t="shared" si="105"/>
        <v>69_133_SERV</v>
      </c>
      <c r="J890" s="60">
        <v>35.681911370885601</v>
      </c>
      <c r="K890" s="60">
        <v>41.433106298818501</v>
      </c>
      <c r="L890" s="60">
        <v>63.769046130332697</v>
      </c>
      <c r="M890" s="68">
        <v>265</v>
      </c>
      <c r="N890" s="70">
        <f t="shared" si="106"/>
        <v>0.34645669291338582</v>
      </c>
      <c r="O890" s="71">
        <v>973196399.055915</v>
      </c>
      <c r="P890" s="57">
        <f t="shared" si="107"/>
        <v>0.43294884924921767</v>
      </c>
      <c r="Q890" s="68">
        <v>176</v>
      </c>
      <c r="R890" s="68">
        <v>390</v>
      </c>
      <c r="S890" s="72">
        <f t="shared" si="108"/>
        <v>46.961354600012271</v>
      </c>
    </row>
    <row r="891" spans="1:19" x14ac:dyDescent="0.25">
      <c r="A891" s="68">
        <f t="shared" si="111"/>
        <v>889</v>
      </c>
      <c r="B891" s="68" t="s">
        <v>17</v>
      </c>
      <c r="C891" s="68" t="s">
        <v>1890</v>
      </c>
      <c r="D891" s="68" t="s">
        <v>2399</v>
      </c>
      <c r="E891" s="68" t="str">
        <f t="shared" si="109"/>
        <v>AD</v>
      </c>
      <c r="F891" s="68" t="s">
        <v>1889</v>
      </c>
      <c r="G891" s="68">
        <f t="shared" si="110"/>
        <v>69</v>
      </c>
      <c r="H891" s="68">
        <f t="shared" si="112"/>
        <v>134</v>
      </c>
      <c r="I891" s="68" t="str">
        <f t="shared" si="105"/>
        <v>69_134_AD</v>
      </c>
      <c r="J891" s="60">
        <v>18.7763414614232</v>
      </c>
      <c r="K891" s="60">
        <v>54.2862051120673</v>
      </c>
      <c r="L891" s="60">
        <v>46.3238935020429</v>
      </c>
      <c r="M891" s="68">
        <v>62</v>
      </c>
      <c r="N891" s="70">
        <f t="shared" si="106"/>
        <v>0.34868421052631576</v>
      </c>
      <c r="O891" s="71">
        <v>9664947.2799999993</v>
      </c>
      <c r="P891" s="57">
        <f t="shared" si="107"/>
        <v>0.11972911353497227</v>
      </c>
      <c r="Q891" s="68">
        <v>53</v>
      </c>
      <c r="R891" s="68">
        <v>68</v>
      </c>
      <c r="S891" s="72">
        <f t="shared" si="108"/>
        <v>39.795480025177795</v>
      </c>
    </row>
    <row r="892" spans="1:19" x14ac:dyDescent="0.25">
      <c r="A892" s="68">
        <f t="shared" si="111"/>
        <v>890</v>
      </c>
      <c r="B892" s="68" t="s">
        <v>17</v>
      </c>
      <c r="C892" s="68" t="s">
        <v>1890</v>
      </c>
      <c r="D892" s="68" t="s">
        <v>2860</v>
      </c>
      <c r="E892" s="68" t="str">
        <f t="shared" si="109"/>
        <v>OP</v>
      </c>
      <c r="F892" s="68" t="s">
        <v>1889</v>
      </c>
      <c r="G892" s="68">
        <f t="shared" si="110"/>
        <v>69</v>
      </c>
      <c r="H892" s="68">
        <f t="shared" si="112"/>
        <v>134</v>
      </c>
      <c r="I892" s="68" t="str">
        <f t="shared" si="105"/>
        <v>69_134_OP</v>
      </c>
      <c r="J892" s="60">
        <v>33.735922543368901</v>
      </c>
      <c r="K892" s="60">
        <v>60.251554836076302</v>
      </c>
      <c r="L892" s="60">
        <v>41.966446037185499</v>
      </c>
      <c r="M892" s="68">
        <v>79</v>
      </c>
      <c r="N892" s="70">
        <f t="shared" si="106"/>
        <v>0.17763157894736842</v>
      </c>
      <c r="O892" s="71">
        <v>40125179.670000002</v>
      </c>
      <c r="P892" s="57">
        <f t="shared" si="107"/>
        <v>0.4970696738576097</v>
      </c>
      <c r="Q892" s="68">
        <v>27</v>
      </c>
      <c r="R892" s="68">
        <v>79</v>
      </c>
      <c r="S892" s="72">
        <f t="shared" si="108"/>
        <v>45.317974472210238</v>
      </c>
    </row>
    <row r="893" spans="1:19" x14ac:dyDescent="0.25">
      <c r="A893" s="68">
        <f t="shared" si="111"/>
        <v>891</v>
      </c>
      <c r="B893" s="68" t="s">
        <v>17</v>
      </c>
      <c r="C893" s="68" t="s">
        <v>1890</v>
      </c>
      <c r="D893" s="68" t="s">
        <v>3088</v>
      </c>
      <c r="E893" s="68" t="str">
        <f t="shared" si="109"/>
        <v>SERV</v>
      </c>
      <c r="F893" s="68" t="s">
        <v>1889</v>
      </c>
      <c r="G893" s="68">
        <f t="shared" si="110"/>
        <v>69</v>
      </c>
      <c r="H893" s="68">
        <f t="shared" si="112"/>
        <v>134</v>
      </c>
      <c r="I893" s="68" t="str">
        <f t="shared" si="105"/>
        <v>69_134_SERV</v>
      </c>
      <c r="J893" s="60">
        <v>16.6770025176444</v>
      </c>
      <c r="K893" s="60">
        <v>56.168948587560898</v>
      </c>
      <c r="L893" s="60">
        <v>49.857754552149601</v>
      </c>
      <c r="M893" s="68">
        <v>104</v>
      </c>
      <c r="N893" s="70">
        <f t="shared" si="106"/>
        <v>0.47368421052631576</v>
      </c>
      <c r="O893" s="71">
        <v>30933324.469999999</v>
      </c>
      <c r="P893" s="57">
        <f t="shared" si="107"/>
        <v>0.38320121260741802</v>
      </c>
      <c r="Q893" s="68">
        <v>72</v>
      </c>
      <c r="R893" s="68">
        <v>104</v>
      </c>
      <c r="S893" s="72">
        <f t="shared" si="108"/>
        <v>40.901235219118298</v>
      </c>
    </row>
    <row r="894" spans="1:19" x14ac:dyDescent="0.25">
      <c r="A894" s="68">
        <f t="shared" si="111"/>
        <v>892</v>
      </c>
      <c r="B894" s="68" t="s">
        <v>17</v>
      </c>
      <c r="C894" s="68" t="s">
        <v>2377</v>
      </c>
      <c r="D894" s="68" t="s">
        <v>2399</v>
      </c>
      <c r="E894" s="68" t="str">
        <f t="shared" si="109"/>
        <v>AD</v>
      </c>
      <c r="F894" s="68" t="s">
        <v>2376</v>
      </c>
      <c r="G894" s="68">
        <f t="shared" si="110"/>
        <v>69</v>
      </c>
      <c r="H894" s="68">
        <f t="shared" si="112"/>
        <v>135</v>
      </c>
      <c r="I894" s="68" t="str">
        <f t="shared" si="105"/>
        <v>69_135_AD</v>
      </c>
      <c r="J894" s="60">
        <v>17.3392883437043</v>
      </c>
      <c r="K894" s="60">
        <v>53.394955691383103</v>
      </c>
      <c r="L894" s="60">
        <v>68.402827197042498</v>
      </c>
      <c r="M894" s="68">
        <v>322</v>
      </c>
      <c r="N894" s="70">
        <f t="shared" si="106"/>
        <v>0.49680170575692961</v>
      </c>
      <c r="O894" s="71">
        <v>254513476.22845501</v>
      </c>
      <c r="P894" s="57">
        <f t="shared" si="107"/>
        <v>0.18044594236363276</v>
      </c>
      <c r="Q894" s="68">
        <v>233</v>
      </c>
      <c r="R894" s="68">
        <v>364</v>
      </c>
      <c r="S894" s="72">
        <f t="shared" si="108"/>
        <v>46.379023744043302</v>
      </c>
    </row>
    <row r="895" spans="1:19" x14ac:dyDescent="0.25">
      <c r="A895" s="68">
        <f t="shared" si="111"/>
        <v>893</v>
      </c>
      <c r="B895" s="68" t="s">
        <v>17</v>
      </c>
      <c r="C895" s="68" t="s">
        <v>2377</v>
      </c>
      <c r="D895" s="68" t="s">
        <v>2860</v>
      </c>
      <c r="E895" s="68" t="str">
        <f t="shared" si="109"/>
        <v>OP</v>
      </c>
      <c r="F895" s="68" t="s">
        <v>2376</v>
      </c>
      <c r="G895" s="68">
        <f t="shared" si="110"/>
        <v>69</v>
      </c>
      <c r="H895" s="68">
        <f t="shared" si="112"/>
        <v>135</v>
      </c>
      <c r="I895" s="68" t="str">
        <f t="shared" si="105"/>
        <v>69_135_OP</v>
      </c>
      <c r="J895" s="60">
        <v>48.071471822893898</v>
      </c>
      <c r="K895" s="60">
        <v>64.426660843022205</v>
      </c>
      <c r="L895" s="60">
        <v>33.446081024880399</v>
      </c>
      <c r="M895" s="68">
        <v>28</v>
      </c>
      <c r="N895" s="70">
        <f t="shared" si="106"/>
        <v>5.3304904051172705E-2</v>
      </c>
      <c r="O895" s="71">
        <v>491657919.44499898</v>
      </c>
      <c r="P895" s="57">
        <f t="shared" si="107"/>
        <v>0.34857752096066458</v>
      </c>
      <c r="Q895" s="68">
        <v>25</v>
      </c>
      <c r="R895" s="68">
        <v>28</v>
      </c>
      <c r="S895" s="72">
        <f t="shared" si="108"/>
        <v>48.648071230265508</v>
      </c>
    </row>
    <row r="896" spans="1:19" x14ac:dyDescent="0.25">
      <c r="A896" s="68">
        <f t="shared" si="111"/>
        <v>894</v>
      </c>
      <c r="B896" s="68" t="s">
        <v>17</v>
      </c>
      <c r="C896" s="68" t="s">
        <v>2377</v>
      </c>
      <c r="D896" s="68" t="s">
        <v>3088</v>
      </c>
      <c r="E896" s="68" t="str">
        <f t="shared" si="109"/>
        <v>SERV</v>
      </c>
      <c r="F896" s="68" t="s">
        <v>2376</v>
      </c>
      <c r="G896" s="68">
        <f t="shared" si="110"/>
        <v>69</v>
      </c>
      <c r="H896" s="68">
        <f t="shared" si="112"/>
        <v>135</v>
      </c>
      <c r="I896" s="68" t="str">
        <f t="shared" si="105"/>
        <v>69_135_SERV</v>
      </c>
      <c r="J896" s="60">
        <v>40.8670406644408</v>
      </c>
      <c r="K896" s="60">
        <v>51.567054617492502</v>
      </c>
      <c r="L896" s="60">
        <v>63.854576969341601</v>
      </c>
      <c r="M896" s="68">
        <v>355</v>
      </c>
      <c r="N896" s="70">
        <f t="shared" si="106"/>
        <v>0.44989339019189767</v>
      </c>
      <c r="O896" s="71">
        <v>664297983.10349905</v>
      </c>
      <c r="P896" s="57">
        <f t="shared" si="107"/>
        <v>0.4709765366757025</v>
      </c>
      <c r="Q896" s="68">
        <v>211</v>
      </c>
      <c r="R896" s="68">
        <v>362</v>
      </c>
      <c r="S896" s="72">
        <f t="shared" si="108"/>
        <v>52.096224083758301</v>
      </c>
    </row>
    <row r="897" spans="1:19" x14ac:dyDescent="0.25">
      <c r="A897" s="68">
        <f t="shared" si="111"/>
        <v>895</v>
      </c>
      <c r="B897" s="68" t="s">
        <v>17</v>
      </c>
      <c r="C897" s="68" t="s">
        <v>2371</v>
      </c>
      <c r="D897" s="68" t="s">
        <v>2399</v>
      </c>
      <c r="E897" s="68" t="str">
        <f t="shared" si="109"/>
        <v>AD</v>
      </c>
      <c r="F897" s="68" t="s">
        <v>2370</v>
      </c>
      <c r="G897" s="68">
        <f t="shared" si="110"/>
        <v>69</v>
      </c>
      <c r="H897" s="68">
        <f t="shared" si="112"/>
        <v>136</v>
      </c>
      <c r="I897" s="68" t="str">
        <f t="shared" si="105"/>
        <v>69_136_AD</v>
      </c>
      <c r="J897" s="60">
        <v>32.276307500928603</v>
      </c>
      <c r="K897" s="60">
        <v>63.652236804612301</v>
      </c>
      <c r="L897" s="60">
        <v>55.831958769617302</v>
      </c>
      <c r="M897" s="68">
        <v>576</v>
      </c>
      <c r="N897" s="70">
        <f t="shared" si="106"/>
        <v>0.45569620253164556</v>
      </c>
      <c r="O897" s="71">
        <v>2225190728.0410299</v>
      </c>
      <c r="P897" s="57">
        <f t="shared" si="107"/>
        <v>0.84776378701186095</v>
      </c>
      <c r="Q897" s="68">
        <v>288</v>
      </c>
      <c r="R897" s="68">
        <v>654</v>
      </c>
      <c r="S897" s="72">
        <f t="shared" si="108"/>
        <v>50.586834358386064</v>
      </c>
    </row>
    <row r="898" spans="1:19" x14ac:dyDescent="0.25">
      <c r="A898" s="68">
        <f t="shared" si="111"/>
        <v>896</v>
      </c>
      <c r="B898" s="68" t="s">
        <v>17</v>
      </c>
      <c r="C898" s="68" t="s">
        <v>2371</v>
      </c>
      <c r="D898" s="68" t="s">
        <v>2456</v>
      </c>
      <c r="E898" s="68" t="str">
        <f t="shared" si="109"/>
        <v>AR</v>
      </c>
      <c r="F898" s="68" t="s">
        <v>2370</v>
      </c>
      <c r="G898" s="68">
        <f t="shared" si="110"/>
        <v>69</v>
      </c>
      <c r="H898" s="68">
        <f t="shared" si="112"/>
        <v>136</v>
      </c>
      <c r="I898" s="68" t="str">
        <f t="shared" si="105"/>
        <v>69_136_AR</v>
      </c>
      <c r="J898" s="60">
        <v>51.100930057596202</v>
      </c>
      <c r="K898" s="60">
        <v>27.472587271787301</v>
      </c>
      <c r="L898" s="60">
        <v>63.407308731991499</v>
      </c>
      <c r="M898" s="68">
        <v>3</v>
      </c>
      <c r="N898" s="70">
        <f t="shared" si="106"/>
        <v>4.7468354430379748E-3</v>
      </c>
      <c r="O898" s="71">
        <v>2330027</v>
      </c>
      <c r="P898" s="57">
        <f t="shared" si="107"/>
        <v>8.8770481040916101E-4</v>
      </c>
      <c r="Q898" s="68">
        <v>3</v>
      </c>
      <c r="R898" s="68">
        <v>3</v>
      </c>
      <c r="S898" s="72">
        <f t="shared" si="108"/>
        <v>47.32694202045834</v>
      </c>
    </row>
    <row r="899" spans="1:19" x14ac:dyDescent="0.25">
      <c r="A899" s="68">
        <f t="shared" si="111"/>
        <v>897</v>
      </c>
      <c r="B899" s="68" t="s">
        <v>17</v>
      </c>
      <c r="C899" s="68" t="s">
        <v>2371</v>
      </c>
      <c r="D899" s="68" t="s">
        <v>2860</v>
      </c>
      <c r="E899" s="68" t="str">
        <f t="shared" si="109"/>
        <v>OP</v>
      </c>
      <c r="F899" s="68" t="s">
        <v>2370</v>
      </c>
      <c r="G899" s="68">
        <f t="shared" si="110"/>
        <v>69</v>
      </c>
      <c r="H899" s="68">
        <f t="shared" si="112"/>
        <v>136</v>
      </c>
      <c r="I899" s="68" t="str">
        <f t="shared" ref="I899:I962" si="113">CONCATENATE(G899,"_",H899,"_",E899)</f>
        <v>69_136_OP</v>
      </c>
      <c r="J899" s="60">
        <v>30.0861743222647</v>
      </c>
      <c r="K899" s="60">
        <v>76.137177898263801</v>
      </c>
      <c r="L899" s="60">
        <v>28.621238294640499</v>
      </c>
      <c r="M899" s="68">
        <v>65</v>
      </c>
      <c r="N899" s="70">
        <f t="shared" ref="N899:N962" si="114">Q899/SUMIF($C$3:$C$3832,C899,$Q$3:$Q$3832)</f>
        <v>6.4873417721518986E-2</v>
      </c>
      <c r="O899" s="71">
        <v>103128753.6242</v>
      </c>
      <c r="P899" s="57">
        <f t="shared" ref="P899:P962" si="115">O899/SUMIF($C$3:$C$3832,C899,$O$3:$O$3832)</f>
        <v>3.9290484910133462E-2</v>
      </c>
      <c r="Q899" s="68">
        <v>41</v>
      </c>
      <c r="R899" s="68">
        <v>72</v>
      </c>
      <c r="S899" s="72">
        <f t="shared" ref="S899:S962" si="116">AVERAGE(J899:L899)</f>
        <v>44.948196838389663</v>
      </c>
    </row>
    <row r="900" spans="1:19" x14ac:dyDescent="0.25">
      <c r="A900" s="68">
        <f t="shared" si="111"/>
        <v>898</v>
      </c>
      <c r="B900" s="68" t="s">
        <v>17</v>
      </c>
      <c r="C900" s="68" t="s">
        <v>2371</v>
      </c>
      <c r="D900" s="68" t="s">
        <v>3088</v>
      </c>
      <c r="E900" s="68" t="str">
        <f t="shared" ref="E900:E963" si="117">IF(D900="Adquisiciones","AD",IF(D900="Arrendamientos","AR",IF(D900="Servicios","SERV",IF(D900="Obra pública","OP",IF(D900="Servicios relacionados con la OP","SOP","")))))</f>
        <v>SERV</v>
      </c>
      <c r="F900" s="68" t="s">
        <v>2370</v>
      </c>
      <c r="G900" s="68">
        <f t="shared" ref="G900:G963" si="118">IF(B900&lt;&gt;B899,G899+1,G899)</f>
        <v>69</v>
      </c>
      <c r="H900" s="68">
        <f t="shared" si="112"/>
        <v>136</v>
      </c>
      <c r="I900" s="68" t="str">
        <f t="shared" si="113"/>
        <v>69_136_SERV</v>
      </c>
      <c r="J900" s="60">
        <v>17.570024446687299</v>
      </c>
      <c r="K900" s="60">
        <v>64.6377618594029</v>
      </c>
      <c r="L900" s="60">
        <v>68.577526935370102</v>
      </c>
      <c r="M900" s="68">
        <v>512</v>
      </c>
      <c r="N900" s="70">
        <f t="shared" si="114"/>
        <v>0.47468354430379744</v>
      </c>
      <c r="O900" s="71">
        <v>294127300.78570002</v>
      </c>
      <c r="P900" s="57">
        <f t="shared" si="115"/>
        <v>0.11205802326759652</v>
      </c>
      <c r="Q900" s="68">
        <v>300</v>
      </c>
      <c r="R900" s="68">
        <v>528</v>
      </c>
      <c r="S900" s="72">
        <f t="shared" si="116"/>
        <v>50.261771080486767</v>
      </c>
    </row>
    <row r="901" spans="1:19" x14ac:dyDescent="0.25">
      <c r="A901" s="68">
        <f t="shared" ref="A901:A964" si="119">A900+1</f>
        <v>899</v>
      </c>
      <c r="B901" s="68" t="s">
        <v>17</v>
      </c>
      <c r="C901" s="68" t="s">
        <v>2383</v>
      </c>
      <c r="D901" s="68" t="s">
        <v>2399</v>
      </c>
      <c r="E901" s="68" t="str">
        <f t="shared" si="117"/>
        <v>AD</v>
      </c>
      <c r="F901" s="68" t="s">
        <v>2382</v>
      </c>
      <c r="G901" s="68">
        <f t="shared" si="118"/>
        <v>69</v>
      </c>
      <c r="H901" s="68">
        <f t="shared" si="112"/>
        <v>137</v>
      </c>
      <c r="I901" s="68" t="str">
        <f t="shared" si="113"/>
        <v>69_137_AD</v>
      </c>
      <c r="J901" s="60">
        <v>33.167086129406897</v>
      </c>
      <c r="K901" s="60">
        <v>66.916794402974503</v>
      </c>
      <c r="L901" s="60">
        <v>58.7697591439428</v>
      </c>
      <c r="M901" s="68">
        <v>176</v>
      </c>
      <c r="N901" s="70">
        <f t="shared" si="114"/>
        <v>0.43252595155709345</v>
      </c>
      <c r="O901" s="71">
        <v>1044719610.66907</v>
      </c>
      <c r="P901" s="57">
        <f t="shared" si="115"/>
        <v>0.84710537924775031</v>
      </c>
      <c r="Q901" s="68">
        <v>125</v>
      </c>
      <c r="R901" s="68">
        <v>208</v>
      </c>
      <c r="S901" s="72">
        <f t="shared" si="116"/>
        <v>52.9512132254414</v>
      </c>
    </row>
    <row r="902" spans="1:19" x14ac:dyDescent="0.25">
      <c r="A902" s="68">
        <f t="shared" si="119"/>
        <v>900</v>
      </c>
      <c r="B902" s="68" t="s">
        <v>17</v>
      </c>
      <c r="C902" s="68" t="s">
        <v>2383</v>
      </c>
      <c r="D902" s="68" t="s">
        <v>2860</v>
      </c>
      <c r="E902" s="68" t="str">
        <f t="shared" si="117"/>
        <v>OP</v>
      </c>
      <c r="F902" s="68" t="s">
        <v>2382</v>
      </c>
      <c r="G902" s="68">
        <f t="shared" si="118"/>
        <v>69</v>
      </c>
      <c r="H902" s="68">
        <f t="shared" si="112"/>
        <v>137</v>
      </c>
      <c r="I902" s="68" t="str">
        <f t="shared" si="113"/>
        <v>69_137_OP</v>
      </c>
      <c r="J902" s="60">
        <v>37.888244135973302</v>
      </c>
      <c r="K902" s="60">
        <v>67.469771952380299</v>
      </c>
      <c r="L902" s="60">
        <v>34.583147648863303</v>
      </c>
      <c r="M902" s="68">
        <v>27</v>
      </c>
      <c r="N902" s="70">
        <f t="shared" si="114"/>
        <v>6.9204152249134954E-2</v>
      </c>
      <c r="O902" s="71">
        <v>130307025.5148</v>
      </c>
      <c r="P902" s="57">
        <f t="shared" si="115"/>
        <v>0.10565876349987134</v>
      </c>
      <c r="Q902" s="68">
        <v>20</v>
      </c>
      <c r="R902" s="68">
        <v>27</v>
      </c>
      <c r="S902" s="72">
        <f t="shared" si="116"/>
        <v>46.647054579072297</v>
      </c>
    </row>
    <row r="903" spans="1:19" x14ac:dyDescent="0.25">
      <c r="A903" s="68">
        <f t="shared" si="119"/>
        <v>901</v>
      </c>
      <c r="B903" s="68" t="s">
        <v>17</v>
      </c>
      <c r="C903" s="68" t="s">
        <v>2383</v>
      </c>
      <c r="D903" s="68" t="s">
        <v>3088</v>
      </c>
      <c r="E903" s="68" t="str">
        <f t="shared" si="117"/>
        <v>SERV</v>
      </c>
      <c r="F903" s="68" t="s">
        <v>2382</v>
      </c>
      <c r="G903" s="68">
        <f t="shared" si="118"/>
        <v>69</v>
      </c>
      <c r="H903" s="68">
        <f t="shared" si="112"/>
        <v>137</v>
      </c>
      <c r="I903" s="68" t="str">
        <f t="shared" si="113"/>
        <v>69_137_SERV</v>
      </c>
      <c r="J903" s="60">
        <v>10.935067799616499</v>
      </c>
      <c r="K903" s="60">
        <v>66.712672960773006</v>
      </c>
      <c r="L903" s="60">
        <v>46.019499951770399</v>
      </c>
      <c r="M903" s="68">
        <v>181</v>
      </c>
      <c r="N903" s="70">
        <f t="shared" si="114"/>
        <v>0.4982698961937716</v>
      </c>
      <c r="O903" s="71">
        <v>58255121.035999998</v>
      </c>
      <c r="P903" s="57">
        <f t="shared" si="115"/>
        <v>4.7235857252378256E-2</v>
      </c>
      <c r="Q903" s="68">
        <v>144</v>
      </c>
      <c r="R903" s="68">
        <v>186</v>
      </c>
      <c r="S903" s="72">
        <f t="shared" si="116"/>
        <v>41.222413570719972</v>
      </c>
    </row>
    <row r="904" spans="1:19" x14ac:dyDescent="0.25">
      <c r="A904" s="68">
        <f t="shared" si="119"/>
        <v>902</v>
      </c>
      <c r="B904" s="68" t="s">
        <v>17</v>
      </c>
      <c r="C904" s="68" t="s">
        <v>2379</v>
      </c>
      <c r="D904" s="68" t="s">
        <v>2399</v>
      </c>
      <c r="E904" s="68" t="str">
        <f t="shared" si="117"/>
        <v>AD</v>
      </c>
      <c r="F904" s="68" t="s">
        <v>2378</v>
      </c>
      <c r="G904" s="68">
        <f t="shared" si="118"/>
        <v>69</v>
      </c>
      <c r="H904" s="68">
        <f t="shared" si="112"/>
        <v>138</v>
      </c>
      <c r="I904" s="68" t="str">
        <f t="shared" si="113"/>
        <v>69_138_AD</v>
      </c>
      <c r="J904" s="60">
        <v>25.257676954449099</v>
      </c>
      <c r="K904" s="60">
        <v>68.707416460266799</v>
      </c>
      <c r="L904" s="60">
        <v>76.893295259980604</v>
      </c>
      <c r="M904" s="68">
        <v>289</v>
      </c>
      <c r="N904" s="70">
        <f t="shared" si="114"/>
        <v>0.60544217687074831</v>
      </c>
      <c r="O904" s="71">
        <v>152313284.69423401</v>
      </c>
      <c r="P904" s="57">
        <f t="shared" si="115"/>
        <v>0.43911520755161609</v>
      </c>
      <c r="Q904" s="68">
        <v>178</v>
      </c>
      <c r="R904" s="68">
        <v>338</v>
      </c>
      <c r="S904" s="72">
        <f t="shared" si="116"/>
        <v>56.952796224898833</v>
      </c>
    </row>
    <row r="905" spans="1:19" x14ac:dyDescent="0.25">
      <c r="A905" s="68">
        <f t="shared" si="119"/>
        <v>903</v>
      </c>
      <c r="B905" s="68" t="s">
        <v>17</v>
      </c>
      <c r="C905" s="68" t="s">
        <v>2379</v>
      </c>
      <c r="D905" s="68" t="s">
        <v>2860</v>
      </c>
      <c r="E905" s="68" t="str">
        <f t="shared" si="117"/>
        <v>OP</v>
      </c>
      <c r="F905" s="68" t="s">
        <v>2378</v>
      </c>
      <c r="G905" s="68">
        <f t="shared" si="118"/>
        <v>69</v>
      </c>
      <c r="H905" s="68">
        <f t="shared" ref="H905:H968" si="120">IF(B905&lt;&gt;B904,1,IF(C905&lt;&gt;C904,H904+1,H904))</f>
        <v>138</v>
      </c>
      <c r="I905" s="68" t="str">
        <f t="shared" si="113"/>
        <v>69_138_OP</v>
      </c>
      <c r="J905" s="60">
        <v>32.463557518008699</v>
      </c>
      <c r="K905" s="60">
        <v>79.9971790774092</v>
      </c>
      <c r="L905" s="60">
        <v>33.2339659027487</v>
      </c>
      <c r="M905" s="68">
        <v>46</v>
      </c>
      <c r="N905" s="70">
        <f t="shared" si="114"/>
        <v>7.4829931972789115E-2</v>
      </c>
      <c r="O905" s="71">
        <v>68897637.140000001</v>
      </c>
      <c r="P905" s="57">
        <f t="shared" si="115"/>
        <v>0.19863008202653731</v>
      </c>
      <c r="Q905" s="68">
        <v>22</v>
      </c>
      <c r="R905" s="68">
        <v>47</v>
      </c>
      <c r="S905" s="72">
        <f t="shared" si="116"/>
        <v>48.564900832722202</v>
      </c>
    </row>
    <row r="906" spans="1:19" x14ac:dyDescent="0.25">
      <c r="A906" s="68">
        <f t="shared" si="119"/>
        <v>904</v>
      </c>
      <c r="B906" s="68" t="s">
        <v>17</v>
      </c>
      <c r="C906" s="68" t="s">
        <v>2379</v>
      </c>
      <c r="D906" s="68" t="s">
        <v>3088</v>
      </c>
      <c r="E906" s="68" t="str">
        <f t="shared" si="117"/>
        <v>SERV</v>
      </c>
      <c r="F906" s="68" t="s">
        <v>2378</v>
      </c>
      <c r="G906" s="68">
        <f t="shared" si="118"/>
        <v>69</v>
      </c>
      <c r="H906" s="68">
        <f t="shared" si="120"/>
        <v>138</v>
      </c>
      <c r="I906" s="68" t="str">
        <f t="shared" si="113"/>
        <v>69_138_SERV</v>
      </c>
      <c r="J906" s="60">
        <v>20.0692449072932</v>
      </c>
      <c r="K906" s="60">
        <v>64.599509990107293</v>
      </c>
      <c r="L906" s="60">
        <v>71.505537207985299</v>
      </c>
      <c r="M906" s="68">
        <v>141</v>
      </c>
      <c r="N906" s="70">
        <f t="shared" si="114"/>
        <v>0.31972789115646261</v>
      </c>
      <c r="O906" s="71">
        <v>125653140.432</v>
      </c>
      <c r="P906" s="57">
        <f t="shared" si="115"/>
        <v>0.3622547104218467</v>
      </c>
      <c r="Q906" s="68">
        <v>94</v>
      </c>
      <c r="R906" s="68">
        <v>142</v>
      </c>
      <c r="S906" s="72">
        <f t="shared" si="116"/>
        <v>52.058097368461937</v>
      </c>
    </row>
    <row r="907" spans="1:19" x14ac:dyDescent="0.25">
      <c r="A907" s="68">
        <f t="shared" si="119"/>
        <v>905</v>
      </c>
      <c r="B907" s="68" t="s">
        <v>17</v>
      </c>
      <c r="C907" s="68" t="s">
        <v>2373</v>
      </c>
      <c r="D907" s="68" t="s">
        <v>2399</v>
      </c>
      <c r="E907" s="68" t="str">
        <f t="shared" si="117"/>
        <v>AD</v>
      </c>
      <c r="F907" s="68" t="s">
        <v>2372</v>
      </c>
      <c r="G907" s="68">
        <f t="shared" si="118"/>
        <v>69</v>
      </c>
      <c r="H907" s="68">
        <f t="shared" si="120"/>
        <v>139</v>
      </c>
      <c r="I907" s="68" t="str">
        <f t="shared" si="113"/>
        <v>69_139_AD</v>
      </c>
      <c r="J907" s="60">
        <v>31.475286643891401</v>
      </c>
      <c r="K907" s="60">
        <v>61.342260282059001</v>
      </c>
      <c r="L907" s="60">
        <v>74.317135342877506</v>
      </c>
      <c r="M907" s="68">
        <v>1012</v>
      </c>
      <c r="N907" s="70">
        <f t="shared" si="114"/>
        <v>0.50261233019853713</v>
      </c>
      <c r="O907" s="71">
        <v>699681810.12472796</v>
      </c>
      <c r="P907" s="57">
        <f t="shared" si="115"/>
        <v>0.47287717911966742</v>
      </c>
      <c r="Q907" s="68">
        <v>481</v>
      </c>
      <c r="R907" s="68">
        <v>1179</v>
      </c>
      <c r="S907" s="72">
        <f t="shared" si="116"/>
        <v>55.711560756275979</v>
      </c>
    </row>
    <row r="908" spans="1:19" x14ac:dyDescent="0.25">
      <c r="A908" s="68">
        <f t="shared" si="119"/>
        <v>906</v>
      </c>
      <c r="B908" s="68" t="s">
        <v>17</v>
      </c>
      <c r="C908" s="68" t="s">
        <v>2373</v>
      </c>
      <c r="D908" s="68" t="s">
        <v>2456</v>
      </c>
      <c r="E908" s="68" t="str">
        <f t="shared" si="117"/>
        <v>AR</v>
      </c>
      <c r="F908" s="68" t="s">
        <v>2372</v>
      </c>
      <c r="G908" s="68">
        <f t="shared" si="118"/>
        <v>69</v>
      </c>
      <c r="H908" s="68">
        <f t="shared" si="120"/>
        <v>139</v>
      </c>
      <c r="I908" s="68" t="str">
        <f t="shared" si="113"/>
        <v>69_139_AR</v>
      </c>
      <c r="J908" s="60">
        <v>59.838962133021298</v>
      </c>
      <c r="K908" s="60">
        <v>15.928858415185999</v>
      </c>
      <c r="L908" s="60">
        <v>28.635558782189701</v>
      </c>
      <c r="M908" s="68">
        <v>3</v>
      </c>
      <c r="N908" s="70">
        <f t="shared" si="114"/>
        <v>3.134796238244514E-3</v>
      </c>
      <c r="O908" s="71">
        <v>691617.5</v>
      </c>
      <c r="P908" s="57">
        <f t="shared" si="115"/>
        <v>4.6742694707397833E-4</v>
      </c>
      <c r="Q908" s="68">
        <v>3</v>
      </c>
      <c r="R908" s="68">
        <v>3</v>
      </c>
      <c r="S908" s="72">
        <f t="shared" si="116"/>
        <v>34.80112644346567</v>
      </c>
    </row>
    <row r="909" spans="1:19" x14ac:dyDescent="0.25">
      <c r="A909" s="68">
        <f t="shared" si="119"/>
        <v>907</v>
      </c>
      <c r="B909" s="68" t="s">
        <v>17</v>
      </c>
      <c r="C909" s="68" t="s">
        <v>2373</v>
      </c>
      <c r="D909" s="68" t="s">
        <v>2860</v>
      </c>
      <c r="E909" s="68" t="str">
        <f t="shared" si="117"/>
        <v>OP</v>
      </c>
      <c r="F909" s="68" t="s">
        <v>2372</v>
      </c>
      <c r="G909" s="68">
        <f t="shared" si="118"/>
        <v>69</v>
      </c>
      <c r="H909" s="68">
        <f t="shared" si="120"/>
        <v>139</v>
      </c>
      <c r="I909" s="68" t="str">
        <f t="shared" si="113"/>
        <v>69_139_OP</v>
      </c>
      <c r="J909" s="60">
        <v>31.4718147118719</v>
      </c>
      <c r="K909" s="60">
        <v>65.4383294718522</v>
      </c>
      <c r="L909" s="60">
        <v>37.361110650956597</v>
      </c>
      <c r="M909" s="68">
        <v>130</v>
      </c>
      <c r="N909" s="70">
        <f t="shared" si="114"/>
        <v>8.1504702194357362E-2</v>
      </c>
      <c r="O909" s="71">
        <v>362962650.39999998</v>
      </c>
      <c r="P909" s="57">
        <f t="shared" si="115"/>
        <v>0.24530686915578581</v>
      </c>
      <c r="Q909" s="68">
        <v>78</v>
      </c>
      <c r="R909" s="68">
        <v>130</v>
      </c>
      <c r="S909" s="72">
        <f t="shared" si="116"/>
        <v>44.757084944893563</v>
      </c>
    </row>
    <row r="910" spans="1:19" x14ac:dyDescent="0.25">
      <c r="A910" s="68">
        <f t="shared" si="119"/>
        <v>908</v>
      </c>
      <c r="B910" s="68" t="s">
        <v>17</v>
      </c>
      <c r="C910" s="68" t="s">
        <v>2373</v>
      </c>
      <c r="D910" s="68" t="s">
        <v>3088</v>
      </c>
      <c r="E910" s="68" t="str">
        <f t="shared" si="117"/>
        <v>SERV</v>
      </c>
      <c r="F910" s="68" t="s">
        <v>2372</v>
      </c>
      <c r="G910" s="68">
        <f t="shared" si="118"/>
        <v>69</v>
      </c>
      <c r="H910" s="68">
        <f t="shared" si="120"/>
        <v>139</v>
      </c>
      <c r="I910" s="68" t="str">
        <f t="shared" si="113"/>
        <v>69_139_SERV</v>
      </c>
      <c r="J910" s="60">
        <v>31.346979169364701</v>
      </c>
      <c r="K910" s="60">
        <v>73.943710962138198</v>
      </c>
      <c r="L910" s="60">
        <v>62.135113910730801</v>
      </c>
      <c r="M910" s="68">
        <v>629</v>
      </c>
      <c r="N910" s="70">
        <f t="shared" si="114"/>
        <v>0.41274817136886105</v>
      </c>
      <c r="O910" s="71">
        <v>416290854.75999999</v>
      </c>
      <c r="P910" s="57">
        <f t="shared" si="115"/>
        <v>0.28134852477747269</v>
      </c>
      <c r="Q910" s="68">
        <v>395</v>
      </c>
      <c r="R910" s="68">
        <v>633</v>
      </c>
      <c r="S910" s="72">
        <f t="shared" si="116"/>
        <v>55.808601347411233</v>
      </c>
    </row>
    <row r="911" spans="1:19" x14ac:dyDescent="0.25">
      <c r="A911" s="68">
        <f t="shared" si="119"/>
        <v>909</v>
      </c>
      <c r="B911" s="68" t="s">
        <v>17</v>
      </c>
      <c r="C911" s="68" t="s">
        <v>475</v>
      </c>
      <c r="D911" s="68" t="s">
        <v>2399</v>
      </c>
      <c r="E911" s="68" t="str">
        <f t="shared" si="117"/>
        <v>AD</v>
      </c>
      <c r="F911" s="68" t="s">
        <v>474</v>
      </c>
      <c r="G911" s="68">
        <f t="shared" si="118"/>
        <v>69</v>
      </c>
      <c r="H911" s="68">
        <f t="shared" si="120"/>
        <v>140</v>
      </c>
      <c r="I911" s="68" t="str">
        <f t="shared" si="113"/>
        <v>69_140_AD</v>
      </c>
      <c r="J911" s="60">
        <v>12.8114872620562</v>
      </c>
      <c r="K911" s="60">
        <v>42.564685740396797</v>
      </c>
      <c r="L911" s="60">
        <v>54.026681888100299</v>
      </c>
      <c r="M911" s="68">
        <v>272</v>
      </c>
      <c r="N911" s="70">
        <f t="shared" si="114"/>
        <v>0.30855855855855857</v>
      </c>
      <c r="O911" s="71">
        <v>52245466204.891403</v>
      </c>
      <c r="P911" s="57">
        <f t="shared" si="115"/>
        <v>0.66818103760099701</v>
      </c>
      <c r="Q911" s="68">
        <v>274</v>
      </c>
      <c r="R911" s="68">
        <v>525</v>
      </c>
      <c r="S911" s="72">
        <f t="shared" si="116"/>
        <v>36.4676182968511</v>
      </c>
    </row>
    <row r="912" spans="1:19" x14ac:dyDescent="0.25">
      <c r="A912" s="68">
        <f t="shared" si="119"/>
        <v>910</v>
      </c>
      <c r="B912" s="68" t="s">
        <v>17</v>
      </c>
      <c r="C912" s="68" t="s">
        <v>475</v>
      </c>
      <c r="D912" s="68" t="s">
        <v>2456</v>
      </c>
      <c r="E912" s="68" t="str">
        <f t="shared" si="117"/>
        <v>AR</v>
      </c>
      <c r="F912" s="69" t="s">
        <v>474</v>
      </c>
      <c r="G912" s="68">
        <f t="shared" si="118"/>
        <v>69</v>
      </c>
      <c r="H912" s="68">
        <f t="shared" si="120"/>
        <v>140</v>
      </c>
      <c r="I912" s="68" t="str">
        <f t="shared" si="113"/>
        <v>69_140_AR</v>
      </c>
      <c r="J912" s="60">
        <v>57.928695759105899</v>
      </c>
      <c r="K912" s="60">
        <v>47.376890516225998</v>
      </c>
      <c r="L912" s="60">
        <v>59.700026568225901</v>
      </c>
      <c r="M912" s="68">
        <v>4</v>
      </c>
      <c r="N912" s="70">
        <f t="shared" si="114"/>
        <v>7.8828828828828822E-3</v>
      </c>
      <c r="O912" s="71">
        <v>4441497647.5</v>
      </c>
      <c r="P912" s="57">
        <f t="shared" si="115"/>
        <v>5.6803484056786702E-2</v>
      </c>
      <c r="Q912" s="68">
        <v>7</v>
      </c>
      <c r="R912" s="68">
        <v>7</v>
      </c>
      <c r="S912" s="72">
        <f t="shared" si="116"/>
        <v>55.001870947852602</v>
      </c>
    </row>
    <row r="913" spans="1:19" x14ac:dyDescent="0.25">
      <c r="A913" s="68">
        <f t="shared" si="119"/>
        <v>911</v>
      </c>
      <c r="B913" s="68" t="s">
        <v>17</v>
      </c>
      <c r="C913" s="68" t="s">
        <v>475</v>
      </c>
      <c r="D913" s="68" t="s">
        <v>3088</v>
      </c>
      <c r="E913" s="68" t="str">
        <f t="shared" si="117"/>
        <v>SERV</v>
      </c>
      <c r="F913" s="68" t="s">
        <v>474</v>
      </c>
      <c r="G913" s="68">
        <f t="shared" si="118"/>
        <v>69</v>
      </c>
      <c r="H913" s="68">
        <f t="shared" si="120"/>
        <v>140</v>
      </c>
      <c r="I913" s="68" t="str">
        <f t="shared" si="113"/>
        <v>69_140_SERV</v>
      </c>
      <c r="J913" s="60">
        <v>28.916608825671801</v>
      </c>
      <c r="K913" s="60">
        <v>44.735640889909597</v>
      </c>
      <c r="L913" s="60">
        <v>78.147713660680296</v>
      </c>
      <c r="M913" s="68">
        <v>1005</v>
      </c>
      <c r="N913" s="70">
        <f t="shared" si="114"/>
        <v>0.68355855855855852</v>
      </c>
      <c r="O913" s="71">
        <v>21503621131.089802</v>
      </c>
      <c r="P913" s="57">
        <f t="shared" si="115"/>
        <v>0.27501547834221635</v>
      </c>
      <c r="Q913" s="68">
        <v>607</v>
      </c>
      <c r="R913" s="68">
        <v>1071</v>
      </c>
      <c r="S913" s="72">
        <f t="shared" si="116"/>
        <v>50.599987792087234</v>
      </c>
    </row>
    <row r="914" spans="1:19" x14ac:dyDescent="0.25">
      <c r="A914" s="68">
        <f t="shared" si="119"/>
        <v>912</v>
      </c>
      <c r="B914" s="68" t="s">
        <v>17</v>
      </c>
      <c r="C914" s="68" t="s">
        <v>1484</v>
      </c>
      <c r="D914" s="68" t="s">
        <v>2399</v>
      </c>
      <c r="E914" s="68" t="str">
        <f t="shared" si="117"/>
        <v>AD</v>
      </c>
      <c r="F914" s="68" t="s">
        <v>1483</v>
      </c>
      <c r="G914" s="68">
        <f t="shared" si="118"/>
        <v>69</v>
      </c>
      <c r="H914" s="68">
        <f t="shared" si="120"/>
        <v>141</v>
      </c>
      <c r="I914" s="68" t="str">
        <f t="shared" si="113"/>
        <v>69_141_AD</v>
      </c>
      <c r="J914" s="60">
        <v>34.062697987878202</v>
      </c>
      <c r="K914" s="60">
        <v>46.299303117546998</v>
      </c>
      <c r="L914" s="60">
        <v>70.905294970123293</v>
      </c>
      <c r="M914" s="68">
        <v>4573</v>
      </c>
      <c r="N914" s="70">
        <f t="shared" si="114"/>
        <v>1</v>
      </c>
      <c r="O914" s="71">
        <v>14297456970.5867</v>
      </c>
      <c r="P914" s="57">
        <f t="shared" si="115"/>
        <v>1</v>
      </c>
      <c r="Q914" s="68">
        <v>751</v>
      </c>
      <c r="R914" s="68">
        <v>5593</v>
      </c>
      <c r="S914" s="72">
        <f t="shared" si="116"/>
        <v>50.422432025182836</v>
      </c>
    </row>
    <row r="915" spans="1:19" x14ac:dyDescent="0.25">
      <c r="A915" s="68">
        <f t="shared" si="119"/>
        <v>913</v>
      </c>
      <c r="B915" s="68" t="s">
        <v>17</v>
      </c>
      <c r="C915" s="68" t="s">
        <v>2626</v>
      </c>
      <c r="D915" s="68" t="s">
        <v>2860</v>
      </c>
      <c r="E915" s="68" t="str">
        <f t="shared" si="117"/>
        <v>OP</v>
      </c>
      <c r="F915" s="68" t="s">
        <v>2625</v>
      </c>
      <c r="G915" s="68">
        <f t="shared" si="118"/>
        <v>69</v>
      </c>
      <c r="H915" s="68">
        <f t="shared" si="120"/>
        <v>142</v>
      </c>
      <c r="I915" s="68" t="str">
        <f t="shared" si="113"/>
        <v>69_142_OP</v>
      </c>
      <c r="J915" s="60">
        <v>24.8965528839339</v>
      </c>
      <c r="K915" s="60">
        <v>26.698904985770699</v>
      </c>
      <c r="L915" s="60">
        <v>35.370684242378303</v>
      </c>
      <c r="M915" s="68">
        <v>118</v>
      </c>
      <c r="N915" s="70">
        <f t="shared" si="114"/>
        <v>0.36416184971098264</v>
      </c>
      <c r="O915" s="71">
        <v>1231728397.9100001</v>
      </c>
      <c r="P915" s="57">
        <f t="shared" si="115"/>
        <v>0.68296353404041887</v>
      </c>
      <c r="Q915" s="68">
        <v>63</v>
      </c>
      <c r="R915" s="68">
        <v>118</v>
      </c>
      <c r="S915" s="72">
        <f t="shared" si="116"/>
        <v>28.988714037360968</v>
      </c>
    </row>
    <row r="916" spans="1:19" x14ac:dyDescent="0.25">
      <c r="A916" s="68">
        <f t="shared" si="119"/>
        <v>914</v>
      </c>
      <c r="B916" s="68" t="s">
        <v>17</v>
      </c>
      <c r="C916" s="68" t="s">
        <v>2626</v>
      </c>
      <c r="D916" s="68" t="s">
        <v>2893</v>
      </c>
      <c r="E916" s="68" t="str">
        <f t="shared" si="117"/>
        <v>SOP</v>
      </c>
      <c r="F916" s="69" t="s">
        <v>2625</v>
      </c>
      <c r="G916" s="68">
        <f t="shared" si="118"/>
        <v>69</v>
      </c>
      <c r="H916" s="68">
        <f t="shared" si="120"/>
        <v>142</v>
      </c>
      <c r="I916" s="68" t="str">
        <f t="shared" si="113"/>
        <v>69_142_SOP</v>
      </c>
      <c r="J916" s="60">
        <v>20.334998184405499</v>
      </c>
      <c r="K916" s="60">
        <v>31.387654754509601</v>
      </c>
      <c r="L916" s="60">
        <v>41.705534756528699</v>
      </c>
      <c r="M916" s="68">
        <v>256</v>
      </c>
      <c r="N916" s="70">
        <f t="shared" si="114"/>
        <v>0.63583815028901736</v>
      </c>
      <c r="O916" s="71">
        <v>571776967.33707702</v>
      </c>
      <c r="P916" s="57">
        <f t="shared" si="115"/>
        <v>0.31703646595958124</v>
      </c>
      <c r="Q916" s="68">
        <v>110</v>
      </c>
      <c r="R916" s="68">
        <v>256</v>
      </c>
      <c r="S916" s="72">
        <f t="shared" si="116"/>
        <v>31.142729231814599</v>
      </c>
    </row>
    <row r="917" spans="1:19" x14ac:dyDescent="0.25">
      <c r="A917" s="68">
        <f t="shared" si="119"/>
        <v>915</v>
      </c>
      <c r="B917" s="68" t="s">
        <v>17</v>
      </c>
      <c r="C917" s="68" t="s">
        <v>530</v>
      </c>
      <c r="D917" s="68" t="s">
        <v>2399</v>
      </c>
      <c r="E917" s="68" t="str">
        <f t="shared" si="117"/>
        <v>AD</v>
      </c>
      <c r="F917" s="68" t="s">
        <v>529</v>
      </c>
      <c r="G917" s="68">
        <f t="shared" si="118"/>
        <v>69</v>
      </c>
      <c r="H917" s="68">
        <f t="shared" si="120"/>
        <v>143</v>
      </c>
      <c r="I917" s="68" t="str">
        <f t="shared" si="113"/>
        <v>69_143_AD</v>
      </c>
      <c r="J917" s="60">
        <v>19.271185627697299</v>
      </c>
      <c r="K917" s="60">
        <v>75.716307973936395</v>
      </c>
      <c r="L917" s="60">
        <v>76.447929416689902</v>
      </c>
      <c r="M917" s="68">
        <v>208</v>
      </c>
      <c r="N917" s="70">
        <f t="shared" si="114"/>
        <v>0.49003984063745021</v>
      </c>
      <c r="O917" s="71">
        <v>196338558.32976201</v>
      </c>
      <c r="P917" s="57">
        <f t="shared" si="115"/>
        <v>0.18251951800946548</v>
      </c>
      <c r="Q917" s="68">
        <v>123</v>
      </c>
      <c r="R917" s="68">
        <v>229</v>
      </c>
      <c r="S917" s="72">
        <f t="shared" si="116"/>
        <v>57.14514100610787</v>
      </c>
    </row>
    <row r="918" spans="1:19" x14ac:dyDescent="0.25">
      <c r="A918" s="68">
        <f t="shared" si="119"/>
        <v>916</v>
      </c>
      <c r="B918" s="68" t="s">
        <v>17</v>
      </c>
      <c r="C918" s="68" t="s">
        <v>530</v>
      </c>
      <c r="D918" s="68" t="s">
        <v>3088</v>
      </c>
      <c r="E918" s="68" t="str">
        <f t="shared" si="117"/>
        <v>SERV</v>
      </c>
      <c r="F918" s="68" t="s">
        <v>529</v>
      </c>
      <c r="G918" s="68">
        <f t="shared" si="118"/>
        <v>69</v>
      </c>
      <c r="H918" s="68">
        <f t="shared" si="120"/>
        <v>143</v>
      </c>
      <c r="I918" s="68" t="str">
        <f t="shared" si="113"/>
        <v>69_143_SERV</v>
      </c>
      <c r="J918" s="60">
        <v>51.620664170246798</v>
      </c>
      <c r="K918" s="60">
        <v>76.453346521784496</v>
      </c>
      <c r="L918" s="60">
        <v>47.300648956485901</v>
      </c>
      <c r="M918" s="68">
        <v>211</v>
      </c>
      <c r="N918" s="70">
        <f t="shared" si="114"/>
        <v>0.50996015936254979</v>
      </c>
      <c r="O918" s="71">
        <v>879374113.22999895</v>
      </c>
      <c r="P918" s="57">
        <f t="shared" si="115"/>
        <v>0.81748048199053447</v>
      </c>
      <c r="Q918" s="68">
        <v>128</v>
      </c>
      <c r="R918" s="68">
        <v>232</v>
      </c>
      <c r="S918" s="72">
        <f t="shared" si="116"/>
        <v>58.458219882839067</v>
      </c>
    </row>
    <row r="919" spans="1:19" x14ac:dyDescent="0.25">
      <c r="A919" s="68">
        <f t="shared" si="119"/>
        <v>917</v>
      </c>
      <c r="B919" s="68" t="s">
        <v>17</v>
      </c>
      <c r="C919" s="68" t="s">
        <v>826</v>
      </c>
      <c r="D919" s="68" t="s">
        <v>2399</v>
      </c>
      <c r="E919" s="68" t="str">
        <f t="shared" si="117"/>
        <v>AD</v>
      </c>
      <c r="F919" s="68" t="s">
        <v>825</v>
      </c>
      <c r="G919" s="68">
        <f t="shared" si="118"/>
        <v>69</v>
      </c>
      <c r="H919" s="68">
        <f t="shared" si="120"/>
        <v>144</v>
      </c>
      <c r="I919" s="68" t="str">
        <f t="shared" si="113"/>
        <v>69_144_AD</v>
      </c>
      <c r="J919" s="60">
        <v>35.659625577327603</v>
      </c>
      <c r="K919" s="60">
        <v>59.654446809177202</v>
      </c>
      <c r="L919" s="60">
        <v>61.068077808508598</v>
      </c>
      <c r="M919" s="68">
        <v>84</v>
      </c>
      <c r="N919" s="70">
        <f t="shared" si="114"/>
        <v>0.47727272727272729</v>
      </c>
      <c r="O919" s="71">
        <v>814058948.53999996</v>
      </c>
      <c r="P919" s="57">
        <f t="shared" si="115"/>
        <v>0.97053496785210935</v>
      </c>
      <c r="Q919" s="68">
        <v>63</v>
      </c>
      <c r="R919" s="68">
        <v>98</v>
      </c>
      <c r="S919" s="72">
        <f t="shared" si="116"/>
        <v>52.127383398337798</v>
      </c>
    </row>
    <row r="920" spans="1:19" x14ac:dyDescent="0.25">
      <c r="A920" s="68">
        <f t="shared" si="119"/>
        <v>918</v>
      </c>
      <c r="B920" s="68" t="s">
        <v>17</v>
      </c>
      <c r="C920" s="68" t="s">
        <v>826</v>
      </c>
      <c r="D920" s="68" t="s">
        <v>3088</v>
      </c>
      <c r="E920" s="68" t="str">
        <f t="shared" si="117"/>
        <v>SERV</v>
      </c>
      <c r="F920" s="68" t="s">
        <v>825</v>
      </c>
      <c r="G920" s="68">
        <f t="shared" si="118"/>
        <v>69</v>
      </c>
      <c r="H920" s="68">
        <f t="shared" si="120"/>
        <v>144</v>
      </c>
      <c r="I920" s="68" t="str">
        <f t="shared" si="113"/>
        <v>69_144_SERV</v>
      </c>
      <c r="J920" s="60">
        <v>31.5112696909801</v>
      </c>
      <c r="K920" s="60">
        <v>47.444858235219002</v>
      </c>
      <c r="L920" s="60">
        <v>59.174775502275999</v>
      </c>
      <c r="M920" s="68">
        <v>96</v>
      </c>
      <c r="N920" s="70">
        <f t="shared" si="114"/>
        <v>0.52272727272727271</v>
      </c>
      <c r="O920" s="71">
        <v>24714486.219999999</v>
      </c>
      <c r="P920" s="57">
        <f t="shared" si="115"/>
        <v>2.9465032147890577E-2</v>
      </c>
      <c r="Q920" s="68">
        <v>69</v>
      </c>
      <c r="R920" s="68">
        <v>110</v>
      </c>
      <c r="S920" s="72">
        <f t="shared" si="116"/>
        <v>46.043634476158367</v>
      </c>
    </row>
    <row r="921" spans="1:19" x14ac:dyDescent="0.25">
      <c r="A921" s="68">
        <f t="shared" si="119"/>
        <v>919</v>
      </c>
      <c r="B921" s="68" t="s">
        <v>17</v>
      </c>
      <c r="C921" s="68" t="s">
        <v>2561</v>
      </c>
      <c r="D921" s="68" t="s">
        <v>2860</v>
      </c>
      <c r="E921" s="68" t="str">
        <f t="shared" si="117"/>
        <v>OP</v>
      </c>
      <c r="F921" s="68" t="s">
        <v>2560</v>
      </c>
      <c r="G921" s="68">
        <f t="shared" si="118"/>
        <v>69</v>
      </c>
      <c r="H921" s="68">
        <f t="shared" si="120"/>
        <v>145</v>
      </c>
      <c r="I921" s="68" t="str">
        <f t="shared" si="113"/>
        <v>69_145_OP</v>
      </c>
      <c r="J921" s="60">
        <v>27.647397240395399</v>
      </c>
      <c r="K921" s="60">
        <v>24.735611804473301</v>
      </c>
      <c r="L921" s="60">
        <v>34.614509221616601</v>
      </c>
      <c r="M921" s="68">
        <v>107</v>
      </c>
      <c r="N921" s="70">
        <f t="shared" si="114"/>
        <v>0.87301587301587302</v>
      </c>
      <c r="O921" s="71">
        <v>5554113425.9899998</v>
      </c>
      <c r="P921" s="57">
        <f t="shared" si="115"/>
        <v>0.99743063439680291</v>
      </c>
      <c r="Q921" s="68">
        <v>55</v>
      </c>
      <c r="R921" s="68">
        <v>107</v>
      </c>
      <c r="S921" s="72">
        <f t="shared" si="116"/>
        <v>28.999172755495099</v>
      </c>
    </row>
    <row r="922" spans="1:19" x14ac:dyDescent="0.25">
      <c r="A922" s="68">
        <f t="shared" si="119"/>
        <v>920</v>
      </c>
      <c r="B922" s="68" t="s">
        <v>17</v>
      </c>
      <c r="C922" s="68" t="s">
        <v>2561</v>
      </c>
      <c r="D922" s="68" t="s">
        <v>2893</v>
      </c>
      <c r="E922" s="68" t="str">
        <f t="shared" si="117"/>
        <v>SOP</v>
      </c>
      <c r="F922" s="68" t="s">
        <v>2560</v>
      </c>
      <c r="G922" s="68">
        <f t="shared" si="118"/>
        <v>69</v>
      </c>
      <c r="H922" s="68">
        <f t="shared" si="120"/>
        <v>145</v>
      </c>
      <c r="I922" s="68" t="str">
        <f t="shared" si="113"/>
        <v>69_145_SOP</v>
      </c>
      <c r="J922" s="60">
        <v>29.008047483787099</v>
      </c>
      <c r="K922" s="60">
        <v>29.7541504080618</v>
      </c>
      <c r="L922" s="60">
        <v>13.900566830977301</v>
      </c>
      <c r="M922" s="68">
        <v>12</v>
      </c>
      <c r="N922" s="70">
        <f t="shared" si="114"/>
        <v>0.12698412698412698</v>
      </c>
      <c r="O922" s="71">
        <v>14307308.6998416</v>
      </c>
      <c r="P922" s="57">
        <f t="shared" si="115"/>
        <v>2.5693656031970996E-3</v>
      </c>
      <c r="Q922" s="68">
        <v>8</v>
      </c>
      <c r="R922" s="68">
        <v>12</v>
      </c>
      <c r="S922" s="72">
        <f t="shared" si="116"/>
        <v>24.220921574275398</v>
      </c>
    </row>
    <row r="923" spans="1:19" x14ac:dyDescent="0.25">
      <c r="A923" s="68">
        <f t="shared" si="119"/>
        <v>921</v>
      </c>
      <c r="B923" s="68" t="s">
        <v>17</v>
      </c>
      <c r="C923" s="68" t="s">
        <v>1813</v>
      </c>
      <c r="D923" s="68" t="s">
        <v>2399</v>
      </c>
      <c r="E923" s="68" t="str">
        <f t="shared" si="117"/>
        <v>AD</v>
      </c>
      <c r="F923" s="68" t="s">
        <v>1812</v>
      </c>
      <c r="G923" s="68">
        <f t="shared" si="118"/>
        <v>69</v>
      </c>
      <c r="H923" s="68">
        <f t="shared" si="120"/>
        <v>146</v>
      </c>
      <c r="I923" s="68" t="str">
        <f t="shared" si="113"/>
        <v>69_146_AD</v>
      </c>
      <c r="J923" s="60">
        <v>31.694190341748499</v>
      </c>
      <c r="K923" s="60">
        <v>58.540472521561597</v>
      </c>
      <c r="L923" s="60">
        <v>54.835111445774999</v>
      </c>
      <c r="M923" s="68">
        <v>38</v>
      </c>
      <c r="N923" s="70">
        <f t="shared" si="114"/>
        <v>0.24778761061946902</v>
      </c>
      <c r="O923" s="71">
        <v>24014398.16</v>
      </c>
      <c r="P923" s="57">
        <f t="shared" si="115"/>
        <v>0.11578836595322428</v>
      </c>
      <c r="Q923" s="68">
        <v>28</v>
      </c>
      <c r="R923" s="68">
        <v>38</v>
      </c>
      <c r="S923" s="72">
        <f t="shared" si="116"/>
        <v>48.356591436361697</v>
      </c>
    </row>
    <row r="924" spans="1:19" x14ac:dyDescent="0.25">
      <c r="A924" s="68">
        <f t="shared" si="119"/>
        <v>922</v>
      </c>
      <c r="B924" s="68" t="s">
        <v>17</v>
      </c>
      <c r="C924" s="68" t="s">
        <v>1813</v>
      </c>
      <c r="D924" s="68" t="s">
        <v>3088</v>
      </c>
      <c r="E924" s="68" t="str">
        <f t="shared" si="117"/>
        <v>SERV</v>
      </c>
      <c r="F924" s="68" t="s">
        <v>1812</v>
      </c>
      <c r="G924" s="68">
        <f t="shared" si="118"/>
        <v>69</v>
      </c>
      <c r="H924" s="68">
        <f t="shared" si="120"/>
        <v>146</v>
      </c>
      <c r="I924" s="68" t="str">
        <f t="shared" si="113"/>
        <v>69_146_SERV</v>
      </c>
      <c r="J924" s="60">
        <v>40.763523173206501</v>
      </c>
      <c r="K924" s="60">
        <v>70.709505674771293</v>
      </c>
      <c r="L924" s="60">
        <v>29.7828644186412</v>
      </c>
      <c r="M924" s="68">
        <v>130</v>
      </c>
      <c r="N924" s="70">
        <f t="shared" si="114"/>
        <v>0.75221238938053092</v>
      </c>
      <c r="O924" s="71">
        <v>183384660.99678299</v>
      </c>
      <c r="P924" s="57">
        <f t="shared" si="115"/>
        <v>0.88421163404677572</v>
      </c>
      <c r="Q924" s="68">
        <v>85</v>
      </c>
      <c r="R924" s="68">
        <v>132</v>
      </c>
      <c r="S924" s="72">
        <f t="shared" si="116"/>
        <v>47.085297755539663</v>
      </c>
    </row>
    <row r="925" spans="1:19" x14ac:dyDescent="0.25">
      <c r="A925" s="68">
        <f t="shared" si="119"/>
        <v>923</v>
      </c>
      <c r="B925" s="68" t="s">
        <v>17</v>
      </c>
      <c r="C925" s="68" t="s">
        <v>635</v>
      </c>
      <c r="D925" s="68" t="s">
        <v>2399</v>
      </c>
      <c r="E925" s="68" t="str">
        <f t="shared" si="117"/>
        <v>AD</v>
      </c>
      <c r="F925" s="68" t="s">
        <v>634</v>
      </c>
      <c r="G925" s="68">
        <f t="shared" si="118"/>
        <v>69</v>
      </c>
      <c r="H925" s="68">
        <f t="shared" si="120"/>
        <v>147</v>
      </c>
      <c r="I925" s="68" t="str">
        <f t="shared" si="113"/>
        <v>69_147_AD</v>
      </c>
      <c r="J925" s="60">
        <v>20.9340584228983</v>
      </c>
      <c r="K925" s="60">
        <v>52.129553633079198</v>
      </c>
      <c r="L925" s="60">
        <v>46.588077361707299</v>
      </c>
      <c r="M925" s="68">
        <v>600</v>
      </c>
      <c r="N925" s="70">
        <f t="shared" si="114"/>
        <v>0.61284046692607008</v>
      </c>
      <c r="O925" s="71">
        <v>2659343160.8831301</v>
      </c>
      <c r="P925" s="57">
        <f t="shared" si="115"/>
        <v>0.66101550970622858</v>
      </c>
      <c r="Q925" s="68">
        <v>315</v>
      </c>
      <c r="R925" s="68">
        <v>1051</v>
      </c>
      <c r="S925" s="72">
        <f t="shared" si="116"/>
        <v>39.883896472561595</v>
      </c>
    </row>
    <row r="926" spans="1:19" x14ac:dyDescent="0.25">
      <c r="A926" s="68">
        <f t="shared" si="119"/>
        <v>924</v>
      </c>
      <c r="B926" s="68" t="s">
        <v>17</v>
      </c>
      <c r="C926" s="68" t="s">
        <v>635</v>
      </c>
      <c r="D926" s="68" t="s">
        <v>3088</v>
      </c>
      <c r="E926" s="68" t="str">
        <f t="shared" si="117"/>
        <v>SERV</v>
      </c>
      <c r="F926" s="68" t="s">
        <v>634</v>
      </c>
      <c r="G926" s="68">
        <f t="shared" si="118"/>
        <v>69</v>
      </c>
      <c r="H926" s="68">
        <f t="shared" si="120"/>
        <v>147</v>
      </c>
      <c r="I926" s="68" t="str">
        <f t="shared" si="113"/>
        <v>69_147_SERV</v>
      </c>
      <c r="J926" s="60">
        <v>33.896973671239401</v>
      </c>
      <c r="K926" s="60">
        <v>52.266045244441102</v>
      </c>
      <c r="L926" s="60">
        <v>43.388020339930698</v>
      </c>
      <c r="M926" s="68">
        <v>390</v>
      </c>
      <c r="N926" s="70">
        <f t="shared" si="114"/>
        <v>0.38715953307392997</v>
      </c>
      <c r="O926" s="71">
        <v>1363774484.3669901</v>
      </c>
      <c r="P926" s="57">
        <f t="shared" si="115"/>
        <v>0.33898449029377148</v>
      </c>
      <c r="Q926" s="68">
        <v>199</v>
      </c>
      <c r="R926" s="68">
        <v>516</v>
      </c>
      <c r="S926" s="72">
        <f t="shared" si="116"/>
        <v>43.183679751870407</v>
      </c>
    </row>
    <row r="927" spans="1:19" x14ac:dyDescent="0.25">
      <c r="A927" s="68">
        <f t="shared" si="119"/>
        <v>925</v>
      </c>
      <c r="B927" s="68" t="s">
        <v>17</v>
      </c>
      <c r="C927" s="68" t="s">
        <v>162</v>
      </c>
      <c r="D927" s="68" t="s">
        <v>2399</v>
      </c>
      <c r="E927" s="68" t="str">
        <f t="shared" si="117"/>
        <v>AD</v>
      </c>
      <c r="F927" s="68" t="s">
        <v>161</v>
      </c>
      <c r="G927" s="68">
        <f t="shared" si="118"/>
        <v>69</v>
      </c>
      <c r="H927" s="68">
        <f t="shared" si="120"/>
        <v>148</v>
      </c>
      <c r="I927" s="68" t="str">
        <f t="shared" si="113"/>
        <v>69_148_AD</v>
      </c>
      <c r="J927" s="60">
        <v>29.084992280421101</v>
      </c>
      <c r="K927" s="60">
        <v>52.610636082835597</v>
      </c>
      <c r="L927" s="60">
        <v>71.667581970951602</v>
      </c>
      <c r="M927" s="68">
        <v>344</v>
      </c>
      <c r="N927" s="70">
        <f t="shared" si="114"/>
        <v>0.60197368421052633</v>
      </c>
      <c r="O927" s="71">
        <v>2679148635.4407401</v>
      </c>
      <c r="P927" s="57">
        <f t="shared" si="115"/>
        <v>0.94240921528022659</v>
      </c>
      <c r="Q927" s="68">
        <v>183</v>
      </c>
      <c r="R927" s="68">
        <v>457</v>
      </c>
      <c r="S927" s="72">
        <f t="shared" si="116"/>
        <v>51.121070111402766</v>
      </c>
    </row>
    <row r="928" spans="1:19" x14ac:dyDescent="0.25">
      <c r="A928" s="68">
        <f t="shared" si="119"/>
        <v>926</v>
      </c>
      <c r="B928" s="68" t="s">
        <v>17</v>
      </c>
      <c r="C928" s="68" t="s">
        <v>162</v>
      </c>
      <c r="D928" s="68" t="s">
        <v>3088</v>
      </c>
      <c r="E928" s="68" t="str">
        <f t="shared" si="117"/>
        <v>SERV</v>
      </c>
      <c r="F928" s="68" t="s">
        <v>161</v>
      </c>
      <c r="G928" s="68">
        <f t="shared" si="118"/>
        <v>69</v>
      </c>
      <c r="H928" s="68">
        <f t="shared" si="120"/>
        <v>148</v>
      </c>
      <c r="I928" s="68" t="str">
        <f t="shared" si="113"/>
        <v>69_148_SERV</v>
      </c>
      <c r="J928" s="60">
        <v>18.598972586876101</v>
      </c>
      <c r="K928" s="60">
        <v>55.794908381891503</v>
      </c>
      <c r="L928" s="60">
        <v>69.0492341443762</v>
      </c>
      <c r="M928" s="68">
        <v>146</v>
      </c>
      <c r="N928" s="70">
        <f t="shared" si="114"/>
        <v>0.39802631578947367</v>
      </c>
      <c r="O928" s="71">
        <v>163723221.07447001</v>
      </c>
      <c r="P928" s="57">
        <f t="shared" si="115"/>
        <v>5.7590784719773407E-2</v>
      </c>
      <c r="Q928" s="68">
        <v>121</v>
      </c>
      <c r="R928" s="68">
        <v>220</v>
      </c>
      <c r="S928" s="72">
        <f t="shared" si="116"/>
        <v>47.814371704381266</v>
      </c>
    </row>
    <row r="929" spans="1:19" x14ac:dyDescent="0.25">
      <c r="A929" s="68">
        <f t="shared" si="119"/>
        <v>927</v>
      </c>
      <c r="B929" s="68" t="s">
        <v>17</v>
      </c>
      <c r="C929" s="68" t="s">
        <v>841</v>
      </c>
      <c r="D929" s="68" t="s">
        <v>2399</v>
      </c>
      <c r="E929" s="68" t="str">
        <f t="shared" si="117"/>
        <v>AD</v>
      </c>
      <c r="F929" s="68" t="s">
        <v>840</v>
      </c>
      <c r="G929" s="68">
        <f t="shared" si="118"/>
        <v>69</v>
      </c>
      <c r="H929" s="68">
        <f t="shared" si="120"/>
        <v>149</v>
      </c>
      <c r="I929" s="68" t="str">
        <f t="shared" si="113"/>
        <v>69_149_AD</v>
      </c>
      <c r="J929" s="60">
        <v>14.420428608789599</v>
      </c>
      <c r="K929" s="60">
        <v>32.1078839547542</v>
      </c>
      <c r="L929" s="60">
        <v>28.081800000027702</v>
      </c>
      <c r="M929" s="68">
        <v>488</v>
      </c>
      <c r="N929" s="70">
        <f t="shared" si="114"/>
        <v>1</v>
      </c>
      <c r="O929" s="71">
        <v>473461381.41431099</v>
      </c>
      <c r="P929" s="57">
        <f t="shared" si="115"/>
        <v>1</v>
      </c>
      <c r="Q929" s="68">
        <v>222</v>
      </c>
      <c r="R929" s="68">
        <v>780</v>
      </c>
      <c r="S929" s="72">
        <f t="shared" si="116"/>
        <v>24.8700375211905</v>
      </c>
    </row>
    <row r="930" spans="1:19" x14ac:dyDescent="0.25">
      <c r="A930" s="68">
        <f t="shared" si="119"/>
        <v>928</v>
      </c>
      <c r="B930" s="68" t="s">
        <v>17</v>
      </c>
      <c r="C930" s="68" t="s">
        <v>1960</v>
      </c>
      <c r="D930" s="68" t="s">
        <v>2399</v>
      </c>
      <c r="E930" s="68" t="str">
        <f t="shared" si="117"/>
        <v>AD</v>
      </c>
      <c r="F930" s="68" t="s">
        <v>1959</v>
      </c>
      <c r="G930" s="68">
        <f t="shared" si="118"/>
        <v>69</v>
      </c>
      <c r="H930" s="68">
        <f t="shared" si="120"/>
        <v>150</v>
      </c>
      <c r="I930" s="68" t="str">
        <f t="shared" si="113"/>
        <v>69_150_AD</v>
      </c>
      <c r="J930" s="60">
        <v>19.4937080132338</v>
      </c>
      <c r="K930" s="60">
        <v>52.242187392489399</v>
      </c>
      <c r="L930" s="60">
        <v>44.7724098626732</v>
      </c>
      <c r="M930" s="68">
        <v>591</v>
      </c>
      <c r="N930" s="70">
        <f t="shared" si="114"/>
        <v>0.68837209302325586</v>
      </c>
      <c r="O930" s="71">
        <v>2213426831.6647</v>
      </c>
      <c r="P930" s="57">
        <f t="shared" si="115"/>
        <v>0.87994483527368372</v>
      </c>
      <c r="Q930" s="68">
        <v>296</v>
      </c>
      <c r="R930" s="68">
        <v>943</v>
      </c>
      <c r="S930" s="72">
        <f t="shared" si="116"/>
        <v>38.83610175613213</v>
      </c>
    </row>
    <row r="931" spans="1:19" x14ac:dyDescent="0.25">
      <c r="A931" s="68">
        <f t="shared" si="119"/>
        <v>929</v>
      </c>
      <c r="B931" s="68" t="s">
        <v>17</v>
      </c>
      <c r="C931" s="68" t="s">
        <v>1960</v>
      </c>
      <c r="D931" s="68" t="s">
        <v>3088</v>
      </c>
      <c r="E931" s="68" t="str">
        <f t="shared" si="117"/>
        <v>SERV</v>
      </c>
      <c r="F931" s="68" t="s">
        <v>1959</v>
      </c>
      <c r="G931" s="68">
        <f t="shared" si="118"/>
        <v>69</v>
      </c>
      <c r="H931" s="68">
        <f t="shared" si="120"/>
        <v>150</v>
      </c>
      <c r="I931" s="68" t="str">
        <f t="shared" si="113"/>
        <v>69_150_SERV</v>
      </c>
      <c r="J931" s="60">
        <v>16.569533289798098</v>
      </c>
      <c r="K931" s="60">
        <v>32.051487479242702</v>
      </c>
      <c r="L931" s="60">
        <v>50.355471613377098</v>
      </c>
      <c r="M931" s="68">
        <v>199</v>
      </c>
      <c r="N931" s="70">
        <f t="shared" si="114"/>
        <v>0.3116279069767442</v>
      </c>
      <c r="O931" s="71">
        <v>301988615.91420603</v>
      </c>
      <c r="P931" s="57">
        <f t="shared" si="115"/>
        <v>0.12005516472631622</v>
      </c>
      <c r="Q931" s="68">
        <v>134</v>
      </c>
      <c r="R931" s="68">
        <v>231</v>
      </c>
      <c r="S931" s="72">
        <f t="shared" si="116"/>
        <v>32.992164127472627</v>
      </c>
    </row>
    <row r="932" spans="1:19" x14ac:dyDescent="0.25">
      <c r="A932" s="68">
        <f t="shared" si="119"/>
        <v>930</v>
      </c>
      <c r="B932" s="68" t="s">
        <v>17</v>
      </c>
      <c r="C932" s="68" t="s">
        <v>563</v>
      </c>
      <c r="D932" s="68" t="s">
        <v>2399</v>
      </c>
      <c r="E932" s="68" t="str">
        <f t="shared" si="117"/>
        <v>AD</v>
      </c>
      <c r="F932" s="68" t="s">
        <v>562</v>
      </c>
      <c r="G932" s="68">
        <f t="shared" si="118"/>
        <v>69</v>
      </c>
      <c r="H932" s="68">
        <f t="shared" si="120"/>
        <v>151</v>
      </c>
      <c r="I932" s="68" t="str">
        <f t="shared" si="113"/>
        <v>69_151_AD</v>
      </c>
      <c r="J932" s="60">
        <v>18.608180616198801</v>
      </c>
      <c r="K932" s="60">
        <v>43.627018948100499</v>
      </c>
      <c r="L932" s="60">
        <v>34.979134350723598</v>
      </c>
      <c r="M932" s="68">
        <v>309</v>
      </c>
      <c r="N932" s="70">
        <f t="shared" si="114"/>
        <v>1</v>
      </c>
      <c r="O932" s="71">
        <v>1376991908.91975</v>
      </c>
      <c r="P932" s="57">
        <f t="shared" si="115"/>
        <v>1</v>
      </c>
      <c r="Q932" s="68">
        <v>169</v>
      </c>
      <c r="R932" s="68">
        <v>463</v>
      </c>
      <c r="S932" s="72">
        <f t="shared" si="116"/>
        <v>32.404777971674299</v>
      </c>
    </row>
    <row r="933" spans="1:19" x14ac:dyDescent="0.25">
      <c r="A933" s="68">
        <f t="shared" si="119"/>
        <v>931</v>
      </c>
      <c r="B933" s="68" t="s">
        <v>17</v>
      </c>
      <c r="C933" s="68" t="s">
        <v>980</v>
      </c>
      <c r="D933" s="68" t="s">
        <v>2399</v>
      </c>
      <c r="E933" s="68" t="str">
        <f t="shared" si="117"/>
        <v>AD</v>
      </c>
      <c r="F933" s="68" t="s">
        <v>979</v>
      </c>
      <c r="G933" s="68">
        <f t="shared" si="118"/>
        <v>69</v>
      </c>
      <c r="H933" s="68">
        <f t="shared" si="120"/>
        <v>152</v>
      </c>
      <c r="I933" s="68" t="str">
        <f t="shared" si="113"/>
        <v>69_152_AD</v>
      </c>
      <c r="J933" s="60">
        <v>8.4987707299529696</v>
      </c>
      <c r="K933" s="60">
        <v>45.736755540911602</v>
      </c>
      <c r="L933" s="60">
        <v>63.274419674454897</v>
      </c>
      <c r="M933" s="68">
        <v>350</v>
      </c>
      <c r="N933" s="70">
        <f t="shared" si="114"/>
        <v>0.64319248826291076</v>
      </c>
      <c r="O933" s="71">
        <v>1426826199.64785</v>
      </c>
      <c r="P933" s="57">
        <f t="shared" si="115"/>
        <v>0.91579353280150844</v>
      </c>
      <c r="Q933" s="68">
        <v>274</v>
      </c>
      <c r="R933" s="68">
        <v>631</v>
      </c>
      <c r="S933" s="72">
        <f t="shared" si="116"/>
        <v>39.169981981773155</v>
      </c>
    </row>
    <row r="934" spans="1:19" x14ac:dyDescent="0.25">
      <c r="A934" s="68">
        <f t="shared" si="119"/>
        <v>932</v>
      </c>
      <c r="B934" s="68" t="s">
        <v>17</v>
      </c>
      <c r="C934" s="68" t="s">
        <v>980</v>
      </c>
      <c r="D934" s="68" t="s">
        <v>3088</v>
      </c>
      <c r="E934" s="68" t="str">
        <f t="shared" si="117"/>
        <v>SERV</v>
      </c>
      <c r="F934" s="68" t="s">
        <v>979</v>
      </c>
      <c r="G934" s="68">
        <f t="shared" si="118"/>
        <v>69</v>
      </c>
      <c r="H934" s="68">
        <f t="shared" si="120"/>
        <v>152</v>
      </c>
      <c r="I934" s="68" t="str">
        <f t="shared" si="113"/>
        <v>69_152_SERV</v>
      </c>
      <c r="J934" s="60">
        <v>23.938827525387001</v>
      </c>
      <c r="K934" s="60">
        <v>50.591141310715201</v>
      </c>
      <c r="L934" s="60">
        <v>75.860696140370393</v>
      </c>
      <c r="M934" s="68">
        <v>249</v>
      </c>
      <c r="N934" s="70">
        <f t="shared" si="114"/>
        <v>0.35680751173708919</v>
      </c>
      <c r="O934" s="71">
        <v>131195503.435201</v>
      </c>
      <c r="P934" s="57">
        <f t="shared" si="115"/>
        <v>8.4206467198491633E-2</v>
      </c>
      <c r="Q934" s="68">
        <v>152</v>
      </c>
      <c r="R934" s="68">
        <v>273</v>
      </c>
      <c r="S934" s="72">
        <f t="shared" si="116"/>
        <v>50.13022165882419</v>
      </c>
    </row>
    <row r="935" spans="1:19" x14ac:dyDescent="0.25">
      <c r="A935" s="68">
        <f t="shared" si="119"/>
        <v>933</v>
      </c>
      <c r="B935" s="68" t="s">
        <v>17</v>
      </c>
      <c r="C935" s="68" t="s">
        <v>534</v>
      </c>
      <c r="D935" s="68" t="s">
        <v>2399</v>
      </c>
      <c r="E935" s="68" t="str">
        <f t="shared" si="117"/>
        <v>AD</v>
      </c>
      <c r="F935" s="68" t="s">
        <v>533</v>
      </c>
      <c r="G935" s="68">
        <f t="shared" si="118"/>
        <v>69</v>
      </c>
      <c r="H935" s="68">
        <f t="shared" si="120"/>
        <v>153</v>
      </c>
      <c r="I935" s="68" t="str">
        <f t="shared" si="113"/>
        <v>69_153_AD</v>
      </c>
      <c r="J935" s="60">
        <v>8.3861055061799696</v>
      </c>
      <c r="K935" s="60">
        <v>35.870938546757699</v>
      </c>
      <c r="L935" s="60">
        <v>35.159788534460397</v>
      </c>
      <c r="M935" s="68">
        <v>307</v>
      </c>
      <c r="N935" s="70">
        <f t="shared" si="114"/>
        <v>0.74402730375426618</v>
      </c>
      <c r="O935" s="71">
        <v>604508459.60297203</v>
      </c>
      <c r="P935" s="57">
        <f t="shared" si="115"/>
        <v>0.82144409844235533</v>
      </c>
      <c r="Q935" s="68">
        <v>218</v>
      </c>
      <c r="R935" s="68">
        <v>484</v>
      </c>
      <c r="S935" s="72">
        <f t="shared" si="116"/>
        <v>26.472277529132686</v>
      </c>
    </row>
    <row r="936" spans="1:19" x14ac:dyDescent="0.25">
      <c r="A936" s="68">
        <f t="shared" si="119"/>
        <v>934</v>
      </c>
      <c r="B936" s="68" t="s">
        <v>17</v>
      </c>
      <c r="C936" s="68" t="s">
        <v>534</v>
      </c>
      <c r="D936" s="68" t="s">
        <v>3088</v>
      </c>
      <c r="E936" s="68" t="str">
        <f t="shared" si="117"/>
        <v>SERV</v>
      </c>
      <c r="F936" s="68" t="s">
        <v>533</v>
      </c>
      <c r="G936" s="68">
        <f t="shared" si="118"/>
        <v>69</v>
      </c>
      <c r="H936" s="68">
        <f t="shared" si="120"/>
        <v>153</v>
      </c>
      <c r="I936" s="68" t="str">
        <f t="shared" si="113"/>
        <v>69_153_SERV</v>
      </c>
      <c r="J936" s="60">
        <v>16.806343059946499</v>
      </c>
      <c r="K936" s="60">
        <v>42.430729808221301</v>
      </c>
      <c r="L936" s="60">
        <v>67.212232499983301</v>
      </c>
      <c r="M936" s="68">
        <v>108</v>
      </c>
      <c r="N936" s="70">
        <f t="shared" si="114"/>
        <v>0.25597269624573377</v>
      </c>
      <c r="O936" s="71">
        <v>131400972.029999</v>
      </c>
      <c r="P936" s="57">
        <f t="shared" si="115"/>
        <v>0.17855590155764464</v>
      </c>
      <c r="Q936" s="68">
        <v>75</v>
      </c>
      <c r="R936" s="68">
        <v>141</v>
      </c>
      <c r="S936" s="72">
        <f t="shared" si="116"/>
        <v>42.149768456050367</v>
      </c>
    </row>
    <row r="937" spans="1:19" x14ac:dyDescent="0.25">
      <c r="A937" s="68">
        <f t="shared" si="119"/>
        <v>935</v>
      </c>
      <c r="B937" s="68" t="s">
        <v>17</v>
      </c>
      <c r="C937" s="68" t="s">
        <v>675</v>
      </c>
      <c r="D937" s="68" t="s">
        <v>2399</v>
      </c>
      <c r="E937" s="68" t="str">
        <f t="shared" si="117"/>
        <v>AD</v>
      </c>
      <c r="F937" s="68" t="s">
        <v>674</v>
      </c>
      <c r="G937" s="68">
        <f t="shared" si="118"/>
        <v>69</v>
      </c>
      <c r="H937" s="68">
        <f t="shared" si="120"/>
        <v>154</v>
      </c>
      <c r="I937" s="68" t="str">
        <f t="shared" si="113"/>
        <v>69_154_AD</v>
      </c>
      <c r="J937" s="60">
        <v>9.7428047698716895</v>
      </c>
      <c r="K937" s="60">
        <v>60.892763666035002</v>
      </c>
      <c r="L937" s="60">
        <v>46.6385631615777</v>
      </c>
      <c r="M937" s="68">
        <v>401</v>
      </c>
      <c r="N937" s="70">
        <f t="shared" si="114"/>
        <v>0.64476885644768855</v>
      </c>
      <c r="O937" s="71">
        <v>1293696940.8924</v>
      </c>
      <c r="P937" s="57">
        <f t="shared" si="115"/>
        <v>0.8729758167881283</v>
      </c>
      <c r="Q937" s="68">
        <v>265</v>
      </c>
      <c r="R937" s="68">
        <v>706</v>
      </c>
      <c r="S937" s="72">
        <f t="shared" si="116"/>
        <v>39.091377199161464</v>
      </c>
    </row>
    <row r="938" spans="1:19" x14ac:dyDescent="0.25">
      <c r="A938" s="68">
        <f t="shared" si="119"/>
        <v>936</v>
      </c>
      <c r="B938" s="68" t="s">
        <v>17</v>
      </c>
      <c r="C938" s="68" t="s">
        <v>675</v>
      </c>
      <c r="D938" s="68" t="s">
        <v>3088</v>
      </c>
      <c r="E938" s="68" t="str">
        <f t="shared" si="117"/>
        <v>SERV</v>
      </c>
      <c r="F938" s="69" t="s">
        <v>674</v>
      </c>
      <c r="G938" s="68">
        <f t="shared" si="118"/>
        <v>69</v>
      </c>
      <c r="H938" s="68">
        <f t="shared" si="120"/>
        <v>154</v>
      </c>
      <c r="I938" s="68" t="str">
        <f t="shared" si="113"/>
        <v>69_154_SERV</v>
      </c>
      <c r="J938" s="60">
        <v>7.8540588698837901</v>
      </c>
      <c r="K938" s="60">
        <v>65.395659600312101</v>
      </c>
      <c r="L938" s="60">
        <v>47.449008423096501</v>
      </c>
      <c r="M938" s="68">
        <v>212</v>
      </c>
      <c r="N938" s="70">
        <f t="shared" si="114"/>
        <v>0.35523114355231145</v>
      </c>
      <c r="O938" s="71">
        <v>188242095.69191</v>
      </c>
      <c r="P938" s="57">
        <f t="shared" si="115"/>
        <v>0.12702418321187167</v>
      </c>
      <c r="Q938" s="68">
        <v>146</v>
      </c>
      <c r="R938" s="68">
        <v>419</v>
      </c>
      <c r="S938" s="72">
        <f t="shared" si="116"/>
        <v>40.232908964430798</v>
      </c>
    </row>
    <row r="939" spans="1:19" x14ac:dyDescent="0.25">
      <c r="A939" s="68">
        <f t="shared" si="119"/>
        <v>937</v>
      </c>
      <c r="B939" s="68" t="s">
        <v>17</v>
      </c>
      <c r="C939" s="68" t="s">
        <v>1651</v>
      </c>
      <c r="D939" s="68" t="s">
        <v>2399</v>
      </c>
      <c r="E939" s="68" t="str">
        <f t="shared" si="117"/>
        <v>AD</v>
      </c>
      <c r="F939" s="68" t="s">
        <v>1650</v>
      </c>
      <c r="G939" s="68">
        <f t="shared" si="118"/>
        <v>69</v>
      </c>
      <c r="H939" s="68">
        <f t="shared" si="120"/>
        <v>155</v>
      </c>
      <c r="I939" s="68" t="str">
        <f t="shared" si="113"/>
        <v>69_155_AD</v>
      </c>
      <c r="J939" s="60">
        <v>23.239885715966601</v>
      </c>
      <c r="K939" s="60">
        <v>32.987995666770097</v>
      </c>
      <c r="L939" s="60">
        <v>10.602329639907101</v>
      </c>
      <c r="M939" s="68">
        <v>14</v>
      </c>
      <c r="N939" s="70">
        <f t="shared" si="114"/>
        <v>0.18518518518518517</v>
      </c>
      <c r="O939" s="71">
        <v>1690653.58</v>
      </c>
      <c r="P939" s="57">
        <f t="shared" si="115"/>
        <v>1.1847008598000225E-2</v>
      </c>
      <c r="Q939" s="68">
        <v>15</v>
      </c>
      <c r="R939" s="68">
        <v>16</v>
      </c>
      <c r="S939" s="72">
        <f t="shared" si="116"/>
        <v>22.276737007547933</v>
      </c>
    </row>
    <row r="940" spans="1:19" x14ac:dyDescent="0.25">
      <c r="A940" s="68">
        <f t="shared" si="119"/>
        <v>938</v>
      </c>
      <c r="B940" s="68" t="s">
        <v>17</v>
      </c>
      <c r="C940" s="68" t="s">
        <v>1651</v>
      </c>
      <c r="D940" s="68" t="s">
        <v>2860</v>
      </c>
      <c r="E940" s="68" t="str">
        <f t="shared" si="117"/>
        <v>OP</v>
      </c>
      <c r="F940" s="68" t="s">
        <v>1650</v>
      </c>
      <c r="G940" s="68">
        <f t="shared" si="118"/>
        <v>69</v>
      </c>
      <c r="H940" s="68">
        <f t="shared" si="120"/>
        <v>155</v>
      </c>
      <c r="I940" s="68" t="str">
        <f t="shared" si="113"/>
        <v>69_155_OP</v>
      </c>
      <c r="J940" s="60">
        <v>26.7494506657602</v>
      </c>
      <c r="K940" s="60">
        <v>63.278124718769803</v>
      </c>
      <c r="L940" s="60">
        <v>45.854385774452503</v>
      </c>
      <c r="M940" s="68">
        <v>218</v>
      </c>
      <c r="N940" s="70">
        <f t="shared" si="114"/>
        <v>0.65432098765432101</v>
      </c>
      <c r="O940" s="71">
        <v>137834516.81</v>
      </c>
      <c r="P940" s="57">
        <f t="shared" si="115"/>
        <v>0.96585529115271296</v>
      </c>
      <c r="Q940" s="68">
        <v>53</v>
      </c>
      <c r="R940" s="68">
        <v>224</v>
      </c>
      <c r="S940" s="72">
        <f t="shared" si="116"/>
        <v>45.293987052994169</v>
      </c>
    </row>
    <row r="941" spans="1:19" x14ac:dyDescent="0.25">
      <c r="A941" s="68">
        <f t="shared" si="119"/>
        <v>939</v>
      </c>
      <c r="B941" s="68" t="s">
        <v>17</v>
      </c>
      <c r="C941" s="68" t="s">
        <v>1651</v>
      </c>
      <c r="D941" s="68" t="s">
        <v>3088</v>
      </c>
      <c r="E941" s="68" t="str">
        <f t="shared" si="117"/>
        <v>SERV</v>
      </c>
      <c r="F941" s="68" t="s">
        <v>1650</v>
      </c>
      <c r="G941" s="68">
        <f t="shared" si="118"/>
        <v>69</v>
      </c>
      <c r="H941" s="68">
        <f t="shared" si="120"/>
        <v>155</v>
      </c>
      <c r="I941" s="68" t="str">
        <f t="shared" si="113"/>
        <v>69_155_SERV</v>
      </c>
      <c r="J941" s="60">
        <v>35.2799385699373</v>
      </c>
      <c r="K941" s="60">
        <v>77.155099713508307</v>
      </c>
      <c r="L941" s="60">
        <v>38.278035004221302</v>
      </c>
      <c r="M941" s="68">
        <v>15</v>
      </c>
      <c r="N941" s="70">
        <f t="shared" si="114"/>
        <v>0.16049382716049382</v>
      </c>
      <c r="O941" s="71">
        <v>3182042.66</v>
      </c>
      <c r="P941" s="57">
        <f t="shared" si="115"/>
        <v>2.2297700249286734E-2</v>
      </c>
      <c r="Q941" s="68">
        <v>13</v>
      </c>
      <c r="R941" s="68">
        <v>15</v>
      </c>
      <c r="S941" s="72">
        <f t="shared" si="116"/>
        <v>50.23769109588897</v>
      </c>
    </row>
    <row r="942" spans="1:19" x14ac:dyDescent="0.25">
      <c r="A942" s="68">
        <f t="shared" si="119"/>
        <v>940</v>
      </c>
      <c r="B942" s="68" t="s">
        <v>17</v>
      </c>
      <c r="C942" s="68" t="s">
        <v>1508</v>
      </c>
      <c r="D942" s="68" t="s">
        <v>2399</v>
      </c>
      <c r="E942" s="68" t="str">
        <f t="shared" si="117"/>
        <v>AD</v>
      </c>
      <c r="F942" s="68" t="s">
        <v>1507</v>
      </c>
      <c r="G942" s="68">
        <f t="shared" si="118"/>
        <v>69</v>
      </c>
      <c r="H942" s="68">
        <f t="shared" si="120"/>
        <v>156</v>
      </c>
      <c r="I942" s="68" t="str">
        <f t="shared" si="113"/>
        <v>69_156_AD</v>
      </c>
      <c r="J942" s="60">
        <v>17.4573393223863</v>
      </c>
      <c r="K942" s="60">
        <v>40.801292646221903</v>
      </c>
      <c r="L942" s="60">
        <v>55.330805723489398</v>
      </c>
      <c r="M942" s="68">
        <v>547</v>
      </c>
      <c r="N942" s="70">
        <f t="shared" si="114"/>
        <v>0.66590909090909089</v>
      </c>
      <c r="O942" s="71">
        <v>508372036.292265</v>
      </c>
      <c r="P942" s="57">
        <f t="shared" si="115"/>
        <v>0.80494648009929992</v>
      </c>
      <c r="Q942" s="68">
        <v>293</v>
      </c>
      <c r="R942" s="68">
        <v>714</v>
      </c>
      <c r="S942" s="72">
        <f t="shared" si="116"/>
        <v>37.863145897365861</v>
      </c>
    </row>
    <row r="943" spans="1:19" x14ac:dyDescent="0.25">
      <c r="A943" s="68">
        <f t="shared" si="119"/>
        <v>941</v>
      </c>
      <c r="B943" s="68" t="s">
        <v>17</v>
      </c>
      <c r="C943" s="68" t="s">
        <v>1508</v>
      </c>
      <c r="D943" s="68" t="s">
        <v>2456</v>
      </c>
      <c r="E943" s="68" t="str">
        <f t="shared" si="117"/>
        <v>AR</v>
      </c>
      <c r="F943" s="68" t="s">
        <v>1507</v>
      </c>
      <c r="G943" s="68">
        <f t="shared" si="118"/>
        <v>69</v>
      </c>
      <c r="H943" s="68">
        <f t="shared" si="120"/>
        <v>156</v>
      </c>
      <c r="I943" s="68" t="str">
        <f t="shared" si="113"/>
        <v>69_156_AR</v>
      </c>
      <c r="J943" s="60">
        <v>68.615962066454301</v>
      </c>
      <c r="K943" s="60">
        <v>22.3410333850297</v>
      </c>
      <c r="L943" s="60">
        <v>11.714546774532099</v>
      </c>
      <c r="M943" s="68">
        <v>4</v>
      </c>
      <c r="N943" s="70">
        <f t="shared" si="114"/>
        <v>4.5454545454545452E-3</v>
      </c>
      <c r="O943" s="71">
        <v>465000</v>
      </c>
      <c r="P943" s="57">
        <f t="shared" si="115"/>
        <v>7.3627203411123093E-4</v>
      </c>
      <c r="Q943" s="68">
        <v>2</v>
      </c>
      <c r="R943" s="68">
        <v>4</v>
      </c>
      <c r="S943" s="72">
        <f t="shared" si="116"/>
        <v>34.223847408672036</v>
      </c>
    </row>
    <row r="944" spans="1:19" x14ac:dyDescent="0.25">
      <c r="A944" s="68">
        <f t="shared" si="119"/>
        <v>942</v>
      </c>
      <c r="B944" s="68" t="s">
        <v>17</v>
      </c>
      <c r="C944" s="68" t="s">
        <v>1508</v>
      </c>
      <c r="D944" s="68" t="s">
        <v>3088</v>
      </c>
      <c r="E944" s="68" t="str">
        <f t="shared" si="117"/>
        <v>SERV</v>
      </c>
      <c r="F944" s="68" t="s">
        <v>1507</v>
      </c>
      <c r="G944" s="68">
        <f t="shared" si="118"/>
        <v>69</v>
      </c>
      <c r="H944" s="68">
        <f t="shared" si="120"/>
        <v>156</v>
      </c>
      <c r="I944" s="68" t="str">
        <f t="shared" si="113"/>
        <v>69_156_SERV</v>
      </c>
      <c r="J944" s="60">
        <v>23.804695004356599</v>
      </c>
      <c r="K944" s="60">
        <v>44.414823200010296</v>
      </c>
      <c r="L944" s="60">
        <v>75.199070654776804</v>
      </c>
      <c r="M944" s="68">
        <v>268</v>
      </c>
      <c r="N944" s="70">
        <f t="shared" si="114"/>
        <v>0.32954545454545453</v>
      </c>
      <c r="O944" s="71">
        <v>122723010.071999</v>
      </c>
      <c r="P944" s="57">
        <f t="shared" si="115"/>
        <v>0.1943172478665888</v>
      </c>
      <c r="Q944" s="68">
        <v>145</v>
      </c>
      <c r="R944" s="68">
        <v>299</v>
      </c>
      <c r="S944" s="72">
        <f t="shared" si="116"/>
        <v>47.806196286381237</v>
      </c>
    </row>
    <row r="945" spans="1:19" x14ac:dyDescent="0.25">
      <c r="A945" s="68">
        <f t="shared" si="119"/>
        <v>943</v>
      </c>
      <c r="B945" s="68" t="s">
        <v>17</v>
      </c>
      <c r="C945" s="68" t="s">
        <v>762</v>
      </c>
      <c r="D945" s="68" t="s">
        <v>2399</v>
      </c>
      <c r="E945" s="68" t="str">
        <f t="shared" si="117"/>
        <v>AD</v>
      </c>
      <c r="F945" s="68" t="s">
        <v>761</v>
      </c>
      <c r="G945" s="68">
        <f t="shared" si="118"/>
        <v>69</v>
      </c>
      <c r="H945" s="68">
        <f t="shared" si="120"/>
        <v>157</v>
      </c>
      <c r="I945" s="68" t="str">
        <f t="shared" si="113"/>
        <v>69_157_AD</v>
      </c>
      <c r="J945" s="60">
        <v>15.198958217180801</v>
      </c>
      <c r="K945" s="60">
        <v>49.193072093446403</v>
      </c>
      <c r="L945" s="60">
        <v>69.297232526800002</v>
      </c>
      <c r="M945" s="68">
        <v>259</v>
      </c>
      <c r="N945" s="70">
        <f t="shared" si="114"/>
        <v>0.69444444444444442</v>
      </c>
      <c r="O945" s="71">
        <v>4336729705.4130602</v>
      </c>
      <c r="P945" s="57">
        <f t="shared" si="115"/>
        <v>0.77003016962748572</v>
      </c>
      <c r="Q945" s="68">
        <v>150</v>
      </c>
      <c r="R945" s="68">
        <v>319</v>
      </c>
      <c r="S945" s="72">
        <f t="shared" si="116"/>
        <v>44.563087612475734</v>
      </c>
    </row>
    <row r="946" spans="1:19" x14ac:dyDescent="0.25">
      <c r="A946" s="68">
        <f t="shared" si="119"/>
        <v>944</v>
      </c>
      <c r="B946" s="68" t="s">
        <v>17</v>
      </c>
      <c r="C946" s="68" t="s">
        <v>762</v>
      </c>
      <c r="D946" s="68" t="s">
        <v>2860</v>
      </c>
      <c r="E946" s="68" t="str">
        <f t="shared" si="117"/>
        <v>OP</v>
      </c>
      <c r="F946" s="68" t="s">
        <v>761</v>
      </c>
      <c r="G946" s="68">
        <f t="shared" si="118"/>
        <v>69</v>
      </c>
      <c r="H946" s="68">
        <f t="shared" si="120"/>
        <v>157</v>
      </c>
      <c r="I946" s="68" t="str">
        <f t="shared" si="113"/>
        <v>69_157_OP</v>
      </c>
      <c r="J946" s="60">
        <v>22.707079119581</v>
      </c>
      <c r="K946" s="60">
        <v>53.145418494445003</v>
      </c>
      <c r="L946" s="60">
        <v>41.753913293385502</v>
      </c>
      <c r="M946" s="68">
        <v>31</v>
      </c>
      <c r="N946" s="70">
        <f t="shared" si="114"/>
        <v>0.10185185185185185</v>
      </c>
      <c r="O946" s="71">
        <v>262912229.479368</v>
      </c>
      <c r="P946" s="57">
        <f t="shared" si="115"/>
        <v>4.6682722331170837E-2</v>
      </c>
      <c r="Q946" s="68">
        <v>22</v>
      </c>
      <c r="R946" s="68">
        <v>31</v>
      </c>
      <c r="S946" s="72">
        <f t="shared" si="116"/>
        <v>39.202136969137172</v>
      </c>
    </row>
    <row r="947" spans="1:19" x14ac:dyDescent="0.25">
      <c r="A947" s="68">
        <f t="shared" si="119"/>
        <v>945</v>
      </c>
      <c r="B947" s="68" t="s">
        <v>17</v>
      </c>
      <c r="C947" s="68" t="s">
        <v>762</v>
      </c>
      <c r="D947" s="68" t="s">
        <v>3088</v>
      </c>
      <c r="E947" s="68" t="str">
        <f t="shared" si="117"/>
        <v>SERV</v>
      </c>
      <c r="F947" s="68" t="s">
        <v>761</v>
      </c>
      <c r="G947" s="68">
        <f t="shared" si="118"/>
        <v>69</v>
      </c>
      <c r="H947" s="68">
        <f t="shared" si="120"/>
        <v>157</v>
      </c>
      <c r="I947" s="68" t="str">
        <f t="shared" si="113"/>
        <v>69_157_SERV</v>
      </c>
      <c r="J947" s="60">
        <v>39.032239388713599</v>
      </c>
      <c r="K947" s="60">
        <v>64.6733048131114</v>
      </c>
      <c r="L947" s="60">
        <v>75.416183411841899</v>
      </c>
      <c r="M947" s="68">
        <v>60</v>
      </c>
      <c r="N947" s="70">
        <f t="shared" si="114"/>
        <v>0.20370370370370369</v>
      </c>
      <c r="O947" s="71">
        <v>1032253900.45</v>
      </c>
      <c r="P947" s="57">
        <f t="shared" si="115"/>
        <v>0.18328710804134349</v>
      </c>
      <c r="Q947" s="68">
        <v>44</v>
      </c>
      <c r="R947" s="68">
        <v>62</v>
      </c>
      <c r="S947" s="72">
        <f t="shared" si="116"/>
        <v>59.707242537888966</v>
      </c>
    </row>
    <row r="948" spans="1:19" x14ac:dyDescent="0.25">
      <c r="A948" s="68">
        <f t="shared" si="119"/>
        <v>946</v>
      </c>
      <c r="B948" s="68" t="s">
        <v>17</v>
      </c>
      <c r="C948" s="68" t="s">
        <v>2533</v>
      </c>
      <c r="D948" s="68" t="s">
        <v>2860</v>
      </c>
      <c r="E948" s="68" t="str">
        <f t="shared" si="117"/>
        <v>OP</v>
      </c>
      <c r="F948" s="68" t="s">
        <v>2532</v>
      </c>
      <c r="G948" s="68">
        <f t="shared" si="118"/>
        <v>69</v>
      </c>
      <c r="H948" s="68">
        <f t="shared" si="120"/>
        <v>158</v>
      </c>
      <c r="I948" s="68" t="str">
        <f t="shared" si="113"/>
        <v>69_158_OP</v>
      </c>
      <c r="J948" s="60">
        <v>27.998067917697998</v>
      </c>
      <c r="K948" s="60">
        <v>45.451848781900097</v>
      </c>
      <c r="L948" s="60">
        <v>34.235744623215901</v>
      </c>
      <c r="M948" s="68">
        <v>71</v>
      </c>
      <c r="N948" s="70">
        <f t="shared" si="114"/>
        <v>0.88</v>
      </c>
      <c r="O948" s="71">
        <v>145355269.21999899</v>
      </c>
      <c r="P948" s="57">
        <f t="shared" si="115"/>
        <v>0.97424004747931336</v>
      </c>
      <c r="Q948" s="68">
        <v>22</v>
      </c>
      <c r="R948" s="68">
        <v>71</v>
      </c>
      <c r="S948" s="72">
        <f t="shared" si="116"/>
        <v>35.895220440937997</v>
      </c>
    </row>
    <row r="949" spans="1:19" x14ac:dyDescent="0.25">
      <c r="A949" s="68">
        <f t="shared" si="119"/>
        <v>947</v>
      </c>
      <c r="B949" s="68" t="s">
        <v>17</v>
      </c>
      <c r="C949" s="68" t="s">
        <v>2533</v>
      </c>
      <c r="D949" s="68" t="s">
        <v>2893</v>
      </c>
      <c r="E949" s="68" t="str">
        <f t="shared" si="117"/>
        <v>SOP</v>
      </c>
      <c r="F949" s="68" t="s">
        <v>2532</v>
      </c>
      <c r="G949" s="68">
        <f t="shared" si="118"/>
        <v>69</v>
      </c>
      <c r="H949" s="68">
        <f t="shared" si="120"/>
        <v>158</v>
      </c>
      <c r="I949" s="68" t="str">
        <f t="shared" si="113"/>
        <v>69_158_SOP</v>
      </c>
      <c r="J949" s="60">
        <v>42.117301725426501</v>
      </c>
      <c r="K949" s="60">
        <v>34.950615989951501</v>
      </c>
      <c r="L949" s="60">
        <v>26.554410818383101</v>
      </c>
      <c r="M949" s="68">
        <v>6</v>
      </c>
      <c r="N949" s="70">
        <f t="shared" si="114"/>
        <v>0.12</v>
      </c>
      <c r="O949" s="71">
        <v>3843349.33</v>
      </c>
      <c r="P949" s="57">
        <f t="shared" si="115"/>
        <v>2.5759952520686566E-2</v>
      </c>
      <c r="Q949" s="68">
        <v>3</v>
      </c>
      <c r="R949" s="68">
        <v>6</v>
      </c>
      <c r="S949" s="72">
        <f t="shared" si="116"/>
        <v>34.540776177920371</v>
      </c>
    </row>
    <row r="950" spans="1:19" x14ac:dyDescent="0.25">
      <c r="A950" s="68">
        <f t="shared" si="119"/>
        <v>948</v>
      </c>
      <c r="B950" s="68" t="s">
        <v>17</v>
      </c>
      <c r="C950" s="68" t="s">
        <v>1190</v>
      </c>
      <c r="D950" s="68" t="s">
        <v>2399</v>
      </c>
      <c r="E950" s="68" t="str">
        <f t="shared" si="117"/>
        <v>AD</v>
      </c>
      <c r="F950" s="68" t="s">
        <v>1189</v>
      </c>
      <c r="G950" s="68">
        <f t="shared" si="118"/>
        <v>69</v>
      </c>
      <c r="H950" s="68">
        <f t="shared" si="120"/>
        <v>159</v>
      </c>
      <c r="I950" s="68" t="str">
        <f t="shared" si="113"/>
        <v>69_159_AD</v>
      </c>
      <c r="J950" s="60">
        <v>14.114783771539701</v>
      </c>
      <c r="K950" s="60">
        <v>46.595267229617903</v>
      </c>
      <c r="L950" s="60">
        <v>58.2223760995563</v>
      </c>
      <c r="M950" s="68">
        <v>364</v>
      </c>
      <c r="N950" s="70">
        <f t="shared" si="114"/>
        <v>0.65329512893982811</v>
      </c>
      <c r="O950" s="71">
        <v>1330228572.0049701</v>
      </c>
      <c r="P950" s="57">
        <f t="shared" si="115"/>
        <v>0.93572194777816275</v>
      </c>
      <c r="Q950" s="68">
        <v>228</v>
      </c>
      <c r="R950" s="68">
        <v>485</v>
      </c>
      <c r="S950" s="72">
        <f t="shared" si="116"/>
        <v>39.644142366904639</v>
      </c>
    </row>
    <row r="951" spans="1:19" x14ac:dyDescent="0.25">
      <c r="A951" s="68">
        <f t="shared" si="119"/>
        <v>949</v>
      </c>
      <c r="B951" s="68" t="s">
        <v>17</v>
      </c>
      <c r="C951" s="68" t="s">
        <v>1190</v>
      </c>
      <c r="D951" s="68" t="s">
        <v>2860</v>
      </c>
      <c r="E951" s="68" t="str">
        <f t="shared" si="117"/>
        <v>OP</v>
      </c>
      <c r="F951" s="68" t="s">
        <v>1189</v>
      </c>
      <c r="G951" s="68">
        <f t="shared" si="118"/>
        <v>69</v>
      </c>
      <c r="H951" s="68">
        <f t="shared" si="120"/>
        <v>159</v>
      </c>
      <c r="I951" s="68" t="str">
        <f t="shared" si="113"/>
        <v>69_159_OP</v>
      </c>
      <c r="J951" s="60">
        <v>32.5957461389253</v>
      </c>
      <c r="K951" s="60">
        <v>24.026445158003199</v>
      </c>
      <c r="L951" s="60">
        <v>11.5956593399738</v>
      </c>
      <c r="M951" s="68">
        <v>32</v>
      </c>
      <c r="N951" s="70">
        <f t="shared" si="114"/>
        <v>5.1575931232091692E-2</v>
      </c>
      <c r="O951" s="71">
        <v>7488711.2300000004</v>
      </c>
      <c r="P951" s="57">
        <f t="shared" si="115"/>
        <v>5.2677799935706236E-3</v>
      </c>
      <c r="Q951" s="68">
        <v>18</v>
      </c>
      <c r="R951" s="68">
        <v>32</v>
      </c>
      <c r="S951" s="72">
        <f t="shared" si="116"/>
        <v>22.739283545634098</v>
      </c>
    </row>
    <row r="952" spans="1:19" x14ac:dyDescent="0.25">
      <c r="A952" s="68">
        <f t="shared" si="119"/>
        <v>950</v>
      </c>
      <c r="B952" s="68" t="s">
        <v>17</v>
      </c>
      <c r="C952" s="68" t="s">
        <v>1190</v>
      </c>
      <c r="D952" s="68" t="s">
        <v>3088</v>
      </c>
      <c r="E952" s="68" t="str">
        <f t="shared" si="117"/>
        <v>SERV</v>
      </c>
      <c r="F952" s="68" t="s">
        <v>1189</v>
      </c>
      <c r="G952" s="68">
        <f t="shared" si="118"/>
        <v>69</v>
      </c>
      <c r="H952" s="68">
        <f t="shared" si="120"/>
        <v>159</v>
      </c>
      <c r="I952" s="68" t="str">
        <f t="shared" si="113"/>
        <v>69_159_SERV</v>
      </c>
      <c r="J952" s="60">
        <v>15.1946885255535</v>
      </c>
      <c r="K952" s="60">
        <v>47.413604058946703</v>
      </c>
      <c r="L952" s="60">
        <v>59.978401671579199</v>
      </c>
      <c r="M952" s="68">
        <v>106</v>
      </c>
      <c r="N952" s="70">
        <f t="shared" si="114"/>
        <v>0.27793696275071633</v>
      </c>
      <c r="O952" s="71">
        <v>82856898.984867305</v>
      </c>
      <c r="P952" s="57">
        <f t="shared" si="115"/>
        <v>5.8283982570093852E-2</v>
      </c>
      <c r="Q952" s="68">
        <v>97</v>
      </c>
      <c r="R952" s="68">
        <v>120</v>
      </c>
      <c r="S952" s="72">
        <f t="shared" si="116"/>
        <v>40.862231418693135</v>
      </c>
    </row>
    <row r="953" spans="1:19" x14ac:dyDescent="0.25">
      <c r="A953" s="68">
        <f t="shared" si="119"/>
        <v>951</v>
      </c>
      <c r="B953" s="68" t="s">
        <v>17</v>
      </c>
      <c r="C953" s="68" t="s">
        <v>1190</v>
      </c>
      <c r="D953" s="68" t="s">
        <v>2893</v>
      </c>
      <c r="E953" s="68" t="str">
        <f t="shared" si="117"/>
        <v>SOP</v>
      </c>
      <c r="F953" s="68" t="s">
        <v>1189</v>
      </c>
      <c r="G953" s="68">
        <f t="shared" si="118"/>
        <v>69</v>
      </c>
      <c r="H953" s="68">
        <f t="shared" si="120"/>
        <v>159</v>
      </c>
      <c r="I953" s="68" t="str">
        <f t="shared" si="113"/>
        <v>69_159_SOP</v>
      </c>
      <c r="J953" s="60">
        <v>33.137500319026998</v>
      </c>
      <c r="K953" s="60">
        <v>28.2634728380004</v>
      </c>
      <c r="L953" s="60">
        <v>7.9901334420436996</v>
      </c>
      <c r="M953" s="68">
        <v>7</v>
      </c>
      <c r="N953" s="70">
        <f t="shared" si="114"/>
        <v>1.7191977077363897E-2</v>
      </c>
      <c r="O953" s="71">
        <v>1032498.23</v>
      </c>
      <c r="P953" s="57">
        <f t="shared" si="115"/>
        <v>7.2628965817274273E-4</v>
      </c>
      <c r="Q953" s="68">
        <v>6</v>
      </c>
      <c r="R953" s="68">
        <v>7</v>
      </c>
      <c r="S953" s="72">
        <f t="shared" si="116"/>
        <v>23.130368866357031</v>
      </c>
    </row>
    <row r="954" spans="1:19" x14ac:dyDescent="0.25">
      <c r="A954" s="68">
        <f t="shared" si="119"/>
        <v>952</v>
      </c>
      <c r="B954" s="68" t="s">
        <v>17</v>
      </c>
      <c r="C954" s="68" t="s">
        <v>1617</v>
      </c>
      <c r="D954" s="68" t="s">
        <v>2399</v>
      </c>
      <c r="E954" s="68" t="str">
        <f t="shared" si="117"/>
        <v>AD</v>
      </c>
      <c r="F954" s="68" t="s">
        <v>1616</v>
      </c>
      <c r="G954" s="68">
        <f t="shared" si="118"/>
        <v>69</v>
      </c>
      <c r="H954" s="68">
        <f t="shared" si="120"/>
        <v>160</v>
      </c>
      <c r="I954" s="68" t="str">
        <f t="shared" si="113"/>
        <v>69_160_AD</v>
      </c>
      <c r="J954" s="60">
        <v>37.2967648967985</v>
      </c>
      <c r="K954" s="60">
        <v>56.097951573631001</v>
      </c>
      <c r="L954" s="60">
        <v>50.117438465573798</v>
      </c>
      <c r="M954" s="68">
        <v>181</v>
      </c>
      <c r="N954" s="70">
        <f t="shared" si="114"/>
        <v>0.26746987951807227</v>
      </c>
      <c r="O954" s="71">
        <v>65314158.715999901</v>
      </c>
      <c r="P954" s="57">
        <f t="shared" si="115"/>
        <v>0.14714508850343919</v>
      </c>
      <c r="Q954" s="68">
        <v>111</v>
      </c>
      <c r="R954" s="68">
        <v>202</v>
      </c>
      <c r="S954" s="72">
        <f t="shared" si="116"/>
        <v>47.837384978667764</v>
      </c>
    </row>
    <row r="955" spans="1:19" x14ac:dyDescent="0.25">
      <c r="A955" s="68">
        <f t="shared" si="119"/>
        <v>953</v>
      </c>
      <c r="B955" s="68" t="s">
        <v>17</v>
      </c>
      <c r="C955" s="68" t="s">
        <v>1617</v>
      </c>
      <c r="D955" s="68" t="s">
        <v>2860</v>
      </c>
      <c r="E955" s="68" t="str">
        <f t="shared" si="117"/>
        <v>OP</v>
      </c>
      <c r="F955" s="68" t="s">
        <v>1616</v>
      </c>
      <c r="G955" s="68">
        <f t="shared" si="118"/>
        <v>69</v>
      </c>
      <c r="H955" s="68">
        <f t="shared" si="120"/>
        <v>160</v>
      </c>
      <c r="I955" s="68" t="str">
        <f t="shared" si="113"/>
        <v>69_160_OP</v>
      </c>
      <c r="J955" s="60">
        <v>17.701548743113399</v>
      </c>
      <c r="K955" s="60">
        <v>21.517390821102701</v>
      </c>
      <c r="L955" s="60">
        <v>8.4037311508879693</v>
      </c>
      <c r="M955" s="68">
        <v>213</v>
      </c>
      <c r="N955" s="70">
        <f t="shared" si="114"/>
        <v>0.17349397590361446</v>
      </c>
      <c r="O955" s="71">
        <v>263058343.88</v>
      </c>
      <c r="P955" s="57">
        <f t="shared" si="115"/>
        <v>0.59263939171444258</v>
      </c>
      <c r="Q955" s="68">
        <v>72</v>
      </c>
      <c r="R955" s="68">
        <v>215</v>
      </c>
      <c r="S955" s="72">
        <f t="shared" si="116"/>
        <v>15.874223571701357</v>
      </c>
    </row>
    <row r="956" spans="1:19" x14ac:dyDescent="0.25">
      <c r="A956" s="68">
        <f t="shared" si="119"/>
        <v>954</v>
      </c>
      <c r="B956" s="68" t="s">
        <v>17</v>
      </c>
      <c r="C956" s="68" t="s">
        <v>1617</v>
      </c>
      <c r="D956" s="68" t="s">
        <v>3088</v>
      </c>
      <c r="E956" s="68" t="str">
        <f t="shared" si="117"/>
        <v>SERV</v>
      </c>
      <c r="F956" s="68" t="s">
        <v>1616</v>
      </c>
      <c r="G956" s="68">
        <f t="shared" si="118"/>
        <v>69</v>
      </c>
      <c r="H956" s="68">
        <f t="shared" si="120"/>
        <v>160</v>
      </c>
      <c r="I956" s="68" t="str">
        <f t="shared" si="113"/>
        <v>69_160_SERV</v>
      </c>
      <c r="J956" s="60">
        <v>19.557853617395399</v>
      </c>
      <c r="K956" s="60">
        <v>30.034170225654901</v>
      </c>
      <c r="L956" s="60">
        <v>62.9754896079424</v>
      </c>
      <c r="M956" s="68">
        <v>539</v>
      </c>
      <c r="N956" s="70">
        <f t="shared" si="114"/>
        <v>0.53012048192771088</v>
      </c>
      <c r="O956" s="71">
        <v>114042407.68000001</v>
      </c>
      <c r="P956" s="57">
        <f t="shared" si="115"/>
        <v>0.25692408049203175</v>
      </c>
      <c r="Q956" s="68">
        <v>220</v>
      </c>
      <c r="R956" s="68">
        <v>553</v>
      </c>
      <c r="S956" s="72">
        <f t="shared" si="116"/>
        <v>37.522504483664228</v>
      </c>
    </row>
    <row r="957" spans="1:19" x14ac:dyDescent="0.25">
      <c r="A957" s="68">
        <f t="shared" si="119"/>
        <v>955</v>
      </c>
      <c r="B957" s="68" t="s">
        <v>17</v>
      </c>
      <c r="C957" s="68" t="s">
        <v>1617</v>
      </c>
      <c r="D957" s="68" t="s">
        <v>2893</v>
      </c>
      <c r="E957" s="68" t="str">
        <f t="shared" si="117"/>
        <v>SOP</v>
      </c>
      <c r="F957" s="68" t="s">
        <v>1616</v>
      </c>
      <c r="G957" s="68">
        <f t="shared" si="118"/>
        <v>69</v>
      </c>
      <c r="H957" s="68">
        <f t="shared" si="120"/>
        <v>160</v>
      </c>
      <c r="I957" s="68" t="str">
        <f t="shared" si="113"/>
        <v>69_160_SOP</v>
      </c>
      <c r="J957" s="60">
        <v>20.049675828829201</v>
      </c>
      <c r="K957" s="60">
        <v>11.6507454235546</v>
      </c>
      <c r="L957" s="60">
        <v>13.6471760944446</v>
      </c>
      <c r="M957" s="68">
        <v>14</v>
      </c>
      <c r="N957" s="70">
        <f t="shared" si="114"/>
        <v>2.891566265060241E-2</v>
      </c>
      <c r="O957" s="71">
        <v>1460990.5799999901</v>
      </c>
      <c r="P957" s="57">
        <f t="shared" si="115"/>
        <v>3.2914392900865275E-3</v>
      </c>
      <c r="Q957" s="68">
        <v>12</v>
      </c>
      <c r="R957" s="68">
        <v>14</v>
      </c>
      <c r="S957" s="72">
        <f t="shared" si="116"/>
        <v>15.115865782276133</v>
      </c>
    </row>
    <row r="958" spans="1:19" x14ac:dyDescent="0.25">
      <c r="A958" s="68">
        <f t="shared" si="119"/>
        <v>956</v>
      </c>
      <c r="B958" s="68" t="s">
        <v>17</v>
      </c>
      <c r="C958" s="68" t="s">
        <v>436</v>
      </c>
      <c r="D958" s="68" t="s">
        <v>2399</v>
      </c>
      <c r="E958" s="68" t="str">
        <f t="shared" si="117"/>
        <v>AD</v>
      </c>
      <c r="F958" s="68" t="s">
        <v>435</v>
      </c>
      <c r="G958" s="68">
        <f t="shared" si="118"/>
        <v>69</v>
      </c>
      <c r="H958" s="68">
        <f t="shared" si="120"/>
        <v>161</v>
      </c>
      <c r="I958" s="68" t="str">
        <f t="shared" si="113"/>
        <v>69_161_AD</v>
      </c>
      <c r="J958" s="60">
        <v>11.740603801672201</v>
      </c>
      <c r="K958" s="60">
        <v>28.721098731838801</v>
      </c>
      <c r="L958" s="60">
        <v>56.690529183629202</v>
      </c>
      <c r="M958" s="68">
        <v>569</v>
      </c>
      <c r="N958" s="70">
        <f t="shared" si="114"/>
        <v>0.58363636363636362</v>
      </c>
      <c r="O958" s="71">
        <v>417607410.92584097</v>
      </c>
      <c r="P958" s="57">
        <f t="shared" si="115"/>
        <v>0.67674326924991346</v>
      </c>
      <c r="Q958" s="68">
        <v>321</v>
      </c>
      <c r="R958" s="68">
        <v>722</v>
      </c>
      <c r="S958" s="72">
        <f t="shared" si="116"/>
        <v>32.384077239046739</v>
      </c>
    </row>
    <row r="959" spans="1:19" x14ac:dyDescent="0.25">
      <c r="A959" s="68">
        <f t="shared" si="119"/>
        <v>957</v>
      </c>
      <c r="B959" s="68" t="s">
        <v>17</v>
      </c>
      <c r="C959" s="68" t="s">
        <v>436</v>
      </c>
      <c r="D959" s="68" t="s">
        <v>2860</v>
      </c>
      <c r="E959" s="68" t="str">
        <f t="shared" si="117"/>
        <v>OP</v>
      </c>
      <c r="F959" s="68" t="s">
        <v>435</v>
      </c>
      <c r="G959" s="68">
        <f t="shared" si="118"/>
        <v>69</v>
      </c>
      <c r="H959" s="68">
        <f t="shared" si="120"/>
        <v>161</v>
      </c>
      <c r="I959" s="68" t="str">
        <f t="shared" si="113"/>
        <v>69_161_OP</v>
      </c>
      <c r="J959" s="60">
        <v>57.111057165814501</v>
      </c>
      <c r="K959" s="60">
        <v>36.316961646028901</v>
      </c>
      <c r="L959" s="60">
        <v>35.797556678136097</v>
      </c>
      <c r="M959" s="68">
        <v>102</v>
      </c>
      <c r="N959" s="70">
        <f t="shared" si="114"/>
        <v>6.1818181818181821E-2</v>
      </c>
      <c r="O959" s="71">
        <v>64954891.395800002</v>
      </c>
      <c r="P959" s="57">
        <f t="shared" si="115"/>
        <v>0.10526102843699971</v>
      </c>
      <c r="Q959" s="68">
        <v>34</v>
      </c>
      <c r="R959" s="68">
        <v>102</v>
      </c>
      <c r="S959" s="72">
        <f t="shared" si="116"/>
        <v>43.075191829993166</v>
      </c>
    </row>
    <row r="960" spans="1:19" x14ac:dyDescent="0.25">
      <c r="A960" s="68">
        <f t="shared" si="119"/>
        <v>958</v>
      </c>
      <c r="B960" s="68" t="s">
        <v>17</v>
      </c>
      <c r="C960" s="68" t="s">
        <v>436</v>
      </c>
      <c r="D960" s="68" t="s">
        <v>3088</v>
      </c>
      <c r="E960" s="68" t="str">
        <f t="shared" si="117"/>
        <v>SERV</v>
      </c>
      <c r="F960" s="69" t="s">
        <v>435</v>
      </c>
      <c r="G960" s="68">
        <f t="shared" si="118"/>
        <v>69</v>
      </c>
      <c r="H960" s="68">
        <f t="shared" si="120"/>
        <v>161</v>
      </c>
      <c r="I960" s="68" t="str">
        <f t="shared" si="113"/>
        <v>69_161_SERV</v>
      </c>
      <c r="J960" s="60">
        <v>32.402620243065797</v>
      </c>
      <c r="K960" s="60">
        <v>32.247646934334902</v>
      </c>
      <c r="L960" s="60">
        <v>66.243124790954397</v>
      </c>
      <c r="M960" s="68">
        <v>352</v>
      </c>
      <c r="N960" s="70">
        <f t="shared" si="114"/>
        <v>0.35454545454545455</v>
      </c>
      <c r="O960" s="71">
        <v>134521649.45331699</v>
      </c>
      <c r="P960" s="57">
        <f t="shared" si="115"/>
        <v>0.21799570231308688</v>
      </c>
      <c r="Q960" s="68">
        <v>195</v>
      </c>
      <c r="R960" s="68">
        <v>372</v>
      </c>
      <c r="S960" s="72">
        <f t="shared" si="116"/>
        <v>43.631130656118366</v>
      </c>
    </row>
    <row r="961" spans="1:19" x14ac:dyDescent="0.25">
      <c r="A961" s="68">
        <f t="shared" si="119"/>
        <v>959</v>
      </c>
      <c r="B961" s="68" t="s">
        <v>17</v>
      </c>
      <c r="C961" s="68" t="s">
        <v>2527</v>
      </c>
      <c r="D961" s="68" t="s">
        <v>2860</v>
      </c>
      <c r="E961" s="68" t="str">
        <f t="shared" si="117"/>
        <v>OP</v>
      </c>
      <c r="F961" s="68" t="s">
        <v>2526</v>
      </c>
      <c r="G961" s="68">
        <f t="shared" si="118"/>
        <v>69</v>
      </c>
      <c r="H961" s="68">
        <f t="shared" si="120"/>
        <v>162</v>
      </c>
      <c r="I961" s="68" t="str">
        <f t="shared" si="113"/>
        <v>69_162_OP</v>
      </c>
      <c r="J961" s="60">
        <v>28.023965272949599</v>
      </c>
      <c r="K961" s="60">
        <v>6.4304208188443903</v>
      </c>
      <c r="L961" s="60">
        <v>19.559310975357899</v>
      </c>
      <c r="M961" s="68">
        <v>87</v>
      </c>
      <c r="N961" s="70">
        <f t="shared" si="114"/>
        <v>1</v>
      </c>
      <c r="O961" s="71">
        <v>62316263.109999903</v>
      </c>
      <c r="P961" s="57">
        <f t="shared" si="115"/>
        <v>1</v>
      </c>
      <c r="Q961" s="68">
        <v>30</v>
      </c>
      <c r="R961" s="68">
        <v>98</v>
      </c>
      <c r="S961" s="72">
        <f t="shared" si="116"/>
        <v>18.004565689050633</v>
      </c>
    </row>
    <row r="962" spans="1:19" x14ac:dyDescent="0.25">
      <c r="A962" s="68">
        <f t="shared" si="119"/>
        <v>960</v>
      </c>
      <c r="B962" s="68" t="s">
        <v>17</v>
      </c>
      <c r="C962" s="68" t="s">
        <v>784</v>
      </c>
      <c r="D962" s="68" t="s">
        <v>2399</v>
      </c>
      <c r="E962" s="68" t="str">
        <f t="shared" si="117"/>
        <v>AD</v>
      </c>
      <c r="F962" s="68" t="s">
        <v>783</v>
      </c>
      <c r="G962" s="68">
        <f t="shared" si="118"/>
        <v>69</v>
      </c>
      <c r="H962" s="68">
        <f t="shared" si="120"/>
        <v>163</v>
      </c>
      <c r="I962" s="68" t="str">
        <f t="shared" si="113"/>
        <v>69_163_AD</v>
      </c>
      <c r="J962" s="60">
        <v>10.5171235767707</v>
      </c>
      <c r="K962" s="60">
        <v>42.302448068657398</v>
      </c>
      <c r="L962" s="60">
        <v>51.042521147497602</v>
      </c>
      <c r="M962" s="68">
        <v>252</v>
      </c>
      <c r="N962" s="70">
        <f t="shared" si="114"/>
        <v>0.54084507042253516</v>
      </c>
      <c r="O962" s="71">
        <v>1398470285.8040099</v>
      </c>
      <c r="P962" s="57">
        <f t="shared" si="115"/>
        <v>0.75288408392050898</v>
      </c>
      <c r="Q962" s="68">
        <v>192</v>
      </c>
      <c r="R962" s="68">
        <v>417</v>
      </c>
      <c r="S962" s="72">
        <f t="shared" si="116"/>
        <v>34.6206975976419</v>
      </c>
    </row>
    <row r="963" spans="1:19" x14ac:dyDescent="0.25">
      <c r="A963" s="68">
        <f t="shared" si="119"/>
        <v>961</v>
      </c>
      <c r="B963" s="68" t="s">
        <v>17</v>
      </c>
      <c r="C963" s="68" t="s">
        <v>784</v>
      </c>
      <c r="D963" s="68" t="s">
        <v>2860</v>
      </c>
      <c r="E963" s="68" t="str">
        <f t="shared" si="117"/>
        <v>OP</v>
      </c>
      <c r="F963" s="68" t="s">
        <v>783</v>
      </c>
      <c r="G963" s="68">
        <f t="shared" si="118"/>
        <v>69</v>
      </c>
      <c r="H963" s="68">
        <f t="shared" si="120"/>
        <v>163</v>
      </c>
      <c r="I963" s="68" t="str">
        <f t="shared" ref="I963:I1026" si="121">CONCATENATE(G963,"_",H963,"_",E963)</f>
        <v>69_163_OP</v>
      </c>
      <c r="J963" s="60">
        <v>15.3149006285529</v>
      </c>
      <c r="K963" s="60">
        <v>46.137280561087898</v>
      </c>
      <c r="L963" s="60">
        <v>29.840744806578101</v>
      </c>
      <c r="M963" s="68">
        <v>156</v>
      </c>
      <c r="N963" s="70">
        <f t="shared" ref="N963:N1026" si="122">Q963/SUMIF($C$3:$C$3832,C963,$Q$3:$Q$3832)</f>
        <v>0.20281690140845071</v>
      </c>
      <c r="O963" s="71">
        <v>211898812.21999899</v>
      </c>
      <c r="P963" s="57">
        <f t="shared" ref="P963:P1026" si="123">O963/SUMIF($C$3:$C$3832,C963,$O$3:$O$3832)</f>
        <v>0.11407839318543528</v>
      </c>
      <c r="Q963" s="68">
        <v>72</v>
      </c>
      <c r="R963" s="68">
        <v>156</v>
      </c>
      <c r="S963" s="72">
        <f t="shared" ref="S963:S1026" si="124">AVERAGE(J963:L963)</f>
        <v>30.430975332072965</v>
      </c>
    </row>
    <row r="964" spans="1:19" x14ac:dyDescent="0.25">
      <c r="A964" s="68">
        <f t="shared" si="119"/>
        <v>962</v>
      </c>
      <c r="B964" s="68" t="s">
        <v>17</v>
      </c>
      <c r="C964" s="68" t="s">
        <v>784</v>
      </c>
      <c r="D964" s="68" t="s">
        <v>3088</v>
      </c>
      <c r="E964" s="68" t="str">
        <f t="shared" ref="E964:E1027" si="125">IF(D964="Adquisiciones","AD",IF(D964="Arrendamientos","AR",IF(D964="Servicios","SERV",IF(D964="Obra pública","OP",IF(D964="Servicios relacionados con la OP","SOP","")))))</f>
        <v>SERV</v>
      </c>
      <c r="F964" s="68" t="s">
        <v>783</v>
      </c>
      <c r="G964" s="68">
        <f t="shared" ref="G964:G1027" si="126">IF(B964&lt;&gt;B963,G963+1,G963)</f>
        <v>69</v>
      </c>
      <c r="H964" s="68">
        <f t="shared" si="120"/>
        <v>163</v>
      </c>
      <c r="I964" s="68" t="str">
        <f t="shared" si="121"/>
        <v>69_163_SERV</v>
      </c>
      <c r="J964" s="60">
        <v>36.772571718045</v>
      </c>
      <c r="K964" s="60">
        <v>43.890724579640398</v>
      </c>
      <c r="L964" s="60">
        <v>48.712226617370902</v>
      </c>
      <c r="M964" s="68">
        <v>124</v>
      </c>
      <c r="N964" s="70">
        <f t="shared" si="122"/>
        <v>0.25633802816901408</v>
      </c>
      <c r="O964" s="71">
        <v>247115095.985946</v>
      </c>
      <c r="P964" s="57">
        <f t="shared" si="123"/>
        <v>0.13303752289405571</v>
      </c>
      <c r="Q964" s="68">
        <v>91</v>
      </c>
      <c r="R964" s="68">
        <v>252</v>
      </c>
      <c r="S964" s="72">
        <f t="shared" si="124"/>
        <v>43.125174305018767</v>
      </c>
    </row>
    <row r="965" spans="1:19" x14ac:dyDescent="0.25">
      <c r="A965" s="68">
        <f t="shared" ref="A965:A1028" si="127">A964+1</f>
        <v>963</v>
      </c>
      <c r="B965" s="68" t="s">
        <v>17</v>
      </c>
      <c r="C965" s="68" t="s">
        <v>892</v>
      </c>
      <c r="D965" s="68" t="s">
        <v>2399</v>
      </c>
      <c r="E965" s="68" t="str">
        <f t="shared" si="125"/>
        <v>AD</v>
      </c>
      <c r="F965" s="68" t="s">
        <v>891</v>
      </c>
      <c r="G965" s="68">
        <f t="shared" si="126"/>
        <v>69</v>
      </c>
      <c r="H965" s="68">
        <f t="shared" si="120"/>
        <v>164</v>
      </c>
      <c r="I965" s="68" t="str">
        <f t="shared" si="121"/>
        <v>69_164_AD</v>
      </c>
      <c r="J965" s="60">
        <v>12.7865367576461</v>
      </c>
      <c r="K965" s="60">
        <v>46.040455410927301</v>
      </c>
      <c r="L965" s="60">
        <v>34.907542598400099</v>
      </c>
      <c r="M965" s="68">
        <v>317</v>
      </c>
      <c r="N965" s="70">
        <f t="shared" si="122"/>
        <v>0.60074626865671643</v>
      </c>
      <c r="O965" s="71">
        <v>820577486.13415396</v>
      </c>
      <c r="P965" s="57">
        <f t="shared" si="123"/>
        <v>0.85104655064832335</v>
      </c>
      <c r="Q965" s="68">
        <v>161</v>
      </c>
      <c r="R965" s="68">
        <v>468</v>
      </c>
      <c r="S965" s="72">
        <f t="shared" si="124"/>
        <v>31.2448449223245</v>
      </c>
    </row>
    <row r="966" spans="1:19" x14ac:dyDescent="0.25">
      <c r="A966" s="68">
        <f t="shared" si="127"/>
        <v>964</v>
      </c>
      <c r="B966" s="68" t="s">
        <v>17</v>
      </c>
      <c r="C966" s="68" t="s">
        <v>892</v>
      </c>
      <c r="D966" s="68" t="s">
        <v>2860</v>
      </c>
      <c r="E966" s="68" t="str">
        <f t="shared" si="125"/>
        <v>OP</v>
      </c>
      <c r="F966" s="68" t="s">
        <v>891</v>
      </c>
      <c r="G966" s="68">
        <f t="shared" si="126"/>
        <v>69</v>
      </c>
      <c r="H966" s="68">
        <f t="shared" si="120"/>
        <v>164</v>
      </c>
      <c r="I966" s="68" t="str">
        <f t="shared" si="121"/>
        <v>69_164_OP</v>
      </c>
      <c r="J966" s="60">
        <v>27.240223951991201</v>
      </c>
      <c r="K966" s="60">
        <v>13.164295627501801</v>
      </c>
      <c r="L966" s="60">
        <v>21.408398490286402</v>
      </c>
      <c r="M966" s="68">
        <v>34</v>
      </c>
      <c r="N966" s="70">
        <f t="shared" si="122"/>
        <v>7.0895522388059698E-2</v>
      </c>
      <c r="O966" s="71">
        <v>73638409.709999993</v>
      </c>
      <c r="P966" s="57">
        <f t="shared" si="123"/>
        <v>7.6372695617288475E-2</v>
      </c>
      <c r="Q966" s="68">
        <v>19</v>
      </c>
      <c r="R966" s="68">
        <v>41</v>
      </c>
      <c r="S966" s="72">
        <f t="shared" si="124"/>
        <v>20.604306023259799</v>
      </c>
    </row>
    <row r="967" spans="1:19" x14ac:dyDescent="0.25">
      <c r="A967" s="68">
        <f t="shared" si="127"/>
        <v>965</v>
      </c>
      <c r="B967" s="68" t="s">
        <v>17</v>
      </c>
      <c r="C967" s="68" t="s">
        <v>892</v>
      </c>
      <c r="D967" s="68" t="s">
        <v>3088</v>
      </c>
      <c r="E967" s="68" t="str">
        <f t="shared" si="125"/>
        <v>SERV</v>
      </c>
      <c r="F967" s="68" t="s">
        <v>891</v>
      </c>
      <c r="G967" s="68">
        <f t="shared" si="126"/>
        <v>69</v>
      </c>
      <c r="H967" s="68">
        <f t="shared" si="120"/>
        <v>164</v>
      </c>
      <c r="I967" s="68" t="str">
        <f t="shared" si="121"/>
        <v>69_164_SERV</v>
      </c>
      <c r="J967" s="60">
        <v>25.658432063114301</v>
      </c>
      <c r="K967" s="60">
        <v>47.6934673162976</v>
      </c>
      <c r="L967" s="60">
        <v>24.397228369313101</v>
      </c>
      <c r="M967" s="68">
        <v>151</v>
      </c>
      <c r="N967" s="70">
        <f t="shared" si="122"/>
        <v>0.32835820895522388</v>
      </c>
      <c r="O967" s="71">
        <v>69982226.466596007</v>
      </c>
      <c r="P967" s="57">
        <f t="shared" si="123"/>
        <v>7.2580753734388145E-2</v>
      </c>
      <c r="Q967" s="68">
        <v>88</v>
      </c>
      <c r="R967" s="68">
        <v>176</v>
      </c>
      <c r="S967" s="72">
        <f t="shared" si="124"/>
        <v>32.583042582908334</v>
      </c>
    </row>
    <row r="968" spans="1:19" x14ac:dyDescent="0.25">
      <c r="A968" s="68">
        <f t="shared" si="127"/>
        <v>966</v>
      </c>
      <c r="B968" s="68" t="s">
        <v>17</v>
      </c>
      <c r="C968" s="68" t="s">
        <v>1644</v>
      </c>
      <c r="D968" s="68" t="s">
        <v>2399</v>
      </c>
      <c r="E968" s="68" t="str">
        <f t="shared" si="125"/>
        <v>AD</v>
      </c>
      <c r="F968" s="68" t="s">
        <v>1643</v>
      </c>
      <c r="G968" s="68">
        <f t="shared" si="126"/>
        <v>69</v>
      </c>
      <c r="H968" s="68">
        <f t="shared" si="120"/>
        <v>165</v>
      </c>
      <c r="I968" s="68" t="str">
        <f t="shared" si="121"/>
        <v>69_165_AD</v>
      </c>
      <c r="J968" s="60">
        <v>12.9494669204168</v>
      </c>
      <c r="K968" s="60">
        <v>60.2123543883731</v>
      </c>
      <c r="L968" s="60">
        <v>37.1887126545314</v>
      </c>
      <c r="M968" s="68">
        <v>219</v>
      </c>
      <c r="N968" s="70">
        <f t="shared" si="122"/>
        <v>0.66315789473684206</v>
      </c>
      <c r="O968" s="71">
        <v>380951988.73463398</v>
      </c>
      <c r="P968" s="57">
        <f t="shared" si="123"/>
        <v>0.90347950691489254</v>
      </c>
      <c r="Q968" s="68">
        <v>126</v>
      </c>
      <c r="R968" s="68">
        <v>301</v>
      </c>
      <c r="S968" s="72">
        <f t="shared" si="124"/>
        <v>36.783511321107099</v>
      </c>
    </row>
    <row r="969" spans="1:19" x14ac:dyDescent="0.25">
      <c r="A969" s="68">
        <f t="shared" si="127"/>
        <v>967</v>
      </c>
      <c r="B969" s="68" t="s">
        <v>17</v>
      </c>
      <c r="C969" s="68" t="s">
        <v>1644</v>
      </c>
      <c r="D969" s="68" t="s">
        <v>3088</v>
      </c>
      <c r="E969" s="68" t="str">
        <f t="shared" si="125"/>
        <v>SERV</v>
      </c>
      <c r="F969" s="68" t="s">
        <v>1643</v>
      </c>
      <c r="G969" s="68">
        <f t="shared" si="126"/>
        <v>69</v>
      </c>
      <c r="H969" s="68">
        <f t="shared" ref="H969:H1032" si="128">IF(B969&lt;&gt;B968,1,IF(C969&lt;&gt;C968,H968+1,H968))</f>
        <v>165</v>
      </c>
      <c r="I969" s="68" t="str">
        <f t="shared" si="121"/>
        <v>69_165_SERV</v>
      </c>
      <c r="J969" s="60">
        <v>13.342732121779701</v>
      </c>
      <c r="K969" s="60">
        <v>51.178977088614801</v>
      </c>
      <c r="L969" s="60">
        <v>47.266413054386902</v>
      </c>
      <c r="M969" s="68">
        <v>88</v>
      </c>
      <c r="N969" s="70">
        <f t="shared" si="122"/>
        <v>0.33684210526315789</v>
      </c>
      <c r="O969" s="71">
        <v>40697850.3806649</v>
      </c>
      <c r="P969" s="57">
        <f t="shared" si="123"/>
        <v>9.6520493085107517E-2</v>
      </c>
      <c r="Q969" s="68">
        <v>64</v>
      </c>
      <c r="R969" s="68">
        <v>108</v>
      </c>
      <c r="S969" s="72">
        <f t="shared" si="124"/>
        <v>37.262707421593802</v>
      </c>
    </row>
    <row r="970" spans="1:19" x14ac:dyDescent="0.25">
      <c r="A970" s="68">
        <f t="shared" si="127"/>
        <v>968</v>
      </c>
      <c r="B970" s="68" t="s">
        <v>17</v>
      </c>
      <c r="C970" s="68" t="s">
        <v>2549</v>
      </c>
      <c r="D970" s="68" t="s">
        <v>2860</v>
      </c>
      <c r="E970" s="68" t="str">
        <f t="shared" si="125"/>
        <v>OP</v>
      </c>
      <c r="F970" s="68" t="s">
        <v>2548</v>
      </c>
      <c r="G970" s="68">
        <f t="shared" si="126"/>
        <v>69</v>
      </c>
      <c r="H970" s="68">
        <f t="shared" si="128"/>
        <v>166</v>
      </c>
      <c r="I970" s="68" t="str">
        <f t="shared" si="121"/>
        <v>69_166_OP</v>
      </c>
      <c r="J970" s="60">
        <v>31.677585553917002</v>
      </c>
      <c r="K970" s="60">
        <v>30.016933607083999</v>
      </c>
      <c r="L970" s="60">
        <v>34.109448495616498</v>
      </c>
      <c r="M970" s="68">
        <v>123</v>
      </c>
      <c r="N970" s="70">
        <f t="shared" si="122"/>
        <v>1</v>
      </c>
      <c r="O970" s="71">
        <v>157886445.049999</v>
      </c>
      <c r="P970" s="57">
        <f t="shared" si="123"/>
        <v>1</v>
      </c>
      <c r="Q970" s="68">
        <v>28</v>
      </c>
      <c r="R970" s="68">
        <v>123</v>
      </c>
      <c r="S970" s="72">
        <f t="shared" si="124"/>
        <v>31.934655885539161</v>
      </c>
    </row>
    <row r="971" spans="1:19" x14ac:dyDescent="0.25">
      <c r="A971" s="68">
        <f t="shared" si="127"/>
        <v>969</v>
      </c>
      <c r="B971" s="68" t="s">
        <v>17</v>
      </c>
      <c r="C971" s="68" t="s">
        <v>2487</v>
      </c>
      <c r="D971" s="68" t="s">
        <v>2860</v>
      </c>
      <c r="E971" s="68" t="str">
        <f t="shared" si="125"/>
        <v>OP</v>
      </c>
      <c r="F971" s="68" t="s">
        <v>2486</v>
      </c>
      <c r="G971" s="68">
        <f t="shared" si="126"/>
        <v>69</v>
      </c>
      <c r="H971" s="68">
        <f t="shared" si="128"/>
        <v>167</v>
      </c>
      <c r="I971" s="68" t="str">
        <f t="shared" si="121"/>
        <v>69_167_OP</v>
      </c>
      <c r="J971" s="60">
        <v>16.422326897382298</v>
      </c>
      <c r="K971" s="60">
        <v>15.831697588032799</v>
      </c>
      <c r="L971" s="60">
        <v>17.8191527901859</v>
      </c>
      <c r="M971" s="68">
        <v>183</v>
      </c>
      <c r="N971" s="70">
        <f t="shared" si="122"/>
        <v>1</v>
      </c>
      <c r="O971" s="71">
        <v>155586956.94999999</v>
      </c>
      <c r="P971" s="57">
        <f t="shared" si="123"/>
        <v>1</v>
      </c>
      <c r="Q971" s="68">
        <v>57</v>
      </c>
      <c r="R971" s="68">
        <v>183</v>
      </c>
      <c r="S971" s="72">
        <f t="shared" si="124"/>
        <v>16.691059091867</v>
      </c>
    </row>
    <row r="972" spans="1:19" x14ac:dyDescent="0.25">
      <c r="A972" s="68">
        <f t="shared" si="127"/>
        <v>970</v>
      </c>
      <c r="B972" s="68" t="s">
        <v>17</v>
      </c>
      <c r="C972" s="68" t="s">
        <v>451</v>
      </c>
      <c r="D972" s="68" t="s">
        <v>2399</v>
      </c>
      <c r="E972" s="68" t="str">
        <f t="shared" si="125"/>
        <v>AD</v>
      </c>
      <c r="F972" s="68" t="s">
        <v>450</v>
      </c>
      <c r="G972" s="68">
        <f t="shared" si="126"/>
        <v>69</v>
      </c>
      <c r="H972" s="68">
        <f t="shared" si="128"/>
        <v>168</v>
      </c>
      <c r="I972" s="68" t="str">
        <f t="shared" si="121"/>
        <v>69_168_AD</v>
      </c>
      <c r="J972" s="60">
        <v>23.796549550957302</v>
      </c>
      <c r="K972" s="60">
        <v>32.055663263200799</v>
      </c>
      <c r="L972" s="60">
        <v>61.841272385706397</v>
      </c>
      <c r="M972" s="68">
        <v>232</v>
      </c>
      <c r="N972" s="70">
        <f t="shared" si="122"/>
        <v>0.56521739130434778</v>
      </c>
      <c r="O972" s="71">
        <v>90658454.635042801</v>
      </c>
      <c r="P972" s="57">
        <f t="shared" si="123"/>
        <v>0.46470978465253054</v>
      </c>
      <c r="Q972" s="68">
        <v>143</v>
      </c>
      <c r="R972" s="68">
        <v>308</v>
      </c>
      <c r="S972" s="72">
        <f t="shared" si="124"/>
        <v>39.231161733288168</v>
      </c>
    </row>
    <row r="973" spans="1:19" x14ac:dyDescent="0.25">
      <c r="A973" s="68">
        <f t="shared" si="127"/>
        <v>971</v>
      </c>
      <c r="B973" s="68" t="s">
        <v>17</v>
      </c>
      <c r="C973" s="68" t="s">
        <v>451</v>
      </c>
      <c r="D973" s="68" t="s">
        <v>2456</v>
      </c>
      <c r="E973" s="68" t="str">
        <f t="shared" si="125"/>
        <v>AR</v>
      </c>
      <c r="F973" s="69" t="s">
        <v>450</v>
      </c>
      <c r="G973" s="68">
        <f t="shared" si="126"/>
        <v>69</v>
      </c>
      <c r="H973" s="68">
        <f t="shared" si="128"/>
        <v>168</v>
      </c>
      <c r="I973" s="68" t="str">
        <f t="shared" si="121"/>
        <v>69_168_AR</v>
      </c>
      <c r="J973" s="60">
        <v>43.867137944074798</v>
      </c>
      <c r="K973" s="60">
        <v>28.554442424075699</v>
      </c>
      <c r="L973" s="60">
        <v>36.797479726289097</v>
      </c>
      <c r="M973" s="68">
        <v>23</v>
      </c>
      <c r="N973" s="70">
        <f t="shared" si="122"/>
        <v>3.9525691699604744E-2</v>
      </c>
      <c r="O973" s="71">
        <v>5598705.8200000003</v>
      </c>
      <c r="P973" s="57">
        <f t="shared" si="123"/>
        <v>2.8698629227895411E-2</v>
      </c>
      <c r="Q973" s="68">
        <v>10</v>
      </c>
      <c r="R973" s="68">
        <v>26</v>
      </c>
      <c r="S973" s="72">
        <f t="shared" si="124"/>
        <v>36.406353364813199</v>
      </c>
    </row>
    <row r="974" spans="1:19" x14ac:dyDescent="0.25">
      <c r="A974" s="68">
        <f t="shared" si="127"/>
        <v>972</v>
      </c>
      <c r="B974" s="68" t="s">
        <v>17</v>
      </c>
      <c r="C974" s="68" t="s">
        <v>451</v>
      </c>
      <c r="D974" s="68" t="s">
        <v>3088</v>
      </c>
      <c r="E974" s="68" t="str">
        <f t="shared" si="125"/>
        <v>SERV</v>
      </c>
      <c r="F974" s="68" t="s">
        <v>450</v>
      </c>
      <c r="G974" s="68">
        <f t="shared" si="126"/>
        <v>69</v>
      </c>
      <c r="H974" s="68">
        <f t="shared" si="128"/>
        <v>168</v>
      </c>
      <c r="I974" s="68" t="str">
        <f t="shared" si="121"/>
        <v>69_168_SERV</v>
      </c>
      <c r="J974" s="60">
        <v>25.015680009697899</v>
      </c>
      <c r="K974" s="60">
        <v>37.879842323361501</v>
      </c>
      <c r="L974" s="60">
        <v>66.743324670112401</v>
      </c>
      <c r="M974" s="68">
        <v>163</v>
      </c>
      <c r="N974" s="70">
        <f t="shared" si="122"/>
        <v>0.38339920948616601</v>
      </c>
      <c r="O974" s="71">
        <v>92877391.60898</v>
      </c>
      <c r="P974" s="57">
        <f t="shared" si="123"/>
        <v>0.47608392209472461</v>
      </c>
      <c r="Q974" s="68">
        <v>97</v>
      </c>
      <c r="R974" s="68">
        <v>176</v>
      </c>
      <c r="S974" s="72">
        <f t="shared" si="124"/>
        <v>43.212949001057268</v>
      </c>
    </row>
    <row r="975" spans="1:19" x14ac:dyDescent="0.25">
      <c r="A975" s="68">
        <f t="shared" si="127"/>
        <v>973</v>
      </c>
      <c r="B975" s="68" t="s">
        <v>17</v>
      </c>
      <c r="C975" s="68" t="s">
        <v>451</v>
      </c>
      <c r="D975" s="68" t="s">
        <v>2893</v>
      </c>
      <c r="E975" s="68" t="str">
        <f t="shared" si="125"/>
        <v>SOP</v>
      </c>
      <c r="F975" s="68" t="s">
        <v>450</v>
      </c>
      <c r="G975" s="68">
        <f t="shared" si="126"/>
        <v>69</v>
      </c>
      <c r="H975" s="68">
        <f t="shared" si="128"/>
        <v>168</v>
      </c>
      <c r="I975" s="68" t="str">
        <f t="shared" si="121"/>
        <v>69_168_SOP</v>
      </c>
      <c r="J975" s="60">
        <v>54.274321721228198</v>
      </c>
      <c r="K975" s="60">
        <v>13.233321575337801</v>
      </c>
      <c r="L975" s="60">
        <v>32.710207404154801</v>
      </c>
      <c r="M975" s="68">
        <v>3</v>
      </c>
      <c r="N975" s="70">
        <f t="shared" si="122"/>
        <v>1.1857707509881422E-2</v>
      </c>
      <c r="O975" s="71">
        <v>5951623.5</v>
      </c>
      <c r="P975" s="57">
        <f t="shared" si="123"/>
        <v>3.0507664024849439E-2</v>
      </c>
      <c r="Q975" s="68">
        <v>3</v>
      </c>
      <c r="R975" s="68">
        <v>3</v>
      </c>
      <c r="S975" s="72">
        <f t="shared" si="124"/>
        <v>33.405950233573598</v>
      </c>
    </row>
    <row r="976" spans="1:19" x14ac:dyDescent="0.25">
      <c r="A976" s="68">
        <f t="shared" si="127"/>
        <v>974</v>
      </c>
      <c r="B976" s="68" t="s">
        <v>17</v>
      </c>
      <c r="C976" s="68" t="s">
        <v>1244</v>
      </c>
      <c r="D976" s="68" t="s">
        <v>2399</v>
      </c>
      <c r="E976" s="68" t="str">
        <f t="shared" si="125"/>
        <v>AD</v>
      </c>
      <c r="F976" s="68" t="s">
        <v>1243</v>
      </c>
      <c r="G976" s="68">
        <f t="shared" si="126"/>
        <v>69</v>
      </c>
      <c r="H976" s="68">
        <f t="shared" si="128"/>
        <v>169</v>
      </c>
      <c r="I976" s="68" t="str">
        <f t="shared" si="121"/>
        <v>69_169_AD</v>
      </c>
      <c r="J976" s="60">
        <v>16.395869480489601</v>
      </c>
      <c r="K976" s="60">
        <v>57.306525498866399</v>
      </c>
      <c r="L976" s="60">
        <v>55.266417469291099</v>
      </c>
      <c r="M976" s="68">
        <v>836</v>
      </c>
      <c r="N976" s="70">
        <f t="shared" si="122"/>
        <v>0.65447154471544711</v>
      </c>
      <c r="O976" s="71">
        <v>997196699.68678701</v>
      </c>
      <c r="P976" s="57">
        <f t="shared" si="123"/>
        <v>0.93064121230742425</v>
      </c>
      <c r="Q976" s="68">
        <v>322</v>
      </c>
      <c r="R976" s="68">
        <v>1176</v>
      </c>
      <c r="S976" s="72">
        <f t="shared" si="124"/>
        <v>42.989604149549031</v>
      </c>
    </row>
    <row r="977" spans="1:19" x14ac:dyDescent="0.25">
      <c r="A977" s="68">
        <f t="shared" si="127"/>
        <v>975</v>
      </c>
      <c r="B977" s="68" t="s">
        <v>17</v>
      </c>
      <c r="C977" s="68" t="s">
        <v>1244</v>
      </c>
      <c r="D977" s="68" t="s">
        <v>2860</v>
      </c>
      <c r="E977" s="68" t="str">
        <f t="shared" si="125"/>
        <v>OP</v>
      </c>
      <c r="F977" s="68" t="s">
        <v>1243</v>
      </c>
      <c r="G977" s="68">
        <f t="shared" si="126"/>
        <v>69</v>
      </c>
      <c r="H977" s="68">
        <f t="shared" si="128"/>
        <v>169</v>
      </c>
      <c r="I977" s="68" t="str">
        <f t="shared" si="121"/>
        <v>69_169_OP</v>
      </c>
      <c r="J977" s="60">
        <v>37.814460071213901</v>
      </c>
      <c r="K977" s="60">
        <v>38.793913980612302</v>
      </c>
      <c r="L977" s="60">
        <v>23.822007222137302</v>
      </c>
      <c r="M977" s="68">
        <v>55</v>
      </c>
      <c r="N977" s="70">
        <f t="shared" si="122"/>
        <v>4.2682926829268296E-2</v>
      </c>
      <c r="O977" s="71">
        <v>27818935.298999999</v>
      </c>
      <c r="P977" s="57">
        <f t="shared" si="123"/>
        <v>2.5962227592504935E-2</v>
      </c>
      <c r="Q977" s="68">
        <v>21</v>
      </c>
      <c r="R977" s="68">
        <v>55</v>
      </c>
      <c r="S977" s="72">
        <f t="shared" si="124"/>
        <v>33.476793757987835</v>
      </c>
    </row>
    <row r="978" spans="1:19" x14ac:dyDescent="0.25">
      <c r="A978" s="68">
        <f t="shared" si="127"/>
        <v>976</v>
      </c>
      <c r="B978" s="68" t="s">
        <v>17</v>
      </c>
      <c r="C978" s="68" t="s">
        <v>1244</v>
      </c>
      <c r="D978" s="68" t="s">
        <v>3088</v>
      </c>
      <c r="E978" s="68" t="str">
        <f t="shared" si="125"/>
        <v>SERV</v>
      </c>
      <c r="F978" s="68" t="s">
        <v>1243</v>
      </c>
      <c r="G978" s="68">
        <f t="shared" si="126"/>
        <v>69</v>
      </c>
      <c r="H978" s="68">
        <f t="shared" si="128"/>
        <v>169</v>
      </c>
      <c r="I978" s="68" t="str">
        <f t="shared" si="121"/>
        <v>69_169_SERV</v>
      </c>
      <c r="J978" s="60">
        <v>21.061311513023099</v>
      </c>
      <c r="K978" s="60">
        <v>51.917628811354</v>
      </c>
      <c r="L978" s="60">
        <v>46.146124197221397</v>
      </c>
      <c r="M978" s="68">
        <v>323</v>
      </c>
      <c r="N978" s="70">
        <f t="shared" si="122"/>
        <v>0.30284552845528456</v>
      </c>
      <c r="O978" s="71">
        <v>46500096.854999997</v>
      </c>
      <c r="P978" s="57">
        <f t="shared" si="123"/>
        <v>4.3396560100070737E-2</v>
      </c>
      <c r="Q978" s="68">
        <v>149</v>
      </c>
      <c r="R978" s="68">
        <v>340</v>
      </c>
      <c r="S978" s="72">
        <f t="shared" si="124"/>
        <v>39.708354840532834</v>
      </c>
    </row>
    <row r="979" spans="1:19" x14ac:dyDescent="0.25">
      <c r="A979" s="68">
        <f t="shared" si="127"/>
        <v>977</v>
      </c>
      <c r="B979" s="68" t="s">
        <v>17</v>
      </c>
      <c r="C979" s="68" t="s">
        <v>471</v>
      </c>
      <c r="D979" s="68" t="s">
        <v>2399</v>
      </c>
      <c r="E979" s="68" t="str">
        <f t="shared" si="125"/>
        <v>AD</v>
      </c>
      <c r="F979" s="68" t="s">
        <v>470</v>
      </c>
      <c r="G979" s="68">
        <f t="shared" si="126"/>
        <v>69</v>
      </c>
      <c r="H979" s="68">
        <f t="shared" si="128"/>
        <v>170</v>
      </c>
      <c r="I979" s="68" t="str">
        <f t="shared" si="121"/>
        <v>69_170_AD</v>
      </c>
      <c r="J979" s="60">
        <v>12.124201256705501</v>
      </c>
      <c r="K979" s="60">
        <v>24.410274450701401</v>
      </c>
      <c r="L979" s="60">
        <v>44.623956155248102</v>
      </c>
      <c r="M979" s="68">
        <v>50</v>
      </c>
      <c r="N979" s="70">
        <f t="shared" si="122"/>
        <v>0.76811594202898548</v>
      </c>
      <c r="O979" s="71">
        <v>355379785.84988099</v>
      </c>
      <c r="P979" s="57">
        <f t="shared" si="123"/>
        <v>0.79758903993801611</v>
      </c>
      <c r="Q979" s="68">
        <v>53</v>
      </c>
      <c r="R979" s="68">
        <v>123</v>
      </c>
      <c r="S979" s="72">
        <f t="shared" si="124"/>
        <v>27.052810620884998</v>
      </c>
    </row>
    <row r="980" spans="1:19" x14ac:dyDescent="0.25">
      <c r="A980" s="68">
        <f t="shared" si="127"/>
        <v>978</v>
      </c>
      <c r="B980" s="68" t="s">
        <v>17</v>
      </c>
      <c r="C980" s="68" t="s">
        <v>471</v>
      </c>
      <c r="D980" s="68" t="s">
        <v>3088</v>
      </c>
      <c r="E980" s="68" t="str">
        <f t="shared" si="125"/>
        <v>SERV</v>
      </c>
      <c r="F980" s="68" t="s">
        <v>470</v>
      </c>
      <c r="G980" s="68">
        <f t="shared" si="126"/>
        <v>69</v>
      </c>
      <c r="H980" s="68">
        <f t="shared" si="128"/>
        <v>170</v>
      </c>
      <c r="I980" s="68" t="str">
        <f t="shared" si="121"/>
        <v>69_170_SERV</v>
      </c>
      <c r="J980" s="60">
        <v>42.996237217152299</v>
      </c>
      <c r="K980" s="60">
        <v>43.617382335063198</v>
      </c>
      <c r="L980" s="60">
        <v>64.846469919878004</v>
      </c>
      <c r="M980" s="68">
        <v>25</v>
      </c>
      <c r="N980" s="70">
        <f t="shared" si="122"/>
        <v>0.2318840579710145</v>
      </c>
      <c r="O980" s="71">
        <v>90187753.390000001</v>
      </c>
      <c r="P980" s="57">
        <f t="shared" si="123"/>
        <v>0.20241096006198392</v>
      </c>
      <c r="Q980" s="68">
        <v>16</v>
      </c>
      <c r="R980" s="68">
        <v>25</v>
      </c>
      <c r="S980" s="72">
        <f t="shared" si="124"/>
        <v>50.486696490697831</v>
      </c>
    </row>
    <row r="981" spans="1:19" x14ac:dyDescent="0.25">
      <c r="A981" s="68">
        <f t="shared" si="127"/>
        <v>979</v>
      </c>
      <c r="B981" s="68" t="s">
        <v>17</v>
      </c>
      <c r="C981" s="68" t="s">
        <v>1041</v>
      </c>
      <c r="D981" s="68" t="s">
        <v>2399</v>
      </c>
      <c r="E981" s="68" t="str">
        <f t="shared" si="125"/>
        <v>AD</v>
      </c>
      <c r="F981" s="68" t="s">
        <v>1040</v>
      </c>
      <c r="G981" s="68">
        <f t="shared" si="126"/>
        <v>69</v>
      </c>
      <c r="H981" s="68">
        <f t="shared" si="128"/>
        <v>171</v>
      </c>
      <c r="I981" s="68" t="str">
        <f t="shared" si="121"/>
        <v>69_171_AD</v>
      </c>
      <c r="J981" s="60">
        <v>30.5480795827193</v>
      </c>
      <c r="K981" s="60">
        <v>61.038861948769203</v>
      </c>
      <c r="L981" s="60">
        <v>59.057857866586303</v>
      </c>
      <c r="M981" s="68">
        <v>71</v>
      </c>
      <c r="N981" s="70">
        <f t="shared" si="122"/>
        <v>0.63235294117647056</v>
      </c>
      <c r="O981" s="71">
        <v>10621571.6142784</v>
      </c>
      <c r="P981" s="57">
        <f t="shared" si="123"/>
        <v>0.54038222601196417</v>
      </c>
      <c r="Q981" s="68">
        <v>43</v>
      </c>
      <c r="R981" s="68">
        <v>88</v>
      </c>
      <c r="S981" s="72">
        <f t="shared" si="124"/>
        <v>50.214933132691606</v>
      </c>
    </row>
    <row r="982" spans="1:19" x14ac:dyDescent="0.25">
      <c r="A982" s="68">
        <f t="shared" si="127"/>
        <v>980</v>
      </c>
      <c r="B982" s="68" t="s">
        <v>17</v>
      </c>
      <c r="C982" s="68" t="s">
        <v>1041</v>
      </c>
      <c r="D982" s="68" t="s">
        <v>3088</v>
      </c>
      <c r="E982" s="68" t="str">
        <f t="shared" si="125"/>
        <v>SERV</v>
      </c>
      <c r="F982" s="68" t="s">
        <v>1040</v>
      </c>
      <c r="G982" s="68">
        <f t="shared" si="126"/>
        <v>69</v>
      </c>
      <c r="H982" s="68">
        <f t="shared" si="128"/>
        <v>171</v>
      </c>
      <c r="I982" s="68" t="str">
        <f t="shared" si="121"/>
        <v>69_171_SERV</v>
      </c>
      <c r="J982" s="60">
        <v>40.553857744243501</v>
      </c>
      <c r="K982" s="60">
        <v>59.577029170504701</v>
      </c>
      <c r="L982" s="60">
        <v>37.0758621919353</v>
      </c>
      <c r="M982" s="68">
        <v>35</v>
      </c>
      <c r="N982" s="70">
        <f t="shared" si="122"/>
        <v>0.36764705882352944</v>
      </c>
      <c r="O982" s="71">
        <v>9034092.6600000001</v>
      </c>
      <c r="P982" s="57">
        <f t="shared" si="123"/>
        <v>0.45961777398803577</v>
      </c>
      <c r="Q982" s="68">
        <v>25</v>
      </c>
      <c r="R982" s="68">
        <v>44</v>
      </c>
      <c r="S982" s="72">
        <f t="shared" si="124"/>
        <v>45.73558303556117</v>
      </c>
    </row>
    <row r="983" spans="1:19" x14ac:dyDescent="0.25">
      <c r="A983" s="68">
        <f t="shared" si="127"/>
        <v>981</v>
      </c>
      <c r="B983" s="68" t="s">
        <v>17</v>
      </c>
      <c r="C983" s="68" t="s">
        <v>1597</v>
      </c>
      <c r="D983" s="68" t="s">
        <v>2399</v>
      </c>
      <c r="E983" s="68" t="str">
        <f t="shared" si="125"/>
        <v>AD</v>
      </c>
      <c r="F983" s="68" t="s">
        <v>1596</v>
      </c>
      <c r="G983" s="68">
        <f t="shared" si="126"/>
        <v>69</v>
      </c>
      <c r="H983" s="68">
        <f t="shared" si="128"/>
        <v>172</v>
      </c>
      <c r="I983" s="68" t="str">
        <f t="shared" si="121"/>
        <v>69_172_AD</v>
      </c>
      <c r="J983" s="60">
        <v>24.990501371946401</v>
      </c>
      <c r="K983" s="60">
        <v>62.270233520780202</v>
      </c>
      <c r="L983" s="60">
        <v>76.772790047709606</v>
      </c>
      <c r="M983" s="68">
        <v>23</v>
      </c>
      <c r="N983" s="70">
        <f t="shared" si="122"/>
        <v>6.3400576368876083E-2</v>
      </c>
      <c r="O983" s="71">
        <v>48138816.354324602</v>
      </c>
      <c r="P983" s="57">
        <f t="shared" si="123"/>
        <v>6.7249286420018933E-3</v>
      </c>
      <c r="Q983" s="68">
        <v>22</v>
      </c>
      <c r="R983" s="68">
        <v>24</v>
      </c>
      <c r="S983" s="72">
        <f t="shared" si="124"/>
        <v>54.677841646812077</v>
      </c>
    </row>
    <row r="984" spans="1:19" x14ac:dyDescent="0.25">
      <c r="A984" s="68">
        <f t="shared" si="127"/>
        <v>982</v>
      </c>
      <c r="B984" s="68" t="s">
        <v>17</v>
      </c>
      <c r="C984" s="68" t="s">
        <v>1597</v>
      </c>
      <c r="D984" s="68" t="s">
        <v>2456</v>
      </c>
      <c r="E984" s="68" t="str">
        <f t="shared" si="125"/>
        <v>AR</v>
      </c>
      <c r="F984" s="68" t="s">
        <v>1596</v>
      </c>
      <c r="G984" s="68">
        <f t="shared" si="126"/>
        <v>69</v>
      </c>
      <c r="H984" s="68">
        <f t="shared" si="128"/>
        <v>172</v>
      </c>
      <c r="I984" s="68" t="str">
        <f t="shared" si="121"/>
        <v>69_172_AR</v>
      </c>
      <c r="J984" s="60">
        <v>31.168697615234699</v>
      </c>
      <c r="K984" s="60">
        <v>44.9239462784221</v>
      </c>
      <c r="L984" s="60">
        <v>52.722800426982701</v>
      </c>
      <c r="M984" s="68">
        <v>19</v>
      </c>
      <c r="N984" s="70">
        <f t="shared" si="122"/>
        <v>3.1700288184438041E-2</v>
      </c>
      <c r="O984" s="71">
        <v>11106778.485914201</v>
      </c>
      <c r="P984" s="57">
        <f t="shared" si="123"/>
        <v>1.5516021875262573E-3</v>
      </c>
      <c r="Q984" s="68">
        <v>11</v>
      </c>
      <c r="R984" s="68">
        <v>19</v>
      </c>
      <c r="S984" s="72">
        <f t="shared" si="124"/>
        <v>42.938481440213167</v>
      </c>
    </row>
    <row r="985" spans="1:19" x14ac:dyDescent="0.25">
      <c r="A985" s="68">
        <f t="shared" si="127"/>
        <v>983</v>
      </c>
      <c r="B985" s="68" t="s">
        <v>17</v>
      </c>
      <c r="C985" s="68" t="s">
        <v>1597</v>
      </c>
      <c r="D985" s="68" t="s">
        <v>2860</v>
      </c>
      <c r="E985" s="68" t="str">
        <f t="shared" si="125"/>
        <v>OP</v>
      </c>
      <c r="F985" s="68" t="s">
        <v>1596</v>
      </c>
      <c r="G985" s="68">
        <f t="shared" si="126"/>
        <v>69</v>
      </c>
      <c r="H985" s="68">
        <f t="shared" si="128"/>
        <v>172</v>
      </c>
      <c r="I985" s="68" t="str">
        <f t="shared" si="121"/>
        <v>69_172_OP</v>
      </c>
      <c r="J985" s="60">
        <v>38.359280395201999</v>
      </c>
      <c r="K985" s="60">
        <v>73.048359394763906</v>
      </c>
      <c r="L985" s="60">
        <v>46.523736183770701</v>
      </c>
      <c r="M985" s="68">
        <v>57</v>
      </c>
      <c r="N985" s="70">
        <f t="shared" si="122"/>
        <v>4.6109510086455328E-2</v>
      </c>
      <c r="O985" s="71">
        <v>706766664.00999904</v>
      </c>
      <c r="P985" s="57">
        <f t="shared" si="123"/>
        <v>9.8734363284484539E-2</v>
      </c>
      <c r="Q985" s="68">
        <v>16</v>
      </c>
      <c r="R985" s="68">
        <v>64</v>
      </c>
      <c r="S985" s="72">
        <f t="shared" si="124"/>
        <v>52.643791991245536</v>
      </c>
    </row>
    <row r="986" spans="1:19" x14ac:dyDescent="0.25">
      <c r="A986" s="68">
        <f t="shared" si="127"/>
        <v>984</v>
      </c>
      <c r="B986" s="68" t="s">
        <v>17</v>
      </c>
      <c r="C986" s="68" t="s">
        <v>1597</v>
      </c>
      <c r="D986" s="68" t="s">
        <v>3088</v>
      </c>
      <c r="E986" s="68" t="str">
        <f t="shared" si="125"/>
        <v>SERV</v>
      </c>
      <c r="F986" s="68" t="s">
        <v>1596</v>
      </c>
      <c r="G986" s="68">
        <f t="shared" si="126"/>
        <v>69</v>
      </c>
      <c r="H986" s="68">
        <f t="shared" si="128"/>
        <v>172</v>
      </c>
      <c r="I986" s="68" t="str">
        <f t="shared" si="121"/>
        <v>69_172_SERV</v>
      </c>
      <c r="J986" s="60">
        <v>33.581890680195499</v>
      </c>
      <c r="K986" s="60">
        <v>68.6569355053891</v>
      </c>
      <c r="L986" s="60">
        <v>67.463997875177895</v>
      </c>
      <c r="M986" s="68">
        <v>715</v>
      </c>
      <c r="N986" s="70">
        <f t="shared" si="122"/>
        <v>0.85014409221902021</v>
      </c>
      <c r="O986" s="71">
        <v>6383061575.5077801</v>
      </c>
      <c r="P986" s="57">
        <f t="shared" si="123"/>
        <v>0.89170521553419391</v>
      </c>
      <c r="Q986" s="68">
        <v>295</v>
      </c>
      <c r="R986" s="68">
        <v>725</v>
      </c>
      <c r="S986" s="72">
        <f t="shared" si="124"/>
        <v>56.56760802025417</v>
      </c>
    </row>
    <row r="987" spans="1:19" x14ac:dyDescent="0.25">
      <c r="A987" s="68">
        <f t="shared" si="127"/>
        <v>985</v>
      </c>
      <c r="B987" s="68" t="s">
        <v>17</v>
      </c>
      <c r="C987" s="68" t="s">
        <v>1597</v>
      </c>
      <c r="D987" s="68" t="s">
        <v>2893</v>
      </c>
      <c r="E987" s="68" t="str">
        <f t="shared" si="125"/>
        <v>SOP</v>
      </c>
      <c r="F987" s="68" t="s">
        <v>1596</v>
      </c>
      <c r="G987" s="68">
        <f t="shared" si="126"/>
        <v>69</v>
      </c>
      <c r="H987" s="68">
        <f t="shared" si="128"/>
        <v>172</v>
      </c>
      <c r="I987" s="68" t="str">
        <f t="shared" si="121"/>
        <v>69_172_SOP</v>
      </c>
      <c r="J987" s="60">
        <v>45.707307427984603</v>
      </c>
      <c r="K987" s="60">
        <v>41.391000046698402</v>
      </c>
      <c r="L987" s="60">
        <v>39.533031344870501</v>
      </c>
      <c r="M987" s="68">
        <v>3</v>
      </c>
      <c r="N987" s="70">
        <f t="shared" si="122"/>
        <v>8.6455331412103754E-3</v>
      </c>
      <c r="O987" s="71">
        <v>9190426.4199999999</v>
      </c>
      <c r="P987" s="57">
        <f t="shared" si="123"/>
        <v>1.2838903517933425E-3</v>
      </c>
      <c r="Q987" s="68">
        <v>3</v>
      </c>
      <c r="R987" s="68">
        <v>3</v>
      </c>
      <c r="S987" s="72">
        <f t="shared" si="124"/>
        <v>42.210446273184495</v>
      </c>
    </row>
    <row r="988" spans="1:19" x14ac:dyDescent="0.25">
      <c r="A988" s="68">
        <f t="shared" si="127"/>
        <v>986</v>
      </c>
      <c r="B988" s="68" t="s">
        <v>17</v>
      </c>
      <c r="C988" s="68" t="s">
        <v>764</v>
      </c>
      <c r="D988" s="68" t="s">
        <v>2399</v>
      </c>
      <c r="E988" s="68" t="str">
        <f t="shared" si="125"/>
        <v>AD</v>
      </c>
      <c r="F988" s="68" t="s">
        <v>763</v>
      </c>
      <c r="G988" s="68">
        <f t="shared" si="126"/>
        <v>69</v>
      </c>
      <c r="H988" s="68">
        <f t="shared" si="128"/>
        <v>173</v>
      </c>
      <c r="I988" s="68" t="str">
        <f t="shared" si="121"/>
        <v>69_173_AD</v>
      </c>
      <c r="J988" s="60">
        <v>15.6998362606043</v>
      </c>
      <c r="K988" s="60">
        <v>36.622971773409503</v>
      </c>
      <c r="L988" s="60">
        <v>30.584558822423801</v>
      </c>
      <c r="M988" s="68">
        <v>251</v>
      </c>
      <c r="N988" s="70">
        <f t="shared" si="122"/>
        <v>0.63897763578274758</v>
      </c>
      <c r="O988" s="71">
        <v>117326071.742</v>
      </c>
      <c r="P988" s="57">
        <f t="shared" si="123"/>
        <v>0.42816612588822955</v>
      </c>
      <c r="Q988" s="68">
        <v>200</v>
      </c>
      <c r="R988" s="68">
        <v>396</v>
      </c>
      <c r="S988" s="72">
        <f t="shared" si="124"/>
        <v>27.63578895214587</v>
      </c>
    </row>
    <row r="989" spans="1:19" x14ac:dyDescent="0.25">
      <c r="A989" s="68">
        <f t="shared" si="127"/>
        <v>987</v>
      </c>
      <c r="B989" s="68" t="s">
        <v>17</v>
      </c>
      <c r="C989" s="68" t="s">
        <v>764</v>
      </c>
      <c r="D989" s="68" t="s">
        <v>2860</v>
      </c>
      <c r="E989" s="68" t="str">
        <f t="shared" si="125"/>
        <v>OP</v>
      </c>
      <c r="F989" s="68" t="s">
        <v>763</v>
      </c>
      <c r="G989" s="68">
        <f t="shared" si="126"/>
        <v>69</v>
      </c>
      <c r="H989" s="68">
        <f t="shared" si="128"/>
        <v>173</v>
      </c>
      <c r="I989" s="68" t="str">
        <f t="shared" si="121"/>
        <v>69_173_OP</v>
      </c>
      <c r="J989" s="60">
        <v>36.416462943082003</v>
      </c>
      <c r="K989" s="60">
        <v>34.013227541847499</v>
      </c>
      <c r="L989" s="60">
        <v>19.526727230521502</v>
      </c>
      <c r="M989" s="68">
        <v>67</v>
      </c>
      <c r="N989" s="70">
        <f t="shared" si="122"/>
        <v>9.2651757188498399E-2</v>
      </c>
      <c r="O989" s="71">
        <v>97211357.359999895</v>
      </c>
      <c r="P989" s="57">
        <f t="shared" si="123"/>
        <v>0.35476011133054464</v>
      </c>
      <c r="Q989" s="68">
        <v>29</v>
      </c>
      <c r="R989" s="68">
        <v>112</v>
      </c>
      <c r="S989" s="72">
        <f t="shared" si="124"/>
        <v>29.985472571816999</v>
      </c>
    </row>
    <row r="990" spans="1:19" x14ac:dyDescent="0.25">
      <c r="A990" s="68">
        <f t="shared" si="127"/>
        <v>988</v>
      </c>
      <c r="B990" s="68" t="s">
        <v>17</v>
      </c>
      <c r="C990" s="68" t="s">
        <v>764</v>
      </c>
      <c r="D990" s="68" t="s">
        <v>3088</v>
      </c>
      <c r="E990" s="68" t="str">
        <f t="shared" si="125"/>
        <v>SERV</v>
      </c>
      <c r="F990" s="68" t="s">
        <v>763</v>
      </c>
      <c r="G990" s="68">
        <f t="shared" si="126"/>
        <v>69</v>
      </c>
      <c r="H990" s="68">
        <f t="shared" si="128"/>
        <v>173</v>
      </c>
      <c r="I990" s="68" t="str">
        <f t="shared" si="121"/>
        <v>69_173_SERV</v>
      </c>
      <c r="J990" s="60">
        <v>18.955370434356599</v>
      </c>
      <c r="K990" s="60">
        <v>42.018295771077398</v>
      </c>
      <c r="L990" s="60">
        <v>30.877603615068399</v>
      </c>
      <c r="M990" s="68">
        <v>128</v>
      </c>
      <c r="N990" s="70">
        <f t="shared" si="122"/>
        <v>0.26837060702875398</v>
      </c>
      <c r="O990" s="71">
        <v>59482547.369999997</v>
      </c>
      <c r="P990" s="57">
        <f t="shared" si="123"/>
        <v>0.21707376278122587</v>
      </c>
      <c r="Q990" s="68">
        <v>84</v>
      </c>
      <c r="R990" s="68">
        <v>196</v>
      </c>
      <c r="S990" s="72">
        <f t="shared" si="124"/>
        <v>30.617089940167464</v>
      </c>
    </row>
    <row r="991" spans="1:19" x14ac:dyDescent="0.25">
      <c r="A991" s="68">
        <f t="shared" si="127"/>
        <v>989</v>
      </c>
      <c r="B991" s="68" t="s">
        <v>17</v>
      </c>
      <c r="C991" s="68" t="s">
        <v>1990</v>
      </c>
      <c r="D991" s="68" t="s">
        <v>2399</v>
      </c>
      <c r="E991" s="68" t="str">
        <f t="shared" si="125"/>
        <v>AD</v>
      </c>
      <c r="F991" s="68" t="s">
        <v>1989</v>
      </c>
      <c r="G991" s="68">
        <f t="shared" si="126"/>
        <v>69</v>
      </c>
      <c r="H991" s="68">
        <f t="shared" si="128"/>
        <v>174</v>
      </c>
      <c r="I991" s="68" t="str">
        <f t="shared" si="121"/>
        <v>69_174_AD</v>
      </c>
      <c r="J991" s="60">
        <v>40.290457375128398</v>
      </c>
      <c r="K991" s="60">
        <v>41.435173157203302</v>
      </c>
      <c r="L991" s="60">
        <v>50.418082414111197</v>
      </c>
      <c r="M991" s="68">
        <v>28</v>
      </c>
      <c r="N991" s="70">
        <f t="shared" si="122"/>
        <v>0.3559322033898305</v>
      </c>
      <c r="O991" s="71">
        <v>6008357.1619206704</v>
      </c>
      <c r="P991" s="57">
        <f t="shared" si="123"/>
        <v>2.2731205740757227E-2</v>
      </c>
      <c r="Q991" s="68">
        <v>21</v>
      </c>
      <c r="R991" s="68">
        <v>28</v>
      </c>
      <c r="S991" s="72">
        <f t="shared" si="124"/>
        <v>44.04790431548097</v>
      </c>
    </row>
    <row r="992" spans="1:19" x14ac:dyDescent="0.25">
      <c r="A992" s="68">
        <f t="shared" si="127"/>
        <v>990</v>
      </c>
      <c r="B992" s="68" t="s">
        <v>17</v>
      </c>
      <c r="C992" s="68" t="s">
        <v>1990</v>
      </c>
      <c r="D992" s="68" t="s">
        <v>3088</v>
      </c>
      <c r="E992" s="68" t="str">
        <f t="shared" si="125"/>
        <v>SERV</v>
      </c>
      <c r="F992" s="68" t="s">
        <v>1989</v>
      </c>
      <c r="G992" s="68">
        <f t="shared" si="126"/>
        <v>69</v>
      </c>
      <c r="H992" s="68">
        <f t="shared" si="128"/>
        <v>174</v>
      </c>
      <c r="I992" s="68" t="str">
        <f t="shared" si="121"/>
        <v>69_174_SERV</v>
      </c>
      <c r="J992" s="60">
        <v>51.455349014595598</v>
      </c>
      <c r="K992" s="60">
        <v>42.208912159018404</v>
      </c>
      <c r="L992" s="60">
        <v>40.556910592653402</v>
      </c>
      <c r="M992" s="68">
        <v>55</v>
      </c>
      <c r="N992" s="70">
        <f t="shared" si="122"/>
        <v>0.64406779661016944</v>
      </c>
      <c r="O992" s="71">
        <v>258313616.35960001</v>
      </c>
      <c r="P992" s="57">
        <f t="shared" si="123"/>
        <v>0.97726879425924273</v>
      </c>
      <c r="Q992" s="68">
        <v>38</v>
      </c>
      <c r="R992" s="68">
        <v>55</v>
      </c>
      <c r="S992" s="72">
        <f t="shared" si="124"/>
        <v>44.740390588755794</v>
      </c>
    </row>
    <row r="993" spans="1:19" x14ac:dyDescent="0.25">
      <c r="A993" s="68">
        <f t="shared" si="127"/>
        <v>991</v>
      </c>
      <c r="B993" s="68" t="s">
        <v>17</v>
      </c>
      <c r="C993" s="68" t="s">
        <v>2481</v>
      </c>
      <c r="D993" s="68" t="s">
        <v>2860</v>
      </c>
      <c r="E993" s="68" t="str">
        <f t="shared" si="125"/>
        <v>OP</v>
      </c>
      <c r="F993" s="68" t="s">
        <v>2480</v>
      </c>
      <c r="G993" s="68">
        <f t="shared" si="126"/>
        <v>69</v>
      </c>
      <c r="H993" s="68">
        <f t="shared" si="128"/>
        <v>175</v>
      </c>
      <c r="I993" s="68" t="str">
        <f t="shared" si="121"/>
        <v>69_175_OP</v>
      </c>
      <c r="J993" s="60">
        <v>19.0485058363363</v>
      </c>
      <c r="K993" s="60">
        <v>52.598271217163898</v>
      </c>
      <c r="L993" s="60">
        <v>31.877747572695601</v>
      </c>
      <c r="M993" s="68">
        <v>119</v>
      </c>
      <c r="N993" s="70">
        <f t="shared" si="122"/>
        <v>0.76923076923076927</v>
      </c>
      <c r="O993" s="71">
        <v>1625315684.93189</v>
      </c>
      <c r="P993" s="57">
        <f t="shared" si="123"/>
        <v>0.98657072042370153</v>
      </c>
      <c r="Q993" s="68">
        <v>50</v>
      </c>
      <c r="R993" s="68">
        <v>119</v>
      </c>
      <c r="S993" s="72">
        <f t="shared" si="124"/>
        <v>34.508174875398602</v>
      </c>
    </row>
    <row r="994" spans="1:19" x14ac:dyDescent="0.25">
      <c r="A994" s="68">
        <f t="shared" si="127"/>
        <v>992</v>
      </c>
      <c r="B994" s="68" t="s">
        <v>17</v>
      </c>
      <c r="C994" s="68" t="s">
        <v>2481</v>
      </c>
      <c r="D994" s="68" t="s">
        <v>2893</v>
      </c>
      <c r="E994" s="68" t="str">
        <f t="shared" si="125"/>
        <v>SOP</v>
      </c>
      <c r="F994" s="68" t="s">
        <v>2480</v>
      </c>
      <c r="G994" s="68">
        <f t="shared" si="126"/>
        <v>69</v>
      </c>
      <c r="H994" s="68">
        <f t="shared" si="128"/>
        <v>175</v>
      </c>
      <c r="I994" s="68" t="str">
        <f t="shared" si="121"/>
        <v>69_175_SOP</v>
      </c>
      <c r="J994" s="60">
        <v>23.015196835410698</v>
      </c>
      <c r="K994" s="60">
        <v>49.580567069260901</v>
      </c>
      <c r="L994" s="60">
        <v>43.948068895396602</v>
      </c>
      <c r="M994" s="68">
        <v>20</v>
      </c>
      <c r="N994" s="70">
        <f t="shared" si="122"/>
        <v>0.23076923076923078</v>
      </c>
      <c r="O994" s="71">
        <v>22123927.135521799</v>
      </c>
      <c r="P994" s="57">
        <f t="shared" si="123"/>
        <v>1.3429279576298367E-2</v>
      </c>
      <c r="Q994" s="68">
        <v>15</v>
      </c>
      <c r="R994" s="68">
        <v>20</v>
      </c>
      <c r="S994" s="72">
        <f t="shared" si="124"/>
        <v>38.847944266689403</v>
      </c>
    </row>
    <row r="995" spans="1:19" x14ac:dyDescent="0.25">
      <c r="A995" s="68">
        <f t="shared" si="127"/>
        <v>993</v>
      </c>
      <c r="B995" s="68" t="s">
        <v>17</v>
      </c>
      <c r="C995" s="68" t="s">
        <v>1075</v>
      </c>
      <c r="D995" s="68" t="s">
        <v>2399</v>
      </c>
      <c r="E995" s="68" t="str">
        <f t="shared" si="125"/>
        <v>AD</v>
      </c>
      <c r="F995" s="68" t="s">
        <v>1074</v>
      </c>
      <c r="G995" s="68">
        <f t="shared" si="126"/>
        <v>69</v>
      </c>
      <c r="H995" s="68">
        <f t="shared" si="128"/>
        <v>176</v>
      </c>
      <c r="I995" s="68" t="str">
        <f t="shared" si="121"/>
        <v>69_176_AD</v>
      </c>
      <c r="J995" s="60">
        <v>22.628553911730702</v>
      </c>
      <c r="K995" s="60">
        <v>58.807850048391103</v>
      </c>
      <c r="L995" s="60">
        <v>47.560557597677501</v>
      </c>
      <c r="M995" s="68">
        <v>130</v>
      </c>
      <c r="N995" s="70">
        <f t="shared" si="122"/>
        <v>0.44329896907216493</v>
      </c>
      <c r="O995" s="71">
        <v>177504707.47520301</v>
      </c>
      <c r="P995" s="57">
        <f t="shared" si="123"/>
        <v>0.10289639617123718</v>
      </c>
      <c r="Q995" s="68">
        <v>86</v>
      </c>
      <c r="R995" s="68">
        <v>143</v>
      </c>
      <c r="S995" s="72">
        <f t="shared" si="124"/>
        <v>42.998987185933096</v>
      </c>
    </row>
    <row r="996" spans="1:19" x14ac:dyDescent="0.25">
      <c r="A996" s="68">
        <f t="shared" si="127"/>
        <v>994</v>
      </c>
      <c r="B996" s="68" t="s">
        <v>17</v>
      </c>
      <c r="C996" s="68" t="s">
        <v>1075</v>
      </c>
      <c r="D996" s="68" t="s">
        <v>3088</v>
      </c>
      <c r="E996" s="68" t="str">
        <f t="shared" si="125"/>
        <v>SERV</v>
      </c>
      <c r="F996" s="68" t="s">
        <v>1074</v>
      </c>
      <c r="G996" s="68">
        <f t="shared" si="126"/>
        <v>69</v>
      </c>
      <c r="H996" s="68">
        <f t="shared" si="128"/>
        <v>176</v>
      </c>
      <c r="I996" s="68" t="str">
        <f t="shared" si="121"/>
        <v>69_176_SERV</v>
      </c>
      <c r="J996" s="60">
        <v>32.300450815652297</v>
      </c>
      <c r="K996" s="60">
        <v>55.514640957690901</v>
      </c>
      <c r="L996" s="60">
        <v>42.891861853786303</v>
      </c>
      <c r="M996" s="68">
        <v>193</v>
      </c>
      <c r="N996" s="70">
        <f t="shared" si="122"/>
        <v>0.55670103092783507</v>
      </c>
      <c r="O996" s="71">
        <v>1547577162.0569899</v>
      </c>
      <c r="P996" s="57">
        <f t="shared" si="123"/>
        <v>0.89710360382876275</v>
      </c>
      <c r="Q996" s="68">
        <v>108</v>
      </c>
      <c r="R996" s="68">
        <v>193</v>
      </c>
      <c r="S996" s="72">
        <f t="shared" si="124"/>
        <v>43.568984542376505</v>
      </c>
    </row>
    <row r="997" spans="1:19" x14ac:dyDescent="0.25">
      <c r="A997" s="68">
        <f t="shared" si="127"/>
        <v>995</v>
      </c>
      <c r="B997" s="68" t="s">
        <v>17</v>
      </c>
      <c r="C997" s="68" t="s">
        <v>2327</v>
      </c>
      <c r="D997" s="68" t="s">
        <v>2399</v>
      </c>
      <c r="E997" s="68" t="str">
        <f t="shared" si="125"/>
        <v>AD</v>
      </c>
      <c r="F997" s="68" t="s">
        <v>2326</v>
      </c>
      <c r="G997" s="68">
        <f t="shared" si="126"/>
        <v>69</v>
      </c>
      <c r="H997" s="68">
        <f t="shared" si="128"/>
        <v>177</v>
      </c>
      <c r="I997" s="68" t="str">
        <f t="shared" si="121"/>
        <v>69_177_AD</v>
      </c>
      <c r="J997" s="60">
        <v>43.759248847088202</v>
      </c>
      <c r="K997" s="60">
        <v>24.031667803463598</v>
      </c>
      <c r="L997" s="60">
        <v>18.687128968497699</v>
      </c>
      <c r="M997" s="68">
        <v>15</v>
      </c>
      <c r="N997" s="70">
        <f t="shared" si="122"/>
        <v>0.30303030303030304</v>
      </c>
      <c r="O997" s="71">
        <v>1118351.33</v>
      </c>
      <c r="P997" s="57">
        <f t="shared" si="123"/>
        <v>0.23979702471827152</v>
      </c>
      <c r="Q997" s="68">
        <v>10</v>
      </c>
      <c r="R997" s="68">
        <v>15</v>
      </c>
      <c r="S997" s="72">
        <f t="shared" si="124"/>
        <v>28.826015206349833</v>
      </c>
    </row>
    <row r="998" spans="1:19" x14ac:dyDescent="0.25">
      <c r="A998" s="68">
        <f t="shared" si="127"/>
        <v>996</v>
      </c>
      <c r="B998" s="68" t="s">
        <v>17</v>
      </c>
      <c r="C998" s="68" t="s">
        <v>2327</v>
      </c>
      <c r="D998" s="68" t="s">
        <v>3088</v>
      </c>
      <c r="E998" s="68" t="str">
        <f t="shared" si="125"/>
        <v>SERV</v>
      </c>
      <c r="F998" s="68" t="s">
        <v>2326</v>
      </c>
      <c r="G998" s="68">
        <f t="shared" si="126"/>
        <v>69</v>
      </c>
      <c r="H998" s="68">
        <f t="shared" si="128"/>
        <v>177</v>
      </c>
      <c r="I998" s="68" t="str">
        <f t="shared" si="121"/>
        <v>69_177_SERV</v>
      </c>
      <c r="J998" s="60">
        <v>53.029464799414001</v>
      </c>
      <c r="K998" s="60">
        <v>15.4426531947946</v>
      </c>
      <c r="L998" s="60">
        <v>23.077210056014</v>
      </c>
      <c r="M998" s="68">
        <v>38</v>
      </c>
      <c r="N998" s="70">
        <f t="shared" si="122"/>
        <v>0.69696969696969702</v>
      </c>
      <c r="O998" s="71">
        <v>3545390.1460000002</v>
      </c>
      <c r="P998" s="57">
        <f t="shared" si="123"/>
        <v>0.76020297528172853</v>
      </c>
      <c r="Q998" s="68">
        <v>23</v>
      </c>
      <c r="R998" s="68">
        <v>38</v>
      </c>
      <c r="S998" s="72">
        <f t="shared" si="124"/>
        <v>30.516442683407533</v>
      </c>
    </row>
    <row r="999" spans="1:19" x14ac:dyDescent="0.25">
      <c r="A999" s="68">
        <f t="shared" si="127"/>
        <v>997</v>
      </c>
      <c r="B999" s="68" t="s">
        <v>17</v>
      </c>
      <c r="C999" s="68" t="s">
        <v>2602</v>
      </c>
      <c r="D999" s="68" t="s">
        <v>2860</v>
      </c>
      <c r="E999" s="68" t="str">
        <f t="shared" si="125"/>
        <v>OP</v>
      </c>
      <c r="F999" s="68" t="s">
        <v>2601</v>
      </c>
      <c r="G999" s="68">
        <f t="shared" si="126"/>
        <v>69</v>
      </c>
      <c r="H999" s="68">
        <f t="shared" si="128"/>
        <v>178</v>
      </c>
      <c r="I999" s="68" t="str">
        <f t="shared" si="121"/>
        <v>69_178_OP</v>
      </c>
      <c r="J999" s="60">
        <v>25.5645095736512</v>
      </c>
      <c r="K999" s="60">
        <v>33.538071859772899</v>
      </c>
      <c r="L999" s="60">
        <v>31.119782871898899</v>
      </c>
      <c r="M999" s="68">
        <v>53</v>
      </c>
      <c r="N999" s="70">
        <f t="shared" si="122"/>
        <v>0.5625</v>
      </c>
      <c r="O999" s="71">
        <v>680414411.89999902</v>
      </c>
      <c r="P999" s="57">
        <f t="shared" si="123"/>
        <v>0.97937953024631486</v>
      </c>
      <c r="Q999" s="68">
        <v>27</v>
      </c>
      <c r="R999" s="68">
        <v>53</v>
      </c>
      <c r="S999" s="72">
        <f t="shared" si="124"/>
        <v>30.074121435107667</v>
      </c>
    </row>
    <row r="1000" spans="1:19" x14ac:dyDescent="0.25">
      <c r="A1000" s="68">
        <f t="shared" si="127"/>
        <v>998</v>
      </c>
      <c r="B1000" s="68" t="s">
        <v>17</v>
      </c>
      <c r="C1000" s="68" t="s">
        <v>2602</v>
      </c>
      <c r="D1000" s="68" t="s">
        <v>2893</v>
      </c>
      <c r="E1000" s="68" t="str">
        <f t="shared" si="125"/>
        <v>SOP</v>
      </c>
      <c r="F1000" s="68" t="s">
        <v>2601</v>
      </c>
      <c r="G1000" s="68">
        <f t="shared" si="126"/>
        <v>69</v>
      </c>
      <c r="H1000" s="68">
        <f t="shared" si="128"/>
        <v>178</v>
      </c>
      <c r="I1000" s="68" t="str">
        <f t="shared" si="121"/>
        <v>69_178_SOP</v>
      </c>
      <c r="J1000" s="60">
        <v>27.4910501892114</v>
      </c>
      <c r="K1000" s="60">
        <v>24.119473887767398</v>
      </c>
      <c r="L1000" s="60">
        <v>34.153477607108798</v>
      </c>
      <c r="M1000" s="68">
        <v>37</v>
      </c>
      <c r="N1000" s="70">
        <f t="shared" si="122"/>
        <v>0.4375</v>
      </c>
      <c r="O1000" s="71">
        <v>14325870.9899999</v>
      </c>
      <c r="P1000" s="57">
        <f t="shared" si="123"/>
        <v>2.0620469753685169E-2</v>
      </c>
      <c r="Q1000" s="68">
        <v>21</v>
      </c>
      <c r="R1000" s="68">
        <v>37</v>
      </c>
      <c r="S1000" s="72">
        <f t="shared" si="124"/>
        <v>28.588000561362531</v>
      </c>
    </row>
    <row r="1001" spans="1:19" x14ac:dyDescent="0.25">
      <c r="A1001" s="68">
        <f t="shared" si="127"/>
        <v>999</v>
      </c>
      <c r="B1001" s="68" t="s">
        <v>17</v>
      </c>
      <c r="C1001" s="68" t="s">
        <v>2586</v>
      </c>
      <c r="D1001" s="68" t="s">
        <v>2860</v>
      </c>
      <c r="E1001" s="68" t="str">
        <f t="shared" si="125"/>
        <v>OP</v>
      </c>
      <c r="F1001" s="68" t="s">
        <v>2585</v>
      </c>
      <c r="G1001" s="68">
        <f t="shared" si="126"/>
        <v>69</v>
      </c>
      <c r="H1001" s="68">
        <f t="shared" si="128"/>
        <v>179</v>
      </c>
      <c r="I1001" s="68" t="str">
        <f t="shared" si="121"/>
        <v>69_179_OP</v>
      </c>
      <c r="J1001" s="60">
        <v>28.771139932626099</v>
      </c>
      <c r="K1001" s="60">
        <v>40.891925018458402</v>
      </c>
      <c r="L1001" s="60">
        <v>18.910595629091802</v>
      </c>
      <c r="M1001" s="68">
        <v>91</v>
      </c>
      <c r="N1001" s="70">
        <f t="shared" si="122"/>
        <v>0.37313432835820898</v>
      </c>
      <c r="O1001" s="71">
        <v>643656931.12999904</v>
      </c>
      <c r="P1001" s="57">
        <f t="shared" si="123"/>
        <v>0.89022404896173635</v>
      </c>
      <c r="Q1001" s="68">
        <v>25</v>
      </c>
      <c r="R1001" s="68">
        <v>93</v>
      </c>
      <c r="S1001" s="72">
        <f t="shared" si="124"/>
        <v>29.52455352672543</v>
      </c>
    </row>
    <row r="1002" spans="1:19" x14ac:dyDescent="0.25">
      <c r="A1002" s="68">
        <f t="shared" si="127"/>
        <v>1000</v>
      </c>
      <c r="B1002" s="68" t="s">
        <v>17</v>
      </c>
      <c r="C1002" s="68" t="s">
        <v>2586</v>
      </c>
      <c r="D1002" s="68" t="s">
        <v>2893</v>
      </c>
      <c r="E1002" s="68" t="str">
        <f t="shared" si="125"/>
        <v>SOP</v>
      </c>
      <c r="F1002" s="68" t="s">
        <v>2585</v>
      </c>
      <c r="G1002" s="68">
        <f t="shared" si="126"/>
        <v>69</v>
      </c>
      <c r="H1002" s="68">
        <f t="shared" si="128"/>
        <v>179</v>
      </c>
      <c r="I1002" s="68" t="str">
        <f t="shared" si="121"/>
        <v>69_179_SOP</v>
      </c>
      <c r="J1002" s="60">
        <v>22.758555527062601</v>
      </c>
      <c r="K1002" s="60">
        <v>28.2760343415131</v>
      </c>
      <c r="L1002" s="60">
        <v>20.643440928696499</v>
      </c>
      <c r="M1002" s="68">
        <v>111</v>
      </c>
      <c r="N1002" s="70">
        <f t="shared" si="122"/>
        <v>0.62686567164179108</v>
      </c>
      <c r="O1002" s="71">
        <v>79371088.480000004</v>
      </c>
      <c r="P1002" s="57">
        <f t="shared" si="123"/>
        <v>0.10977595103826368</v>
      </c>
      <c r="Q1002" s="68">
        <v>42</v>
      </c>
      <c r="R1002" s="68">
        <v>111</v>
      </c>
      <c r="S1002" s="72">
        <f t="shared" si="124"/>
        <v>23.892676932424067</v>
      </c>
    </row>
    <row r="1003" spans="1:19" x14ac:dyDescent="0.25">
      <c r="A1003" s="68">
        <f t="shared" si="127"/>
        <v>1001</v>
      </c>
      <c r="B1003" s="68" t="s">
        <v>17</v>
      </c>
      <c r="C1003" s="68" t="s">
        <v>2775</v>
      </c>
      <c r="D1003" s="68" t="s">
        <v>2860</v>
      </c>
      <c r="E1003" s="68" t="str">
        <f t="shared" si="125"/>
        <v>OP</v>
      </c>
      <c r="F1003" s="68" t="s">
        <v>2774</v>
      </c>
      <c r="G1003" s="68">
        <f t="shared" si="126"/>
        <v>69</v>
      </c>
      <c r="H1003" s="68">
        <f t="shared" si="128"/>
        <v>180</v>
      </c>
      <c r="I1003" s="68" t="str">
        <f t="shared" si="121"/>
        <v>69_180_OP</v>
      </c>
      <c r="J1003" s="60">
        <v>30.552496865369601</v>
      </c>
      <c r="K1003" s="60">
        <v>49.691474476746301</v>
      </c>
      <c r="L1003" s="60">
        <v>17.6139888997516</v>
      </c>
      <c r="M1003" s="68">
        <v>71</v>
      </c>
      <c r="N1003" s="70">
        <f t="shared" si="122"/>
        <v>0.78723404255319152</v>
      </c>
      <c r="O1003" s="71">
        <v>166086355.13999999</v>
      </c>
      <c r="P1003" s="57">
        <f t="shared" si="123"/>
        <v>0.82887774464546959</v>
      </c>
      <c r="Q1003" s="68">
        <v>37</v>
      </c>
      <c r="R1003" s="68">
        <v>71</v>
      </c>
      <c r="S1003" s="72">
        <f t="shared" si="124"/>
        <v>32.619320080622501</v>
      </c>
    </row>
    <row r="1004" spans="1:19" x14ac:dyDescent="0.25">
      <c r="A1004" s="68">
        <f t="shared" si="127"/>
        <v>1002</v>
      </c>
      <c r="B1004" s="68" t="s">
        <v>17</v>
      </c>
      <c r="C1004" s="68" t="s">
        <v>2775</v>
      </c>
      <c r="D1004" s="68" t="s">
        <v>2893</v>
      </c>
      <c r="E1004" s="68" t="str">
        <f t="shared" si="125"/>
        <v>SOP</v>
      </c>
      <c r="F1004" s="68" t="s">
        <v>2774</v>
      </c>
      <c r="G1004" s="68">
        <f t="shared" si="126"/>
        <v>69</v>
      </c>
      <c r="H1004" s="68">
        <f t="shared" si="128"/>
        <v>180</v>
      </c>
      <c r="I1004" s="68" t="str">
        <f t="shared" si="121"/>
        <v>69_180_SOP</v>
      </c>
      <c r="J1004" s="60">
        <v>29.596796700291499</v>
      </c>
      <c r="K1004" s="60">
        <v>51.501814656168897</v>
      </c>
      <c r="L1004" s="60">
        <v>19.197903387127901</v>
      </c>
      <c r="M1004" s="68">
        <v>35</v>
      </c>
      <c r="N1004" s="70">
        <f t="shared" si="122"/>
        <v>0.21276595744680851</v>
      </c>
      <c r="O1004" s="71">
        <v>34288617.18</v>
      </c>
      <c r="P1004" s="57">
        <f t="shared" si="123"/>
        <v>0.17112225535453041</v>
      </c>
      <c r="Q1004" s="68">
        <v>10</v>
      </c>
      <c r="R1004" s="68">
        <v>35</v>
      </c>
      <c r="S1004" s="72">
        <f t="shared" si="124"/>
        <v>33.432171581196094</v>
      </c>
    </row>
    <row r="1005" spans="1:19" x14ac:dyDescent="0.25">
      <c r="A1005" s="68">
        <f t="shared" si="127"/>
        <v>1003</v>
      </c>
      <c r="B1005" s="68" t="s">
        <v>17</v>
      </c>
      <c r="C1005" s="68" t="s">
        <v>2611</v>
      </c>
      <c r="D1005" s="68" t="s">
        <v>2860</v>
      </c>
      <c r="E1005" s="68" t="str">
        <f t="shared" si="125"/>
        <v>OP</v>
      </c>
      <c r="F1005" s="68" t="s">
        <v>2610</v>
      </c>
      <c r="G1005" s="68">
        <f t="shared" si="126"/>
        <v>69</v>
      </c>
      <c r="H1005" s="68">
        <f t="shared" si="128"/>
        <v>181</v>
      </c>
      <c r="I1005" s="68" t="str">
        <f t="shared" si="121"/>
        <v>69_181_OP</v>
      </c>
      <c r="J1005" s="60">
        <v>15.3125758926423</v>
      </c>
      <c r="K1005" s="60">
        <v>74.461697064999697</v>
      </c>
      <c r="L1005" s="60">
        <v>41.650375417838603</v>
      </c>
      <c r="M1005" s="68">
        <v>87</v>
      </c>
      <c r="N1005" s="70">
        <f t="shared" si="122"/>
        <v>0.578125</v>
      </c>
      <c r="O1005" s="71">
        <v>525624661.33999997</v>
      </c>
      <c r="P1005" s="57">
        <f t="shared" si="123"/>
        <v>0.97111013568446625</v>
      </c>
      <c r="Q1005" s="68">
        <v>37</v>
      </c>
      <c r="R1005" s="68">
        <v>93</v>
      </c>
      <c r="S1005" s="72">
        <f t="shared" si="124"/>
        <v>43.808216125160207</v>
      </c>
    </row>
    <row r="1006" spans="1:19" x14ac:dyDescent="0.25">
      <c r="A1006" s="68">
        <f t="shared" si="127"/>
        <v>1004</v>
      </c>
      <c r="B1006" s="68" t="s">
        <v>17</v>
      </c>
      <c r="C1006" s="68" t="s">
        <v>2611</v>
      </c>
      <c r="D1006" s="68" t="s">
        <v>2893</v>
      </c>
      <c r="E1006" s="68" t="str">
        <f t="shared" si="125"/>
        <v>SOP</v>
      </c>
      <c r="F1006" s="68" t="s">
        <v>2610</v>
      </c>
      <c r="G1006" s="68">
        <f t="shared" si="126"/>
        <v>69</v>
      </c>
      <c r="H1006" s="68">
        <f t="shared" si="128"/>
        <v>181</v>
      </c>
      <c r="I1006" s="68" t="str">
        <f t="shared" si="121"/>
        <v>69_181_SOP</v>
      </c>
      <c r="J1006" s="60">
        <v>19.650842000522399</v>
      </c>
      <c r="K1006" s="60">
        <v>69.729645240426507</v>
      </c>
      <c r="L1006" s="60">
        <v>51.000480346414399</v>
      </c>
      <c r="M1006" s="68">
        <v>57</v>
      </c>
      <c r="N1006" s="70">
        <f t="shared" si="122"/>
        <v>0.421875</v>
      </c>
      <c r="O1006" s="71">
        <v>15636975.24</v>
      </c>
      <c r="P1006" s="57">
        <f t="shared" si="123"/>
        <v>2.8889864315533868E-2</v>
      </c>
      <c r="Q1006" s="68">
        <v>27</v>
      </c>
      <c r="R1006" s="68">
        <v>58</v>
      </c>
      <c r="S1006" s="72">
        <f t="shared" si="124"/>
        <v>46.793655862454436</v>
      </c>
    </row>
    <row r="1007" spans="1:19" x14ac:dyDescent="0.25">
      <c r="A1007" s="68">
        <f t="shared" si="127"/>
        <v>1005</v>
      </c>
      <c r="B1007" s="68" t="s">
        <v>17</v>
      </c>
      <c r="C1007" s="68" t="s">
        <v>1808</v>
      </c>
      <c r="D1007" s="68" t="s">
        <v>2399</v>
      </c>
      <c r="E1007" s="68" t="str">
        <f t="shared" si="125"/>
        <v>AD</v>
      </c>
      <c r="F1007" s="68" t="s">
        <v>1807</v>
      </c>
      <c r="G1007" s="68">
        <f t="shared" si="126"/>
        <v>69</v>
      </c>
      <c r="H1007" s="68">
        <f t="shared" si="128"/>
        <v>182</v>
      </c>
      <c r="I1007" s="68" t="str">
        <f t="shared" si="121"/>
        <v>69_182_AD</v>
      </c>
      <c r="J1007" s="60">
        <v>25.343376974244698</v>
      </c>
      <c r="K1007" s="60">
        <v>47.487272696655197</v>
      </c>
      <c r="L1007" s="60">
        <v>46.2357441952649</v>
      </c>
      <c r="M1007" s="68">
        <v>41</v>
      </c>
      <c r="N1007" s="70">
        <f t="shared" si="122"/>
        <v>0.34920634920634919</v>
      </c>
      <c r="O1007" s="71">
        <v>4623767.6787251001</v>
      </c>
      <c r="P1007" s="57">
        <f t="shared" si="123"/>
        <v>0.10232060349858919</v>
      </c>
      <c r="Q1007" s="68">
        <v>44</v>
      </c>
      <c r="R1007" s="68">
        <v>48</v>
      </c>
      <c r="S1007" s="72">
        <f t="shared" si="124"/>
        <v>39.688797955388267</v>
      </c>
    </row>
    <row r="1008" spans="1:19" x14ac:dyDescent="0.25">
      <c r="A1008" s="68">
        <f t="shared" si="127"/>
        <v>1006</v>
      </c>
      <c r="B1008" s="68" t="s">
        <v>17</v>
      </c>
      <c r="C1008" s="68" t="s">
        <v>1808</v>
      </c>
      <c r="D1008" s="68" t="s">
        <v>3088</v>
      </c>
      <c r="E1008" s="68" t="str">
        <f t="shared" si="125"/>
        <v>SERV</v>
      </c>
      <c r="F1008" s="68" t="s">
        <v>1807</v>
      </c>
      <c r="G1008" s="68">
        <f t="shared" si="126"/>
        <v>69</v>
      </c>
      <c r="H1008" s="68">
        <f t="shared" si="128"/>
        <v>182</v>
      </c>
      <c r="I1008" s="68" t="str">
        <f t="shared" si="121"/>
        <v>69_182_SERV</v>
      </c>
      <c r="J1008" s="60">
        <v>50.565767477748203</v>
      </c>
      <c r="K1008" s="60">
        <v>43.328687491248402</v>
      </c>
      <c r="L1008" s="60">
        <v>47.3179738813757</v>
      </c>
      <c r="M1008" s="68">
        <v>168</v>
      </c>
      <c r="N1008" s="70">
        <f t="shared" si="122"/>
        <v>0.65079365079365081</v>
      </c>
      <c r="O1008" s="71">
        <v>40565251.156458497</v>
      </c>
      <c r="P1008" s="57">
        <f t="shared" si="123"/>
        <v>0.89767939650141082</v>
      </c>
      <c r="Q1008" s="68">
        <v>82</v>
      </c>
      <c r="R1008" s="68">
        <v>170</v>
      </c>
      <c r="S1008" s="72">
        <f t="shared" si="124"/>
        <v>47.070809616790768</v>
      </c>
    </row>
    <row r="1009" spans="1:19" x14ac:dyDescent="0.25">
      <c r="A1009" s="68">
        <f t="shared" si="127"/>
        <v>1007</v>
      </c>
      <c r="B1009" s="68" t="s">
        <v>17</v>
      </c>
      <c r="C1009" s="68" t="s">
        <v>510</v>
      </c>
      <c r="D1009" s="68" t="s">
        <v>2399</v>
      </c>
      <c r="E1009" s="68" t="str">
        <f t="shared" si="125"/>
        <v>AD</v>
      </c>
      <c r="F1009" s="68" t="s">
        <v>509</v>
      </c>
      <c r="G1009" s="68">
        <f t="shared" si="126"/>
        <v>69</v>
      </c>
      <c r="H1009" s="68">
        <f t="shared" si="128"/>
        <v>183</v>
      </c>
      <c r="I1009" s="68" t="str">
        <f t="shared" si="121"/>
        <v>69_183_AD</v>
      </c>
      <c r="J1009" s="60">
        <v>27.631959248522701</v>
      </c>
      <c r="K1009" s="60">
        <v>70.425570960284901</v>
      </c>
      <c r="L1009" s="60">
        <v>49.657619778324801</v>
      </c>
      <c r="M1009" s="68">
        <v>283</v>
      </c>
      <c r="N1009" s="70">
        <f t="shared" si="122"/>
        <v>0.45559845559845558</v>
      </c>
      <c r="O1009" s="71">
        <v>430535730.65191001</v>
      </c>
      <c r="P1009" s="57">
        <f t="shared" si="123"/>
        <v>0.3956033658137042</v>
      </c>
      <c r="Q1009" s="68">
        <v>118</v>
      </c>
      <c r="R1009" s="68">
        <v>421</v>
      </c>
      <c r="S1009" s="72">
        <f t="shared" si="124"/>
        <v>49.238383329044133</v>
      </c>
    </row>
    <row r="1010" spans="1:19" x14ac:dyDescent="0.25">
      <c r="A1010" s="68">
        <f t="shared" si="127"/>
        <v>1008</v>
      </c>
      <c r="B1010" s="68" t="s">
        <v>17</v>
      </c>
      <c r="C1010" s="68" t="s">
        <v>510</v>
      </c>
      <c r="D1010" s="68" t="s">
        <v>2860</v>
      </c>
      <c r="E1010" s="68" t="str">
        <f t="shared" si="125"/>
        <v>OP</v>
      </c>
      <c r="F1010" s="68" t="s">
        <v>509</v>
      </c>
      <c r="G1010" s="68">
        <f t="shared" si="126"/>
        <v>69</v>
      </c>
      <c r="H1010" s="68">
        <f t="shared" si="128"/>
        <v>183</v>
      </c>
      <c r="I1010" s="68" t="str">
        <f t="shared" si="121"/>
        <v>69_183_OP</v>
      </c>
      <c r="J1010" s="60">
        <v>42.118265563575498</v>
      </c>
      <c r="K1010" s="60">
        <v>10.4494392444036</v>
      </c>
      <c r="L1010" s="60">
        <v>28.9051218329782</v>
      </c>
      <c r="M1010" s="68">
        <v>46</v>
      </c>
      <c r="N1010" s="70">
        <f t="shared" si="122"/>
        <v>5.4054054054054057E-2</v>
      </c>
      <c r="O1010" s="71">
        <v>215191730.53</v>
      </c>
      <c r="P1010" s="57">
        <f t="shared" si="123"/>
        <v>0.19773172545758366</v>
      </c>
      <c r="Q1010" s="68">
        <v>14</v>
      </c>
      <c r="R1010" s="68">
        <v>46</v>
      </c>
      <c r="S1010" s="72">
        <f t="shared" si="124"/>
        <v>27.157608880319099</v>
      </c>
    </row>
    <row r="1011" spans="1:19" x14ac:dyDescent="0.25">
      <c r="A1011" s="68">
        <f t="shared" si="127"/>
        <v>1009</v>
      </c>
      <c r="B1011" s="68" t="s">
        <v>17</v>
      </c>
      <c r="C1011" s="68" t="s">
        <v>510</v>
      </c>
      <c r="D1011" s="68" t="s">
        <v>3088</v>
      </c>
      <c r="E1011" s="68" t="str">
        <f t="shared" si="125"/>
        <v>SERV</v>
      </c>
      <c r="F1011" s="68" t="s">
        <v>509</v>
      </c>
      <c r="G1011" s="68">
        <f t="shared" si="126"/>
        <v>69</v>
      </c>
      <c r="H1011" s="68">
        <f t="shared" si="128"/>
        <v>183</v>
      </c>
      <c r="I1011" s="68" t="str">
        <f t="shared" si="121"/>
        <v>69_183_SERV</v>
      </c>
      <c r="J1011" s="60">
        <v>29.789379080864499</v>
      </c>
      <c r="K1011" s="60">
        <v>37.992825474489599</v>
      </c>
      <c r="L1011" s="60">
        <v>50.318695168456998</v>
      </c>
      <c r="M1011" s="68">
        <v>288</v>
      </c>
      <c r="N1011" s="70">
        <f t="shared" si="122"/>
        <v>0.46718146718146719</v>
      </c>
      <c r="O1011" s="71">
        <v>431706996.987342</v>
      </c>
      <c r="P1011" s="57">
        <f t="shared" si="123"/>
        <v>0.39667959914713646</v>
      </c>
      <c r="Q1011" s="68">
        <v>121</v>
      </c>
      <c r="R1011" s="68">
        <v>300</v>
      </c>
      <c r="S1011" s="72">
        <f t="shared" si="124"/>
        <v>39.366966574603701</v>
      </c>
    </row>
    <row r="1012" spans="1:19" x14ac:dyDescent="0.25">
      <c r="A1012" s="68">
        <f t="shared" si="127"/>
        <v>1010</v>
      </c>
      <c r="B1012" s="68" t="s">
        <v>17</v>
      </c>
      <c r="C1012" s="68" t="s">
        <v>510</v>
      </c>
      <c r="D1012" s="68" t="s">
        <v>2893</v>
      </c>
      <c r="E1012" s="68" t="str">
        <f t="shared" si="125"/>
        <v>SOP</v>
      </c>
      <c r="F1012" s="68" t="s">
        <v>509</v>
      </c>
      <c r="G1012" s="68">
        <f t="shared" si="126"/>
        <v>69</v>
      </c>
      <c r="H1012" s="68">
        <f t="shared" si="128"/>
        <v>183</v>
      </c>
      <c r="I1012" s="68" t="str">
        <f t="shared" si="121"/>
        <v>69_183_SOP</v>
      </c>
      <c r="J1012" s="60">
        <v>36.724155642528501</v>
      </c>
      <c r="K1012" s="60">
        <v>12.7469010658016</v>
      </c>
      <c r="L1012" s="60">
        <v>30.154068816060601</v>
      </c>
      <c r="M1012" s="68">
        <v>13</v>
      </c>
      <c r="N1012" s="70">
        <f t="shared" si="122"/>
        <v>2.3166023166023165E-2</v>
      </c>
      <c r="O1012" s="71">
        <v>10867027.249999899</v>
      </c>
      <c r="P1012" s="57">
        <f t="shared" si="123"/>
        <v>9.9853095815756777E-3</v>
      </c>
      <c r="Q1012" s="68">
        <v>6</v>
      </c>
      <c r="R1012" s="68">
        <v>13</v>
      </c>
      <c r="S1012" s="72">
        <f t="shared" si="124"/>
        <v>26.541708508130238</v>
      </c>
    </row>
    <row r="1013" spans="1:19" x14ac:dyDescent="0.25">
      <c r="A1013" s="68">
        <f t="shared" si="127"/>
        <v>1011</v>
      </c>
      <c r="B1013" s="68" t="s">
        <v>17</v>
      </c>
      <c r="C1013" s="68" t="s">
        <v>2419</v>
      </c>
      <c r="D1013" s="68" t="s">
        <v>2456</v>
      </c>
      <c r="E1013" s="68" t="str">
        <f t="shared" si="125"/>
        <v>AR</v>
      </c>
      <c r="F1013" s="68" t="s">
        <v>2418</v>
      </c>
      <c r="G1013" s="68">
        <f t="shared" si="126"/>
        <v>69</v>
      </c>
      <c r="H1013" s="68">
        <f t="shared" si="128"/>
        <v>184</v>
      </c>
      <c r="I1013" s="68" t="str">
        <f t="shared" si="121"/>
        <v>69_184_AR</v>
      </c>
      <c r="J1013" s="60">
        <v>33.685774708502997</v>
      </c>
      <c r="K1013" s="60">
        <v>54.184568730320102</v>
      </c>
      <c r="L1013" s="60">
        <v>46.788457653042101</v>
      </c>
      <c r="M1013" s="68">
        <v>4</v>
      </c>
      <c r="N1013" s="70">
        <f t="shared" si="122"/>
        <v>1</v>
      </c>
      <c r="O1013" s="71">
        <v>7820406</v>
      </c>
      <c r="P1013" s="57">
        <f t="shared" si="123"/>
        <v>1</v>
      </c>
      <c r="Q1013" s="68">
        <v>3</v>
      </c>
      <c r="R1013" s="68">
        <v>4</v>
      </c>
      <c r="S1013" s="72">
        <f t="shared" si="124"/>
        <v>44.886267030621731</v>
      </c>
    </row>
    <row r="1014" spans="1:19" x14ac:dyDescent="0.25">
      <c r="A1014" s="68">
        <f t="shared" si="127"/>
        <v>1012</v>
      </c>
      <c r="B1014" s="68" t="s">
        <v>17</v>
      </c>
      <c r="C1014" s="68" t="s">
        <v>870</v>
      </c>
      <c r="D1014" s="68" t="s">
        <v>2399</v>
      </c>
      <c r="E1014" s="68" t="str">
        <f t="shared" si="125"/>
        <v>AD</v>
      </c>
      <c r="F1014" s="68" t="s">
        <v>869</v>
      </c>
      <c r="G1014" s="68">
        <f t="shared" si="126"/>
        <v>69</v>
      </c>
      <c r="H1014" s="68">
        <f t="shared" si="128"/>
        <v>185</v>
      </c>
      <c r="I1014" s="68" t="str">
        <f t="shared" si="121"/>
        <v>69_185_AD</v>
      </c>
      <c r="J1014" s="60">
        <v>33.851523429344901</v>
      </c>
      <c r="K1014" s="60">
        <v>61.553379019812901</v>
      </c>
      <c r="L1014" s="60">
        <v>42.385532256750302</v>
      </c>
      <c r="M1014" s="68">
        <v>11</v>
      </c>
      <c r="N1014" s="70">
        <f t="shared" si="122"/>
        <v>0.2</v>
      </c>
      <c r="O1014" s="71">
        <v>2693532.48</v>
      </c>
      <c r="P1014" s="57">
        <f t="shared" si="123"/>
        <v>1.9298220697515064E-2</v>
      </c>
      <c r="Q1014" s="68">
        <v>9</v>
      </c>
      <c r="R1014" s="68">
        <v>11</v>
      </c>
      <c r="S1014" s="72">
        <f t="shared" si="124"/>
        <v>45.930144901969364</v>
      </c>
    </row>
    <row r="1015" spans="1:19" x14ac:dyDescent="0.25">
      <c r="A1015" s="68">
        <f t="shared" si="127"/>
        <v>1013</v>
      </c>
      <c r="B1015" s="68" t="s">
        <v>17</v>
      </c>
      <c r="C1015" s="68" t="s">
        <v>870</v>
      </c>
      <c r="D1015" s="68" t="s">
        <v>2456</v>
      </c>
      <c r="E1015" s="68" t="str">
        <f t="shared" si="125"/>
        <v>AR</v>
      </c>
      <c r="F1015" s="68" t="s">
        <v>869</v>
      </c>
      <c r="G1015" s="68">
        <f t="shared" si="126"/>
        <v>69</v>
      </c>
      <c r="H1015" s="68">
        <f t="shared" si="128"/>
        <v>185</v>
      </c>
      <c r="I1015" s="68" t="str">
        <f t="shared" si="121"/>
        <v>69_185_AR</v>
      </c>
      <c r="J1015" s="60">
        <v>81.871077146422195</v>
      </c>
      <c r="K1015" s="60">
        <v>64.922591353086801</v>
      </c>
      <c r="L1015" s="60">
        <v>68.904313319644004</v>
      </c>
      <c r="M1015" s="68">
        <v>3</v>
      </c>
      <c r="N1015" s="70">
        <f t="shared" si="122"/>
        <v>4.4444444444444446E-2</v>
      </c>
      <c r="O1015" s="71">
        <v>2501997.6</v>
      </c>
      <c r="P1015" s="57">
        <f t="shared" si="123"/>
        <v>1.7925940090929595E-2</v>
      </c>
      <c r="Q1015" s="68">
        <v>2</v>
      </c>
      <c r="R1015" s="68">
        <v>3</v>
      </c>
      <c r="S1015" s="72">
        <f t="shared" si="124"/>
        <v>71.899327273051014</v>
      </c>
    </row>
    <row r="1016" spans="1:19" x14ac:dyDescent="0.25">
      <c r="A1016" s="68">
        <f t="shared" si="127"/>
        <v>1014</v>
      </c>
      <c r="B1016" s="68" t="s">
        <v>17</v>
      </c>
      <c r="C1016" s="68" t="s">
        <v>870</v>
      </c>
      <c r="D1016" s="68" t="s">
        <v>2860</v>
      </c>
      <c r="E1016" s="68" t="str">
        <f t="shared" si="125"/>
        <v>OP</v>
      </c>
      <c r="F1016" s="68" t="s">
        <v>869</v>
      </c>
      <c r="G1016" s="68">
        <f t="shared" si="126"/>
        <v>69</v>
      </c>
      <c r="H1016" s="68">
        <f t="shared" si="128"/>
        <v>185</v>
      </c>
      <c r="I1016" s="68" t="str">
        <f t="shared" si="121"/>
        <v>69_185_OP</v>
      </c>
      <c r="J1016" s="60">
        <v>57.573086503366298</v>
      </c>
      <c r="K1016" s="60">
        <v>18.288127674492699</v>
      </c>
      <c r="L1016" s="60">
        <v>27.234933219015399</v>
      </c>
      <c r="M1016" s="68">
        <v>20</v>
      </c>
      <c r="N1016" s="70">
        <f t="shared" si="122"/>
        <v>0.4</v>
      </c>
      <c r="O1016" s="71">
        <v>78346324.030000001</v>
      </c>
      <c r="P1016" s="57">
        <f t="shared" si="123"/>
        <v>0.56132408396648259</v>
      </c>
      <c r="Q1016" s="68">
        <v>18</v>
      </c>
      <c r="R1016" s="68">
        <v>20</v>
      </c>
      <c r="S1016" s="72">
        <f t="shared" si="124"/>
        <v>34.365382465624798</v>
      </c>
    </row>
    <row r="1017" spans="1:19" x14ac:dyDescent="0.25">
      <c r="A1017" s="68">
        <f t="shared" si="127"/>
        <v>1015</v>
      </c>
      <c r="B1017" s="68" t="s">
        <v>17</v>
      </c>
      <c r="C1017" s="68" t="s">
        <v>870</v>
      </c>
      <c r="D1017" s="68" t="s">
        <v>3088</v>
      </c>
      <c r="E1017" s="68" t="str">
        <f t="shared" si="125"/>
        <v>SERV</v>
      </c>
      <c r="F1017" s="68" t="s">
        <v>869</v>
      </c>
      <c r="G1017" s="68">
        <f t="shared" si="126"/>
        <v>69</v>
      </c>
      <c r="H1017" s="68">
        <f t="shared" si="128"/>
        <v>185</v>
      </c>
      <c r="I1017" s="68" t="str">
        <f t="shared" si="121"/>
        <v>69_185_SERV</v>
      </c>
      <c r="J1017" s="60">
        <v>54.467494115664103</v>
      </c>
      <c r="K1017" s="60">
        <v>61.860088207531398</v>
      </c>
      <c r="L1017" s="60">
        <v>50.475402713013999</v>
      </c>
      <c r="M1017" s="68">
        <v>13</v>
      </c>
      <c r="N1017" s="70">
        <f t="shared" si="122"/>
        <v>0.22222222222222221</v>
      </c>
      <c r="O1017" s="71">
        <v>53732350.68</v>
      </c>
      <c r="P1017" s="57">
        <f t="shared" si="123"/>
        <v>0.38497355042806602</v>
      </c>
      <c r="Q1017" s="68">
        <v>10</v>
      </c>
      <c r="R1017" s="68">
        <v>13</v>
      </c>
      <c r="S1017" s="72">
        <f t="shared" si="124"/>
        <v>55.600995012069831</v>
      </c>
    </row>
    <row r="1018" spans="1:19" x14ac:dyDescent="0.25">
      <c r="A1018" s="68">
        <f t="shared" si="127"/>
        <v>1016</v>
      </c>
      <c r="B1018" s="68" t="s">
        <v>17</v>
      </c>
      <c r="C1018" s="68" t="s">
        <v>870</v>
      </c>
      <c r="D1018" s="68" t="s">
        <v>2893</v>
      </c>
      <c r="E1018" s="68" t="str">
        <f t="shared" si="125"/>
        <v>SOP</v>
      </c>
      <c r="F1018" s="68" t="s">
        <v>869</v>
      </c>
      <c r="G1018" s="68">
        <f t="shared" si="126"/>
        <v>69</v>
      </c>
      <c r="H1018" s="68">
        <f t="shared" si="128"/>
        <v>185</v>
      </c>
      <c r="I1018" s="68" t="str">
        <f t="shared" si="121"/>
        <v>69_185_SOP</v>
      </c>
      <c r="J1018" s="60">
        <v>34.7340674138323</v>
      </c>
      <c r="K1018" s="60">
        <v>13.4611436138893</v>
      </c>
      <c r="L1018" s="60">
        <v>10.7628559189857</v>
      </c>
      <c r="M1018" s="68">
        <v>6</v>
      </c>
      <c r="N1018" s="70">
        <f t="shared" si="122"/>
        <v>0.13333333333333333</v>
      </c>
      <c r="O1018" s="71">
        <v>2299931.2000000002</v>
      </c>
      <c r="P1018" s="57">
        <f t="shared" si="123"/>
        <v>1.6478204817006945E-2</v>
      </c>
      <c r="Q1018" s="68">
        <v>6</v>
      </c>
      <c r="R1018" s="68">
        <v>6</v>
      </c>
      <c r="S1018" s="72">
        <f t="shared" si="124"/>
        <v>19.652688982235766</v>
      </c>
    </row>
    <row r="1019" spans="1:19" x14ac:dyDescent="0.25">
      <c r="A1019" s="68">
        <f t="shared" si="127"/>
        <v>1017</v>
      </c>
      <c r="B1019" s="68" t="s">
        <v>17</v>
      </c>
      <c r="C1019" s="68" t="s">
        <v>1387</v>
      </c>
      <c r="D1019" s="68" t="s">
        <v>2399</v>
      </c>
      <c r="E1019" s="68" t="str">
        <f t="shared" si="125"/>
        <v>AD</v>
      </c>
      <c r="F1019" s="68" t="s">
        <v>1386</v>
      </c>
      <c r="G1019" s="68">
        <f t="shared" si="126"/>
        <v>69</v>
      </c>
      <c r="H1019" s="68">
        <f t="shared" si="128"/>
        <v>186</v>
      </c>
      <c r="I1019" s="68" t="str">
        <f t="shared" si="121"/>
        <v>69_186_AD</v>
      </c>
      <c r="J1019" s="60">
        <v>52.6256396786709</v>
      </c>
      <c r="K1019" s="60">
        <v>20.3339404134984</v>
      </c>
      <c r="L1019" s="60">
        <v>15.6869108575374</v>
      </c>
      <c r="M1019" s="68">
        <v>14</v>
      </c>
      <c r="N1019" s="70">
        <f t="shared" si="122"/>
        <v>7.7777777777777779E-2</v>
      </c>
      <c r="O1019" s="71">
        <v>911161.9</v>
      </c>
      <c r="P1019" s="57">
        <f t="shared" si="123"/>
        <v>1.4055366340622414E-2</v>
      </c>
      <c r="Q1019" s="68">
        <v>7</v>
      </c>
      <c r="R1019" s="68">
        <v>14</v>
      </c>
      <c r="S1019" s="72">
        <f t="shared" si="124"/>
        <v>29.5488303165689</v>
      </c>
    </row>
    <row r="1020" spans="1:19" x14ac:dyDescent="0.25">
      <c r="A1020" s="68">
        <f t="shared" si="127"/>
        <v>1018</v>
      </c>
      <c r="B1020" s="68" t="s">
        <v>17</v>
      </c>
      <c r="C1020" s="68" t="s">
        <v>1387</v>
      </c>
      <c r="D1020" s="68" t="s">
        <v>2456</v>
      </c>
      <c r="E1020" s="68" t="str">
        <f t="shared" si="125"/>
        <v>AR</v>
      </c>
      <c r="F1020" s="68" t="s">
        <v>1386</v>
      </c>
      <c r="G1020" s="68">
        <f t="shared" si="126"/>
        <v>69</v>
      </c>
      <c r="H1020" s="68">
        <f t="shared" si="128"/>
        <v>186</v>
      </c>
      <c r="I1020" s="68" t="str">
        <f t="shared" si="121"/>
        <v>69_186_AR</v>
      </c>
      <c r="J1020" s="60">
        <v>30.479086977090699</v>
      </c>
      <c r="K1020" s="60">
        <v>30.3821561400534</v>
      </c>
      <c r="L1020" s="60">
        <v>63.502321230547601</v>
      </c>
      <c r="M1020" s="68">
        <v>10</v>
      </c>
      <c r="N1020" s="70">
        <f t="shared" si="122"/>
        <v>8.8888888888888892E-2</v>
      </c>
      <c r="O1020" s="71">
        <v>8815910.7300000004</v>
      </c>
      <c r="P1020" s="57">
        <f t="shared" si="123"/>
        <v>0.13599213810012684</v>
      </c>
      <c r="Q1020" s="68">
        <v>8</v>
      </c>
      <c r="R1020" s="68">
        <v>11</v>
      </c>
      <c r="S1020" s="72">
        <f t="shared" si="124"/>
        <v>41.454521449230562</v>
      </c>
    </row>
    <row r="1021" spans="1:19" x14ac:dyDescent="0.25">
      <c r="A1021" s="68">
        <f t="shared" si="127"/>
        <v>1019</v>
      </c>
      <c r="B1021" s="68" t="s">
        <v>17</v>
      </c>
      <c r="C1021" s="68" t="s">
        <v>1387</v>
      </c>
      <c r="D1021" s="68" t="s">
        <v>2860</v>
      </c>
      <c r="E1021" s="68" t="str">
        <f t="shared" si="125"/>
        <v>OP</v>
      </c>
      <c r="F1021" s="68" t="s">
        <v>1386</v>
      </c>
      <c r="G1021" s="68">
        <f t="shared" si="126"/>
        <v>69</v>
      </c>
      <c r="H1021" s="68">
        <f t="shared" si="128"/>
        <v>186</v>
      </c>
      <c r="I1021" s="68" t="str">
        <f t="shared" si="121"/>
        <v>69_186_OP</v>
      </c>
      <c r="J1021" s="60">
        <v>31.198017099399799</v>
      </c>
      <c r="K1021" s="60">
        <v>42.731189985275698</v>
      </c>
      <c r="L1021" s="60">
        <v>26.981582219340599</v>
      </c>
      <c r="M1021" s="68">
        <v>27</v>
      </c>
      <c r="N1021" s="70">
        <f t="shared" si="122"/>
        <v>0.23333333333333334</v>
      </c>
      <c r="O1021" s="71">
        <v>42888256.697644301</v>
      </c>
      <c r="P1021" s="57">
        <f t="shared" si="123"/>
        <v>0.66158402759821655</v>
      </c>
      <c r="Q1021" s="68">
        <v>21</v>
      </c>
      <c r="R1021" s="68">
        <v>27</v>
      </c>
      <c r="S1021" s="72">
        <f t="shared" si="124"/>
        <v>33.636929768005366</v>
      </c>
    </row>
    <row r="1022" spans="1:19" x14ac:dyDescent="0.25">
      <c r="A1022" s="68">
        <f t="shared" si="127"/>
        <v>1020</v>
      </c>
      <c r="B1022" s="68" t="s">
        <v>17</v>
      </c>
      <c r="C1022" s="68" t="s">
        <v>1387</v>
      </c>
      <c r="D1022" s="68" t="s">
        <v>3088</v>
      </c>
      <c r="E1022" s="68" t="str">
        <f t="shared" si="125"/>
        <v>SERV</v>
      </c>
      <c r="F1022" s="68" t="s">
        <v>1386</v>
      </c>
      <c r="G1022" s="68">
        <f t="shared" si="126"/>
        <v>69</v>
      </c>
      <c r="H1022" s="68">
        <f t="shared" si="128"/>
        <v>186</v>
      </c>
      <c r="I1022" s="68" t="str">
        <f t="shared" si="121"/>
        <v>69_186_SERV</v>
      </c>
      <c r="J1022" s="60">
        <v>30.849031003788699</v>
      </c>
      <c r="K1022" s="60">
        <v>49.555093840538902</v>
      </c>
      <c r="L1022" s="60">
        <v>47.418834026320603</v>
      </c>
      <c r="M1022" s="68">
        <v>67</v>
      </c>
      <c r="N1022" s="70">
        <f t="shared" si="122"/>
        <v>0.43333333333333335</v>
      </c>
      <c r="O1022" s="71">
        <v>9731754.4399999995</v>
      </c>
      <c r="P1022" s="57">
        <f t="shared" si="123"/>
        <v>0.15011972492613959</v>
      </c>
      <c r="Q1022" s="68">
        <v>39</v>
      </c>
      <c r="R1022" s="68">
        <v>67</v>
      </c>
      <c r="S1022" s="72">
        <f t="shared" si="124"/>
        <v>42.607652956882731</v>
      </c>
    </row>
    <row r="1023" spans="1:19" x14ac:dyDescent="0.25">
      <c r="A1023" s="68">
        <f t="shared" si="127"/>
        <v>1021</v>
      </c>
      <c r="B1023" s="68" t="s">
        <v>17</v>
      </c>
      <c r="C1023" s="68" t="s">
        <v>1387</v>
      </c>
      <c r="D1023" s="68" t="s">
        <v>2893</v>
      </c>
      <c r="E1023" s="68" t="str">
        <f t="shared" si="125"/>
        <v>SOP</v>
      </c>
      <c r="F1023" s="68" t="s">
        <v>1386</v>
      </c>
      <c r="G1023" s="68">
        <f t="shared" si="126"/>
        <v>69</v>
      </c>
      <c r="H1023" s="68">
        <f t="shared" si="128"/>
        <v>186</v>
      </c>
      <c r="I1023" s="68" t="str">
        <f t="shared" si="121"/>
        <v>69_186_SOP</v>
      </c>
      <c r="J1023" s="60">
        <v>28.3551232049298</v>
      </c>
      <c r="K1023" s="60">
        <v>10.912570157081801</v>
      </c>
      <c r="L1023" s="60">
        <v>16.825431911943198</v>
      </c>
      <c r="M1023" s="68">
        <v>32</v>
      </c>
      <c r="N1023" s="70">
        <f t="shared" si="122"/>
        <v>0.16666666666666666</v>
      </c>
      <c r="O1023" s="71">
        <v>2479536.75</v>
      </c>
      <c r="P1023" s="57">
        <f t="shared" si="123"/>
        <v>3.8248743034894554E-2</v>
      </c>
      <c r="Q1023" s="68">
        <v>15</v>
      </c>
      <c r="R1023" s="68">
        <v>32</v>
      </c>
      <c r="S1023" s="72">
        <f t="shared" si="124"/>
        <v>18.697708424651598</v>
      </c>
    </row>
    <row r="1024" spans="1:19" x14ac:dyDescent="0.25">
      <c r="A1024" s="68">
        <f t="shared" si="127"/>
        <v>1022</v>
      </c>
      <c r="B1024" s="68" t="s">
        <v>17</v>
      </c>
      <c r="C1024" s="68" t="s">
        <v>1016</v>
      </c>
      <c r="D1024" s="68" t="s">
        <v>2399</v>
      </c>
      <c r="E1024" s="68" t="str">
        <f t="shared" si="125"/>
        <v>AD</v>
      </c>
      <c r="F1024" s="68" t="s">
        <v>1015</v>
      </c>
      <c r="G1024" s="68">
        <f t="shared" si="126"/>
        <v>69</v>
      </c>
      <c r="H1024" s="68">
        <f t="shared" si="128"/>
        <v>187</v>
      </c>
      <c r="I1024" s="68" t="str">
        <f t="shared" si="121"/>
        <v>69_187_AD</v>
      </c>
      <c r="J1024" s="60">
        <v>38.6983363196113</v>
      </c>
      <c r="K1024" s="60">
        <v>33.041535353310898</v>
      </c>
      <c r="L1024" s="60">
        <v>33.6997850399203</v>
      </c>
      <c r="M1024" s="68">
        <v>8</v>
      </c>
      <c r="N1024" s="70">
        <f t="shared" si="122"/>
        <v>0.11290322580645161</v>
      </c>
      <c r="O1024" s="71">
        <v>2147528.8492698101</v>
      </c>
      <c r="P1024" s="57">
        <f t="shared" si="123"/>
        <v>8.7112346430965423E-2</v>
      </c>
      <c r="Q1024" s="68">
        <v>7</v>
      </c>
      <c r="R1024" s="68">
        <v>8</v>
      </c>
      <c r="S1024" s="72">
        <f t="shared" si="124"/>
        <v>35.146552237614166</v>
      </c>
    </row>
    <row r="1025" spans="1:19" x14ac:dyDescent="0.25">
      <c r="A1025" s="68">
        <f t="shared" si="127"/>
        <v>1023</v>
      </c>
      <c r="B1025" s="68" t="s">
        <v>17</v>
      </c>
      <c r="C1025" s="68" t="s">
        <v>1016</v>
      </c>
      <c r="D1025" s="68" t="s">
        <v>2456</v>
      </c>
      <c r="E1025" s="68" t="str">
        <f t="shared" si="125"/>
        <v>AR</v>
      </c>
      <c r="F1025" s="68" t="s">
        <v>1015</v>
      </c>
      <c r="G1025" s="68">
        <f t="shared" si="126"/>
        <v>69</v>
      </c>
      <c r="H1025" s="68">
        <f t="shared" si="128"/>
        <v>187</v>
      </c>
      <c r="I1025" s="68" t="str">
        <f t="shared" si="121"/>
        <v>69_187_AR</v>
      </c>
      <c r="J1025" s="60">
        <v>43.844709092060498</v>
      </c>
      <c r="K1025" s="60">
        <v>28.253087211539501</v>
      </c>
      <c r="L1025" s="60">
        <v>18.408573502836202</v>
      </c>
      <c r="M1025" s="68">
        <v>7</v>
      </c>
      <c r="N1025" s="70">
        <f t="shared" si="122"/>
        <v>9.6774193548387094E-2</v>
      </c>
      <c r="O1025" s="71">
        <v>381796.5</v>
      </c>
      <c r="P1025" s="57">
        <f t="shared" si="123"/>
        <v>1.5487190770656552E-2</v>
      </c>
      <c r="Q1025" s="68">
        <v>6</v>
      </c>
      <c r="R1025" s="68">
        <v>7</v>
      </c>
      <c r="S1025" s="72">
        <f t="shared" si="124"/>
        <v>30.168789935478738</v>
      </c>
    </row>
    <row r="1026" spans="1:19" x14ac:dyDescent="0.25">
      <c r="A1026" s="68">
        <f t="shared" si="127"/>
        <v>1024</v>
      </c>
      <c r="B1026" s="68" t="s">
        <v>17</v>
      </c>
      <c r="C1026" s="68" t="s">
        <v>1016</v>
      </c>
      <c r="D1026" s="68" t="s">
        <v>3088</v>
      </c>
      <c r="E1026" s="68" t="str">
        <f t="shared" si="125"/>
        <v>SERV</v>
      </c>
      <c r="F1026" s="68" t="s">
        <v>1015</v>
      </c>
      <c r="G1026" s="68">
        <f t="shared" si="126"/>
        <v>69</v>
      </c>
      <c r="H1026" s="68">
        <f t="shared" si="128"/>
        <v>187</v>
      </c>
      <c r="I1026" s="68" t="str">
        <f t="shared" si="121"/>
        <v>69_187_SERV</v>
      </c>
      <c r="J1026" s="60">
        <v>30.777334260356199</v>
      </c>
      <c r="K1026" s="60">
        <v>50.600288633435099</v>
      </c>
      <c r="L1026" s="60">
        <v>39.083825064425199</v>
      </c>
      <c r="M1026" s="68">
        <v>110</v>
      </c>
      <c r="N1026" s="70">
        <f t="shared" si="122"/>
        <v>0.79032258064516125</v>
      </c>
      <c r="O1026" s="71">
        <v>22123079.703000002</v>
      </c>
      <c r="P1026" s="57">
        <f t="shared" si="123"/>
        <v>0.89740046279837804</v>
      </c>
      <c r="Q1026" s="68">
        <v>49</v>
      </c>
      <c r="R1026" s="68">
        <v>114</v>
      </c>
      <c r="S1026" s="72">
        <f t="shared" si="124"/>
        <v>40.153815986072168</v>
      </c>
    </row>
    <row r="1027" spans="1:19" x14ac:dyDescent="0.25">
      <c r="A1027" s="68">
        <f t="shared" si="127"/>
        <v>1025</v>
      </c>
      <c r="B1027" s="68" t="s">
        <v>17</v>
      </c>
      <c r="C1027" s="68" t="s">
        <v>338</v>
      </c>
      <c r="D1027" s="68" t="s">
        <v>2399</v>
      </c>
      <c r="E1027" s="68" t="str">
        <f t="shared" si="125"/>
        <v>AD</v>
      </c>
      <c r="F1027" s="68" t="s">
        <v>337</v>
      </c>
      <c r="G1027" s="68">
        <f t="shared" si="126"/>
        <v>69</v>
      </c>
      <c r="H1027" s="68">
        <f t="shared" si="128"/>
        <v>188</v>
      </c>
      <c r="I1027" s="68" t="str">
        <f t="shared" ref="I1027:I1090" si="129">CONCATENATE(G1027,"_",H1027,"_",E1027)</f>
        <v>69_188_AD</v>
      </c>
      <c r="J1027" s="60">
        <v>22.848159784898598</v>
      </c>
      <c r="K1027" s="60">
        <v>22.966695508797599</v>
      </c>
      <c r="L1027" s="60">
        <v>58.689258253189799</v>
      </c>
      <c r="M1027" s="68">
        <v>13</v>
      </c>
      <c r="N1027" s="70">
        <f t="shared" ref="N1027:N1090" si="130">Q1027/SUMIF($C$3:$C$3832,C1027,$Q$3:$Q$3832)</f>
        <v>0.16666666666666666</v>
      </c>
      <c r="O1027" s="71">
        <v>1852180.28267273</v>
      </c>
      <c r="P1027" s="57">
        <f t="shared" ref="P1027:P1090" si="131">O1027/SUMIF($C$3:$C$3832,C1027,$O$3:$O$3832)</f>
        <v>2.1195892214841541E-2</v>
      </c>
      <c r="Q1027" s="68">
        <v>14</v>
      </c>
      <c r="R1027" s="68">
        <v>14</v>
      </c>
      <c r="S1027" s="72">
        <f t="shared" ref="S1027:S1090" si="132">AVERAGE(J1027:L1027)</f>
        <v>34.834704515628665</v>
      </c>
    </row>
    <row r="1028" spans="1:19" x14ac:dyDescent="0.25">
      <c r="A1028" s="68">
        <f t="shared" si="127"/>
        <v>1026</v>
      </c>
      <c r="B1028" s="68" t="s">
        <v>17</v>
      </c>
      <c r="C1028" s="68" t="s">
        <v>338</v>
      </c>
      <c r="D1028" s="68" t="s">
        <v>2456</v>
      </c>
      <c r="E1028" s="68" t="str">
        <f t="shared" ref="E1028:E1091" si="133">IF(D1028="Adquisiciones","AD",IF(D1028="Arrendamientos","AR",IF(D1028="Servicios","SERV",IF(D1028="Obra pública","OP",IF(D1028="Servicios relacionados con la OP","SOP","")))))</f>
        <v>AR</v>
      </c>
      <c r="F1028" s="68" t="s">
        <v>337</v>
      </c>
      <c r="G1028" s="68">
        <f t="shared" ref="G1028:G1091" si="134">IF(B1028&lt;&gt;B1027,G1027+1,G1027)</f>
        <v>69</v>
      </c>
      <c r="H1028" s="68">
        <f t="shared" si="128"/>
        <v>188</v>
      </c>
      <c r="I1028" s="68" t="str">
        <f t="shared" si="129"/>
        <v>69_188_AR</v>
      </c>
      <c r="J1028" s="60">
        <v>43.797192852855801</v>
      </c>
      <c r="K1028" s="60">
        <v>16.991188280062602</v>
      </c>
      <c r="L1028" s="60">
        <v>52.822378967860701</v>
      </c>
      <c r="M1028" s="68">
        <v>25</v>
      </c>
      <c r="N1028" s="70">
        <f t="shared" si="130"/>
        <v>0.14285714285714285</v>
      </c>
      <c r="O1028" s="71">
        <v>8009344.3099999996</v>
      </c>
      <c r="P1028" s="57">
        <f t="shared" si="131"/>
        <v>9.1656951698751529E-2</v>
      </c>
      <c r="Q1028" s="68">
        <v>12</v>
      </c>
      <c r="R1028" s="68">
        <v>28</v>
      </c>
      <c r="S1028" s="72">
        <f t="shared" si="132"/>
        <v>37.87025336692637</v>
      </c>
    </row>
    <row r="1029" spans="1:19" x14ac:dyDescent="0.25">
      <c r="A1029" s="68">
        <f t="shared" ref="A1029:A1092" si="135">A1028+1</f>
        <v>1027</v>
      </c>
      <c r="B1029" s="68" t="s">
        <v>17</v>
      </c>
      <c r="C1029" s="68" t="s">
        <v>338</v>
      </c>
      <c r="D1029" s="68" t="s">
        <v>3088</v>
      </c>
      <c r="E1029" s="68" t="str">
        <f t="shared" si="133"/>
        <v>SERV</v>
      </c>
      <c r="F1029" s="68" t="s">
        <v>337</v>
      </c>
      <c r="G1029" s="68">
        <f t="shared" si="134"/>
        <v>69</v>
      </c>
      <c r="H1029" s="68">
        <f t="shared" si="128"/>
        <v>188</v>
      </c>
      <c r="I1029" s="68" t="str">
        <f t="shared" si="129"/>
        <v>69_188_SERV</v>
      </c>
      <c r="J1029" s="60">
        <v>48.155595611160201</v>
      </c>
      <c r="K1029" s="60">
        <v>20.5070008694682</v>
      </c>
      <c r="L1029" s="60">
        <v>56.569092406712599</v>
      </c>
      <c r="M1029" s="68">
        <v>110</v>
      </c>
      <c r="N1029" s="70">
        <f t="shared" si="130"/>
        <v>0.69047619047619047</v>
      </c>
      <c r="O1029" s="71">
        <v>77522401.684128106</v>
      </c>
      <c r="P1029" s="57">
        <f t="shared" si="131"/>
        <v>0.88714715608640682</v>
      </c>
      <c r="Q1029" s="68">
        <v>58</v>
      </c>
      <c r="R1029" s="68">
        <v>110</v>
      </c>
      <c r="S1029" s="72">
        <f t="shared" si="132"/>
        <v>41.743896295780331</v>
      </c>
    </row>
    <row r="1030" spans="1:19" x14ac:dyDescent="0.25">
      <c r="A1030" s="68">
        <f t="shared" si="135"/>
        <v>1028</v>
      </c>
      <c r="B1030" s="68" t="s">
        <v>17</v>
      </c>
      <c r="C1030" s="68" t="s">
        <v>1193</v>
      </c>
      <c r="D1030" s="68" t="s">
        <v>2399</v>
      </c>
      <c r="E1030" s="68" t="str">
        <f t="shared" si="133"/>
        <v>AD</v>
      </c>
      <c r="F1030" s="68" t="s">
        <v>1192</v>
      </c>
      <c r="G1030" s="68">
        <f t="shared" si="134"/>
        <v>69</v>
      </c>
      <c r="H1030" s="68">
        <f t="shared" si="128"/>
        <v>189</v>
      </c>
      <c r="I1030" s="68" t="str">
        <f t="shared" si="129"/>
        <v>69_189_AD</v>
      </c>
      <c r="J1030" s="60">
        <v>25.621557323861101</v>
      </c>
      <c r="K1030" s="60">
        <v>35.157896878580303</v>
      </c>
      <c r="L1030" s="60">
        <v>32.027600975994197</v>
      </c>
      <c r="M1030" s="68">
        <v>38</v>
      </c>
      <c r="N1030" s="70">
        <f t="shared" si="130"/>
        <v>0.41025641025641024</v>
      </c>
      <c r="O1030" s="71">
        <v>5491393.3802164299</v>
      </c>
      <c r="P1030" s="57">
        <f t="shared" si="131"/>
        <v>0.32129351965927799</v>
      </c>
      <c r="Q1030" s="68">
        <v>32</v>
      </c>
      <c r="R1030" s="68">
        <v>48</v>
      </c>
      <c r="S1030" s="72">
        <f t="shared" si="132"/>
        <v>30.935685059478534</v>
      </c>
    </row>
    <row r="1031" spans="1:19" x14ac:dyDescent="0.25">
      <c r="A1031" s="68">
        <f t="shared" si="135"/>
        <v>1029</v>
      </c>
      <c r="B1031" s="68" t="s">
        <v>17</v>
      </c>
      <c r="C1031" s="68" t="s">
        <v>1193</v>
      </c>
      <c r="D1031" s="68" t="s">
        <v>2456</v>
      </c>
      <c r="E1031" s="68" t="str">
        <f t="shared" si="133"/>
        <v>AR</v>
      </c>
      <c r="F1031" s="68" t="s">
        <v>1192</v>
      </c>
      <c r="G1031" s="68">
        <f t="shared" si="134"/>
        <v>69</v>
      </c>
      <c r="H1031" s="68">
        <f t="shared" si="128"/>
        <v>189</v>
      </c>
      <c r="I1031" s="68" t="str">
        <f t="shared" si="129"/>
        <v>69_189_AR</v>
      </c>
      <c r="J1031" s="60">
        <v>69.223599973972895</v>
      </c>
      <c r="K1031" s="60">
        <v>71.850435273829206</v>
      </c>
      <c r="L1031" s="60">
        <v>62.107629352740297</v>
      </c>
      <c r="M1031" s="68">
        <v>14</v>
      </c>
      <c r="N1031" s="70">
        <f t="shared" si="130"/>
        <v>6.4102564102564097E-2</v>
      </c>
      <c r="O1031" s="71">
        <v>3687000.8</v>
      </c>
      <c r="P1031" s="57">
        <f t="shared" si="131"/>
        <v>0.21572110792250054</v>
      </c>
      <c r="Q1031" s="68">
        <v>5</v>
      </c>
      <c r="R1031" s="68">
        <v>14</v>
      </c>
      <c r="S1031" s="72">
        <f t="shared" si="132"/>
        <v>67.72722153351414</v>
      </c>
    </row>
    <row r="1032" spans="1:19" x14ac:dyDescent="0.25">
      <c r="A1032" s="68">
        <f t="shared" si="135"/>
        <v>1030</v>
      </c>
      <c r="B1032" s="68" t="s">
        <v>17</v>
      </c>
      <c r="C1032" s="68" t="s">
        <v>1193</v>
      </c>
      <c r="D1032" s="68" t="s">
        <v>3088</v>
      </c>
      <c r="E1032" s="68" t="str">
        <f t="shared" si="133"/>
        <v>SERV</v>
      </c>
      <c r="F1032" s="68" t="s">
        <v>1192</v>
      </c>
      <c r="G1032" s="68">
        <f t="shared" si="134"/>
        <v>69</v>
      </c>
      <c r="H1032" s="68">
        <f t="shared" si="128"/>
        <v>189</v>
      </c>
      <c r="I1032" s="68" t="str">
        <f t="shared" si="129"/>
        <v>69_189_SERV</v>
      </c>
      <c r="J1032" s="60">
        <v>31.320069699452802</v>
      </c>
      <c r="K1032" s="60">
        <v>51.6703779006356</v>
      </c>
      <c r="L1032" s="60">
        <v>44.2030268087289</v>
      </c>
      <c r="M1032" s="68">
        <v>75</v>
      </c>
      <c r="N1032" s="70">
        <f t="shared" si="130"/>
        <v>0.52564102564102566</v>
      </c>
      <c r="O1032" s="71">
        <v>7913121.9699999997</v>
      </c>
      <c r="P1032" s="57">
        <f t="shared" si="131"/>
        <v>0.46298537241822141</v>
      </c>
      <c r="Q1032" s="68">
        <v>41</v>
      </c>
      <c r="R1032" s="68">
        <v>78</v>
      </c>
      <c r="S1032" s="72">
        <f t="shared" si="132"/>
        <v>42.397824802939105</v>
      </c>
    </row>
    <row r="1033" spans="1:19" x14ac:dyDescent="0.25">
      <c r="A1033" s="68">
        <f t="shared" si="135"/>
        <v>1031</v>
      </c>
      <c r="B1033" s="68" t="s">
        <v>17</v>
      </c>
      <c r="C1033" s="68" t="s">
        <v>413</v>
      </c>
      <c r="D1033" s="68" t="s">
        <v>2399</v>
      </c>
      <c r="E1033" s="68" t="str">
        <f t="shared" si="133"/>
        <v>AD</v>
      </c>
      <c r="F1033" s="68" t="s">
        <v>412</v>
      </c>
      <c r="G1033" s="68">
        <f t="shared" si="134"/>
        <v>69</v>
      </c>
      <c r="H1033" s="68">
        <f t="shared" ref="H1033:H1096" si="136">IF(B1033&lt;&gt;B1032,1,IF(C1033&lt;&gt;C1032,H1032+1,H1032))</f>
        <v>190</v>
      </c>
      <c r="I1033" s="68" t="str">
        <f t="shared" si="129"/>
        <v>69_190_AD</v>
      </c>
      <c r="J1033" s="60">
        <v>17.699101760414798</v>
      </c>
      <c r="K1033" s="60">
        <v>53.526743544666097</v>
      </c>
      <c r="L1033" s="60">
        <v>59.2691854766177</v>
      </c>
      <c r="M1033" s="68">
        <v>211</v>
      </c>
      <c r="N1033" s="70">
        <f t="shared" si="130"/>
        <v>0.42807017543859649</v>
      </c>
      <c r="O1033" s="71">
        <v>138075865.799999</v>
      </c>
      <c r="P1033" s="57">
        <f t="shared" si="131"/>
        <v>0.7298225708324072</v>
      </c>
      <c r="Q1033" s="68">
        <v>122</v>
      </c>
      <c r="R1033" s="68">
        <v>226</v>
      </c>
      <c r="S1033" s="72">
        <f t="shared" si="132"/>
        <v>43.498343593899534</v>
      </c>
    </row>
    <row r="1034" spans="1:19" x14ac:dyDescent="0.25">
      <c r="A1034" s="68">
        <f t="shared" si="135"/>
        <v>1032</v>
      </c>
      <c r="B1034" s="68" t="s">
        <v>17</v>
      </c>
      <c r="C1034" s="68" t="s">
        <v>413</v>
      </c>
      <c r="D1034" s="68" t="s">
        <v>2456</v>
      </c>
      <c r="E1034" s="68" t="str">
        <f t="shared" si="133"/>
        <v>AR</v>
      </c>
      <c r="F1034" s="68" t="s">
        <v>412</v>
      </c>
      <c r="G1034" s="68">
        <f t="shared" si="134"/>
        <v>69</v>
      </c>
      <c r="H1034" s="68">
        <f t="shared" si="136"/>
        <v>190</v>
      </c>
      <c r="I1034" s="68" t="str">
        <f t="shared" si="129"/>
        <v>69_190_AR</v>
      </c>
      <c r="J1034" s="60">
        <v>77.491509252730197</v>
      </c>
      <c r="K1034" s="60">
        <v>49.3625847392886</v>
      </c>
      <c r="L1034" s="60">
        <v>50.112227868832001</v>
      </c>
      <c r="M1034" s="68">
        <v>6</v>
      </c>
      <c r="N1034" s="70">
        <f t="shared" si="130"/>
        <v>1.0526315789473684E-2</v>
      </c>
      <c r="O1034" s="71">
        <v>595799.5</v>
      </c>
      <c r="P1034" s="57">
        <f t="shared" si="131"/>
        <v>3.1491956995620442E-3</v>
      </c>
      <c r="Q1034" s="68">
        <v>3</v>
      </c>
      <c r="R1034" s="68">
        <v>6</v>
      </c>
      <c r="S1034" s="72">
        <f t="shared" si="132"/>
        <v>58.988773953616935</v>
      </c>
    </row>
    <row r="1035" spans="1:19" x14ac:dyDescent="0.25">
      <c r="A1035" s="68">
        <f t="shared" si="135"/>
        <v>1033</v>
      </c>
      <c r="B1035" s="68" t="s">
        <v>17</v>
      </c>
      <c r="C1035" s="68" t="s">
        <v>413</v>
      </c>
      <c r="D1035" s="68" t="s">
        <v>3088</v>
      </c>
      <c r="E1035" s="68" t="str">
        <f t="shared" si="133"/>
        <v>SERV</v>
      </c>
      <c r="F1035" s="68" t="s">
        <v>412</v>
      </c>
      <c r="G1035" s="68">
        <f t="shared" si="134"/>
        <v>69</v>
      </c>
      <c r="H1035" s="68">
        <f t="shared" si="136"/>
        <v>190</v>
      </c>
      <c r="I1035" s="68" t="str">
        <f t="shared" si="129"/>
        <v>69_190_SERV</v>
      </c>
      <c r="J1035" s="60">
        <v>31.0715359293395</v>
      </c>
      <c r="K1035" s="60">
        <v>59.5041801001557</v>
      </c>
      <c r="L1035" s="60">
        <v>35.138334430124601</v>
      </c>
      <c r="M1035" s="68">
        <v>332</v>
      </c>
      <c r="N1035" s="70">
        <f t="shared" si="130"/>
        <v>0.56140350877192979</v>
      </c>
      <c r="O1035" s="71">
        <v>50519339.909000002</v>
      </c>
      <c r="P1035" s="57">
        <f t="shared" si="131"/>
        <v>0.26702823346803073</v>
      </c>
      <c r="Q1035" s="68">
        <v>160</v>
      </c>
      <c r="R1035" s="68">
        <v>341</v>
      </c>
      <c r="S1035" s="72">
        <f t="shared" si="132"/>
        <v>41.90468348653993</v>
      </c>
    </row>
    <row r="1036" spans="1:19" x14ac:dyDescent="0.25">
      <c r="A1036" s="68">
        <f t="shared" si="135"/>
        <v>1034</v>
      </c>
      <c r="B1036" s="68" t="s">
        <v>17</v>
      </c>
      <c r="C1036" s="68" t="s">
        <v>1705</v>
      </c>
      <c r="D1036" s="68" t="s">
        <v>2399</v>
      </c>
      <c r="E1036" s="68" t="str">
        <f t="shared" si="133"/>
        <v>AD</v>
      </c>
      <c r="F1036" s="68" t="s">
        <v>1704</v>
      </c>
      <c r="G1036" s="68">
        <f t="shared" si="134"/>
        <v>69</v>
      </c>
      <c r="H1036" s="68">
        <f t="shared" si="136"/>
        <v>191</v>
      </c>
      <c r="I1036" s="68" t="str">
        <f t="shared" si="129"/>
        <v>69_191_AD</v>
      </c>
      <c r="J1036" s="60">
        <v>19.076021494019301</v>
      </c>
      <c r="K1036" s="60">
        <v>4.2250841271327397</v>
      </c>
      <c r="L1036" s="60">
        <v>4.3308064433268596</v>
      </c>
      <c r="M1036" s="68">
        <v>105</v>
      </c>
      <c r="N1036" s="70">
        <f t="shared" si="130"/>
        <v>0.68571428571428572</v>
      </c>
      <c r="O1036" s="71">
        <v>9503211.0989501793</v>
      </c>
      <c r="P1036" s="57">
        <f t="shared" si="131"/>
        <v>0.61914765722907783</v>
      </c>
      <c r="Q1036" s="68">
        <v>72</v>
      </c>
      <c r="R1036" s="68">
        <v>160</v>
      </c>
      <c r="S1036" s="72">
        <f t="shared" si="132"/>
        <v>9.2106373548263001</v>
      </c>
    </row>
    <row r="1037" spans="1:19" x14ac:dyDescent="0.25">
      <c r="A1037" s="68">
        <f t="shared" si="135"/>
        <v>1035</v>
      </c>
      <c r="B1037" s="68" t="s">
        <v>17</v>
      </c>
      <c r="C1037" s="68" t="s">
        <v>1705</v>
      </c>
      <c r="D1037" s="68" t="s">
        <v>3088</v>
      </c>
      <c r="E1037" s="68" t="str">
        <f t="shared" si="133"/>
        <v>SERV</v>
      </c>
      <c r="F1037" s="68" t="s">
        <v>1704</v>
      </c>
      <c r="G1037" s="68">
        <f t="shared" si="134"/>
        <v>69</v>
      </c>
      <c r="H1037" s="68">
        <f t="shared" si="136"/>
        <v>191</v>
      </c>
      <c r="I1037" s="68" t="str">
        <f t="shared" si="129"/>
        <v>69_191_SERV</v>
      </c>
      <c r="J1037" s="60">
        <v>22.662226266671901</v>
      </c>
      <c r="K1037" s="60">
        <v>5.17646562012796</v>
      </c>
      <c r="L1037" s="60">
        <v>8.2773414065653093</v>
      </c>
      <c r="M1037" s="68">
        <v>59</v>
      </c>
      <c r="N1037" s="70">
        <f t="shared" si="130"/>
        <v>0.31428571428571428</v>
      </c>
      <c r="O1037" s="71">
        <v>5845649.5290310001</v>
      </c>
      <c r="P1037" s="57">
        <f t="shared" si="131"/>
        <v>0.38085234277092223</v>
      </c>
      <c r="Q1037" s="68">
        <v>33</v>
      </c>
      <c r="R1037" s="68">
        <v>61</v>
      </c>
      <c r="S1037" s="72">
        <f t="shared" si="132"/>
        <v>12.038677764455057</v>
      </c>
    </row>
    <row r="1038" spans="1:19" x14ac:dyDescent="0.25">
      <c r="A1038" s="68">
        <f t="shared" si="135"/>
        <v>1036</v>
      </c>
      <c r="B1038" s="68" t="s">
        <v>17</v>
      </c>
      <c r="C1038" s="68" t="s">
        <v>1847</v>
      </c>
      <c r="D1038" s="68" t="s">
        <v>2399</v>
      </c>
      <c r="E1038" s="68" t="str">
        <f t="shared" si="133"/>
        <v>AD</v>
      </c>
      <c r="F1038" s="68" t="s">
        <v>1846</v>
      </c>
      <c r="G1038" s="68">
        <f t="shared" si="134"/>
        <v>69</v>
      </c>
      <c r="H1038" s="68">
        <f t="shared" si="136"/>
        <v>192</v>
      </c>
      <c r="I1038" s="68" t="str">
        <f t="shared" si="129"/>
        <v>69_192_AD</v>
      </c>
      <c r="J1038" s="60">
        <v>15.786249953258899</v>
      </c>
      <c r="K1038" s="60">
        <v>23.2607336999076</v>
      </c>
      <c r="L1038" s="60">
        <v>4.9266324966876702</v>
      </c>
      <c r="M1038" s="68">
        <v>181</v>
      </c>
      <c r="N1038" s="70">
        <f t="shared" si="130"/>
        <v>0.68681318681318682</v>
      </c>
      <c r="O1038" s="71">
        <v>17449487.226063401</v>
      </c>
      <c r="P1038" s="57">
        <f t="shared" si="131"/>
        <v>0.63136835358314658</v>
      </c>
      <c r="Q1038" s="68">
        <v>125</v>
      </c>
      <c r="R1038" s="68">
        <v>254</v>
      </c>
      <c r="S1038" s="72">
        <f t="shared" si="132"/>
        <v>14.657872049951388</v>
      </c>
    </row>
    <row r="1039" spans="1:19" x14ac:dyDescent="0.25">
      <c r="A1039" s="68">
        <f t="shared" si="135"/>
        <v>1037</v>
      </c>
      <c r="B1039" s="68" t="s">
        <v>17</v>
      </c>
      <c r="C1039" s="68" t="s">
        <v>1847</v>
      </c>
      <c r="D1039" s="68" t="s">
        <v>3088</v>
      </c>
      <c r="E1039" s="68" t="str">
        <f t="shared" si="133"/>
        <v>SERV</v>
      </c>
      <c r="F1039" s="68" t="s">
        <v>1846</v>
      </c>
      <c r="G1039" s="68">
        <f t="shared" si="134"/>
        <v>69</v>
      </c>
      <c r="H1039" s="68">
        <f t="shared" si="136"/>
        <v>192</v>
      </c>
      <c r="I1039" s="68" t="str">
        <f t="shared" si="129"/>
        <v>69_192_SERV</v>
      </c>
      <c r="J1039" s="60">
        <v>20.4793539622199</v>
      </c>
      <c r="K1039" s="60">
        <v>19.953452435276802</v>
      </c>
      <c r="L1039" s="60">
        <v>6.9171546611407697</v>
      </c>
      <c r="M1039" s="68">
        <v>125</v>
      </c>
      <c r="N1039" s="70">
        <f t="shared" si="130"/>
        <v>0.31318681318681318</v>
      </c>
      <c r="O1039" s="71">
        <v>10188083.0243838</v>
      </c>
      <c r="P1039" s="57">
        <f t="shared" si="131"/>
        <v>0.36863164641685348</v>
      </c>
      <c r="Q1039" s="68">
        <v>57</v>
      </c>
      <c r="R1039" s="68">
        <v>126</v>
      </c>
      <c r="S1039" s="72">
        <f t="shared" si="132"/>
        <v>15.783320352879159</v>
      </c>
    </row>
    <row r="1040" spans="1:19" x14ac:dyDescent="0.25">
      <c r="A1040" s="68">
        <f t="shared" si="135"/>
        <v>1038</v>
      </c>
      <c r="B1040" s="68" t="s">
        <v>17</v>
      </c>
      <c r="C1040" s="68" t="s">
        <v>655</v>
      </c>
      <c r="D1040" s="68" t="s">
        <v>2399</v>
      </c>
      <c r="E1040" s="68" t="str">
        <f t="shared" si="133"/>
        <v>AD</v>
      </c>
      <c r="F1040" s="68" t="s">
        <v>654</v>
      </c>
      <c r="G1040" s="68">
        <f t="shared" si="134"/>
        <v>69</v>
      </c>
      <c r="H1040" s="68">
        <f t="shared" si="136"/>
        <v>193</v>
      </c>
      <c r="I1040" s="68" t="str">
        <f t="shared" si="129"/>
        <v>69_193_AD</v>
      </c>
      <c r="J1040" s="60">
        <v>29.168235450038999</v>
      </c>
      <c r="K1040" s="60">
        <v>25.275089341571899</v>
      </c>
      <c r="L1040" s="60">
        <v>12.2727849457631</v>
      </c>
      <c r="M1040" s="68">
        <v>130</v>
      </c>
      <c r="N1040" s="70">
        <f t="shared" si="130"/>
        <v>0.62992125984251968</v>
      </c>
      <c r="O1040" s="71">
        <v>247450000.46000001</v>
      </c>
      <c r="P1040" s="57">
        <f t="shared" si="131"/>
        <v>0.98034922026022975</v>
      </c>
      <c r="Q1040" s="68">
        <v>80</v>
      </c>
      <c r="R1040" s="68">
        <v>136</v>
      </c>
      <c r="S1040" s="72">
        <f t="shared" si="132"/>
        <v>22.238703245791331</v>
      </c>
    </row>
    <row r="1041" spans="1:19" x14ac:dyDescent="0.25">
      <c r="A1041" s="68">
        <f t="shared" si="135"/>
        <v>1039</v>
      </c>
      <c r="B1041" s="68" t="s">
        <v>17</v>
      </c>
      <c r="C1041" s="68" t="s">
        <v>655</v>
      </c>
      <c r="D1041" s="68" t="s">
        <v>3088</v>
      </c>
      <c r="E1041" s="68" t="str">
        <f t="shared" si="133"/>
        <v>SERV</v>
      </c>
      <c r="F1041" s="69" t="s">
        <v>654</v>
      </c>
      <c r="G1041" s="68">
        <f t="shared" si="134"/>
        <v>69</v>
      </c>
      <c r="H1041" s="68">
        <f t="shared" si="136"/>
        <v>193</v>
      </c>
      <c r="I1041" s="68" t="str">
        <f t="shared" si="129"/>
        <v>69_193_SERV</v>
      </c>
      <c r="J1041" s="60">
        <v>23.607150120592198</v>
      </c>
      <c r="K1041" s="60">
        <v>23.0343400560565</v>
      </c>
      <c r="L1041" s="60">
        <v>6.1038945813908896</v>
      </c>
      <c r="M1041" s="68">
        <v>75</v>
      </c>
      <c r="N1041" s="70">
        <f t="shared" si="130"/>
        <v>0.37007874015748032</v>
      </c>
      <c r="O1041" s="71">
        <v>4960054.392</v>
      </c>
      <c r="P1041" s="57">
        <f t="shared" si="131"/>
        <v>1.9650779739770332E-2</v>
      </c>
      <c r="Q1041" s="68">
        <v>47</v>
      </c>
      <c r="R1041" s="68">
        <v>76</v>
      </c>
      <c r="S1041" s="72">
        <f t="shared" si="132"/>
        <v>17.581794919346532</v>
      </c>
    </row>
    <row r="1042" spans="1:19" x14ac:dyDescent="0.25">
      <c r="A1042" s="68">
        <f t="shared" si="135"/>
        <v>1040</v>
      </c>
      <c r="B1042" s="68" t="s">
        <v>17</v>
      </c>
      <c r="C1042" s="68" t="s">
        <v>519</v>
      </c>
      <c r="D1042" s="68" t="s">
        <v>2399</v>
      </c>
      <c r="E1042" s="68" t="str">
        <f t="shared" si="133"/>
        <v>AD</v>
      </c>
      <c r="F1042" s="68" t="s">
        <v>518</v>
      </c>
      <c r="G1042" s="68">
        <f t="shared" si="134"/>
        <v>69</v>
      </c>
      <c r="H1042" s="68">
        <f t="shared" si="136"/>
        <v>194</v>
      </c>
      <c r="I1042" s="68" t="str">
        <f t="shared" si="129"/>
        <v>69_194_AD</v>
      </c>
      <c r="J1042" s="60">
        <v>15.8016433623559</v>
      </c>
      <c r="K1042" s="60">
        <v>61.3022100719785</v>
      </c>
      <c r="L1042" s="60">
        <v>41.367374134833398</v>
      </c>
      <c r="M1042" s="68">
        <v>231</v>
      </c>
      <c r="N1042" s="70">
        <f t="shared" si="130"/>
        <v>0.55111111111111111</v>
      </c>
      <c r="O1042" s="71">
        <v>819154042.70062494</v>
      </c>
      <c r="P1042" s="57">
        <f t="shared" si="131"/>
        <v>0.93860778353454621</v>
      </c>
      <c r="Q1042" s="68">
        <v>124</v>
      </c>
      <c r="R1042" s="68">
        <v>297</v>
      </c>
      <c r="S1042" s="72">
        <f t="shared" si="132"/>
        <v>39.490409189722598</v>
      </c>
    </row>
    <row r="1043" spans="1:19" x14ac:dyDescent="0.25">
      <c r="A1043" s="68">
        <f t="shared" si="135"/>
        <v>1041</v>
      </c>
      <c r="B1043" s="68" t="s">
        <v>17</v>
      </c>
      <c r="C1043" s="68" t="s">
        <v>519</v>
      </c>
      <c r="D1043" s="68" t="s">
        <v>3088</v>
      </c>
      <c r="E1043" s="68" t="str">
        <f t="shared" si="133"/>
        <v>SERV</v>
      </c>
      <c r="F1043" s="68" t="s">
        <v>518</v>
      </c>
      <c r="G1043" s="68">
        <f t="shared" si="134"/>
        <v>69</v>
      </c>
      <c r="H1043" s="68">
        <f t="shared" si="136"/>
        <v>194</v>
      </c>
      <c r="I1043" s="68" t="str">
        <f t="shared" si="129"/>
        <v>69_194_SERV</v>
      </c>
      <c r="J1043" s="60">
        <v>30.876539322678799</v>
      </c>
      <c r="K1043" s="60">
        <v>52.9884933436606</v>
      </c>
      <c r="L1043" s="60">
        <v>62.3122292829486</v>
      </c>
      <c r="M1043" s="68">
        <v>160</v>
      </c>
      <c r="N1043" s="70">
        <f t="shared" si="130"/>
        <v>0.44888888888888889</v>
      </c>
      <c r="O1043" s="71">
        <v>53579016.912315398</v>
      </c>
      <c r="P1043" s="57">
        <f t="shared" si="131"/>
        <v>6.1392216465453765E-2</v>
      </c>
      <c r="Q1043" s="68">
        <v>101</v>
      </c>
      <c r="R1043" s="68">
        <v>176</v>
      </c>
      <c r="S1043" s="72">
        <f t="shared" si="132"/>
        <v>48.725753983096006</v>
      </c>
    </row>
    <row r="1044" spans="1:19" x14ac:dyDescent="0.25">
      <c r="A1044" s="68">
        <f t="shared" si="135"/>
        <v>1042</v>
      </c>
      <c r="B1044" s="68" t="s">
        <v>17</v>
      </c>
      <c r="C1044" s="68" t="s">
        <v>1779</v>
      </c>
      <c r="D1044" s="68" t="s">
        <v>2399</v>
      </c>
      <c r="E1044" s="68" t="str">
        <f t="shared" si="133"/>
        <v>AD</v>
      </c>
      <c r="F1044" s="68" t="s">
        <v>1778</v>
      </c>
      <c r="G1044" s="68">
        <f t="shared" si="134"/>
        <v>69</v>
      </c>
      <c r="H1044" s="68">
        <f t="shared" si="136"/>
        <v>195</v>
      </c>
      <c r="I1044" s="68" t="str">
        <f t="shared" si="129"/>
        <v>69_195_AD</v>
      </c>
      <c r="J1044" s="60">
        <v>13.3013206297006</v>
      </c>
      <c r="K1044" s="60">
        <v>43.356178625101897</v>
      </c>
      <c r="L1044" s="60">
        <v>43.6300878794911</v>
      </c>
      <c r="M1044" s="68">
        <v>131</v>
      </c>
      <c r="N1044" s="70">
        <f t="shared" si="130"/>
        <v>0.61832061068702293</v>
      </c>
      <c r="O1044" s="71">
        <v>151640823.755142</v>
      </c>
      <c r="P1044" s="57">
        <f t="shared" si="131"/>
        <v>0.89486530982133161</v>
      </c>
      <c r="Q1044" s="68">
        <v>81</v>
      </c>
      <c r="R1044" s="68">
        <v>153</v>
      </c>
      <c r="S1044" s="72">
        <f t="shared" si="132"/>
        <v>33.429195711431198</v>
      </c>
    </row>
    <row r="1045" spans="1:19" x14ac:dyDescent="0.25">
      <c r="A1045" s="68">
        <f t="shared" si="135"/>
        <v>1043</v>
      </c>
      <c r="B1045" s="68" t="s">
        <v>17</v>
      </c>
      <c r="C1045" s="68" t="s">
        <v>1779</v>
      </c>
      <c r="D1045" s="68" t="s">
        <v>3088</v>
      </c>
      <c r="E1045" s="68" t="str">
        <f t="shared" si="133"/>
        <v>SERV</v>
      </c>
      <c r="F1045" s="68" t="s">
        <v>1778</v>
      </c>
      <c r="G1045" s="68">
        <f t="shared" si="134"/>
        <v>69</v>
      </c>
      <c r="H1045" s="68">
        <f t="shared" si="136"/>
        <v>195</v>
      </c>
      <c r="I1045" s="68" t="str">
        <f t="shared" si="129"/>
        <v>69_195_SERV</v>
      </c>
      <c r="J1045" s="60">
        <v>22.204222487199999</v>
      </c>
      <c r="K1045" s="60">
        <v>49.313162634079703</v>
      </c>
      <c r="L1045" s="60">
        <v>31.500573556384399</v>
      </c>
      <c r="M1045" s="68">
        <v>53</v>
      </c>
      <c r="N1045" s="70">
        <f t="shared" si="130"/>
        <v>0.38167938931297712</v>
      </c>
      <c r="O1045" s="71">
        <v>17815766.07</v>
      </c>
      <c r="P1045" s="57">
        <f t="shared" si="131"/>
        <v>0.10513469017866843</v>
      </c>
      <c r="Q1045" s="68">
        <v>50</v>
      </c>
      <c r="R1045" s="68">
        <v>84</v>
      </c>
      <c r="S1045" s="72">
        <f t="shared" si="132"/>
        <v>34.339319559221366</v>
      </c>
    </row>
    <row r="1046" spans="1:19" x14ac:dyDescent="0.25">
      <c r="A1046" s="68">
        <f t="shared" si="135"/>
        <v>1044</v>
      </c>
      <c r="B1046" s="68" t="s">
        <v>17</v>
      </c>
      <c r="C1046" s="68" t="s">
        <v>2739</v>
      </c>
      <c r="D1046" s="68" t="s">
        <v>2860</v>
      </c>
      <c r="E1046" s="68" t="str">
        <f t="shared" si="133"/>
        <v>OP</v>
      </c>
      <c r="F1046" s="68" t="s">
        <v>2738</v>
      </c>
      <c r="G1046" s="68">
        <f t="shared" si="134"/>
        <v>69</v>
      </c>
      <c r="H1046" s="68">
        <f t="shared" si="136"/>
        <v>196</v>
      </c>
      <c r="I1046" s="68" t="str">
        <f t="shared" si="129"/>
        <v>69_196_OP</v>
      </c>
      <c r="J1046" s="60">
        <v>39.139904640808403</v>
      </c>
      <c r="K1046" s="60">
        <v>41.900972569223804</v>
      </c>
      <c r="L1046" s="60">
        <v>22.093524991368099</v>
      </c>
      <c r="M1046" s="68">
        <v>40</v>
      </c>
      <c r="N1046" s="70">
        <f t="shared" si="130"/>
        <v>0.75</v>
      </c>
      <c r="O1046" s="71">
        <v>202628006.5</v>
      </c>
      <c r="P1046" s="57">
        <f t="shared" si="131"/>
        <v>0.96762219260569127</v>
      </c>
      <c r="Q1046" s="68">
        <v>21</v>
      </c>
      <c r="R1046" s="68">
        <v>40</v>
      </c>
      <c r="S1046" s="72">
        <f t="shared" si="132"/>
        <v>34.378134067133438</v>
      </c>
    </row>
    <row r="1047" spans="1:19" x14ac:dyDescent="0.25">
      <c r="A1047" s="68">
        <f t="shared" si="135"/>
        <v>1045</v>
      </c>
      <c r="B1047" s="68" t="s">
        <v>17</v>
      </c>
      <c r="C1047" s="68" t="s">
        <v>2739</v>
      </c>
      <c r="D1047" s="68" t="s">
        <v>2893</v>
      </c>
      <c r="E1047" s="68" t="str">
        <f t="shared" si="133"/>
        <v>SOP</v>
      </c>
      <c r="F1047" s="68" t="s">
        <v>2738</v>
      </c>
      <c r="G1047" s="68">
        <f t="shared" si="134"/>
        <v>69</v>
      </c>
      <c r="H1047" s="68">
        <f t="shared" si="136"/>
        <v>196</v>
      </c>
      <c r="I1047" s="68" t="str">
        <f t="shared" si="129"/>
        <v>69_196_SOP</v>
      </c>
      <c r="J1047" s="60">
        <v>41.260251189107997</v>
      </c>
      <c r="K1047" s="60">
        <v>55.420001225833502</v>
      </c>
      <c r="L1047" s="60">
        <v>27.880403940529</v>
      </c>
      <c r="M1047" s="68">
        <v>10</v>
      </c>
      <c r="N1047" s="70">
        <f t="shared" si="130"/>
        <v>0.25</v>
      </c>
      <c r="O1047" s="71">
        <v>6780177.8599999901</v>
      </c>
      <c r="P1047" s="57">
        <f t="shared" si="131"/>
        <v>3.2377807394308809E-2</v>
      </c>
      <c r="Q1047" s="68">
        <v>7</v>
      </c>
      <c r="R1047" s="68">
        <v>10</v>
      </c>
      <c r="S1047" s="72">
        <f t="shared" si="132"/>
        <v>41.520218785156828</v>
      </c>
    </row>
    <row r="1048" spans="1:19" x14ac:dyDescent="0.25">
      <c r="A1048" s="68">
        <f t="shared" si="135"/>
        <v>1046</v>
      </c>
      <c r="B1048" s="68" t="s">
        <v>17</v>
      </c>
      <c r="C1048" s="68" t="s">
        <v>1637</v>
      </c>
      <c r="D1048" s="68" t="s">
        <v>2399</v>
      </c>
      <c r="E1048" s="68" t="str">
        <f t="shared" si="133"/>
        <v>AD</v>
      </c>
      <c r="F1048" s="68" t="s">
        <v>1636</v>
      </c>
      <c r="G1048" s="68">
        <f t="shared" si="134"/>
        <v>69</v>
      </c>
      <c r="H1048" s="68">
        <f t="shared" si="136"/>
        <v>197</v>
      </c>
      <c r="I1048" s="68" t="str">
        <f t="shared" si="129"/>
        <v>69_197_AD</v>
      </c>
      <c r="J1048" s="60">
        <v>21.278406982472202</v>
      </c>
      <c r="K1048" s="60">
        <v>57.289752821187797</v>
      </c>
      <c r="L1048" s="60">
        <v>35.317206113861701</v>
      </c>
      <c r="M1048" s="68">
        <v>172</v>
      </c>
      <c r="N1048" s="70">
        <f t="shared" si="130"/>
        <v>0.66666666666666663</v>
      </c>
      <c r="O1048" s="71">
        <v>59191214.998974301</v>
      </c>
      <c r="P1048" s="57">
        <f t="shared" si="131"/>
        <v>0.75354780081603123</v>
      </c>
      <c r="Q1048" s="68">
        <v>120</v>
      </c>
      <c r="R1048" s="68">
        <v>182</v>
      </c>
      <c r="S1048" s="72">
        <f t="shared" si="132"/>
        <v>37.961788639173896</v>
      </c>
    </row>
    <row r="1049" spans="1:19" x14ac:dyDescent="0.25">
      <c r="A1049" s="68">
        <f t="shared" si="135"/>
        <v>1047</v>
      </c>
      <c r="B1049" s="68" t="s">
        <v>17</v>
      </c>
      <c r="C1049" s="68" t="s">
        <v>1637</v>
      </c>
      <c r="D1049" s="68" t="s">
        <v>3088</v>
      </c>
      <c r="E1049" s="68" t="str">
        <f t="shared" si="133"/>
        <v>SERV</v>
      </c>
      <c r="F1049" s="68" t="s">
        <v>1636</v>
      </c>
      <c r="G1049" s="68">
        <f t="shared" si="134"/>
        <v>69</v>
      </c>
      <c r="H1049" s="68">
        <f t="shared" si="136"/>
        <v>197</v>
      </c>
      <c r="I1049" s="68" t="str">
        <f t="shared" si="129"/>
        <v>69_197_SERV</v>
      </c>
      <c r="J1049" s="60">
        <v>21.940729564373299</v>
      </c>
      <c r="K1049" s="60">
        <v>46.839135336833401</v>
      </c>
      <c r="L1049" s="60">
        <v>38.742283900356497</v>
      </c>
      <c r="M1049" s="68">
        <v>82</v>
      </c>
      <c r="N1049" s="70">
        <f t="shared" si="130"/>
        <v>0.33333333333333331</v>
      </c>
      <c r="O1049" s="71">
        <v>19358831.772942498</v>
      </c>
      <c r="P1049" s="57">
        <f t="shared" si="131"/>
        <v>0.24645219918396871</v>
      </c>
      <c r="Q1049" s="68">
        <v>60</v>
      </c>
      <c r="R1049" s="68">
        <v>88</v>
      </c>
      <c r="S1049" s="72">
        <f t="shared" si="132"/>
        <v>35.840716267187737</v>
      </c>
    </row>
    <row r="1050" spans="1:19" x14ac:dyDescent="0.25">
      <c r="A1050" s="68">
        <f t="shared" si="135"/>
        <v>1048</v>
      </c>
      <c r="B1050" s="68" t="s">
        <v>17</v>
      </c>
      <c r="C1050" s="68" t="s">
        <v>1264</v>
      </c>
      <c r="D1050" s="68" t="s">
        <v>2399</v>
      </c>
      <c r="E1050" s="68" t="str">
        <f t="shared" si="133"/>
        <v>AD</v>
      </c>
      <c r="F1050" s="68" t="s">
        <v>1263</v>
      </c>
      <c r="G1050" s="68">
        <f t="shared" si="134"/>
        <v>69</v>
      </c>
      <c r="H1050" s="68">
        <f t="shared" si="136"/>
        <v>198</v>
      </c>
      <c r="I1050" s="68" t="str">
        <f t="shared" si="129"/>
        <v>69_198_AD</v>
      </c>
      <c r="J1050" s="60">
        <v>15.953702936442999</v>
      </c>
      <c r="K1050" s="60">
        <v>48.619730929188101</v>
      </c>
      <c r="L1050" s="60">
        <v>40.838849642806402</v>
      </c>
      <c r="M1050" s="68">
        <v>164</v>
      </c>
      <c r="N1050" s="70">
        <f t="shared" si="130"/>
        <v>0.5714285714285714</v>
      </c>
      <c r="O1050" s="71">
        <v>156723147.83972701</v>
      </c>
      <c r="P1050" s="57">
        <f t="shared" si="131"/>
        <v>0.17401767788281922</v>
      </c>
      <c r="Q1050" s="68">
        <v>116</v>
      </c>
      <c r="R1050" s="68">
        <v>218</v>
      </c>
      <c r="S1050" s="72">
        <f t="shared" si="132"/>
        <v>35.137427836145832</v>
      </c>
    </row>
    <row r="1051" spans="1:19" x14ac:dyDescent="0.25">
      <c r="A1051" s="68">
        <f t="shared" si="135"/>
        <v>1049</v>
      </c>
      <c r="B1051" s="68" t="s">
        <v>17</v>
      </c>
      <c r="C1051" s="68" t="s">
        <v>1264</v>
      </c>
      <c r="D1051" s="68" t="s">
        <v>3088</v>
      </c>
      <c r="E1051" s="68" t="str">
        <f t="shared" si="133"/>
        <v>SERV</v>
      </c>
      <c r="F1051" s="68" t="s">
        <v>1263</v>
      </c>
      <c r="G1051" s="68">
        <f t="shared" si="134"/>
        <v>69</v>
      </c>
      <c r="H1051" s="68">
        <f t="shared" si="136"/>
        <v>198</v>
      </c>
      <c r="I1051" s="68" t="str">
        <f t="shared" si="129"/>
        <v>69_198_SERV</v>
      </c>
      <c r="J1051" s="60">
        <v>45.885979869071498</v>
      </c>
      <c r="K1051" s="60">
        <v>64.416214197725097</v>
      </c>
      <c r="L1051" s="60">
        <v>38.305436756424101</v>
      </c>
      <c r="M1051" s="68">
        <v>141</v>
      </c>
      <c r="N1051" s="70">
        <f t="shared" si="130"/>
        <v>0.42857142857142855</v>
      </c>
      <c r="O1051" s="71">
        <v>743893098.43188405</v>
      </c>
      <c r="P1051" s="57">
        <f t="shared" si="131"/>
        <v>0.8259823221171807</v>
      </c>
      <c r="Q1051" s="68">
        <v>87</v>
      </c>
      <c r="R1051" s="68">
        <v>156</v>
      </c>
      <c r="S1051" s="72">
        <f t="shared" si="132"/>
        <v>49.53587694107356</v>
      </c>
    </row>
    <row r="1052" spans="1:19" x14ac:dyDescent="0.25">
      <c r="A1052" s="68">
        <f t="shared" si="135"/>
        <v>1050</v>
      </c>
      <c r="B1052" s="68" t="s">
        <v>17</v>
      </c>
      <c r="C1052" s="68" t="s">
        <v>1691</v>
      </c>
      <c r="D1052" s="68" t="s">
        <v>2399</v>
      </c>
      <c r="E1052" s="68" t="str">
        <f t="shared" si="133"/>
        <v>AD</v>
      </c>
      <c r="F1052" s="68" t="s">
        <v>1690</v>
      </c>
      <c r="G1052" s="68">
        <f t="shared" si="134"/>
        <v>69</v>
      </c>
      <c r="H1052" s="68">
        <f t="shared" si="136"/>
        <v>199</v>
      </c>
      <c r="I1052" s="68" t="str">
        <f t="shared" si="129"/>
        <v>69_199_AD</v>
      </c>
      <c r="J1052" s="60">
        <v>43.720561403742302</v>
      </c>
      <c r="K1052" s="60">
        <v>32.089039909844502</v>
      </c>
      <c r="L1052" s="60">
        <v>54.005362686183702</v>
      </c>
      <c r="M1052" s="68">
        <v>24</v>
      </c>
      <c r="N1052" s="70">
        <f t="shared" si="130"/>
        <v>0.3235294117647059</v>
      </c>
      <c r="O1052" s="71">
        <v>166657206.39999899</v>
      </c>
      <c r="P1052" s="57">
        <f t="shared" si="131"/>
        <v>9.305681263515489E-2</v>
      </c>
      <c r="Q1052" s="68">
        <v>22</v>
      </c>
      <c r="R1052" s="68">
        <v>27</v>
      </c>
      <c r="S1052" s="72">
        <f t="shared" si="132"/>
        <v>43.271654666590166</v>
      </c>
    </row>
    <row r="1053" spans="1:19" x14ac:dyDescent="0.25">
      <c r="A1053" s="68">
        <f t="shared" si="135"/>
        <v>1051</v>
      </c>
      <c r="B1053" s="68" t="s">
        <v>17</v>
      </c>
      <c r="C1053" s="68" t="s">
        <v>1691</v>
      </c>
      <c r="D1053" s="68" t="s">
        <v>2860</v>
      </c>
      <c r="E1053" s="68" t="str">
        <f t="shared" si="133"/>
        <v>OP</v>
      </c>
      <c r="F1053" s="68" t="s">
        <v>1690</v>
      </c>
      <c r="G1053" s="68">
        <f t="shared" si="134"/>
        <v>69</v>
      </c>
      <c r="H1053" s="68">
        <f t="shared" si="136"/>
        <v>199</v>
      </c>
      <c r="I1053" s="68" t="str">
        <f t="shared" si="129"/>
        <v>69_199_OP</v>
      </c>
      <c r="J1053" s="60">
        <v>62.671346787487998</v>
      </c>
      <c r="K1053" s="60">
        <v>6.9154489630703999</v>
      </c>
      <c r="L1053" s="60">
        <v>25.336950643229802</v>
      </c>
      <c r="M1053" s="68">
        <v>9</v>
      </c>
      <c r="N1053" s="70">
        <f t="shared" si="130"/>
        <v>7.3529411764705885E-2</v>
      </c>
      <c r="O1053" s="71">
        <v>7039919.9800000004</v>
      </c>
      <c r="P1053" s="57">
        <f t="shared" si="131"/>
        <v>3.9308982113439974E-3</v>
      </c>
      <c r="Q1053" s="68">
        <v>5</v>
      </c>
      <c r="R1053" s="68">
        <v>9</v>
      </c>
      <c r="S1053" s="72">
        <f t="shared" si="132"/>
        <v>31.641248797929396</v>
      </c>
    </row>
    <row r="1054" spans="1:19" x14ac:dyDescent="0.25">
      <c r="A1054" s="68">
        <f t="shared" si="135"/>
        <v>1052</v>
      </c>
      <c r="B1054" s="68" t="s">
        <v>17</v>
      </c>
      <c r="C1054" s="68" t="s">
        <v>1691</v>
      </c>
      <c r="D1054" s="68" t="s">
        <v>3088</v>
      </c>
      <c r="E1054" s="68" t="str">
        <f t="shared" si="133"/>
        <v>SERV</v>
      </c>
      <c r="F1054" s="68" t="s">
        <v>1690</v>
      </c>
      <c r="G1054" s="68">
        <f t="shared" si="134"/>
        <v>69</v>
      </c>
      <c r="H1054" s="68">
        <f t="shared" si="136"/>
        <v>199</v>
      </c>
      <c r="I1054" s="68" t="str">
        <f t="shared" si="129"/>
        <v>69_199_SERV</v>
      </c>
      <c r="J1054" s="60">
        <v>40.3247030833925</v>
      </c>
      <c r="K1054" s="60">
        <v>33.697665599897299</v>
      </c>
      <c r="L1054" s="60">
        <v>54.527284685503403</v>
      </c>
      <c r="M1054" s="68">
        <v>58</v>
      </c>
      <c r="N1054" s="70">
        <f t="shared" si="130"/>
        <v>0.6029411764705882</v>
      </c>
      <c r="O1054" s="71">
        <v>1617221793.80059</v>
      </c>
      <c r="P1054" s="57">
        <f t="shared" si="131"/>
        <v>0.90301228915350118</v>
      </c>
      <c r="Q1054" s="68">
        <v>41</v>
      </c>
      <c r="R1054" s="68">
        <v>59</v>
      </c>
      <c r="S1054" s="72">
        <f t="shared" si="132"/>
        <v>42.849884456264398</v>
      </c>
    </row>
    <row r="1055" spans="1:19" x14ac:dyDescent="0.25">
      <c r="A1055" s="68">
        <f t="shared" si="135"/>
        <v>1053</v>
      </c>
      <c r="B1055" s="68" t="s">
        <v>17</v>
      </c>
      <c r="C1055" s="68" t="s">
        <v>361</v>
      </c>
      <c r="D1055" s="68" t="s">
        <v>2399</v>
      </c>
      <c r="E1055" s="68" t="str">
        <f t="shared" si="133"/>
        <v>AD</v>
      </c>
      <c r="F1055" s="68" t="s">
        <v>360</v>
      </c>
      <c r="G1055" s="68">
        <f t="shared" si="134"/>
        <v>69</v>
      </c>
      <c r="H1055" s="68">
        <f t="shared" si="136"/>
        <v>200</v>
      </c>
      <c r="I1055" s="68" t="str">
        <f t="shared" si="129"/>
        <v>69_200_AD</v>
      </c>
      <c r="J1055" s="60">
        <v>52.526386032760598</v>
      </c>
      <c r="K1055" s="60">
        <v>55.947242086979998</v>
      </c>
      <c r="L1055" s="60">
        <v>33.022795758955802</v>
      </c>
      <c r="M1055" s="68">
        <v>14</v>
      </c>
      <c r="N1055" s="70">
        <f t="shared" si="130"/>
        <v>0.21333333333333335</v>
      </c>
      <c r="O1055" s="71">
        <v>308460376.69498003</v>
      </c>
      <c r="P1055" s="57">
        <f t="shared" si="131"/>
        <v>0.90239191176911426</v>
      </c>
      <c r="Q1055" s="68">
        <v>16</v>
      </c>
      <c r="R1055" s="68">
        <v>18</v>
      </c>
      <c r="S1055" s="72">
        <f t="shared" si="132"/>
        <v>47.165474626232132</v>
      </c>
    </row>
    <row r="1056" spans="1:19" x14ac:dyDescent="0.25">
      <c r="A1056" s="68">
        <f t="shared" si="135"/>
        <v>1054</v>
      </c>
      <c r="B1056" s="68" t="s">
        <v>17</v>
      </c>
      <c r="C1056" s="68" t="s">
        <v>361</v>
      </c>
      <c r="D1056" s="68" t="s">
        <v>2860</v>
      </c>
      <c r="E1056" s="68" t="str">
        <f t="shared" si="133"/>
        <v>OP</v>
      </c>
      <c r="F1056" s="68" t="s">
        <v>360</v>
      </c>
      <c r="G1056" s="68">
        <f t="shared" si="134"/>
        <v>69</v>
      </c>
      <c r="H1056" s="68">
        <f t="shared" si="136"/>
        <v>200</v>
      </c>
      <c r="I1056" s="68" t="str">
        <f t="shared" si="129"/>
        <v>69_200_OP</v>
      </c>
      <c r="J1056" s="60">
        <v>40.983281585054101</v>
      </c>
      <c r="K1056" s="60">
        <v>62.716812162604199</v>
      </c>
      <c r="L1056" s="60">
        <v>34.296072974328702</v>
      </c>
      <c r="M1056" s="68">
        <v>34</v>
      </c>
      <c r="N1056" s="70">
        <f t="shared" si="130"/>
        <v>0.33333333333333331</v>
      </c>
      <c r="O1056" s="71">
        <v>19919077.539999999</v>
      </c>
      <c r="P1056" s="57">
        <f t="shared" si="131"/>
        <v>5.8272685310801382E-2</v>
      </c>
      <c r="Q1056" s="68">
        <v>25</v>
      </c>
      <c r="R1056" s="68">
        <v>34</v>
      </c>
      <c r="S1056" s="72">
        <f t="shared" si="132"/>
        <v>45.998722240662339</v>
      </c>
    </row>
    <row r="1057" spans="1:19" x14ac:dyDescent="0.25">
      <c r="A1057" s="68">
        <f t="shared" si="135"/>
        <v>1055</v>
      </c>
      <c r="B1057" s="68" t="s">
        <v>17</v>
      </c>
      <c r="C1057" s="68" t="s">
        <v>361</v>
      </c>
      <c r="D1057" s="68" t="s">
        <v>3088</v>
      </c>
      <c r="E1057" s="68" t="str">
        <f t="shared" si="133"/>
        <v>SERV</v>
      </c>
      <c r="F1057" s="68" t="s">
        <v>360</v>
      </c>
      <c r="G1057" s="68">
        <f t="shared" si="134"/>
        <v>69</v>
      </c>
      <c r="H1057" s="68">
        <f t="shared" si="136"/>
        <v>200</v>
      </c>
      <c r="I1057" s="68" t="str">
        <f t="shared" si="129"/>
        <v>69_200_SERV</v>
      </c>
      <c r="J1057" s="60">
        <v>39.554897100973299</v>
      </c>
      <c r="K1057" s="60">
        <v>49.568931550564002</v>
      </c>
      <c r="L1057" s="60">
        <v>39.0133521320653</v>
      </c>
      <c r="M1057" s="68">
        <v>37</v>
      </c>
      <c r="N1057" s="70">
        <f t="shared" si="130"/>
        <v>0.34666666666666668</v>
      </c>
      <c r="O1057" s="71">
        <v>9796993.0600000005</v>
      </c>
      <c r="P1057" s="57">
        <f t="shared" si="131"/>
        <v>2.8660819881395228E-2</v>
      </c>
      <c r="Q1057" s="68">
        <v>26</v>
      </c>
      <c r="R1057" s="68">
        <v>39</v>
      </c>
      <c r="S1057" s="72">
        <f t="shared" si="132"/>
        <v>42.712393594534205</v>
      </c>
    </row>
    <row r="1058" spans="1:19" x14ac:dyDescent="0.25">
      <c r="A1058" s="68">
        <f t="shared" si="135"/>
        <v>1056</v>
      </c>
      <c r="B1058" s="68" t="s">
        <v>17</v>
      </c>
      <c r="C1058" s="68" t="s">
        <v>361</v>
      </c>
      <c r="D1058" s="68" t="s">
        <v>2893</v>
      </c>
      <c r="E1058" s="68" t="str">
        <f t="shared" si="133"/>
        <v>SOP</v>
      </c>
      <c r="F1058" s="68" t="s">
        <v>360</v>
      </c>
      <c r="G1058" s="68">
        <f t="shared" si="134"/>
        <v>69</v>
      </c>
      <c r="H1058" s="68">
        <f t="shared" si="136"/>
        <v>200</v>
      </c>
      <c r="I1058" s="68" t="str">
        <f t="shared" si="129"/>
        <v>69_200_SOP</v>
      </c>
      <c r="J1058" s="60">
        <v>33.025082788650799</v>
      </c>
      <c r="K1058" s="60">
        <v>35.348333123586102</v>
      </c>
      <c r="L1058" s="60">
        <v>13.7155414869959</v>
      </c>
      <c r="M1058" s="68">
        <v>21</v>
      </c>
      <c r="N1058" s="70">
        <f t="shared" si="130"/>
        <v>0.10666666666666667</v>
      </c>
      <c r="O1058" s="71">
        <v>3648842.44</v>
      </c>
      <c r="P1058" s="57">
        <f t="shared" si="131"/>
        <v>1.0674583038689085E-2</v>
      </c>
      <c r="Q1058" s="68">
        <v>8</v>
      </c>
      <c r="R1058" s="68">
        <v>21</v>
      </c>
      <c r="S1058" s="72">
        <f t="shared" si="132"/>
        <v>27.362985799744269</v>
      </c>
    </row>
    <row r="1059" spans="1:19" x14ac:dyDescent="0.25">
      <c r="A1059" s="68">
        <f t="shared" si="135"/>
        <v>1057</v>
      </c>
      <c r="B1059" s="68" t="s">
        <v>17</v>
      </c>
      <c r="C1059" s="68" t="s">
        <v>880</v>
      </c>
      <c r="D1059" s="68" t="s">
        <v>2399</v>
      </c>
      <c r="E1059" s="68" t="str">
        <f t="shared" si="133"/>
        <v>AD</v>
      </c>
      <c r="F1059" s="68" t="s">
        <v>879</v>
      </c>
      <c r="G1059" s="68">
        <f t="shared" si="134"/>
        <v>69</v>
      </c>
      <c r="H1059" s="68">
        <f t="shared" si="136"/>
        <v>201</v>
      </c>
      <c r="I1059" s="68" t="str">
        <f t="shared" si="129"/>
        <v>69_201_AD</v>
      </c>
      <c r="J1059" s="60">
        <v>25.187252734032899</v>
      </c>
      <c r="K1059" s="60">
        <v>23.847078178876799</v>
      </c>
      <c r="L1059" s="60">
        <v>7.7014693942930297</v>
      </c>
      <c r="M1059" s="68">
        <v>32</v>
      </c>
      <c r="N1059" s="70">
        <f t="shared" si="130"/>
        <v>0.73684210526315785</v>
      </c>
      <c r="O1059" s="71">
        <v>4768008.6214276701</v>
      </c>
      <c r="P1059" s="57">
        <f t="shared" si="131"/>
        <v>0.43272782753427264</v>
      </c>
      <c r="Q1059" s="68">
        <v>28</v>
      </c>
      <c r="R1059" s="68">
        <v>32</v>
      </c>
      <c r="S1059" s="72">
        <f t="shared" si="132"/>
        <v>18.911933435734241</v>
      </c>
    </row>
    <row r="1060" spans="1:19" x14ac:dyDescent="0.25">
      <c r="A1060" s="68">
        <f t="shared" si="135"/>
        <v>1058</v>
      </c>
      <c r="B1060" s="68" t="s">
        <v>17</v>
      </c>
      <c r="C1060" s="68" t="s">
        <v>880</v>
      </c>
      <c r="D1060" s="68" t="s">
        <v>3088</v>
      </c>
      <c r="E1060" s="68" t="str">
        <f t="shared" si="133"/>
        <v>SERV</v>
      </c>
      <c r="F1060" s="68" t="s">
        <v>879</v>
      </c>
      <c r="G1060" s="68">
        <f t="shared" si="134"/>
        <v>69</v>
      </c>
      <c r="H1060" s="68">
        <f t="shared" si="136"/>
        <v>201</v>
      </c>
      <c r="I1060" s="68" t="str">
        <f t="shared" si="129"/>
        <v>69_201_SERV</v>
      </c>
      <c r="J1060" s="60">
        <v>37.906309737729899</v>
      </c>
      <c r="K1060" s="60">
        <v>56.848247768468397</v>
      </c>
      <c r="L1060" s="60">
        <v>29.065597935231299</v>
      </c>
      <c r="M1060" s="68">
        <v>12</v>
      </c>
      <c r="N1060" s="70">
        <f t="shared" si="130"/>
        <v>0.26315789473684209</v>
      </c>
      <c r="O1060" s="71">
        <v>6250484.5700000003</v>
      </c>
      <c r="P1060" s="57">
        <f t="shared" si="131"/>
        <v>0.56727217246572736</v>
      </c>
      <c r="Q1060" s="68">
        <v>10</v>
      </c>
      <c r="R1060" s="68">
        <v>12</v>
      </c>
      <c r="S1060" s="72">
        <f t="shared" si="132"/>
        <v>41.273385147143195</v>
      </c>
    </row>
    <row r="1061" spans="1:19" x14ac:dyDescent="0.25">
      <c r="A1061" s="68">
        <f t="shared" si="135"/>
        <v>1059</v>
      </c>
      <c r="B1061" s="68" t="s">
        <v>17</v>
      </c>
      <c r="C1061" s="68" t="s">
        <v>557</v>
      </c>
      <c r="D1061" s="68" t="s">
        <v>2399</v>
      </c>
      <c r="E1061" s="68" t="str">
        <f t="shared" si="133"/>
        <v>AD</v>
      </c>
      <c r="F1061" s="68" t="s">
        <v>556</v>
      </c>
      <c r="G1061" s="68">
        <f t="shared" si="134"/>
        <v>69</v>
      </c>
      <c r="H1061" s="68">
        <f t="shared" si="136"/>
        <v>202</v>
      </c>
      <c r="I1061" s="68" t="str">
        <f t="shared" si="129"/>
        <v>69_202_AD</v>
      </c>
      <c r="J1061" s="60">
        <v>21.423641039116099</v>
      </c>
      <c r="K1061" s="60">
        <v>32.646738524553903</v>
      </c>
      <c r="L1061" s="60">
        <v>26.785637250859899</v>
      </c>
      <c r="M1061" s="68">
        <v>73</v>
      </c>
      <c r="N1061" s="70">
        <f t="shared" si="130"/>
        <v>0.58333333333333337</v>
      </c>
      <c r="O1061" s="71">
        <v>21310183.41</v>
      </c>
      <c r="P1061" s="57">
        <f t="shared" si="131"/>
        <v>0.39296999825521162</v>
      </c>
      <c r="Q1061" s="68">
        <v>56</v>
      </c>
      <c r="R1061" s="68">
        <v>73</v>
      </c>
      <c r="S1061" s="72">
        <f t="shared" si="132"/>
        <v>26.952005604843304</v>
      </c>
    </row>
    <row r="1062" spans="1:19" x14ac:dyDescent="0.25">
      <c r="A1062" s="68">
        <f t="shared" si="135"/>
        <v>1060</v>
      </c>
      <c r="B1062" s="68" t="s">
        <v>17</v>
      </c>
      <c r="C1062" s="68" t="s">
        <v>557</v>
      </c>
      <c r="D1062" s="68" t="s">
        <v>3088</v>
      </c>
      <c r="E1062" s="68" t="str">
        <f t="shared" si="133"/>
        <v>SERV</v>
      </c>
      <c r="F1062" s="68" t="s">
        <v>556</v>
      </c>
      <c r="G1062" s="68">
        <f t="shared" si="134"/>
        <v>69</v>
      </c>
      <c r="H1062" s="68">
        <f t="shared" si="136"/>
        <v>202</v>
      </c>
      <c r="I1062" s="68" t="str">
        <f t="shared" si="129"/>
        <v>69_202_SERV</v>
      </c>
      <c r="J1062" s="60">
        <v>41.993265270285299</v>
      </c>
      <c r="K1062" s="60">
        <v>34.408510619934503</v>
      </c>
      <c r="L1062" s="60">
        <v>24.734710538326802</v>
      </c>
      <c r="M1062" s="68">
        <v>67</v>
      </c>
      <c r="N1062" s="70">
        <f t="shared" si="130"/>
        <v>0.41666666666666669</v>
      </c>
      <c r="O1062" s="71">
        <v>32918341.68</v>
      </c>
      <c r="P1062" s="57">
        <f t="shared" si="131"/>
        <v>0.60703000174478827</v>
      </c>
      <c r="Q1062" s="68">
        <v>40</v>
      </c>
      <c r="R1062" s="68">
        <v>78</v>
      </c>
      <c r="S1062" s="72">
        <f t="shared" si="132"/>
        <v>33.712162142848861</v>
      </c>
    </row>
    <row r="1063" spans="1:19" x14ac:dyDescent="0.25">
      <c r="A1063" s="68">
        <f t="shared" si="135"/>
        <v>1061</v>
      </c>
      <c r="B1063" s="68" t="s">
        <v>17</v>
      </c>
      <c r="C1063" s="68" t="s">
        <v>1262</v>
      </c>
      <c r="D1063" s="68" t="s">
        <v>2399</v>
      </c>
      <c r="E1063" s="68" t="str">
        <f t="shared" si="133"/>
        <v>AD</v>
      </c>
      <c r="F1063" s="68" t="s">
        <v>1261</v>
      </c>
      <c r="G1063" s="68">
        <f t="shared" si="134"/>
        <v>69</v>
      </c>
      <c r="H1063" s="68">
        <f t="shared" si="136"/>
        <v>203</v>
      </c>
      <c r="I1063" s="68" t="str">
        <f t="shared" si="129"/>
        <v>69_203_AD</v>
      </c>
      <c r="J1063" s="60">
        <v>20.649629108901099</v>
      </c>
      <c r="K1063" s="60">
        <v>75.9437719962241</v>
      </c>
      <c r="L1063" s="60">
        <v>50.702526751058002</v>
      </c>
      <c r="M1063" s="68">
        <v>58</v>
      </c>
      <c r="N1063" s="70">
        <f t="shared" si="130"/>
        <v>0.61643835616438358</v>
      </c>
      <c r="O1063" s="71">
        <v>6326033.7299999902</v>
      </c>
      <c r="P1063" s="57">
        <f t="shared" si="131"/>
        <v>0.26049198241384208</v>
      </c>
      <c r="Q1063" s="68">
        <v>45</v>
      </c>
      <c r="R1063" s="68">
        <v>75</v>
      </c>
      <c r="S1063" s="72">
        <f t="shared" si="132"/>
        <v>49.09864261872773</v>
      </c>
    </row>
    <row r="1064" spans="1:19" x14ac:dyDescent="0.25">
      <c r="A1064" s="68">
        <f t="shared" si="135"/>
        <v>1062</v>
      </c>
      <c r="B1064" s="68" t="s">
        <v>17</v>
      </c>
      <c r="C1064" s="68" t="s">
        <v>1262</v>
      </c>
      <c r="D1064" s="68" t="s">
        <v>2860</v>
      </c>
      <c r="E1064" s="68" t="str">
        <f t="shared" si="133"/>
        <v>OP</v>
      </c>
      <c r="F1064" s="68" t="s">
        <v>1261</v>
      </c>
      <c r="G1064" s="68">
        <f t="shared" si="134"/>
        <v>69</v>
      </c>
      <c r="H1064" s="68">
        <f t="shared" si="136"/>
        <v>203</v>
      </c>
      <c r="I1064" s="68" t="str">
        <f t="shared" si="129"/>
        <v>69_203_OP</v>
      </c>
      <c r="J1064" s="60">
        <v>62.919239446606099</v>
      </c>
      <c r="K1064" s="60">
        <v>62.933400061113403</v>
      </c>
      <c r="L1064" s="60">
        <v>38.957288147016399</v>
      </c>
      <c r="M1064" s="68">
        <v>26</v>
      </c>
      <c r="N1064" s="70">
        <f t="shared" si="130"/>
        <v>0.1095890410958904</v>
      </c>
      <c r="O1064" s="71">
        <v>15306489.16</v>
      </c>
      <c r="P1064" s="57">
        <f t="shared" si="131"/>
        <v>0.63028713966158234</v>
      </c>
      <c r="Q1064" s="68">
        <v>8</v>
      </c>
      <c r="R1064" s="68">
        <v>28</v>
      </c>
      <c r="S1064" s="72">
        <f t="shared" si="132"/>
        <v>54.936642551578636</v>
      </c>
    </row>
    <row r="1065" spans="1:19" x14ac:dyDescent="0.25">
      <c r="A1065" s="68">
        <f t="shared" si="135"/>
        <v>1063</v>
      </c>
      <c r="B1065" s="68" t="s">
        <v>17</v>
      </c>
      <c r="C1065" s="68" t="s">
        <v>1262</v>
      </c>
      <c r="D1065" s="68" t="s">
        <v>3088</v>
      </c>
      <c r="E1065" s="68" t="str">
        <f t="shared" si="133"/>
        <v>SERV</v>
      </c>
      <c r="F1065" s="68" t="s">
        <v>1261</v>
      </c>
      <c r="G1065" s="68">
        <f t="shared" si="134"/>
        <v>69</v>
      </c>
      <c r="H1065" s="68">
        <f t="shared" si="136"/>
        <v>203</v>
      </c>
      <c r="I1065" s="68" t="str">
        <f t="shared" si="129"/>
        <v>69_203_SERV</v>
      </c>
      <c r="J1065" s="60">
        <v>40.457408738066</v>
      </c>
      <c r="K1065" s="60">
        <v>60.403376844114</v>
      </c>
      <c r="L1065" s="60">
        <v>8.1359448205390397</v>
      </c>
      <c r="M1065" s="68">
        <v>24</v>
      </c>
      <c r="N1065" s="70">
        <f t="shared" si="130"/>
        <v>0.27397260273972601</v>
      </c>
      <c r="O1065" s="71">
        <v>2652423.1239999998</v>
      </c>
      <c r="P1065" s="57">
        <f t="shared" si="131"/>
        <v>0.10922087792457552</v>
      </c>
      <c r="Q1065" s="68">
        <v>20</v>
      </c>
      <c r="R1065" s="68">
        <v>24</v>
      </c>
      <c r="S1065" s="72">
        <f t="shared" si="132"/>
        <v>36.332243467573015</v>
      </c>
    </row>
    <row r="1066" spans="1:19" x14ac:dyDescent="0.25">
      <c r="A1066" s="68">
        <f t="shared" si="135"/>
        <v>1064</v>
      </c>
      <c r="B1066" s="68" t="s">
        <v>17</v>
      </c>
      <c r="C1066" s="68" t="s">
        <v>732</v>
      </c>
      <c r="D1066" s="68" t="s">
        <v>2399</v>
      </c>
      <c r="E1066" s="68" t="str">
        <f t="shared" si="133"/>
        <v>AD</v>
      </c>
      <c r="F1066" s="68" t="s">
        <v>731</v>
      </c>
      <c r="G1066" s="68">
        <f t="shared" si="134"/>
        <v>69</v>
      </c>
      <c r="H1066" s="68">
        <f t="shared" si="136"/>
        <v>204</v>
      </c>
      <c r="I1066" s="68" t="str">
        <f t="shared" si="129"/>
        <v>69_204_AD</v>
      </c>
      <c r="J1066" s="60">
        <v>35.801353648153501</v>
      </c>
      <c r="K1066" s="60">
        <v>68.726457953379096</v>
      </c>
      <c r="L1066" s="60">
        <v>66.506296874982496</v>
      </c>
      <c r="M1066" s="68">
        <v>27</v>
      </c>
      <c r="N1066" s="70">
        <f t="shared" si="130"/>
        <v>0.47499999999999998</v>
      </c>
      <c r="O1066" s="71">
        <v>5721674.9614635902</v>
      </c>
      <c r="P1066" s="57">
        <f t="shared" si="131"/>
        <v>0.3911010574886653</v>
      </c>
      <c r="Q1066" s="68">
        <v>19</v>
      </c>
      <c r="R1066" s="68">
        <v>30</v>
      </c>
      <c r="S1066" s="72">
        <f t="shared" si="132"/>
        <v>57.011369492171696</v>
      </c>
    </row>
    <row r="1067" spans="1:19" x14ac:dyDescent="0.25">
      <c r="A1067" s="68">
        <f t="shared" si="135"/>
        <v>1065</v>
      </c>
      <c r="B1067" s="68" t="s">
        <v>17</v>
      </c>
      <c r="C1067" s="68" t="s">
        <v>732</v>
      </c>
      <c r="D1067" s="68" t="s">
        <v>2860</v>
      </c>
      <c r="E1067" s="68" t="str">
        <f t="shared" si="133"/>
        <v>OP</v>
      </c>
      <c r="F1067" s="68" t="s">
        <v>731</v>
      </c>
      <c r="G1067" s="68">
        <f t="shared" si="134"/>
        <v>69</v>
      </c>
      <c r="H1067" s="68">
        <f t="shared" si="136"/>
        <v>204</v>
      </c>
      <c r="I1067" s="68" t="str">
        <f t="shared" si="129"/>
        <v>69_204_OP</v>
      </c>
      <c r="J1067" s="60">
        <v>62.668360496644802</v>
      </c>
      <c r="K1067" s="60">
        <v>32.862359461320203</v>
      </c>
      <c r="L1067" s="60">
        <v>9.1179543527999307</v>
      </c>
      <c r="M1067" s="68">
        <v>10</v>
      </c>
      <c r="N1067" s="70">
        <f t="shared" si="130"/>
        <v>0.15</v>
      </c>
      <c r="O1067" s="71">
        <v>6995893.8600000003</v>
      </c>
      <c r="P1067" s="57">
        <f t="shared" si="131"/>
        <v>0.47819939181315757</v>
      </c>
      <c r="Q1067" s="68">
        <v>6</v>
      </c>
      <c r="R1067" s="68">
        <v>10</v>
      </c>
      <c r="S1067" s="72">
        <f t="shared" si="132"/>
        <v>34.882891436921646</v>
      </c>
    </row>
    <row r="1068" spans="1:19" x14ac:dyDescent="0.25">
      <c r="A1068" s="68">
        <f t="shared" si="135"/>
        <v>1066</v>
      </c>
      <c r="B1068" s="68" t="s">
        <v>17</v>
      </c>
      <c r="C1068" s="68" t="s">
        <v>732</v>
      </c>
      <c r="D1068" s="68" t="s">
        <v>3088</v>
      </c>
      <c r="E1068" s="68" t="str">
        <f t="shared" si="133"/>
        <v>SERV</v>
      </c>
      <c r="F1068" s="68" t="s">
        <v>731</v>
      </c>
      <c r="G1068" s="68">
        <f t="shared" si="134"/>
        <v>69</v>
      </c>
      <c r="H1068" s="68">
        <f t="shared" si="136"/>
        <v>204</v>
      </c>
      <c r="I1068" s="68" t="str">
        <f t="shared" si="129"/>
        <v>69_204_SERV</v>
      </c>
      <c r="J1068" s="60">
        <v>35.222807222283897</v>
      </c>
      <c r="K1068" s="60">
        <v>55.077970106015698</v>
      </c>
      <c r="L1068" s="60">
        <v>27.3195260360669</v>
      </c>
      <c r="M1068" s="68">
        <v>22</v>
      </c>
      <c r="N1068" s="70">
        <f t="shared" si="130"/>
        <v>0.375</v>
      </c>
      <c r="O1068" s="71">
        <v>1912089.81</v>
      </c>
      <c r="P1068" s="57">
        <f t="shared" si="131"/>
        <v>0.13069955069817712</v>
      </c>
      <c r="Q1068" s="68">
        <v>15</v>
      </c>
      <c r="R1068" s="68">
        <v>22</v>
      </c>
      <c r="S1068" s="72">
        <f t="shared" si="132"/>
        <v>39.206767788122171</v>
      </c>
    </row>
    <row r="1069" spans="1:19" x14ac:dyDescent="0.25">
      <c r="A1069" s="68">
        <f t="shared" si="135"/>
        <v>1067</v>
      </c>
      <c r="B1069" s="68" t="s">
        <v>17</v>
      </c>
      <c r="C1069" s="68" t="s">
        <v>259</v>
      </c>
      <c r="D1069" s="68" t="s">
        <v>2399</v>
      </c>
      <c r="E1069" s="68" t="str">
        <f t="shared" si="133"/>
        <v>AD</v>
      </c>
      <c r="F1069" s="68" t="s">
        <v>258</v>
      </c>
      <c r="G1069" s="68">
        <f t="shared" si="134"/>
        <v>69</v>
      </c>
      <c r="H1069" s="68">
        <f t="shared" si="136"/>
        <v>205</v>
      </c>
      <c r="I1069" s="68" t="str">
        <f t="shared" si="129"/>
        <v>69_205_AD</v>
      </c>
      <c r="J1069" s="60">
        <v>19.9835926666182</v>
      </c>
      <c r="K1069" s="60">
        <v>3.39948628234287</v>
      </c>
      <c r="L1069" s="60">
        <v>45.077525546085603</v>
      </c>
      <c r="M1069" s="68">
        <v>188</v>
      </c>
      <c r="N1069" s="70">
        <f t="shared" si="130"/>
        <v>0.63819095477386933</v>
      </c>
      <c r="O1069" s="71">
        <v>31945339.399999999</v>
      </c>
      <c r="P1069" s="57">
        <f t="shared" si="131"/>
        <v>0.37803600088702949</v>
      </c>
      <c r="Q1069" s="68">
        <v>127</v>
      </c>
      <c r="R1069" s="68">
        <v>227</v>
      </c>
      <c r="S1069" s="72">
        <f t="shared" si="132"/>
        <v>22.820201498348894</v>
      </c>
    </row>
    <row r="1070" spans="1:19" x14ac:dyDescent="0.25">
      <c r="A1070" s="68">
        <f t="shared" si="135"/>
        <v>1068</v>
      </c>
      <c r="B1070" s="68" t="s">
        <v>17</v>
      </c>
      <c r="C1070" s="68" t="s">
        <v>259</v>
      </c>
      <c r="D1070" s="68" t="s">
        <v>2860</v>
      </c>
      <c r="E1070" s="68" t="str">
        <f t="shared" si="133"/>
        <v>OP</v>
      </c>
      <c r="F1070" s="68" t="s">
        <v>258</v>
      </c>
      <c r="G1070" s="68">
        <f t="shared" si="134"/>
        <v>69</v>
      </c>
      <c r="H1070" s="68">
        <f t="shared" si="136"/>
        <v>205</v>
      </c>
      <c r="I1070" s="68" t="str">
        <f t="shared" si="129"/>
        <v>69_205_OP</v>
      </c>
      <c r="J1070" s="60">
        <v>60.939232141677103</v>
      </c>
      <c r="K1070" s="60">
        <v>34.020631422797997</v>
      </c>
      <c r="L1070" s="60">
        <v>24.975266270712801</v>
      </c>
      <c r="M1070" s="68">
        <v>20</v>
      </c>
      <c r="N1070" s="70">
        <f t="shared" si="130"/>
        <v>5.0251256281407038E-2</v>
      </c>
      <c r="O1070" s="71">
        <v>17809319.1199999</v>
      </c>
      <c r="P1070" s="57">
        <f t="shared" si="131"/>
        <v>0.21075261384280908</v>
      </c>
      <c r="Q1070" s="68">
        <v>10</v>
      </c>
      <c r="R1070" s="68">
        <v>20</v>
      </c>
      <c r="S1070" s="72">
        <f t="shared" si="132"/>
        <v>39.978376611729296</v>
      </c>
    </row>
    <row r="1071" spans="1:19" x14ac:dyDescent="0.25">
      <c r="A1071" s="68">
        <f t="shared" si="135"/>
        <v>1069</v>
      </c>
      <c r="B1071" s="68" t="s">
        <v>17</v>
      </c>
      <c r="C1071" s="68" t="s">
        <v>259</v>
      </c>
      <c r="D1071" s="68" t="s">
        <v>3088</v>
      </c>
      <c r="E1071" s="68" t="str">
        <f t="shared" si="133"/>
        <v>SERV</v>
      </c>
      <c r="F1071" s="68" t="s">
        <v>258</v>
      </c>
      <c r="G1071" s="68">
        <f t="shared" si="134"/>
        <v>69</v>
      </c>
      <c r="H1071" s="68">
        <f t="shared" si="136"/>
        <v>205</v>
      </c>
      <c r="I1071" s="68" t="str">
        <f t="shared" si="129"/>
        <v>69_205_SERV</v>
      </c>
      <c r="J1071" s="60">
        <v>30.624190740110599</v>
      </c>
      <c r="K1071" s="60">
        <v>0.966078594553749</v>
      </c>
      <c r="L1071" s="60">
        <v>31.550972715174598</v>
      </c>
      <c r="M1071" s="68">
        <v>112</v>
      </c>
      <c r="N1071" s="70">
        <f t="shared" si="130"/>
        <v>0.31155778894472363</v>
      </c>
      <c r="O1071" s="71">
        <v>34748773.229999997</v>
      </c>
      <c r="P1071" s="57">
        <f t="shared" si="131"/>
        <v>0.41121138527016138</v>
      </c>
      <c r="Q1071" s="68">
        <v>62</v>
      </c>
      <c r="R1071" s="68">
        <v>114</v>
      </c>
      <c r="S1071" s="72">
        <f t="shared" si="132"/>
        <v>21.047080683279649</v>
      </c>
    </row>
    <row r="1072" spans="1:19" x14ac:dyDescent="0.25">
      <c r="A1072" s="68">
        <f t="shared" si="135"/>
        <v>1070</v>
      </c>
      <c r="B1072" s="68" t="s">
        <v>17</v>
      </c>
      <c r="C1072" s="68" t="s">
        <v>438</v>
      </c>
      <c r="D1072" s="68" t="s">
        <v>2399</v>
      </c>
      <c r="E1072" s="68" t="str">
        <f t="shared" si="133"/>
        <v>AD</v>
      </c>
      <c r="F1072" s="68" t="s">
        <v>437</v>
      </c>
      <c r="G1072" s="68">
        <f t="shared" si="134"/>
        <v>69</v>
      </c>
      <c r="H1072" s="68">
        <f t="shared" si="136"/>
        <v>206</v>
      </c>
      <c r="I1072" s="68" t="str">
        <f t="shared" si="129"/>
        <v>69_206_AD</v>
      </c>
      <c r="J1072" s="60">
        <v>18.562338966993501</v>
      </c>
      <c r="K1072" s="60">
        <v>49.551208202582998</v>
      </c>
      <c r="L1072" s="60">
        <v>48.439045580252902</v>
      </c>
      <c r="M1072" s="68">
        <v>122</v>
      </c>
      <c r="N1072" s="70">
        <f t="shared" si="130"/>
        <v>0.64122137404580148</v>
      </c>
      <c r="O1072" s="71">
        <v>11799407.93</v>
      </c>
      <c r="P1072" s="57">
        <f t="shared" si="131"/>
        <v>1.4281850306336996E-2</v>
      </c>
      <c r="Q1072" s="68">
        <v>84</v>
      </c>
      <c r="R1072" s="68">
        <v>122</v>
      </c>
      <c r="S1072" s="72">
        <f t="shared" si="132"/>
        <v>38.850864249943129</v>
      </c>
    </row>
    <row r="1073" spans="1:19" x14ac:dyDescent="0.25">
      <c r="A1073" s="68">
        <f t="shared" si="135"/>
        <v>1071</v>
      </c>
      <c r="B1073" s="68" t="s">
        <v>17</v>
      </c>
      <c r="C1073" s="68" t="s">
        <v>438</v>
      </c>
      <c r="D1073" s="68" t="s">
        <v>2860</v>
      </c>
      <c r="E1073" s="68" t="str">
        <f t="shared" si="133"/>
        <v>OP</v>
      </c>
      <c r="F1073" s="68" t="s">
        <v>437</v>
      </c>
      <c r="G1073" s="68">
        <f t="shared" si="134"/>
        <v>69</v>
      </c>
      <c r="H1073" s="68">
        <f t="shared" si="136"/>
        <v>206</v>
      </c>
      <c r="I1073" s="68" t="str">
        <f t="shared" si="129"/>
        <v>69_206_OP</v>
      </c>
      <c r="J1073" s="60">
        <v>56.364056423172698</v>
      </c>
      <c r="K1073" s="60">
        <v>42.175873894006997</v>
      </c>
      <c r="L1073" s="60">
        <v>39.926446079030697</v>
      </c>
      <c r="M1073" s="68">
        <v>14</v>
      </c>
      <c r="N1073" s="70">
        <f t="shared" si="130"/>
        <v>6.1068702290076333E-2</v>
      </c>
      <c r="O1073" s="71">
        <v>7393461.75</v>
      </c>
      <c r="P1073" s="57">
        <f t="shared" si="131"/>
        <v>8.9489502003452098E-3</v>
      </c>
      <c r="Q1073" s="68">
        <v>8</v>
      </c>
      <c r="R1073" s="68">
        <v>14</v>
      </c>
      <c r="S1073" s="72">
        <f t="shared" si="132"/>
        <v>46.155458798736795</v>
      </c>
    </row>
    <row r="1074" spans="1:19" x14ac:dyDescent="0.25">
      <c r="A1074" s="68">
        <f t="shared" si="135"/>
        <v>1072</v>
      </c>
      <c r="B1074" s="68" t="s">
        <v>17</v>
      </c>
      <c r="C1074" s="68" t="s">
        <v>438</v>
      </c>
      <c r="D1074" s="68" t="s">
        <v>3088</v>
      </c>
      <c r="E1074" s="68" t="str">
        <f t="shared" si="133"/>
        <v>SERV</v>
      </c>
      <c r="F1074" s="68" t="s">
        <v>437</v>
      </c>
      <c r="G1074" s="68">
        <f t="shared" si="134"/>
        <v>69</v>
      </c>
      <c r="H1074" s="68">
        <f t="shared" si="136"/>
        <v>206</v>
      </c>
      <c r="I1074" s="68" t="str">
        <f t="shared" si="129"/>
        <v>69_206_SERV</v>
      </c>
      <c r="J1074" s="60">
        <v>47.639540547635903</v>
      </c>
      <c r="K1074" s="60">
        <v>50.207502412258002</v>
      </c>
      <c r="L1074" s="60">
        <v>64.3336173922321</v>
      </c>
      <c r="M1074" s="68">
        <v>66</v>
      </c>
      <c r="N1074" s="70">
        <f t="shared" si="130"/>
        <v>0.29770992366412213</v>
      </c>
      <c r="O1074" s="71">
        <v>806989149.93999898</v>
      </c>
      <c r="P1074" s="57">
        <f t="shared" si="131"/>
        <v>0.97676919949331786</v>
      </c>
      <c r="Q1074" s="68">
        <v>39</v>
      </c>
      <c r="R1074" s="68">
        <v>66</v>
      </c>
      <c r="S1074" s="72">
        <f t="shared" si="132"/>
        <v>54.060220117375337</v>
      </c>
    </row>
    <row r="1075" spans="1:19" x14ac:dyDescent="0.25">
      <c r="A1075" s="68">
        <f t="shared" si="135"/>
        <v>1073</v>
      </c>
      <c r="B1075" s="68" t="s">
        <v>17</v>
      </c>
      <c r="C1075" s="68" t="s">
        <v>2203</v>
      </c>
      <c r="D1075" s="68" t="s">
        <v>2399</v>
      </c>
      <c r="E1075" s="68" t="str">
        <f t="shared" si="133"/>
        <v>AD</v>
      </c>
      <c r="F1075" s="68" t="s">
        <v>2202</v>
      </c>
      <c r="G1075" s="68">
        <f t="shared" si="134"/>
        <v>69</v>
      </c>
      <c r="H1075" s="68">
        <f t="shared" si="136"/>
        <v>207</v>
      </c>
      <c r="I1075" s="68" t="str">
        <f t="shared" si="129"/>
        <v>69_207_AD</v>
      </c>
      <c r="J1075" s="60">
        <v>30.878038535571299</v>
      </c>
      <c r="K1075" s="60">
        <v>24.195753541568799</v>
      </c>
      <c r="L1075" s="60">
        <v>30.22187798281</v>
      </c>
      <c r="M1075" s="68">
        <v>40</v>
      </c>
      <c r="N1075" s="70">
        <f t="shared" si="130"/>
        <v>0.63043478260869568</v>
      </c>
      <c r="O1075" s="71">
        <v>8725407.4811930992</v>
      </c>
      <c r="P1075" s="57">
        <f t="shared" si="131"/>
        <v>0.6620338178914762</v>
      </c>
      <c r="Q1075" s="68">
        <v>29</v>
      </c>
      <c r="R1075" s="68">
        <v>45</v>
      </c>
      <c r="S1075" s="72">
        <f t="shared" si="132"/>
        <v>28.431890019983367</v>
      </c>
    </row>
    <row r="1076" spans="1:19" x14ac:dyDescent="0.25">
      <c r="A1076" s="68">
        <f t="shared" si="135"/>
        <v>1074</v>
      </c>
      <c r="B1076" s="68" t="s">
        <v>17</v>
      </c>
      <c r="C1076" s="68" t="s">
        <v>2203</v>
      </c>
      <c r="D1076" s="68" t="s">
        <v>3088</v>
      </c>
      <c r="E1076" s="68" t="str">
        <f t="shared" si="133"/>
        <v>SERV</v>
      </c>
      <c r="F1076" s="68" t="s">
        <v>2202</v>
      </c>
      <c r="G1076" s="68">
        <f t="shared" si="134"/>
        <v>69</v>
      </c>
      <c r="H1076" s="68">
        <f t="shared" si="136"/>
        <v>207</v>
      </c>
      <c r="I1076" s="68" t="str">
        <f t="shared" si="129"/>
        <v>69_207_SERV</v>
      </c>
      <c r="J1076" s="60">
        <v>43.4647034088159</v>
      </c>
      <c r="K1076" s="60">
        <v>30.2153017289742</v>
      </c>
      <c r="L1076" s="60">
        <v>35.710418461877502</v>
      </c>
      <c r="M1076" s="68">
        <v>20</v>
      </c>
      <c r="N1076" s="70">
        <f t="shared" si="130"/>
        <v>0.36956521739130432</v>
      </c>
      <c r="O1076" s="71">
        <v>4454293.08</v>
      </c>
      <c r="P1076" s="57">
        <f t="shared" si="131"/>
        <v>0.3379661821085238</v>
      </c>
      <c r="Q1076" s="68">
        <v>17</v>
      </c>
      <c r="R1076" s="68">
        <v>20</v>
      </c>
      <c r="S1076" s="72">
        <f t="shared" si="132"/>
        <v>36.463474533222531</v>
      </c>
    </row>
    <row r="1077" spans="1:19" x14ac:dyDescent="0.25">
      <c r="A1077" s="68">
        <f t="shared" si="135"/>
        <v>1075</v>
      </c>
      <c r="B1077" s="68" t="s">
        <v>17</v>
      </c>
      <c r="C1077" s="68" t="s">
        <v>1260</v>
      </c>
      <c r="D1077" s="68" t="s">
        <v>2399</v>
      </c>
      <c r="E1077" s="68" t="str">
        <f t="shared" si="133"/>
        <v>AD</v>
      </c>
      <c r="F1077" s="68" t="s">
        <v>1259</v>
      </c>
      <c r="G1077" s="68">
        <f t="shared" si="134"/>
        <v>69</v>
      </c>
      <c r="H1077" s="68">
        <f t="shared" si="136"/>
        <v>208</v>
      </c>
      <c r="I1077" s="68" t="str">
        <f t="shared" si="129"/>
        <v>69_208_AD</v>
      </c>
      <c r="J1077" s="60">
        <v>18.412924718543199</v>
      </c>
      <c r="K1077" s="60">
        <v>34.536360047106498</v>
      </c>
      <c r="L1077" s="60">
        <v>36.569154653869703</v>
      </c>
      <c r="M1077" s="68">
        <v>57</v>
      </c>
      <c r="N1077" s="70">
        <f t="shared" si="130"/>
        <v>0.74683544303797467</v>
      </c>
      <c r="O1077" s="71">
        <v>9396071.75</v>
      </c>
      <c r="P1077" s="57">
        <f t="shared" si="131"/>
        <v>0.494694248320241</v>
      </c>
      <c r="Q1077" s="68">
        <v>59</v>
      </c>
      <c r="R1077" s="68">
        <v>70</v>
      </c>
      <c r="S1077" s="72">
        <f t="shared" si="132"/>
        <v>29.839479806506464</v>
      </c>
    </row>
    <row r="1078" spans="1:19" x14ac:dyDescent="0.25">
      <c r="A1078" s="68">
        <f t="shared" si="135"/>
        <v>1076</v>
      </c>
      <c r="B1078" s="68" t="s">
        <v>17</v>
      </c>
      <c r="C1078" s="68" t="s">
        <v>1260</v>
      </c>
      <c r="D1078" s="68" t="s">
        <v>2860</v>
      </c>
      <c r="E1078" s="68" t="str">
        <f t="shared" si="133"/>
        <v>OP</v>
      </c>
      <c r="F1078" s="68" t="s">
        <v>1259</v>
      </c>
      <c r="G1078" s="68">
        <f t="shared" si="134"/>
        <v>69</v>
      </c>
      <c r="H1078" s="68">
        <f t="shared" si="136"/>
        <v>208</v>
      </c>
      <c r="I1078" s="68" t="str">
        <f t="shared" si="129"/>
        <v>69_208_OP</v>
      </c>
      <c r="J1078" s="60">
        <v>61.733473615021303</v>
      </c>
      <c r="K1078" s="60">
        <v>29.038004946865801</v>
      </c>
      <c r="L1078" s="60">
        <v>24.446689206782398</v>
      </c>
      <c r="M1078" s="68">
        <v>6</v>
      </c>
      <c r="N1078" s="70">
        <f t="shared" si="130"/>
        <v>6.3291139240506333E-2</v>
      </c>
      <c r="O1078" s="71">
        <v>6598205.5499999998</v>
      </c>
      <c r="P1078" s="57">
        <f t="shared" si="131"/>
        <v>0.34738925177105978</v>
      </c>
      <c r="Q1078" s="68">
        <v>5</v>
      </c>
      <c r="R1078" s="68">
        <v>6</v>
      </c>
      <c r="S1078" s="72">
        <f t="shared" si="132"/>
        <v>38.406055922889834</v>
      </c>
    </row>
    <row r="1079" spans="1:19" x14ac:dyDescent="0.25">
      <c r="A1079" s="68">
        <f t="shared" si="135"/>
        <v>1077</v>
      </c>
      <c r="B1079" s="68" t="s">
        <v>17</v>
      </c>
      <c r="C1079" s="68" t="s">
        <v>1260</v>
      </c>
      <c r="D1079" s="68" t="s">
        <v>3088</v>
      </c>
      <c r="E1079" s="68" t="str">
        <f t="shared" si="133"/>
        <v>SERV</v>
      </c>
      <c r="F1079" s="68" t="s">
        <v>1259</v>
      </c>
      <c r="G1079" s="68">
        <f t="shared" si="134"/>
        <v>69</v>
      </c>
      <c r="H1079" s="68">
        <f t="shared" si="136"/>
        <v>208</v>
      </c>
      <c r="I1079" s="68" t="str">
        <f t="shared" si="129"/>
        <v>69_208_SERV</v>
      </c>
      <c r="J1079" s="60">
        <v>42.369276737463601</v>
      </c>
      <c r="K1079" s="60">
        <v>30.777194333224301</v>
      </c>
      <c r="L1079" s="60">
        <v>26.216162288963201</v>
      </c>
      <c r="M1079" s="68">
        <v>21</v>
      </c>
      <c r="N1079" s="70">
        <f t="shared" si="130"/>
        <v>0.189873417721519</v>
      </c>
      <c r="O1079" s="71">
        <v>2999417.86</v>
      </c>
      <c r="P1079" s="57">
        <f t="shared" si="131"/>
        <v>0.15791649990869916</v>
      </c>
      <c r="Q1079" s="68">
        <v>15</v>
      </c>
      <c r="R1079" s="68">
        <v>21</v>
      </c>
      <c r="S1079" s="72">
        <f t="shared" si="132"/>
        <v>33.120877786550373</v>
      </c>
    </row>
    <row r="1080" spans="1:19" x14ac:dyDescent="0.25">
      <c r="A1080" s="68">
        <f t="shared" si="135"/>
        <v>1078</v>
      </c>
      <c r="B1080" s="68" t="s">
        <v>17</v>
      </c>
      <c r="C1080" s="68" t="s">
        <v>532</v>
      </c>
      <c r="D1080" s="68" t="s">
        <v>2399</v>
      </c>
      <c r="E1080" s="68" t="str">
        <f t="shared" si="133"/>
        <v>AD</v>
      </c>
      <c r="F1080" s="68" t="s">
        <v>531</v>
      </c>
      <c r="G1080" s="68">
        <f t="shared" si="134"/>
        <v>69</v>
      </c>
      <c r="H1080" s="68">
        <f t="shared" si="136"/>
        <v>209</v>
      </c>
      <c r="I1080" s="68" t="str">
        <f t="shared" si="129"/>
        <v>69_209_AD</v>
      </c>
      <c r="J1080" s="60">
        <v>18.740964537132399</v>
      </c>
      <c r="K1080" s="60">
        <v>38.644123083007699</v>
      </c>
      <c r="L1080" s="60">
        <v>49.7055046980417</v>
      </c>
      <c r="M1080" s="68">
        <v>55</v>
      </c>
      <c r="N1080" s="70">
        <f t="shared" si="130"/>
        <v>0.79761904761904767</v>
      </c>
      <c r="O1080" s="71">
        <v>15387529.167999901</v>
      </c>
      <c r="P1080" s="57">
        <f t="shared" si="131"/>
        <v>0.87180771283405611</v>
      </c>
      <c r="Q1080" s="68">
        <v>67</v>
      </c>
      <c r="R1080" s="68">
        <v>95</v>
      </c>
      <c r="S1080" s="72">
        <f t="shared" si="132"/>
        <v>35.696864106060595</v>
      </c>
    </row>
    <row r="1081" spans="1:19" x14ac:dyDescent="0.25">
      <c r="A1081" s="68">
        <f t="shared" si="135"/>
        <v>1079</v>
      </c>
      <c r="B1081" s="68" t="s">
        <v>17</v>
      </c>
      <c r="C1081" s="68" t="s">
        <v>532</v>
      </c>
      <c r="D1081" s="68" t="s">
        <v>3088</v>
      </c>
      <c r="E1081" s="68" t="str">
        <f t="shared" si="133"/>
        <v>SERV</v>
      </c>
      <c r="F1081" s="68" t="s">
        <v>531</v>
      </c>
      <c r="G1081" s="68">
        <f t="shared" si="134"/>
        <v>69</v>
      </c>
      <c r="H1081" s="68">
        <f t="shared" si="136"/>
        <v>209</v>
      </c>
      <c r="I1081" s="68" t="str">
        <f t="shared" si="129"/>
        <v>69_209_SERV</v>
      </c>
      <c r="J1081" s="60">
        <v>31.3732191146517</v>
      </c>
      <c r="K1081" s="60">
        <v>16.734381786952699</v>
      </c>
      <c r="L1081" s="60">
        <v>8.9719968253917806</v>
      </c>
      <c r="M1081" s="68">
        <v>18</v>
      </c>
      <c r="N1081" s="70">
        <f t="shared" si="130"/>
        <v>0.20238095238095238</v>
      </c>
      <c r="O1081" s="71">
        <v>2262611.96</v>
      </c>
      <c r="P1081" s="57">
        <f t="shared" si="131"/>
        <v>0.12819228716594389</v>
      </c>
      <c r="Q1081" s="68">
        <v>17</v>
      </c>
      <c r="R1081" s="68">
        <v>19</v>
      </c>
      <c r="S1081" s="72">
        <f t="shared" si="132"/>
        <v>19.026532575665396</v>
      </c>
    </row>
    <row r="1082" spans="1:19" x14ac:dyDescent="0.25">
      <c r="A1082" s="68">
        <f t="shared" si="135"/>
        <v>1080</v>
      </c>
      <c r="B1082" s="68" t="s">
        <v>17</v>
      </c>
      <c r="C1082" s="68" t="s">
        <v>671</v>
      </c>
      <c r="D1082" s="68" t="s">
        <v>2399</v>
      </c>
      <c r="E1082" s="68" t="str">
        <f t="shared" si="133"/>
        <v>AD</v>
      </c>
      <c r="F1082" s="68" t="s">
        <v>670</v>
      </c>
      <c r="G1082" s="68">
        <f t="shared" si="134"/>
        <v>69</v>
      </c>
      <c r="H1082" s="68">
        <f t="shared" si="136"/>
        <v>210</v>
      </c>
      <c r="I1082" s="68" t="str">
        <f t="shared" si="129"/>
        <v>69_210_AD</v>
      </c>
      <c r="J1082" s="60">
        <v>32.361003173054399</v>
      </c>
      <c r="K1082" s="60">
        <v>34.639264914389301</v>
      </c>
      <c r="L1082" s="60">
        <v>28.6009777569178</v>
      </c>
      <c r="M1082" s="68">
        <v>122</v>
      </c>
      <c r="N1082" s="70">
        <f t="shared" si="130"/>
        <v>0.6097560975609756</v>
      </c>
      <c r="O1082" s="71">
        <v>40540555.530000001</v>
      </c>
      <c r="P1082" s="57">
        <f t="shared" si="131"/>
        <v>0.56162876086315594</v>
      </c>
      <c r="Q1082" s="68">
        <v>100</v>
      </c>
      <c r="R1082" s="68">
        <v>163</v>
      </c>
      <c r="S1082" s="72">
        <f t="shared" si="132"/>
        <v>31.8670819481205</v>
      </c>
    </row>
    <row r="1083" spans="1:19" x14ac:dyDescent="0.25">
      <c r="A1083" s="68">
        <f t="shared" si="135"/>
        <v>1081</v>
      </c>
      <c r="B1083" s="68" t="s">
        <v>17</v>
      </c>
      <c r="C1083" s="68" t="s">
        <v>671</v>
      </c>
      <c r="D1083" s="68" t="s">
        <v>2860</v>
      </c>
      <c r="E1083" s="68" t="str">
        <f t="shared" si="133"/>
        <v>OP</v>
      </c>
      <c r="F1083" s="68" t="s">
        <v>670</v>
      </c>
      <c r="G1083" s="68">
        <f t="shared" si="134"/>
        <v>69</v>
      </c>
      <c r="H1083" s="68">
        <f t="shared" si="136"/>
        <v>210</v>
      </c>
      <c r="I1083" s="68" t="str">
        <f t="shared" si="129"/>
        <v>69_210_OP</v>
      </c>
      <c r="J1083" s="60">
        <v>67.123785748791505</v>
      </c>
      <c r="K1083" s="60">
        <v>17.402383938189001</v>
      </c>
      <c r="L1083" s="60">
        <v>21.010938291234599</v>
      </c>
      <c r="M1083" s="68">
        <v>15</v>
      </c>
      <c r="N1083" s="70">
        <f t="shared" si="130"/>
        <v>3.6585365853658534E-2</v>
      </c>
      <c r="O1083" s="71">
        <v>14575619.23</v>
      </c>
      <c r="P1083" s="57">
        <f t="shared" si="131"/>
        <v>0.20192340385914015</v>
      </c>
      <c r="Q1083" s="68">
        <v>6</v>
      </c>
      <c r="R1083" s="68">
        <v>15</v>
      </c>
      <c r="S1083" s="72">
        <f t="shared" si="132"/>
        <v>35.17903599273837</v>
      </c>
    </row>
    <row r="1084" spans="1:19" x14ac:dyDescent="0.25">
      <c r="A1084" s="68">
        <f t="shared" si="135"/>
        <v>1082</v>
      </c>
      <c r="B1084" s="68" t="s">
        <v>17</v>
      </c>
      <c r="C1084" s="68" t="s">
        <v>671</v>
      </c>
      <c r="D1084" s="68" t="s">
        <v>3088</v>
      </c>
      <c r="E1084" s="68" t="str">
        <f t="shared" si="133"/>
        <v>SERV</v>
      </c>
      <c r="F1084" s="68" t="s">
        <v>670</v>
      </c>
      <c r="G1084" s="68">
        <f t="shared" si="134"/>
        <v>69</v>
      </c>
      <c r="H1084" s="68">
        <f t="shared" si="136"/>
        <v>210</v>
      </c>
      <c r="I1084" s="68" t="str">
        <f t="shared" si="129"/>
        <v>69_210_SERV</v>
      </c>
      <c r="J1084" s="60">
        <v>30.7021486232616</v>
      </c>
      <c r="K1084" s="60">
        <v>38.053198395518997</v>
      </c>
      <c r="L1084" s="60">
        <v>37.9818724057398</v>
      </c>
      <c r="M1084" s="68">
        <v>97</v>
      </c>
      <c r="N1084" s="70">
        <f t="shared" si="130"/>
        <v>0.35365853658536583</v>
      </c>
      <c r="O1084" s="71">
        <v>17067727.409992199</v>
      </c>
      <c r="P1084" s="57">
        <f t="shared" si="131"/>
        <v>0.23644783527770374</v>
      </c>
      <c r="Q1084" s="68">
        <v>58</v>
      </c>
      <c r="R1084" s="68">
        <v>98</v>
      </c>
      <c r="S1084" s="72">
        <f t="shared" si="132"/>
        <v>35.579073141506797</v>
      </c>
    </row>
    <row r="1085" spans="1:19" x14ac:dyDescent="0.25">
      <c r="A1085" s="68">
        <f t="shared" si="135"/>
        <v>1083</v>
      </c>
      <c r="B1085" s="68" t="s">
        <v>17</v>
      </c>
      <c r="C1085" s="68" t="s">
        <v>1103</v>
      </c>
      <c r="D1085" s="68" t="s">
        <v>2399</v>
      </c>
      <c r="E1085" s="68" t="str">
        <f t="shared" si="133"/>
        <v>AD</v>
      </c>
      <c r="F1085" s="68" t="s">
        <v>1102</v>
      </c>
      <c r="G1085" s="68">
        <f t="shared" si="134"/>
        <v>69</v>
      </c>
      <c r="H1085" s="68">
        <f t="shared" si="136"/>
        <v>211</v>
      </c>
      <c r="I1085" s="68" t="str">
        <f t="shared" si="129"/>
        <v>69_211_AD</v>
      </c>
      <c r="J1085" s="60">
        <v>27.5669440546102</v>
      </c>
      <c r="K1085" s="60">
        <v>48.977518502797103</v>
      </c>
      <c r="L1085" s="60">
        <v>40.077308816886799</v>
      </c>
      <c r="M1085" s="68">
        <v>141</v>
      </c>
      <c r="N1085" s="70">
        <f t="shared" si="130"/>
        <v>0.65151515151515149</v>
      </c>
      <c r="O1085" s="71">
        <v>54108322.255000003</v>
      </c>
      <c r="P1085" s="57">
        <f t="shared" si="131"/>
        <v>0.2675114807838988</v>
      </c>
      <c r="Q1085" s="68">
        <v>129</v>
      </c>
      <c r="R1085" s="68">
        <v>225</v>
      </c>
      <c r="S1085" s="72">
        <f t="shared" si="132"/>
        <v>38.873923791431366</v>
      </c>
    </row>
    <row r="1086" spans="1:19" x14ac:dyDescent="0.25">
      <c r="A1086" s="68">
        <f t="shared" si="135"/>
        <v>1084</v>
      </c>
      <c r="B1086" s="68" t="s">
        <v>17</v>
      </c>
      <c r="C1086" s="68" t="s">
        <v>1103</v>
      </c>
      <c r="D1086" s="68" t="s">
        <v>2860</v>
      </c>
      <c r="E1086" s="68" t="str">
        <f t="shared" si="133"/>
        <v>OP</v>
      </c>
      <c r="F1086" s="68" t="s">
        <v>1102</v>
      </c>
      <c r="G1086" s="68">
        <f t="shared" si="134"/>
        <v>69</v>
      </c>
      <c r="H1086" s="68">
        <f t="shared" si="136"/>
        <v>211</v>
      </c>
      <c r="I1086" s="68" t="str">
        <f t="shared" si="129"/>
        <v>69_211_OP</v>
      </c>
      <c r="J1086" s="60">
        <v>63.057044023916802</v>
      </c>
      <c r="K1086" s="60">
        <v>52.454607463443097</v>
      </c>
      <c r="L1086" s="60">
        <v>42.473236327161899</v>
      </c>
      <c r="M1086" s="68">
        <v>35</v>
      </c>
      <c r="N1086" s="70">
        <f t="shared" si="130"/>
        <v>9.5959595959595953E-2</v>
      </c>
      <c r="O1086" s="71">
        <v>117070943.67</v>
      </c>
      <c r="P1086" s="57">
        <f t="shared" si="131"/>
        <v>0.57879860606907119</v>
      </c>
      <c r="Q1086" s="68">
        <v>19</v>
      </c>
      <c r="R1086" s="68">
        <v>39</v>
      </c>
      <c r="S1086" s="72">
        <f t="shared" si="132"/>
        <v>52.661629271507273</v>
      </c>
    </row>
    <row r="1087" spans="1:19" x14ac:dyDescent="0.25">
      <c r="A1087" s="68">
        <f t="shared" si="135"/>
        <v>1085</v>
      </c>
      <c r="B1087" s="68" t="s">
        <v>17</v>
      </c>
      <c r="C1087" s="68" t="s">
        <v>1103</v>
      </c>
      <c r="D1087" s="68" t="s">
        <v>3088</v>
      </c>
      <c r="E1087" s="68" t="str">
        <f t="shared" si="133"/>
        <v>SERV</v>
      </c>
      <c r="F1087" s="68" t="s">
        <v>1102</v>
      </c>
      <c r="G1087" s="68">
        <f t="shared" si="134"/>
        <v>69</v>
      </c>
      <c r="H1087" s="68">
        <f t="shared" si="136"/>
        <v>211</v>
      </c>
      <c r="I1087" s="68" t="str">
        <f t="shared" si="129"/>
        <v>69_211_SERV</v>
      </c>
      <c r="J1087" s="60">
        <v>33.7681996929199</v>
      </c>
      <c r="K1087" s="60">
        <v>46.798927845759103</v>
      </c>
      <c r="L1087" s="60">
        <v>42.269253484820403</v>
      </c>
      <c r="M1087" s="68">
        <v>79</v>
      </c>
      <c r="N1087" s="70">
        <f t="shared" si="130"/>
        <v>0.25252525252525254</v>
      </c>
      <c r="O1087" s="71">
        <v>31086154.969999999</v>
      </c>
      <c r="P1087" s="57">
        <f t="shared" si="131"/>
        <v>0.1536899131470299</v>
      </c>
      <c r="Q1087" s="68">
        <v>50</v>
      </c>
      <c r="R1087" s="68">
        <v>92</v>
      </c>
      <c r="S1087" s="72">
        <f t="shared" si="132"/>
        <v>40.945460341166466</v>
      </c>
    </row>
    <row r="1088" spans="1:19" x14ac:dyDescent="0.25">
      <c r="A1088" s="68">
        <f t="shared" si="135"/>
        <v>1086</v>
      </c>
      <c r="B1088" s="68" t="s">
        <v>17</v>
      </c>
      <c r="C1088" s="68" t="s">
        <v>453</v>
      </c>
      <c r="D1088" s="68" t="s">
        <v>2399</v>
      </c>
      <c r="E1088" s="68" t="str">
        <f t="shared" si="133"/>
        <v>AD</v>
      </c>
      <c r="F1088" s="68" t="s">
        <v>452</v>
      </c>
      <c r="G1088" s="68">
        <f t="shared" si="134"/>
        <v>69</v>
      </c>
      <c r="H1088" s="68">
        <f t="shared" si="136"/>
        <v>212</v>
      </c>
      <c r="I1088" s="68" t="str">
        <f t="shared" si="129"/>
        <v>69_212_AD</v>
      </c>
      <c r="J1088" s="60">
        <v>21.792499384139099</v>
      </c>
      <c r="K1088" s="60">
        <v>35.472144034284902</v>
      </c>
      <c r="L1088" s="60">
        <v>48.224598205152297</v>
      </c>
      <c r="M1088" s="68">
        <v>48</v>
      </c>
      <c r="N1088" s="70">
        <f t="shared" si="130"/>
        <v>0.55072463768115942</v>
      </c>
      <c r="O1088" s="71">
        <v>13230914.5777603</v>
      </c>
      <c r="P1088" s="57">
        <f t="shared" si="131"/>
        <v>0.51197212596438002</v>
      </c>
      <c r="Q1088" s="68">
        <v>38</v>
      </c>
      <c r="R1088" s="68">
        <v>48</v>
      </c>
      <c r="S1088" s="72">
        <f t="shared" si="132"/>
        <v>35.163080541192102</v>
      </c>
    </row>
    <row r="1089" spans="1:19" x14ac:dyDescent="0.25">
      <c r="A1089" s="68">
        <f t="shared" si="135"/>
        <v>1087</v>
      </c>
      <c r="B1089" s="68" t="s">
        <v>17</v>
      </c>
      <c r="C1089" s="68" t="s">
        <v>453</v>
      </c>
      <c r="D1089" s="68" t="s">
        <v>2860</v>
      </c>
      <c r="E1089" s="68" t="str">
        <f t="shared" si="133"/>
        <v>OP</v>
      </c>
      <c r="F1089" s="68" t="s">
        <v>452</v>
      </c>
      <c r="G1089" s="68">
        <f t="shared" si="134"/>
        <v>69</v>
      </c>
      <c r="H1089" s="68">
        <f t="shared" si="136"/>
        <v>212</v>
      </c>
      <c r="I1089" s="68" t="str">
        <f t="shared" si="129"/>
        <v>69_212_OP</v>
      </c>
      <c r="J1089" s="60">
        <v>46.8856704382804</v>
      </c>
      <c r="K1089" s="60">
        <v>17.831425545311799</v>
      </c>
      <c r="L1089" s="60">
        <v>15.2972566055866</v>
      </c>
      <c r="M1089" s="68">
        <v>8</v>
      </c>
      <c r="N1089" s="70">
        <f t="shared" si="130"/>
        <v>0.11594202898550725</v>
      </c>
      <c r="O1089" s="71">
        <v>7243179.5799999898</v>
      </c>
      <c r="P1089" s="57">
        <f t="shared" si="131"/>
        <v>0.28027586653364323</v>
      </c>
      <c r="Q1089" s="68">
        <v>8</v>
      </c>
      <c r="R1089" s="68">
        <v>8</v>
      </c>
      <c r="S1089" s="72">
        <f t="shared" si="132"/>
        <v>26.671450863059601</v>
      </c>
    </row>
    <row r="1090" spans="1:19" x14ac:dyDescent="0.25">
      <c r="A1090" s="68">
        <f t="shared" si="135"/>
        <v>1088</v>
      </c>
      <c r="B1090" s="68" t="s">
        <v>17</v>
      </c>
      <c r="C1090" s="68" t="s">
        <v>453</v>
      </c>
      <c r="D1090" s="68" t="s">
        <v>3088</v>
      </c>
      <c r="E1090" s="68" t="str">
        <f t="shared" si="133"/>
        <v>SERV</v>
      </c>
      <c r="F1090" s="68" t="s">
        <v>452</v>
      </c>
      <c r="G1090" s="68">
        <f t="shared" si="134"/>
        <v>69</v>
      </c>
      <c r="H1090" s="68">
        <f t="shared" si="136"/>
        <v>212</v>
      </c>
      <c r="I1090" s="68" t="str">
        <f t="shared" si="129"/>
        <v>69_212_SERV</v>
      </c>
      <c r="J1090" s="60">
        <v>26.927001480109801</v>
      </c>
      <c r="K1090" s="60">
        <v>41.915411553035</v>
      </c>
      <c r="L1090" s="60">
        <v>40.727273411875203</v>
      </c>
      <c r="M1090" s="68">
        <v>27</v>
      </c>
      <c r="N1090" s="70">
        <f t="shared" si="130"/>
        <v>0.33333333333333331</v>
      </c>
      <c r="O1090" s="71">
        <v>5368942.8099999996</v>
      </c>
      <c r="P1090" s="57">
        <f t="shared" si="131"/>
        <v>0.20775200750197684</v>
      </c>
      <c r="Q1090" s="68">
        <v>23</v>
      </c>
      <c r="R1090" s="68">
        <v>27</v>
      </c>
      <c r="S1090" s="72">
        <f t="shared" si="132"/>
        <v>36.523228815006668</v>
      </c>
    </row>
    <row r="1091" spans="1:19" x14ac:dyDescent="0.25">
      <c r="A1091" s="68">
        <f t="shared" si="135"/>
        <v>1089</v>
      </c>
      <c r="B1091" s="68" t="s">
        <v>17</v>
      </c>
      <c r="C1091" s="68" t="s">
        <v>62</v>
      </c>
      <c r="D1091" s="68" t="s">
        <v>2399</v>
      </c>
      <c r="E1091" s="68" t="str">
        <f t="shared" si="133"/>
        <v>AD</v>
      </c>
      <c r="F1091" s="68" t="s">
        <v>61</v>
      </c>
      <c r="G1091" s="68">
        <f t="shared" si="134"/>
        <v>69</v>
      </c>
      <c r="H1091" s="68">
        <f t="shared" si="136"/>
        <v>213</v>
      </c>
      <c r="I1091" s="68" t="str">
        <f t="shared" ref="I1091:I1154" si="137">CONCATENATE(G1091,"_",H1091,"_",E1091)</f>
        <v>69_213_AD</v>
      </c>
      <c r="J1091" s="60">
        <v>19.6417098184432</v>
      </c>
      <c r="K1091" s="60">
        <v>29.654438341960802</v>
      </c>
      <c r="L1091" s="60">
        <v>60.859195526475901</v>
      </c>
      <c r="M1091" s="68">
        <v>75</v>
      </c>
      <c r="N1091" s="70">
        <f t="shared" ref="N1091:N1154" si="138">Q1091/SUMIF($C$3:$C$3832,C1091,$Q$3:$Q$3832)</f>
        <v>0.73</v>
      </c>
      <c r="O1091" s="71">
        <v>16106356.628009399</v>
      </c>
      <c r="P1091" s="57">
        <f t="shared" ref="P1091:P1154" si="139">O1091/SUMIF($C$3:$C$3832,C1091,$O$3:$O$3832)</f>
        <v>0.65432966582154795</v>
      </c>
      <c r="Q1091" s="68">
        <v>73</v>
      </c>
      <c r="R1091" s="68">
        <v>100</v>
      </c>
      <c r="S1091" s="72">
        <f t="shared" ref="S1091:S1154" si="140">AVERAGE(J1091:L1091)</f>
        <v>36.718447895626632</v>
      </c>
    </row>
    <row r="1092" spans="1:19" x14ac:dyDescent="0.25">
      <c r="A1092" s="68">
        <f t="shared" si="135"/>
        <v>1090</v>
      </c>
      <c r="B1092" s="68" t="s">
        <v>17</v>
      </c>
      <c r="C1092" s="68" t="s">
        <v>62</v>
      </c>
      <c r="D1092" s="68" t="s">
        <v>3088</v>
      </c>
      <c r="E1092" s="68" t="str">
        <f t="shared" ref="E1092:E1155" si="141">IF(D1092="Adquisiciones","AD",IF(D1092="Arrendamientos","AR",IF(D1092="Servicios","SERV",IF(D1092="Obra pública","OP",IF(D1092="Servicios relacionados con la OP","SOP","")))))</f>
        <v>SERV</v>
      </c>
      <c r="F1092" s="68" t="s">
        <v>61</v>
      </c>
      <c r="G1092" s="68">
        <f t="shared" ref="G1092:G1155" si="142">IF(B1092&lt;&gt;B1091,G1091+1,G1091)</f>
        <v>69</v>
      </c>
      <c r="H1092" s="68">
        <f t="shared" si="136"/>
        <v>213</v>
      </c>
      <c r="I1092" s="68" t="str">
        <f t="shared" si="137"/>
        <v>69_213_SERV</v>
      </c>
      <c r="J1092" s="60">
        <v>40.830499561289102</v>
      </c>
      <c r="K1092" s="60">
        <v>38.603209552216299</v>
      </c>
      <c r="L1092" s="60">
        <v>21.562954537387998</v>
      </c>
      <c r="M1092" s="68">
        <v>31</v>
      </c>
      <c r="N1092" s="70">
        <f t="shared" si="138"/>
        <v>0.27</v>
      </c>
      <c r="O1092" s="71">
        <v>8508692.1300000008</v>
      </c>
      <c r="P1092" s="57">
        <f t="shared" si="139"/>
        <v>0.34567033417845205</v>
      </c>
      <c r="Q1092" s="68">
        <v>27</v>
      </c>
      <c r="R1092" s="68">
        <v>31</v>
      </c>
      <c r="S1092" s="72">
        <f t="shared" si="140"/>
        <v>33.665554550297799</v>
      </c>
    </row>
    <row r="1093" spans="1:19" x14ac:dyDescent="0.25">
      <c r="A1093" s="68">
        <f t="shared" ref="A1093:A1156" si="143">A1092+1</f>
        <v>1091</v>
      </c>
      <c r="B1093" s="68" t="s">
        <v>17</v>
      </c>
      <c r="C1093" s="68" t="s">
        <v>1395</v>
      </c>
      <c r="D1093" s="68" t="s">
        <v>2399</v>
      </c>
      <c r="E1093" s="68" t="str">
        <f t="shared" si="141"/>
        <v>AD</v>
      </c>
      <c r="F1093" s="68" t="s">
        <v>1394</v>
      </c>
      <c r="G1093" s="68">
        <f t="shared" si="142"/>
        <v>69</v>
      </c>
      <c r="H1093" s="68">
        <f t="shared" si="136"/>
        <v>214</v>
      </c>
      <c r="I1093" s="68" t="str">
        <f t="shared" si="137"/>
        <v>69_214_AD</v>
      </c>
      <c r="J1093" s="60">
        <v>27.0857227253357</v>
      </c>
      <c r="K1093" s="60">
        <v>59.508329639095997</v>
      </c>
      <c r="L1093" s="60">
        <v>38.627438152780101</v>
      </c>
      <c r="M1093" s="68">
        <v>42</v>
      </c>
      <c r="N1093" s="70">
        <f t="shared" si="138"/>
        <v>0.68253968253968256</v>
      </c>
      <c r="O1093" s="71">
        <v>7207022.0350048896</v>
      </c>
      <c r="P1093" s="57">
        <f t="shared" si="139"/>
        <v>0.73154426783519322</v>
      </c>
      <c r="Q1093" s="68">
        <v>43</v>
      </c>
      <c r="R1093" s="68">
        <v>63</v>
      </c>
      <c r="S1093" s="72">
        <f t="shared" si="140"/>
        <v>41.740496839070595</v>
      </c>
    </row>
    <row r="1094" spans="1:19" x14ac:dyDescent="0.25">
      <c r="A1094" s="68">
        <f t="shared" si="143"/>
        <v>1092</v>
      </c>
      <c r="B1094" s="68" t="s">
        <v>17</v>
      </c>
      <c r="C1094" s="68" t="s">
        <v>1395</v>
      </c>
      <c r="D1094" s="68" t="s">
        <v>2860</v>
      </c>
      <c r="E1094" s="68" t="str">
        <f t="shared" si="141"/>
        <v>OP</v>
      </c>
      <c r="F1094" s="68" t="s">
        <v>1394</v>
      </c>
      <c r="G1094" s="68">
        <f t="shared" si="142"/>
        <v>69</v>
      </c>
      <c r="H1094" s="68">
        <f t="shared" si="136"/>
        <v>214</v>
      </c>
      <c r="I1094" s="68" t="str">
        <f t="shared" si="137"/>
        <v>69_214_OP</v>
      </c>
      <c r="J1094" s="60">
        <v>57.427941670411897</v>
      </c>
      <c r="K1094" s="60">
        <v>42.306391930832802</v>
      </c>
      <c r="L1094" s="60">
        <v>24.710977738747602</v>
      </c>
      <c r="M1094" s="68">
        <v>12</v>
      </c>
      <c r="N1094" s="70">
        <f t="shared" si="138"/>
        <v>0.1111111111111111</v>
      </c>
      <c r="O1094" s="71">
        <v>1466384.06</v>
      </c>
      <c r="P1094" s="57">
        <f t="shared" si="139"/>
        <v>0.14884439763436497</v>
      </c>
      <c r="Q1094" s="68">
        <v>7</v>
      </c>
      <c r="R1094" s="68">
        <v>12</v>
      </c>
      <c r="S1094" s="72">
        <f t="shared" si="140"/>
        <v>41.4817704466641</v>
      </c>
    </row>
    <row r="1095" spans="1:19" x14ac:dyDescent="0.25">
      <c r="A1095" s="68">
        <f t="shared" si="143"/>
        <v>1093</v>
      </c>
      <c r="B1095" s="68" t="s">
        <v>17</v>
      </c>
      <c r="C1095" s="68" t="s">
        <v>1395</v>
      </c>
      <c r="D1095" s="68" t="s">
        <v>3088</v>
      </c>
      <c r="E1095" s="68" t="str">
        <f t="shared" si="141"/>
        <v>SERV</v>
      </c>
      <c r="F1095" s="68" t="s">
        <v>1394</v>
      </c>
      <c r="G1095" s="68">
        <f t="shared" si="142"/>
        <v>69</v>
      </c>
      <c r="H1095" s="68">
        <f t="shared" si="136"/>
        <v>214</v>
      </c>
      <c r="I1095" s="68" t="str">
        <f t="shared" si="137"/>
        <v>69_214_SERV</v>
      </c>
      <c r="J1095" s="60">
        <v>42.573216815523402</v>
      </c>
      <c r="K1095" s="60">
        <v>27.902147268511701</v>
      </c>
      <c r="L1095" s="60">
        <v>5.0437794523331503</v>
      </c>
      <c r="M1095" s="68">
        <v>18</v>
      </c>
      <c r="N1095" s="70">
        <f t="shared" si="138"/>
        <v>0.20634920634920634</v>
      </c>
      <c r="O1095" s="71">
        <v>1178385.99999999</v>
      </c>
      <c r="P1095" s="57">
        <f t="shared" si="139"/>
        <v>0.11961133453044172</v>
      </c>
      <c r="Q1095" s="68">
        <v>13</v>
      </c>
      <c r="R1095" s="68">
        <v>19</v>
      </c>
      <c r="S1095" s="72">
        <f t="shared" si="140"/>
        <v>25.173047845456086</v>
      </c>
    </row>
    <row r="1096" spans="1:19" x14ac:dyDescent="0.25">
      <c r="A1096" s="68">
        <f t="shared" si="143"/>
        <v>1094</v>
      </c>
      <c r="B1096" s="68" t="s">
        <v>17</v>
      </c>
      <c r="C1096" s="68" t="s">
        <v>127</v>
      </c>
      <c r="D1096" s="68" t="s">
        <v>2399</v>
      </c>
      <c r="E1096" s="68" t="str">
        <f t="shared" si="141"/>
        <v>AD</v>
      </c>
      <c r="F1096" s="68" t="s">
        <v>126</v>
      </c>
      <c r="G1096" s="68">
        <f t="shared" si="142"/>
        <v>69</v>
      </c>
      <c r="H1096" s="68">
        <f t="shared" si="136"/>
        <v>215</v>
      </c>
      <c r="I1096" s="68" t="str">
        <f t="shared" si="137"/>
        <v>69_215_AD</v>
      </c>
      <c r="J1096" s="60">
        <v>22.987123765187601</v>
      </c>
      <c r="K1096" s="60">
        <v>62.589306316407303</v>
      </c>
      <c r="L1096" s="60">
        <v>43.231021137068801</v>
      </c>
      <c r="M1096" s="68">
        <v>63</v>
      </c>
      <c r="N1096" s="70">
        <f t="shared" si="138"/>
        <v>0.609375</v>
      </c>
      <c r="O1096" s="71">
        <v>6576996.0139999902</v>
      </c>
      <c r="P1096" s="57">
        <f t="shared" si="139"/>
        <v>0.63966708536418626</v>
      </c>
      <c r="Q1096" s="68">
        <v>39</v>
      </c>
      <c r="R1096" s="68">
        <v>72</v>
      </c>
      <c r="S1096" s="72">
        <f t="shared" si="140"/>
        <v>42.935817072887907</v>
      </c>
    </row>
    <row r="1097" spans="1:19" x14ac:dyDescent="0.25">
      <c r="A1097" s="68">
        <f t="shared" si="143"/>
        <v>1095</v>
      </c>
      <c r="B1097" s="68" t="s">
        <v>17</v>
      </c>
      <c r="C1097" s="68" t="s">
        <v>127</v>
      </c>
      <c r="D1097" s="68" t="s">
        <v>3088</v>
      </c>
      <c r="E1097" s="68" t="str">
        <f t="shared" si="141"/>
        <v>SERV</v>
      </c>
      <c r="F1097" s="68" t="s">
        <v>126</v>
      </c>
      <c r="G1097" s="68">
        <f t="shared" si="142"/>
        <v>69</v>
      </c>
      <c r="H1097" s="68">
        <f t="shared" ref="H1097:H1160" si="144">IF(B1097&lt;&gt;B1096,1,IF(C1097&lt;&gt;C1096,H1096+1,H1096))</f>
        <v>215</v>
      </c>
      <c r="I1097" s="68" t="str">
        <f t="shared" si="137"/>
        <v>69_215_SERV</v>
      </c>
      <c r="J1097" s="60">
        <v>22.4832813937861</v>
      </c>
      <c r="K1097" s="60">
        <v>41.273686794170104</v>
      </c>
      <c r="L1097" s="60">
        <v>28.931279641758302</v>
      </c>
      <c r="M1097" s="68">
        <v>32</v>
      </c>
      <c r="N1097" s="70">
        <f t="shared" si="138"/>
        <v>0.390625</v>
      </c>
      <c r="O1097" s="71">
        <v>3704908.69</v>
      </c>
      <c r="P1097" s="57">
        <f t="shared" si="139"/>
        <v>0.36033291463581368</v>
      </c>
      <c r="Q1097" s="68">
        <v>25</v>
      </c>
      <c r="R1097" s="68">
        <v>32</v>
      </c>
      <c r="S1097" s="72">
        <f t="shared" si="140"/>
        <v>30.896082609904834</v>
      </c>
    </row>
    <row r="1098" spans="1:19" x14ac:dyDescent="0.25">
      <c r="A1098" s="68">
        <f t="shared" si="143"/>
        <v>1096</v>
      </c>
      <c r="B1098" s="68" t="s">
        <v>17</v>
      </c>
      <c r="C1098" s="68" t="s">
        <v>673</v>
      </c>
      <c r="D1098" s="68" t="s">
        <v>2399</v>
      </c>
      <c r="E1098" s="68" t="str">
        <f t="shared" si="141"/>
        <v>AD</v>
      </c>
      <c r="F1098" s="68" t="s">
        <v>672</v>
      </c>
      <c r="G1098" s="68">
        <f t="shared" si="142"/>
        <v>69</v>
      </c>
      <c r="H1098" s="68">
        <f t="shared" si="144"/>
        <v>216</v>
      </c>
      <c r="I1098" s="68" t="str">
        <f t="shared" si="137"/>
        <v>69_216_AD</v>
      </c>
      <c r="J1098" s="60">
        <v>19.256986287239101</v>
      </c>
      <c r="K1098" s="60">
        <v>52.243440109173001</v>
      </c>
      <c r="L1098" s="60">
        <v>60.189429149893598</v>
      </c>
      <c r="M1098" s="68">
        <v>108</v>
      </c>
      <c r="N1098" s="70">
        <f t="shared" si="138"/>
        <v>0.82727272727272727</v>
      </c>
      <c r="O1098" s="71">
        <v>19811425.675999999</v>
      </c>
      <c r="P1098" s="57">
        <f t="shared" si="139"/>
        <v>0.74401520793805986</v>
      </c>
      <c r="Q1098" s="68">
        <v>91</v>
      </c>
      <c r="R1098" s="68">
        <v>133</v>
      </c>
      <c r="S1098" s="72">
        <f t="shared" si="140"/>
        <v>43.896618515435229</v>
      </c>
    </row>
    <row r="1099" spans="1:19" x14ac:dyDescent="0.25">
      <c r="A1099" s="68">
        <f t="shared" si="143"/>
        <v>1097</v>
      </c>
      <c r="B1099" s="68" t="s">
        <v>17</v>
      </c>
      <c r="C1099" s="68" t="s">
        <v>673</v>
      </c>
      <c r="D1099" s="68" t="s">
        <v>3088</v>
      </c>
      <c r="E1099" s="68" t="str">
        <f t="shared" si="141"/>
        <v>SERV</v>
      </c>
      <c r="F1099" s="68" t="s">
        <v>672</v>
      </c>
      <c r="G1099" s="68">
        <f t="shared" si="142"/>
        <v>69</v>
      </c>
      <c r="H1099" s="68">
        <f t="shared" si="144"/>
        <v>216</v>
      </c>
      <c r="I1099" s="68" t="str">
        <f t="shared" si="137"/>
        <v>69_216_SERV</v>
      </c>
      <c r="J1099" s="60">
        <v>34.969132792338101</v>
      </c>
      <c r="K1099" s="60">
        <v>32.237145124636598</v>
      </c>
      <c r="L1099" s="60">
        <v>49.398782378332797</v>
      </c>
      <c r="M1099" s="68">
        <v>26</v>
      </c>
      <c r="N1099" s="70">
        <f t="shared" si="138"/>
        <v>0.17272727272727273</v>
      </c>
      <c r="O1099" s="71">
        <v>6816290.3499999996</v>
      </c>
      <c r="P1099" s="57">
        <f t="shared" si="139"/>
        <v>0.25598479206194008</v>
      </c>
      <c r="Q1099" s="68">
        <v>19</v>
      </c>
      <c r="R1099" s="68">
        <v>27</v>
      </c>
      <c r="S1099" s="72">
        <f t="shared" si="140"/>
        <v>38.868353431769165</v>
      </c>
    </row>
    <row r="1100" spans="1:19" x14ac:dyDescent="0.25">
      <c r="A1100" s="68">
        <f t="shared" si="143"/>
        <v>1098</v>
      </c>
      <c r="B1100" s="68" t="s">
        <v>17</v>
      </c>
      <c r="C1100" s="68" t="s">
        <v>1918</v>
      </c>
      <c r="D1100" s="68" t="s">
        <v>2399</v>
      </c>
      <c r="E1100" s="68" t="str">
        <f t="shared" si="141"/>
        <v>AD</v>
      </c>
      <c r="F1100" s="68" t="s">
        <v>1917</v>
      </c>
      <c r="G1100" s="68">
        <f t="shared" si="142"/>
        <v>69</v>
      </c>
      <c r="H1100" s="68">
        <f t="shared" si="144"/>
        <v>217</v>
      </c>
      <c r="I1100" s="68" t="str">
        <f t="shared" si="137"/>
        <v>69_217_AD</v>
      </c>
      <c r="J1100" s="60">
        <v>23.788192063044999</v>
      </c>
      <c r="K1100" s="60">
        <v>31.937713506904402</v>
      </c>
      <c r="L1100" s="60">
        <v>24.3189870293536</v>
      </c>
      <c r="M1100" s="68">
        <v>36</v>
      </c>
      <c r="N1100" s="70">
        <f t="shared" si="138"/>
        <v>0.76470588235294112</v>
      </c>
      <c r="O1100" s="71">
        <v>3823059.3459999999</v>
      </c>
      <c r="P1100" s="57">
        <f t="shared" si="139"/>
        <v>0.70970737300477604</v>
      </c>
      <c r="Q1100" s="68">
        <v>39</v>
      </c>
      <c r="R1100" s="68">
        <v>47</v>
      </c>
      <c r="S1100" s="72">
        <f t="shared" si="140"/>
        <v>26.681630866434336</v>
      </c>
    </row>
    <row r="1101" spans="1:19" x14ac:dyDescent="0.25">
      <c r="A1101" s="68">
        <f t="shared" si="143"/>
        <v>1099</v>
      </c>
      <c r="B1101" s="68" t="s">
        <v>17</v>
      </c>
      <c r="C1101" s="68" t="s">
        <v>1918</v>
      </c>
      <c r="D1101" s="68" t="s">
        <v>3088</v>
      </c>
      <c r="E1101" s="68" t="str">
        <f t="shared" si="141"/>
        <v>SERV</v>
      </c>
      <c r="F1101" s="68" t="s">
        <v>1917</v>
      </c>
      <c r="G1101" s="68">
        <f t="shared" si="142"/>
        <v>69</v>
      </c>
      <c r="H1101" s="68">
        <f t="shared" si="144"/>
        <v>217</v>
      </c>
      <c r="I1101" s="68" t="str">
        <f t="shared" si="137"/>
        <v>69_217_SERV</v>
      </c>
      <c r="J1101" s="60">
        <v>43.4069978498461</v>
      </c>
      <c r="K1101" s="60">
        <v>23.843877224094999</v>
      </c>
      <c r="L1101" s="60">
        <v>8.4562305989417901</v>
      </c>
      <c r="M1101" s="68">
        <v>18</v>
      </c>
      <c r="N1101" s="70">
        <f t="shared" si="138"/>
        <v>0.23529411764705882</v>
      </c>
      <c r="O1101" s="71">
        <v>1563751.46</v>
      </c>
      <c r="P1101" s="57">
        <f t="shared" si="139"/>
        <v>0.29029262699522401</v>
      </c>
      <c r="Q1101" s="68">
        <v>12</v>
      </c>
      <c r="R1101" s="68">
        <v>18</v>
      </c>
      <c r="S1101" s="72">
        <f t="shared" si="140"/>
        <v>25.235701890960964</v>
      </c>
    </row>
    <row r="1102" spans="1:19" x14ac:dyDescent="0.25">
      <c r="A1102" s="68">
        <f t="shared" si="143"/>
        <v>1100</v>
      </c>
      <c r="B1102" s="68" t="s">
        <v>17</v>
      </c>
      <c r="C1102" s="68" t="s">
        <v>2777</v>
      </c>
      <c r="D1102" s="68" t="s">
        <v>2860</v>
      </c>
      <c r="E1102" s="68" t="str">
        <f t="shared" si="141"/>
        <v>OP</v>
      </c>
      <c r="F1102" s="68" t="s">
        <v>2776</v>
      </c>
      <c r="G1102" s="68">
        <f t="shared" si="142"/>
        <v>69</v>
      </c>
      <c r="H1102" s="68">
        <f t="shared" si="144"/>
        <v>218</v>
      </c>
      <c r="I1102" s="68" t="str">
        <f t="shared" si="137"/>
        <v>69_218_OP</v>
      </c>
      <c r="J1102" s="60">
        <v>21.285660530490802</v>
      </c>
      <c r="K1102" s="60">
        <v>24.4398869772082</v>
      </c>
      <c r="L1102" s="60">
        <v>10.629093746272099</v>
      </c>
      <c r="M1102" s="68">
        <v>156</v>
      </c>
      <c r="N1102" s="70">
        <f t="shared" si="138"/>
        <v>1</v>
      </c>
      <c r="O1102" s="71">
        <v>96028089049.282104</v>
      </c>
      <c r="P1102" s="57">
        <f t="shared" si="139"/>
        <v>1</v>
      </c>
      <c r="Q1102" s="68">
        <v>51</v>
      </c>
      <c r="R1102" s="68">
        <v>156</v>
      </c>
      <c r="S1102" s="72">
        <f t="shared" si="140"/>
        <v>18.784880417990369</v>
      </c>
    </row>
    <row r="1103" spans="1:19" x14ac:dyDescent="0.25">
      <c r="A1103" s="68">
        <f t="shared" si="143"/>
        <v>1101</v>
      </c>
      <c r="B1103" s="68" t="s">
        <v>17</v>
      </c>
      <c r="C1103" s="68" t="s">
        <v>1236</v>
      </c>
      <c r="D1103" s="68" t="s">
        <v>2399</v>
      </c>
      <c r="E1103" s="68" t="str">
        <f t="shared" si="141"/>
        <v>AD</v>
      </c>
      <c r="F1103" s="68" t="s">
        <v>1235</v>
      </c>
      <c r="G1103" s="68">
        <f t="shared" si="142"/>
        <v>69</v>
      </c>
      <c r="H1103" s="68">
        <f t="shared" si="144"/>
        <v>219</v>
      </c>
      <c r="I1103" s="68" t="str">
        <f t="shared" si="137"/>
        <v>69_219_AD</v>
      </c>
      <c r="J1103" s="60">
        <v>5.9502157108463001</v>
      </c>
      <c r="K1103" s="60">
        <v>25.338845566115602</v>
      </c>
      <c r="L1103" s="60">
        <v>27.857768247285801</v>
      </c>
      <c r="M1103" s="68">
        <v>445</v>
      </c>
      <c r="N1103" s="70">
        <f t="shared" si="138"/>
        <v>0.6983240223463687</v>
      </c>
      <c r="O1103" s="71">
        <v>1301270343.71963</v>
      </c>
      <c r="P1103" s="57">
        <f t="shared" si="139"/>
        <v>0.93873091869067393</v>
      </c>
      <c r="Q1103" s="68">
        <v>250</v>
      </c>
      <c r="R1103" s="68">
        <v>808</v>
      </c>
      <c r="S1103" s="72">
        <f t="shared" si="140"/>
        <v>19.715609841415901</v>
      </c>
    </row>
    <row r="1104" spans="1:19" x14ac:dyDescent="0.25">
      <c r="A1104" s="68">
        <f t="shared" si="143"/>
        <v>1102</v>
      </c>
      <c r="B1104" s="68" t="s">
        <v>17</v>
      </c>
      <c r="C1104" s="68" t="s">
        <v>1236</v>
      </c>
      <c r="D1104" s="68" t="s">
        <v>3088</v>
      </c>
      <c r="E1104" s="68" t="str">
        <f t="shared" si="141"/>
        <v>SERV</v>
      </c>
      <c r="F1104" s="68" t="s">
        <v>1235</v>
      </c>
      <c r="G1104" s="68">
        <f t="shared" si="142"/>
        <v>69</v>
      </c>
      <c r="H1104" s="68">
        <f t="shared" si="144"/>
        <v>219</v>
      </c>
      <c r="I1104" s="68" t="str">
        <f t="shared" si="137"/>
        <v>69_219_SERV</v>
      </c>
      <c r="J1104" s="60">
        <v>8.9165593350913994</v>
      </c>
      <c r="K1104" s="60">
        <v>39.154443557659398</v>
      </c>
      <c r="L1104" s="60">
        <v>47.027985425029698</v>
      </c>
      <c r="M1104" s="68">
        <v>127</v>
      </c>
      <c r="N1104" s="70">
        <f t="shared" si="138"/>
        <v>0.3016759776536313</v>
      </c>
      <c r="O1104" s="71">
        <v>84931301.299817994</v>
      </c>
      <c r="P1104" s="57">
        <f t="shared" si="139"/>
        <v>6.1269081309325985E-2</v>
      </c>
      <c r="Q1104" s="68">
        <v>108</v>
      </c>
      <c r="R1104" s="68">
        <v>183</v>
      </c>
      <c r="S1104" s="72">
        <f t="shared" si="140"/>
        <v>31.699662772593499</v>
      </c>
    </row>
    <row r="1105" spans="1:19" x14ac:dyDescent="0.25">
      <c r="A1105" s="68">
        <f t="shared" si="143"/>
        <v>1103</v>
      </c>
      <c r="B1105" s="68" t="s">
        <v>17</v>
      </c>
      <c r="C1105" s="68" t="s">
        <v>1837</v>
      </c>
      <c r="D1105" s="68" t="s">
        <v>2399</v>
      </c>
      <c r="E1105" s="68" t="str">
        <f t="shared" si="141"/>
        <v>AD</v>
      </c>
      <c r="F1105" s="68" t="s">
        <v>1836</v>
      </c>
      <c r="G1105" s="68">
        <f t="shared" si="142"/>
        <v>69</v>
      </c>
      <c r="H1105" s="68">
        <f t="shared" si="144"/>
        <v>220</v>
      </c>
      <c r="I1105" s="68" t="str">
        <f t="shared" si="137"/>
        <v>69_220_AD</v>
      </c>
      <c r="J1105" s="60">
        <v>17.615724379244298</v>
      </c>
      <c r="K1105" s="60">
        <v>33.7915047482402</v>
      </c>
      <c r="L1105" s="60">
        <v>60.841420608789498</v>
      </c>
      <c r="M1105" s="68">
        <v>32</v>
      </c>
      <c r="N1105" s="70">
        <f t="shared" si="138"/>
        <v>0.33620689655172414</v>
      </c>
      <c r="O1105" s="71">
        <v>6570906.2609999999</v>
      </c>
      <c r="P1105" s="57">
        <f t="shared" si="139"/>
        <v>7.351983697577566E-2</v>
      </c>
      <c r="Q1105" s="68">
        <v>39</v>
      </c>
      <c r="R1105" s="68">
        <v>45</v>
      </c>
      <c r="S1105" s="72">
        <f t="shared" si="140"/>
        <v>37.416216578757997</v>
      </c>
    </row>
    <row r="1106" spans="1:19" x14ac:dyDescent="0.25">
      <c r="A1106" s="68">
        <f t="shared" si="143"/>
        <v>1104</v>
      </c>
      <c r="B1106" s="68" t="s">
        <v>17</v>
      </c>
      <c r="C1106" s="68" t="s">
        <v>1837</v>
      </c>
      <c r="D1106" s="68" t="s">
        <v>2860</v>
      </c>
      <c r="E1106" s="68" t="str">
        <f t="shared" si="141"/>
        <v>OP</v>
      </c>
      <c r="F1106" s="68" t="s">
        <v>1836</v>
      </c>
      <c r="G1106" s="68">
        <f t="shared" si="142"/>
        <v>69</v>
      </c>
      <c r="H1106" s="68">
        <f t="shared" si="144"/>
        <v>220</v>
      </c>
      <c r="I1106" s="68" t="str">
        <f t="shared" si="137"/>
        <v>69_220_OP</v>
      </c>
      <c r="J1106" s="60">
        <v>31.810249395469899</v>
      </c>
      <c r="K1106" s="60">
        <v>45.0308086658194</v>
      </c>
      <c r="L1106" s="60">
        <v>16.351992801184799</v>
      </c>
      <c r="M1106" s="68">
        <v>82</v>
      </c>
      <c r="N1106" s="70">
        <f t="shared" si="138"/>
        <v>0.35344827586206895</v>
      </c>
      <c r="O1106" s="71">
        <v>58789732.334999897</v>
      </c>
      <c r="P1106" s="57">
        <f t="shared" si="139"/>
        <v>0.65778012429915556</v>
      </c>
      <c r="Q1106" s="68">
        <v>41</v>
      </c>
      <c r="R1106" s="68">
        <v>85</v>
      </c>
      <c r="S1106" s="72">
        <f t="shared" si="140"/>
        <v>31.064350287491369</v>
      </c>
    </row>
    <row r="1107" spans="1:19" x14ac:dyDescent="0.25">
      <c r="A1107" s="68">
        <f t="shared" si="143"/>
        <v>1105</v>
      </c>
      <c r="B1107" s="68" t="s">
        <v>17</v>
      </c>
      <c r="C1107" s="68" t="s">
        <v>1837</v>
      </c>
      <c r="D1107" s="68" t="s">
        <v>3088</v>
      </c>
      <c r="E1107" s="68" t="str">
        <f t="shared" si="141"/>
        <v>SERV</v>
      </c>
      <c r="F1107" s="68" t="s">
        <v>1836</v>
      </c>
      <c r="G1107" s="68">
        <f t="shared" si="142"/>
        <v>69</v>
      </c>
      <c r="H1107" s="68">
        <f t="shared" si="144"/>
        <v>220</v>
      </c>
      <c r="I1107" s="68" t="str">
        <f t="shared" si="137"/>
        <v>69_220_SERV</v>
      </c>
      <c r="J1107" s="60">
        <v>11.4552944906102</v>
      </c>
      <c r="K1107" s="60">
        <v>37.144994281124497</v>
      </c>
      <c r="L1107" s="60">
        <v>38.444252540488002</v>
      </c>
      <c r="M1107" s="68">
        <v>43</v>
      </c>
      <c r="N1107" s="70">
        <f t="shared" si="138"/>
        <v>0.31034482758620691</v>
      </c>
      <c r="O1107" s="71">
        <v>24015324.835000001</v>
      </c>
      <c r="P1107" s="57">
        <f t="shared" si="139"/>
        <v>0.2687000387250687</v>
      </c>
      <c r="Q1107" s="68">
        <v>36</v>
      </c>
      <c r="R1107" s="68">
        <v>49</v>
      </c>
      <c r="S1107" s="72">
        <f t="shared" si="140"/>
        <v>29.014847104074232</v>
      </c>
    </row>
    <row r="1108" spans="1:19" x14ac:dyDescent="0.25">
      <c r="A1108" s="68">
        <f t="shared" si="143"/>
        <v>1106</v>
      </c>
      <c r="B1108" s="68" t="s">
        <v>17</v>
      </c>
      <c r="C1108" s="68" t="s">
        <v>1701</v>
      </c>
      <c r="D1108" s="68" t="s">
        <v>2399</v>
      </c>
      <c r="E1108" s="68" t="str">
        <f t="shared" si="141"/>
        <v>AD</v>
      </c>
      <c r="F1108" s="68" t="s">
        <v>1700</v>
      </c>
      <c r="G1108" s="68">
        <f t="shared" si="142"/>
        <v>69</v>
      </c>
      <c r="H1108" s="68">
        <f t="shared" si="144"/>
        <v>221</v>
      </c>
      <c r="I1108" s="68" t="str">
        <f t="shared" si="137"/>
        <v>69_221_AD</v>
      </c>
      <c r="J1108" s="60">
        <v>19.615503907929799</v>
      </c>
      <c r="K1108" s="60">
        <v>15.430235924304601</v>
      </c>
      <c r="L1108" s="60">
        <v>46.8051125125534</v>
      </c>
      <c r="M1108" s="68">
        <v>53</v>
      </c>
      <c r="N1108" s="70">
        <f t="shared" si="138"/>
        <v>0.52459016393442626</v>
      </c>
      <c r="O1108" s="71">
        <v>10538729.83</v>
      </c>
      <c r="P1108" s="57">
        <f t="shared" si="139"/>
        <v>1.3132190030055566E-2</v>
      </c>
      <c r="Q1108" s="68">
        <v>64</v>
      </c>
      <c r="R1108" s="68">
        <v>133</v>
      </c>
      <c r="S1108" s="72">
        <f t="shared" si="140"/>
        <v>27.2836174482626</v>
      </c>
    </row>
    <row r="1109" spans="1:19" x14ac:dyDescent="0.25">
      <c r="A1109" s="68">
        <f t="shared" si="143"/>
        <v>1107</v>
      </c>
      <c r="B1109" s="68" t="s">
        <v>17</v>
      </c>
      <c r="C1109" s="68" t="s">
        <v>1701</v>
      </c>
      <c r="D1109" s="68" t="s">
        <v>2860</v>
      </c>
      <c r="E1109" s="68" t="str">
        <f t="shared" si="141"/>
        <v>OP</v>
      </c>
      <c r="F1109" s="68" t="s">
        <v>1700</v>
      </c>
      <c r="G1109" s="68">
        <f t="shared" si="142"/>
        <v>69</v>
      </c>
      <c r="H1109" s="68">
        <f t="shared" si="144"/>
        <v>221</v>
      </c>
      <c r="I1109" s="68" t="str">
        <f t="shared" si="137"/>
        <v>69_221_OP</v>
      </c>
      <c r="J1109" s="60">
        <v>46.8474286950565</v>
      </c>
      <c r="K1109" s="60">
        <v>30.5994250182675</v>
      </c>
      <c r="L1109" s="60">
        <v>21.288633813101299</v>
      </c>
      <c r="M1109" s="68">
        <v>56</v>
      </c>
      <c r="N1109" s="70">
        <f t="shared" si="138"/>
        <v>0.15573770491803279</v>
      </c>
      <c r="O1109" s="71">
        <v>752263689.28400004</v>
      </c>
      <c r="P1109" s="57">
        <f t="shared" si="139"/>
        <v>0.93738713106265892</v>
      </c>
      <c r="Q1109" s="68">
        <v>19</v>
      </c>
      <c r="R1109" s="68">
        <v>56</v>
      </c>
      <c r="S1109" s="72">
        <f t="shared" si="140"/>
        <v>32.911829175475098</v>
      </c>
    </row>
    <row r="1110" spans="1:19" x14ac:dyDescent="0.25">
      <c r="A1110" s="68">
        <f t="shared" si="143"/>
        <v>1108</v>
      </c>
      <c r="B1110" s="68" t="s">
        <v>17</v>
      </c>
      <c r="C1110" s="68" t="s">
        <v>1701</v>
      </c>
      <c r="D1110" s="68" t="s">
        <v>3088</v>
      </c>
      <c r="E1110" s="68" t="str">
        <f t="shared" si="141"/>
        <v>SERV</v>
      </c>
      <c r="F1110" s="68" t="s">
        <v>1700</v>
      </c>
      <c r="G1110" s="68">
        <f t="shared" si="142"/>
        <v>69</v>
      </c>
      <c r="H1110" s="68">
        <f t="shared" si="144"/>
        <v>221</v>
      </c>
      <c r="I1110" s="68" t="str">
        <f t="shared" si="137"/>
        <v>69_221_SERV</v>
      </c>
      <c r="J1110" s="60">
        <v>23.596330016727599</v>
      </c>
      <c r="K1110" s="60">
        <v>25.355683835983701</v>
      </c>
      <c r="L1110" s="60">
        <v>29.797538150019101</v>
      </c>
      <c r="M1110" s="68">
        <v>68</v>
      </c>
      <c r="N1110" s="70">
        <f t="shared" si="138"/>
        <v>0.31967213114754101</v>
      </c>
      <c r="O1110" s="71">
        <v>39708799.950000003</v>
      </c>
      <c r="P1110" s="57">
        <f t="shared" si="139"/>
        <v>4.9480678907285448E-2</v>
      </c>
      <c r="Q1110" s="68">
        <v>39</v>
      </c>
      <c r="R1110" s="68">
        <v>82</v>
      </c>
      <c r="S1110" s="72">
        <f t="shared" si="140"/>
        <v>26.249850667576805</v>
      </c>
    </row>
    <row r="1111" spans="1:19" x14ac:dyDescent="0.25">
      <c r="A1111" s="68">
        <f t="shared" si="143"/>
        <v>1109</v>
      </c>
      <c r="B1111" s="68" t="s">
        <v>17</v>
      </c>
      <c r="C1111" s="68" t="s">
        <v>55</v>
      </c>
      <c r="D1111" s="68" t="s">
        <v>2399</v>
      </c>
      <c r="E1111" s="68" t="str">
        <f t="shared" si="141"/>
        <v>AD</v>
      </c>
      <c r="F1111" s="68" t="s">
        <v>54</v>
      </c>
      <c r="G1111" s="68">
        <f t="shared" si="142"/>
        <v>69</v>
      </c>
      <c r="H1111" s="68">
        <f t="shared" si="144"/>
        <v>222</v>
      </c>
      <c r="I1111" s="68" t="str">
        <f t="shared" si="137"/>
        <v>69_222_AD</v>
      </c>
      <c r="J1111" s="60">
        <v>17.882523039185401</v>
      </c>
      <c r="K1111" s="60">
        <v>36.099977407086797</v>
      </c>
      <c r="L1111" s="60">
        <v>44.273273667664398</v>
      </c>
      <c r="M1111" s="68">
        <v>41</v>
      </c>
      <c r="N1111" s="70">
        <f t="shared" si="138"/>
        <v>0.376</v>
      </c>
      <c r="O1111" s="71">
        <v>16018177.9076441</v>
      </c>
      <c r="P1111" s="57">
        <f t="shared" si="139"/>
        <v>0.10555790798645066</v>
      </c>
      <c r="Q1111" s="68">
        <v>47</v>
      </c>
      <c r="R1111" s="68">
        <v>81</v>
      </c>
      <c r="S1111" s="72">
        <f t="shared" si="140"/>
        <v>32.751924704645532</v>
      </c>
    </row>
    <row r="1112" spans="1:19" x14ac:dyDescent="0.25">
      <c r="A1112" s="68">
        <f t="shared" si="143"/>
        <v>1110</v>
      </c>
      <c r="B1112" s="68" t="s">
        <v>17</v>
      </c>
      <c r="C1112" s="68" t="s">
        <v>55</v>
      </c>
      <c r="D1112" s="68" t="s">
        <v>2860</v>
      </c>
      <c r="E1112" s="68" t="str">
        <f t="shared" si="141"/>
        <v>OP</v>
      </c>
      <c r="F1112" s="68" t="s">
        <v>54</v>
      </c>
      <c r="G1112" s="68">
        <f t="shared" si="142"/>
        <v>69</v>
      </c>
      <c r="H1112" s="68">
        <f t="shared" si="144"/>
        <v>222</v>
      </c>
      <c r="I1112" s="68" t="str">
        <f t="shared" si="137"/>
        <v>69_222_OP</v>
      </c>
      <c r="J1112" s="60">
        <v>25.1164906527925</v>
      </c>
      <c r="K1112" s="60">
        <v>42.243029137792597</v>
      </c>
      <c r="L1112" s="60">
        <v>11.995152121313501</v>
      </c>
      <c r="M1112" s="68">
        <v>163</v>
      </c>
      <c r="N1112" s="70">
        <f t="shared" si="138"/>
        <v>0.35199999999999998</v>
      </c>
      <c r="O1112" s="71">
        <v>121042170.70999999</v>
      </c>
      <c r="P1112" s="57">
        <f t="shared" si="139"/>
        <v>0.79765366522674763</v>
      </c>
      <c r="Q1112" s="68">
        <v>44</v>
      </c>
      <c r="R1112" s="68">
        <v>164</v>
      </c>
      <c r="S1112" s="72">
        <f t="shared" si="140"/>
        <v>26.451557303966197</v>
      </c>
    </row>
    <row r="1113" spans="1:19" x14ac:dyDescent="0.25">
      <c r="A1113" s="68">
        <f t="shared" si="143"/>
        <v>1111</v>
      </c>
      <c r="B1113" s="68" t="s">
        <v>17</v>
      </c>
      <c r="C1113" s="68" t="s">
        <v>55</v>
      </c>
      <c r="D1113" s="68" t="s">
        <v>3088</v>
      </c>
      <c r="E1113" s="68" t="str">
        <f t="shared" si="141"/>
        <v>SERV</v>
      </c>
      <c r="F1113" s="69" t="s">
        <v>54</v>
      </c>
      <c r="G1113" s="68">
        <f t="shared" si="142"/>
        <v>69</v>
      </c>
      <c r="H1113" s="68">
        <f t="shared" si="144"/>
        <v>222</v>
      </c>
      <c r="I1113" s="68" t="str">
        <f t="shared" si="137"/>
        <v>69_222_SERV</v>
      </c>
      <c r="J1113" s="60">
        <v>19.445087116759101</v>
      </c>
      <c r="K1113" s="60">
        <v>34.8011546409885</v>
      </c>
      <c r="L1113" s="60">
        <v>20.587041794404701</v>
      </c>
      <c r="M1113" s="68">
        <v>47</v>
      </c>
      <c r="N1113" s="70">
        <f t="shared" si="138"/>
        <v>0.248</v>
      </c>
      <c r="O1113" s="71">
        <v>13839254.7779999</v>
      </c>
      <c r="P1113" s="57">
        <f t="shared" si="139"/>
        <v>9.1199060896934248E-2</v>
      </c>
      <c r="Q1113" s="68">
        <v>31</v>
      </c>
      <c r="R1113" s="68">
        <v>52</v>
      </c>
      <c r="S1113" s="72">
        <f t="shared" si="140"/>
        <v>24.944427850717432</v>
      </c>
    </row>
    <row r="1114" spans="1:19" x14ac:dyDescent="0.25">
      <c r="A1114" s="68">
        <f t="shared" si="143"/>
        <v>1112</v>
      </c>
      <c r="B1114" s="68" t="s">
        <v>17</v>
      </c>
      <c r="C1114" s="68" t="s">
        <v>55</v>
      </c>
      <c r="D1114" s="68" t="s">
        <v>2893</v>
      </c>
      <c r="E1114" s="68" t="str">
        <f t="shared" si="141"/>
        <v>SOP</v>
      </c>
      <c r="F1114" s="68" t="s">
        <v>54</v>
      </c>
      <c r="G1114" s="68">
        <f t="shared" si="142"/>
        <v>69</v>
      </c>
      <c r="H1114" s="68">
        <f t="shared" si="144"/>
        <v>222</v>
      </c>
      <c r="I1114" s="68" t="str">
        <f t="shared" si="137"/>
        <v>69_222_SOP</v>
      </c>
      <c r="J1114" s="60">
        <v>26.008524270768401</v>
      </c>
      <c r="K1114" s="60">
        <v>29.593081628840899</v>
      </c>
      <c r="L1114" s="60">
        <v>13.205059301169699</v>
      </c>
      <c r="M1114" s="68">
        <v>3</v>
      </c>
      <c r="N1114" s="70">
        <f t="shared" si="138"/>
        <v>2.4E-2</v>
      </c>
      <c r="O1114" s="71">
        <v>848173.85</v>
      </c>
      <c r="P1114" s="57">
        <f t="shared" si="139"/>
        <v>5.5893658898674061E-3</v>
      </c>
      <c r="Q1114" s="68">
        <v>3</v>
      </c>
      <c r="R1114" s="68">
        <v>3</v>
      </c>
      <c r="S1114" s="72">
        <f t="shared" si="140"/>
        <v>22.93555506692633</v>
      </c>
    </row>
    <row r="1115" spans="1:19" x14ac:dyDescent="0.25">
      <c r="A1115" s="68">
        <f t="shared" si="143"/>
        <v>1113</v>
      </c>
      <c r="B1115" s="68" t="s">
        <v>17</v>
      </c>
      <c r="C1115" s="68" t="s">
        <v>576</v>
      </c>
      <c r="D1115" s="68" t="s">
        <v>2399</v>
      </c>
      <c r="E1115" s="68" t="str">
        <f t="shared" si="141"/>
        <v>AD</v>
      </c>
      <c r="F1115" s="68" t="s">
        <v>575</v>
      </c>
      <c r="G1115" s="68">
        <f t="shared" si="142"/>
        <v>69</v>
      </c>
      <c r="H1115" s="68">
        <f t="shared" si="144"/>
        <v>223</v>
      </c>
      <c r="I1115" s="68" t="str">
        <f t="shared" si="137"/>
        <v>69_223_AD</v>
      </c>
      <c r="J1115" s="60">
        <v>37.883839477858103</v>
      </c>
      <c r="K1115" s="60">
        <v>36.061174048923803</v>
      </c>
      <c r="L1115" s="60">
        <v>49.182228631177701</v>
      </c>
      <c r="M1115" s="68">
        <v>33</v>
      </c>
      <c r="N1115" s="70">
        <f t="shared" si="138"/>
        <v>0.24590163934426229</v>
      </c>
      <c r="O1115" s="71">
        <v>109132973.91702899</v>
      </c>
      <c r="P1115" s="57">
        <f t="shared" si="139"/>
        <v>0.17186545621085098</v>
      </c>
      <c r="Q1115" s="68">
        <v>30</v>
      </c>
      <c r="R1115" s="68">
        <v>43</v>
      </c>
      <c r="S1115" s="72">
        <f t="shared" si="140"/>
        <v>41.042414052653207</v>
      </c>
    </row>
    <row r="1116" spans="1:19" x14ac:dyDescent="0.25">
      <c r="A1116" s="68">
        <f t="shared" si="143"/>
        <v>1114</v>
      </c>
      <c r="B1116" s="68" t="s">
        <v>17</v>
      </c>
      <c r="C1116" s="68" t="s">
        <v>576</v>
      </c>
      <c r="D1116" s="68" t="s">
        <v>2860</v>
      </c>
      <c r="E1116" s="68" t="str">
        <f t="shared" si="141"/>
        <v>OP</v>
      </c>
      <c r="F1116" s="68" t="s">
        <v>575</v>
      </c>
      <c r="G1116" s="68">
        <f t="shared" si="142"/>
        <v>69</v>
      </c>
      <c r="H1116" s="68">
        <f t="shared" si="144"/>
        <v>223</v>
      </c>
      <c r="I1116" s="68" t="str">
        <f t="shared" si="137"/>
        <v>69_223_OP</v>
      </c>
      <c r="J1116" s="60">
        <v>42.535396669170702</v>
      </c>
      <c r="K1116" s="60">
        <v>43.524732873237298</v>
      </c>
      <c r="L1116" s="60">
        <v>13.3892494951023</v>
      </c>
      <c r="M1116" s="68">
        <v>106</v>
      </c>
      <c r="N1116" s="70">
        <f t="shared" si="138"/>
        <v>0.4098360655737705</v>
      </c>
      <c r="O1116" s="71">
        <v>501998099.93000001</v>
      </c>
      <c r="P1116" s="57">
        <f t="shared" si="139"/>
        <v>0.7905597122923026</v>
      </c>
      <c r="Q1116" s="68">
        <v>50</v>
      </c>
      <c r="R1116" s="68">
        <v>106</v>
      </c>
      <c r="S1116" s="72">
        <f t="shared" si="140"/>
        <v>33.14979301250343</v>
      </c>
    </row>
    <row r="1117" spans="1:19" x14ac:dyDescent="0.25">
      <c r="A1117" s="68">
        <f t="shared" si="143"/>
        <v>1115</v>
      </c>
      <c r="B1117" s="68" t="s">
        <v>17</v>
      </c>
      <c r="C1117" s="68" t="s">
        <v>576</v>
      </c>
      <c r="D1117" s="68" t="s">
        <v>3088</v>
      </c>
      <c r="E1117" s="68" t="str">
        <f t="shared" si="141"/>
        <v>SERV</v>
      </c>
      <c r="F1117" s="68" t="s">
        <v>575</v>
      </c>
      <c r="G1117" s="68">
        <f t="shared" si="142"/>
        <v>69</v>
      </c>
      <c r="H1117" s="68">
        <f t="shared" si="144"/>
        <v>223</v>
      </c>
      <c r="I1117" s="68" t="str">
        <f t="shared" si="137"/>
        <v>69_223_SERV</v>
      </c>
      <c r="J1117" s="60">
        <v>22.3899697419644</v>
      </c>
      <c r="K1117" s="60">
        <v>59.1765228948531</v>
      </c>
      <c r="L1117" s="60">
        <v>28.622817654333399</v>
      </c>
      <c r="M1117" s="68">
        <v>62</v>
      </c>
      <c r="N1117" s="70">
        <f t="shared" si="138"/>
        <v>0.34426229508196721</v>
      </c>
      <c r="O1117" s="71">
        <v>23859670.210000001</v>
      </c>
      <c r="P1117" s="57">
        <f t="shared" si="139"/>
        <v>3.7574831496846428E-2</v>
      </c>
      <c r="Q1117" s="68">
        <v>42</v>
      </c>
      <c r="R1117" s="68">
        <v>78</v>
      </c>
      <c r="S1117" s="72">
        <f t="shared" si="140"/>
        <v>36.729770097050299</v>
      </c>
    </row>
    <row r="1118" spans="1:19" x14ac:dyDescent="0.25">
      <c r="A1118" s="68">
        <f t="shared" si="143"/>
        <v>1116</v>
      </c>
      <c r="B1118" s="68" t="s">
        <v>17</v>
      </c>
      <c r="C1118" s="68" t="s">
        <v>2116</v>
      </c>
      <c r="D1118" s="68" t="s">
        <v>2399</v>
      </c>
      <c r="E1118" s="68" t="str">
        <f t="shared" si="141"/>
        <v>AD</v>
      </c>
      <c r="F1118" s="68" t="s">
        <v>2115</v>
      </c>
      <c r="G1118" s="68">
        <f t="shared" si="142"/>
        <v>69</v>
      </c>
      <c r="H1118" s="68">
        <f t="shared" si="144"/>
        <v>224</v>
      </c>
      <c r="I1118" s="68" t="str">
        <f t="shared" si="137"/>
        <v>69_224_AD</v>
      </c>
      <c r="J1118" s="60">
        <v>20.817243997281601</v>
      </c>
      <c r="K1118" s="60">
        <v>18.143010596613198</v>
      </c>
      <c r="L1118" s="60">
        <v>47.194093027883703</v>
      </c>
      <c r="M1118" s="68">
        <v>49</v>
      </c>
      <c r="N1118" s="70">
        <f t="shared" si="138"/>
        <v>0.40140845070422537</v>
      </c>
      <c r="O1118" s="71">
        <v>8422479.8975629397</v>
      </c>
      <c r="P1118" s="57">
        <f t="shared" si="139"/>
        <v>4.4775457458982842E-2</v>
      </c>
      <c r="Q1118" s="68">
        <v>57</v>
      </c>
      <c r="R1118" s="68">
        <v>70</v>
      </c>
      <c r="S1118" s="72">
        <f t="shared" si="140"/>
        <v>28.718115873926166</v>
      </c>
    </row>
    <row r="1119" spans="1:19" x14ac:dyDescent="0.25">
      <c r="A1119" s="68">
        <f t="shared" si="143"/>
        <v>1117</v>
      </c>
      <c r="B1119" s="68" t="s">
        <v>17</v>
      </c>
      <c r="C1119" s="68" t="s">
        <v>2116</v>
      </c>
      <c r="D1119" s="68" t="s">
        <v>2860</v>
      </c>
      <c r="E1119" s="68" t="str">
        <f t="shared" si="141"/>
        <v>OP</v>
      </c>
      <c r="F1119" s="68" t="s">
        <v>2115</v>
      </c>
      <c r="G1119" s="68">
        <f t="shared" si="142"/>
        <v>69</v>
      </c>
      <c r="H1119" s="68">
        <f t="shared" si="144"/>
        <v>224</v>
      </c>
      <c r="I1119" s="68" t="str">
        <f t="shared" si="137"/>
        <v>69_224_OP</v>
      </c>
      <c r="J1119" s="60">
        <v>24.275340233763199</v>
      </c>
      <c r="K1119" s="60">
        <v>59.8510569737292</v>
      </c>
      <c r="L1119" s="60">
        <v>22.9920001367536</v>
      </c>
      <c r="M1119" s="68">
        <v>224</v>
      </c>
      <c r="N1119" s="70">
        <f t="shared" si="138"/>
        <v>0.27464788732394368</v>
      </c>
      <c r="O1119" s="71">
        <v>153201241.63999999</v>
      </c>
      <c r="P1119" s="57">
        <f t="shared" si="139"/>
        <v>0.81444607302654703</v>
      </c>
      <c r="Q1119" s="68">
        <v>39</v>
      </c>
      <c r="R1119" s="68">
        <v>224</v>
      </c>
      <c r="S1119" s="72">
        <f t="shared" si="140"/>
        <v>35.706132448082002</v>
      </c>
    </row>
    <row r="1120" spans="1:19" x14ac:dyDescent="0.25">
      <c r="A1120" s="68">
        <f t="shared" si="143"/>
        <v>1118</v>
      </c>
      <c r="B1120" s="68" t="s">
        <v>17</v>
      </c>
      <c r="C1120" s="68" t="s">
        <v>2116</v>
      </c>
      <c r="D1120" s="68" t="s">
        <v>3088</v>
      </c>
      <c r="E1120" s="68" t="str">
        <f t="shared" si="141"/>
        <v>SERV</v>
      </c>
      <c r="F1120" s="68" t="s">
        <v>2115</v>
      </c>
      <c r="G1120" s="68">
        <f t="shared" si="142"/>
        <v>69</v>
      </c>
      <c r="H1120" s="68">
        <f t="shared" si="144"/>
        <v>224</v>
      </c>
      <c r="I1120" s="68" t="str">
        <f t="shared" si="137"/>
        <v>69_224_SERV</v>
      </c>
      <c r="J1120" s="60">
        <v>27.061311055460301</v>
      </c>
      <c r="K1120" s="60">
        <v>26.957586749788199</v>
      </c>
      <c r="L1120" s="60">
        <v>32.518137613505502</v>
      </c>
      <c r="M1120" s="68">
        <v>66</v>
      </c>
      <c r="N1120" s="70">
        <f t="shared" si="138"/>
        <v>0.323943661971831</v>
      </c>
      <c r="O1120" s="71">
        <v>26481110.34</v>
      </c>
      <c r="P1120" s="57">
        <f t="shared" si="139"/>
        <v>0.14077846951447001</v>
      </c>
      <c r="Q1120" s="68">
        <v>46</v>
      </c>
      <c r="R1120" s="68">
        <v>81</v>
      </c>
      <c r="S1120" s="72">
        <f t="shared" si="140"/>
        <v>28.845678472917999</v>
      </c>
    </row>
    <row r="1121" spans="1:19" x14ac:dyDescent="0.25">
      <c r="A1121" s="68">
        <f t="shared" si="143"/>
        <v>1119</v>
      </c>
      <c r="B1121" s="68" t="s">
        <v>17</v>
      </c>
      <c r="C1121" s="68" t="s">
        <v>34</v>
      </c>
      <c r="D1121" s="68" t="s">
        <v>2399</v>
      </c>
      <c r="E1121" s="68" t="str">
        <f t="shared" si="141"/>
        <v>AD</v>
      </c>
      <c r="F1121" s="68" t="s">
        <v>33</v>
      </c>
      <c r="G1121" s="68">
        <f t="shared" si="142"/>
        <v>69</v>
      </c>
      <c r="H1121" s="68">
        <f t="shared" si="144"/>
        <v>225</v>
      </c>
      <c r="I1121" s="68" t="str">
        <f t="shared" si="137"/>
        <v>69_225_AD</v>
      </c>
      <c r="J1121" s="60">
        <v>19.539758283032398</v>
      </c>
      <c r="K1121" s="60">
        <v>24.381659128498001</v>
      </c>
      <c r="L1121" s="60">
        <v>30.007598140312702</v>
      </c>
      <c r="M1121" s="68">
        <v>29</v>
      </c>
      <c r="N1121" s="70">
        <f t="shared" si="138"/>
        <v>0.30630630630630629</v>
      </c>
      <c r="O1121" s="71">
        <v>5561175.1699999999</v>
      </c>
      <c r="P1121" s="57">
        <f t="shared" si="139"/>
        <v>3.3689991721879302E-2</v>
      </c>
      <c r="Q1121" s="68">
        <v>34</v>
      </c>
      <c r="R1121" s="68">
        <v>41</v>
      </c>
      <c r="S1121" s="72">
        <f t="shared" si="140"/>
        <v>24.643005183947697</v>
      </c>
    </row>
    <row r="1122" spans="1:19" x14ac:dyDescent="0.25">
      <c r="A1122" s="68">
        <f t="shared" si="143"/>
        <v>1120</v>
      </c>
      <c r="B1122" s="68" t="s">
        <v>17</v>
      </c>
      <c r="C1122" s="68" t="s">
        <v>34</v>
      </c>
      <c r="D1122" s="68" t="s">
        <v>2860</v>
      </c>
      <c r="E1122" s="68" t="str">
        <f t="shared" si="141"/>
        <v>OP</v>
      </c>
      <c r="F1122" s="68" t="s">
        <v>33</v>
      </c>
      <c r="G1122" s="68">
        <f t="shared" si="142"/>
        <v>69</v>
      </c>
      <c r="H1122" s="68">
        <f t="shared" si="144"/>
        <v>225</v>
      </c>
      <c r="I1122" s="68" t="str">
        <f t="shared" si="137"/>
        <v>69_225_OP</v>
      </c>
      <c r="J1122" s="60">
        <v>22.807298337588499</v>
      </c>
      <c r="K1122" s="60">
        <v>26.271690690421099</v>
      </c>
      <c r="L1122" s="60">
        <v>22.202969866617401</v>
      </c>
      <c r="M1122" s="68">
        <v>122</v>
      </c>
      <c r="N1122" s="70">
        <f t="shared" si="138"/>
        <v>0.31531531531531531</v>
      </c>
      <c r="O1122" s="71">
        <v>136963054.81</v>
      </c>
      <c r="P1122" s="57">
        <f t="shared" si="139"/>
        <v>0.82973185373554792</v>
      </c>
      <c r="Q1122" s="68">
        <v>35</v>
      </c>
      <c r="R1122" s="68">
        <v>122</v>
      </c>
      <c r="S1122" s="72">
        <f t="shared" si="140"/>
        <v>23.760652964875664</v>
      </c>
    </row>
    <row r="1123" spans="1:19" x14ac:dyDescent="0.25">
      <c r="A1123" s="68">
        <f t="shared" si="143"/>
        <v>1121</v>
      </c>
      <c r="B1123" s="68" t="s">
        <v>17</v>
      </c>
      <c r="C1123" s="68" t="s">
        <v>34</v>
      </c>
      <c r="D1123" s="68" t="s">
        <v>3088</v>
      </c>
      <c r="E1123" s="68" t="str">
        <f t="shared" si="141"/>
        <v>SERV</v>
      </c>
      <c r="F1123" s="68" t="s">
        <v>33</v>
      </c>
      <c r="G1123" s="68">
        <f t="shared" si="142"/>
        <v>69</v>
      </c>
      <c r="H1123" s="68">
        <f t="shared" si="144"/>
        <v>225</v>
      </c>
      <c r="I1123" s="68" t="str">
        <f t="shared" si="137"/>
        <v>69_225_SERV</v>
      </c>
      <c r="J1123" s="60">
        <v>15.936409487170801</v>
      </c>
      <c r="K1123" s="60">
        <v>11.777548840045799</v>
      </c>
      <c r="L1123" s="60">
        <v>21.021402263445999</v>
      </c>
      <c r="M1123" s="68">
        <v>68</v>
      </c>
      <c r="N1123" s="70">
        <f t="shared" si="138"/>
        <v>0.3783783783783784</v>
      </c>
      <c r="O1123" s="71">
        <v>22544827.202</v>
      </c>
      <c r="P1123" s="57">
        <f t="shared" si="139"/>
        <v>0.13657815454257291</v>
      </c>
      <c r="Q1123" s="68">
        <v>42</v>
      </c>
      <c r="R1123" s="68">
        <v>76</v>
      </c>
      <c r="S1123" s="72">
        <f t="shared" si="140"/>
        <v>16.245120196887534</v>
      </c>
    </row>
    <row r="1124" spans="1:19" x14ac:dyDescent="0.25">
      <c r="A1124" s="68">
        <f t="shared" si="143"/>
        <v>1122</v>
      </c>
      <c r="B1124" s="68" t="s">
        <v>17</v>
      </c>
      <c r="C1124" s="68" t="s">
        <v>1941</v>
      </c>
      <c r="D1124" s="68" t="s">
        <v>2399</v>
      </c>
      <c r="E1124" s="68" t="str">
        <f t="shared" si="141"/>
        <v>AD</v>
      </c>
      <c r="F1124" s="68" t="s">
        <v>1940</v>
      </c>
      <c r="G1124" s="68">
        <f t="shared" si="142"/>
        <v>69</v>
      </c>
      <c r="H1124" s="68">
        <f t="shared" si="144"/>
        <v>226</v>
      </c>
      <c r="I1124" s="68" t="str">
        <f t="shared" si="137"/>
        <v>69_226_AD</v>
      </c>
      <c r="J1124" s="60">
        <v>16.5171299149116</v>
      </c>
      <c r="K1124" s="60">
        <v>4.4459089090353201</v>
      </c>
      <c r="L1124" s="60">
        <v>27.3316290401402</v>
      </c>
      <c r="M1124" s="68">
        <v>66</v>
      </c>
      <c r="N1124" s="70">
        <f t="shared" si="138"/>
        <v>0.44654088050314467</v>
      </c>
      <c r="O1124" s="71">
        <v>10604400.8199999</v>
      </c>
      <c r="P1124" s="57">
        <f t="shared" si="139"/>
        <v>0.10036487254954704</v>
      </c>
      <c r="Q1124" s="68">
        <v>71</v>
      </c>
      <c r="R1124" s="68">
        <v>110</v>
      </c>
      <c r="S1124" s="72">
        <f t="shared" si="140"/>
        <v>16.098222621362371</v>
      </c>
    </row>
    <row r="1125" spans="1:19" x14ac:dyDescent="0.25">
      <c r="A1125" s="68">
        <f t="shared" si="143"/>
        <v>1123</v>
      </c>
      <c r="B1125" s="68" t="s">
        <v>17</v>
      </c>
      <c r="C1125" s="68" t="s">
        <v>1941</v>
      </c>
      <c r="D1125" s="68" t="s">
        <v>2860</v>
      </c>
      <c r="E1125" s="68" t="str">
        <f t="shared" si="141"/>
        <v>OP</v>
      </c>
      <c r="F1125" s="68" t="s">
        <v>1940</v>
      </c>
      <c r="G1125" s="68">
        <f t="shared" si="142"/>
        <v>69</v>
      </c>
      <c r="H1125" s="68">
        <f t="shared" si="144"/>
        <v>226</v>
      </c>
      <c r="I1125" s="68" t="str">
        <f t="shared" si="137"/>
        <v>69_226_OP</v>
      </c>
      <c r="J1125" s="60">
        <v>18.889257197110101</v>
      </c>
      <c r="K1125" s="60">
        <v>40.663469642464001</v>
      </c>
      <c r="L1125" s="60">
        <v>11.431719821392401</v>
      </c>
      <c r="M1125" s="68">
        <v>115</v>
      </c>
      <c r="N1125" s="70">
        <f t="shared" si="138"/>
        <v>0.24528301886792453</v>
      </c>
      <c r="O1125" s="71">
        <v>64948988.920000002</v>
      </c>
      <c r="P1125" s="57">
        <f t="shared" si="139"/>
        <v>0.61470677182285205</v>
      </c>
      <c r="Q1125" s="68">
        <v>39</v>
      </c>
      <c r="R1125" s="68">
        <v>115</v>
      </c>
      <c r="S1125" s="72">
        <f t="shared" si="140"/>
        <v>23.661482220322171</v>
      </c>
    </row>
    <row r="1126" spans="1:19" x14ac:dyDescent="0.25">
      <c r="A1126" s="68">
        <f t="shared" si="143"/>
        <v>1124</v>
      </c>
      <c r="B1126" s="68" t="s">
        <v>17</v>
      </c>
      <c r="C1126" s="68" t="s">
        <v>1941</v>
      </c>
      <c r="D1126" s="68" t="s">
        <v>3088</v>
      </c>
      <c r="E1126" s="68" t="str">
        <f t="shared" si="141"/>
        <v>SERV</v>
      </c>
      <c r="F1126" s="68" t="s">
        <v>1940</v>
      </c>
      <c r="G1126" s="68">
        <f t="shared" si="142"/>
        <v>69</v>
      </c>
      <c r="H1126" s="68">
        <f t="shared" si="144"/>
        <v>226</v>
      </c>
      <c r="I1126" s="68" t="str">
        <f t="shared" si="137"/>
        <v>69_226_SERV</v>
      </c>
      <c r="J1126" s="60">
        <v>12.9002935806168</v>
      </c>
      <c r="K1126" s="60">
        <v>8.3174027958368306</v>
      </c>
      <c r="L1126" s="60">
        <v>30.326138047394799</v>
      </c>
      <c r="M1126" s="68">
        <v>83</v>
      </c>
      <c r="N1126" s="70">
        <f t="shared" si="138"/>
        <v>0.3081761006289308</v>
      </c>
      <c r="O1126" s="71">
        <v>30105099.636</v>
      </c>
      <c r="P1126" s="57">
        <f t="shared" si="139"/>
        <v>0.28492835562760099</v>
      </c>
      <c r="Q1126" s="68">
        <v>49</v>
      </c>
      <c r="R1126" s="68">
        <v>111</v>
      </c>
      <c r="S1126" s="72">
        <f t="shared" si="140"/>
        <v>17.18127814128281</v>
      </c>
    </row>
    <row r="1127" spans="1:19" x14ac:dyDescent="0.25">
      <c r="A1127" s="68">
        <f t="shared" si="143"/>
        <v>1125</v>
      </c>
      <c r="B1127" s="68" t="s">
        <v>17</v>
      </c>
      <c r="C1127" s="68" t="s">
        <v>2337</v>
      </c>
      <c r="D1127" s="68" t="s">
        <v>2399</v>
      </c>
      <c r="E1127" s="68" t="str">
        <f t="shared" si="141"/>
        <v>AD</v>
      </c>
      <c r="F1127" s="68" t="s">
        <v>2336</v>
      </c>
      <c r="G1127" s="68">
        <f t="shared" si="142"/>
        <v>69</v>
      </c>
      <c r="H1127" s="68">
        <f t="shared" si="144"/>
        <v>227</v>
      </c>
      <c r="I1127" s="68" t="str">
        <f t="shared" si="137"/>
        <v>69_227_AD</v>
      </c>
      <c r="J1127" s="60">
        <v>43.147192792516499</v>
      </c>
      <c r="K1127" s="60">
        <v>45.065615991816003</v>
      </c>
      <c r="L1127" s="60">
        <v>7.7445434502436896</v>
      </c>
      <c r="M1127" s="68">
        <v>7</v>
      </c>
      <c r="N1127" s="70">
        <f t="shared" si="138"/>
        <v>0.35</v>
      </c>
      <c r="O1127" s="71">
        <v>389813.31</v>
      </c>
      <c r="P1127" s="57">
        <f t="shared" si="139"/>
        <v>0.16103252529065162</v>
      </c>
      <c r="Q1127" s="68">
        <v>7</v>
      </c>
      <c r="R1127" s="68">
        <v>7</v>
      </c>
      <c r="S1127" s="72">
        <f t="shared" si="140"/>
        <v>31.985784078192069</v>
      </c>
    </row>
    <row r="1128" spans="1:19" x14ac:dyDescent="0.25">
      <c r="A1128" s="68">
        <f t="shared" si="143"/>
        <v>1126</v>
      </c>
      <c r="B1128" s="68" t="s">
        <v>17</v>
      </c>
      <c r="C1128" s="68" t="s">
        <v>2337</v>
      </c>
      <c r="D1128" s="68" t="s">
        <v>3088</v>
      </c>
      <c r="E1128" s="68" t="str">
        <f t="shared" si="141"/>
        <v>SERV</v>
      </c>
      <c r="F1128" s="68" t="s">
        <v>2336</v>
      </c>
      <c r="G1128" s="68">
        <f t="shared" si="142"/>
        <v>69</v>
      </c>
      <c r="H1128" s="68">
        <f t="shared" si="144"/>
        <v>227</v>
      </c>
      <c r="I1128" s="68" t="str">
        <f t="shared" si="137"/>
        <v>69_227_SERV</v>
      </c>
      <c r="J1128" s="60">
        <v>48.015369053371998</v>
      </c>
      <c r="K1128" s="60">
        <v>44.276973487227799</v>
      </c>
      <c r="L1128" s="60">
        <v>15.1663363199599</v>
      </c>
      <c r="M1128" s="68">
        <v>17</v>
      </c>
      <c r="N1128" s="70">
        <f t="shared" si="138"/>
        <v>0.65</v>
      </c>
      <c r="O1128" s="71">
        <v>2030898.34</v>
      </c>
      <c r="P1128" s="57">
        <f t="shared" si="139"/>
        <v>0.8389674747093484</v>
      </c>
      <c r="Q1128" s="68">
        <v>13</v>
      </c>
      <c r="R1128" s="68">
        <v>17</v>
      </c>
      <c r="S1128" s="72">
        <f t="shared" si="140"/>
        <v>35.819559620186567</v>
      </c>
    </row>
    <row r="1129" spans="1:19" x14ac:dyDescent="0.25">
      <c r="A1129" s="68">
        <f t="shared" si="143"/>
        <v>1127</v>
      </c>
      <c r="B1129" s="68" t="s">
        <v>17</v>
      </c>
      <c r="C1129" s="68" t="s">
        <v>1530</v>
      </c>
      <c r="D1129" s="68" t="s">
        <v>2399</v>
      </c>
      <c r="E1129" s="68" t="str">
        <f t="shared" si="141"/>
        <v>AD</v>
      </c>
      <c r="F1129" s="68" t="s">
        <v>1529</v>
      </c>
      <c r="G1129" s="68">
        <f t="shared" si="142"/>
        <v>69</v>
      </c>
      <c r="H1129" s="68">
        <f t="shared" si="144"/>
        <v>228</v>
      </c>
      <c r="I1129" s="68" t="str">
        <f t="shared" si="137"/>
        <v>69_228_AD</v>
      </c>
      <c r="J1129" s="60">
        <v>13.4543944422617</v>
      </c>
      <c r="K1129" s="60">
        <v>50.887920031506297</v>
      </c>
      <c r="L1129" s="60">
        <v>70.881445105632096</v>
      </c>
      <c r="M1129" s="68">
        <v>188</v>
      </c>
      <c r="N1129" s="70">
        <f t="shared" si="138"/>
        <v>1</v>
      </c>
      <c r="O1129" s="71">
        <v>2967953121.2344699</v>
      </c>
      <c r="P1129" s="57">
        <f t="shared" si="139"/>
        <v>1</v>
      </c>
      <c r="Q1129" s="68">
        <v>117</v>
      </c>
      <c r="R1129" s="68">
        <v>256</v>
      </c>
      <c r="S1129" s="72">
        <f t="shared" si="140"/>
        <v>45.074586526466703</v>
      </c>
    </row>
    <row r="1130" spans="1:19" x14ac:dyDescent="0.25">
      <c r="A1130" s="68">
        <f t="shared" si="143"/>
        <v>1128</v>
      </c>
      <c r="B1130" s="68" t="s">
        <v>17</v>
      </c>
      <c r="C1130" s="68" t="s">
        <v>2569</v>
      </c>
      <c r="D1130" s="68" t="s">
        <v>2860</v>
      </c>
      <c r="E1130" s="68" t="str">
        <f t="shared" si="141"/>
        <v>OP</v>
      </c>
      <c r="F1130" s="68" t="s">
        <v>2568</v>
      </c>
      <c r="G1130" s="68">
        <f t="shared" si="142"/>
        <v>69</v>
      </c>
      <c r="H1130" s="68">
        <f t="shared" si="144"/>
        <v>229</v>
      </c>
      <c r="I1130" s="68" t="str">
        <f t="shared" si="137"/>
        <v>69_229_OP</v>
      </c>
      <c r="J1130" s="60">
        <v>32.355481428214397</v>
      </c>
      <c r="K1130" s="60">
        <v>42.145960561982797</v>
      </c>
      <c r="L1130" s="60">
        <v>32.493009902986003</v>
      </c>
      <c r="M1130" s="68">
        <v>105</v>
      </c>
      <c r="N1130" s="70">
        <f t="shared" si="138"/>
        <v>1</v>
      </c>
      <c r="O1130" s="71">
        <v>212090048.25999999</v>
      </c>
      <c r="P1130" s="57">
        <f t="shared" si="139"/>
        <v>1</v>
      </c>
      <c r="Q1130" s="68">
        <v>35</v>
      </c>
      <c r="R1130" s="68">
        <v>105</v>
      </c>
      <c r="S1130" s="72">
        <f t="shared" si="140"/>
        <v>35.66481729772773</v>
      </c>
    </row>
    <row r="1131" spans="1:19" x14ac:dyDescent="0.25">
      <c r="A1131" s="68">
        <f t="shared" si="143"/>
        <v>1129</v>
      </c>
      <c r="B1131" s="68" t="s">
        <v>17</v>
      </c>
      <c r="C1131" s="68" t="s">
        <v>1397</v>
      </c>
      <c r="D1131" s="68" t="s">
        <v>2399</v>
      </c>
      <c r="E1131" s="68" t="str">
        <f t="shared" si="141"/>
        <v>AD</v>
      </c>
      <c r="F1131" s="68" t="s">
        <v>1396</v>
      </c>
      <c r="G1131" s="68">
        <f t="shared" si="142"/>
        <v>69</v>
      </c>
      <c r="H1131" s="68">
        <f t="shared" si="144"/>
        <v>230</v>
      </c>
      <c r="I1131" s="68" t="str">
        <f t="shared" si="137"/>
        <v>69_230_AD</v>
      </c>
      <c r="J1131" s="60">
        <v>16.6570399512362</v>
      </c>
      <c r="K1131" s="60">
        <v>39.719953244523097</v>
      </c>
      <c r="L1131" s="60">
        <v>59.606432780533801</v>
      </c>
      <c r="M1131" s="68">
        <v>172</v>
      </c>
      <c r="N1131" s="70">
        <f t="shared" si="138"/>
        <v>0.51750972762645919</v>
      </c>
      <c r="O1131" s="71">
        <v>62460690.281429403</v>
      </c>
      <c r="P1131" s="57">
        <f t="shared" si="139"/>
        <v>0.27291262889243467</v>
      </c>
      <c r="Q1131" s="68">
        <v>133</v>
      </c>
      <c r="R1131" s="68">
        <v>222</v>
      </c>
      <c r="S1131" s="72">
        <f t="shared" si="140"/>
        <v>38.661141992097697</v>
      </c>
    </row>
    <row r="1132" spans="1:19" x14ac:dyDescent="0.25">
      <c r="A1132" s="68">
        <f t="shared" si="143"/>
        <v>1130</v>
      </c>
      <c r="B1132" s="68" t="s">
        <v>17</v>
      </c>
      <c r="C1132" s="68" t="s">
        <v>1397</v>
      </c>
      <c r="D1132" s="68" t="s">
        <v>2860</v>
      </c>
      <c r="E1132" s="68" t="str">
        <f t="shared" si="141"/>
        <v>OP</v>
      </c>
      <c r="F1132" s="68" t="s">
        <v>1396</v>
      </c>
      <c r="G1132" s="68">
        <f t="shared" si="142"/>
        <v>69</v>
      </c>
      <c r="H1132" s="68">
        <f t="shared" si="144"/>
        <v>230</v>
      </c>
      <c r="I1132" s="68" t="str">
        <f t="shared" si="137"/>
        <v>69_230_OP</v>
      </c>
      <c r="J1132" s="60">
        <v>35.108310141352902</v>
      </c>
      <c r="K1132" s="60">
        <v>71.359294441493006</v>
      </c>
      <c r="L1132" s="60">
        <v>35.068096246139199</v>
      </c>
      <c r="M1132" s="68">
        <v>106</v>
      </c>
      <c r="N1132" s="70">
        <f t="shared" si="138"/>
        <v>0.11673151750972763</v>
      </c>
      <c r="O1132" s="71">
        <v>99159095.129999995</v>
      </c>
      <c r="P1132" s="57">
        <f t="shared" si="139"/>
        <v>0.43326081105717829</v>
      </c>
      <c r="Q1132" s="68">
        <v>30</v>
      </c>
      <c r="R1132" s="68">
        <v>106</v>
      </c>
      <c r="S1132" s="72">
        <f t="shared" si="140"/>
        <v>47.17856694299504</v>
      </c>
    </row>
    <row r="1133" spans="1:19" x14ac:dyDescent="0.25">
      <c r="A1133" s="68">
        <f t="shared" si="143"/>
        <v>1131</v>
      </c>
      <c r="B1133" s="68" t="s">
        <v>17</v>
      </c>
      <c r="C1133" s="68" t="s">
        <v>1397</v>
      </c>
      <c r="D1133" s="68" t="s">
        <v>3088</v>
      </c>
      <c r="E1133" s="68" t="str">
        <f t="shared" si="141"/>
        <v>SERV</v>
      </c>
      <c r="F1133" s="68" t="s">
        <v>1396</v>
      </c>
      <c r="G1133" s="68">
        <f t="shared" si="142"/>
        <v>69</v>
      </c>
      <c r="H1133" s="68">
        <f t="shared" si="144"/>
        <v>230</v>
      </c>
      <c r="I1133" s="68" t="str">
        <f t="shared" si="137"/>
        <v>69_230_SERV</v>
      </c>
      <c r="J1133" s="60">
        <v>24.872934892955101</v>
      </c>
      <c r="K1133" s="60">
        <v>49.685469402972103</v>
      </c>
      <c r="L1133" s="60">
        <v>46.120356504812399</v>
      </c>
      <c r="M1133" s="68">
        <v>169</v>
      </c>
      <c r="N1133" s="70">
        <f t="shared" si="138"/>
        <v>0.33463035019455251</v>
      </c>
      <c r="O1133" s="71">
        <v>63178670.020000003</v>
      </c>
      <c r="P1133" s="57">
        <f t="shared" si="139"/>
        <v>0.27604973379892761</v>
      </c>
      <c r="Q1133" s="68">
        <v>86</v>
      </c>
      <c r="R1133" s="68">
        <v>169</v>
      </c>
      <c r="S1133" s="72">
        <f t="shared" si="140"/>
        <v>40.226253600246537</v>
      </c>
    </row>
    <row r="1134" spans="1:19" x14ac:dyDescent="0.25">
      <c r="A1134" s="68">
        <f t="shared" si="143"/>
        <v>1132</v>
      </c>
      <c r="B1134" s="68" t="s">
        <v>17</v>
      </c>
      <c r="C1134" s="68" t="s">
        <v>1397</v>
      </c>
      <c r="D1134" s="68" t="s">
        <v>2893</v>
      </c>
      <c r="E1134" s="68" t="str">
        <f t="shared" si="141"/>
        <v>SOP</v>
      </c>
      <c r="F1134" s="68" t="s">
        <v>1396</v>
      </c>
      <c r="G1134" s="68">
        <f t="shared" si="142"/>
        <v>69</v>
      </c>
      <c r="H1134" s="68">
        <f t="shared" si="144"/>
        <v>230</v>
      </c>
      <c r="I1134" s="68" t="str">
        <f t="shared" si="137"/>
        <v>69_230_SOP</v>
      </c>
      <c r="J1134" s="60">
        <v>35.516987132418201</v>
      </c>
      <c r="K1134" s="60">
        <v>50.759484580231003</v>
      </c>
      <c r="L1134" s="60">
        <v>43.5493266721599</v>
      </c>
      <c r="M1134" s="68">
        <v>16</v>
      </c>
      <c r="N1134" s="70">
        <f t="shared" si="138"/>
        <v>3.1128404669260701E-2</v>
      </c>
      <c r="O1134" s="71">
        <v>4068528.61</v>
      </c>
      <c r="P1134" s="57">
        <f t="shared" si="139"/>
        <v>1.7776826251459304E-2</v>
      </c>
      <c r="Q1134" s="68">
        <v>8</v>
      </c>
      <c r="R1134" s="68">
        <v>16</v>
      </c>
      <c r="S1134" s="72">
        <f t="shared" si="140"/>
        <v>43.275266128269699</v>
      </c>
    </row>
    <row r="1135" spans="1:19" x14ac:dyDescent="0.25">
      <c r="A1135" s="68">
        <f t="shared" si="143"/>
        <v>1133</v>
      </c>
      <c r="B1135" s="68" t="s">
        <v>17</v>
      </c>
      <c r="C1135" s="68" t="s">
        <v>625</v>
      </c>
      <c r="D1135" s="68" t="s">
        <v>2399</v>
      </c>
      <c r="E1135" s="68" t="str">
        <f t="shared" si="141"/>
        <v>AD</v>
      </c>
      <c r="F1135" s="68" t="s">
        <v>624</v>
      </c>
      <c r="G1135" s="68">
        <f t="shared" si="142"/>
        <v>69</v>
      </c>
      <c r="H1135" s="68">
        <f t="shared" si="144"/>
        <v>231</v>
      </c>
      <c r="I1135" s="68" t="str">
        <f t="shared" si="137"/>
        <v>69_231_AD</v>
      </c>
      <c r="J1135" s="60">
        <v>21.312294072528498</v>
      </c>
      <c r="K1135" s="60">
        <v>28.412821338934702</v>
      </c>
      <c r="L1135" s="60">
        <v>52.6770227625518</v>
      </c>
      <c r="M1135" s="68">
        <v>402</v>
      </c>
      <c r="N1135" s="70">
        <f t="shared" si="138"/>
        <v>0.43501326259946949</v>
      </c>
      <c r="O1135" s="71">
        <v>225267145.00400001</v>
      </c>
      <c r="P1135" s="57">
        <f t="shared" si="139"/>
        <v>0.33177679295276752</v>
      </c>
      <c r="Q1135" s="68">
        <v>164</v>
      </c>
      <c r="R1135" s="68">
        <v>426</v>
      </c>
      <c r="S1135" s="72">
        <f t="shared" si="140"/>
        <v>34.134046058004998</v>
      </c>
    </row>
    <row r="1136" spans="1:19" x14ac:dyDescent="0.25">
      <c r="A1136" s="68">
        <f t="shared" si="143"/>
        <v>1134</v>
      </c>
      <c r="B1136" s="68" t="s">
        <v>17</v>
      </c>
      <c r="C1136" s="68" t="s">
        <v>625</v>
      </c>
      <c r="D1136" s="68" t="s">
        <v>2860</v>
      </c>
      <c r="E1136" s="68" t="str">
        <f t="shared" si="141"/>
        <v>OP</v>
      </c>
      <c r="F1136" s="68" t="s">
        <v>624</v>
      </c>
      <c r="G1136" s="68">
        <f t="shared" si="142"/>
        <v>69</v>
      </c>
      <c r="H1136" s="68">
        <f t="shared" si="144"/>
        <v>231</v>
      </c>
      <c r="I1136" s="68" t="str">
        <f t="shared" si="137"/>
        <v>69_231_OP</v>
      </c>
      <c r="J1136" s="60">
        <v>48.2610178011466</v>
      </c>
      <c r="K1136" s="60">
        <v>35.697323047586799</v>
      </c>
      <c r="L1136" s="60">
        <v>24.136569823752101</v>
      </c>
      <c r="M1136" s="68">
        <v>165</v>
      </c>
      <c r="N1136" s="70">
        <f t="shared" si="138"/>
        <v>0.11936339522546419</v>
      </c>
      <c r="O1136" s="71">
        <v>202211618.59400001</v>
      </c>
      <c r="P1136" s="57">
        <f t="shared" si="139"/>
        <v>0.29782027163221808</v>
      </c>
      <c r="Q1136" s="68">
        <v>45</v>
      </c>
      <c r="R1136" s="68">
        <v>165</v>
      </c>
      <c r="S1136" s="72">
        <f t="shared" si="140"/>
        <v>36.031636890828501</v>
      </c>
    </row>
    <row r="1137" spans="1:19" x14ac:dyDescent="0.25">
      <c r="A1137" s="68">
        <f t="shared" si="143"/>
        <v>1135</v>
      </c>
      <c r="B1137" s="68" t="s">
        <v>17</v>
      </c>
      <c r="C1137" s="68" t="s">
        <v>625</v>
      </c>
      <c r="D1137" s="68" t="s">
        <v>3088</v>
      </c>
      <c r="E1137" s="68" t="str">
        <f t="shared" si="141"/>
        <v>SERV</v>
      </c>
      <c r="F1137" s="69" t="s">
        <v>624</v>
      </c>
      <c r="G1137" s="68">
        <f t="shared" si="142"/>
        <v>69</v>
      </c>
      <c r="H1137" s="68">
        <f t="shared" si="144"/>
        <v>231</v>
      </c>
      <c r="I1137" s="68" t="str">
        <f t="shared" si="137"/>
        <v>69_231_SERV</v>
      </c>
      <c r="J1137" s="60">
        <v>33.773089653081698</v>
      </c>
      <c r="K1137" s="60">
        <v>38.158777646612997</v>
      </c>
      <c r="L1137" s="60">
        <v>34.0045251468282</v>
      </c>
      <c r="M1137" s="68">
        <v>334</v>
      </c>
      <c r="N1137" s="70">
        <f t="shared" si="138"/>
        <v>0.43236074270557029</v>
      </c>
      <c r="O1137" s="71">
        <v>250247407.00199899</v>
      </c>
      <c r="P1137" s="57">
        <f t="shared" si="139"/>
        <v>0.36856809340037089</v>
      </c>
      <c r="Q1137" s="68">
        <v>163</v>
      </c>
      <c r="R1137" s="68">
        <v>343</v>
      </c>
      <c r="S1137" s="72">
        <f t="shared" si="140"/>
        <v>35.312130815507629</v>
      </c>
    </row>
    <row r="1138" spans="1:19" x14ac:dyDescent="0.25">
      <c r="A1138" s="68">
        <f t="shared" si="143"/>
        <v>1136</v>
      </c>
      <c r="B1138" s="68" t="s">
        <v>17</v>
      </c>
      <c r="C1138" s="68" t="s">
        <v>625</v>
      </c>
      <c r="D1138" s="68" t="s">
        <v>2893</v>
      </c>
      <c r="E1138" s="68" t="str">
        <f t="shared" si="141"/>
        <v>SOP</v>
      </c>
      <c r="F1138" s="68" t="s">
        <v>624</v>
      </c>
      <c r="G1138" s="68">
        <f t="shared" si="142"/>
        <v>69</v>
      </c>
      <c r="H1138" s="68">
        <f t="shared" si="144"/>
        <v>231</v>
      </c>
      <c r="I1138" s="68" t="str">
        <f t="shared" si="137"/>
        <v>69_231_SOP</v>
      </c>
      <c r="J1138" s="60">
        <v>48.703355100362302</v>
      </c>
      <c r="K1138" s="60">
        <v>37.005019663371002</v>
      </c>
      <c r="L1138" s="60">
        <v>46.151990307183098</v>
      </c>
      <c r="M1138" s="68">
        <v>5</v>
      </c>
      <c r="N1138" s="70">
        <f t="shared" si="138"/>
        <v>1.3262599469496022E-2</v>
      </c>
      <c r="O1138" s="71">
        <v>1245806.31</v>
      </c>
      <c r="P1138" s="57">
        <f t="shared" si="139"/>
        <v>1.8348420146434669E-3</v>
      </c>
      <c r="Q1138" s="68">
        <v>5</v>
      </c>
      <c r="R1138" s="68">
        <v>5</v>
      </c>
      <c r="S1138" s="72">
        <f t="shared" si="140"/>
        <v>43.953455023638803</v>
      </c>
    </row>
    <row r="1139" spans="1:19" x14ac:dyDescent="0.25">
      <c r="A1139" s="68">
        <f t="shared" si="143"/>
        <v>1137</v>
      </c>
      <c r="B1139" s="68" t="s">
        <v>17</v>
      </c>
      <c r="C1139" s="68" t="s">
        <v>2375</v>
      </c>
      <c r="D1139" s="68" t="s">
        <v>2399</v>
      </c>
      <c r="E1139" s="68" t="str">
        <f t="shared" si="141"/>
        <v>AD</v>
      </c>
      <c r="F1139" s="68" t="s">
        <v>2374</v>
      </c>
      <c r="G1139" s="68">
        <f t="shared" si="142"/>
        <v>69</v>
      </c>
      <c r="H1139" s="68">
        <f t="shared" si="144"/>
        <v>232</v>
      </c>
      <c r="I1139" s="68" t="str">
        <f t="shared" si="137"/>
        <v>69_232_AD</v>
      </c>
      <c r="J1139" s="60">
        <v>22.565732107900899</v>
      </c>
      <c r="K1139" s="60">
        <v>46.511008634636603</v>
      </c>
      <c r="L1139" s="60">
        <v>53.953625305786602</v>
      </c>
      <c r="M1139" s="68">
        <v>58</v>
      </c>
      <c r="N1139" s="70">
        <f t="shared" si="138"/>
        <v>0.19097222222222221</v>
      </c>
      <c r="O1139" s="71">
        <v>14685629.176999999</v>
      </c>
      <c r="P1139" s="57">
        <f t="shared" si="139"/>
        <v>0.11716643079784506</v>
      </c>
      <c r="Q1139" s="68">
        <v>55</v>
      </c>
      <c r="R1139" s="68">
        <v>69</v>
      </c>
      <c r="S1139" s="72">
        <f t="shared" si="140"/>
        <v>41.010122016108035</v>
      </c>
    </row>
    <row r="1140" spans="1:19" x14ac:dyDescent="0.25">
      <c r="A1140" s="68">
        <f t="shared" si="143"/>
        <v>1138</v>
      </c>
      <c r="B1140" s="68" t="s">
        <v>17</v>
      </c>
      <c r="C1140" s="68" t="s">
        <v>2375</v>
      </c>
      <c r="D1140" s="68" t="s">
        <v>3088</v>
      </c>
      <c r="E1140" s="68" t="str">
        <f t="shared" si="141"/>
        <v>SERV</v>
      </c>
      <c r="F1140" s="68" t="s">
        <v>2374</v>
      </c>
      <c r="G1140" s="68">
        <f t="shared" si="142"/>
        <v>69</v>
      </c>
      <c r="H1140" s="68">
        <f t="shared" si="144"/>
        <v>232</v>
      </c>
      <c r="I1140" s="68" t="str">
        <f t="shared" si="137"/>
        <v>69_232_SERV</v>
      </c>
      <c r="J1140" s="60">
        <v>19.9318655313722</v>
      </c>
      <c r="K1140" s="60">
        <v>65.949597977316103</v>
      </c>
      <c r="L1140" s="60">
        <v>39.303597701617299</v>
      </c>
      <c r="M1140" s="68">
        <v>331</v>
      </c>
      <c r="N1140" s="70">
        <f t="shared" si="138"/>
        <v>0.80902777777777779</v>
      </c>
      <c r="O1140" s="71">
        <v>110654274.7272</v>
      </c>
      <c r="P1140" s="57">
        <f t="shared" si="139"/>
        <v>0.88283356920215494</v>
      </c>
      <c r="Q1140" s="68">
        <v>233</v>
      </c>
      <c r="R1140" s="68">
        <v>415</v>
      </c>
      <c r="S1140" s="72">
        <f t="shared" si="140"/>
        <v>41.728353736768533</v>
      </c>
    </row>
    <row r="1141" spans="1:19" x14ac:dyDescent="0.25">
      <c r="A1141" s="68">
        <f t="shared" si="143"/>
        <v>1139</v>
      </c>
      <c r="B1141" s="68" t="s">
        <v>17</v>
      </c>
      <c r="C1141" s="68" t="s">
        <v>651</v>
      </c>
      <c r="D1141" s="68" t="s">
        <v>2399</v>
      </c>
      <c r="E1141" s="68" t="str">
        <f t="shared" si="141"/>
        <v>AD</v>
      </c>
      <c r="F1141" s="68" t="s">
        <v>650</v>
      </c>
      <c r="G1141" s="68">
        <f t="shared" si="142"/>
        <v>69</v>
      </c>
      <c r="H1141" s="68">
        <f t="shared" si="144"/>
        <v>233</v>
      </c>
      <c r="I1141" s="68" t="str">
        <f t="shared" si="137"/>
        <v>69_233_AD</v>
      </c>
      <c r="J1141" s="60">
        <v>20.317744159992401</v>
      </c>
      <c r="K1141" s="60">
        <v>37.514355045835401</v>
      </c>
      <c r="L1141" s="60">
        <v>68.758543487921997</v>
      </c>
      <c r="M1141" s="68">
        <v>167</v>
      </c>
      <c r="N1141" s="70">
        <f t="shared" si="138"/>
        <v>0.48927038626609443</v>
      </c>
      <c r="O1141" s="71">
        <v>28564080.489999998</v>
      </c>
      <c r="P1141" s="57">
        <f t="shared" si="139"/>
        <v>0.41642098511288111</v>
      </c>
      <c r="Q1141" s="68">
        <v>114</v>
      </c>
      <c r="R1141" s="68">
        <v>181</v>
      </c>
      <c r="S1141" s="72">
        <f t="shared" si="140"/>
        <v>42.1968808979166</v>
      </c>
    </row>
    <row r="1142" spans="1:19" x14ac:dyDescent="0.25">
      <c r="A1142" s="68">
        <f t="shared" si="143"/>
        <v>1140</v>
      </c>
      <c r="B1142" s="68" t="s">
        <v>17</v>
      </c>
      <c r="C1142" s="68" t="s">
        <v>651</v>
      </c>
      <c r="D1142" s="68" t="s">
        <v>2456</v>
      </c>
      <c r="E1142" s="68" t="str">
        <f t="shared" si="141"/>
        <v>AR</v>
      </c>
      <c r="F1142" s="68" t="s">
        <v>650</v>
      </c>
      <c r="G1142" s="68">
        <f t="shared" si="142"/>
        <v>69</v>
      </c>
      <c r="H1142" s="68">
        <f t="shared" si="144"/>
        <v>233</v>
      </c>
      <c r="I1142" s="68" t="str">
        <f t="shared" si="137"/>
        <v>69_233_AR</v>
      </c>
      <c r="J1142" s="60">
        <v>24.116972838906399</v>
      </c>
      <c r="K1142" s="60">
        <v>39.111536328659497</v>
      </c>
      <c r="L1142" s="60">
        <v>64.449674539310195</v>
      </c>
      <c r="M1142" s="68">
        <v>56</v>
      </c>
      <c r="N1142" s="70">
        <f t="shared" si="138"/>
        <v>0.12875536480686695</v>
      </c>
      <c r="O1142" s="71">
        <v>12337384.279999999</v>
      </c>
      <c r="P1142" s="57">
        <f t="shared" si="139"/>
        <v>0.17986035704500891</v>
      </c>
      <c r="Q1142" s="68">
        <v>30</v>
      </c>
      <c r="R1142" s="68">
        <v>65</v>
      </c>
      <c r="S1142" s="72">
        <f t="shared" si="140"/>
        <v>42.559394568958702</v>
      </c>
    </row>
    <row r="1143" spans="1:19" x14ac:dyDescent="0.25">
      <c r="A1143" s="68">
        <f t="shared" si="143"/>
        <v>1141</v>
      </c>
      <c r="B1143" s="68" t="s">
        <v>17</v>
      </c>
      <c r="C1143" s="68" t="s">
        <v>651</v>
      </c>
      <c r="D1143" s="68" t="s">
        <v>3088</v>
      </c>
      <c r="E1143" s="68" t="str">
        <f t="shared" si="141"/>
        <v>SERV</v>
      </c>
      <c r="F1143" s="68" t="s">
        <v>650</v>
      </c>
      <c r="G1143" s="68">
        <f t="shared" si="142"/>
        <v>69</v>
      </c>
      <c r="H1143" s="68">
        <f t="shared" si="144"/>
        <v>233</v>
      </c>
      <c r="I1143" s="68" t="str">
        <f t="shared" si="137"/>
        <v>69_233_SERV</v>
      </c>
      <c r="J1143" s="60">
        <v>23.387310656641301</v>
      </c>
      <c r="K1143" s="60">
        <v>36.960983483631203</v>
      </c>
      <c r="L1143" s="60">
        <v>49.0146588579045</v>
      </c>
      <c r="M1143" s="68">
        <v>123</v>
      </c>
      <c r="N1143" s="70">
        <f t="shared" si="138"/>
        <v>0.38197424892703863</v>
      </c>
      <c r="O1143" s="71">
        <v>27692774.02</v>
      </c>
      <c r="P1143" s="57">
        <f t="shared" si="139"/>
        <v>0.40371865784211003</v>
      </c>
      <c r="Q1143" s="68">
        <v>89</v>
      </c>
      <c r="R1143" s="68">
        <v>127</v>
      </c>
      <c r="S1143" s="72">
        <f t="shared" si="140"/>
        <v>36.454317666059005</v>
      </c>
    </row>
    <row r="1144" spans="1:19" x14ac:dyDescent="0.25">
      <c r="A1144" s="68">
        <f t="shared" si="143"/>
        <v>1142</v>
      </c>
      <c r="B1144" s="68" t="s">
        <v>17</v>
      </c>
      <c r="C1144" s="68" t="s">
        <v>929</v>
      </c>
      <c r="D1144" s="68" t="s">
        <v>2399</v>
      </c>
      <c r="E1144" s="68" t="str">
        <f t="shared" si="141"/>
        <v>AD</v>
      </c>
      <c r="F1144" s="68" t="s">
        <v>928</v>
      </c>
      <c r="G1144" s="68">
        <f t="shared" si="142"/>
        <v>69</v>
      </c>
      <c r="H1144" s="68">
        <f t="shared" si="144"/>
        <v>234</v>
      </c>
      <c r="I1144" s="68" t="str">
        <f t="shared" si="137"/>
        <v>69_234_AD</v>
      </c>
      <c r="J1144" s="60">
        <v>23.748266775989599</v>
      </c>
      <c r="K1144" s="60">
        <v>41.8014257789251</v>
      </c>
      <c r="L1144" s="60">
        <v>66.213273153546496</v>
      </c>
      <c r="M1144" s="68">
        <v>169</v>
      </c>
      <c r="N1144" s="70">
        <f t="shared" si="138"/>
        <v>0.41776315789473684</v>
      </c>
      <c r="O1144" s="71">
        <v>22477374.877</v>
      </c>
      <c r="P1144" s="57">
        <f t="shared" si="139"/>
        <v>0.26653863502964675</v>
      </c>
      <c r="Q1144" s="68">
        <v>127</v>
      </c>
      <c r="R1144" s="68">
        <v>193</v>
      </c>
      <c r="S1144" s="72">
        <f t="shared" si="140"/>
        <v>43.920988569487065</v>
      </c>
    </row>
    <row r="1145" spans="1:19" x14ac:dyDescent="0.25">
      <c r="A1145" s="68">
        <f t="shared" si="143"/>
        <v>1143</v>
      </c>
      <c r="B1145" s="68" t="s">
        <v>17</v>
      </c>
      <c r="C1145" s="68" t="s">
        <v>929</v>
      </c>
      <c r="D1145" s="68" t="s">
        <v>2456</v>
      </c>
      <c r="E1145" s="68" t="str">
        <f t="shared" si="141"/>
        <v>AR</v>
      </c>
      <c r="F1145" s="68" t="s">
        <v>928</v>
      </c>
      <c r="G1145" s="68">
        <f t="shared" si="142"/>
        <v>69</v>
      </c>
      <c r="H1145" s="68">
        <f t="shared" si="144"/>
        <v>234</v>
      </c>
      <c r="I1145" s="68" t="str">
        <f t="shared" si="137"/>
        <v>69_234_AR</v>
      </c>
      <c r="J1145" s="60">
        <v>31.110773619691201</v>
      </c>
      <c r="K1145" s="60">
        <v>25.266045428400499</v>
      </c>
      <c r="L1145" s="60">
        <v>63.024654766497697</v>
      </c>
      <c r="M1145" s="68">
        <v>49</v>
      </c>
      <c r="N1145" s="70">
        <f t="shared" si="138"/>
        <v>9.5394736842105268E-2</v>
      </c>
      <c r="O1145" s="71">
        <v>9299801.9479999896</v>
      </c>
      <c r="P1145" s="57">
        <f t="shared" si="139"/>
        <v>0.11027784742791995</v>
      </c>
      <c r="Q1145" s="68">
        <v>29</v>
      </c>
      <c r="R1145" s="68">
        <v>49</v>
      </c>
      <c r="S1145" s="72">
        <f t="shared" si="140"/>
        <v>39.8004912715298</v>
      </c>
    </row>
    <row r="1146" spans="1:19" x14ac:dyDescent="0.25">
      <c r="A1146" s="68">
        <f t="shared" si="143"/>
        <v>1144</v>
      </c>
      <c r="B1146" s="68" t="s">
        <v>17</v>
      </c>
      <c r="C1146" s="68" t="s">
        <v>929</v>
      </c>
      <c r="D1146" s="68" t="s">
        <v>3088</v>
      </c>
      <c r="E1146" s="68" t="str">
        <f t="shared" si="141"/>
        <v>SERV</v>
      </c>
      <c r="F1146" s="68" t="s">
        <v>928</v>
      </c>
      <c r="G1146" s="68">
        <f t="shared" si="142"/>
        <v>69</v>
      </c>
      <c r="H1146" s="68">
        <f t="shared" si="144"/>
        <v>234</v>
      </c>
      <c r="I1146" s="68" t="str">
        <f t="shared" si="137"/>
        <v>69_234_SERV</v>
      </c>
      <c r="J1146" s="60">
        <v>25.593091243731799</v>
      </c>
      <c r="K1146" s="60">
        <v>36.128124466564898</v>
      </c>
      <c r="L1146" s="60">
        <v>72.033774392770596</v>
      </c>
      <c r="M1146" s="68">
        <v>218</v>
      </c>
      <c r="N1146" s="70">
        <f t="shared" si="138"/>
        <v>0.48684210526315791</v>
      </c>
      <c r="O1146" s="71">
        <v>52553467.678000003</v>
      </c>
      <c r="P1146" s="57">
        <f t="shared" si="139"/>
        <v>0.62318351754243329</v>
      </c>
      <c r="Q1146" s="68">
        <v>148</v>
      </c>
      <c r="R1146" s="68">
        <v>220</v>
      </c>
      <c r="S1146" s="72">
        <f t="shared" si="140"/>
        <v>44.584996701022426</v>
      </c>
    </row>
    <row r="1147" spans="1:19" x14ac:dyDescent="0.25">
      <c r="A1147" s="68">
        <f t="shared" si="143"/>
        <v>1145</v>
      </c>
      <c r="B1147" s="68" t="s">
        <v>17</v>
      </c>
      <c r="C1147" s="68" t="s">
        <v>1164</v>
      </c>
      <c r="D1147" s="68" t="s">
        <v>2399</v>
      </c>
      <c r="E1147" s="68" t="str">
        <f t="shared" si="141"/>
        <v>AD</v>
      </c>
      <c r="F1147" s="68" t="s">
        <v>1163</v>
      </c>
      <c r="G1147" s="68">
        <f t="shared" si="142"/>
        <v>69</v>
      </c>
      <c r="H1147" s="68">
        <f t="shared" si="144"/>
        <v>235</v>
      </c>
      <c r="I1147" s="68" t="str">
        <f t="shared" si="137"/>
        <v>69_235_AD</v>
      </c>
      <c r="J1147" s="60">
        <v>19.022145925563699</v>
      </c>
      <c r="K1147" s="60">
        <v>22.271254319349801</v>
      </c>
      <c r="L1147" s="60">
        <v>5.9423018985728104</v>
      </c>
      <c r="M1147" s="68">
        <v>86</v>
      </c>
      <c r="N1147" s="70">
        <f t="shared" si="138"/>
        <v>0.37888198757763975</v>
      </c>
      <c r="O1147" s="71">
        <v>10940948.7449999</v>
      </c>
      <c r="P1147" s="57">
        <f t="shared" si="139"/>
        <v>0.27246159186641578</v>
      </c>
      <c r="Q1147" s="68">
        <v>61</v>
      </c>
      <c r="R1147" s="68">
        <v>116</v>
      </c>
      <c r="S1147" s="72">
        <f t="shared" si="140"/>
        <v>15.745234047828768</v>
      </c>
    </row>
    <row r="1148" spans="1:19" x14ac:dyDescent="0.25">
      <c r="A1148" s="68">
        <f t="shared" si="143"/>
        <v>1146</v>
      </c>
      <c r="B1148" s="68" t="s">
        <v>17</v>
      </c>
      <c r="C1148" s="68" t="s">
        <v>1164</v>
      </c>
      <c r="D1148" s="68" t="s">
        <v>2456</v>
      </c>
      <c r="E1148" s="68" t="str">
        <f t="shared" si="141"/>
        <v>AR</v>
      </c>
      <c r="F1148" s="68" t="s">
        <v>1163</v>
      </c>
      <c r="G1148" s="68">
        <f t="shared" si="142"/>
        <v>69</v>
      </c>
      <c r="H1148" s="68">
        <f t="shared" si="144"/>
        <v>235</v>
      </c>
      <c r="I1148" s="68" t="str">
        <f t="shared" si="137"/>
        <v>69_235_AR</v>
      </c>
      <c r="J1148" s="60">
        <v>40.723342788784002</v>
      </c>
      <c r="K1148" s="60">
        <v>14.1294588196881</v>
      </c>
      <c r="L1148" s="60">
        <v>20.198295926723102</v>
      </c>
      <c r="M1148" s="68">
        <v>4</v>
      </c>
      <c r="N1148" s="70">
        <f t="shared" si="138"/>
        <v>2.4844720496894408E-2</v>
      </c>
      <c r="O1148" s="71">
        <v>202638</v>
      </c>
      <c r="P1148" s="57">
        <f t="shared" si="139"/>
        <v>5.0462782834860328E-3</v>
      </c>
      <c r="Q1148" s="68">
        <v>4</v>
      </c>
      <c r="R1148" s="68">
        <v>4</v>
      </c>
      <c r="S1148" s="72">
        <f t="shared" si="140"/>
        <v>25.017032511731738</v>
      </c>
    </row>
    <row r="1149" spans="1:19" x14ac:dyDescent="0.25">
      <c r="A1149" s="68">
        <f t="shared" si="143"/>
        <v>1147</v>
      </c>
      <c r="B1149" s="68" t="s">
        <v>17</v>
      </c>
      <c r="C1149" s="68" t="s">
        <v>1164</v>
      </c>
      <c r="D1149" s="68" t="s">
        <v>2860</v>
      </c>
      <c r="E1149" s="68" t="str">
        <f t="shared" si="141"/>
        <v>OP</v>
      </c>
      <c r="F1149" s="68" t="s">
        <v>1163</v>
      </c>
      <c r="G1149" s="68">
        <f t="shared" si="142"/>
        <v>69</v>
      </c>
      <c r="H1149" s="68">
        <f t="shared" si="144"/>
        <v>235</v>
      </c>
      <c r="I1149" s="68" t="str">
        <f t="shared" si="137"/>
        <v>69_235_OP</v>
      </c>
      <c r="J1149" s="60">
        <v>37.1880755266329</v>
      </c>
      <c r="K1149" s="60">
        <v>29.125610374195698</v>
      </c>
      <c r="L1149" s="60">
        <v>6.43191988507182</v>
      </c>
      <c r="M1149" s="68">
        <v>49</v>
      </c>
      <c r="N1149" s="70">
        <f t="shared" si="138"/>
        <v>0.14285714285714285</v>
      </c>
      <c r="O1149" s="71">
        <v>9881518.159</v>
      </c>
      <c r="P1149" s="57">
        <f t="shared" si="139"/>
        <v>0.24607867474824358</v>
      </c>
      <c r="Q1149" s="68">
        <v>23</v>
      </c>
      <c r="R1149" s="68">
        <v>49</v>
      </c>
      <c r="S1149" s="72">
        <f t="shared" si="140"/>
        <v>24.248535261966808</v>
      </c>
    </row>
    <row r="1150" spans="1:19" x14ac:dyDescent="0.25">
      <c r="A1150" s="68">
        <f t="shared" si="143"/>
        <v>1148</v>
      </c>
      <c r="B1150" s="68" t="s">
        <v>17</v>
      </c>
      <c r="C1150" s="68" t="s">
        <v>1164</v>
      </c>
      <c r="D1150" s="68" t="s">
        <v>3088</v>
      </c>
      <c r="E1150" s="68" t="str">
        <f t="shared" si="141"/>
        <v>SERV</v>
      </c>
      <c r="F1150" s="68" t="s">
        <v>1163</v>
      </c>
      <c r="G1150" s="68">
        <f t="shared" si="142"/>
        <v>69</v>
      </c>
      <c r="H1150" s="68">
        <f t="shared" si="144"/>
        <v>235</v>
      </c>
      <c r="I1150" s="68" t="str">
        <f t="shared" si="137"/>
        <v>69_235_SERV</v>
      </c>
      <c r="J1150" s="60">
        <v>20.847728832812098</v>
      </c>
      <c r="K1150" s="60">
        <v>21.636395449868001</v>
      </c>
      <c r="L1150" s="60">
        <v>3.8900420768349901</v>
      </c>
      <c r="M1150" s="68">
        <v>162</v>
      </c>
      <c r="N1150" s="70">
        <f t="shared" si="138"/>
        <v>0.453416149068323</v>
      </c>
      <c r="O1150" s="71">
        <v>19130825.589000002</v>
      </c>
      <c r="P1150" s="57">
        <f t="shared" si="139"/>
        <v>0.47641345510185457</v>
      </c>
      <c r="Q1150" s="68">
        <v>73</v>
      </c>
      <c r="R1150" s="68">
        <v>163</v>
      </c>
      <c r="S1150" s="72">
        <f t="shared" si="140"/>
        <v>15.458055453171696</v>
      </c>
    </row>
    <row r="1151" spans="1:19" x14ac:dyDescent="0.25">
      <c r="A1151" s="68">
        <f t="shared" si="143"/>
        <v>1149</v>
      </c>
      <c r="B1151" s="68" t="s">
        <v>17</v>
      </c>
      <c r="C1151" s="68" t="s">
        <v>469</v>
      </c>
      <c r="D1151" s="68" t="s">
        <v>2399</v>
      </c>
      <c r="E1151" s="68" t="str">
        <f t="shared" si="141"/>
        <v>AD</v>
      </c>
      <c r="F1151" s="68" t="s">
        <v>468</v>
      </c>
      <c r="G1151" s="68">
        <f t="shared" si="142"/>
        <v>69</v>
      </c>
      <c r="H1151" s="68">
        <f t="shared" si="144"/>
        <v>236</v>
      </c>
      <c r="I1151" s="68" t="str">
        <f t="shared" si="137"/>
        <v>69_236_AD</v>
      </c>
      <c r="J1151" s="60">
        <v>44.186651012674702</v>
      </c>
      <c r="K1151" s="60">
        <v>42.434384591115602</v>
      </c>
      <c r="L1151" s="60">
        <v>45.7877684969733</v>
      </c>
      <c r="M1151" s="68">
        <v>71</v>
      </c>
      <c r="N1151" s="70">
        <f t="shared" si="138"/>
        <v>0.47272727272727272</v>
      </c>
      <c r="O1151" s="71">
        <v>175345198.81999901</v>
      </c>
      <c r="P1151" s="57">
        <f t="shared" si="139"/>
        <v>0.6587202702933056</v>
      </c>
      <c r="Q1151" s="68">
        <v>52</v>
      </c>
      <c r="R1151" s="68">
        <v>73</v>
      </c>
      <c r="S1151" s="72">
        <f t="shared" si="140"/>
        <v>44.136268033587868</v>
      </c>
    </row>
    <row r="1152" spans="1:19" x14ac:dyDescent="0.25">
      <c r="A1152" s="68">
        <f t="shared" si="143"/>
        <v>1150</v>
      </c>
      <c r="B1152" s="68" t="s">
        <v>17</v>
      </c>
      <c r="C1152" s="68" t="s">
        <v>469</v>
      </c>
      <c r="D1152" s="68" t="s">
        <v>2860</v>
      </c>
      <c r="E1152" s="68" t="str">
        <f t="shared" si="141"/>
        <v>OP</v>
      </c>
      <c r="F1152" s="68" t="s">
        <v>468</v>
      </c>
      <c r="G1152" s="68">
        <f t="shared" si="142"/>
        <v>69</v>
      </c>
      <c r="H1152" s="68">
        <f t="shared" si="144"/>
        <v>236</v>
      </c>
      <c r="I1152" s="68" t="str">
        <f t="shared" si="137"/>
        <v>69_236_OP</v>
      </c>
      <c r="J1152" s="60">
        <v>58.032533491778899</v>
      </c>
      <c r="K1152" s="60">
        <v>28.8974513653679</v>
      </c>
      <c r="L1152" s="60">
        <v>13.875147928173799</v>
      </c>
      <c r="M1152" s="68">
        <v>9</v>
      </c>
      <c r="N1152" s="70">
        <f t="shared" si="138"/>
        <v>6.363636363636363E-2</v>
      </c>
      <c r="O1152" s="71">
        <v>5384914.1399999997</v>
      </c>
      <c r="P1152" s="57">
        <f t="shared" si="139"/>
        <v>2.0229536489609731E-2</v>
      </c>
      <c r="Q1152" s="68">
        <v>7</v>
      </c>
      <c r="R1152" s="68">
        <v>9</v>
      </c>
      <c r="S1152" s="72">
        <f t="shared" si="140"/>
        <v>33.601710928440198</v>
      </c>
    </row>
    <row r="1153" spans="1:19" x14ac:dyDescent="0.25">
      <c r="A1153" s="68">
        <f t="shared" si="143"/>
        <v>1151</v>
      </c>
      <c r="B1153" s="68" t="s">
        <v>17</v>
      </c>
      <c r="C1153" s="68" t="s">
        <v>469</v>
      </c>
      <c r="D1153" s="68" t="s">
        <v>3088</v>
      </c>
      <c r="E1153" s="68" t="str">
        <f t="shared" si="141"/>
        <v>SERV</v>
      </c>
      <c r="F1153" s="68" t="s">
        <v>468</v>
      </c>
      <c r="G1153" s="68">
        <f t="shared" si="142"/>
        <v>69</v>
      </c>
      <c r="H1153" s="68">
        <f t="shared" si="144"/>
        <v>236</v>
      </c>
      <c r="I1153" s="68" t="str">
        <f t="shared" si="137"/>
        <v>69_236_SERV</v>
      </c>
      <c r="J1153" s="60">
        <v>49.250883093759001</v>
      </c>
      <c r="K1153" s="60">
        <v>32.876455060254003</v>
      </c>
      <c r="L1153" s="60">
        <v>18.374117685006901</v>
      </c>
      <c r="M1153" s="68">
        <v>62</v>
      </c>
      <c r="N1153" s="70">
        <f t="shared" si="138"/>
        <v>0.38181818181818183</v>
      </c>
      <c r="O1153" s="71">
        <v>81108950.549999997</v>
      </c>
      <c r="P1153" s="57">
        <f t="shared" si="139"/>
        <v>0.30470243946826908</v>
      </c>
      <c r="Q1153" s="68">
        <v>42</v>
      </c>
      <c r="R1153" s="68">
        <v>65</v>
      </c>
      <c r="S1153" s="72">
        <f t="shared" si="140"/>
        <v>33.500485279673306</v>
      </c>
    </row>
    <row r="1154" spans="1:19" x14ac:dyDescent="0.25">
      <c r="A1154" s="68">
        <f t="shared" si="143"/>
        <v>1152</v>
      </c>
      <c r="B1154" s="68" t="s">
        <v>17</v>
      </c>
      <c r="C1154" s="68" t="s">
        <v>469</v>
      </c>
      <c r="D1154" s="68" t="s">
        <v>2893</v>
      </c>
      <c r="E1154" s="68" t="str">
        <f t="shared" si="141"/>
        <v>SOP</v>
      </c>
      <c r="F1154" s="68" t="s">
        <v>468</v>
      </c>
      <c r="G1154" s="68">
        <f t="shared" si="142"/>
        <v>69</v>
      </c>
      <c r="H1154" s="68">
        <f t="shared" si="144"/>
        <v>236</v>
      </c>
      <c r="I1154" s="68" t="str">
        <f t="shared" si="137"/>
        <v>69_236_SOP</v>
      </c>
      <c r="J1154" s="60">
        <v>36.477812782767202</v>
      </c>
      <c r="K1154" s="60">
        <v>25.8991772806318</v>
      </c>
      <c r="L1154" s="60">
        <v>13.400985746595101</v>
      </c>
      <c r="M1154" s="68">
        <v>13</v>
      </c>
      <c r="N1154" s="70">
        <f t="shared" si="138"/>
        <v>8.1818181818181818E-2</v>
      </c>
      <c r="O1154" s="71">
        <v>4351619.73999999</v>
      </c>
      <c r="P1154" s="57">
        <f t="shared" si="139"/>
        <v>1.6347753748815728E-2</v>
      </c>
      <c r="Q1154" s="68">
        <v>9</v>
      </c>
      <c r="R1154" s="68">
        <v>13</v>
      </c>
      <c r="S1154" s="72">
        <f t="shared" si="140"/>
        <v>25.259325269998033</v>
      </c>
    </row>
    <row r="1155" spans="1:19" x14ac:dyDescent="0.25">
      <c r="A1155" s="68">
        <f t="shared" si="143"/>
        <v>1153</v>
      </c>
      <c r="B1155" s="68" t="s">
        <v>17</v>
      </c>
      <c r="C1155" s="68" t="s">
        <v>2360</v>
      </c>
      <c r="D1155" s="68" t="s">
        <v>2399</v>
      </c>
      <c r="E1155" s="68" t="str">
        <f t="shared" si="141"/>
        <v>AD</v>
      </c>
      <c r="F1155" s="68" t="s">
        <v>2359</v>
      </c>
      <c r="G1155" s="68">
        <f t="shared" si="142"/>
        <v>69</v>
      </c>
      <c r="H1155" s="68">
        <f t="shared" si="144"/>
        <v>237</v>
      </c>
      <c r="I1155" s="68" t="str">
        <f t="shared" ref="I1155:I1218" si="145">CONCATENATE(G1155,"_",H1155,"_",E1155)</f>
        <v>69_237_AD</v>
      </c>
      <c r="J1155" s="60">
        <v>26.679391622604999</v>
      </c>
      <c r="K1155" s="60">
        <v>58.560857376749198</v>
      </c>
      <c r="L1155" s="60">
        <v>66.163996306843202</v>
      </c>
      <c r="M1155" s="68">
        <v>782</v>
      </c>
      <c r="N1155" s="70">
        <f t="shared" ref="N1155:N1218" si="146">Q1155/SUMIF($C$3:$C$3832,C1155,$Q$3:$Q$3832)</f>
        <v>0.47422680412371132</v>
      </c>
      <c r="O1155" s="71">
        <v>3511974621.6626601</v>
      </c>
      <c r="P1155" s="57">
        <f t="shared" ref="P1155:P1218" si="147">O1155/SUMIF($C$3:$C$3832,C1155,$O$3:$O$3832)</f>
        <v>0.62295073337876827</v>
      </c>
      <c r="Q1155" s="68">
        <v>506</v>
      </c>
      <c r="R1155" s="68">
        <v>1134</v>
      </c>
      <c r="S1155" s="72">
        <f t="shared" ref="S1155:S1218" si="148">AVERAGE(J1155:L1155)</f>
        <v>50.468081768732468</v>
      </c>
    </row>
    <row r="1156" spans="1:19" x14ac:dyDescent="0.25">
      <c r="A1156" s="68">
        <f t="shared" si="143"/>
        <v>1154</v>
      </c>
      <c r="B1156" s="68" t="s">
        <v>17</v>
      </c>
      <c r="C1156" s="68" t="s">
        <v>2360</v>
      </c>
      <c r="D1156" s="68" t="s">
        <v>2456</v>
      </c>
      <c r="E1156" s="68" t="str">
        <f t="shared" ref="E1156:E1219" si="149">IF(D1156="Adquisiciones","AD",IF(D1156="Arrendamientos","AR",IF(D1156="Servicios","SERV",IF(D1156="Obra pública","OP",IF(D1156="Servicios relacionados con la OP","SOP","")))))</f>
        <v>AR</v>
      </c>
      <c r="F1156" s="68" t="s">
        <v>2359</v>
      </c>
      <c r="G1156" s="68">
        <f t="shared" ref="G1156:G1219" si="150">IF(B1156&lt;&gt;B1155,G1155+1,G1155)</f>
        <v>69</v>
      </c>
      <c r="H1156" s="68">
        <f t="shared" si="144"/>
        <v>237</v>
      </c>
      <c r="I1156" s="68" t="str">
        <f t="shared" si="145"/>
        <v>69_237_AR</v>
      </c>
      <c r="J1156" s="60">
        <v>36.869008558473702</v>
      </c>
      <c r="K1156" s="60">
        <v>21.1329687372459</v>
      </c>
      <c r="L1156" s="60">
        <v>61.106237044137004</v>
      </c>
      <c r="M1156" s="68">
        <v>4</v>
      </c>
      <c r="N1156" s="70">
        <f t="shared" si="146"/>
        <v>3.7488284910965324E-3</v>
      </c>
      <c r="O1156" s="71">
        <v>1101351.8</v>
      </c>
      <c r="P1156" s="57">
        <f t="shared" si="147"/>
        <v>1.9535673956357197E-4</v>
      </c>
      <c r="Q1156" s="68">
        <v>4</v>
      </c>
      <c r="R1156" s="68">
        <v>4</v>
      </c>
      <c r="S1156" s="72">
        <f t="shared" si="148"/>
        <v>39.702738113285534</v>
      </c>
    </row>
    <row r="1157" spans="1:19" x14ac:dyDescent="0.25">
      <c r="A1157" s="68">
        <f t="shared" ref="A1157:A1220" si="151">A1156+1</f>
        <v>1155</v>
      </c>
      <c r="B1157" s="68" t="s">
        <v>17</v>
      </c>
      <c r="C1157" s="68" t="s">
        <v>2360</v>
      </c>
      <c r="D1157" s="68" t="s">
        <v>2860</v>
      </c>
      <c r="E1157" s="68" t="str">
        <f t="shared" si="149"/>
        <v>OP</v>
      </c>
      <c r="F1157" s="68" t="s">
        <v>2359</v>
      </c>
      <c r="G1157" s="68">
        <f t="shared" si="150"/>
        <v>69</v>
      </c>
      <c r="H1157" s="68">
        <f t="shared" si="144"/>
        <v>237</v>
      </c>
      <c r="I1157" s="68" t="str">
        <f t="shared" si="145"/>
        <v>69_237_OP</v>
      </c>
      <c r="J1157" s="60">
        <v>41.198750884307799</v>
      </c>
      <c r="K1157" s="60">
        <v>68.882830406162896</v>
      </c>
      <c r="L1157" s="60">
        <v>24.4052184236401</v>
      </c>
      <c r="M1157" s="68">
        <v>194</v>
      </c>
      <c r="N1157" s="70">
        <f t="shared" si="146"/>
        <v>0.10684161199625117</v>
      </c>
      <c r="O1157" s="71">
        <v>1758159641.5112901</v>
      </c>
      <c r="P1157" s="57">
        <f t="shared" si="147"/>
        <v>0.31186069264871058</v>
      </c>
      <c r="Q1157" s="68">
        <v>114</v>
      </c>
      <c r="R1157" s="68">
        <v>201</v>
      </c>
      <c r="S1157" s="72">
        <f t="shared" si="148"/>
        <v>44.828933238036932</v>
      </c>
    </row>
    <row r="1158" spans="1:19" x14ac:dyDescent="0.25">
      <c r="A1158" s="68">
        <f t="shared" si="151"/>
        <v>1156</v>
      </c>
      <c r="B1158" s="68" t="s">
        <v>17</v>
      </c>
      <c r="C1158" s="68" t="s">
        <v>2360</v>
      </c>
      <c r="D1158" s="68" t="s">
        <v>3088</v>
      </c>
      <c r="E1158" s="68" t="str">
        <f t="shared" si="149"/>
        <v>SERV</v>
      </c>
      <c r="F1158" s="68" t="s">
        <v>2359</v>
      </c>
      <c r="G1158" s="68">
        <f t="shared" si="150"/>
        <v>69</v>
      </c>
      <c r="H1158" s="68">
        <f t="shared" si="144"/>
        <v>237</v>
      </c>
      <c r="I1158" s="68" t="str">
        <f t="shared" si="145"/>
        <v>69_237_SERV</v>
      </c>
      <c r="J1158" s="60">
        <v>13.9872535468118</v>
      </c>
      <c r="K1158" s="60">
        <v>56.883330704516297</v>
      </c>
      <c r="L1158" s="60">
        <v>77.356640755701804</v>
      </c>
      <c r="M1158" s="68">
        <v>561</v>
      </c>
      <c r="N1158" s="70">
        <f t="shared" si="146"/>
        <v>0.41518275538894095</v>
      </c>
      <c r="O1158" s="71">
        <v>366408637.588956</v>
      </c>
      <c r="P1158" s="57">
        <f t="shared" si="147"/>
        <v>6.4993217232957631E-2</v>
      </c>
      <c r="Q1158" s="68">
        <v>443</v>
      </c>
      <c r="R1158" s="68">
        <v>616</v>
      </c>
      <c r="S1158" s="72">
        <f t="shared" si="148"/>
        <v>49.409075002343307</v>
      </c>
    </row>
    <row r="1159" spans="1:19" x14ac:dyDescent="0.25">
      <c r="A1159" s="68">
        <f t="shared" si="151"/>
        <v>1157</v>
      </c>
      <c r="B1159" s="68" t="s">
        <v>17</v>
      </c>
      <c r="C1159" s="68" t="s">
        <v>39</v>
      </c>
      <c r="D1159" s="68" t="s">
        <v>2399</v>
      </c>
      <c r="E1159" s="68" t="str">
        <f t="shared" si="149"/>
        <v>AD</v>
      </c>
      <c r="F1159" s="68" t="s">
        <v>38</v>
      </c>
      <c r="G1159" s="68">
        <f t="shared" si="150"/>
        <v>69</v>
      </c>
      <c r="H1159" s="68">
        <f t="shared" si="144"/>
        <v>238</v>
      </c>
      <c r="I1159" s="68" t="str">
        <f t="shared" si="145"/>
        <v>69_238_AD</v>
      </c>
      <c r="J1159" s="60">
        <v>27.793417847899399</v>
      </c>
      <c r="K1159" s="60">
        <v>22.730143409615099</v>
      </c>
      <c r="L1159" s="60">
        <v>11.191310123905501</v>
      </c>
      <c r="M1159" s="68">
        <v>26</v>
      </c>
      <c r="N1159" s="70">
        <f t="shared" si="146"/>
        <v>0.26415094339622641</v>
      </c>
      <c r="O1159" s="71">
        <v>2321905.3119581798</v>
      </c>
      <c r="P1159" s="57">
        <f t="shared" si="147"/>
        <v>8.0845673201030713E-2</v>
      </c>
      <c r="Q1159" s="68">
        <v>14</v>
      </c>
      <c r="R1159" s="68">
        <v>26</v>
      </c>
      <c r="S1159" s="72">
        <f t="shared" si="148"/>
        <v>20.571623793806669</v>
      </c>
    </row>
    <row r="1160" spans="1:19" x14ac:dyDescent="0.25">
      <c r="A1160" s="68">
        <f t="shared" si="151"/>
        <v>1158</v>
      </c>
      <c r="B1160" s="68" t="s">
        <v>17</v>
      </c>
      <c r="C1160" s="68" t="s">
        <v>39</v>
      </c>
      <c r="D1160" s="68" t="s">
        <v>3088</v>
      </c>
      <c r="E1160" s="68" t="str">
        <f t="shared" si="149"/>
        <v>SERV</v>
      </c>
      <c r="F1160" s="68" t="s">
        <v>38</v>
      </c>
      <c r="G1160" s="68">
        <f t="shared" si="150"/>
        <v>69</v>
      </c>
      <c r="H1160" s="68">
        <f t="shared" si="144"/>
        <v>238</v>
      </c>
      <c r="I1160" s="68" t="str">
        <f t="shared" si="145"/>
        <v>69_238_SERV</v>
      </c>
      <c r="J1160" s="60">
        <v>41.345225251818697</v>
      </c>
      <c r="K1160" s="60">
        <v>27.1437553322355</v>
      </c>
      <c r="L1160" s="60">
        <v>12.1668716280792</v>
      </c>
      <c r="M1160" s="68">
        <v>92</v>
      </c>
      <c r="N1160" s="70">
        <f t="shared" si="146"/>
        <v>0.73584905660377353</v>
      </c>
      <c r="O1160" s="71">
        <v>26398312.109999999</v>
      </c>
      <c r="P1160" s="57">
        <f t="shared" si="147"/>
        <v>0.91915432679896936</v>
      </c>
      <c r="Q1160" s="68">
        <v>39</v>
      </c>
      <c r="R1160" s="68">
        <v>92</v>
      </c>
      <c r="S1160" s="72">
        <f t="shared" si="148"/>
        <v>26.885284070711133</v>
      </c>
    </row>
    <row r="1161" spans="1:19" x14ac:dyDescent="0.25">
      <c r="A1161" s="68">
        <f t="shared" si="151"/>
        <v>1159</v>
      </c>
      <c r="B1161" s="68" t="s">
        <v>17</v>
      </c>
      <c r="C1161" s="68" t="s">
        <v>2475</v>
      </c>
      <c r="D1161" s="68" t="s">
        <v>2860</v>
      </c>
      <c r="E1161" s="68" t="str">
        <f t="shared" si="149"/>
        <v>OP</v>
      </c>
      <c r="F1161" s="68" t="s">
        <v>2474</v>
      </c>
      <c r="G1161" s="68">
        <f t="shared" si="150"/>
        <v>69</v>
      </c>
      <c r="H1161" s="68">
        <f t="shared" ref="H1161:H1224" si="152">IF(B1161&lt;&gt;B1160,1,IF(C1161&lt;&gt;C1160,H1160+1,H1160))</f>
        <v>239</v>
      </c>
      <c r="I1161" s="68" t="str">
        <f t="shared" si="145"/>
        <v>69_239_OP</v>
      </c>
      <c r="J1161" s="60">
        <v>39.404092722160698</v>
      </c>
      <c r="K1161" s="60">
        <v>46.982067167435503</v>
      </c>
      <c r="L1161" s="60">
        <v>35.691434157137799</v>
      </c>
      <c r="M1161" s="68">
        <v>614</v>
      </c>
      <c r="N1161" s="70">
        <f t="shared" si="146"/>
        <v>0.89743589743589747</v>
      </c>
      <c r="O1161" s="71">
        <v>5555463221.2399998</v>
      </c>
      <c r="P1161" s="57">
        <f t="shared" si="147"/>
        <v>0.9984256617967544</v>
      </c>
      <c r="Q1161" s="68">
        <v>140</v>
      </c>
      <c r="R1161" s="68">
        <v>626</v>
      </c>
      <c r="S1161" s="72">
        <f t="shared" si="148"/>
        <v>40.692531348911331</v>
      </c>
    </row>
    <row r="1162" spans="1:19" x14ac:dyDescent="0.25">
      <c r="A1162" s="68">
        <f t="shared" si="151"/>
        <v>1160</v>
      </c>
      <c r="B1162" s="68" t="s">
        <v>17</v>
      </c>
      <c r="C1162" s="68" t="s">
        <v>2475</v>
      </c>
      <c r="D1162" s="68" t="s">
        <v>2893</v>
      </c>
      <c r="E1162" s="68" t="str">
        <f t="shared" si="149"/>
        <v>SOP</v>
      </c>
      <c r="F1162" s="68" t="s">
        <v>2474</v>
      </c>
      <c r="G1162" s="68">
        <f t="shared" si="150"/>
        <v>69</v>
      </c>
      <c r="H1162" s="68">
        <f t="shared" si="152"/>
        <v>239</v>
      </c>
      <c r="I1162" s="68" t="str">
        <f t="shared" si="145"/>
        <v>69_239_SOP</v>
      </c>
      <c r="J1162" s="60">
        <v>26.627966552097298</v>
      </c>
      <c r="K1162" s="60">
        <v>29.4438589816417</v>
      </c>
      <c r="L1162" s="60">
        <v>39.351696863304099</v>
      </c>
      <c r="M1162" s="68">
        <v>35</v>
      </c>
      <c r="N1162" s="70">
        <f t="shared" si="146"/>
        <v>0.10256410256410256</v>
      </c>
      <c r="O1162" s="71">
        <v>8759969.1400000006</v>
      </c>
      <c r="P1162" s="57">
        <f t="shared" si="147"/>
        <v>1.5743382032455374E-3</v>
      </c>
      <c r="Q1162" s="68">
        <v>16</v>
      </c>
      <c r="R1162" s="68">
        <v>35</v>
      </c>
      <c r="S1162" s="72">
        <f t="shared" si="148"/>
        <v>31.807840799014368</v>
      </c>
    </row>
    <row r="1163" spans="1:19" x14ac:dyDescent="0.25">
      <c r="A1163" s="68">
        <f t="shared" si="151"/>
        <v>1161</v>
      </c>
      <c r="B1163" s="68" t="s">
        <v>17</v>
      </c>
      <c r="C1163" s="68" t="s">
        <v>2656</v>
      </c>
      <c r="D1163" s="68" t="s">
        <v>2860</v>
      </c>
      <c r="E1163" s="68" t="str">
        <f t="shared" si="149"/>
        <v>OP</v>
      </c>
      <c r="F1163" s="68" t="s">
        <v>2655</v>
      </c>
      <c r="G1163" s="68">
        <f t="shared" si="150"/>
        <v>69</v>
      </c>
      <c r="H1163" s="68">
        <f t="shared" si="152"/>
        <v>240</v>
      </c>
      <c r="I1163" s="68" t="str">
        <f t="shared" si="145"/>
        <v>69_240_OP</v>
      </c>
      <c r="J1163" s="60">
        <v>38.560496292571301</v>
      </c>
      <c r="K1163" s="60">
        <v>46.268567764804303</v>
      </c>
      <c r="L1163" s="60">
        <v>25.685184742232501</v>
      </c>
      <c r="M1163" s="68">
        <v>174</v>
      </c>
      <c r="N1163" s="70">
        <f t="shared" si="146"/>
        <v>0.86419753086419748</v>
      </c>
      <c r="O1163" s="71">
        <v>3950435379.6900001</v>
      </c>
      <c r="P1163" s="57">
        <f t="shared" si="147"/>
        <v>0.99609609725075343</v>
      </c>
      <c r="Q1163" s="68">
        <v>70</v>
      </c>
      <c r="R1163" s="68">
        <v>174</v>
      </c>
      <c r="S1163" s="72">
        <f t="shared" si="148"/>
        <v>36.838082933202706</v>
      </c>
    </row>
    <row r="1164" spans="1:19" x14ac:dyDescent="0.25">
      <c r="A1164" s="68">
        <f t="shared" si="151"/>
        <v>1162</v>
      </c>
      <c r="B1164" s="68" t="s">
        <v>17</v>
      </c>
      <c r="C1164" s="68" t="s">
        <v>2656</v>
      </c>
      <c r="D1164" s="68" t="s">
        <v>3088</v>
      </c>
      <c r="E1164" s="68" t="str">
        <f t="shared" si="149"/>
        <v>SERV</v>
      </c>
      <c r="F1164" s="68" t="s">
        <v>2655</v>
      </c>
      <c r="G1164" s="68">
        <f t="shared" si="150"/>
        <v>69</v>
      </c>
      <c r="H1164" s="68">
        <f t="shared" si="152"/>
        <v>240</v>
      </c>
      <c r="I1164" s="68" t="str">
        <f t="shared" si="145"/>
        <v>69_240_SERV</v>
      </c>
      <c r="J1164" s="60">
        <v>57.673951284605202</v>
      </c>
      <c r="K1164" s="60">
        <v>36.264117185581</v>
      </c>
      <c r="L1164" s="60">
        <v>38.7844575442492</v>
      </c>
      <c r="M1164" s="68">
        <v>14</v>
      </c>
      <c r="N1164" s="70">
        <f t="shared" si="146"/>
        <v>9.8765432098765427E-2</v>
      </c>
      <c r="O1164" s="71">
        <v>7902931.3099999996</v>
      </c>
      <c r="P1164" s="57">
        <f t="shared" si="147"/>
        <v>1.9927117591148963E-3</v>
      </c>
      <c r="Q1164" s="68">
        <v>8</v>
      </c>
      <c r="R1164" s="68">
        <v>14</v>
      </c>
      <c r="S1164" s="72">
        <f t="shared" si="148"/>
        <v>44.240842004811803</v>
      </c>
    </row>
    <row r="1165" spans="1:19" x14ac:dyDescent="0.25">
      <c r="A1165" s="68">
        <f t="shared" si="151"/>
        <v>1163</v>
      </c>
      <c r="B1165" s="68" t="s">
        <v>17</v>
      </c>
      <c r="C1165" s="68" t="s">
        <v>2656</v>
      </c>
      <c r="D1165" s="68" t="s">
        <v>2893</v>
      </c>
      <c r="E1165" s="68" t="str">
        <f t="shared" si="149"/>
        <v>SOP</v>
      </c>
      <c r="F1165" s="68" t="s">
        <v>2655</v>
      </c>
      <c r="G1165" s="68">
        <f t="shared" si="150"/>
        <v>69</v>
      </c>
      <c r="H1165" s="68">
        <f t="shared" si="152"/>
        <v>240</v>
      </c>
      <c r="I1165" s="68" t="str">
        <f t="shared" si="145"/>
        <v>69_240_SOP</v>
      </c>
      <c r="J1165" s="60">
        <v>34.151036389310399</v>
      </c>
      <c r="K1165" s="60">
        <v>48.687075834534902</v>
      </c>
      <c r="L1165" s="60">
        <v>26.655609105834301</v>
      </c>
      <c r="M1165" s="68">
        <v>6</v>
      </c>
      <c r="N1165" s="70">
        <f t="shared" si="146"/>
        <v>3.7037037037037035E-2</v>
      </c>
      <c r="O1165" s="71">
        <v>7579626.6299999999</v>
      </c>
      <c r="P1165" s="57">
        <f t="shared" si="147"/>
        <v>1.9111909901316623E-3</v>
      </c>
      <c r="Q1165" s="68">
        <v>3</v>
      </c>
      <c r="R1165" s="68">
        <v>6</v>
      </c>
      <c r="S1165" s="72">
        <f t="shared" si="148"/>
        <v>36.497907109893198</v>
      </c>
    </row>
    <row r="1166" spans="1:19" x14ac:dyDescent="0.25">
      <c r="A1166" s="68">
        <f t="shared" si="151"/>
        <v>1164</v>
      </c>
      <c r="B1166" s="68" t="s">
        <v>17</v>
      </c>
      <c r="C1166" s="68" t="s">
        <v>231</v>
      </c>
      <c r="D1166" s="68" t="s">
        <v>2399</v>
      </c>
      <c r="E1166" s="68" t="str">
        <f t="shared" si="149"/>
        <v>AD</v>
      </c>
      <c r="F1166" s="68" t="s">
        <v>230</v>
      </c>
      <c r="G1166" s="68">
        <f t="shared" si="150"/>
        <v>69</v>
      </c>
      <c r="H1166" s="68">
        <f t="shared" si="152"/>
        <v>241</v>
      </c>
      <c r="I1166" s="68" t="str">
        <f t="shared" si="145"/>
        <v>69_241_AD</v>
      </c>
      <c r="J1166" s="60">
        <v>28.0380631163254</v>
      </c>
      <c r="K1166" s="60">
        <v>54.106691145022403</v>
      </c>
      <c r="L1166" s="60">
        <v>34.760466427116597</v>
      </c>
      <c r="M1166" s="68">
        <v>231</v>
      </c>
      <c r="N1166" s="70">
        <f t="shared" si="146"/>
        <v>0.30962343096234307</v>
      </c>
      <c r="O1166" s="71">
        <v>80338710.25</v>
      </c>
      <c r="P1166" s="57">
        <f t="shared" si="147"/>
        <v>0.13889067219875789</v>
      </c>
      <c r="Q1166" s="68">
        <v>74</v>
      </c>
      <c r="R1166" s="68">
        <v>233</v>
      </c>
      <c r="S1166" s="72">
        <f t="shared" si="148"/>
        <v>38.968406896154796</v>
      </c>
    </row>
    <row r="1167" spans="1:19" x14ac:dyDescent="0.25">
      <c r="A1167" s="68">
        <f t="shared" si="151"/>
        <v>1165</v>
      </c>
      <c r="B1167" s="68" t="s">
        <v>17</v>
      </c>
      <c r="C1167" s="68" t="s">
        <v>231</v>
      </c>
      <c r="D1167" s="68" t="s">
        <v>2860</v>
      </c>
      <c r="E1167" s="68" t="str">
        <f t="shared" si="149"/>
        <v>OP</v>
      </c>
      <c r="F1167" s="68" t="s">
        <v>230</v>
      </c>
      <c r="G1167" s="68">
        <f t="shared" si="150"/>
        <v>69</v>
      </c>
      <c r="H1167" s="68">
        <f t="shared" si="152"/>
        <v>241</v>
      </c>
      <c r="I1167" s="68" t="str">
        <f t="shared" si="145"/>
        <v>69_241_OP</v>
      </c>
      <c r="J1167" s="60">
        <v>63.227631128520102</v>
      </c>
      <c r="K1167" s="60">
        <v>52.116095666463103</v>
      </c>
      <c r="L1167" s="60">
        <v>29.0750191583281</v>
      </c>
      <c r="M1167" s="68">
        <v>8</v>
      </c>
      <c r="N1167" s="70">
        <f t="shared" si="146"/>
        <v>2.9288702928870293E-2</v>
      </c>
      <c r="O1167" s="71">
        <v>6063018.2699999996</v>
      </c>
      <c r="P1167" s="57">
        <f t="shared" si="147"/>
        <v>1.0481829748737473E-2</v>
      </c>
      <c r="Q1167" s="68">
        <v>7</v>
      </c>
      <c r="R1167" s="68">
        <v>8</v>
      </c>
      <c r="S1167" s="72">
        <f t="shared" si="148"/>
        <v>48.139581984437108</v>
      </c>
    </row>
    <row r="1168" spans="1:19" x14ac:dyDescent="0.25">
      <c r="A1168" s="68">
        <f t="shared" si="151"/>
        <v>1166</v>
      </c>
      <c r="B1168" s="68" t="s">
        <v>17</v>
      </c>
      <c r="C1168" s="68" t="s">
        <v>231</v>
      </c>
      <c r="D1168" s="68" t="s">
        <v>3088</v>
      </c>
      <c r="E1168" s="68" t="str">
        <f t="shared" si="149"/>
        <v>SERV</v>
      </c>
      <c r="F1168" s="68" t="s">
        <v>230</v>
      </c>
      <c r="G1168" s="68">
        <f t="shared" si="150"/>
        <v>69</v>
      </c>
      <c r="H1168" s="68">
        <f t="shared" si="152"/>
        <v>241</v>
      </c>
      <c r="I1168" s="68" t="str">
        <f t="shared" si="145"/>
        <v>69_241_SERV</v>
      </c>
      <c r="J1168" s="60">
        <v>46.602646263384997</v>
      </c>
      <c r="K1168" s="60">
        <v>59.290514318995399</v>
      </c>
      <c r="L1168" s="60">
        <v>38.913658506375498</v>
      </c>
      <c r="M1168" s="68">
        <v>462</v>
      </c>
      <c r="N1168" s="70">
        <f t="shared" si="146"/>
        <v>0.66108786610878656</v>
      </c>
      <c r="O1168" s="71">
        <v>492029558.31999898</v>
      </c>
      <c r="P1168" s="57">
        <f t="shared" si="147"/>
        <v>0.8506274980525047</v>
      </c>
      <c r="Q1168" s="68">
        <v>158</v>
      </c>
      <c r="R1168" s="68">
        <v>473</v>
      </c>
      <c r="S1168" s="72">
        <f t="shared" si="148"/>
        <v>48.268939696251969</v>
      </c>
    </row>
    <row r="1169" spans="1:19" x14ac:dyDescent="0.25">
      <c r="A1169" s="68">
        <f t="shared" si="151"/>
        <v>1167</v>
      </c>
      <c r="B1169" s="68" t="s">
        <v>17</v>
      </c>
      <c r="C1169" s="68" t="s">
        <v>1268</v>
      </c>
      <c r="D1169" s="68" t="s">
        <v>2399</v>
      </c>
      <c r="E1169" s="68" t="str">
        <f t="shared" si="149"/>
        <v>AD</v>
      </c>
      <c r="F1169" s="68" t="s">
        <v>1267</v>
      </c>
      <c r="G1169" s="68">
        <f t="shared" si="150"/>
        <v>69</v>
      </c>
      <c r="H1169" s="68">
        <f t="shared" si="152"/>
        <v>242</v>
      </c>
      <c r="I1169" s="68" t="str">
        <f t="shared" si="145"/>
        <v>69_242_AD</v>
      </c>
      <c r="J1169" s="60">
        <v>18.6934812463291</v>
      </c>
      <c r="K1169" s="60">
        <v>9.1123453575116393</v>
      </c>
      <c r="L1169" s="60">
        <v>12.3726733485884</v>
      </c>
      <c r="M1169" s="68">
        <v>56</v>
      </c>
      <c r="N1169" s="70">
        <f t="shared" si="146"/>
        <v>0.40540540540540543</v>
      </c>
      <c r="O1169" s="71">
        <v>10587608.17</v>
      </c>
      <c r="P1169" s="57">
        <f t="shared" si="147"/>
        <v>8.798349564188547E-2</v>
      </c>
      <c r="Q1169" s="68">
        <v>45</v>
      </c>
      <c r="R1169" s="68">
        <v>61</v>
      </c>
      <c r="S1169" s="72">
        <f t="shared" si="148"/>
        <v>13.392833317476379</v>
      </c>
    </row>
    <row r="1170" spans="1:19" x14ac:dyDescent="0.25">
      <c r="A1170" s="68">
        <f t="shared" si="151"/>
        <v>1168</v>
      </c>
      <c r="B1170" s="68" t="s">
        <v>17</v>
      </c>
      <c r="C1170" s="68" t="s">
        <v>1268</v>
      </c>
      <c r="D1170" s="68" t="s">
        <v>2860</v>
      </c>
      <c r="E1170" s="68" t="str">
        <f t="shared" si="149"/>
        <v>OP</v>
      </c>
      <c r="F1170" s="68" t="s">
        <v>1267</v>
      </c>
      <c r="G1170" s="68">
        <f t="shared" si="150"/>
        <v>69</v>
      </c>
      <c r="H1170" s="68">
        <f t="shared" si="152"/>
        <v>242</v>
      </c>
      <c r="I1170" s="68" t="str">
        <f t="shared" si="145"/>
        <v>69_242_OP</v>
      </c>
      <c r="J1170" s="60">
        <v>45.407893642009498</v>
      </c>
      <c r="K1170" s="60">
        <v>55.679072816925697</v>
      </c>
      <c r="L1170" s="60">
        <v>31.535840417143501</v>
      </c>
      <c r="M1170" s="68">
        <v>34</v>
      </c>
      <c r="N1170" s="70">
        <f t="shared" si="146"/>
        <v>0.18018018018018017</v>
      </c>
      <c r="O1170" s="71">
        <v>12475680.98</v>
      </c>
      <c r="P1170" s="57">
        <f t="shared" si="147"/>
        <v>0.10367346481933355</v>
      </c>
      <c r="Q1170" s="68">
        <v>20</v>
      </c>
      <c r="R1170" s="68">
        <v>34</v>
      </c>
      <c r="S1170" s="72">
        <f t="shared" si="148"/>
        <v>44.20760229202623</v>
      </c>
    </row>
    <row r="1171" spans="1:19" x14ac:dyDescent="0.25">
      <c r="A1171" s="68">
        <f t="shared" si="151"/>
        <v>1169</v>
      </c>
      <c r="B1171" s="68" t="s">
        <v>17</v>
      </c>
      <c r="C1171" s="68" t="s">
        <v>1268</v>
      </c>
      <c r="D1171" s="68" t="s">
        <v>3088</v>
      </c>
      <c r="E1171" s="68" t="str">
        <f t="shared" si="149"/>
        <v>SERV</v>
      </c>
      <c r="F1171" s="69" t="s">
        <v>1267</v>
      </c>
      <c r="G1171" s="68">
        <f t="shared" si="150"/>
        <v>69</v>
      </c>
      <c r="H1171" s="68">
        <f t="shared" si="152"/>
        <v>242</v>
      </c>
      <c r="I1171" s="68" t="str">
        <f t="shared" si="145"/>
        <v>69_242_SERV</v>
      </c>
      <c r="J1171" s="60">
        <v>35.147765901632702</v>
      </c>
      <c r="K1171" s="60">
        <v>35.223438627662198</v>
      </c>
      <c r="L1171" s="60">
        <v>42.283004486024801</v>
      </c>
      <c r="M1171" s="68">
        <v>78</v>
      </c>
      <c r="N1171" s="70">
        <f t="shared" si="146"/>
        <v>0.4144144144144144</v>
      </c>
      <c r="O1171" s="71">
        <v>97273009.069999993</v>
      </c>
      <c r="P1171" s="57">
        <f t="shared" si="147"/>
        <v>0.80834303953878095</v>
      </c>
      <c r="Q1171" s="68">
        <v>46</v>
      </c>
      <c r="R1171" s="68">
        <v>79</v>
      </c>
      <c r="S1171" s="72">
        <f t="shared" si="148"/>
        <v>37.551403005106572</v>
      </c>
    </row>
    <row r="1172" spans="1:19" x14ac:dyDescent="0.25">
      <c r="A1172" s="68">
        <f t="shared" si="151"/>
        <v>1170</v>
      </c>
      <c r="B1172" s="68" t="s">
        <v>17</v>
      </c>
      <c r="C1172" s="68" t="s">
        <v>690</v>
      </c>
      <c r="D1172" s="68" t="s">
        <v>2399</v>
      </c>
      <c r="E1172" s="68" t="str">
        <f t="shared" si="149"/>
        <v>AD</v>
      </c>
      <c r="F1172" s="68" t="s">
        <v>689</v>
      </c>
      <c r="G1172" s="68">
        <f t="shared" si="150"/>
        <v>69</v>
      </c>
      <c r="H1172" s="68">
        <f t="shared" si="152"/>
        <v>243</v>
      </c>
      <c r="I1172" s="68" t="str">
        <f t="shared" si="145"/>
        <v>69_243_AD</v>
      </c>
      <c r="J1172" s="60">
        <v>18.196702709786301</v>
      </c>
      <c r="K1172" s="60">
        <v>45.120041956883703</v>
      </c>
      <c r="L1172" s="60">
        <v>34.301971789170601</v>
      </c>
      <c r="M1172" s="68">
        <v>50</v>
      </c>
      <c r="N1172" s="70">
        <f t="shared" si="146"/>
        <v>0.63725490196078427</v>
      </c>
      <c r="O1172" s="71">
        <v>7223352.2993316296</v>
      </c>
      <c r="P1172" s="57">
        <f t="shared" si="147"/>
        <v>0.22293262476089218</v>
      </c>
      <c r="Q1172" s="68">
        <v>65</v>
      </c>
      <c r="R1172" s="68">
        <v>101</v>
      </c>
      <c r="S1172" s="72">
        <f t="shared" si="148"/>
        <v>32.539572151946864</v>
      </c>
    </row>
    <row r="1173" spans="1:19" x14ac:dyDescent="0.25">
      <c r="A1173" s="68">
        <f t="shared" si="151"/>
        <v>1171</v>
      </c>
      <c r="B1173" s="68" t="s">
        <v>17</v>
      </c>
      <c r="C1173" s="68" t="s">
        <v>690</v>
      </c>
      <c r="D1173" s="68" t="s">
        <v>2860</v>
      </c>
      <c r="E1173" s="68" t="str">
        <f t="shared" si="149"/>
        <v>OP</v>
      </c>
      <c r="F1173" s="68" t="s">
        <v>689</v>
      </c>
      <c r="G1173" s="68">
        <f t="shared" si="150"/>
        <v>69</v>
      </c>
      <c r="H1173" s="68">
        <f t="shared" si="152"/>
        <v>243</v>
      </c>
      <c r="I1173" s="68" t="str">
        <f t="shared" si="145"/>
        <v>69_243_OP</v>
      </c>
      <c r="J1173" s="60">
        <v>53.206484046228901</v>
      </c>
      <c r="K1173" s="60">
        <v>28.937209162098299</v>
      </c>
      <c r="L1173" s="60">
        <v>23.024253240016002</v>
      </c>
      <c r="M1173" s="68">
        <v>24</v>
      </c>
      <c r="N1173" s="70">
        <f t="shared" si="146"/>
        <v>6.8627450980392163E-2</v>
      </c>
      <c r="O1173" s="71">
        <v>11050183.449999999</v>
      </c>
      <c r="P1173" s="57">
        <f t="shared" si="147"/>
        <v>0.34103921538283705</v>
      </c>
      <c r="Q1173" s="68">
        <v>7</v>
      </c>
      <c r="R1173" s="68">
        <v>24</v>
      </c>
      <c r="S1173" s="72">
        <f t="shared" si="148"/>
        <v>35.055982149447736</v>
      </c>
    </row>
    <row r="1174" spans="1:19" x14ac:dyDescent="0.25">
      <c r="A1174" s="68">
        <f t="shared" si="151"/>
        <v>1172</v>
      </c>
      <c r="B1174" s="68" t="s">
        <v>17</v>
      </c>
      <c r="C1174" s="68" t="s">
        <v>690</v>
      </c>
      <c r="D1174" s="68" t="s">
        <v>3088</v>
      </c>
      <c r="E1174" s="68" t="str">
        <f t="shared" si="149"/>
        <v>SERV</v>
      </c>
      <c r="F1174" s="68" t="s">
        <v>689</v>
      </c>
      <c r="G1174" s="68">
        <f t="shared" si="150"/>
        <v>69</v>
      </c>
      <c r="H1174" s="68">
        <f t="shared" si="152"/>
        <v>243</v>
      </c>
      <c r="I1174" s="68" t="str">
        <f t="shared" si="145"/>
        <v>69_243_SERV</v>
      </c>
      <c r="J1174" s="60">
        <v>29.296213462879201</v>
      </c>
      <c r="K1174" s="60">
        <v>36.248711195540302</v>
      </c>
      <c r="L1174" s="60">
        <v>27.5731722760191</v>
      </c>
      <c r="M1174" s="68">
        <v>88</v>
      </c>
      <c r="N1174" s="70">
        <f t="shared" si="146"/>
        <v>0.29411764705882354</v>
      </c>
      <c r="O1174" s="71">
        <v>14127968.099999901</v>
      </c>
      <c r="P1174" s="57">
        <f t="shared" si="147"/>
        <v>0.43602815985627075</v>
      </c>
      <c r="Q1174" s="68">
        <v>30</v>
      </c>
      <c r="R1174" s="68">
        <v>90</v>
      </c>
      <c r="S1174" s="72">
        <f t="shared" si="148"/>
        <v>31.039365644812865</v>
      </c>
    </row>
    <row r="1175" spans="1:19" x14ac:dyDescent="0.25">
      <c r="A1175" s="68">
        <f t="shared" si="151"/>
        <v>1173</v>
      </c>
      <c r="B1175" s="68" t="s">
        <v>17</v>
      </c>
      <c r="C1175" s="68" t="s">
        <v>1468</v>
      </c>
      <c r="D1175" s="68" t="s">
        <v>2399</v>
      </c>
      <c r="E1175" s="68" t="str">
        <f t="shared" si="149"/>
        <v>AD</v>
      </c>
      <c r="F1175" s="68" t="s">
        <v>1467</v>
      </c>
      <c r="G1175" s="68">
        <f t="shared" si="150"/>
        <v>69</v>
      </c>
      <c r="H1175" s="68">
        <f t="shared" si="152"/>
        <v>244</v>
      </c>
      <c r="I1175" s="68" t="str">
        <f t="shared" si="145"/>
        <v>69_244_AD</v>
      </c>
      <c r="J1175" s="60">
        <v>21.1207303749811</v>
      </c>
      <c r="K1175" s="60">
        <v>51.265410804678297</v>
      </c>
      <c r="L1175" s="60">
        <v>60.787461753916403</v>
      </c>
      <c r="M1175" s="68">
        <v>120</v>
      </c>
      <c r="N1175" s="70">
        <f t="shared" si="146"/>
        <v>0.49101796407185627</v>
      </c>
      <c r="O1175" s="71">
        <v>14112274.922</v>
      </c>
      <c r="P1175" s="57">
        <f t="shared" si="147"/>
        <v>1.5508897500751361E-2</v>
      </c>
      <c r="Q1175" s="68">
        <v>82</v>
      </c>
      <c r="R1175" s="68">
        <v>159</v>
      </c>
      <c r="S1175" s="72">
        <f t="shared" si="148"/>
        <v>44.391200977858603</v>
      </c>
    </row>
    <row r="1176" spans="1:19" x14ac:dyDescent="0.25">
      <c r="A1176" s="68">
        <f t="shared" si="151"/>
        <v>1174</v>
      </c>
      <c r="B1176" s="68" t="s">
        <v>17</v>
      </c>
      <c r="C1176" s="68" t="s">
        <v>1468</v>
      </c>
      <c r="D1176" s="68" t="s">
        <v>2860</v>
      </c>
      <c r="E1176" s="68" t="str">
        <f t="shared" si="149"/>
        <v>OP</v>
      </c>
      <c r="F1176" s="68" t="s">
        <v>1467</v>
      </c>
      <c r="G1176" s="68">
        <f t="shared" si="150"/>
        <v>69</v>
      </c>
      <c r="H1176" s="68">
        <f t="shared" si="152"/>
        <v>244</v>
      </c>
      <c r="I1176" s="68" t="str">
        <f t="shared" si="145"/>
        <v>69_244_OP</v>
      </c>
      <c r="J1176" s="60">
        <v>49.609690833944398</v>
      </c>
      <c r="K1176" s="60">
        <v>53.238129932567901</v>
      </c>
      <c r="L1176" s="60">
        <v>33.727904410483298</v>
      </c>
      <c r="M1176" s="68">
        <v>96</v>
      </c>
      <c r="N1176" s="70">
        <f t="shared" si="146"/>
        <v>0.21556886227544911</v>
      </c>
      <c r="O1176" s="71">
        <v>881549891.952999</v>
      </c>
      <c r="P1176" s="57">
        <f t="shared" si="147"/>
        <v>0.96879255766085326</v>
      </c>
      <c r="Q1176" s="68">
        <v>36</v>
      </c>
      <c r="R1176" s="68">
        <v>98</v>
      </c>
      <c r="S1176" s="72">
        <f t="shared" si="148"/>
        <v>45.525241725665204</v>
      </c>
    </row>
    <row r="1177" spans="1:19" x14ac:dyDescent="0.25">
      <c r="A1177" s="68">
        <f t="shared" si="151"/>
        <v>1175</v>
      </c>
      <c r="B1177" s="68" t="s">
        <v>17</v>
      </c>
      <c r="C1177" s="68" t="s">
        <v>1468</v>
      </c>
      <c r="D1177" s="68" t="s">
        <v>3088</v>
      </c>
      <c r="E1177" s="68" t="str">
        <f t="shared" si="149"/>
        <v>SERV</v>
      </c>
      <c r="F1177" s="68" t="s">
        <v>1467</v>
      </c>
      <c r="G1177" s="68">
        <f t="shared" si="150"/>
        <v>69</v>
      </c>
      <c r="H1177" s="68">
        <f t="shared" si="152"/>
        <v>244</v>
      </c>
      <c r="I1177" s="68" t="str">
        <f t="shared" si="145"/>
        <v>69_244_SERV</v>
      </c>
      <c r="J1177" s="60">
        <v>27.620308816462199</v>
      </c>
      <c r="K1177" s="60">
        <v>50.817458296801703</v>
      </c>
      <c r="L1177" s="60">
        <v>44.368470981361902</v>
      </c>
      <c r="M1177" s="68">
        <v>90</v>
      </c>
      <c r="N1177" s="70">
        <f t="shared" si="146"/>
        <v>0.29341317365269459</v>
      </c>
      <c r="O1177" s="71">
        <v>14284843.949999999</v>
      </c>
      <c r="P1177" s="57">
        <f t="shared" si="147"/>
        <v>1.5698544838395275E-2</v>
      </c>
      <c r="Q1177" s="68">
        <v>49</v>
      </c>
      <c r="R1177" s="68">
        <v>93</v>
      </c>
      <c r="S1177" s="72">
        <f t="shared" si="148"/>
        <v>40.935412698208602</v>
      </c>
    </row>
    <row r="1178" spans="1:19" x14ac:dyDescent="0.25">
      <c r="A1178" s="68">
        <f t="shared" si="151"/>
        <v>1176</v>
      </c>
      <c r="B1178" s="68" t="s">
        <v>17</v>
      </c>
      <c r="C1178" s="68" t="s">
        <v>1018</v>
      </c>
      <c r="D1178" s="68" t="s">
        <v>2399</v>
      </c>
      <c r="E1178" s="68" t="str">
        <f t="shared" si="149"/>
        <v>AD</v>
      </c>
      <c r="F1178" s="68" t="s">
        <v>1017</v>
      </c>
      <c r="G1178" s="68">
        <f t="shared" si="150"/>
        <v>69</v>
      </c>
      <c r="H1178" s="68">
        <f t="shared" si="152"/>
        <v>245</v>
      </c>
      <c r="I1178" s="68" t="str">
        <f t="shared" si="145"/>
        <v>69_245_AD</v>
      </c>
      <c r="J1178" s="60">
        <v>16.126630075427599</v>
      </c>
      <c r="K1178" s="60">
        <v>27.256030037484798</v>
      </c>
      <c r="L1178" s="60">
        <v>29.849492072473399</v>
      </c>
      <c r="M1178" s="68">
        <v>169</v>
      </c>
      <c r="N1178" s="70">
        <f t="shared" si="146"/>
        <v>0.7</v>
      </c>
      <c r="O1178" s="71">
        <v>18526648.208000001</v>
      </c>
      <c r="P1178" s="57">
        <f t="shared" si="147"/>
        <v>0.37077907776054853</v>
      </c>
      <c r="Q1178" s="68">
        <v>147</v>
      </c>
      <c r="R1178" s="68">
        <v>274</v>
      </c>
      <c r="S1178" s="72">
        <f t="shared" si="148"/>
        <v>24.4107173951286</v>
      </c>
    </row>
    <row r="1179" spans="1:19" x14ac:dyDescent="0.25">
      <c r="A1179" s="68">
        <f t="shared" si="151"/>
        <v>1177</v>
      </c>
      <c r="B1179" s="68" t="s">
        <v>17</v>
      </c>
      <c r="C1179" s="68" t="s">
        <v>1018</v>
      </c>
      <c r="D1179" s="68" t="s">
        <v>2860</v>
      </c>
      <c r="E1179" s="68" t="str">
        <f t="shared" si="149"/>
        <v>OP</v>
      </c>
      <c r="F1179" s="68" t="s">
        <v>1017</v>
      </c>
      <c r="G1179" s="68">
        <f t="shared" si="150"/>
        <v>69</v>
      </c>
      <c r="H1179" s="68">
        <f t="shared" si="152"/>
        <v>245</v>
      </c>
      <c r="I1179" s="68" t="str">
        <f t="shared" si="145"/>
        <v>69_245_OP</v>
      </c>
      <c r="J1179" s="60">
        <v>36.055030658698797</v>
      </c>
      <c r="K1179" s="60">
        <v>31.5419881490695</v>
      </c>
      <c r="L1179" s="60">
        <v>18.666371986913202</v>
      </c>
      <c r="M1179" s="68">
        <v>41</v>
      </c>
      <c r="N1179" s="70">
        <f t="shared" si="146"/>
        <v>0.10952380952380952</v>
      </c>
      <c r="O1179" s="71">
        <v>23211522.120000001</v>
      </c>
      <c r="P1179" s="57">
        <f t="shared" si="147"/>
        <v>0.46453879128313463</v>
      </c>
      <c r="Q1179" s="68">
        <v>23</v>
      </c>
      <c r="R1179" s="68">
        <v>41</v>
      </c>
      <c r="S1179" s="72">
        <f t="shared" si="148"/>
        <v>28.754463598227165</v>
      </c>
    </row>
    <row r="1180" spans="1:19" x14ac:dyDescent="0.25">
      <c r="A1180" s="68">
        <f t="shared" si="151"/>
        <v>1178</v>
      </c>
      <c r="B1180" s="68" t="s">
        <v>17</v>
      </c>
      <c r="C1180" s="68" t="s">
        <v>1018</v>
      </c>
      <c r="D1180" s="68" t="s">
        <v>3088</v>
      </c>
      <c r="E1180" s="68" t="str">
        <f t="shared" si="149"/>
        <v>SERV</v>
      </c>
      <c r="F1180" s="68" t="s">
        <v>1017</v>
      </c>
      <c r="G1180" s="68">
        <f t="shared" si="150"/>
        <v>69</v>
      </c>
      <c r="H1180" s="68">
        <f t="shared" si="152"/>
        <v>245</v>
      </c>
      <c r="I1180" s="68" t="str">
        <f t="shared" si="145"/>
        <v>69_245_SERV</v>
      </c>
      <c r="J1180" s="60">
        <v>19.637330245507499</v>
      </c>
      <c r="K1180" s="60">
        <v>31.199370087192101</v>
      </c>
      <c r="L1180" s="60">
        <v>29.1333673785042</v>
      </c>
      <c r="M1180" s="68">
        <v>58</v>
      </c>
      <c r="N1180" s="70">
        <f t="shared" si="146"/>
        <v>0.19047619047619047</v>
      </c>
      <c r="O1180" s="71">
        <v>8228640.9599999897</v>
      </c>
      <c r="P1180" s="57">
        <f t="shared" si="147"/>
        <v>0.16468213095631695</v>
      </c>
      <c r="Q1180" s="68">
        <v>40</v>
      </c>
      <c r="R1180" s="68">
        <v>58</v>
      </c>
      <c r="S1180" s="72">
        <f t="shared" si="148"/>
        <v>26.656689237067933</v>
      </c>
    </row>
    <row r="1181" spans="1:19" x14ac:dyDescent="0.25">
      <c r="A1181" s="68">
        <f t="shared" si="151"/>
        <v>1179</v>
      </c>
      <c r="B1181" s="68" t="s">
        <v>17</v>
      </c>
      <c r="C1181" s="68" t="s">
        <v>2063</v>
      </c>
      <c r="D1181" s="68" t="s">
        <v>2399</v>
      </c>
      <c r="E1181" s="68" t="str">
        <f t="shared" si="149"/>
        <v>AD</v>
      </c>
      <c r="F1181" s="68" t="s">
        <v>2062</v>
      </c>
      <c r="G1181" s="68">
        <f t="shared" si="150"/>
        <v>69</v>
      </c>
      <c r="H1181" s="68">
        <f t="shared" si="152"/>
        <v>246</v>
      </c>
      <c r="I1181" s="68" t="str">
        <f t="shared" si="145"/>
        <v>69_246_AD</v>
      </c>
      <c r="J1181" s="60">
        <v>23.204719643083699</v>
      </c>
      <c r="K1181" s="60">
        <v>27.9240103562935</v>
      </c>
      <c r="L1181" s="60">
        <v>0</v>
      </c>
      <c r="M1181" s="68">
        <v>20</v>
      </c>
      <c r="N1181" s="70">
        <f t="shared" si="146"/>
        <v>0.55000000000000004</v>
      </c>
      <c r="O1181" s="71">
        <v>1873319.59</v>
      </c>
      <c r="P1181" s="57">
        <f t="shared" si="147"/>
        <v>0.1953401935532986</v>
      </c>
      <c r="Q1181" s="68">
        <v>22</v>
      </c>
      <c r="R1181" s="68">
        <v>25</v>
      </c>
      <c r="S1181" s="72">
        <f t="shared" si="148"/>
        <v>17.0429099997924</v>
      </c>
    </row>
    <row r="1182" spans="1:19" x14ac:dyDescent="0.25">
      <c r="A1182" s="68">
        <f t="shared" si="151"/>
        <v>1180</v>
      </c>
      <c r="B1182" s="68" t="s">
        <v>17</v>
      </c>
      <c r="C1182" s="68" t="s">
        <v>2063</v>
      </c>
      <c r="D1182" s="68" t="s">
        <v>2860</v>
      </c>
      <c r="E1182" s="68" t="str">
        <f t="shared" si="149"/>
        <v>OP</v>
      </c>
      <c r="F1182" s="68" t="s">
        <v>2062</v>
      </c>
      <c r="G1182" s="68">
        <f t="shared" si="150"/>
        <v>69</v>
      </c>
      <c r="H1182" s="68">
        <f t="shared" si="152"/>
        <v>246</v>
      </c>
      <c r="I1182" s="68" t="str">
        <f t="shared" si="145"/>
        <v>69_246_OP</v>
      </c>
      <c r="J1182" s="60">
        <v>59.526540096908697</v>
      </c>
      <c r="K1182" s="60">
        <v>43.194479912599903</v>
      </c>
      <c r="L1182" s="60">
        <v>18.539063198148199</v>
      </c>
      <c r="M1182" s="68">
        <v>17</v>
      </c>
      <c r="N1182" s="70">
        <f t="shared" si="146"/>
        <v>0.17499999999999999</v>
      </c>
      <c r="O1182" s="71">
        <v>5730801.1499999901</v>
      </c>
      <c r="P1182" s="57">
        <f t="shared" si="147"/>
        <v>0.59757865760452766</v>
      </c>
      <c r="Q1182" s="68">
        <v>7</v>
      </c>
      <c r="R1182" s="68">
        <v>17</v>
      </c>
      <c r="S1182" s="72">
        <f t="shared" si="148"/>
        <v>40.420027735885604</v>
      </c>
    </row>
    <row r="1183" spans="1:19" x14ac:dyDescent="0.25">
      <c r="A1183" s="68">
        <f t="shared" si="151"/>
        <v>1181</v>
      </c>
      <c r="B1183" s="68" t="s">
        <v>17</v>
      </c>
      <c r="C1183" s="68" t="s">
        <v>2063</v>
      </c>
      <c r="D1183" s="68" t="s">
        <v>3088</v>
      </c>
      <c r="E1183" s="68" t="str">
        <f t="shared" si="149"/>
        <v>SERV</v>
      </c>
      <c r="F1183" s="69" t="s">
        <v>2062</v>
      </c>
      <c r="G1183" s="68">
        <f t="shared" si="150"/>
        <v>69</v>
      </c>
      <c r="H1183" s="68">
        <f t="shared" si="152"/>
        <v>246</v>
      </c>
      <c r="I1183" s="68" t="str">
        <f t="shared" si="145"/>
        <v>69_246_SERV</v>
      </c>
      <c r="J1183" s="60">
        <v>36.115963965815297</v>
      </c>
      <c r="K1183" s="60">
        <v>54.966129394669302</v>
      </c>
      <c r="L1183" s="60">
        <v>42.865211256154403</v>
      </c>
      <c r="M1183" s="68">
        <v>14</v>
      </c>
      <c r="N1183" s="70">
        <f t="shared" si="146"/>
        <v>0.27500000000000002</v>
      </c>
      <c r="O1183" s="71">
        <v>1985915.78</v>
      </c>
      <c r="P1183" s="57">
        <f t="shared" si="147"/>
        <v>0.20708114884217377</v>
      </c>
      <c r="Q1183" s="68">
        <v>11</v>
      </c>
      <c r="R1183" s="68">
        <v>15</v>
      </c>
      <c r="S1183" s="72">
        <f t="shared" si="148"/>
        <v>44.64910153887967</v>
      </c>
    </row>
    <row r="1184" spans="1:19" x14ac:dyDescent="0.25">
      <c r="A1184" s="68">
        <f t="shared" si="151"/>
        <v>1182</v>
      </c>
      <c r="B1184" s="68" t="s">
        <v>17</v>
      </c>
      <c r="C1184" s="68" t="s">
        <v>320</v>
      </c>
      <c r="D1184" s="68" t="s">
        <v>2399</v>
      </c>
      <c r="E1184" s="68" t="str">
        <f t="shared" si="149"/>
        <v>AD</v>
      </c>
      <c r="F1184" s="68" t="s">
        <v>319</v>
      </c>
      <c r="G1184" s="68">
        <f t="shared" si="150"/>
        <v>69</v>
      </c>
      <c r="H1184" s="68">
        <f t="shared" si="152"/>
        <v>247</v>
      </c>
      <c r="I1184" s="68" t="str">
        <f t="shared" si="145"/>
        <v>69_247_AD</v>
      </c>
      <c r="J1184" s="60">
        <v>31.792461639673501</v>
      </c>
      <c r="K1184" s="60">
        <v>19.098940442382901</v>
      </c>
      <c r="L1184" s="60">
        <v>21.623647324660698</v>
      </c>
      <c r="M1184" s="68">
        <v>8</v>
      </c>
      <c r="N1184" s="70">
        <f t="shared" si="146"/>
        <v>0.27272727272727271</v>
      </c>
      <c r="O1184" s="71">
        <v>1954622.37</v>
      </c>
      <c r="P1184" s="57">
        <f t="shared" si="147"/>
        <v>0.21297254372631433</v>
      </c>
      <c r="Q1184" s="68">
        <v>6</v>
      </c>
      <c r="R1184" s="68">
        <v>8</v>
      </c>
      <c r="S1184" s="72">
        <f t="shared" si="148"/>
        <v>24.171683135572366</v>
      </c>
    </row>
    <row r="1185" spans="1:19" x14ac:dyDescent="0.25">
      <c r="A1185" s="68">
        <f t="shared" si="151"/>
        <v>1183</v>
      </c>
      <c r="B1185" s="68" t="s">
        <v>17</v>
      </c>
      <c r="C1185" s="68" t="s">
        <v>320</v>
      </c>
      <c r="D1185" s="68" t="s">
        <v>2860</v>
      </c>
      <c r="E1185" s="68" t="str">
        <f t="shared" si="149"/>
        <v>OP</v>
      </c>
      <c r="F1185" s="68" t="s">
        <v>319</v>
      </c>
      <c r="G1185" s="68">
        <f t="shared" si="150"/>
        <v>69</v>
      </c>
      <c r="H1185" s="68">
        <f t="shared" si="152"/>
        <v>247</v>
      </c>
      <c r="I1185" s="68" t="str">
        <f t="shared" si="145"/>
        <v>69_247_OP</v>
      </c>
      <c r="J1185" s="60">
        <v>62.3981438152246</v>
      </c>
      <c r="K1185" s="60">
        <v>32.629891124681698</v>
      </c>
      <c r="L1185" s="60">
        <v>22.524590792489899</v>
      </c>
      <c r="M1185" s="68">
        <v>11</v>
      </c>
      <c r="N1185" s="70">
        <f t="shared" si="146"/>
        <v>0.18181818181818182</v>
      </c>
      <c r="O1185" s="71">
        <v>5391691.5199999996</v>
      </c>
      <c r="P1185" s="57">
        <f t="shared" si="147"/>
        <v>0.58747013010088389</v>
      </c>
      <c r="Q1185" s="68">
        <v>4</v>
      </c>
      <c r="R1185" s="68">
        <v>11</v>
      </c>
      <c r="S1185" s="72">
        <f t="shared" si="148"/>
        <v>39.184208577465398</v>
      </c>
    </row>
    <row r="1186" spans="1:19" x14ac:dyDescent="0.25">
      <c r="A1186" s="68">
        <f t="shared" si="151"/>
        <v>1184</v>
      </c>
      <c r="B1186" s="68" t="s">
        <v>17</v>
      </c>
      <c r="C1186" s="68" t="s">
        <v>320</v>
      </c>
      <c r="D1186" s="68" t="s">
        <v>3088</v>
      </c>
      <c r="E1186" s="68" t="str">
        <f t="shared" si="149"/>
        <v>SERV</v>
      </c>
      <c r="F1186" s="68" t="s">
        <v>319</v>
      </c>
      <c r="G1186" s="68">
        <f t="shared" si="150"/>
        <v>69</v>
      </c>
      <c r="H1186" s="68">
        <f t="shared" si="152"/>
        <v>247</v>
      </c>
      <c r="I1186" s="68" t="str">
        <f t="shared" si="145"/>
        <v>69_247_SERV</v>
      </c>
      <c r="J1186" s="60">
        <v>37.567630501874298</v>
      </c>
      <c r="K1186" s="60">
        <v>30.454525345027101</v>
      </c>
      <c r="L1186" s="60">
        <v>44.657809340339497</v>
      </c>
      <c r="M1186" s="68">
        <v>7</v>
      </c>
      <c r="N1186" s="70">
        <f t="shared" si="146"/>
        <v>0.54545454545454541</v>
      </c>
      <c r="O1186" s="71">
        <v>1831500</v>
      </c>
      <c r="P1186" s="57">
        <f t="shared" si="147"/>
        <v>0.1995573261728017</v>
      </c>
      <c r="Q1186" s="68">
        <v>12</v>
      </c>
      <c r="R1186" s="68">
        <v>12</v>
      </c>
      <c r="S1186" s="72">
        <f t="shared" si="148"/>
        <v>37.559988395746963</v>
      </c>
    </row>
    <row r="1187" spans="1:19" x14ac:dyDescent="0.25">
      <c r="A1187" s="68">
        <f t="shared" si="151"/>
        <v>1185</v>
      </c>
      <c r="B1187" s="68" t="s">
        <v>17</v>
      </c>
      <c r="C1187" s="68" t="s">
        <v>1082</v>
      </c>
      <c r="D1187" s="68" t="s">
        <v>2399</v>
      </c>
      <c r="E1187" s="68" t="str">
        <f t="shared" si="149"/>
        <v>AD</v>
      </c>
      <c r="F1187" s="68" t="s">
        <v>1081</v>
      </c>
      <c r="G1187" s="68">
        <f t="shared" si="150"/>
        <v>69</v>
      </c>
      <c r="H1187" s="68">
        <f t="shared" si="152"/>
        <v>248</v>
      </c>
      <c r="I1187" s="68" t="str">
        <f t="shared" si="145"/>
        <v>69_248_AD</v>
      </c>
      <c r="J1187" s="60">
        <v>23.526726563775799</v>
      </c>
      <c r="K1187" s="60">
        <v>43.301146851297403</v>
      </c>
      <c r="L1187" s="60">
        <v>47.006591313962197</v>
      </c>
      <c r="M1187" s="68">
        <v>52</v>
      </c>
      <c r="N1187" s="70">
        <f t="shared" si="146"/>
        <v>0.62765957446808507</v>
      </c>
      <c r="O1187" s="71">
        <v>4672854.01</v>
      </c>
      <c r="P1187" s="57">
        <f t="shared" si="147"/>
        <v>0.35724037143379894</v>
      </c>
      <c r="Q1187" s="68">
        <v>59</v>
      </c>
      <c r="R1187" s="68">
        <v>77</v>
      </c>
      <c r="S1187" s="72">
        <f t="shared" si="148"/>
        <v>37.944821576345134</v>
      </c>
    </row>
    <row r="1188" spans="1:19" x14ac:dyDescent="0.25">
      <c r="A1188" s="68">
        <f t="shared" si="151"/>
        <v>1186</v>
      </c>
      <c r="B1188" s="68" t="s">
        <v>17</v>
      </c>
      <c r="C1188" s="68" t="s">
        <v>1082</v>
      </c>
      <c r="D1188" s="68" t="s">
        <v>3088</v>
      </c>
      <c r="E1188" s="68" t="str">
        <f t="shared" si="149"/>
        <v>SERV</v>
      </c>
      <c r="F1188" s="68" t="s">
        <v>1081</v>
      </c>
      <c r="G1188" s="68">
        <f t="shared" si="150"/>
        <v>69</v>
      </c>
      <c r="H1188" s="68">
        <f t="shared" si="152"/>
        <v>248</v>
      </c>
      <c r="I1188" s="68" t="str">
        <f t="shared" si="145"/>
        <v>69_248_SERV</v>
      </c>
      <c r="J1188" s="60">
        <v>36.123707399425697</v>
      </c>
      <c r="K1188" s="60">
        <v>47.347790386249599</v>
      </c>
      <c r="L1188" s="60">
        <v>41.765820713625601</v>
      </c>
      <c r="M1188" s="68">
        <v>44</v>
      </c>
      <c r="N1188" s="70">
        <f t="shared" si="146"/>
        <v>0.37234042553191488</v>
      </c>
      <c r="O1188" s="71">
        <v>8407565.7400000002</v>
      </c>
      <c r="P1188" s="57">
        <f t="shared" si="147"/>
        <v>0.64275962856620106</v>
      </c>
      <c r="Q1188" s="68">
        <v>35</v>
      </c>
      <c r="R1188" s="68">
        <v>53</v>
      </c>
      <c r="S1188" s="72">
        <f t="shared" si="148"/>
        <v>41.745772833100297</v>
      </c>
    </row>
    <row r="1189" spans="1:19" x14ac:dyDescent="0.25">
      <c r="A1189" s="68">
        <f t="shared" si="151"/>
        <v>1187</v>
      </c>
      <c r="B1189" s="68" t="s">
        <v>17</v>
      </c>
      <c r="C1189" s="68" t="s">
        <v>1614</v>
      </c>
      <c r="D1189" s="68" t="s">
        <v>2399</v>
      </c>
      <c r="E1189" s="68" t="str">
        <f t="shared" si="149"/>
        <v>AD</v>
      </c>
      <c r="F1189" s="68" t="s">
        <v>1613</v>
      </c>
      <c r="G1189" s="68">
        <f t="shared" si="150"/>
        <v>69</v>
      </c>
      <c r="H1189" s="68">
        <f t="shared" si="152"/>
        <v>249</v>
      </c>
      <c r="I1189" s="68" t="str">
        <f t="shared" si="145"/>
        <v>69_249_AD</v>
      </c>
      <c r="J1189" s="60">
        <v>47.3719468642173</v>
      </c>
      <c r="K1189" s="60">
        <v>57.436588876145301</v>
      </c>
      <c r="L1189" s="60">
        <v>43.775896565712003</v>
      </c>
      <c r="M1189" s="68">
        <v>17</v>
      </c>
      <c r="N1189" s="70">
        <f t="shared" si="146"/>
        <v>0.21739130434782608</v>
      </c>
      <c r="O1189" s="71">
        <v>81975453.579999894</v>
      </c>
      <c r="P1189" s="57">
        <f t="shared" si="147"/>
        <v>0.79048341562044466</v>
      </c>
      <c r="Q1189" s="68">
        <v>15</v>
      </c>
      <c r="R1189" s="68">
        <v>18</v>
      </c>
      <c r="S1189" s="72">
        <f t="shared" si="148"/>
        <v>49.528144102024868</v>
      </c>
    </row>
    <row r="1190" spans="1:19" x14ac:dyDescent="0.25">
      <c r="A1190" s="68">
        <f t="shared" si="151"/>
        <v>1188</v>
      </c>
      <c r="B1190" s="68" t="s">
        <v>17</v>
      </c>
      <c r="C1190" s="68" t="s">
        <v>1614</v>
      </c>
      <c r="D1190" s="68" t="s">
        <v>2860</v>
      </c>
      <c r="E1190" s="68" t="str">
        <f t="shared" si="149"/>
        <v>OP</v>
      </c>
      <c r="F1190" s="68" t="s">
        <v>1613</v>
      </c>
      <c r="G1190" s="68">
        <f t="shared" si="150"/>
        <v>69</v>
      </c>
      <c r="H1190" s="68">
        <f t="shared" si="152"/>
        <v>249</v>
      </c>
      <c r="I1190" s="68" t="str">
        <f t="shared" si="145"/>
        <v>69_249_OP</v>
      </c>
      <c r="J1190" s="60">
        <v>45.063528905232097</v>
      </c>
      <c r="K1190" s="60">
        <v>47.187236248138603</v>
      </c>
      <c r="L1190" s="60">
        <v>33.885565348397201</v>
      </c>
      <c r="M1190" s="68">
        <v>17</v>
      </c>
      <c r="N1190" s="70">
        <f t="shared" si="146"/>
        <v>0.13043478260869565</v>
      </c>
      <c r="O1190" s="71">
        <v>8994843.6999999993</v>
      </c>
      <c r="P1190" s="57">
        <f t="shared" si="147"/>
        <v>8.6736632253081897E-2</v>
      </c>
      <c r="Q1190" s="68">
        <v>9</v>
      </c>
      <c r="R1190" s="68">
        <v>18</v>
      </c>
      <c r="S1190" s="72">
        <f t="shared" si="148"/>
        <v>42.0454435005893</v>
      </c>
    </row>
    <row r="1191" spans="1:19" x14ac:dyDescent="0.25">
      <c r="A1191" s="68">
        <f t="shared" si="151"/>
        <v>1189</v>
      </c>
      <c r="B1191" s="68" t="s">
        <v>17</v>
      </c>
      <c r="C1191" s="68" t="s">
        <v>1614</v>
      </c>
      <c r="D1191" s="68" t="s">
        <v>3088</v>
      </c>
      <c r="E1191" s="68" t="str">
        <f t="shared" si="149"/>
        <v>SERV</v>
      </c>
      <c r="F1191" s="68" t="s">
        <v>1613</v>
      </c>
      <c r="G1191" s="68">
        <f t="shared" si="150"/>
        <v>69</v>
      </c>
      <c r="H1191" s="68">
        <f t="shared" si="152"/>
        <v>249</v>
      </c>
      <c r="I1191" s="68" t="str">
        <f t="shared" si="145"/>
        <v>69_249_SERV</v>
      </c>
      <c r="J1191" s="60">
        <v>24.754309695320298</v>
      </c>
      <c r="K1191" s="60">
        <v>48.7005408324397</v>
      </c>
      <c r="L1191" s="60">
        <v>33.1667949494555</v>
      </c>
      <c r="M1191" s="68">
        <v>44</v>
      </c>
      <c r="N1191" s="70">
        <f t="shared" si="146"/>
        <v>0.53623188405797106</v>
      </c>
      <c r="O1191" s="71">
        <v>10416427.528999999</v>
      </c>
      <c r="P1191" s="57">
        <f t="shared" si="147"/>
        <v>0.10044486309125657</v>
      </c>
      <c r="Q1191" s="68">
        <v>37</v>
      </c>
      <c r="R1191" s="68">
        <v>44</v>
      </c>
      <c r="S1191" s="72">
        <f t="shared" si="148"/>
        <v>35.540548492405172</v>
      </c>
    </row>
    <row r="1192" spans="1:19" x14ac:dyDescent="0.25">
      <c r="A1192" s="68">
        <f t="shared" si="151"/>
        <v>1190</v>
      </c>
      <c r="B1192" s="68" t="s">
        <v>17</v>
      </c>
      <c r="C1192" s="68" t="s">
        <v>1614</v>
      </c>
      <c r="D1192" s="68" t="s">
        <v>2893</v>
      </c>
      <c r="E1192" s="68" t="str">
        <f t="shared" si="149"/>
        <v>SOP</v>
      </c>
      <c r="F1192" s="68" t="s">
        <v>1613</v>
      </c>
      <c r="G1192" s="68">
        <f t="shared" si="150"/>
        <v>69</v>
      </c>
      <c r="H1192" s="68">
        <f t="shared" si="152"/>
        <v>249</v>
      </c>
      <c r="I1192" s="68" t="str">
        <f t="shared" si="145"/>
        <v>69_249_SOP</v>
      </c>
      <c r="J1192" s="60">
        <v>28.872185954348598</v>
      </c>
      <c r="K1192" s="60">
        <v>32.8271254976639</v>
      </c>
      <c r="L1192" s="60">
        <v>19.675078729188598</v>
      </c>
      <c r="M1192" s="68">
        <v>9</v>
      </c>
      <c r="N1192" s="70">
        <f t="shared" si="146"/>
        <v>0.11594202898550725</v>
      </c>
      <c r="O1192" s="71">
        <v>2316214.38</v>
      </c>
      <c r="P1192" s="57">
        <f t="shared" si="147"/>
        <v>2.2335089035216932E-2</v>
      </c>
      <c r="Q1192" s="68">
        <v>8</v>
      </c>
      <c r="R1192" s="68">
        <v>9</v>
      </c>
      <c r="S1192" s="72">
        <f t="shared" si="148"/>
        <v>27.124796727067032</v>
      </c>
    </row>
    <row r="1193" spans="1:19" x14ac:dyDescent="0.25">
      <c r="A1193" s="68">
        <f t="shared" si="151"/>
        <v>1191</v>
      </c>
      <c r="B1193" s="68" t="s">
        <v>17</v>
      </c>
      <c r="C1193" s="68" t="s">
        <v>1266</v>
      </c>
      <c r="D1193" s="68" t="s">
        <v>2399</v>
      </c>
      <c r="E1193" s="68" t="str">
        <f t="shared" si="149"/>
        <v>AD</v>
      </c>
      <c r="F1193" s="68" t="s">
        <v>1265</v>
      </c>
      <c r="G1193" s="68">
        <f t="shared" si="150"/>
        <v>69</v>
      </c>
      <c r="H1193" s="68">
        <f t="shared" si="152"/>
        <v>250</v>
      </c>
      <c r="I1193" s="68" t="str">
        <f t="shared" si="145"/>
        <v>69_250_AD</v>
      </c>
      <c r="J1193" s="60">
        <v>17.334549408508099</v>
      </c>
      <c r="K1193" s="60">
        <v>30.604543629041601</v>
      </c>
      <c r="L1193" s="60">
        <v>41.9116330298355</v>
      </c>
      <c r="M1193" s="68">
        <v>63</v>
      </c>
      <c r="N1193" s="70">
        <f t="shared" si="146"/>
        <v>0.35668789808917195</v>
      </c>
      <c r="O1193" s="71">
        <v>16062572.710000001</v>
      </c>
      <c r="P1193" s="57">
        <f t="shared" si="147"/>
        <v>0.18384954822657196</v>
      </c>
      <c r="Q1193" s="68">
        <v>56</v>
      </c>
      <c r="R1193" s="68">
        <v>77</v>
      </c>
      <c r="S1193" s="72">
        <f t="shared" si="148"/>
        <v>29.950242022461733</v>
      </c>
    </row>
    <row r="1194" spans="1:19" x14ac:dyDescent="0.25">
      <c r="A1194" s="68">
        <f t="shared" si="151"/>
        <v>1192</v>
      </c>
      <c r="B1194" s="68" t="s">
        <v>17</v>
      </c>
      <c r="C1194" s="68" t="s">
        <v>1266</v>
      </c>
      <c r="D1194" s="68" t="s">
        <v>2860</v>
      </c>
      <c r="E1194" s="68" t="str">
        <f t="shared" si="149"/>
        <v>OP</v>
      </c>
      <c r="F1194" s="68" t="s">
        <v>1265</v>
      </c>
      <c r="G1194" s="68">
        <f t="shared" si="150"/>
        <v>69</v>
      </c>
      <c r="H1194" s="68">
        <f t="shared" si="152"/>
        <v>250</v>
      </c>
      <c r="I1194" s="68" t="str">
        <f t="shared" si="145"/>
        <v>69_250_OP</v>
      </c>
      <c r="J1194" s="60">
        <v>43.614518277568898</v>
      </c>
      <c r="K1194" s="60">
        <v>6.2786657341041803</v>
      </c>
      <c r="L1194" s="60">
        <v>8.5978110463046704</v>
      </c>
      <c r="M1194" s="68">
        <v>24</v>
      </c>
      <c r="N1194" s="70">
        <f t="shared" si="146"/>
        <v>8.2802547770700632E-2</v>
      </c>
      <c r="O1194" s="71">
        <v>10102721.2199999</v>
      </c>
      <c r="P1194" s="57">
        <f t="shared" si="147"/>
        <v>0.11563407467096741</v>
      </c>
      <c r="Q1194" s="68">
        <v>13</v>
      </c>
      <c r="R1194" s="68">
        <v>24</v>
      </c>
      <c r="S1194" s="72">
        <f t="shared" si="148"/>
        <v>19.496998352659251</v>
      </c>
    </row>
    <row r="1195" spans="1:19" x14ac:dyDescent="0.25">
      <c r="A1195" s="68">
        <f t="shared" si="151"/>
        <v>1193</v>
      </c>
      <c r="B1195" s="68" t="s">
        <v>17</v>
      </c>
      <c r="C1195" s="68" t="s">
        <v>1266</v>
      </c>
      <c r="D1195" s="68" t="s">
        <v>3088</v>
      </c>
      <c r="E1195" s="68" t="str">
        <f t="shared" si="149"/>
        <v>SERV</v>
      </c>
      <c r="F1195" s="68" t="s">
        <v>1265</v>
      </c>
      <c r="G1195" s="68">
        <f t="shared" si="150"/>
        <v>69</v>
      </c>
      <c r="H1195" s="68">
        <f t="shared" si="152"/>
        <v>250</v>
      </c>
      <c r="I1195" s="68" t="str">
        <f t="shared" si="145"/>
        <v>69_250_SERV</v>
      </c>
      <c r="J1195" s="60">
        <v>20.922599842116298</v>
      </c>
      <c r="K1195" s="60">
        <v>29.818204215342199</v>
      </c>
      <c r="L1195" s="60">
        <v>26.034779839118301</v>
      </c>
      <c r="M1195" s="68">
        <v>159</v>
      </c>
      <c r="N1195" s="70">
        <f t="shared" si="146"/>
        <v>0.56050955414012738</v>
      </c>
      <c r="O1195" s="71">
        <v>61202735.336000003</v>
      </c>
      <c r="P1195" s="57">
        <f t="shared" si="147"/>
        <v>0.70051637710246051</v>
      </c>
      <c r="Q1195" s="68">
        <v>88</v>
      </c>
      <c r="R1195" s="68">
        <v>159</v>
      </c>
      <c r="S1195" s="72">
        <f t="shared" si="148"/>
        <v>25.59186129885893</v>
      </c>
    </row>
    <row r="1196" spans="1:19" x14ac:dyDescent="0.25">
      <c r="A1196" s="68">
        <f t="shared" si="151"/>
        <v>1194</v>
      </c>
      <c r="B1196" s="68" t="s">
        <v>17</v>
      </c>
      <c r="C1196" s="68" t="s">
        <v>1969</v>
      </c>
      <c r="D1196" s="68" t="s">
        <v>2399</v>
      </c>
      <c r="E1196" s="68" t="str">
        <f t="shared" si="149"/>
        <v>AD</v>
      </c>
      <c r="F1196" s="68" t="s">
        <v>1968</v>
      </c>
      <c r="G1196" s="68">
        <f t="shared" si="150"/>
        <v>69</v>
      </c>
      <c r="H1196" s="68">
        <f t="shared" si="152"/>
        <v>251</v>
      </c>
      <c r="I1196" s="68" t="str">
        <f t="shared" si="145"/>
        <v>69_251_AD</v>
      </c>
      <c r="J1196" s="60">
        <v>40.596633950845103</v>
      </c>
      <c r="K1196" s="60">
        <v>56.777624045553203</v>
      </c>
      <c r="L1196" s="60">
        <v>43.889790817074299</v>
      </c>
      <c r="M1196" s="68">
        <v>70</v>
      </c>
      <c r="N1196" s="70">
        <f t="shared" si="146"/>
        <v>0.30833333333333335</v>
      </c>
      <c r="O1196" s="71">
        <v>443387932.07999998</v>
      </c>
      <c r="P1196" s="57">
        <f t="shared" si="147"/>
        <v>0.93049984030206001</v>
      </c>
      <c r="Q1196" s="68">
        <v>37</v>
      </c>
      <c r="R1196" s="68">
        <v>73</v>
      </c>
      <c r="S1196" s="72">
        <f t="shared" si="148"/>
        <v>47.088016271157535</v>
      </c>
    </row>
    <row r="1197" spans="1:19" x14ac:dyDescent="0.25">
      <c r="A1197" s="68">
        <f t="shared" si="151"/>
        <v>1195</v>
      </c>
      <c r="B1197" s="68" t="s">
        <v>17</v>
      </c>
      <c r="C1197" s="68" t="s">
        <v>1969</v>
      </c>
      <c r="D1197" s="68" t="s">
        <v>2860</v>
      </c>
      <c r="E1197" s="68" t="str">
        <f t="shared" si="149"/>
        <v>OP</v>
      </c>
      <c r="F1197" s="68" t="s">
        <v>1968</v>
      </c>
      <c r="G1197" s="68">
        <f t="shared" si="150"/>
        <v>69</v>
      </c>
      <c r="H1197" s="68">
        <f t="shared" si="152"/>
        <v>251</v>
      </c>
      <c r="I1197" s="68" t="str">
        <f t="shared" si="145"/>
        <v>69_251_OP</v>
      </c>
      <c r="J1197" s="60">
        <v>63.974885654946497</v>
      </c>
      <c r="K1197" s="60">
        <v>45.2862479247731</v>
      </c>
      <c r="L1197" s="60">
        <v>26.663302700684198</v>
      </c>
      <c r="M1197" s="68">
        <v>30</v>
      </c>
      <c r="N1197" s="70">
        <f t="shared" si="146"/>
        <v>8.3333333333333329E-2</v>
      </c>
      <c r="O1197" s="71">
        <v>4523307.1999999899</v>
      </c>
      <c r="P1197" s="57">
        <f t="shared" si="147"/>
        <v>9.4926729455454273E-3</v>
      </c>
      <c r="Q1197" s="68">
        <v>10</v>
      </c>
      <c r="R1197" s="68">
        <v>31</v>
      </c>
      <c r="S1197" s="72">
        <f t="shared" si="148"/>
        <v>45.308145426801268</v>
      </c>
    </row>
    <row r="1198" spans="1:19" x14ac:dyDescent="0.25">
      <c r="A1198" s="68">
        <f t="shared" si="151"/>
        <v>1196</v>
      </c>
      <c r="B1198" s="68" t="s">
        <v>17</v>
      </c>
      <c r="C1198" s="68" t="s">
        <v>1969</v>
      </c>
      <c r="D1198" s="68" t="s">
        <v>3088</v>
      </c>
      <c r="E1198" s="68" t="str">
        <f t="shared" si="149"/>
        <v>SERV</v>
      </c>
      <c r="F1198" s="68" t="s">
        <v>1968</v>
      </c>
      <c r="G1198" s="68">
        <f t="shared" si="150"/>
        <v>69</v>
      </c>
      <c r="H1198" s="68">
        <f t="shared" si="152"/>
        <v>251</v>
      </c>
      <c r="I1198" s="68" t="str">
        <f t="shared" si="145"/>
        <v>69_251_SERV</v>
      </c>
      <c r="J1198" s="60">
        <v>29.225683510406601</v>
      </c>
      <c r="K1198" s="60">
        <v>59.690953798385202</v>
      </c>
      <c r="L1198" s="60">
        <v>48.172064471655297</v>
      </c>
      <c r="M1198" s="68">
        <v>164</v>
      </c>
      <c r="N1198" s="70">
        <f t="shared" si="146"/>
        <v>0.60833333333333328</v>
      </c>
      <c r="O1198" s="71">
        <v>28593874.289999999</v>
      </c>
      <c r="P1198" s="57">
        <f t="shared" si="147"/>
        <v>6.0007486752394472E-2</v>
      </c>
      <c r="Q1198" s="68">
        <v>73</v>
      </c>
      <c r="R1198" s="68">
        <v>168</v>
      </c>
      <c r="S1198" s="72">
        <f t="shared" si="148"/>
        <v>45.696233926815701</v>
      </c>
    </row>
    <row r="1199" spans="1:19" x14ac:dyDescent="0.25">
      <c r="A1199" s="68">
        <f t="shared" si="151"/>
        <v>1197</v>
      </c>
      <c r="B1199" s="68" t="s">
        <v>17</v>
      </c>
      <c r="C1199" s="68" t="s">
        <v>1474</v>
      </c>
      <c r="D1199" s="68" t="s">
        <v>2399</v>
      </c>
      <c r="E1199" s="68" t="str">
        <f t="shared" si="149"/>
        <v>AD</v>
      </c>
      <c r="F1199" s="68" t="s">
        <v>1473</v>
      </c>
      <c r="G1199" s="68">
        <f t="shared" si="150"/>
        <v>69</v>
      </c>
      <c r="H1199" s="68">
        <f t="shared" si="152"/>
        <v>252</v>
      </c>
      <c r="I1199" s="68" t="str">
        <f t="shared" si="145"/>
        <v>69_252_AD</v>
      </c>
      <c r="J1199" s="60">
        <v>34.739108571300399</v>
      </c>
      <c r="K1199" s="60">
        <v>51.005529003478699</v>
      </c>
      <c r="L1199" s="60">
        <v>49.542191724657499</v>
      </c>
      <c r="M1199" s="68">
        <v>7</v>
      </c>
      <c r="N1199" s="70">
        <f t="shared" si="146"/>
        <v>0.2413793103448276</v>
      </c>
      <c r="O1199" s="71">
        <v>749415.03</v>
      </c>
      <c r="P1199" s="57">
        <f t="shared" si="147"/>
        <v>0.12077723903266799</v>
      </c>
      <c r="Q1199" s="68">
        <v>7</v>
      </c>
      <c r="R1199" s="68">
        <v>8</v>
      </c>
      <c r="S1199" s="72">
        <f t="shared" si="148"/>
        <v>45.095609766478866</v>
      </c>
    </row>
    <row r="1200" spans="1:19" x14ac:dyDescent="0.25">
      <c r="A1200" s="68">
        <f t="shared" si="151"/>
        <v>1198</v>
      </c>
      <c r="B1200" s="68" t="s">
        <v>17</v>
      </c>
      <c r="C1200" s="68" t="s">
        <v>1474</v>
      </c>
      <c r="D1200" s="68" t="s">
        <v>2860</v>
      </c>
      <c r="E1200" s="68" t="str">
        <f t="shared" si="149"/>
        <v>OP</v>
      </c>
      <c r="F1200" s="68" t="s">
        <v>1473</v>
      </c>
      <c r="G1200" s="68">
        <f t="shared" si="150"/>
        <v>69</v>
      </c>
      <c r="H1200" s="68">
        <f t="shared" si="152"/>
        <v>252</v>
      </c>
      <c r="I1200" s="68" t="str">
        <f t="shared" si="145"/>
        <v>69_252_OP</v>
      </c>
      <c r="J1200" s="60">
        <v>67.892411046889293</v>
      </c>
      <c r="K1200" s="60">
        <v>48.910588130685497</v>
      </c>
      <c r="L1200" s="60">
        <v>24.975266270712801</v>
      </c>
      <c r="M1200" s="68">
        <v>10</v>
      </c>
      <c r="N1200" s="70">
        <f t="shared" si="146"/>
        <v>0.20689655172413793</v>
      </c>
      <c r="O1200" s="71">
        <v>1898153.9</v>
      </c>
      <c r="P1200" s="57">
        <f t="shared" si="147"/>
        <v>0.30591031421012593</v>
      </c>
      <c r="Q1200" s="68">
        <v>6</v>
      </c>
      <c r="R1200" s="68">
        <v>10</v>
      </c>
      <c r="S1200" s="72">
        <f t="shared" si="148"/>
        <v>47.259421816095859</v>
      </c>
    </row>
    <row r="1201" spans="1:19" x14ac:dyDescent="0.25">
      <c r="A1201" s="68">
        <f t="shared" si="151"/>
        <v>1199</v>
      </c>
      <c r="B1201" s="68" t="s">
        <v>17</v>
      </c>
      <c r="C1201" s="68" t="s">
        <v>1474</v>
      </c>
      <c r="D1201" s="68" t="s">
        <v>3088</v>
      </c>
      <c r="E1201" s="68" t="str">
        <f t="shared" si="149"/>
        <v>SERV</v>
      </c>
      <c r="F1201" s="68" t="s">
        <v>1473</v>
      </c>
      <c r="G1201" s="68">
        <f t="shared" si="150"/>
        <v>69</v>
      </c>
      <c r="H1201" s="68">
        <f t="shared" si="152"/>
        <v>252</v>
      </c>
      <c r="I1201" s="68" t="str">
        <f t="shared" si="145"/>
        <v>69_252_SERV</v>
      </c>
      <c r="J1201" s="60">
        <v>42.661372359716502</v>
      </c>
      <c r="K1201" s="60">
        <v>42.340160166483201</v>
      </c>
      <c r="L1201" s="60">
        <v>27.392887732789301</v>
      </c>
      <c r="M1201" s="68">
        <v>16</v>
      </c>
      <c r="N1201" s="70">
        <f t="shared" si="146"/>
        <v>0.41379310344827586</v>
      </c>
      <c r="O1201" s="71">
        <v>2227687.31</v>
      </c>
      <c r="P1201" s="57">
        <f t="shared" si="147"/>
        <v>0.35901858377448231</v>
      </c>
      <c r="Q1201" s="68">
        <v>12</v>
      </c>
      <c r="R1201" s="68">
        <v>16</v>
      </c>
      <c r="S1201" s="72">
        <f t="shared" si="148"/>
        <v>37.464806752996331</v>
      </c>
    </row>
    <row r="1202" spans="1:19" x14ac:dyDescent="0.25">
      <c r="A1202" s="68">
        <f t="shared" si="151"/>
        <v>1200</v>
      </c>
      <c r="B1202" s="68" t="s">
        <v>17</v>
      </c>
      <c r="C1202" s="68" t="s">
        <v>1474</v>
      </c>
      <c r="D1202" s="68" t="s">
        <v>2893</v>
      </c>
      <c r="E1202" s="68" t="str">
        <f t="shared" si="149"/>
        <v>SOP</v>
      </c>
      <c r="F1202" s="68" t="s">
        <v>1473</v>
      </c>
      <c r="G1202" s="68">
        <f t="shared" si="150"/>
        <v>69</v>
      </c>
      <c r="H1202" s="68">
        <f t="shared" si="152"/>
        <v>252</v>
      </c>
      <c r="I1202" s="68" t="str">
        <f t="shared" si="145"/>
        <v>69_252_SOP</v>
      </c>
      <c r="J1202" s="60">
        <v>70.296835335762793</v>
      </c>
      <c r="K1202" s="60">
        <v>25.8222042469142</v>
      </c>
      <c r="L1202" s="60">
        <v>2.40278684018174</v>
      </c>
      <c r="M1202" s="68">
        <v>7</v>
      </c>
      <c r="N1202" s="70">
        <f t="shared" si="146"/>
        <v>0.13793103448275862</v>
      </c>
      <c r="O1202" s="71">
        <v>1329679.69</v>
      </c>
      <c r="P1202" s="57">
        <f t="shared" si="147"/>
        <v>0.21429386298272382</v>
      </c>
      <c r="Q1202" s="68">
        <v>4</v>
      </c>
      <c r="R1202" s="68">
        <v>8</v>
      </c>
      <c r="S1202" s="72">
        <f t="shared" si="148"/>
        <v>32.840608807619581</v>
      </c>
    </row>
    <row r="1203" spans="1:19" x14ac:dyDescent="0.25">
      <c r="A1203" s="68">
        <f t="shared" si="151"/>
        <v>1201</v>
      </c>
      <c r="B1203" s="68" t="s">
        <v>17</v>
      </c>
      <c r="C1203" s="68" t="s">
        <v>759</v>
      </c>
      <c r="D1203" s="68" t="s">
        <v>2399</v>
      </c>
      <c r="E1203" s="68" t="str">
        <f t="shared" si="149"/>
        <v>AD</v>
      </c>
      <c r="F1203" s="68" t="s">
        <v>758</v>
      </c>
      <c r="G1203" s="68">
        <f t="shared" si="150"/>
        <v>69</v>
      </c>
      <c r="H1203" s="68">
        <f t="shared" si="152"/>
        <v>253</v>
      </c>
      <c r="I1203" s="68" t="str">
        <f t="shared" si="145"/>
        <v>69_253_AD</v>
      </c>
      <c r="J1203" s="60">
        <v>18.583948895447101</v>
      </c>
      <c r="K1203" s="60">
        <v>54.537448480461698</v>
      </c>
      <c r="L1203" s="60">
        <v>30.027656176103999</v>
      </c>
      <c r="M1203" s="68">
        <v>87</v>
      </c>
      <c r="N1203" s="70">
        <f t="shared" si="146"/>
        <v>0.48979591836734693</v>
      </c>
      <c r="O1203" s="71">
        <v>11851477.029999999</v>
      </c>
      <c r="P1203" s="57">
        <f t="shared" si="147"/>
        <v>0.36450986314699407</v>
      </c>
      <c r="Q1203" s="68">
        <v>72</v>
      </c>
      <c r="R1203" s="68">
        <v>99</v>
      </c>
      <c r="S1203" s="72">
        <f t="shared" si="148"/>
        <v>34.383017850670932</v>
      </c>
    </row>
    <row r="1204" spans="1:19" x14ac:dyDescent="0.25">
      <c r="A1204" s="68">
        <f t="shared" si="151"/>
        <v>1202</v>
      </c>
      <c r="B1204" s="68" t="s">
        <v>17</v>
      </c>
      <c r="C1204" s="68" t="s">
        <v>759</v>
      </c>
      <c r="D1204" s="68" t="s">
        <v>2860</v>
      </c>
      <c r="E1204" s="68" t="str">
        <f t="shared" si="149"/>
        <v>OP</v>
      </c>
      <c r="F1204" s="68" t="s">
        <v>758</v>
      </c>
      <c r="G1204" s="68">
        <f t="shared" si="150"/>
        <v>69</v>
      </c>
      <c r="H1204" s="68">
        <f t="shared" si="152"/>
        <v>253</v>
      </c>
      <c r="I1204" s="68" t="str">
        <f t="shared" si="145"/>
        <v>69_253_OP</v>
      </c>
      <c r="J1204" s="60">
        <v>40.981320180630803</v>
      </c>
      <c r="K1204" s="60">
        <v>21.991199274348901</v>
      </c>
      <c r="L1204" s="60">
        <v>8.1665156377251495</v>
      </c>
      <c r="M1204" s="68">
        <v>24</v>
      </c>
      <c r="N1204" s="70">
        <f t="shared" si="146"/>
        <v>8.8435374149659865E-2</v>
      </c>
      <c r="O1204" s="71">
        <v>6034270.3399999999</v>
      </c>
      <c r="P1204" s="57">
        <f t="shared" si="147"/>
        <v>0.18559298982376424</v>
      </c>
      <c r="Q1204" s="68">
        <v>13</v>
      </c>
      <c r="R1204" s="68">
        <v>25</v>
      </c>
      <c r="S1204" s="72">
        <f t="shared" si="148"/>
        <v>23.713011697568287</v>
      </c>
    </row>
    <row r="1205" spans="1:19" x14ac:dyDescent="0.25">
      <c r="A1205" s="68">
        <f t="shared" si="151"/>
        <v>1203</v>
      </c>
      <c r="B1205" s="68" t="s">
        <v>17</v>
      </c>
      <c r="C1205" s="68" t="s">
        <v>759</v>
      </c>
      <c r="D1205" s="68" t="s">
        <v>3088</v>
      </c>
      <c r="E1205" s="68" t="str">
        <f t="shared" si="149"/>
        <v>SERV</v>
      </c>
      <c r="F1205" s="68" t="s">
        <v>758</v>
      </c>
      <c r="G1205" s="68">
        <f t="shared" si="150"/>
        <v>69</v>
      </c>
      <c r="H1205" s="68">
        <f t="shared" si="152"/>
        <v>253</v>
      </c>
      <c r="I1205" s="68" t="str">
        <f t="shared" si="145"/>
        <v>69_253_SERV</v>
      </c>
      <c r="J1205" s="60">
        <v>32.574875301839299</v>
      </c>
      <c r="K1205" s="60">
        <v>52.0513083697657</v>
      </c>
      <c r="L1205" s="60">
        <v>31.414014016950201</v>
      </c>
      <c r="M1205" s="68">
        <v>104</v>
      </c>
      <c r="N1205" s="70">
        <f t="shared" si="146"/>
        <v>0.42176870748299322</v>
      </c>
      <c r="O1205" s="71">
        <v>14627713.109999999</v>
      </c>
      <c r="P1205" s="57">
        <f t="shared" si="147"/>
        <v>0.44989714702924172</v>
      </c>
      <c r="Q1205" s="68">
        <v>62</v>
      </c>
      <c r="R1205" s="68">
        <v>105</v>
      </c>
      <c r="S1205" s="72">
        <f t="shared" si="148"/>
        <v>38.680065896185063</v>
      </c>
    </row>
    <row r="1206" spans="1:19" x14ac:dyDescent="0.25">
      <c r="A1206" s="68">
        <f t="shared" si="151"/>
        <v>1204</v>
      </c>
      <c r="B1206" s="68" t="s">
        <v>17</v>
      </c>
      <c r="C1206" s="68" t="s">
        <v>795</v>
      </c>
      <c r="D1206" s="68" t="s">
        <v>2399</v>
      </c>
      <c r="E1206" s="68" t="str">
        <f t="shared" si="149"/>
        <v>AD</v>
      </c>
      <c r="F1206" s="68" t="s">
        <v>794</v>
      </c>
      <c r="G1206" s="68">
        <f t="shared" si="150"/>
        <v>69</v>
      </c>
      <c r="H1206" s="68">
        <f t="shared" si="152"/>
        <v>254</v>
      </c>
      <c r="I1206" s="68" t="str">
        <f t="shared" si="145"/>
        <v>69_254_AD</v>
      </c>
      <c r="J1206" s="60">
        <v>20.7252130622111</v>
      </c>
      <c r="K1206" s="60">
        <v>44.239989899660898</v>
      </c>
      <c r="L1206" s="60">
        <v>47.530949862503697</v>
      </c>
      <c r="M1206" s="68">
        <v>103</v>
      </c>
      <c r="N1206" s="70">
        <f t="shared" si="146"/>
        <v>0.36134453781512604</v>
      </c>
      <c r="O1206" s="71">
        <v>21671199.155258302</v>
      </c>
      <c r="P1206" s="57">
        <f t="shared" si="147"/>
        <v>3.8526695720671397E-2</v>
      </c>
      <c r="Q1206" s="68">
        <v>86</v>
      </c>
      <c r="R1206" s="68">
        <v>149</v>
      </c>
      <c r="S1206" s="72">
        <f t="shared" si="148"/>
        <v>37.498717608125226</v>
      </c>
    </row>
    <row r="1207" spans="1:19" x14ac:dyDescent="0.25">
      <c r="A1207" s="68">
        <f t="shared" si="151"/>
        <v>1205</v>
      </c>
      <c r="B1207" s="68" t="s">
        <v>17</v>
      </c>
      <c r="C1207" s="68" t="s">
        <v>795</v>
      </c>
      <c r="D1207" s="68" t="s">
        <v>2456</v>
      </c>
      <c r="E1207" s="68" t="str">
        <f t="shared" si="149"/>
        <v>AR</v>
      </c>
      <c r="F1207" s="68" t="s">
        <v>794</v>
      </c>
      <c r="G1207" s="68">
        <f t="shared" si="150"/>
        <v>69</v>
      </c>
      <c r="H1207" s="68">
        <f t="shared" si="152"/>
        <v>254</v>
      </c>
      <c r="I1207" s="68" t="str">
        <f t="shared" si="145"/>
        <v>69_254_AR</v>
      </c>
      <c r="J1207" s="60">
        <v>30.6256015736985</v>
      </c>
      <c r="K1207" s="60">
        <v>32.718417544146</v>
      </c>
      <c r="L1207" s="60">
        <v>23.429093549064302</v>
      </c>
      <c r="M1207" s="68">
        <v>8</v>
      </c>
      <c r="N1207" s="70">
        <f t="shared" si="146"/>
        <v>3.3613445378151259E-2</v>
      </c>
      <c r="O1207" s="71">
        <v>477411.24</v>
      </c>
      <c r="P1207" s="57">
        <f t="shared" si="147"/>
        <v>8.4873372467003183E-4</v>
      </c>
      <c r="Q1207" s="68">
        <v>8</v>
      </c>
      <c r="R1207" s="68">
        <v>8</v>
      </c>
      <c r="S1207" s="72">
        <f t="shared" si="148"/>
        <v>28.924370888969602</v>
      </c>
    </row>
    <row r="1208" spans="1:19" x14ac:dyDescent="0.25">
      <c r="A1208" s="68">
        <f t="shared" si="151"/>
        <v>1206</v>
      </c>
      <c r="B1208" s="68" t="s">
        <v>17</v>
      </c>
      <c r="C1208" s="68" t="s">
        <v>795</v>
      </c>
      <c r="D1208" s="68" t="s">
        <v>2860</v>
      </c>
      <c r="E1208" s="68" t="str">
        <f t="shared" si="149"/>
        <v>OP</v>
      </c>
      <c r="F1208" s="68" t="s">
        <v>794</v>
      </c>
      <c r="G1208" s="68">
        <f t="shared" si="150"/>
        <v>69</v>
      </c>
      <c r="H1208" s="68">
        <f t="shared" si="152"/>
        <v>254</v>
      </c>
      <c r="I1208" s="68" t="str">
        <f t="shared" si="145"/>
        <v>69_254_OP</v>
      </c>
      <c r="J1208" s="60">
        <v>35.050294079810698</v>
      </c>
      <c r="K1208" s="60">
        <v>46.303256768223903</v>
      </c>
      <c r="L1208" s="60">
        <v>39.853607651638299</v>
      </c>
      <c r="M1208" s="68">
        <v>60</v>
      </c>
      <c r="N1208" s="70">
        <f t="shared" si="146"/>
        <v>0.10504201680672269</v>
      </c>
      <c r="O1208" s="71">
        <v>19288787.4599999</v>
      </c>
      <c r="P1208" s="57">
        <f t="shared" si="147"/>
        <v>3.4291284020238649E-2</v>
      </c>
      <c r="Q1208" s="68">
        <v>25</v>
      </c>
      <c r="R1208" s="68">
        <v>60</v>
      </c>
      <c r="S1208" s="72">
        <f t="shared" si="148"/>
        <v>40.402386166557633</v>
      </c>
    </row>
    <row r="1209" spans="1:19" x14ac:dyDescent="0.25">
      <c r="A1209" s="68">
        <f t="shared" si="151"/>
        <v>1207</v>
      </c>
      <c r="B1209" s="68" t="s">
        <v>17</v>
      </c>
      <c r="C1209" s="68" t="s">
        <v>795</v>
      </c>
      <c r="D1209" s="68" t="s">
        <v>3088</v>
      </c>
      <c r="E1209" s="68" t="str">
        <f t="shared" si="149"/>
        <v>SERV</v>
      </c>
      <c r="F1209" s="68" t="s">
        <v>794</v>
      </c>
      <c r="G1209" s="68">
        <f t="shared" si="150"/>
        <v>69</v>
      </c>
      <c r="H1209" s="68">
        <f t="shared" si="152"/>
        <v>254</v>
      </c>
      <c r="I1209" s="68" t="str">
        <f t="shared" si="145"/>
        <v>69_254_SERV</v>
      </c>
      <c r="J1209" s="60">
        <v>38.327126192076499</v>
      </c>
      <c r="K1209" s="60">
        <v>45.234778737519598</v>
      </c>
      <c r="L1209" s="60">
        <v>37.261109210597397</v>
      </c>
      <c r="M1209" s="68">
        <v>200</v>
      </c>
      <c r="N1209" s="70">
        <f t="shared" si="146"/>
        <v>0.5</v>
      </c>
      <c r="O1209" s="71">
        <v>521060858.22100002</v>
      </c>
      <c r="P1209" s="57">
        <f t="shared" si="147"/>
        <v>0.92633328653441993</v>
      </c>
      <c r="Q1209" s="68">
        <v>119</v>
      </c>
      <c r="R1209" s="68">
        <v>202</v>
      </c>
      <c r="S1209" s="72">
        <f t="shared" si="148"/>
        <v>40.274338046731167</v>
      </c>
    </row>
    <row r="1210" spans="1:19" x14ac:dyDescent="0.25">
      <c r="A1210" s="68">
        <f t="shared" si="151"/>
        <v>1208</v>
      </c>
      <c r="B1210" s="68" t="s">
        <v>17</v>
      </c>
      <c r="C1210" s="68" t="s">
        <v>2004</v>
      </c>
      <c r="D1210" s="68" t="s">
        <v>2399</v>
      </c>
      <c r="E1210" s="68" t="str">
        <f t="shared" si="149"/>
        <v>AD</v>
      </c>
      <c r="F1210" s="68" t="s">
        <v>2003</v>
      </c>
      <c r="G1210" s="68">
        <f t="shared" si="150"/>
        <v>69</v>
      </c>
      <c r="H1210" s="68">
        <f t="shared" si="152"/>
        <v>255</v>
      </c>
      <c r="I1210" s="68" t="str">
        <f t="shared" si="145"/>
        <v>69_255_AD</v>
      </c>
      <c r="J1210" s="60">
        <v>18.968863212009801</v>
      </c>
      <c r="K1210" s="60">
        <v>55.4190722057429</v>
      </c>
      <c r="L1210" s="60">
        <v>49.012911597210298</v>
      </c>
      <c r="M1210" s="68">
        <v>174</v>
      </c>
      <c r="N1210" s="70">
        <f t="shared" si="146"/>
        <v>0.50972762645914393</v>
      </c>
      <c r="O1210" s="71">
        <v>58894254.344597802</v>
      </c>
      <c r="P1210" s="57">
        <f t="shared" si="147"/>
        <v>0.21456970643995937</v>
      </c>
      <c r="Q1210" s="68">
        <v>131</v>
      </c>
      <c r="R1210" s="68">
        <v>225</v>
      </c>
      <c r="S1210" s="72">
        <f t="shared" si="148"/>
        <v>41.133615671654333</v>
      </c>
    </row>
    <row r="1211" spans="1:19" x14ac:dyDescent="0.25">
      <c r="A1211" s="68">
        <f t="shared" si="151"/>
        <v>1209</v>
      </c>
      <c r="B1211" s="68" t="s">
        <v>17</v>
      </c>
      <c r="C1211" s="68" t="s">
        <v>2004</v>
      </c>
      <c r="D1211" s="68" t="s">
        <v>2860</v>
      </c>
      <c r="E1211" s="68" t="str">
        <f t="shared" si="149"/>
        <v>OP</v>
      </c>
      <c r="F1211" s="69" t="s">
        <v>2003</v>
      </c>
      <c r="G1211" s="68">
        <f t="shared" si="150"/>
        <v>69</v>
      </c>
      <c r="H1211" s="68">
        <f t="shared" si="152"/>
        <v>255</v>
      </c>
      <c r="I1211" s="68" t="str">
        <f t="shared" si="145"/>
        <v>69_255_OP</v>
      </c>
      <c r="J1211" s="60">
        <v>35.325543111408301</v>
      </c>
      <c r="K1211" s="60">
        <v>30.431105904795601</v>
      </c>
      <c r="L1211" s="60">
        <v>15.3874222699142</v>
      </c>
      <c r="M1211" s="68">
        <v>143</v>
      </c>
      <c r="N1211" s="70">
        <f t="shared" si="146"/>
        <v>0.1828793774319066</v>
      </c>
      <c r="O1211" s="71">
        <v>114224020.59</v>
      </c>
      <c r="P1211" s="57">
        <f t="shared" si="147"/>
        <v>0.41615289707180608</v>
      </c>
      <c r="Q1211" s="68">
        <v>47</v>
      </c>
      <c r="R1211" s="68">
        <v>143</v>
      </c>
      <c r="S1211" s="72">
        <f t="shared" si="148"/>
        <v>27.048023762039367</v>
      </c>
    </row>
    <row r="1212" spans="1:19" x14ac:dyDescent="0.25">
      <c r="A1212" s="68">
        <f t="shared" si="151"/>
        <v>1210</v>
      </c>
      <c r="B1212" s="68" t="s">
        <v>17</v>
      </c>
      <c r="C1212" s="68" t="s">
        <v>2004</v>
      </c>
      <c r="D1212" s="68" t="s">
        <v>3088</v>
      </c>
      <c r="E1212" s="68" t="str">
        <f t="shared" si="149"/>
        <v>SERV</v>
      </c>
      <c r="F1212" s="68" t="s">
        <v>2003</v>
      </c>
      <c r="G1212" s="68">
        <f t="shared" si="150"/>
        <v>69</v>
      </c>
      <c r="H1212" s="68">
        <f t="shared" si="152"/>
        <v>255</v>
      </c>
      <c r="I1212" s="68" t="str">
        <f t="shared" si="145"/>
        <v>69_255_SERV</v>
      </c>
      <c r="J1212" s="60">
        <v>30.613425385760401</v>
      </c>
      <c r="K1212" s="60">
        <v>27.976130784442201</v>
      </c>
      <c r="L1212" s="60">
        <v>26.1145870597495</v>
      </c>
      <c r="M1212" s="68">
        <v>210</v>
      </c>
      <c r="N1212" s="70">
        <f t="shared" si="146"/>
        <v>0.29571984435797666</v>
      </c>
      <c r="O1212" s="71">
        <v>94321507.209999904</v>
      </c>
      <c r="P1212" s="57">
        <f t="shared" si="147"/>
        <v>0.34364197897142768</v>
      </c>
      <c r="Q1212" s="68">
        <v>76</v>
      </c>
      <c r="R1212" s="68">
        <v>221</v>
      </c>
      <c r="S1212" s="72">
        <f t="shared" si="148"/>
        <v>28.234714409984033</v>
      </c>
    </row>
    <row r="1213" spans="1:19" x14ac:dyDescent="0.25">
      <c r="A1213" s="68">
        <f t="shared" si="151"/>
        <v>1211</v>
      </c>
      <c r="B1213" s="68" t="s">
        <v>17</v>
      </c>
      <c r="C1213" s="68" t="s">
        <v>2004</v>
      </c>
      <c r="D1213" s="68" t="s">
        <v>2893</v>
      </c>
      <c r="E1213" s="68" t="str">
        <f t="shared" si="149"/>
        <v>SOP</v>
      </c>
      <c r="F1213" s="68" t="s">
        <v>2003</v>
      </c>
      <c r="G1213" s="68">
        <f t="shared" si="150"/>
        <v>69</v>
      </c>
      <c r="H1213" s="68">
        <f t="shared" si="152"/>
        <v>255</v>
      </c>
      <c r="I1213" s="68" t="str">
        <f t="shared" si="145"/>
        <v>69_255_SOP</v>
      </c>
      <c r="J1213" s="60">
        <v>45.693653636218102</v>
      </c>
      <c r="K1213" s="60">
        <v>40.496722893850396</v>
      </c>
      <c r="L1213" s="60">
        <v>29.945440717870799</v>
      </c>
      <c r="M1213" s="68">
        <v>3</v>
      </c>
      <c r="N1213" s="70">
        <f t="shared" si="146"/>
        <v>1.1673151750972763E-2</v>
      </c>
      <c r="O1213" s="71">
        <v>7036309.1999999899</v>
      </c>
      <c r="P1213" s="57">
        <f t="shared" si="147"/>
        <v>2.5635417516806897E-2</v>
      </c>
      <c r="Q1213" s="68">
        <v>3</v>
      </c>
      <c r="R1213" s="68">
        <v>4</v>
      </c>
      <c r="S1213" s="72">
        <f t="shared" si="148"/>
        <v>38.711939082646431</v>
      </c>
    </row>
    <row r="1214" spans="1:19" x14ac:dyDescent="0.25">
      <c r="A1214" s="68">
        <f t="shared" si="151"/>
        <v>1212</v>
      </c>
      <c r="B1214" s="68" t="s">
        <v>17</v>
      </c>
      <c r="C1214" s="68" t="s">
        <v>1173</v>
      </c>
      <c r="D1214" s="68" t="s">
        <v>2399</v>
      </c>
      <c r="E1214" s="68" t="str">
        <f t="shared" si="149"/>
        <v>AD</v>
      </c>
      <c r="F1214" s="68" t="s">
        <v>1172</v>
      </c>
      <c r="G1214" s="68">
        <f t="shared" si="150"/>
        <v>69</v>
      </c>
      <c r="H1214" s="68">
        <f t="shared" si="152"/>
        <v>256</v>
      </c>
      <c r="I1214" s="68" t="str">
        <f t="shared" si="145"/>
        <v>69_256_AD</v>
      </c>
      <c r="J1214" s="60">
        <v>45.055988791417001</v>
      </c>
      <c r="K1214" s="60">
        <v>61.2615901453539</v>
      </c>
      <c r="L1214" s="60">
        <v>35.879615062569101</v>
      </c>
      <c r="M1214" s="68">
        <v>113</v>
      </c>
      <c r="N1214" s="70">
        <f t="shared" si="146"/>
        <v>0.273542600896861</v>
      </c>
      <c r="O1214" s="71">
        <v>126482477</v>
      </c>
      <c r="P1214" s="57">
        <f t="shared" si="147"/>
        <v>0.24111256858369898</v>
      </c>
      <c r="Q1214" s="68">
        <v>61</v>
      </c>
      <c r="R1214" s="68">
        <v>130</v>
      </c>
      <c r="S1214" s="72">
        <f t="shared" si="148"/>
        <v>47.399064666446669</v>
      </c>
    </row>
    <row r="1215" spans="1:19" x14ac:dyDescent="0.25">
      <c r="A1215" s="68">
        <f t="shared" si="151"/>
        <v>1213</v>
      </c>
      <c r="B1215" s="68" t="s">
        <v>17</v>
      </c>
      <c r="C1215" s="68" t="s">
        <v>1173</v>
      </c>
      <c r="D1215" s="68" t="s">
        <v>2860</v>
      </c>
      <c r="E1215" s="68" t="str">
        <f t="shared" si="149"/>
        <v>OP</v>
      </c>
      <c r="F1215" s="68" t="s">
        <v>1172</v>
      </c>
      <c r="G1215" s="68">
        <f t="shared" si="150"/>
        <v>69</v>
      </c>
      <c r="H1215" s="68">
        <f t="shared" si="152"/>
        <v>256</v>
      </c>
      <c r="I1215" s="68" t="str">
        <f t="shared" si="145"/>
        <v>69_256_OP</v>
      </c>
      <c r="J1215" s="60">
        <v>37.148648713058101</v>
      </c>
      <c r="K1215" s="60">
        <v>24.608832759719199</v>
      </c>
      <c r="L1215" s="60">
        <v>5.1158708687552403</v>
      </c>
      <c r="M1215" s="68">
        <v>59</v>
      </c>
      <c r="N1215" s="70">
        <f t="shared" si="146"/>
        <v>0.13004484304932734</v>
      </c>
      <c r="O1215" s="71">
        <v>15034812.3799999</v>
      </c>
      <c r="P1215" s="57">
        <f t="shared" si="147"/>
        <v>2.8660746667032562E-2</v>
      </c>
      <c r="Q1215" s="68">
        <v>29</v>
      </c>
      <c r="R1215" s="68">
        <v>63</v>
      </c>
      <c r="S1215" s="72">
        <f t="shared" si="148"/>
        <v>22.291117447177513</v>
      </c>
    </row>
    <row r="1216" spans="1:19" x14ac:dyDescent="0.25">
      <c r="A1216" s="68">
        <f t="shared" si="151"/>
        <v>1214</v>
      </c>
      <c r="B1216" s="68" t="s">
        <v>17</v>
      </c>
      <c r="C1216" s="68" t="s">
        <v>1173</v>
      </c>
      <c r="D1216" s="68" t="s">
        <v>3088</v>
      </c>
      <c r="E1216" s="68" t="str">
        <f t="shared" si="149"/>
        <v>SERV</v>
      </c>
      <c r="F1216" s="68" t="s">
        <v>1172</v>
      </c>
      <c r="G1216" s="68">
        <f t="shared" si="150"/>
        <v>69</v>
      </c>
      <c r="H1216" s="68">
        <f t="shared" si="152"/>
        <v>256</v>
      </c>
      <c r="I1216" s="68" t="str">
        <f t="shared" si="145"/>
        <v>69_256_SERV</v>
      </c>
      <c r="J1216" s="60">
        <v>39.358196302449898</v>
      </c>
      <c r="K1216" s="60">
        <v>60.7293482668697</v>
      </c>
      <c r="L1216" s="60">
        <v>53.4613190904833</v>
      </c>
      <c r="M1216" s="68">
        <v>365</v>
      </c>
      <c r="N1216" s="70">
        <f t="shared" si="146"/>
        <v>0.5964125560538116</v>
      </c>
      <c r="O1216" s="71">
        <v>383061241.48199999</v>
      </c>
      <c r="P1216" s="57">
        <f t="shared" si="147"/>
        <v>0.73022668474926855</v>
      </c>
      <c r="Q1216" s="68">
        <v>133</v>
      </c>
      <c r="R1216" s="68">
        <v>381</v>
      </c>
      <c r="S1216" s="72">
        <f t="shared" si="148"/>
        <v>51.182954553267628</v>
      </c>
    </row>
    <row r="1217" spans="1:19" x14ac:dyDescent="0.25">
      <c r="A1217" s="68">
        <f t="shared" si="151"/>
        <v>1215</v>
      </c>
      <c r="B1217" s="68" t="s">
        <v>17</v>
      </c>
      <c r="C1217" s="68" t="s">
        <v>1278</v>
      </c>
      <c r="D1217" s="68" t="s">
        <v>2399</v>
      </c>
      <c r="E1217" s="68" t="str">
        <f t="shared" si="149"/>
        <v>AD</v>
      </c>
      <c r="F1217" s="68" t="s">
        <v>1277</v>
      </c>
      <c r="G1217" s="68">
        <f t="shared" si="150"/>
        <v>69</v>
      </c>
      <c r="H1217" s="68">
        <f t="shared" si="152"/>
        <v>257</v>
      </c>
      <c r="I1217" s="68" t="str">
        <f t="shared" si="145"/>
        <v>69_257_AD</v>
      </c>
      <c r="J1217" s="60">
        <v>29.879069873675</v>
      </c>
      <c r="K1217" s="60">
        <v>25.295320609765099</v>
      </c>
      <c r="L1217" s="60">
        <v>43.505301140869001</v>
      </c>
      <c r="M1217" s="68">
        <v>20</v>
      </c>
      <c r="N1217" s="70">
        <f t="shared" si="146"/>
        <v>0.44186046511627908</v>
      </c>
      <c r="O1217" s="71">
        <v>2795258.02086535</v>
      </c>
      <c r="P1217" s="57">
        <f t="shared" si="147"/>
        <v>0.18640943250119679</v>
      </c>
      <c r="Q1217" s="68">
        <v>19</v>
      </c>
      <c r="R1217" s="68">
        <v>22</v>
      </c>
      <c r="S1217" s="72">
        <f t="shared" si="148"/>
        <v>32.893230541436367</v>
      </c>
    </row>
    <row r="1218" spans="1:19" x14ac:dyDescent="0.25">
      <c r="A1218" s="68">
        <f t="shared" si="151"/>
        <v>1216</v>
      </c>
      <c r="B1218" s="68" t="s">
        <v>17</v>
      </c>
      <c r="C1218" s="68" t="s">
        <v>1278</v>
      </c>
      <c r="D1218" s="68" t="s">
        <v>3088</v>
      </c>
      <c r="E1218" s="68" t="str">
        <f t="shared" si="149"/>
        <v>SERV</v>
      </c>
      <c r="F1218" s="68" t="s">
        <v>1277</v>
      </c>
      <c r="G1218" s="68">
        <f t="shared" si="150"/>
        <v>69</v>
      </c>
      <c r="H1218" s="68">
        <f t="shared" si="152"/>
        <v>257</v>
      </c>
      <c r="I1218" s="68" t="str">
        <f t="shared" si="145"/>
        <v>69_257_SERV</v>
      </c>
      <c r="J1218" s="60">
        <v>31.593114313605</v>
      </c>
      <c r="K1218" s="60">
        <v>25.270761827453299</v>
      </c>
      <c r="L1218" s="60">
        <v>27.187097118980699</v>
      </c>
      <c r="M1218" s="68">
        <v>45</v>
      </c>
      <c r="N1218" s="70">
        <f t="shared" si="146"/>
        <v>0.55813953488372092</v>
      </c>
      <c r="O1218" s="71">
        <v>12200002.590999899</v>
      </c>
      <c r="P1218" s="57">
        <f t="shared" si="147"/>
        <v>0.81359056749880332</v>
      </c>
      <c r="Q1218" s="68">
        <v>24</v>
      </c>
      <c r="R1218" s="68">
        <v>50</v>
      </c>
      <c r="S1218" s="72">
        <f t="shared" si="148"/>
        <v>28.016991086679667</v>
      </c>
    </row>
    <row r="1219" spans="1:19" x14ac:dyDescent="0.25">
      <c r="A1219" s="68">
        <f t="shared" si="151"/>
        <v>1217</v>
      </c>
      <c r="B1219" s="68" t="s">
        <v>17</v>
      </c>
      <c r="C1219" s="68" t="s">
        <v>389</v>
      </c>
      <c r="D1219" s="68" t="s">
        <v>2399</v>
      </c>
      <c r="E1219" s="68" t="str">
        <f t="shared" si="149"/>
        <v>AD</v>
      </c>
      <c r="F1219" s="68" t="s">
        <v>388</v>
      </c>
      <c r="G1219" s="68">
        <f t="shared" si="150"/>
        <v>69</v>
      </c>
      <c r="H1219" s="68">
        <f t="shared" si="152"/>
        <v>258</v>
      </c>
      <c r="I1219" s="68" t="str">
        <f t="shared" ref="I1219:I1282" si="153">CONCATENATE(G1219,"_",H1219,"_",E1219)</f>
        <v>69_258_AD</v>
      </c>
      <c r="J1219" s="60">
        <v>33.9617538198424</v>
      </c>
      <c r="K1219" s="60">
        <v>60.880488593021603</v>
      </c>
      <c r="L1219" s="60">
        <v>47.458919179736803</v>
      </c>
      <c r="M1219" s="68">
        <v>51</v>
      </c>
      <c r="N1219" s="70">
        <f t="shared" ref="N1219:N1282" si="154">Q1219/SUMIF($C$3:$C$3832,C1219,$Q$3:$Q$3832)</f>
        <v>0.45</v>
      </c>
      <c r="O1219" s="71">
        <v>8373970.0149999997</v>
      </c>
      <c r="P1219" s="57">
        <f t="shared" ref="P1219:P1282" si="155">O1219/SUMIF($C$3:$C$3832,C1219,$O$3:$O$3832)</f>
        <v>0.22737295357104356</v>
      </c>
      <c r="Q1219" s="68">
        <v>36</v>
      </c>
      <c r="R1219" s="68">
        <v>53</v>
      </c>
      <c r="S1219" s="72">
        <f t="shared" ref="S1219:S1282" si="156">AVERAGE(J1219:L1219)</f>
        <v>47.433720530866935</v>
      </c>
    </row>
    <row r="1220" spans="1:19" x14ac:dyDescent="0.25">
      <c r="A1220" s="68">
        <f t="shared" si="151"/>
        <v>1218</v>
      </c>
      <c r="B1220" s="68" t="s">
        <v>17</v>
      </c>
      <c r="C1220" s="68" t="s">
        <v>389</v>
      </c>
      <c r="D1220" s="68" t="s">
        <v>2860</v>
      </c>
      <c r="E1220" s="68" t="str">
        <f t="shared" ref="E1220:E1283" si="157">IF(D1220="Adquisiciones","AD",IF(D1220="Arrendamientos","AR",IF(D1220="Servicios","SERV",IF(D1220="Obra pública","OP",IF(D1220="Servicios relacionados con la OP","SOP","")))))</f>
        <v>OP</v>
      </c>
      <c r="F1220" s="68" t="s">
        <v>388</v>
      </c>
      <c r="G1220" s="68">
        <f t="shared" ref="G1220:G1283" si="158">IF(B1220&lt;&gt;B1219,G1219+1,G1219)</f>
        <v>69</v>
      </c>
      <c r="H1220" s="68">
        <f t="shared" si="152"/>
        <v>258</v>
      </c>
      <c r="I1220" s="68" t="str">
        <f t="shared" si="153"/>
        <v>69_258_OP</v>
      </c>
      <c r="J1220" s="60">
        <v>65.207126736935294</v>
      </c>
      <c r="K1220" s="60">
        <v>57.589942257082697</v>
      </c>
      <c r="L1220" s="60">
        <v>29.825738151486199</v>
      </c>
      <c r="M1220" s="68">
        <v>17</v>
      </c>
      <c r="N1220" s="70">
        <f t="shared" si="154"/>
        <v>8.7499999999999994E-2</v>
      </c>
      <c r="O1220" s="71">
        <v>5668275.3799999999</v>
      </c>
      <c r="P1220" s="57">
        <f t="shared" si="155"/>
        <v>0.15390698945613901</v>
      </c>
      <c r="Q1220" s="68">
        <v>7</v>
      </c>
      <c r="R1220" s="68">
        <v>17</v>
      </c>
      <c r="S1220" s="72">
        <f t="shared" si="156"/>
        <v>50.874269048501397</v>
      </c>
    </row>
    <row r="1221" spans="1:19" x14ac:dyDescent="0.25">
      <c r="A1221" s="68">
        <f t="shared" ref="A1221:A1284" si="159">A1220+1</f>
        <v>1219</v>
      </c>
      <c r="B1221" s="68" t="s">
        <v>17</v>
      </c>
      <c r="C1221" s="68" t="s">
        <v>389</v>
      </c>
      <c r="D1221" s="68" t="s">
        <v>3088</v>
      </c>
      <c r="E1221" s="68" t="str">
        <f t="shared" si="157"/>
        <v>SERV</v>
      </c>
      <c r="F1221" s="68" t="s">
        <v>388</v>
      </c>
      <c r="G1221" s="68">
        <f t="shared" si="158"/>
        <v>69</v>
      </c>
      <c r="H1221" s="68">
        <f t="shared" si="152"/>
        <v>258</v>
      </c>
      <c r="I1221" s="68" t="str">
        <f t="shared" si="153"/>
        <v>69_258_SERV</v>
      </c>
      <c r="J1221" s="60">
        <v>42.8507170466617</v>
      </c>
      <c r="K1221" s="60">
        <v>67.0192733185837</v>
      </c>
      <c r="L1221" s="60">
        <v>47.8500118465196</v>
      </c>
      <c r="M1221" s="68">
        <v>90</v>
      </c>
      <c r="N1221" s="70">
        <f t="shared" si="154"/>
        <v>0.46250000000000002</v>
      </c>
      <c r="O1221" s="71">
        <v>22786981.140000001</v>
      </c>
      <c r="P1221" s="57">
        <f t="shared" si="155"/>
        <v>0.61872005697281751</v>
      </c>
      <c r="Q1221" s="68">
        <v>37</v>
      </c>
      <c r="R1221" s="68">
        <v>94</v>
      </c>
      <c r="S1221" s="72">
        <f t="shared" si="156"/>
        <v>52.573334070588338</v>
      </c>
    </row>
    <row r="1222" spans="1:19" x14ac:dyDescent="0.25">
      <c r="A1222" s="68">
        <f t="shared" si="159"/>
        <v>1220</v>
      </c>
      <c r="B1222" s="68" t="s">
        <v>17</v>
      </c>
      <c r="C1222" s="68" t="s">
        <v>222</v>
      </c>
      <c r="D1222" s="68" t="s">
        <v>2399</v>
      </c>
      <c r="E1222" s="68" t="str">
        <f t="shared" si="157"/>
        <v>AD</v>
      </c>
      <c r="F1222" s="68" t="s">
        <v>221</v>
      </c>
      <c r="G1222" s="68">
        <f t="shared" si="158"/>
        <v>69</v>
      </c>
      <c r="H1222" s="68">
        <f t="shared" si="152"/>
        <v>259</v>
      </c>
      <c r="I1222" s="68" t="str">
        <f t="shared" si="153"/>
        <v>69_259_AD</v>
      </c>
      <c r="J1222" s="60">
        <v>17.575921279273</v>
      </c>
      <c r="K1222" s="60">
        <v>42.241846529665402</v>
      </c>
      <c r="L1222" s="60">
        <v>59.553125380612201</v>
      </c>
      <c r="M1222" s="68">
        <v>113</v>
      </c>
      <c r="N1222" s="70">
        <f t="shared" si="154"/>
        <v>0.46625766871165641</v>
      </c>
      <c r="O1222" s="71">
        <v>22505872.25</v>
      </c>
      <c r="P1222" s="57">
        <f t="shared" si="155"/>
        <v>0.3151342649240868</v>
      </c>
      <c r="Q1222" s="68">
        <v>76</v>
      </c>
      <c r="R1222" s="68">
        <v>127</v>
      </c>
      <c r="S1222" s="72">
        <f t="shared" si="156"/>
        <v>39.790297729850202</v>
      </c>
    </row>
    <row r="1223" spans="1:19" x14ac:dyDescent="0.25">
      <c r="A1223" s="68">
        <f t="shared" si="159"/>
        <v>1221</v>
      </c>
      <c r="B1223" s="68" t="s">
        <v>17</v>
      </c>
      <c r="C1223" s="68" t="s">
        <v>222</v>
      </c>
      <c r="D1223" s="68" t="s">
        <v>2860</v>
      </c>
      <c r="E1223" s="68" t="str">
        <f t="shared" si="157"/>
        <v>OP</v>
      </c>
      <c r="F1223" s="68" t="s">
        <v>221</v>
      </c>
      <c r="G1223" s="68">
        <f t="shared" si="158"/>
        <v>69</v>
      </c>
      <c r="H1223" s="68">
        <f t="shared" si="152"/>
        <v>259</v>
      </c>
      <c r="I1223" s="68" t="str">
        <f t="shared" si="153"/>
        <v>69_259_OP</v>
      </c>
      <c r="J1223" s="60">
        <v>38.0766111195747</v>
      </c>
      <c r="K1223" s="60">
        <v>54.2343011770649</v>
      </c>
      <c r="L1223" s="60">
        <v>39.463083068442401</v>
      </c>
      <c r="M1223" s="68">
        <v>44</v>
      </c>
      <c r="N1223" s="70">
        <f t="shared" si="154"/>
        <v>0.14723926380368099</v>
      </c>
      <c r="O1223" s="71">
        <v>20016926.510000002</v>
      </c>
      <c r="P1223" s="57">
        <f t="shared" si="155"/>
        <v>0.2802832679265882</v>
      </c>
      <c r="Q1223" s="68">
        <v>24</v>
      </c>
      <c r="R1223" s="68">
        <v>44</v>
      </c>
      <c r="S1223" s="72">
        <f t="shared" si="156"/>
        <v>43.924665121693998</v>
      </c>
    </row>
    <row r="1224" spans="1:19" x14ac:dyDescent="0.25">
      <c r="A1224" s="68">
        <f t="shared" si="159"/>
        <v>1222</v>
      </c>
      <c r="B1224" s="68" t="s">
        <v>17</v>
      </c>
      <c r="C1224" s="68" t="s">
        <v>222</v>
      </c>
      <c r="D1224" s="68" t="s">
        <v>3088</v>
      </c>
      <c r="E1224" s="68" t="str">
        <f t="shared" si="157"/>
        <v>SERV</v>
      </c>
      <c r="F1224" s="68" t="s">
        <v>221</v>
      </c>
      <c r="G1224" s="68">
        <f t="shared" si="158"/>
        <v>69</v>
      </c>
      <c r="H1224" s="68">
        <f t="shared" si="152"/>
        <v>259</v>
      </c>
      <c r="I1224" s="68" t="str">
        <f t="shared" si="153"/>
        <v>69_259_SERV</v>
      </c>
      <c r="J1224" s="60">
        <v>21.538225234843701</v>
      </c>
      <c r="K1224" s="60">
        <v>53.012471009017801</v>
      </c>
      <c r="L1224" s="60">
        <v>48.703894707978201</v>
      </c>
      <c r="M1224" s="68">
        <v>105</v>
      </c>
      <c r="N1224" s="70">
        <f t="shared" si="154"/>
        <v>0.38650306748466257</v>
      </c>
      <c r="O1224" s="71">
        <v>28893974.199999999</v>
      </c>
      <c r="P1224" s="57">
        <f t="shared" si="155"/>
        <v>0.40458246714932494</v>
      </c>
      <c r="Q1224" s="68">
        <v>63</v>
      </c>
      <c r="R1224" s="68">
        <v>129</v>
      </c>
      <c r="S1224" s="72">
        <f t="shared" si="156"/>
        <v>41.084863650613237</v>
      </c>
    </row>
    <row r="1225" spans="1:19" x14ac:dyDescent="0.25">
      <c r="A1225" s="68">
        <f t="shared" si="159"/>
        <v>1223</v>
      </c>
      <c r="B1225" s="68" t="s">
        <v>17</v>
      </c>
      <c r="C1225" s="68" t="s">
        <v>1334</v>
      </c>
      <c r="D1225" s="68" t="s">
        <v>2399</v>
      </c>
      <c r="E1225" s="68" t="str">
        <f t="shared" si="157"/>
        <v>AD</v>
      </c>
      <c r="F1225" s="68" t="s">
        <v>1333</v>
      </c>
      <c r="G1225" s="68">
        <f t="shared" si="158"/>
        <v>69</v>
      </c>
      <c r="H1225" s="68">
        <f t="shared" ref="H1225:H1288" si="160">IF(B1225&lt;&gt;B1224,1,IF(C1225&lt;&gt;C1224,H1224+1,H1224))</f>
        <v>260</v>
      </c>
      <c r="I1225" s="68" t="str">
        <f t="shared" si="153"/>
        <v>69_260_AD</v>
      </c>
      <c r="J1225" s="60">
        <v>41.177013302668897</v>
      </c>
      <c r="K1225" s="60">
        <v>55.364877166524202</v>
      </c>
      <c r="L1225" s="60">
        <v>56.970173948335699</v>
      </c>
      <c r="M1225" s="68">
        <v>35</v>
      </c>
      <c r="N1225" s="70">
        <f t="shared" si="154"/>
        <v>0.50909090909090904</v>
      </c>
      <c r="O1225" s="71">
        <v>35359525.635999903</v>
      </c>
      <c r="P1225" s="57">
        <f t="shared" si="155"/>
        <v>0.49978259682694609</v>
      </c>
      <c r="Q1225" s="68">
        <v>28</v>
      </c>
      <c r="R1225" s="68">
        <v>70</v>
      </c>
      <c r="S1225" s="72">
        <f t="shared" si="156"/>
        <v>51.170688139176264</v>
      </c>
    </row>
    <row r="1226" spans="1:19" x14ac:dyDescent="0.25">
      <c r="A1226" s="68">
        <f t="shared" si="159"/>
        <v>1224</v>
      </c>
      <c r="B1226" s="68" t="s">
        <v>17</v>
      </c>
      <c r="C1226" s="68" t="s">
        <v>1334</v>
      </c>
      <c r="D1226" s="68" t="s">
        <v>3088</v>
      </c>
      <c r="E1226" s="68" t="str">
        <f t="shared" si="157"/>
        <v>SERV</v>
      </c>
      <c r="F1226" s="68" t="s">
        <v>1333</v>
      </c>
      <c r="G1226" s="68">
        <f t="shared" si="158"/>
        <v>69</v>
      </c>
      <c r="H1226" s="68">
        <f t="shared" si="160"/>
        <v>260</v>
      </c>
      <c r="I1226" s="68" t="str">
        <f t="shared" si="153"/>
        <v>69_260_SERV</v>
      </c>
      <c r="J1226" s="60">
        <v>32.101734124867598</v>
      </c>
      <c r="K1226" s="60">
        <v>58.945967405562399</v>
      </c>
      <c r="L1226" s="60">
        <v>50.099566052607699</v>
      </c>
      <c r="M1226" s="68">
        <v>57</v>
      </c>
      <c r="N1226" s="70">
        <f t="shared" si="154"/>
        <v>0.49090909090909091</v>
      </c>
      <c r="O1226" s="71">
        <v>35390288.104000002</v>
      </c>
      <c r="P1226" s="57">
        <f t="shared" si="155"/>
        <v>0.50021740317305396</v>
      </c>
      <c r="Q1226" s="68">
        <v>27</v>
      </c>
      <c r="R1226" s="68">
        <v>111</v>
      </c>
      <c r="S1226" s="72">
        <f t="shared" si="156"/>
        <v>47.049089194345903</v>
      </c>
    </row>
    <row r="1227" spans="1:19" x14ac:dyDescent="0.25">
      <c r="A1227" s="68">
        <f t="shared" si="159"/>
        <v>1225</v>
      </c>
      <c r="B1227" s="68" t="s">
        <v>17</v>
      </c>
      <c r="C1227" s="68" t="s">
        <v>1452</v>
      </c>
      <c r="D1227" s="68" t="s">
        <v>2399</v>
      </c>
      <c r="E1227" s="68" t="str">
        <f t="shared" si="157"/>
        <v>AD</v>
      </c>
      <c r="F1227" s="68" t="s">
        <v>1451</v>
      </c>
      <c r="G1227" s="68">
        <f t="shared" si="158"/>
        <v>69</v>
      </c>
      <c r="H1227" s="68">
        <f t="shared" si="160"/>
        <v>261</v>
      </c>
      <c r="I1227" s="68" t="str">
        <f t="shared" si="153"/>
        <v>69_261_AD</v>
      </c>
      <c r="J1227" s="60">
        <v>22.9951950138692</v>
      </c>
      <c r="K1227" s="60">
        <v>56.095915634302997</v>
      </c>
      <c r="L1227" s="60">
        <v>27.383011524895601</v>
      </c>
      <c r="M1227" s="68">
        <v>76</v>
      </c>
      <c r="N1227" s="70">
        <f t="shared" si="154"/>
        <v>0.70886075949367089</v>
      </c>
      <c r="O1227" s="71">
        <v>6006550.0899999999</v>
      </c>
      <c r="P1227" s="57">
        <f t="shared" si="155"/>
        <v>0.56526403206900189</v>
      </c>
      <c r="Q1227" s="68">
        <v>56</v>
      </c>
      <c r="R1227" s="68">
        <v>113</v>
      </c>
      <c r="S1227" s="72">
        <f t="shared" si="156"/>
        <v>35.491374057689264</v>
      </c>
    </row>
    <row r="1228" spans="1:19" x14ac:dyDescent="0.25">
      <c r="A1228" s="68">
        <f t="shared" si="159"/>
        <v>1226</v>
      </c>
      <c r="B1228" s="68" t="s">
        <v>17</v>
      </c>
      <c r="C1228" s="68" t="s">
        <v>1452</v>
      </c>
      <c r="D1228" s="68" t="s">
        <v>3088</v>
      </c>
      <c r="E1228" s="68" t="str">
        <f t="shared" si="157"/>
        <v>SERV</v>
      </c>
      <c r="F1228" s="69" t="s">
        <v>1451</v>
      </c>
      <c r="G1228" s="68">
        <f t="shared" si="158"/>
        <v>69</v>
      </c>
      <c r="H1228" s="68">
        <f t="shared" si="160"/>
        <v>261</v>
      </c>
      <c r="I1228" s="68" t="str">
        <f t="shared" si="153"/>
        <v>69_261_SERV</v>
      </c>
      <c r="J1228" s="60">
        <v>37.706941248483098</v>
      </c>
      <c r="K1228" s="60">
        <v>24.033909829910002</v>
      </c>
      <c r="L1228" s="60">
        <v>8.2764026879539792</v>
      </c>
      <c r="M1228" s="68">
        <v>60</v>
      </c>
      <c r="N1228" s="70">
        <f t="shared" si="154"/>
        <v>0.29113924050632911</v>
      </c>
      <c r="O1228" s="71">
        <v>4619546.2989999996</v>
      </c>
      <c r="P1228" s="57">
        <f t="shared" si="155"/>
        <v>0.43473596793099822</v>
      </c>
      <c r="Q1228" s="68">
        <v>23</v>
      </c>
      <c r="R1228" s="68">
        <v>62</v>
      </c>
      <c r="S1228" s="72">
        <f t="shared" si="156"/>
        <v>23.339084588782359</v>
      </c>
    </row>
    <row r="1229" spans="1:19" x14ac:dyDescent="0.25">
      <c r="A1229" s="68">
        <f t="shared" si="159"/>
        <v>1227</v>
      </c>
      <c r="B1229" s="68" t="s">
        <v>17</v>
      </c>
      <c r="C1229" s="68" t="s">
        <v>1971</v>
      </c>
      <c r="D1229" s="68" t="s">
        <v>2399</v>
      </c>
      <c r="E1229" s="68" t="str">
        <f t="shared" si="157"/>
        <v>AD</v>
      </c>
      <c r="F1229" s="68" t="s">
        <v>1970</v>
      </c>
      <c r="G1229" s="68">
        <f t="shared" si="158"/>
        <v>69</v>
      </c>
      <c r="H1229" s="68">
        <f t="shared" si="160"/>
        <v>262</v>
      </c>
      <c r="I1229" s="68" t="str">
        <f t="shared" si="153"/>
        <v>69_262_AD</v>
      </c>
      <c r="J1229" s="60">
        <v>22.778342665564299</v>
      </c>
      <c r="K1229" s="60">
        <v>10.126870449836501</v>
      </c>
      <c r="L1229" s="60">
        <v>56.822395805697496</v>
      </c>
      <c r="M1229" s="68">
        <v>96</v>
      </c>
      <c r="N1229" s="70">
        <f t="shared" si="154"/>
        <v>0.40566037735849059</v>
      </c>
      <c r="O1229" s="71">
        <v>15319255.85</v>
      </c>
      <c r="P1229" s="57">
        <f t="shared" si="155"/>
        <v>0.18701500044188782</v>
      </c>
      <c r="Q1229" s="68">
        <v>86</v>
      </c>
      <c r="R1229" s="68">
        <v>127</v>
      </c>
      <c r="S1229" s="72">
        <f t="shared" si="156"/>
        <v>29.909202973699433</v>
      </c>
    </row>
    <row r="1230" spans="1:19" x14ac:dyDescent="0.25">
      <c r="A1230" s="68">
        <f t="shared" si="159"/>
        <v>1228</v>
      </c>
      <c r="B1230" s="68" t="s">
        <v>17</v>
      </c>
      <c r="C1230" s="68" t="s">
        <v>1971</v>
      </c>
      <c r="D1230" s="68" t="s">
        <v>2860</v>
      </c>
      <c r="E1230" s="68" t="str">
        <f t="shared" si="157"/>
        <v>OP</v>
      </c>
      <c r="F1230" s="68" t="s">
        <v>1970</v>
      </c>
      <c r="G1230" s="68">
        <f t="shared" si="158"/>
        <v>69</v>
      </c>
      <c r="H1230" s="68">
        <f t="shared" si="160"/>
        <v>262</v>
      </c>
      <c r="I1230" s="68" t="str">
        <f t="shared" si="153"/>
        <v>69_262_OP</v>
      </c>
      <c r="J1230" s="60">
        <v>38.929484460896703</v>
      </c>
      <c r="K1230" s="60">
        <v>13.833739687940099</v>
      </c>
      <c r="L1230" s="60">
        <v>31.9741763957743</v>
      </c>
      <c r="M1230" s="68">
        <v>74</v>
      </c>
      <c r="N1230" s="70">
        <f t="shared" si="154"/>
        <v>0.15566037735849056</v>
      </c>
      <c r="O1230" s="71">
        <v>30659505.870000001</v>
      </c>
      <c r="P1230" s="57">
        <f t="shared" si="155"/>
        <v>0.37428629431932314</v>
      </c>
      <c r="Q1230" s="68">
        <v>33</v>
      </c>
      <c r="R1230" s="68">
        <v>74</v>
      </c>
      <c r="S1230" s="72">
        <f t="shared" si="156"/>
        <v>28.245800181537032</v>
      </c>
    </row>
    <row r="1231" spans="1:19" x14ac:dyDescent="0.25">
      <c r="A1231" s="68">
        <f t="shared" si="159"/>
        <v>1229</v>
      </c>
      <c r="B1231" s="68" t="s">
        <v>17</v>
      </c>
      <c r="C1231" s="68" t="s">
        <v>1971</v>
      </c>
      <c r="D1231" s="68" t="s">
        <v>3088</v>
      </c>
      <c r="E1231" s="68" t="str">
        <f t="shared" si="157"/>
        <v>SERV</v>
      </c>
      <c r="F1231" s="68" t="s">
        <v>1970</v>
      </c>
      <c r="G1231" s="68">
        <f t="shared" si="158"/>
        <v>69</v>
      </c>
      <c r="H1231" s="68">
        <f t="shared" si="160"/>
        <v>262</v>
      </c>
      <c r="I1231" s="68" t="str">
        <f t="shared" si="153"/>
        <v>69_262_SERV</v>
      </c>
      <c r="J1231" s="60">
        <v>25.123045172401898</v>
      </c>
      <c r="K1231" s="60">
        <v>10.7823411529842</v>
      </c>
      <c r="L1231" s="60">
        <v>40.366645231501103</v>
      </c>
      <c r="M1231" s="68">
        <v>137</v>
      </c>
      <c r="N1231" s="70">
        <f t="shared" si="154"/>
        <v>0.40094339622641512</v>
      </c>
      <c r="O1231" s="71">
        <v>34658881.571000002</v>
      </c>
      <c r="P1231" s="57">
        <f t="shared" si="155"/>
        <v>0.42311002673905362</v>
      </c>
      <c r="Q1231" s="68">
        <v>85</v>
      </c>
      <c r="R1231" s="68">
        <v>139</v>
      </c>
      <c r="S1231" s="72">
        <f t="shared" si="156"/>
        <v>25.424010518962401</v>
      </c>
    </row>
    <row r="1232" spans="1:19" x14ac:dyDescent="0.25">
      <c r="A1232" s="68">
        <f t="shared" si="159"/>
        <v>1230</v>
      </c>
      <c r="B1232" s="68" t="s">
        <v>17</v>
      </c>
      <c r="C1232" s="68" t="s">
        <v>1971</v>
      </c>
      <c r="D1232" s="68" t="s">
        <v>2893</v>
      </c>
      <c r="E1232" s="68" t="str">
        <f t="shared" si="157"/>
        <v>SOP</v>
      </c>
      <c r="F1232" s="68" t="s">
        <v>1970</v>
      </c>
      <c r="G1232" s="68">
        <f t="shared" si="158"/>
        <v>69</v>
      </c>
      <c r="H1232" s="68">
        <f t="shared" si="160"/>
        <v>262</v>
      </c>
      <c r="I1232" s="68" t="str">
        <f t="shared" si="153"/>
        <v>69_262_SOP</v>
      </c>
      <c r="J1232" s="60">
        <v>28.036395957820201</v>
      </c>
      <c r="K1232" s="60">
        <v>5.9559250290197303</v>
      </c>
      <c r="L1232" s="60">
        <v>2.6211396412691501</v>
      </c>
      <c r="M1232" s="68">
        <v>8</v>
      </c>
      <c r="N1232" s="70">
        <f t="shared" si="154"/>
        <v>3.7735849056603772E-2</v>
      </c>
      <c r="O1232" s="71">
        <v>1276940.105</v>
      </c>
      <c r="P1232" s="57">
        <f t="shared" si="155"/>
        <v>1.5588678499735305E-2</v>
      </c>
      <c r="Q1232" s="68">
        <v>8</v>
      </c>
      <c r="R1232" s="68">
        <v>8</v>
      </c>
      <c r="S1232" s="72">
        <f t="shared" si="156"/>
        <v>12.204486876036361</v>
      </c>
    </row>
    <row r="1233" spans="1:21" x14ac:dyDescent="0.25">
      <c r="A1233" s="68">
        <f t="shared" si="159"/>
        <v>1231</v>
      </c>
      <c r="B1233" s="68" t="s">
        <v>17</v>
      </c>
      <c r="C1233" s="68" t="s">
        <v>839</v>
      </c>
      <c r="D1233" s="68" t="s">
        <v>2399</v>
      </c>
      <c r="E1233" s="68" t="str">
        <f t="shared" si="157"/>
        <v>AD</v>
      </c>
      <c r="F1233" s="68" t="s">
        <v>838</v>
      </c>
      <c r="G1233" s="68">
        <f t="shared" si="158"/>
        <v>69</v>
      </c>
      <c r="H1233" s="68">
        <f t="shared" si="160"/>
        <v>263</v>
      </c>
      <c r="I1233" s="68" t="str">
        <f t="shared" si="153"/>
        <v>69_263_AD</v>
      </c>
      <c r="J1233" s="60">
        <v>20.9949183000573</v>
      </c>
      <c r="K1233" s="60">
        <v>18.300346052812099</v>
      </c>
      <c r="L1233" s="60">
        <v>43.559932903141799</v>
      </c>
      <c r="M1233" s="68">
        <v>84</v>
      </c>
      <c r="N1233" s="70">
        <f t="shared" si="154"/>
        <v>0.58823529411764708</v>
      </c>
      <c r="O1233" s="71">
        <v>12526129.32</v>
      </c>
      <c r="P1233" s="57">
        <f t="shared" si="155"/>
        <v>0.42947574491924034</v>
      </c>
      <c r="Q1233" s="68">
        <v>80</v>
      </c>
      <c r="R1233" s="68">
        <v>114</v>
      </c>
      <c r="S1233" s="72">
        <f t="shared" si="156"/>
        <v>27.618399085337064</v>
      </c>
    </row>
    <row r="1234" spans="1:21" x14ac:dyDescent="0.25">
      <c r="A1234" s="68">
        <f t="shared" si="159"/>
        <v>1232</v>
      </c>
      <c r="B1234" s="68" t="s">
        <v>17</v>
      </c>
      <c r="C1234" s="68" t="s">
        <v>839</v>
      </c>
      <c r="D1234" s="68" t="s">
        <v>2860</v>
      </c>
      <c r="E1234" s="68" t="str">
        <f t="shared" si="157"/>
        <v>OP</v>
      </c>
      <c r="F1234" s="68" t="s">
        <v>838</v>
      </c>
      <c r="G1234" s="68">
        <f t="shared" si="158"/>
        <v>69</v>
      </c>
      <c r="H1234" s="68">
        <f t="shared" si="160"/>
        <v>263</v>
      </c>
      <c r="I1234" s="68" t="str">
        <f t="shared" si="153"/>
        <v>69_263_OP</v>
      </c>
      <c r="J1234" s="60">
        <v>47.4644734330018</v>
      </c>
      <c r="K1234" s="60">
        <v>27.0429834908442</v>
      </c>
      <c r="L1234" s="60">
        <v>27.0895745264345</v>
      </c>
      <c r="M1234" s="68">
        <v>36</v>
      </c>
      <c r="N1234" s="70">
        <f t="shared" si="154"/>
        <v>0.10294117647058823</v>
      </c>
      <c r="O1234" s="71">
        <v>7855467.4400000004</v>
      </c>
      <c r="P1234" s="57">
        <f t="shared" si="155"/>
        <v>0.26933561392313954</v>
      </c>
      <c r="Q1234" s="68">
        <v>14</v>
      </c>
      <c r="R1234" s="68">
        <v>36</v>
      </c>
      <c r="S1234" s="72">
        <f t="shared" si="156"/>
        <v>33.865677150093504</v>
      </c>
    </row>
    <row r="1235" spans="1:21" x14ac:dyDescent="0.25">
      <c r="A1235" s="68">
        <f t="shared" si="159"/>
        <v>1233</v>
      </c>
      <c r="B1235" s="68" t="s">
        <v>17</v>
      </c>
      <c r="C1235" s="68" t="s">
        <v>839</v>
      </c>
      <c r="D1235" s="68" t="s">
        <v>3088</v>
      </c>
      <c r="E1235" s="68" t="str">
        <f t="shared" si="157"/>
        <v>SERV</v>
      </c>
      <c r="F1235" s="68" t="s">
        <v>838</v>
      </c>
      <c r="G1235" s="68">
        <f t="shared" si="158"/>
        <v>69</v>
      </c>
      <c r="H1235" s="68">
        <f t="shared" si="160"/>
        <v>263</v>
      </c>
      <c r="I1235" s="68" t="str">
        <f t="shared" si="153"/>
        <v>69_263_SERV</v>
      </c>
      <c r="J1235" s="60">
        <v>23.848162642220501</v>
      </c>
      <c r="K1235" s="60">
        <v>38.157549431631999</v>
      </c>
      <c r="L1235" s="60">
        <v>35.622736315917003</v>
      </c>
      <c r="M1235" s="68">
        <v>61</v>
      </c>
      <c r="N1235" s="70">
        <f t="shared" si="154"/>
        <v>0.28676470588235292</v>
      </c>
      <c r="O1235" s="71">
        <v>8105103.5499999998</v>
      </c>
      <c r="P1235" s="57">
        <f t="shared" si="155"/>
        <v>0.27789473474666548</v>
      </c>
      <c r="Q1235" s="68">
        <v>39</v>
      </c>
      <c r="R1235" s="68">
        <v>61</v>
      </c>
      <c r="S1235" s="72">
        <f t="shared" si="156"/>
        <v>32.542816129923168</v>
      </c>
    </row>
    <row r="1236" spans="1:21" x14ac:dyDescent="0.25">
      <c r="A1236" s="68">
        <f t="shared" si="159"/>
        <v>1234</v>
      </c>
      <c r="B1236" s="68" t="s">
        <v>17</v>
      </c>
      <c r="C1236" s="68" t="s">
        <v>839</v>
      </c>
      <c r="D1236" s="68" t="s">
        <v>2893</v>
      </c>
      <c r="E1236" s="68" t="str">
        <f t="shared" si="157"/>
        <v>SOP</v>
      </c>
      <c r="F1236" s="68" t="s">
        <v>838</v>
      </c>
      <c r="G1236" s="68">
        <f t="shared" si="158"/>
        <v>69</v>
      </c>
      <c r="H1236" s="68">
        <f t="shared" si="160"/>
        <v>263</v>
      </c>
      <c r="I1236" s="68" t="str">
        <f t="shared" si="153"/>
        <v>69_263_SOP</v>
      </c>
      <c r="J1236" s="60">
        <v>42.768047204303102</v>
      </c>
      <c r="K1236" s="60">
        <v>6.1231447990694203</v>
      </c>
      <c r="L1236" s="60">
        <v>12.4246669941021</v>
      </c>
      <c r="M1236" s="68">
        <v>3</v>
      </c>
      <c r="N1236" s="70">
        <f t="shared" si="154"/>
        <v>2.2058823529411766E-2</v>
      </c>
      <c r="O1236" s="71">
        <v>679392.23</v>
      </c>
      <c r="P1236" s="57">
        <f t="shared" si="155"/>
        <v>2.3293906410954558E-2</v>
      </c>
      <c r="Q1236" s="68">
        <v>3</v>
      </c>
      <c r="R1236" s="68">
        <v>3</v>
      </c>
      <c r="S1236" s="72">
        <f t="shared" si="156"/>
        <v>20.438619665824874</v>
      </c>
    </row>
    <row r="1237" spans="1:21" x14ac:dyDescent="0.25">
      <c r="A1237" s="68">
        <f t="shared" si="159"/>
        <v>1235</v>
      </c>
      <c r="B1237" s="68" t="s">
        <v>17</v>
      </c>
      <c r="C1237" s="68" t="s">
        <v>949</v>
      </c>
      <c r="D1237" s="68" t="s">
        <v>2399</v>
      </c>
      <c r="E1237" s="68" t="str">
        <f t="shared" si="157"/>
        <v>AD</v>
      </c>
      <c r="F1237" s="68" t="s">
        <v>948</v>
      </c>
      <c r="G1237" s="68">
        <f t="shared" si="158"/>
        <v>69</v>
      </c>
      <c r="H1237" s="68">
        <f t="shared" si="160"/>
        <v>264</v>
      </c>
      <c r="I1237" s="68" t="str">
        <f t="shared" si="153"/>
        <v>69_264_AD</v>
      </c>
      <c r="J1237" s="60">
        <v>21.343103429239001</v>
      </c>
      <c r="K1237" s="60">
        <v>33.801628248508798</v>
      </c>
      <c r="L1237" s="60">
        <v>43.689791976889502</v>
      </c>
      <c r="M1237" s="68">
        <v>139</v>
      </c>
      <c r="N1237" s="70">
        <f t="shared" si="154"/>
        <v>0.7142857142857143</v>
      </c>
      <c r="O1237" s="71">
        <v>16557540.359999999</v>
      </c>
      <c r="P1237" s="57">
        <f t="shared" si="155"/>
        <v>0.55152405432348706</v>
      </c>
      <c r="Q1237" s="68">
        <v>110</v>
      </c>
      <c r="R1237" s="68">
        <v>208</v>
      </c>
      <c r="S1237" s="72">
        <f t="shared" si="156"/>
        <v>32.944841218212439</v>
      </c>
    </row>
    <row r="1238" spans="1:21" x14ac:dyDescent="0.25">
      <c r="A1238" s="68">
        <f t="shared" si="159"/>
        <v>1236</v>
      </c>
      <c r="B1238" s="68" t="s">
        <v>17</v>
      </c>
      <c r="C1238" s="68" t="s">
        <v>949</v>
      </c>
      <c r="D1238" s="68" t="s">
        <v>3088</v>
      </c>
      <c r="E1238" s="68" t="str">
        <f t="shared" si="157"/>
        <v>SERV</v>
      </c>
      <c r="F1238" s="68" t="s">
        <v>948</v>
      </c>
      <c r="G1238" s="68">
        <f t="shared" si="158"/>
        <v>69</v>
      </c>
      <c r="H1238" s="68">
        <f t="shared" si="160"/>
        <v>264</v>
      </c>
      <c r="I1238" s="68" t="str">
        <f t="shared" si="153"/>
        <v>69_264_SERV</v>
      </c>
      <c r="J1238" s="60">
        <v>36.712183330787802</v>
      </c>
      <c r="K1238" s="60">
        <v>36.711548869061701</v>
      </c>
      <c r="L1238" s="60">
        <v>35.924018010153297</v>
      </c>
      <c r="M1238" s="68">
        <v>61</v>
      </c>
      <c r="N1238" s="70">
        <f t="shared" si="154"/>
        <v>0.2857142857142857</v>
      </c>
      <c r="O1238" s="71">
        <v>13463888.859999999</v>
      </c>
      <c r="P1238" s="57">
        <f t="shared" si="155"/>
        <v>0.448475945676513</v>
      </c>
      <c r="Q1238" s="68">
        <v>44</v>
      </c>
      <c r="R1238" s="68">
        <v>70</v>
      </c>
      <c r="S1238" s="72">
        <f t="shared" si="156"/>
        <v>36.449250070000936</v>
      </c>
    </row>
    <row r="1239" spans="1:21" x14ac:dyDescent="0.25">
      <c r="A1239" s="68">
        <f t="shared" si="159"/>
        <v>1237</v>
      </c>
      <c r="B1239" s="68" t="s">
        <v>17</v>
      </c>
      <c r="C1239" s="68" t="s">
        <v>700</v>
      </c>
      <c r="D1239" s="68" t="s">
        <v>2399</v>
      </c>
      <c r="E1239" s="68" t="str">
        <f t="shared" si="157"/>
        <v>AD</v>
      </c>
      <c r="F1239" s="68" t="s">
        <v>699</v>
      </c>
      <c r="G1239" s="68">
        <f t="shared" si="158"/>
        <v>69</v>
      </c>
      <c r="H1239" s="68">
        <f t="shared" si="160"/>
        <v>265</v>
      </c>
      <c r="I1239" s="68" t="str">
        <f t="shared" si="153"/>
        <v>69_265_AD</v>
      </c>
      <c r="J1239" s="60">
        <v>20.972350457232501</v>
      </c>
      <c r="K1239" s="60">
        <v>45.650135007949601</v>
      </c>
      <c r="L1239" s="60">
        <v>41.146246191588602</v>
      </c>
      <c r="M1239" s="68">
        <v>312</v>
      </c>
      <c r="N1239" s="70">
        <f t="shared" si="154"/>
        <v>0.74752475247524752</v>
      </c>
      <c r="O1239" s="71">
        <v>69289969.579999894</v>
      </c>
      <c r="P1239" s="57">
        <f t="shared" si="155"/>
        <v>0.70690698871660651</v>
      </c>
      <c r="Q1239" s="68">
        <v>151</v>
      </c>
      <c r="R1239" s="68">
        <v>314</v>
      </c>
      <c r="S1239" s="72">
        <f t="shared" si="156"/>
        <v>35.922910552256901</v>
      </c>
    </row>
    <row r="1240" spans="1:21" x14ac:dyDescent="0.25">
      <c r="A1240" s="68">
        <f t="shared" si="159"/>
        <v>1238</v>
      </c>
      <c r="B1240" s="68" t="s">
        <v>17</v>
      </c>
      <c r="C1240" s="68" t="s">
        <v>700</v>
      </c>
      <c r="D1240" s="68" t="s">
        <v>2860</v>
      </c>
      <c r="E1240" s="68" t="str">
        <f t="shared" si="157"/>
        <v>OP</v>
      </c>
      <c r="F1240" s="68" t="s">
        <v>699</v>
      </c>
      <c r="G1240" s="68">
        <f t="shared" si="158"/>
        <v>69</v>
      </c>
      <c r="H1240" s="68">
        <f t="shared" si="160"/>
        <v>265</v>
      </c>
      <c r="I1240" s="68" t="str">
        <f t="shared" si="153"/>
        <v>69_265_OP</v>
      </c>
      <c r="J1240" s="60">
        <v>52.292444200778903</v>
      </c>
      <c r="K1240" s="60">
        <v>23.867145609800701</v>
      </c>
      <c r="L1240" s="60">
        <v>0</v>
      </c>
      <c r="M1240" s="68">
        <v>16</v>
      </c>
      <c r="N1240" s="70">
        <f t="shared" si="154"/>
        <v>4.9504950495049507E-2</v>
      </c>
      <c r="O1240" s="71">
        <v>6399556.3600000003</v>
      </c>
      <c r="P1240" s="57">
        <f t="shared" si="155"/>
        <v>6.5289263987144242E-2</v>
      </c>
      <c r="Q1240" s="68">
        <v>10</v>
      </c>
      <c r="R1240" s="68">
        <v>16</v>
      </c>
      <c r="S1240" s="72">
        <f t="shared" si="156"/>
        <v>25.386529936859869</v>
      </c>
    </row>
    <row r="1241" spans="1:21" x14ac:dyDescent="0.25">
      <c r="A1241" s="68">
        <f t="shared" si="159"/>
        <v>1239</v>
      </c>
      <c r="B1241" s="68" t="s">
        <v>17</v>
      </c>
      <c r="C1241" s="68" t="s">
        <v>700</v>
      </c>
      <c r="D1241" s="68" t="s">
        <v>3088</v>
      </c>
      <c r="E1241" s="68" t="str">
        <f t="shared" si="157"/>
        <v>SERV</v>
      </c>
      <c r="F1241" s="68" t="s">
        <v>699</v>
      </c>
      <c r="G1241" s="68">
        <f t="shared" si="158"/>
        <v>69</v>
      </c>
      <c r="H1241" s="68">
        <f t="shared" si="160"/>
        <v>265</v>
      </c>
      <c r="I1241" s="68" t="str">
        <f t="shared" si="153"/>
        <v>69_265_SERV</v>
      </c>
      <c r="J1241" s="60">
        <v>32.158490269687803</v>
      </c>
      <c r="K1241" s="60">
        <v>45.511292438524599</v>
      </c>
      <c r="L1241" s="60">
        <v>39.594574150807397</v>
      </c>
      <c r="M1241" s="68">
        <v>53</v>
      </c>
      <c r="N1241" s="70">
        <f t="shared" si="154"/>
        <v>0.20297029702970298</v>
      </c>
      <c r="O1241" s="71">
        <v>22328983.829999998</v>
      </c>
      <c r="P1241" s="57">
        <f t="shared" si="155"/>
        <v>0.2278037472962493</v>
      </c>
      <c r="Q1241" s="68">
        <v>41</v>
      </c>
      <c r="R1241" s="68">
        <v>54</v>
      </c>
      <c r="S1241" s="72">
        <f t="shared" si="156"/>
        <v>39.088118953006607</v>
      </c>
    </row>
    <row r="1242" spans="1:21" s="16" customFormat="1" x14ac:dyDescent="0.25">
      <c r="A1242" s="68">
        <f t="shared" si="159"/>
        <v>1240</v>
      </c>
      <c r="B1242" s="68" t="s">
        <v>17</v>
      </c>
      <c r="C1242" s="68" t="s">
        <v>1699</v>
      </c>
      <c r="D1242" s="68" t="s">
        <v>2399</v>
      </c>
      <c r="E1242" s="68" t="str">
        <f t="shared" si="157"/>
        <v>AD</v>
      </c>
      <c r="F1242" s="68" t="s">
        <v>1698</v>
      </c>
      <c r="G1242" s="68">
        <f t="shared" si="158"/>
        <v>69</v>
      </c>
      <c r="H1242" s="68">
        <f t="shared" si="160"/>
        <v>266</v>
      </c>
      <c r="I1242" s="68" t="str">
        <f t="shared" si="153"/>
        <v>69_266_AD</v>
      </c>
      <c r="J1242" s="61">
        <v>40.339425647170003</v>
      </c>
      <c r="K1242" s="61">
        <v>52.1804924848593</v>
      </c>
      <c r="L1242" s="61">
        <v>45.903270091217102</v>
      </c>
      <c r="M1242" s="68">
        <v>14</v>
      </c>
      <c r="N1242" s="70">
        <f t="shared" si="154"/>
        <v>0.33333333333333331</v>
      </c>
      <c r="O1242" s="71">
        <v>3798715.08</v>
      </c>
      <c r="P1242" s="58">
        <f t="shared" si="155"/>
        <v>3.7705870280496396E-3</v>
      </c>
      <c r="Q1242" s="68">
        <v>10</v>
      </c>
      <c r="R1242" s="68">
        <v>14</v>
      </c>
      <c r="S1242" s="72">
        <f t="shared" si="156"/>
        <v>46.141062741082131</v>
      </c>
      <c r="U1242"/>
    </row>
    <row r="1243" spans="1:21" s="16" customFormat="1" x14ac:dyDescent="0.25">
      <c r="A1243" s="68">
        <f t="shared" si="159"/>
        <v>1241</v>
      </c>
      <c r="B1243" s="68" t="s">
        <v>17</v>
      </c>
      <c r="C1243" s="68" t="s">
        <v>1699</v>
      </c>
      <c r="D1243" s="68" t="s">
        <v>3088</v>
      </c>
      <c r="E1243" s="68" t="str">
        <f t="shared" si="157"/>
        <v>SERV</v>
      </c>
      <c r="F1243" s="68" t="s">
        <v>1698</v>
      </c>
      <c r="G1243" s="68">
        <f t="shared" si="158"/>
        <v>69</v>
      </c>
      <c r="H1243" s="68">
        <f t="shared" si="160"/>
        <v>266</v>
      </c>
      <c r="I1243" s="68" t="str">
        <f t="shared" si="153"/>
        <v>69_266_SERV</v>
      </c>
      <c r="J1243" s="61">
        <v>54.496893160911704</v>
      </c>
      <c r="K1243" s="61">
        <v>81.397814482700696</v>
      </c>
      <c r="L1243" s="61">
        <v>46.165792754234602</v>
      </c>
      <c r="M1243" s="68">
        <v>28</v>
      </c>
      <c r="N1243" s="70">
        <f t="shared" si="154"/>
        <v>0.66666666666666663</v>
      </c>
      <c r="O1243" s="71">
        <v>1003661145.08</v>
      </c>
      <c r="P1243" s="58">
        <f t="shared" si="155"/>
        <v>0.99622941297195033</v>
      </c>
      <c r="Q1243" s="68">
        <v>20</v>
      </c>
      <c r="R1243" s="68">
        <v>28</v>
      </c>
      <c r="S1243" s="72">
        <f t="shared" si="156"/>
        <v>60.686833465949007</v>
      </c>
      <c r="U1243"/>
    </row>
    <row r="1244" spans="1:21" x14ac:dyDescent="0.25">
      <c r="A1244" s="68">
        <f t="shared" si="159"/>
        <v>1242</v>
      </c>
      <c r="B1244" s="68" t="s">
        <v>17</v>
      </c>
      <c r="C1244" s="68" t="s">
        <v>1427</v>
      </c>
      <c r="D1244" s="68" t="s">
        <v>2399</v>
      </c>
      <c r="E1244" s="68" t="str">
        <f t="shared" si="157"/>
        <v>AD</v>
      </c>
      <c r="F1244" s="68" t="s">
        <v>1426</v>
      </c>
      <c r="G1244" s="68">
        <f t="shared" si="158"/>
        <v>69</v>
      </c>
      <c r="H1244" s="68">
        <f t="shared" si="160"/>
        <v>267</v>
      </c>
      <c r="I1244" s="68" t="str">
        <f t="shared" si="153"/>
        <v>69_267_AD</v>
      </c>
      <c r="J1244" s="60">
        <v>18.7400469434615</v>
      </c>
      <c r="K1244" s="60">
        <v>43.228272722831299</v>
      </c>
      <c r="L1244" s="60">
        <v>22.964368066394101</v>
      </c>
      <c r="M1244" s="68">
        <v>76</v>
      </c>
      <c r="N1244" s="70">
        <f t="shared" si="154"/>
        <v>0.58139534883720934</v>
      </c>
      <c r="O1244" s="71">
        <v>10225110.4131756</v>
      </c>
      <c r="P1244" s="57">
        <f t="shared" si="155"/>
        <v>0.12817544988885465</v>
      </c>
      <c r="Q1244" s="68">
        <v>75</v>
      </c>
      <c r="R1244" s="68">
        <v>115</v>
      </c>
      <c r="S1244" s="72">
        <f t="shared" si="156"/>
        <v>28.310895910895635</v>
      </c>
    </row>
    <row r="1245" spans="1:21" x14ac:dyDescent="0.25">
      <c r="A1245" s="68">
        <f t="shared" si="159"/>
        <v>1243</v>
      </c>
      <c r="B1245" s="68" t="s">
        <v>17</v>
      </c>
      <c r="C1245" s="68" t="s">
        <v>1427</v>
      </c>
      <c r="D1245" s="68" t="s">
        <v>2860</v>
      </c>
      <c r="E1245" s="68" t="str">
        <f t="shared" si="157"/>
        <v>OP</v>
      </c>
      <c r="F1245" s="68" t="s">
        <v>1426</v>
      </c>
      <c r="G1245" s="68">
        <f t="shared" si="158"/>
        <v>69</v>
      </c>
      <c r="H1245" s="68">
        <f t="shared" si="160"/>
        <v>267</v>
      </c>
      <c r="I1245" s="68" t="str">
        <f t="shared" si="153"/>
        <v>69_267_OP</v>
      </c>
      <c r="J1245" s="60">
        <v>57.578128696651</v>
      </c>
      <c r="K1245" s="60">
        <v>49.269996951939902</v>
      </c>
      <c r="L1245" s="60">
        <v>35.5887872380641</v>
      </c>
      <c r="M1245" s="68">
        <v>58</v>
      </c>
      <c r="N1245" s="70">
        <f t="shared" si="154"/>
        <v>0.12403100775193798</v>
      </c>
      <c r="O1245" s="71">
        <v>28300900.258000001</v>
      </c>
      <c r="P1245" s="57">
        <f t="shared" si="155"/>
        <v>0.35476200023762589</v>
      </c>
      <c r="Q1245" s="68">
        <v>16</v>
      </c>
      <c r="R1245" s="68">
        <v>58</v>
      </c>
      <c r="S1245" s="72">
        <f t="shared" si="156"/>
        <v>47.478970962218334</v>
      </c>
    </row>
    <row r="1246" spans="1:21" x14ac:dyDescent="0.25">
      <c r="A1246" s="68">
        <f t="shared" si="159"/>
        <v>1244</v>
      </c>
      <c r="B1246" s="68" t="s">
        <v>17</v>
      </c>
      <c r="C1246" s="68" t="s">
        <v>1427</v>
      </c>
      <c r="D1246" s="68" t="s">
        <v>3088</v>
      </c>
      <c r="E1246" s="68" t="str">
        <f t="shared" si="157"/>
        <v>SERV</v>
      </c>
      <c r="F1246" s="68" t="s">
        <v>1426</v>
      </c>
      <c r="G1246" s="68">
        <f t="shared" si="158"/>
        <v>69</v>
      </c>
      <c r="H1246" s="68">
        <f t="shared" si="160"/>
        <v>267</v>
      </c>
      <c r="I1246" s="68" t="str">
        <f t="shared" si="153"/>
        <v>69_267_SERV</v>
      </c>
      <c r="J1246" s="60">
        <v>28.150681225004401</v>
      </c>
      <c r="K1246" s="60">
        <v>37.5052291631253</v>
      </c>
      <c r="L1246" s="60">
        <v>26.7755130838711</v>
      </c>
      <c r="M1246" s="68">
        <v>135</v>
      </c>
      <c r="N1246" s="70">
        <f t="shared" si="154"/>
        <v>0.29457364341085274</v>
      </c>
      <c r="O1246" s="71">
        <v>41248317.579999998</v>
      </c>
      <c r="P1246" s="57">
        <f t="shared" si="155"/>
        <v>0.51706254987351952</v>
      </c>
      <c r="Q1246" s="68">
        <v>38</v>
      </c>
      <c r="R1246" s="68">
        <v>135</v>
      </c>
      <c r="S1246" s="72">
        <f t="shared" si="156"/>
        <v>30.810474490666934</v>
      </c>
    </row>
    <row r="1247" spans="1:21" x14ac:dyDescent="0.25">
      <c r="A1247" s="68">
        <f t="shared" si="159"/>
        <v>1245</v>
      </c>
      <c r="B1247" s="68" t="s">
        <v>17</v>
      </c>
      <c r="C1247" s="68" t="s">
        <v>1458</v>
      </c>
      <c r="D1247" s="68" t="s">
        <v>2399</v>
      </c>
      <c r="E1247" s="68" t="str">
        <f t="shared" si="157"/>
        <v>AD</v>
      </c>
      <c r="F1247" s="68" t="s">
        <v>1457</v>
      </c>
      <c r="G1247" s="68">
        <f t="shared" si="158"/>
        <v>69</v>
      </c>
      <c r="H1247" s="68">
        <f t="shared" si="160"/>
        <v>268</v>
      </c>
      <c r="I1247" s="68" t="str">
        <f t="shared" si="153"/>
        <v>69_268_AD</v>
      </c>
      <c r="J1247" s="60">
        <v>25.2168348078641</v>
      </c>
      <c r="K1247" s="60">
        <v>35.186005498961599</v>
      </c>
      <c r="L1247" s="60">
        <v>31.984185294661501</v>
      </c>
      <c r="M1247" s="68">
        <v>60</v>
      </c>
      <c r="N1247" s="70">
        <f t="shared" si="154"/>
        <v>0.46721311475409838</v>
      </c>
      <c r="O1247" s="71">
        <v>12347312.8532125</v>
      </c>
      <c r="P1247" s="57">
        <f t="shared" si="155"/>
        <v>0.18195445073542113</v>
      </c>
      <c r="Q1247" s="68">
        <v>57</v>
      </c>
      <c r="R1247" s="68">
        <v>87</v>
      </c>
      <c r="S1247" s="72">
        <f t="shared" si="156"/>
        <v>30.795675200495733</v>
      </c>
    </row>
    <row r="1248" spans="1:21" x14ac:dyDescent="0.25">
      <c r="A1248" s="68">
        <f t="shared" si="159"/>
        <v>1246</v>
      </c>
      <c r="B1248" s="68" t="s">
        <v>17</v>
      </c>
      <c r="C1248" s="68" t="s">
        <v>1458</v>
      </c>
      <c r="D1248" s="68" t="s">
        <v>2860</v>
      </c>
      <c r="E1248" s="68" t="str">
        <f t="shared" si="157"/>
        <v>OP</v>
      </c>
      <c r="F1248" s="68" t="s">
        <v>1457</v>
      </c>
      <c r="G1248" s="68">
        <f t="shared" si="158"/>
        <v>69</v>
      </c>
      <c r="H1248" s="68">
        <f t="shared" si="160"/>
        <v>268</v>
      </c>
      <c r="I1248" s="68" t="str">
        <f t="shared" si="153"/>
        <v>69_268_OP</v>
      </c>
      <c r="J1248" s="60">
        <v>41.928004529414103</v>
      </c>
      <c r="K1248" s="60">
        <v>32.881506757686701</v>
      </c>
      <c r="L1248" s="60">
        <v>25.207211520679301</v>
      </c>
      <c r="M1248" s="68">
        <v>34</v>
      </c>
      <c r="N1248" s="70">
        <f t="shared" si="154"/>
        <v>9.0163934426229511E-2</v>
      </c>
      <c r="O1248" s="71">
        <v>20370217.129999999</v>
      </c>
      <c r="P1248" s="57">
        <f t="shared" si="155"/>
        <v>0.30018285867649974</v>
      </c>
      <c r="Q1248" s="68">
        <v>11</v>
      </c>
      <c r="R1248" s="68">
        <v>37</v>
      </c>
      <c r="S1248" s="72">
        <f t="shared" si="156"/>
        <v>33.338907602593366</v>
      </c>
    </row>
    <row r="1249" spans="1:19" x14ac:dyDescent="0.25">
      <c r="A1249" s="68">
        <f t="shared" si="159"/>
        <v>1247</v>
      </c>
      <c r="B1249" s="68" t="s">
        <v>17</v>
      </c>
      <c r="C1249" s="68" t="s">
        <v>1458</v>
      </c>
      <c r="D1249" s="68" t="s">
        <v>3088</v>
      </c>
      <c r="E1249" s="68" t="str">
        <f t="shared" si="157"/>
        <v>SERV</v>
      </c>
      <c r="F1249" s="68" t="s">
        <v>1457</v>
      </c>
      <c r="G1249" s="68">
        <f t="shared" si="158"/>
        <v>69</v>
      </c>
      <c r="H1249" s="68">
        <f t="shared" si="160"/>
        <v>268</v>
      </c>
      <c r="I1249" s="68" t="str">
        <f t="shared" si="153"/>
        <v>69_268_SERV</v>
      </c>
      <c r="J1249" s="60">
        <v>33.221611824770903</v>
      </c>
      <c r="K1249" s="60">
        <v>38.0832587079706</v>
      </c>
      <c r="L1249" s="60">
        <v>24.604508262861899</v>
      </c>
      <c r="M1249" s="68">
        <v>136</v>
      </c>
      <c r="N1249" s="70">
        <f t="shared" si="154"/>
        <v>0.44262295081967212</v>
      </c>
      <c r="O1249" s="71">
        <v>35141831.539999999</v>
      </c>
      <c r="P1249" s="57">
        <f t="shared" si="155"/>
        <v>0.51786269058807921</v>
      </c>
      <c r="Q1249" s="68">
        <v>54</v>
      </c>
      <c r="R1249" s="68">
        <v>145</v>
      </c>
      <c r="S1249" s="72">
        <f t="shared" si="156"/>
        <v>31.969792931867801</v>
      </c>
    </row>
    <row r="1250" spans="1:19" x14ac:dyDescent="0.25">
      <c r="A1250" s="68">
        <f t="shared" si="159"/>
        <v>1248</v>
      </c>
      <c r="B1250" s="68" t="s">
        <v>17</v>
      </c>
      <c r="C1250" s="68" t="s">
        <v>1689</v>
      </c>
      <c r="D1250" s="68" t="s">
        <v>2399</v>
      </c>
      <c r="E1250" s="68" t="str">
        <f t="shared" si="157"/>
        <v>AD</v>
      </c>
      <c r="F1250" s="68" t="s">
        <v>1688</v>
      </c>
      <c r="G1250" s="68">
        <f t="shared" si="158"/>
        <v>69</v>
      </c>
      <c r="H1250" s="68">
        <f t="shared" si="160"/>
        <v>269</v>
      </c>
      <c r="I1250" s="68" t="str">
        <f t="shared" si="153"/>
        <v>69_269_AD</v>
      </c>
      <c r="J1250" s="60">
        <v>26.931477390473201</v>
      </c>
      <c r="K1250" s="60">
        <v>28.481271614164701</v>
      </c>
      <c r="L1250" s="60">
        <v>5.9855864994936798</v>
      </c>
      <c r="M1250" s="68">
        <v>47</v>
      </c>
      <c r="N1250" s="70">
        <f t="shared" si="154"/>
        <v>0.60317460317460314</v>
      </c>
      <c r="O1250" s="71">
        <v>6670538.2699999996</v>
      </c>
      <c r="P1250" s="57">
        <f t="shared" si="155"/>
        <v>0.41502287365177681</v>
      </c>
      <c r="Q1250" s="68">
        <v>38</v>
      </c>
      <c r="R1250" s="68">
        <v>98</v>
      </c>
      <c r="S1250" s="72">
        <f t="shared" si="156"/>
        <v>20.466111834710528</v>
      </c>
    </row>
    <row r="1251" spans="1:19" x14ac:dyDescent="0.25">
      <c r="A1251" s="68">
        <f t="shared" si="159"/>
        <v>1249</v>
      </c>
      <c r="B1251" s="68" t="s">
        <v>17</v>
      </c>
      <c r="C1251" s="68" t="s">
        <v>1689</v>
      </c>
      <c r="D1251" s="68" t="s">
        <v>2860</v>
      </c>
      <c r="E1251" s="68" t="str">
        <f t="shared" si="157"/>
        <v>OP</v>
      </c>
      <c r="F1251" s="68" t="s">
        <v>1688</v>
      </c>
      <c r="G1251" s="68">
        <f t="shared" si="158"/>
        <v>69</v>
      </c>
      <c r="H1251" s="68">
        <f t="shared" si="160"/>
        <v>269</v>
      </c>
      <c r="I1251" s="68" t="str">
        <f t="shared" si="153"/>
        <v>69_269_OP</v>
      </c>
      <c r="J1251" s="60">
        <v>78.249019186435802</v>
      </c>
      <c r="K1251" s="60">
        <v>26.859234487673799</v>
      </c>
      <c r="L1251" s="60">
        <v>15.2343460925663</v>
      </c>
      <c r="M1251" s="68">
        <v>14</v>
      </c>
      <c r="N1251" s="70">
        <f t="shared" si="154"/>
        <v>9.5238095238095233E-2</v>
      </c>
      <c r="O1251" s="71">
        <v>2425202.84</v>
      </c>
      <c r="P1251" s="57">
        <f t="shared" si="155"/>
        <v>0.1508895700924073</v>
      </c>
      <c r="Q1251" s="68">
        <v>6</v>
      </c>
      <c r="R1251" s="68">
        <v>14</v>
      </c>
      <c r="S1251" s="72">
        <f t="shared" si="156"/>
        <v>40.114199922225303</v>
      </c>
    </row>
    <row r="1252" spans="1:19" x14ac:dyDescent="0.25">
      <c r="A1252" s="68">
        <f t="shared" si="159"/>
        <v>1250</v>
      </c>
      <c r="B1252" s="68" t="s">
        <v>17</v>
      </c>
      <c r="C1252" s="68" t="s">
        <v>1689</v>
      </c>
      <c r="D1252" s="68" t="s">
        <v>3088</v>
      </c>
      <c r="E1252" s="68" t="str">
        <f t="shared" si="157"/>
        <v>SERV</v>
      </c>
      <c r="F1252" s="68" t="s">
        <v>1688</v>
      </c>
      <c r="G1252" s="68">
        <f t="shared" si="158"/>
        <v>69</v>
      </c>
      <c r="H1252" s="68">
        <f t="shared" si="160"/>
        <v>269</v>
      </c>
      <c r="I1252" s="68" t="str">
        <f t="shared" si="153"/>
        <v>69_269_SERV</v>
      </c>
      <c r="J1252" s="60">
        <v>45.538554078146198</v>
      </c>
      <c r="K1252" s="60">
        <v>25.235522334829898</v>
      </c>
      <c r="L1252" s="60">
        <v>3.2458030144022798</v>
      </c>
      <c r="M1252" s="68">
        <v>48</v>
      </c>
      <c r="N1252" s="70">
        <f t="shared" si="154"/>
        <v>0.30158730158730157</v>
      </c>
      <c r="O1252" s="71">
        <v>6976959.1999999899</v>
      </c>
      <c r="P1252" s="57">
        <f t="shared" si="155"/>
        <v>0.43408755625581591</v>
      </c>
      <c r="Q1252" s="68">
        <v>19</v>
      </c>
      <c r="R1252" s="68">
        <v>49</v>
      </c>
      <c r="S1252" s="72">
        <f t="shared" si="156"/>
        <v>24.67329314245946</v>
      </c>
    </row>
    <row r="1253" spans="1:19" x14ac:dyDescent="0.25">
      <c r="A1253" s="68">
        <f t="shared" si="159"/>
        <v>1251</v>
      </c>
      <c r="B1253" s="68" t="s">
        <v>17</v>
      </c>
      <c r="C1253" s="68" t="s">
        <v>2021</v>
      </c>
      <c r="D1253" s="68" t="s">
        <v>2399</v>
      </c>
      <c r="E1253" s="68" t="str">
        <f t="shared" si="157"/>
        <v>AD</v>
      </c>
      <c r="F1253" s="68" t="s">
        <v>2020</v>
      </c>
      <c r="G1253" s="68">
        <f t="shared" si="158"/>
        <v>69</v>
      </c>
      <c r="H1253" s="68">
        <f t="shared" si="160"/>
        <v>270</v>
      </c>
      <c r="I1253" s="68" t="str">
        <f t="shared" si="153"/>
        <v>69_270_AD</v>
      </c>
      <c r="J1253" s="60">
        <v>31.138849402255499</v>
      </c>
      <c r="K1253" s="60">
        <v>60.878891930375197</v>
      </c>
      <c r="L1253" s="60">
        <v>38.044386555281903</v>
      </c>
      <c r="M1253" s="68">
        <v>20</v>
      </c>
      <c r="N1253" s="70">
        <f t="shared" si="154"/>
        <v>0.29411764705882354</v>
      </c>
      <c r="O1253" s="71">
        <v>2943428.76</v>
      </c>
      <c r="P1253" s="57">
        <f t="shared" si="155"/>
        <v>0.15147481464936</v>
      </c>
      <c r="Q1253" s="68">
        <v>20</v>
      </c>
      <c r="R1253" s="68">
        <v>27</v>
      </c>
      <c r="S1253" s="72">
        <f t="shared" si="156"/>
        <v>43.354042629304196</v>
      </c>
    </row>
    <row r="1254" spans="1:19" x14ac:dyDescent="0.25">
      <c r="A1254" s="68">
        <f t="shared" si="159"/>
        <v>1252</v>
      </c>
      <c r="B1254" s="68" t="s">
        <v>17</v>
      </c>
      <c r="C1254" s="68" t="s">
        <v>2021</v>
      </c>
      <c r="D1254" s="68" t="s">
        <v>3088</v>
      </c>
      <c r="E1254" s="68" t="str">
        <f t="shared" si="157"/>
        <v>SERV</v>
      </c>
      <c r="F1254" s="68" t="s">
        <v>2020</v>
      </c>
      <c r="G1254" s="68">
        <f t="shared" si="158"/>
        <v>69</v>
      </c>
      <c r="H1254" s="68">
        <f t="shared" si="160"/>
        <v>270</v>
      </c>
      <c r="I1254" s="68" t="str">
        <f t="shared" si="153"/>
        <v>69_270_SERV</v>
      </c>
      <c r="J1254" s="60">
        <v>28.5272006947744</v>
      </c>
      <c r="K1254" s="60">
        <v>53.383207210899698</v>
      </c>
      <c r="L1254" s="60">
        <v>40.4518205019696</v>
      </c>
      <c r="M1254" s="68">
        <v>83</v>
      </c>
      <c r="N1254" s="70">
        <f t="shared" si="154"/>
        <v>0.70588235294117652</v>
      </c>
      <c r="O1254" s="71">
        <v>16488374.255000001</v>
      </c>
      <c r="P1254" s="57">
        <f t="shared" si="155"/>
        <v>0.84852518535064003</v>
      </c>
      <c r="Q1254" s="68">
        <v>48</v>
      </c>
      <c r="R1254" s="68">
        <v>86</v>
      </c>
      <c r="S1254" s="72">
        <f t="shared" si="156"/>
        <v>40.787409469214566</v>
      </c>
    </row>
    <row r="1255" spans="1:19" x14ac:dyDescent="0.25">
      <c r="A1255" s="68">
        <f t="shared" si="159"/>
        <v>1253</v>
      </c>
      <c r="B1255" s="68" t="s">
        <v>17</v>
      </c>
      <c r="C1255" s="68" t="s">
        <v>286</v>
      </c>
      <c r="D1255" s="68" t="s">
        <v>2399</v>
      </c>
      <c r="E1255" s="68" t="str">
        <f t="shared" si="157"/>
        <v>AD</v>
      </c>
      <c r="F1255" s="68" t="s">
        <v>285</v>
      </c>
      <c r="G1255" s="68">
        <f t="shared" si="158"/>
        <v>69</v>
      </c>
      <c r="H1255" s="68">
        <f t="shared" si="160"/>
        <v>271</v>
      </c>
      <c r="I1255" s="68" t="str">
        <f t="shared" si="153"/>
        <v>69_271_AD</v>
      </c>
      <c r="J1255" s="60">
        <v>25.819025881924599</v>
      </c>
      <c r="K1255" s="60">
        <v>50.896714093565599</v>
      </c>
      <c r="L1255" s="60">
        <v>26.723621757669399</v>
      </c>
      <c r="M1255" s="68">
        <v>26</v>
      </c>
      <c r="N1255" s="70">
        <f t="shared" si="154"/>
        <v>0.48214285714285715</v>
      </c>
      <c r="O1255" s="71">
        <v>3383444.22</v>
      </c>
      <c r="P1255" s="57">
        <f t="shared" si="155"/>
        <v>0.26588401371155229</v>
      </c>
      <c r="Q1255" s="68">
        <v>27</v>
      </c>
      <c r="R1255" s="68">
        <v>37</v>
      </c>
      <c r="S1255" s="72">
        <f t="shared" si="156"/>
        <v>34.479787244386529</v>
      </c>
    </row>
    <row r="1256" spans="1:19" x14ac:dyDescent="0.25">
      <c r="A1256" s="68">
        <f t="shared" si="159"/>
        <v>1254</v>
      </c>
      <c r="B1256" s="68" t="s">
        <v>17</v>
      </c>
      <c r="C1256" s="68" t="s">
        <v>286</v>
      </c>
      <c r="D1256" s="68" t="s">
        <v>3088</v>
      </c>
      <c r="E1256" s="68" t="str">
        <f t="shared" si="157"/>
        <v>SERV</v>
      </c>
      <c r="F1256" s="68" t="s">
        <v>285</v>
      </c>
      <c r="G1256" s="68">
        <f t="shared" si="158"/>
        <v>69</v>
      </c>
      <c r="H1256" s="68">
        <f t="shared" si="160"/>
        <v>271</v>
      </c>
      <c r="I1256" s="68" t="str">
        <f t="shared" si="153"/>
        <v>69_271_SERV</v>
      </c>
      <c r="J1256" s="60">
        <v>33.232448306971598</v>
      </c>
      <c r="K1256" s="60">
        <v>46.547392534163002</v>
      </c>
      <c r="L1256" s="60">
        <v>21.782359359618201</v>
      </c>
      <c r="M1256" s="68">
        <v>37</v>
      </c>
      <c r="N1256" s="70">
        <f t="shared" si="154"/>
        <v>0.5178571428571429</v>
      </c>
      <c r="O1256" s="71">
        <v>9341819.5999999996</v>
      </c>
      <c r="P1256" s="57">
        <f t="shared" si="155"/>
        <v>0.73411598628844765</v>
      </c>
      <c r="Q1256" s="68">
        <v>29</v>
      </c>
      <c r="R1256" s="68">
        <v>42</v>
      </c>
      <c r="S1256" s="72">
        <f t="shared" si="156"/>
        <v>33.854066733584268</v>
      </c>
    </row>
    <row r="1257" spans="1:19" x14ac:dyDescent="0.25">
      <c r="A1257" s="68">
        <f t="shared" si="159"/>
        <v>1255</v>
      </c>
      <c r="B1257" s="68" t="s">
        <v>17</v>
      </c>
      <c r="C1257" s="68" t="s">
        <v>1383</v>
      </c>
      <c r="D1257" s="68" t="s">
        <v>2399</v>
      </c>
      <c r="E1257" s="68" t="str">
        <f t="shared" si="157"/>
        <v>AD</v>
      </c>
      <c r="F1257" s="68" t="s">
        <v>1382</v>
      </c>
      <c r="G1257" s="68">
        <f t="shared" si="158"/>
        <v>69</v>
      </c>
      <c r="H1257" s="68">
        <f t="shared" si="160"/>
        <v>272</v>
      </c>
      <c r="I1257" s="68" t="str">
        <f t="shared" si="153"/>
        <v>69_272_AD</v>
      </c>
      <c r="J1257" s="60">
        <v>21.956842650578601</v>
      </c>
      <c r="K1257" s="60">
        <v>43.3233340192387</v>
      </c>
      <c r="L1257" s="60">
        <v>47.758824856915801</v>
      </c>
      <c r="M1257" s="68">
        <v>170</v>
      </c>
      <c r="N1257" s="70">
        <f t="shared" si="154"/>
        <v>0.33564013840830448</v>
      </c>
      <c r="O1257" s="71">
        <v>21065276.91</v>
      </c>
      <c r="P1257" s="57">
        <f t="shared" si="155"/>
        <v>0.17146066273575719</v>
      </c>
      <c r="Q1257" s="68">
        <v>97</v>
      </c>
      <c r="R1257" s="68">
        <v>223</v>
      </c>
      <c r="S1257" s="72">
        <f t="shared" si="156"/>
        <v>37.679667175577698</v>
      </c>
    </row>
    <row r="1258" spans="1:19" x14ac:dyDescent="0.25">
      <c r="A1258" s="68">
        <f t="shared" si="159"/>
        <v>1256</v>
      </c>
      <c r="B1258" s="68" t="s">
        <v>17</v>
      </c>
      <c r="C1258" s="68" t="s">
        <v>1383</v>
      </c>
      <c r="D1258" s="68" t="s">
        <v>2456</v>
      </c>
      <c r="E1258" s="68" t="str">
        <f t="shared" si="157"/>
        <v>AR</v>
      </c>
      <c r="F1258" s="68" t="s">
        <v>1382</v>
      </c>
      <c r="G1258" s="68">
        <f t="shared" si="158"/>
        <v>69</v>
      </c>
      <c r="H1258" s="68">
        <f t="shared" si="160"/>
        <v>272</v>
      </c>
      <c r="I1258" s="68" t="str">
        <f t="shared" si="153"/>
        <v>69_272_AR</v>
      </c>
      <c r="J1258" s="60">
        <v>62.489893334999003</v>
      </c>
      <c r="K1258" s="60">
        <v>38.345169101841996</v>
      </c>
      <c r="L1258" s="60">
        <v>23.429093549064302</v>
      </c>
      <c r="M1258" s="68">
        <v>6</v>
      </c>
      <c r="N1258" s="70">
        <f t="shared" si="154"/>
        <v>1.384083044982699E-2</v>
      </c>
      <c r="O1258" s="71">
        <v>550206.31999999995</v>
      </c>
      <c r="P1258" s="57">
        <f t="shared" si="155"/>
        <v>4.4784001972372877E-3</v>
      </c>
      <c r="Q1258" s="68">
        <v>4</v>
      </c>
      <c r="R1258" s="68">
        <v>6</v>
      </c>
      <c r="S1258" s="72">
        <f t="shared" si="156"/>
        <v>41.421385328635104</v>
      </c>
    </row>
    <row r="1259" spans="1:19" x14ac:dyDescent="0.25">
      <c r="A1259" s="68">
        <f t="shared" si="159"/>
        <v>1257</v>
      </c>
      <c r="B1259" s="68" t="s">
        <v>17</v>
      </c>
      <c r="C1259" s="68" t="s">
        <v>1383</v>
      </c>
      <c r="D1259" s="68" t="s">
        <v>2860</v>
      </c>
      <c r="E1259" s="68" t="str">
        <f t="shared" si="157"/>
        <v>OP</v>
      </c>
      <c r="F1259" s="68" t="s">
        <v>1382</v>
      </c>
      <c r="G1259" s="68">
        <f t="shared" si="158"/>
        <v>69</v>
      </c>
      <c r="H1259" s="68">
        <f t="shared" si="160"/>
        <v>272</v>
      </c>
      <c r="I1259" s="68" t="str">
        <f t="shared" si="153"/>
        <v>69_272_OP</v>
      </c>
      <c r="J1259" s="60">
        <v>41.416310617073101</v>
      </c>
      <c r="K1259" s="60">
        <v>34.6676605416935</v>
      </c>
      <c r="L1259" s="60">
        <v>8.3415512208825202</v>
      </c>
      <c r="M1259" s="68">
        <v>135</v>
      </c>
      <c r="N1259" s="70">
        <f t="shared" si="154"/>
        <v>0.11418685121107267</v>
      </c>
      <c r="O1259" s="71">
        <v>39098167.200000003</v>
      </c>
      <c r="P1259" s="57">
        <f t="shared" si="155"/>
        <v>0.31823923741933113</v>
      </c>
      <c r="Q1259" s="68">
        <v>33</v>
      </c>
      <c r="R1259" s="68">
        <v>135</v>
      </c>
      <c r="S1259" s="72">
        <f t="shared" si="156"/>
        <v>28.141840793216375</v>
      </c>
    </row>
    <row r="1260" spans="1:19" x14ac:dyDescent="0.25">
      <c r="A1260" s="68">
        <f t="shared" si="159"/>
        <v>1258</v>
      </c>
      <c r="B1260" s="68" t="s">
        <v>17</v>
      </c>
      <c r="C1260" s="68" t="s">
        <v>1383</v>
      </c>
      <c r="D1260" s="68" t="s">
        <v>3088</v>
      </c>
      <c r="E1260" s="68" t="str">
        <f t="shared" si="157"/>
        <v>SERV</v>
      </c>
      <c r="F1260" s="68" t="s">
        <v>1382</v>
      </c>
      <c r="G1260" s="68">
        <f t="shared" si="158"/>
        <v>69</v>
      </c>
      <c r="H1260" s="68">
        <f t="shared" si="160"/>
        <v>272</v>
      </c>
      <c r="I1260" s="68" t="str">
        <f t="shared" si="153"/>
        <v>69_272_SERV</v>
      </c>
      <c r="J1260" s="60">
        <v>42.381595620258899</v>
      </c>
      <c r="K1260" s="60">
        <v>47.582910510066199</v>
      </c>
      <c r="L1260" s="60">
        <v>34.441404739366</v>
      </c>
      <c r="M1260" s="68">
        <v>372</v>
      </c>
      <c r="N1260" s="70">
        <f t="shared" si="154"/>
        <v>0.51557093425605538</v>
      </c>
      <c r="O1260" s="71">
        <v>61113726.655000001</v>
      </c>
      <c r="P1260" s="57">
        <f t="shared" si="155"/>
        <v>0.49743471777215814</v>
      </c>
      <c r="Q1260" s="68">
        <v>149</v>
      </c>
      <c r="R1260" s="68">
        <v>412</v>
      </c>
      <c r="S1260" s="72">
        <f t="shared" si="156"/>
        <v>41.468636956563699</v>
      </c>
    </row>
    <row r="1261" spans="1:19" x14ac:dyDescent="0.25">
      <c r="A1261" s="68">
        <f t="shared" si="159"/>
        <v>1259</v>
      </c>
      <c r="B1261" s="68" t="s">
        <v>17</v>
      </c>
      <c r="C1261" s="68" t="s">
        <v>1383</v>
      </c>
      <c r="D1261" s="68" t="s">
        <v>2893</v>
      </c>
      <c r="E1261" s="68" t="str">
        <f t="shared" si="157"/>
        <v>SOP</v>
      </c>
      <c r="F1261" s="68" t="s">
        <v>1382</v>
      </c>
      <c r="G1261" s="68">
        <f t="shared" si="158"/>
        <v>69</v>
      </c>
      <c r="H1261" s="68">
        <f t="shared" si="160"/>
        <v>272</v>
      </c>
      <c r="I1261" s="68" t="str">
        <f t="shared" si="153"/>
        <v>69_272_SOP</v>
      </c>
      <c r="J1261" s="60">
        <v>44.2379412429311</v>
      </c>
      <c r="K1261" s="60">
        <v>32.449601524491101</v>
      </c>
      <c r="L1261" s="60">
        <v>3.6103412521705098</v>
      </c>
      <c r="M1261" s="68">
        <v>11</v>
      </c>
      <c r="N1261" s="70">
        <f t="shared" si="154"/>
        <v>2.0761245674740483E-2</v>
      </c>
      <c r="O1261" s="71">
        <v>1030406</v>
      </c>
      <c r="P1261" s="57">
        <f t="shared" si="155"/>
        <v>8.3869818755162341E-3</v>
      </c>
      <c r="Q1261" s="68">
        <v>6</v>
      </c>
      <c r="R1261" s="68">
        <v>11</v>
      </c>
      <c r="S1261" s="72">
        <f t="shared" si="156"/>
        <v>26.765961339864237</v>
      </c>
    </row>
    <row r="1262" spans="1:19" x14ac:dyDescent="0.25">
      <c r="A1262" s="68">
        <f t="shared" si="159"/>
        <v>1260</v>
      </c>
      <c r="B1262" s="68" t="s">
        <v>17</v>
      </c>
      <c r="C1262" s="68" t="s">
        <v>2023</v>
      </c>
      <c r="D1262" s="68" t="s">
        <v>2399</v>
      </c>
      <c r="E1262" s="68" t="str">
        <f t="shared" si="157"/>
        <v>AD</v>
      </c>
      <c r="F1262" s="68" t="s">
        <v>2022</v>
      </c>
      <c r="G1262" s="68">
        <f t="shared" si="158"/>
        <v>69</v>
      </c>
      <c r="H1262" s="68">
        <f t="shared" si="160"/>
        <v>273</v>
      </c>
      <c r="I1262" s="68" t="str">
        <f t="shared" si="153"/>
        <v>69_273_AD</v>
      </c>
      <c r="J1262" s="60">
        <v>26.5777982416881</v>
      </c>
      <c r="K1262" s="60">
        <v>32.287766750001502</v>
      </c>
      <c r="L1262" s="60">
        <v>53.471103997722899</v>
      </c>
      <c r="M1262" s="68">
        <v>13</v>
      </c>
      <c r="N1262" s="70">
        <f t="shared" si="154"/>
        <v>0.45161290322580644</v>
      </c>
      <c r="O1262" s="71">
        <v>3944483.82830422</v>
      </c>
      <c r="P1262" s="57">
        <f t="shared" si="155"/>
        <v>0.32772981505123122</v>
      </c>
      <c r="Q1262" s="68">
        <v>14</v>
      </c>
      <c r="R1262" s="68">
        <v>17</v>
      </c>
      <c r="S1262" s="72">
        <f t="shared" si="156"/>
        <v>37.44555632980417</v>
      </c>
    </row>
    <row r="1263" spans="1:19" x14ac:dyDescent="0.25">
      <c r="A1263" s="68">
        <f t="shared" si="159"/>
        <v>1261</v>
      </c>
      <c r="B1263" s="68" t="s">
        <v>17</v>
      </c>
      <c r="C1263" s="68" t="s">
        <v>2023</v>
      </c>
      <c r="D1263" s="68" t="s">
        <v>3088</v>
      </c>
      <c r="E1263" s="68" t="str">
        <f t="shared" si="157"/>
        <v>SERV</v>
      </c>
      <c r="F1263" s="68" t="s">
        <v>2022</v>
      </c>
      <c r="G1263" s="68">
        <f t="shared" si="158"/>
        <v>69</v>
      </c>
      <c r="H1263" s="68">
        <f t="shared" si="160"/>
        <v>273</v>
      </c>
      <c r="I1263" s="68" t="str">
        <f t="shared" si="153"/>
        <v>69_273_SERV</v>
      </c>
      <c r="J1263" s="60">
        <v>35.993977920271</v>
      </c>
      <c r="K1263" s="60">
        <v>35.790923382947398</v>
      </c>
      <c r="L1263" s="60">
        <v>31.8631983880387</v>
      </c>
      <c r="M1263" s="68">
        <v>23</v>
      </c>
      <c r="N1263" s="70">
        <f t="shared" si="154"/>
        <v>0.54838709677419351</v>
      </c>
      <c r="O1263" s="71">
        <v>8091295.79</v>
      </c>
      <c r="P1263" s="57">
        <f t="shared" si="155"/>
        <v>0.67227018494876889</v>
      </c>
      <c r="Q1263" s="68">
        <v>17</v>
      </c>
      <c r="R1263" s="68">
        <v>28</v>
      </c>
      <c r="S1263" s="72">
        <f t="shared" si="156"/>
        <v>34.549366563752365</v>
      </c>
    </row>
    <row r="1264" spans="1:19" x14ac:dyDescent="0.25">
      <c r="A1264" s="68">
        <f t="shared" si="159"/>
        <v>1262</v>
      </c>
      <c r="B1264" s="68" t="s">
        <v>17</v>
      </c>
      <c r="C1264" s="68" t="s">
        <v>1871</v>
      </c>
      <c r="D1264" s="68" t="s">
        <v>2399</v>
      </c>
      <c r="E1264" s="68" t="str">
        <f t="shared" si="157"/>
        <v>AD</v>
      </c>
      <c r="F1264" s="68" t="s">
        <v>1870</v>
      </c>
      <c r="G1264" s="68">
        <f t="shared" si="158"/>
        <v>69</v>
      </c>
      <c r="H1264" s="68">
        <f t="shared" si="160"/>
        <v>274</v>
      </c>
      <c r="I1264" s="68" t="str">
        <f t="shared" si="153"/>
        <v>69_274_AD</v>
      </c>
      <c r="J1264" s="60">
        <v>28.624958798526698</v>
      </c>
      <c r="K1264" s="60">
        <v>45.598213173474498</v>
      </c>
      <c r="L1264" s="60">
        <v>44.607370372920002</v>
      </c>
      <c r="M1264" s="68">
        <v>161</v>
      </c>
      <c r="N1264" s="70">
        <f t="shared" si="154"/>
        <v>0.60888888888888892</v>
      </c>
      <c r="O1264" s="71">
        <v>163269132.92399901</v>
      </c>
      <c r="P1264" s="57">
        <f t="shared" si="155"/>
        <v>0.74773014464263565</v>
      </c>
      <c r="Q1264" s="68">
        <v>137</v>
      </c>
      <c r="R1264" s="68">
        <v>200</v>
      </c>
      <c r="S1264" s="72">
        <f t="shared" si="156"/>
        <v>39.610180781640402</v>
      </c>
    </row>
    <row r="1265" spans="1:19" x14ac:dyDescent="0.25">
      <c r="A1265" s="68">
        <f t="shared" si="159"/>
        <v>1263</v>
      </c>
      <c r="B1265" s="68" t="s">
        <v>17</v>
      </c>
      <c r="C1265" s="68" t="s">
        <v>1871</v>
      </c>
      <c r="D1265" s="68" t="s">
        <v>2860</v>
      </c>
      <c r="E1265" s="68" t="str">
        <f t="shared" si="157"/>
        <v>OP</v>
      </c>
      <c r="F1265" s="68" t="s">
        <v>1870</v>
      </c>
      <c r="G1265" s="68">
        <f t="shared" si="158"/>
        <v>69</v>
      </c>
      <c r="H1265" s="68">
        <f t="shared" si="160"/>
        <v>274</v>
      </c>
      <c r="I1265" s="68" t="str">
        <f t="shared" si="153"/>
        <v>69_274_OP</v>
      </c>
      <c r="J1265" s="60">
        <v>49.720549460449398</v>
      </c>
      <c r="K1265" s="60">
        <v>18.244456239384998</v>
      </c>
      <c r="L1265" s="60">
        <v>9.4117656123953495</v>
      </c>
      <c r="M1265" s="68">
        <v>43</v>
      </c>
      <c r="N1265" s="70">
        <f t="shared" si="154"/>
        <v>7.5555555555555556E-2</v>
      </c>
      <c r="O1265" s="71">
        <v>21273469.219999999</v>
      </c>
      <c r="P1265" s="57">
        <f t="shared" si="155"/>
        <v>9.7426953472741246E-2</v>
      </c>
      <c r="Q1265" s="68">
        <v>17</v>
      </c>
      <c r="R1265" s="68">
        <v>43</v>
      </c>
      <c r="S1265" s="72">
        <f t="shared" si="156"/>
        <v>25.792257104076583</v>
      </c>
    </row>
    <row r="1266" spans="1:19" x14ac:dyDescent="0.25">
      <c r="A1266" s="68">
        <f t="shared" si="159"/>
        <v>1264</v>
      </c>
      <c r="B1266" s="68" t="s">
        <v>17</v>
      </c>
      <c r="C1266" s="68" t="s">
        <v>1871</v>
      </c>
      <c r="D1266" s="68" t="s">
        <v>3088</v>
      </c>
      <c r="E1266" s="68" t="str">
        <f t="shared" si="157"/>
        <v>SERV</v>
      </c>
      <c r="F1266" s="68" t="s">
        <v>1870</v>
      </c>
      <c r="G1266" s="68">
        <f t="shared" si="158"/>
        <v>69</v>
      </c>
      <c r="H1266" s="68">
        <f t="shared" si="160"/>
        <v>274</v>
      </c>
      <c r="I1266" s="68" t="str">
        <f t="shared" si="153"/>
        <v>69_274_SERV</v>
      </c>
      <c r="J1266" s="60">
        <v>23.743704962054299</v>
      </c>
      <c r="K1266" s="60">
        <v>31.5624873030748</v>
      </c>
      <c r="L1266" s="60">
        <v>27.8650898690608</v>
      </c>
      <c r="M1266" s="68">
        <v>93</v>
      </c>
      <c r="N1266" s="70">
        <f t="shared" si="154"/>
        <v>0.31555555555555553</v>
      </c>
      <c r="O1266" s="71">
        <v>33810414.774999999</v>
      </c>
      <c r="P1266" s="57">
        <f t="shared" si="155"/>
        <v>0.15484290188462305</v>
      </c>
      <c r="Q1266" s="68">
        <v>71</v>
      </c>
      <c r="R1266" s="68">
        <v>95</v>
      </c>
      <c r="S1266" s="72">
        <f t="shared" si="156"/>
        <v>27.723760711396633</v>
      </c>
    </row>
    <row r="1267" spans="1:19" x14ac:dyDescent="0.25">
      <c r="A1267" s="68">
        <f t="shared" si="159"/>
        <v>1265</v>
      </c>
      <c r="B1267" s="68" t="s">
        <v>17</v>
      </c>
      <c r="C1267" s="68" t="s">
        <v>2279</v>
      </c>
      <c r="D1267" s="68" t="s">
        <v>2399</v>
      </c>
      <c r="E1267" s="68" t="str">
        <f t="shared" si="157"/>
        <v>AD</v>
      </c>
      <c r="F1267" s="68" t="s">
        <v>2278</v>
      </c>
      <c r="G1267" s="68">
        <f t="shared" si="158"/>
        <v>69</v>
      </c>
      <c r="H1267" s="68">
        <f t="shared" si="160"/>
        <v>275</v>
      </c>
      <c r="I1267" s="68" t="str">
        <f t="shared" si="153"/>
        <v>69_275_AD</v>
      </c>
      <c r="J1267" s="60">
        <v>44.490440763215098</v>
      </c>
      <c r="K1267" s="60">
        <v>19.1010522103998</v>
      </c>
      <c r="L1267" s="60">
        <v>29.925655002418299</v>
      </c>
      <c r="M1267" s="68">
        <v>28</v>
      </c>
      <c r="N1267" s="70">
        <f t="shared" si="154"/>
        <v>0.2857142857142857</v>
      </c>
      <c r="O1267" s="71">
        <v>2883228.98</v>
      </c>
      <c r="P1267" s="57">
        <f t="shared" si="155"/>
        <v>0.196134606436943</v>
      </c>
      <c r="Q1267" s="68">
        <v>18</v>
      </c>
      <c r="R1267" s="68">
        <v>28</v>
      </c>
      <c r="S1267" s="72">
        <f t="shared" si="156"/>
        <v>31.172382658677734</v>
      </c>
    </row>
    <row r="1268" spans="1:19" x14ac:dyDescent="0.25">
      <c r="A1268" s="68">
        <f t="shared" si="159"/>
        <v>1266</v>
      </c>
      <c r="B1268" s="68" t="s">
        <v>17</v>
      </c>
      <c r="C1268" s="68" t="s">
        <v>2279</v>
      </c>
      <c r="D1268" s="68" t="s">
        <v>2860</v>
      </c>
      <c r="E1268" s="68" t="str">
        <f t="shared" si="157"/>
        <v>OP</v>
      </c>
      <c r="F1268" s="68" t="s">
        <v>2278</v>
      </c>
      <c r="G1268" s="68">
        <f t="shared" si="158"/>
        <v>69</v>
      </c>
      <c r="H1268" s="68">
        <f t="shared" si="160"/>
        <v>275</v>
      </c>
      <c r="I1268" s="68" t="str">
        <f t="shared" si="153"/>
        <v>69_275_OP</v>
      </c>
      <c r="J1268" s="60">
        <v>50.362128445356497</v>
      </c>
      <c r="K1268" s="60">
        <v>18.913018504526001</v>
      </c>
      <c r="L1268" s="60">
        <v>11.7127872120947</v>
      </c>
      <c r="M1268" s="68">
        <v>22</v>
      </c>
      <c r="N1268" s="70">
        <f t="shared" si="154"/>
        <v>0.23809523809523808</v>
      </c>
      <c r="O1268" s="71">
        <v>5224138.6900000004</v>
      </c>
      <c r="P1268" s="57">
        <f t="shared" si="155"/>
        <v>0.35537738869951185</v>
      </c>
      <c r="Q1268" s="68">
        <v>15</v>
      </c>
      <c r="R1268" s="68">
        <v>22</v>
      </c>
      <c r="S1268" s="72">
        <f t="shared" si="156"/>
        <v>26.995978053992399</v>
      </c>
    </row>
    <row r="1269" spans="1:19" x14ac:dyDescent="0.25">
      <c r="A1269" s="68">
        <f t="shared" si="159"/>
        <v>1267</v>
      </c>
      <c r="B1269" s="68" t="s">
        <v>17</v>
      </c>
      <c r="C1269" s="68" t="s">
        <v>2279</v>
      </c>
      <c r="D1269" s="68" t="s">
        <v>3088</v>
      </c>
      <c r="E1269" s="68" t="str">
        <f t="shared" si="157"/>
        <v>SERV</v>
      </c>
      <c r="F1269" s="68" t="s">
        <v>2278</v>
      </c>
      <c r="G1269" s="68">
        <f t="shared" si="158"/>
        <v>69</v>
      </c>
      <c r="H1269" s="68">
        <f t="shared" si="160"/>
        <v>275</v>
      </c>
      <c r="I1269" s="68" t="str">
        <f t="shared" si="153"/>
        <v>69_275_SERV</v>
      </c>
      <c r="J1269" s="60">
        <v>55.085859726212</v>
      </c>
      <c r="K1269" s="60">
        <v>3.2666160671605402</v>
      </c>
      <c r="L1269" s="60">
        <v>13.204641621742301</v>
      </c>
      <c r="M1269" s="68">
        <v>53</v>
      </c>
      <c r="N1269" s="70">
        <f t="shared" si="154"/>
        <v>0.47619047619047616</v>
      </c>
      <c r="O1269" s="71">
        <v>6592888.6100000003</v>
      </c>
      <c r="P1269" s="57">
        <f t="shared" si="155"/>
        <v>0.44848800486354512</v>
      </c>
      <c r="Q1269" s="68">
        <v>30</v>
      </c>
      <c r="R1269" s="68">
        <v>56</v>
      </c>
      <c r="S1269" s="72">
        <f t="shared" si="156"/>
        <v>23.85237247170495</v>
      </c>
    </row>
    <row r="1270" spans="1:19" x14ac:dyDescent="0.25">
      <c r="A1270" s="68">
        <f t="shared" si="159"/>
        <v>1268</v>
      </c>
      <c r="B1270" s="68" t="s">
        <v>17</v>
      </c>
      <c r="C1270" s="68" t="s">
        <v>1254</v>
      </c>
      <c r="D1270" s="68" t="s">
        <v>2399</v>
      </c>
      <c r="E1270" s="68" t="str">
        <f t="shared" si="157"/>
        <v>AD</v>
      </c>
      <c r="F1270" s="68" t="s">
        <v>1253</v>
      </c>
      <c r="G1270" s="68">
        <f t="shared" si="158"/>
        <v>69</v>
      </c>
      <c r="H1270" s="68">
        <f t="shared" si="160"/>
        <v>276</v>
      </c>
      <c r="I1270" s="68" t="str">
        <f t="shared" si="153"/>
        <v>69_276_AD</v>
      </c>
      <c r="J1270" s="60">
        <v>25.611377950351301</v>
      </c>
      <c r="K1270" s="60">
        <v>52.293209643572297</v>
      </c>
      <c r="L1270" s="60">
        <v>47.424465386604602</v>
      </c>
      <c r="M1270" s="68">
        <v>60</v>
      </c>
      <c r="N1270" s="70">
        <f t="shared" si="154"/>
        <v>0.49635036496350365</v>
      </c>
      <c r="O1270" s="71">
        <v>11270936.220243501</v>
      </c>
      <c r="P1270" s="57">
        <f t="shared" si="155"/>
        <v>6.2452009938616881E-2</v>
      </c>
      <c r="Q1270" s="68">
        <v>68</v>
      </c>
      <c r="R1270" s="68">
        <v>94</v>
      </c>
      <c r="S1270" s="72">
        <f t="shared" si="156"/>
        <v>41.776350993509396</v>
      </c>
    </row>
    <row r="1271" spans="1:19" x14ac:dyDescent="0.25">
      <c r="A1271" s="68">
        <f t="shared" si="159"/>
        <v>1269</v>
      </c>
      <c r="B1271" s="68" t="s">
        <v>17</v>
      </c>
      <c r="C1271" s="68" t="s">
        <v>1254</v>
      </c>
      <c r="D1271" s="68" t="s">
        <v>2860</v>
      </c>
      <c r="E1271" s="68" t="str">
        <f t="shared" si="157"/>
        <v>OP</v>
      </c>
      <c r="F1271" s="68" t="s">
        <v>1253</v>
      </c>
      <c r="G1271" s="68">
        <f t="shared" si="158"/>
        <v>69</v>
      </c>
      <c r="H1271" s="68">
        <f t="shared" si="160"/>
        <v>276</v>
      </c>
      <c r="I1271" s="68" t="str">
        <f t="shared" si="153"/>
        <v>69_276_OP</v>
      </c>
      <c r="J1271" s="60">
        <v>69.390145037002199</v>
      </c>
      <c r="K1271" s="60">
        <v>36.602310979654597</v>
      </c>
      <c r="L1271" s="60">
        <v>27.8262755286454</v>
      </c>
      <c r="M1271" s="68">
        <v>48</v>
      </c>
      <c r="N1271" s="70">
        <f t="shared" si="154"/>
        <v>0.10948905109489052</v>
      </c>
      <c r="O1271" s="71">
        <v>86395964.099999994</v>
      </c>
      <c r="P1271" s="57">
        <f t="shared" si="155"/>
        <v>0.47871813868830665</v>
      </c>
      <c r="Q1271" s="68">
        <v>15</v>
      </c>
      <c r="R1271" s="68">
        <v>48</v>
      </c>
      <c r="S1271" s="72">
        <f t="shared" si="156"/>
        <v>44.606243848434069</v>
      </c>
    </row>
    <row r="1272" spans="1:19" x14ac:dyDescent="0.25">
      <c r="A1272" s="68">
        <f t="shared" si="159"/>
        <v>1270</v>
      </c>
      <c r="B1272" s="68" t="s">
        <v>17</v>
      </c>
      <c r="C1272" s="68" t="s">
        <v>1254</v>
      </c>
      <c r="D1272" s="68" t="s">
        <v>3088</v>
      </c>
      <c r="E1272" s="68" t="str">
        <f t="shared" si="157"/>
        <v>SERV</v>
      </c>
      <c r="F1272" s="68" t="s">
        <v>1253</v>
      </c>
      <c r="G1272" s="68">
        <f t="shared" si="158"/>
        <v>69</v>
      </c>
      <c r="H1272" s="68">
        <f t="shared" si="160"/>
        <v>276</v>
      </c>
      <c r="I1272" s="68" t="str">
        <f t="shared" si="153"/>
        <v>69_276_SERV</v>
      </c>
      <c r="J1272" s="60">
        <v>28.400285151392399</v>
      </c>
      <c r="K1272" s="60">
        <v>49.2045741125429</v>
      </c>
      <c r="L1272" s="60">
        <v>32.9906614381716</v>
      </c>
      <c r="M1272" s="68">
        <v>183</v>
      </c>
      <c r="N1272" s="70">
        <f t="shared" si="154"/>
        <v>0.39416058394160586</v>
      </c>
      <c r="O1272" s="71">
        <v>82806654.194999993</v>
      </c>
      <c r="P1272" s="57">
        <f t="shared" si="155"/>
        <v>0.45882985137307658</v>
      </c>
      <c r="Q1272" s="68">
        <v>54</v>
      </c>
      <c r="R1272" s="68">
        <v>183</v>
      </c>
      <c r="S1272" s="72">
        <f t="shared" si="156"/>
        <v>36.865173567368963</v>
      </c>
    </row>
    <row r="1273" spans="1:19" x14ac:dyDescent="0.25">
      <c r="A1273" s="68">
        <f t="shared" si="159"/>
        <v>1271</v>
      </c>
      <c r="B1273" s="68" t="s">
        <v>17</v>
      </c>
      <c r="C1273" s="68" t="s">
        <v>181</v>
      </c>
      <c r="D1273" s="68" t="s">
        <v>2399</v>
      </c>
      <c r="E1273" s="68" t="str">
        <f t="shared" si="157"/>
        <v>AD</v>
      </c>
      <c r="F1273" s="68" t="s">
        <v>180</v>
      </c>
      <c r="G1273" s="68">
        <f t="shared" si="158"/>
        <v>69</v>
      </c>
      <c r="H1273" s="68">
        <f t="shared" si="160"/>
        <v>277</v>
      </c>
      <c r="I1273" s="68" t="str">
        <f t="shared" si="153"/>
        <v>69_277_AD</v>
      </c>
      <c r="J1273" s="60">
        <v>37.427563292557103</v>
      </c>
      <c r="K1273" s="60">
        <v>38.174182171921203</v>
      </c>
      <c r="L1273" s="60">
        <v>46.840114144019203</v>
      </c>
      <c r="M1273" s="68">
        <v>25</v>
      </c>
      <c r="N1273" s="70">
        <f t="shared" si="154"/>
        <v>0.35087719298245612</v>
      </c>
      <c r="O1273" s="71">
        <v>2840201.14</v>
      </c>
      <c r="P1273" s="57">
        <f t="shared" si="155"/>
        <v>0.22809542644037883</v>
      </c>
      <c r="Q1273" s="68">
        <v>20</v>
      </c>
      <c r="R1273" s="68">
        <v>34</v>
      </c>
      <c r="S1273" s="72">
        <f t="shared" si="156"/>
        <v>40.813953202832501</v>
      </c>
    </row>
    <row r="1274" spans="1:19" x14ac:dyDescent="0.25">
      <c r="A1274" s="68">
        <f t="shared" si="159"/>
        <v>1272</v>
      </c>
      <c r="B1274" s="68" t="s">
        <v>17</v>
      </c>
      <c r="C1274" s="68" t="s">
        <v>181</v>
      </c>
      <c r="D1274" s="68" t="s">
        <v>2860</v>
      </c>
      <c r="E1274" s="68" t="str">
        <f t="shared" si="157"/>
        <v>OP</v>
      </c>
      <c r="F1274" s="68" t="s">
        <v>180</v>
      </c>
      <c r="G1274" s="68">
        <f t="shared" si="158"/>
        <v>69</v>
      </c>
      <c r="H1274" s="68">
        <f t="shared" si="160"/>
        <v>277</v>
      </c>
      <c r="I1274" s="68" t="str">
        <f t="shared" si="153"/>
        <v>69_277_OP</v>
      </c>
      <c r="J1274" s="60">
        <v>51.594282264848701</v>
      </c>
      <c r="K1274" s="60">
        <v>24.035821287546</v>
      </c>
      <c r="L1274" s="60">
        <v>8.2590166239129807</v>
      </c>
      <c r="M1274" s="68">
        <v>16</v>
      </c>
      <c r="N1274" s="70">
        <f t="shared" si="154"/>
        <v>0.14035087719298245</v>
      </c>
      <c r="O1274" s="71">
        <v>5530164.6900000004</v>
      </c>
      <c r="P1274" s="57">
        <f t="shared" si="155"/>
        <v>0.44412533164854495</v>
      </c>
      <c r="Q1274" s="68">
        <v>8</v>
      </c>
      <c r="R1274" s="68">
        <v>16</v>
      </c>
      <c r="S1274" s="72">
        <f t="shared" si="156"/>
        <v>27.963040058769227</v>
      </c>
    </row>
    <row r="1275" spans="1:19" x14ac:dyDescent="0.25">
      <c r="A1275" s="68">
        <f t="shared" si="159"/>
        <v>1273</v>
      </c>
      <c r="B1275" s="68" t="s">
        <v>17</v>
      </c>
      <c r="C1275" s="68" t="s">
        <v>181</v>
      </c>
      <c r="D1275" s="68" t="s">
        <v>3088</v>
      </c>
      <c r="E1275" s="68" t="str">
        <f t="shared" si="157"/>
        <v>SERV</v>
      </c>
      <c r="F1275" s="68" t="s">
        <v>180</v>
      </c>
      <c r="G1275" s="68">
        <f t="shared" si="158"/>
        <v>69</v>
      </c>
      <c r="H1275" s="68">
        <f t="shared" si="160"/>
        <v>277</v>
      </c>
      <c r="I1275" s="68" t="str">
        <f t="shared" si="153"/>
        <v>69_277_SERV</v>
      </c>
      <c r="J1275" s="60">
        <v>32.675068463764902</v>
      </c>
      <c r="K1275" s="60">
        <v>16.481497451154599</v>
      </c>
      <c r="L1275" s="60">
        <v>10.190058929369</v>
      </c>
      <c r="M1275" s="68">
        <v>45</v>
      </c>
      <c r="N1275" s="70">
        <f t="shared" si="154"/>
        <v>0.50877192982456143</v>
      </c>
      <c r="O1275" s="71">
        <v>4081445.17</v>
      </c>
      <c r="P1275" s="57">
        <f t="shared" si="155"/>
        <v>0.32777924191107621</v>
      </c>
      <c r="Q1275" s="68">
        <v>29</v>
      </c>
      <c r="R1275" s="68">
        <v>45</v>
      </c>
      <c r="S1275" s="72">
        <f t="shared" si="156"/>
        <v>19.782208281429501</v>
      </c>
    </row>
    <row r="1276" spans="1:19" x14ac:dyDescent="0.25">
      <c r="A1276" s="68">
        <f t="shared" si="159"/>
        <v>1274</v>
      </c>
      <c r="B1276" s="68" t="s">
        <v>17</v>
      </c>
      <c r="C1276" s="68" t="s">
        <v>899</v>
      </c>
      <c r="D1276" s="68" t="s">
        <v>2399</v>
      </c>
      <c r="E1276" s="68" t="str">
        <f t="shared" si="157"/>
        <v>AD</v>
      </c>
      <c r="F1276" s="68" t="s">
        <v>898</v>
      </c>
      <c r="G1276" s="68">
        <f t="shared" si="158"/>
        <v>69</v>
      </c>
      <c r="H1276" s="68">
        <f t="shared" si="160"/>
        <v>278</v>
      </c>
      <c r="I1276" s="68" t="str">
        <f t="shared" si="153"/>
        <v>69_278_AD</v>
      </c>
      <c r="J1276" s="60">
        <v>27.610437305871901</v>
      </c>
      <c r="K1276" s="60">
        <v>14.754956715018199</v>
      </c>
      <c r="L1276" s="60">
        <v>3.7573241445670398</v>
      </c>
      <c r="M1276" s="68">
        <v>32</v>
      </c>
      <c r="N1276" s="70">
        <f t="shared" si="154"/>
        <v>0.59259259259259256</v>
      </c>
      <c r="O1276" s="71">
        <v>3035093.9999999902</v>
      </c>
      <c r="P1276" s="57">
        <f t="shared" si="155"/>
        <v>0.23113672317783951</v>
      </c>
      <c r="Q1276" s="68">
        <v>32</v>
      </c>
      <c r="R1276" s="68">
        <v>77</v>
      </c>
      <c r="S1276" s="72">
        <f t="shared" si="156"/>
        <v>15.374239388485714</v>
      </c>
    </row>
    <row r="1277" spans="1:19" x14ac:dyDescent="0.25">
      <c r="A1277" s="68">
        <f t="shared" si="159"/>
        <v>1275</v>
      </c>
      <c r="B1277" s="68" t="s">
        <v>17</v>
      </c>
      <c r="C1277" s="68" t="s">
        <v>899</v>
      </c>
      <c r="D1277" s="68" t="s">
        <v>2860</v>
      </c>
      <c r="E1277" s="68" t="str">
        <f t="shared" si="157"/>
        <v>OP</v>
      </c>
      <c r="F1277" s="68" t="s">
        <v>898</v>
      </c>
      <c r="G1277" s="68">
        <f t="shared" si="158"/>
        <v>69</v>
      </c>
      <c r="H1277" s="68">
        <f t="shared" si="160"/>
        <v>278</v>
      </c>
      <c r="I1277" s="68" t="str">
        <f t="shared" si="153"/>
        <v>69_278_OP</v>
      </c>
      <c r="J1277" s="60">
        <v>53.285325032521001</v>
      </c>
      <c r="K1277" s="60">
        <v>28.693961208480101</v>
      </c>
      <c r="L1277" s="60">
        <v>10.2157682548092</v>
      </c>
      <c r="M1277" s="68">
        <v>13</v>
      </c>
      <c r="N1277" s="70">
        <f t="shared" si="154"/>
        <v>0.16666666666666666</v>
      </c>
      <c r="O1277" s="71">
        <v>3331868.28</v>
      </c>
      <c r="P1277" s="57">
        <f t="shared" si="155"/>
        <v>0.25373748434130433</v>
      </c>
      <c r="Q1277" s="68">
        <v>9</v>
      </c>
      <c r="R1277" s="68">
        <v>13</v>
      </c>
      <c r="S1277" s="72">
        <f t="shared" si="156"/>
        <v>30.731684831936771</v>
      </c>
    </row>
    <row r="1278" spans="1:19" x14ac:dyDescent="0.25">
      <c r="A1278" s="68">
        <f t="shared" si="159"/>
        <v>1276</v>
      </c>
      <c r="B1278" s="68" t="s">
        <v>17</v>
      </c>
      <c r="C1278" s="68" t="s">
        <v>899</v>
      </c>
      <c r="D1278" s="68" t="s">
        <v>3088</v>
      </c>
      <c r="E1278" s="68" t="str">
        <f t="shared" si="157"/>
        <v>SERV</v>
      </c>
      <c r="F1278" s="68" t="s">
        <v>898</v>
      </c>
      <c r="G1278" s="68">
        <f t="shared" si="158"/>
        <v>69</v>
      </c>
      <c r="H1278" s="68">
        <f t="shared" si="160"/>
        <v>278</v>
      </c>
      <c r="I1278" s="68" t="str">
        <f t="shared" si="153"/>
        <v>69_278_SERV</v>
      </c>
      <c r="J1278" s="60">
        <v>51.468326471084602</v>
      </c>
      <c r="K1278" s="60">
        <v>25.6566785654882</v>
      </c>
      <c r="L1278" s="60">
        <v>4.3930826123111597</v>
      </c>
      <c r="M1278" s="68">
        <v>46</v>
      </c>
      <c r="N1278" s="70">
        <f t="shared" si="154"/>
        <v>0.24074074074074073</v>
      </c>
      <c r="O1278" s="71">
        <v>6764200.7747983197</v>
      </c>
      <c r="P1278" s="57">
        <f t="shared" si="155"/>
        <v>0.51512579248085621</v>
      </c>
      <c r="Q1278" s="68">
        <v>13</v>
      </c>
      <c r="R1278" s="68">
        <v>46</v>
      </c>
      <c r="S1278" s="72">
        <f t="shared" si="156"/>
        <v>27.172695882961321</v>
      </c>
    </row>
    <row r="1279" spans="1:19" x14ac:dyDescent="0.25">
      <c r="A1279" s="68">
        <f t="shared" si="159"/>
        <v>1277</v>
      </c>
      <c r="B1279" s="68" t="s">
        <v>17</v>
      </c>
      <c r="C1279" s="68" t="s">
        <v>3051</v>
      </c>
      <c r="D1279" s="68" t="s">
        <v>3088</v>
      </c>
      <c r="E1279" s="68" t="str">
        <f t="shared" si="157"/>
        <v>SERV</v>
      </c>
      <c r="F1279" s="68" t="s">
        <v>3050</v>
      </c>
      <c r="G1279" s="68">
        <f t="shared" si="158"/>
        <v>69</v>
      </c>
      <c r="H1279" s="68">
        <f t="shared" si="160"/>
        <v>279</v>
      </c>
      <c r="I1279" s="68" t="str">
        <f t="shared" si="153"/>
        <v>69_279_SERV</v>
      </c>
      <c r="J1279" s="60">
        <v>38.927769847944298</v>
      </c>
      <c r="K1279" s="60">
        <v>65.819275324931596</v>
      </c>
      <c r="L1279" s="60">
        <v>56.229841637053703</v>
      </c>
      <c r="M1279" s="68">
        <v>39</v>
      </c>
      <c r="N1279" s="70">
        <f t="shared" si="154"/>
        <v>1</v>
      </c>
      <c r="O1279" s="71">
        <v>7850483.5999999996</v>
      </c>
      <c r="P1279" s="57">
        <f t="shared" si="155"/>
        <v>1</v>
      </c>
      <c r="Q1279" s="68">
        <v>30</v>
      </c>
      <c r="R1279" s="68">
        <v>39</v>
      </c>
      <c r="S1279" s="72">
        <f t="shared" si="156"/>
        <v>53.658962269976534</v>
      </c>
    </row>
    <row r="1280" spans="1:19" x14ac:dyDescent="0.25">
      <c r="A1280" s="68">
        <f t="shared" si="159"/>
        <v>1278</v>
      </c>
      <c r="B1280" s="68" t="s">
        <v>17</v>
      </c>
      <c r="C1280" s="68" t="s">
        <v>1425</v>
      </c>
      <c r="D1280" s="68" t="s">
        <v>2399</v>
      </c>
      <c r="E1280" s="68" t="str">
        <f t="shared" si="157"/>
        <v>AD</v>
      </c>
      <c r="F1280" s="68" t="s">
        <v>1424</v>
      </c>
      <c r="G1280" s="68">
        <f t="shared" si="158"/>
        <v>69</v>
      </c>
      <c r="H1280" s="68">
        <f t="shared" si="160"/>
        <v>280</v>
      </c>
      <c r="I1280" s="68" t="str">
        <f t="shared" si="153"/>
        <v>69_280_AD</v>
      </c>
      <c r="J1280" s="60">
        <v>29.8104372344147</v>
      </c>
      <c r="K1280" s="60">
        <v>58.944776108087602</v>
      </c>
      <c r="L1280" s="60">
        <v>59.583527940580503</v>
      </c>
      <c r="M1280" s="68">
        <v>72</v>
      </c>
      <c r="N1280" s="70">
        <f t="shared" si="154"/>
        <v>0.37671232876712329</v>
      </c>
      <c r="O1280" s="71">
        <v>14037902.198999999</v>
      </c>
      <c r="P1280" s="57">
        <f t="shared" si="155"/>
        <v>0.22632036112922727</v>
      </c>
      <c r="Q1280" s="68">
        <v>55</v>
      </c>
      <c r="R1280" s="68">
        <v>85</v>
      </c>
      <c r="S1280" s="72">
        <f t="shared" si="156"/>
        <v>49.446247094360935</v>
      </c>
    </row>
    <row r="1281" spans="1:19" x14ac:dyDescent="0.25">
      <c r="A1281" s="68">
        <f t="shared" si="159"/>
        <v>1279</v>
      </c>
      <c r="B1281" s="68" t="s">
        <v>17</v>
      </c>
      <c r="C1281" s="68" t="s">
        <v>1425</v>
      </c>
      <c r="D1281" s="68" t="s">
        <v>2860</v>
      </c>
      <c r="E1281" s="68" t="str">
        <f t="shared" si="157"/>
        <v>OP</v>
      </c>
      <c r="F1281" s="68" t="s">
        <v>1424</v>
      </c>
      <c r="G1281" s="68">
        <f t="shared" si="158"/>
        <v>69</v>
      </c>
      <c r="H1281" s="68">
        <f t="shared" si="160"/>
        <v>280</v>
      </c>
      <c r="I1281" s="68" t="str">
        <f t="shared" si="153"/>
        <v>69_280_OP</v>
      </c>
      <c r="J1281" s="60">
        <v>53.5564347968132</v>
      </c>
      <c r="K1281" s="60">
        <v>63.257940102197402</v>
      </c>
      <c r="L1281" s="60">
        <v>37.051219192815701</v>
      </c>
      <c r="M1281" s="68">
        <v>39</v>
      </c>
      <c r="N1281" s="70">
        <f t="shared" si="154"/>
        <v>0.13698630136986301</v>
      </c>
      <c r="O1281" s="71">
        <v>9669599.6500000004</v>
      </c>
      <c r="P1281" s="57">
        <f t="shared" si="155"/>
        <v>0.15589418231727986</v>
      </c>
      <c r="Q1281" s="68">
        <v>20</v>
      </c>
      <c r="R1281" s="68">
        <v>39</v>
      </c>
      <c r="S1281" s="72">
        <f t="shared" si="156"/>
        <v>51.288531363942099</v>
      </c>
    </row>
    <row r="1282" spans="1:19" x14ac:dyDescent="0.25">
      <c r="A1282" s="68">
        <f t="shared" si="159"/>
        <v>1280</v>
      </c>
      <c r="B1282" s="68" t="s">
        <v>17</v>
      </c>
      <c r="C1282" s="68" t="s">
        <v>1425</v>
      </c>
      <c r="D1282" s="68" t="s">
        <v>3088</v>
      </c>
      <c r="E1282" s="68" t="str">
        <f t="shared" si="157"/>
        <v>SERV</v>
      </c>
      <c r="F1282" s="69" t="s">
        <v>1424</v>
      </c>
      <c r="G1282" s="68">
        <f t="shared" si="158"/>
        <v>69</v>
      </c>
      <c r="H1282" s="68">
        <f t="shared" si="160"/>
        <v>280</v>
      </c>
      <c r="I1282" s="68" t="str">
        <f t="shared" si="153"/>
        <v>69_280_SERV</v>
      </c>
      <c r="J1282" s="60">
        <v>26.857958993288101</v>
      </c>
      <c r="K1282" s="60">
        <v>59.390135023052899</v>
      </c>
      <c r="L1282" s="60">
        <v>44.823755494361897</v>
      </c>
      <c r="M1282" s="68">
        <v>139</v>
      </c>
      <c r="N1282" s="70">
        <f t="shared" si="154"/>
        <v>0.4863013698630137</v>
      </c>
      <c r="O1282" s="71">
        <v>38319185.139999896</v>
      </c>
      <c r="P1282" s="57">
        <f t="shared" si="155"/>
        <v>0.61778545655349282</v>
      </c>
      <c r="Q1282" s="68">
        <v>71</v>
      </c>
      <c r="R1282" s="68">
        <v>151</v>
      </c>
      <c r="S1282" s="72">
        <f t="shared" si="156"/>
        <v>43.690616503567632</v>
      </c>
    </row>
    <row r="1283" spans="1:19" x14ac:dyDescent="0.25">
      <c r="A1283" s="68">
        <f t="shared" si="159"/>
        <v>1281</v>
      </c>
      <c r="B1283" s="68" t="s">
        <v>17</v>
      </c>
      <c r="C1283" s="68" t="s">
        <v>854</v>
      </c>
      <c r="D1283" s="68" t="s">
        <v>2399</v>
      </c>
      <c r="E1283" s="68" t="str">
        <f t="shared" si="157"/>
        <v>AD</v>
      </c>
      <c r="F1283" s="68" t="s">
        <v>853</v>
      </c>
      <c r="G1283" s="68">
        <f t="shared" si="158"/>
        <v>69</v>
      </c>
      <c r="H1283" s="68">
        <f t="shared" si="160"/>
        <v>281</v>
      </c>
      <c r="I1283" s="68" t="str">
        <f t="shared" ref="I1283:I1346" si="161">CONCATENATE(G1283,"_",H1283,"_",E1283)</f>
        <v>69_281_AD</v>
      </c>
      <c r="J1283" s="60">
        <v>18.829065051178901</v>
      </c>
      <c r="K1283" s="60">
        <v>21.420924409704099</v>
      </c>
      <c r="L1283" s="60">
        <v>9.7685977052768997</v>
      </c>
      <c r="M1283" s="68">
        <v>20</v>
      </c>
      <c r="N1283" s="70">
        <f t="shared" ref="N1283:N1346" si="162">Q1283/SUMIF($C$3:$C$3832,C1283,$Q$3:$Q$3832)</f>
        <v>0.45833333333333331</v>
      </c>
      <c r="O1283" s="71">
        <v>1924426.8419558399</v>
      </c>
      <c r="P1283" s="57">
        <f t="shared" ref="P1283:P1346" si="163">O1283/SUMIF($C$3:$C$3832,C1283,$O$3:$O$3832)</f>
        <v>0.16530490404710976</v>
      </c>
      <c r="Q1283" s="68">
        <v>22</v>
      </c>
      <c r="R1283" s="68">
        <v>24</v>
      </c>
      <c r="S1283" s="72">
        <f t="shared" ref="S1283:S1346" si="164">AVERAGE(J1283:L1283)</f>
        <v>16.672862388719967</v>
      </c>
    </row>
    <row r="1284" spans="1:19" x14ac:dyDescent="0.25">
      <c r="A1284" s="68">
        <f t="shared" si="159"/>
        <v>1282</v>
      </c>
      <c r="B1284" s="68" t="s">
        <v>17</v>
      </c>
      <c r="C1284" s="68" t="s">
        <v>854</v>
      </c>
      <c r="D1284" s="68" t="s">
        <v>2860</v>
      </c>
      <c r="E1284" s="68" t="str">
        <f t="shared" ref="E1284:E1347" si="165">IF(D1284="Adquisiciones","AD",IF(D1284="Arrendamientos","AR",IF(D1284="Servicios","SERV",IF(D1284="Obra pública","OP",IF(D1284="Servicios relacionados con la OP","SOP","")))))</f>
        <v>OP</v>
      </c>
      <c r="F1284" s="68" t="s">
        <v>853</v>
      </c>
      <c r="G1284" s="68">
        <f t="shared" ref="G1284:G1347" si="166">IF(B1284&lt;&gt;B1283,G1283+1,G1283)</f>
        <v>69</v>
      </c>
      <c r="H1284" s="68">
        <f t="shared" si="160"/>
        <v>281</v>
      </c>
      <c r="I1284" s="68" t="str">
        <f t="shared" si="161"/>
        <v>69_281_OP</v>
      </c>
      <c r="J1284" s="60">
        <v>44.254598252899001</v>
      </c>
      <c r="K1284" s="60">
        <v>46.109639716049998</v>
      </c>
      <c r="L1284" s="60">
        <v>35.0633721214367</v>
      </c>
      <c r="M1284" s="68">
        <v>15</v>
      </c>
      <c r="N1284" s="70">
        <f t="shared" si="162"/>
        <v>0.1875</v>
      </c>
      <c r="O1284" s="71">
        <v>6548953.2599999998</v>
      </c>
      <c r="P1284" s="57">
        <f t="shared" si="163"/>
        <v>0.5625436450226714</v>
      </c>
      <c r="Q1284" s="68">
        <v>9</v>
      </c>
      <c r="R1284" s="68">
        <v>15</v>
      </c>
      <c r="S1284" s="72">
        <f t="shared" si="164"/>
        <v>41.809203363461897</v>
      </c>
    </row>
    <row r="1285" spans="1:19" x14ac:dyDescent="0.25">
      <c r="A1285" s="68">
        <f t="shared" ref="A1285:A1348" si="167">A1284+1</f>
        <v>1283</v>
      </c>
      <c r="B1285" s="68" t="s">
        <v>17</v>
      </c>
      <c r="C1285" s="68" t="s">
        <v>854</v>
      </c>
      <c r="D1285" s="68" t="s">
        <v>3088</v>
      </c>
      <c r="E1285" s="68" t="str">
        <f t="shared" si="165"/>
        <v>SERV</v>
      </c>
      <c r="F1285" s="68" t="s">
        <v>853</v>
      </c>
      <c r="G1285" s="68">
        <f t="shared" si="166"/>
        <v>69</v>
      </c>
      <c r="H1285" s="68">
        <f t="shared" si="160"/>
        <v>281</v>
      </c>
      <c r="I1285" s="68" t="str">
        <f t="shared" si="161"/>
        <v>69_281_SERV</v>
      </c>
      <c r="J1285" s="60">
        <v>26.797628434929798</v>
      </c>
      <c r="K1285" s="60">
        <v>35.356043443509499</v>
      </c>
      <c r="L1285" s="60">
        <v>39.3868526002585</v>
      </c>
      <c r="M1285" s="68">
        <v>26</v>
      </c>
      <c r="N1285" s="70">
        <f t="shared" si="162"/>
        <v>0.35416666666666669</v>
      </c>
      <c r="O1285" s="71">
        <v>3168300.18</v>
      </c>
      <c r="P1285" s="57">
        <f t="shared" si="163"/>
        <v>0.27215145093021875</v>
      </c>
      <c r="Q1285" s="68">
        <v>17</v>
      </c>
      <c r="R1285" s="68">
        <v>26</v>
      </c>
      <c r="S1285" s="72">
        <f t="shared" si="164"/>
        <v>33.846841492899266</v>
      </c>
    </row>
    <row r="1286" spans="1:19" x14ac:dyDescent="0.25">
      <c r="A1286" s="68">
        <f t="shared" si="167"/>
        <v>1284</v>
      </c>
      <c r="B1286" s="68" t="s">
        <v>17</v>
      </c>
      <c r="C1286" s="68" t="s">
        <v>857</v>
      </c>
      <c r="D1286" s="68" t="s">
        <v>2399</v>
      </c>
      <c r="E1286" s="68" t="str">
        <f t="shared" si="165"/>
        <v>AD</v>
      </c>
      <c r="F1286" s="68" t="s">
        <v>856</v>
      </c>
      <c r="G1286" s="68">
        <f t="shared" si="166"/>
        <v>69</v>
      </c>
      <c r="H1286" s="68">
        <f t="shared" si="160"/>
        <v>282</v>
      </c>
      <c r="I1286" s="68" t="str">
        <f t="shared" si="161"/>
        <v>69_282_AD</v>
      </c>
      <c r="J1286" s="60">
        <v>19.5781710141774</v>
      </c>
      <c r="K1286" s="60">
        <v>29.815691621229199</v>
      </c>
      <c r="L1286" s="60">
        <v>40.760832557215899</v>
      </c>
      <c r="M1286" s="68">
        <v>70</v>
      </c>
      <c r="N1286" s="70">
        <f t="shared" si="162"/>
        <v>0.40972222222222221</v>
      </c>
      <c r="O1286" s="71">
        <v>11477048.51</v>
      </c>
      <c r="P1286" s="57">
        <f t="shared" si="163"/>
        <v>0.22867750365818795</v>
      </c>
      <c r="Q1286" s="68">
        <v>59</v>
      </c>
      <c r="R1286" s="68">
        <v>77</v>
      </c>
      <c r="S1286" s="72">
        <f t="shared" si="164"/>
        <v>30.051565064207498</v>
      </c>
    </row>
    <row r="1287" spans="1:19" x14ac:dyDescent="0.25">
      <c r="A1287" s="68">
        <f t="shared" si="167"/>
        <v>1285</v>
      </c>
      <c r="B1287" s="68" t="s">
        <v>17</v>
      </c>
      <c r="C1287" s="68" t="s">
        <v>857</v>
      </c>
      <c r="D1287" s="68" t="s">
        <v>2860</v>
      </c>
      <c r="E1287" s="68" t="str">
        <f t="shared" si="165"/>
        <v>OP</v>
      </c>
      <c r="F1287" s="68" t="s">
        <v>856</v>
      </c>
      <c r="G1287" s="68">
        <f t="shared" si="166"/>
        <v>69</v>
      </c>
      <c r="H1287" s="68">
        <f t="shared" si="160"/>
        <v>282</v>
      </c>
      <c r="I1287" s="68" t="str">
        <f t="shared" si="161"/>
        <v>69_282_OP</v>
      </c>
      <c r="J1287" s="60">
        <v>37.5221853115399</v>
      </c>
      <c r="K1287" s="60">
        <v>47.992024737207899</v>
      </c>
      <c r="L1287" s="60">
        <v>30.438475602084601</v>
      </c>
      <c r="M1287" s="68">
        <v>45</v>
      </c>
      <c r="N1287" s="70">
        <f t="shared" si="162"/>
        <v>0.15277777777777779</v>
      </c>
      <c r="O1287" s="71">
        <v>17192394.279999901</v>
      </c>
      <c r="P1287" s="57">
        <f t="shared" si="163"/>
        <v>0.34255442960201332</v>
      </c>
      <c r="Q1287" s="68">
        <v>22</v>
      </c>
      <c r="R1287" s="68">
        <v>45</v>
      </c>
      <c r="S1287" s="72">
        <f t="shared" si="164"/>
        <v>38.650895216944129</v>
      </c>
    </row>
    <row r="1288" spans="1:19" x14ac:dyDescent="0.25">
      <c r="A1288" s="68">
        <f t="shared" si="167"/>
        <v>1286</v>
      </c>
      <c r="B1288" s="68" t="s">
        <v>17</v>
      </c>
      <c r="C1288" s="68" t="s">
        <v>857</v>
      </c>
      <c r="D1288" s="68" t="s">
        <v>3088</v>
      </c>
      <c r="E1288" s="68" t="str">
        <f t="shared" si="165"/>
        <v>SERV</v>
      </c>
      <c r="F1288" s="68" t="s">
        <v>856</v>
      </c>
      <c r="G1288" s="68">
        <f t="shared" si="166"/>
        <v>69</v>
      </c>
      <c r="H1288" s="68">
        <f t="shared" si="160"/>
        <v>282</v>
      </c>
      <c r="I1288" s="68" t="str">
        <f t="shared" si="161"/>
        <v>69_282_SERV</v>
      </c>
      <c r="J1288" s="60">
        <v>22.182464537354601</v>
      </c>
      <c r="K1288" s="60">
        <v>38.065449993610102</v>
      </c>
      <c r="L1288" s="60">
        <v>39.131390363848404</v>
      </c>
      <c r="M1288" s="68">
        <v>95</v>
      </c>
      <c r="N1288" s="70">
        <f t="shared" si="162"/>
        <v>0.4375</v>
      </c>
      <c r="O1288" s="71">
        <v>21519352.899999999</v>
      </c>
      <c r="P1288" s="57">
        <f t="shared" si="163"/>
        <v>0.42876806673979867</v>
      </c>
      <c r="Q1288" s="68">
        <v>63</v>
      </c>
      <c r="R1288" s="68">
        <v>99</v>
      </c>
      <c r="S1288" s="72">
        <f t="shared" si="164"/>
        <v>33.126434964937708</v>
      </c>
    </row>
    <row r="1289" spans="1:19" x14ac:dyDescent="0.25">
      <c r="A1289" s="68">
        <f t="shared" si="167"/>
        <v>1287</v>
      </c>
      <c r="B1289" s="68" t="s">
        <v>17</v>
      </c>
      <c r="C1289" s="68" t="s">
        <v>1360</v>
      </c>
      <c r="D1289" s="68" t="s">
        <v>2399</v>
      </c>
      <c r="E1289" s="68" t="str">
        <f t="shared" si="165"/>
        <v>AD</v>
      </c>
      <c r="F1289" s="68" t="s">
        <v>1359</v>
      </c>
      <c r="G1289" s="68">
        <f t="shared" si="166"/>
        <v>69</v>
      </c>
      <c r="H1289" s="68">
        <f t="shared" ref="H1289:H1352" si="168">IF(B1289&lt;&gt;B1288,1,IF(C1289&lt;&gt;C1288,H1288+1,H1288))</f>
        <v>283</v>
      </c>
      <c r="I1289" s="68" t="str">
        <f t="shared" si="161"/>
        <v>69_283_AD</v>
      </c>
      <c r="J1289" s="60">
        <v>21.1037698019523</v>
      </c>
      <c r="K1289" s="60">
        <v>31.402629780352601</v>
      </c>
      <c r="L1289" s="60">
        <v>42.203890321191501</v>
      </c>
      <c r="M1289" s="68">
        <v>62</v>
      </c>
      <c r="N1289" s="70">
        <f t="shared" si="162"/>
        <v>0.57547169811320753</v>
      </c>
      <c r="O1289" s="71">
        <v>11270073.880000001</v>
      </c>
      <c r="P1289" s="57">
        <f t="shared" si="163"/>
        <v>0.17164297225830855</v>
      </c>
      <c r="Q1289" s="68">
        <v>61</v>
      </c>
      <c r="R1289" s="68">
        <v>110</v>
      </c>
      <c r="S1289" s="72">
        <f t="shared" si="164"/>
        <v>31.5700966344988</v>
      </c>
    </row>
    <row r="1290" spans="1:19" x14ac:dyDescent="0.25">
      <c r="A1290" s="68">
        <f t="shared" si="167"/>
        <v>1288</v>
      </c>
      <c r="B1290" s="68" t="s">
        <v>17</v>
      </c>
      <c r="C1290" s="68" t="s">
        <v>1360</v>
      </c>
      <c r="D1290" s="68" t="s">
        <v>2860</v>
      </c>
      <c r="E1290" s="68" t="str">
        <f t="shared" si="165"/>
        <v>OP</v>
      </c>
      <c r="F1290" s="68" t="s">
        <v>1359</v>
      </c>
      <c r="G1290" s="68">
        <f t="shared" si="166"/>
        <v>69</v>
      </c>
      <c r="H1290" s="68">
        <f t="shared" si="168"/>
        <v>283</v>
      </c>
      <c r="I1290" s="68" t="str">
        <f t="shared" si="161"/>
        <v>69_283_OP</v>
      </c>
      <c r="J1290" s="60">
        <v>46.044588865697399</v>
      </c>
      <c r="K1290" s="60">
        <v>20.663070178495101</v>
      </c>
      <c r="L1290" s="60">
        <v>23.411713137547999</v>
      </c>
      <c r="M1290" s="68">
        <v>13</v>
      </c>
      <c r="N1290" s="70">
        <f t="shared" si="162"/>
        <v>6.6037735849056603E-2</v>
      </c>
      <c r="O1290" s="71">
        <v>9680247.0659999996</v>
      </c>
      <c r="P1290" s="57">
        <f t="shared" si="163"/>
        <v>0.14742994556154679</v>
      </c>
      <c r="Q1290" s="68">
        <v>7</v>
      </c>
      <c r="R1290" s="68">
        <v>13</v>
      </c>
      <c r="S1290" s="72">
        <f t="shared" si="164"/>
        <v>30.039790727246828</v>
      </c>
    </row>
    <row r="1291" spans="1:19" x14ac:dyDescent="0.25">
      <c r="A1291" s="68">
        <f t="shared" si="167"/>
        <v>1289</v>
      </c>
      <c r="B1291" s="68" t="s">
        <v>17</v>
      </c>
      <c r="C1291" s="68" t="s">
        <v>1360</v>
      </c>
      <c r="D1291" s="68" t="s">
        <v>3088</v>
      </c>
      <c r="E1291" s="68" t="str">
        <f t="shared" si="165"/>
        <v>SERV</v>
      </c>
      <c r="F1291" s="68" t="s">
        <v>1359</v>
      </c>
      <c r="G1291" s="68">
        <f t="shared" si="166"/>
        <v>69</v>
      </c>
      <c r="H1291" s="68">
        <f t="shared" si="168"/>
        <v>283</v>
      </c>
      <c r="I1291" s="68" t="str">
        <f t="shared" si="161"/>
        <v>69_283_SERV</v>
      </c>
      <c r="J1291" s="60">
        <v>26.179556832406998</v>
      </c>
      <c r="K1291" s="60">
        <v>19.804686168633399</v>
      </c>
      <c r="L1291" s="60">
        <v>27.002249449602001</v>
      </c>
      <c r="M1291" s="68">
        <v>144</v>
      </c>
      <c r="N1291" s="70">
        <f t="shared" si="162"/>
        <v>0.35849056603773582</v>
      </c>
      <c r="O1291" s="71">
        <v>44709657.623000003</v>
      </c>
      <c r="P1291" s="57">
        <f t="shared" si="163"/>
        <v>0.68092708218014464</v>
      </c>
      <c r="Q1291" s="68">
        <v>38</v>
      </c>
      <c r="R1291" s="68">
        <v>147</v>
      </c>
      <c r="S1291" s="72">
        <f t="shared" si="164"/>
        <v>24.328830816880799</v>
      </c>
    </row>
    <row r="1292" spans="1:19" x14ac:dyDescent="0.25">
      <c r="A1292" s="68">
        <f t="shared" si="167"/>
        <v>1290</v>
      </c>
      <c r="B1292" s="68" t="s">
        <v>17</v>
      </c>
      <c r="C1292" s="68" t="s">
        <v>1132</v>
      </c>
      <c r="D1292" s="68" t="s">
        <v>2399</v>
      </c>
      <c r="E1292" s="68" t="str">
        <f t="shared" si="165"/>
        <v>AD</v>
      </c>
      <c r="F1292" s="68" t="s">
        <v>1131</v>
      </c>
      <c r="G1292" s="68">
        <f t="shared" si="166"/>
        <v>69</v>
      </c>
      <c r="H1292" s="68">
        <f t="shared" si="168"/>
        <v>284</v>
      </c>
      <c r="I1292" s="68" t="str">
        <f t="shared" si="161"/>
        <v>69_284_AD</v>
      </c>
      <c r="J1292" s="60">
        <v>20.587917166879901</v>
      </c>
      <c r="K1292" s="60">
        <v>22.643208800295501</v>
      </c>
      <c r="L1292" s="60">
        <v>12.537365619435</v>
      </c>
      <c r="M1292" s="68">
        <v>21</v>
      </c>
      <c r="N1292" s="70">
        <f t="shared" si="162"/>
        <v>0.63157894736842102</v>
      </c>
      <c r="O1292" s="71">
        <v>2207922.73999999</v>
      </c>
      <c r="P1292" s="57">
        <f t="shared" si="163"/>
        <v>0.32983616756334333</v>
      </c>
      <c r="Q1292" s="68">
        <v>24</v>
      </c>
      <c r="R1292" s="68">
        <v>24</v>
      </c>
      <c r="S1292" s="72">
        <f t="shared" si="164"/>
        <v>18.589497195536801</v>
      </c>
    </row>
    <row r="1293" spans="1:19" x14ac:dyDescent="0.25">
      <c r="A1293" s="68">
        <f t="shared" si="167"/>
        <v>1291</v>
      </c>
      <c r="B1293" s="68" t="s">
        <v>17</v>
      </c>
      <c r="C1293" s="68" t="s">
        <v>1132</v>
      </c>
      <c r="D1293" s="68" t="s">
        <v>2860</v>
      </c>
      <c r="E1293" s="68" t="str">
        <f t="shared" si="165"/>
        <v>OP</v>
      </c>
      <c r="F1293" s="69" t="s">
        <v>1131</v>
      </c>
      <c r="G1293" s="68">
        <f t="shared" si="166"/>
        <v>69</v>
      </c>
      <c r="H1293" s="68">
        <f t="shared" si="168"/>
        <v>284</v>
      </c>
      <c r="I1293" s="68" t="str">
        <f t="shared" si="161"/>
        <v>69_284_OP</v>
      </c>
      <c r="J1293" s="60">
        <v>85.561861234535698</v>
      </c>
      <c r="K1293" s="60">
        <v>34.398240510604097</v>
      </c>
      <c r="L1293" s="60">
        <v>6.5985378232107497</v>
      </c>
      <c r="M1293" s="68">
        <v>9</v>
      </c>
      <c r="N1293" s="70">
        <f t="shared" si="162"/>
        <v>0.10526315789473684</v>
      </c>
      <c r="O1293" s="71">
        <v>2701122.0550000002</v>
      </c>
      <c r="P1293" s="57">
        <f t="shared" si="163"/>
        <v>0.40351400463497489</v>
      </c>
      <c r="Q1293" s="68">
        <v>4</v>
      </c>
      <c r="R1293" s="68">
        <v>9</v>
      </c>
      <c r="S1293" s="72">
        <f t="shared" si="164"/>
        <v>42.186213189450179</v>
      </c>
    </row>
    <row r="1294" spans="1:19" x14ac:dyDescent="0.25">
      <c r="A1294" s="68">
        <f t="shared" si="167"/>
        <v>1292</v>
      </c>
      <c r="B1294" s="68" t="s">
        <v>17</v>
      </c>
      <c r="C1294" s="68" t="s">
        <v>1132</v>
      </c>
      <c r="D1294" s="68" t="s">
        <v>3088</v>
      </c>
      <c r="E1294" s="68" t="str">
        <f t="shared" si="165"/>
        <v>SERV</v>
      </c>
      <c r="F1294" s="68" t="s">
        <v>1131</v>
      </c>
      <c r="G1294" s="68">
        <f t="shared" si="166"/>
        <v>69</v>
      </c>
      <c r="H1294" s="68">
        <f t="shared" si="168"/>
        <v>284</v>
      </c>
      <c r="I1294" s="68" t="str">
        <f t="shared" si="161"/>
        <v>69_284_SERV</v>
      </c>
      <c r="J1294" s="60">
        <v>34.957684186066402</v>
      </c>
      <c r="K1294" s="60">
        <v>27.253184798450299</v>
      </c>
      <c r="L1294" s="60">
        <v>6.0446030648917501</v>
      </c>
      <c r="M1294" s="68">
        <v>12</v>
      </c>
      <c r="N1294" s="70">
        <f t="shared" si="162"/>
        <v>0.26315789473684209</v>
      </c>
      <c r="O1294" s="71">
        <v>1784953.49</v>
      </c>
      <c r="P1294" s="57">
        <f t="shared" si="163"/>
        <v>0.26664982780168167</v>
      </c>
      <c r="Q1294" s="68">
        <v>10</v>
      </c>
      <c r="R1294" s="68">
        <v>13</v>
      </c>
      <c r="S1294" s="72">
        <f t="shared" si="164"/>
        <v>22.751824016469484</v>
      </c>
    </row>
    <row r="1295" spans="1:19" x14ac:dyDescent="0.25">
      <c r="A1295" s="68">
        <f t="shared" si="167"/>
        <v>1293</v>
      </c>
      <c r="B1295" s="68" t="s">
        <v>17</v>
      </c>
      <c r="C1295" s="68" t="s">
        <v>499</v>
      </c>
      <c r="D1295" s="68" t="s">
        <v>2399</v>
      </c>
      <c r="E1295" s="68" t="str">
        <f t="shared" si="165"/>
        <v>AD</v>
      </c>
      <c r="F1295" s="68" t="s">
        <v>498</v>
      </c>
      <c r="G1295" s="68">
        <f t="shared" si="166"/>
        <v>69</v>
      </c>
      <c r="H1295" s="68">
        <f t="shared" si="168"/>
        <v>285</v>
      </c>
      <c r="I1295" s="68" t="str">
        <f t="shared" si="161"/>
        <v>69_285_AD</v>
      </c>
      <c r="J1295" s="60">
        <v>16.173286017944999</v>
      </c>
      <c r="K1295" s="60">
        <v>51.212412133708497</v>
      </c>
      <c r="L1295" s="60">
        <v>43.062566652900998</v>
      </c>
      <c r="M1295" s="68">
        <v>98</v>
      </c>
      <c r="N1295" s="70">
        <f t="shared" si="162"/>
        <v>0.40952380952380951</v>
      </c>
      <c r="O1295" s="71">
        <v>9323495.5899999999</v>
      </c>
      <c r="P1295" s="57">
        <f t="shared" si="163"/>
        <v>4.6006473158146655E-2</v>
      </c>
      <c r="Q1295" s="68">
        <v>86</v>
      </c>
      <c r="R1295" s="68">
        <v>124</v>
      </c>
      <c r="S1295" s="72">
        <f t="shared" si="164"/>
        <v>36.816088268184835</v>
      </c>
    </row>
    <row r="1296" spans="1:19" x14ac:dyDescent="0.25">
      <c r="A1296" s="68">
        <f t="shared" si="167"/>
        <v>1294</v>
      </c>
      <c r="B1296" s="68" t="s">
        <v>17</v>
      </c>
      <c r="C1296" s="68" t="s">
        <v>499</v>
      </c>
      <c r="D1296" s="68" t="s">
        <v>2860</v>
      </c>
      <c r="E1296" s="68" t="str">
        <f t="shared" si="165"/>
        <v>OP</v>
      </c>
      <c r="F1296" s="68" t="s">
        <v>498</v>
      </c>
      <c r="G1296" s="68">
        <f t="shared" si="166"/>
        <v>69</v>
      </c>
      <c r="H1296" s="68">
        <f t="shared" si="168"/>
        <v>285</v>
      </c>
      <c r="I1296" s="68" t="str">
        <f t="shared" si="161"/>
        <v>69_285_OP</v>
      </c>
      <c r="J1296" s="60">
        <v>20.852237955986698</v>
      </c>
      <c r="K1296" s="60">
        <v>71.239989292666394</v>
      </c>
      <c r="L1296" s="60">
        <v>31.763033258027299</v>
      </c>
      <c r="M1296" s="68">
        <v>130</v>
      </c>
      <c r="N1296" s="70">
        <f t="shared" si="162"/>
        <v>0.18095238095238095</v>
      </c>
      <c r="O1296" s="71">
        <v>175426475.97</v>
      </c>
      <c r="P1296" s="57">
        <f t="shared" si="163"/>
        <v>0.86563600315298306</v>
      </c>
      <c r="Q1296" s="68">
        <v>38</v>
      </c>
      <c r="R1296" s="68">
        <v>130</v>
      </c>
      <c r="S1296" s="72">
        <f t="shared" si="164"/>
        <v>41.285086835560129</v>
      </c>
    </row>
    <row r="1297" spans="1:19" x14ac:dyDescent="0.25">
      <c r="A1297" s="68">
        <f t="shared" si="167"/>
        <v>1295</v>
      </c>
      <c r="B1297" s="68" t="s">
        <v>17</v>
      </c>
      <c r="C1297" s="68" t="s">
        <v>499</v>
      </c>
      <c r="D1297" s="68" t="s">
        <v>3088</v>
      </c>
      <c r="E1297" s="68" t="str">
        <f t="shared" si="165"/>
        <v>SERV</v>
      </c>
      <c r="F1297" s="68" t="s">
        <v>498</v>
      </c>
      <c r="G1297" s="68">
        <f t="shared" si="166"/>
        <v>69</v>
      </c>
      <c r="H1297" s="68">
        <f t="shared" si="168"/>
        <v>285</v>
      </c>
      <c r="I1297" s="68" t="str">
        <f t="shared" si="161"/>
        <v>69_285_SERV</v>
      </c>
      <c r="J1297" s="60">
        <v>21.121639493134801</v>
      </c>
      <c r="K1297" s="60">
        <v>53.486706569172298</v>
      </c>
      <c r="L1297" s="60">
        <v>44.477912412008301</v>
      </c>
      <c r="M1297" s="68">
        <v>187</v>
      </c>
      <c r="N1297" s="70">
        <f t="shared" si="162"/>
        <v>0.40952380952380951</v>
      </c>
      <c r="O1297" s="71">
        <v>17906197.234999899</v>
      </c>
      <c r="P1297" s="57">
        <f t="shared" si="163"/>
        <v>8.8357523688870288E-2</v>
      </c>
      <c r="Q1297" s="68">
        <v>86</v>
      </c>
      <c r="R1297" s="68">
        <v>187</v>
      </c>
      <c r="S1297" s="72">
        <f t="shared" si="164"/>
        <v>39.695419491438464</v>
      </c>
    </row>
    <row r="1298" spans="1:19" x14ac:dyDescent="0.25">
      <c r="A1298" s="68">
        <f t="shared" si="167"/>
        <v>1296</v>
      </c>
      <c r="B1298" s="68" t="s">
        <v>17</v>
      </c>
      <c r="C1298" s="68" t="s">
        <v>1943</v>
      </c>
      <c r="D1298" s="68" t="s">
        <v>2399</v>
      </c>
      <c r="E1298" s="68" t="str">
        <f t="shared" si="165"/>
        <v>AD</v>
      </c>
      <c r="F1298" s="68" t="s">
        <v>1942</v>
      </c>
      <c r="G1298" s="68">
        <f t="shared" si="166"/>
        <v>69</v>
      </c>
      <c r="H1298" s="68">
        <f t="shared" si="168"/>
        <v>286</v>
      </c>
      <c r="I1298" s="68" t="str">
        <f t="shared" si="161"/>
        <v>69_286_AD</v>
      </c>
      <c r="J1298" s="60">
        <v>20.573113632885601</v>
      </c>
      <c r="K1298" s="60">
        <v>42.0167111078948</v>
      </c>
      <c r="L1298" s="60">
        <v>51.120247571865498</v>
      </c>
      <c r="M1298" s="68">
        <v>49</v>
      </c>
      <c r="N1298" s="70">
        <f t="shared" si="162"/>
        <v>0.42727272727272725</v>
      </c>
      <c r="O1298" s="71">
        <v>6278413.6299999999</v>
      </c>
      <c r="P1298" s="57">
        <f t="shared" si="163"/>
        <v>3.7655051014975932E-2</v>
      </c>
      <c r="Q1298" s="68">
        <v>47</v>
      </c>
      <c r="R1298" s="68">
        <v>70</v>
      </c>
      <c r="S1298" s="72">
        <f t="shared" si="164"/>
        <v>37.903357437548635</v>
      </c>
    </row>
    <row r="1299" spans="1:19" x14ac:dyDescent="0.25">
      <c r="A1299" s="68">
        <f t="shared" si="167"/>
        <v>1297</v>
      </c>
      <c r="B1299" s="68" t="s">
        <v>17</v>
      </c>
      <c r="C1299" s="68" t="s">
        <v>1943</v>
      </c>
      <c r="D1299" s="68" t="s">
        <v>2860</v>
      </c>
      <c r="E1299" s="68" t="str">
        <f t="shared" si="165"/>
        <v>OP</v>
      </c>
      <c r="F1299" s="68" t="s">
        <v>1942</v>
      </c>
      <c r="G1299" s="68">
        <f t="shared" si="166"/>
        <v>69</v>
      </c>
      <c r="H1299" s="68">
        <f t="shared" si="168"/>
        <v>286</v>
      </c>
      <c r="I1299" s="68" t="str">
        <f t="shared" si="161"/>
        <v>69_286_OP</v>
      </c>
      <c r="J1299" s="60">
        <v>24.766298605562302</v>
      </c>
      <c r="K1299" s="60">
        <v>39.498163135113401</v>
      </c>
      <c r="L1299" s="60">
        <v>20.6042987211157</v>
      </c>
      <c r="M1299" s="68">
        <v>87</v>
      </c>
      <c r="N1299" s="70">
        <f t="shared" si="162"/>
        <v>0.24545454545454545</v>
      </c>
      <c r="O1299" s="71">
        <v>149244693.27000001</v>
      </c>
      <c r="P1299" s="57">
        <f t="shared" si="163"/>
        <v>0.89510135361952659</v>
      </c>
      <c r="Q1299" s="68">
        <v>27</v>
      </c>
      <c r="R1299" s="68">
        <v>94</v>
      </c>
      <c r="S1299" s="72">
        <f t="shared" si="164"/>
        <v>28.289586820597133</v>
      </c>
    </row>
    <row r="1300" spans="1:19" x14ac:dyDescent="0.25">
      <c r="A1300" s="68">
        <f t="shared" si="167"/>
        <v>1298</v>
      </c>
      <c r="B1300" s="68" t="s">
        <v>17</v>
      </c>
      <c r="C1300" s="68" t="s">
        <v>1943</v>
      </c>
      <c r="D1300" s="68" t="s">
        <v>3088</v>
      </c>
      <c r="E1300" s="68" t="str">
        <f t="shared" si="165"/>
        <v>SERV</v>
      </c>
      <c r="F1300" s="68" t="s">
        <v>1942</v>
      </c>
      <c r="G1300" s="68">
        <f t="shared" si="166"/>
        <v>69</v>
      </c>
      <c r="H1300" s="68">
        <f t="shared" si="168"/>
        <v>286</v>
      </c>
      <c r="I1300" s="68" t="str">
        <f t="shared" si="161"/>
        <v>69_286_SERV</v>
      </c>
      <c r="J1300" s="60">
        <v>32.351878899205602</v>
      </c>
      <c r="K1300" s="60">
        <v>41.763542992544203</v>
      </c>
      <c r="L1300" s="60">
        <v>59.980283636359701</v>
      </c>
      <c r="M1300" s="68">
        <v>59</v>
      </c>
      <c r="N1300" s="70">
        <f t="shared" si="162"/>
        <v>0.32727272727272727</v>
      </c>
      <c r="O1300" s="71">
        <v>11211858.550000001</v>
      </c>
      <c r="P1300" s="57">
        <f t="shared" si="163"/>
        <v>6.7243595365497469E-2</v>
      </c>
      <c r="Q1300" s="68">
        <v>36</v>
      </c>
      <c r="R1300" s="68">
        <v>71</v>
      </c>
      <c r="S1300" s="72">
        <f t="shared" si="164"/>
        <v>44.698568509369835</v>
      </c>
    </row>
    <row r="1301" spans="1:19" x14ac:dyDescent="0.25">
      <c r="A1301" s="68">
        <f t="shared" si="167"/>
        <v>1299</v>
      </c>
      <c r="B1301" s="68" t="s">
        <v>17</v>
      </c>
      <c r="C1301" s="68" t="s">
        <v>1948</v>
      </c>
      <c r="D1301" s="68" t="s">
        <v>2399</v>
      </c>
      <c r="E1301" s="68" t="str">
        <f t="shared" si="165"/>
        <v>AD</v>
      </c>
      <c r="F1301" s="68" t="s">
        <v>1947</v>
      </c>
      <c r="G1301" s="68">
        <f t="shared" si="166"/>
        <v>69</v>
      </c>
      <c r="H1301" s="68">
        <f t="shared" si="168"/>
        <v>287</v>
      </c>
      <c r="I1301" s="68" t="str">
        <f t="shared" si="161"/>
        <v>69_287_AD</v>
      </c>
      <c r="J1301" s="60">
        <v>37.600702490464499</v>
      </c>
      <c r="K1301" s="60">
        <v>30.991222003805401</v>
      </c>
      <c r="L1301" s="60">
        <v>10.324374634904199</v>
      </c>
      <c r="M1301" s="68">
        <v>21</v>
      </c>
      <c r="N1301" s="70">
        <f t="shared" si="162"/>
        <v>0.33333333333333331</v>
      </c>
      <c r="O1301" s="71">
        <v>1432668.03</v>
      </c>
      <c r="P1301" s="57">
        <f t="shared" si="163"/>
        <v>0.12214801654861118</v>
      </c>
      <c r="Q1301" s="68">
        <v>13</v>
      </c>
      <c r="R1301" s="68">
        <v>21</v>
      </c>
      <c r="S1301" s="72">
        <f t="shared" si="164"/>
        <v>26.305433043058034</v>
      </c>
    </row>
    <row r="1302" spans="1:19" x14ac:dyDescent="0.25">
      <c r="A1302" s="68">
        <f t="shared" si="167"/>
        <v>1300</v>
      </c>
      <c r="B1302" s="68" t="s">
        <v>17</v>
      </c>
      <c r="C1302" s="68" t="s">
        <v>1948</v>
      </c>
      <c r="D1302" s="68" t="s">
        <v>3088</v>
      </c>
      <c r="E1302" s="68" t="str">
        <f t="shared" si="165"/>
        <v>SERV</v>
      </c>
      <c r="F1302" s="68" t="s">
        <v>1947</v>
      </c>
      <c r="G1302" s="68">
        <f t="shared" si="166"/>
        <v>69</v>
      </c>
      <c r="H1302" s="68">
        <f t="shared" si="168"/>
        <v>287</v>
      </c>
      <c r="I1302" s="68" t="str">
        <f t="shared" si="161"/>
        <v>69_287_SERV</v>
      </c>
      <c r="J1302" s="60">
        <v>42.271261296887502</v>
      </c>
      <c r="K1302" s="60">
        <v>81.824701361219397</v>
      </c>
      <c r="L1302" s="60">
        <v>47.246331586224997</v>
      </c>
      <c r="M1302" s="68">
        <v>40</v>
      </c>
      <c r="N1302" s="70">
        <f t="shared" si="162"/>
        <v>0.66666666666666663</v>
      </c>
      <c r="O1302" s="71">
        <v>10296282.390000001</v>
      </c>
      <c r="P1302" s="57">
        <f t="shared" si="163"/>
        <v>0.87785198345138893</v>
      </c>
      <c r="Q1302" s="68">
        <v>26</v>
      </c>
      <c r="R1302" s="68">
        <v>40</v>
      </c>
      <c r="S1302" s="72">
        <f t="shared" si="164"/>
        <v>57.114098081443963</v>
      </c>
    </row>
    <row r="1303" spans="1:19" x14ac:dyDescent="0.25">
      <c r="A1303" s="68">
        <f t="shared" si="167"/>
        <v>1301</v>
      </c>
      <c r="B1303" s="68" t="s">
        <v>17</v>
      </c>
      <c r="C1303" s="68" t="s">
        <v>1866</v>
      </c>
      <c r="D1303" s="68" t="s">
        <v>2399</v>
      </c>
      <c r="E1303" s="68" t="str">
        <f t="shared" si="165"/>
        <v>AD</v>
      </c>
      <c r="F1303" s="68" t="s">
        <v>1865</v>
      </c>
      <c r="G1303" s="68">
        <f t="shared" si="166"/>
        <v>69</v>
      </c>
      <c r="H1303" s="68">
        <f t="shared" si="168"/>
        <v>288</v>
      </c>
      <c r="I1303" s="68" t="str">
        <f t="shared" si="161"/>
        <v>69_288_AD</v>
      </c>
      <c r="J1303" s="60">
        <v>18.7415935603333</v>
      </c>
      <c r="K1303" s="60">
        <v>27.879262758339099</v>
      </c>
      <c r="L1303" s="60">
        <v>57.595209583861802</v>
      </c>
      <c r="M1303" s="68">
        <v>88</v>
      </c>
      <c r="N1303" s="70">
        <f t="shared" si="162"/>
        <v>0.46236559139784944</v>
      </c>
      <c r="O1303" s="71">
        <v>15469804.789999999</v>
      </c>
      <c r="P1303" s="57">
        <f t="shared" si="163"/>
        <v>3.4818570889141712E-2</v>
      </c>
      <c r="Q1303" s="68">
        <v>86</v>
      </c>
      <c r="R1303" s="68">
        <v>125</v>
      </c>
      <c r="S1303" s="72">
        <f t="shared" si="164"/>
        <v>34.738688634178068</v>
      </c>
    </row>
    <row r="1304" spans="1:19" x14ac:dyDescent="0.25">
      <c r="A1304" s="68">
        <f t="shared" si="167"/>
        <v>1302</v>
      </c>
      <c r="B1304" s="68" t="s">
        <v>17</v>
      </c>
      <c r="C1304" s="68" t="s">
        <v>1866</v>
      </c>
      <c r="D1304" s="68" t="s">
        <v>2860</v>
      </c>
      <c r="E1304" s="68" t="str">
        <f t="shared" si="165"/>
        <v>OP</v>
      </c>
      <c r="F1304" s="68" t="s">
        <v>1865</v>
      </c>
      <c r="G1304" s="68">
        <f t="shared" si="166"/>
        <v>69</v>
      </c>
      <c r="H1304" s="68">
        <f t="shared" si="168"/>
        <v>288</v>
      </c>
      <c r="I1304" s="68" t="str">
        <f t="shared" si="161"/>
        <v>69_288_OP</v>
      </c>
      <c r="J1304" s="60">
        <v>55.564038805620001</v>
      </c>
      <c r="K1304" s="60">
        <v>35.941805771504299</v>
      </c>
      <c r="L1304" s="60">
        <v>40.343480511984197</v>
      </c>
      <c r="M1304" s="68">
        <v>47</v>
      </c>
      <c r="N1304" s="70">
        <f t="shared" si="162"/>
        <v>0.17741935483870969</v>
      </c>
      <c r="O1304" s="71">
        <v>403573064</v>
      </c>
      <c r="P1304" s="57">
        <f t="shared" si="163"/>
        <v>0.90833966740908867</v>
      </c>
      <c r="Q1304" s="68">
        <v>33</v>
      </c>
      <c r="R1304" s="68">
        <v>47</v>
      </c>
      <c r="S1304" s="72">
        <f t="shared" si="164"/>
        <v>43.949775029702835</v>
      </c>
    </row>
    <row r="1305" spans="1:19" x14ac:dyDescent="0.25">
      <c r="A1305" s="68">
        <f t="shared" si="167"/>
        <v>1303</v>
      </c>
      <c r="B1305" s="68" t="s">
        <v>17</v>
      </c>
      <c r="C1305" s="68" t="s">
        <v>1866</v>
      </c>
      <c r="D1305" s="68" t="s">
        <v>3088</v>
      </c>
      <c r="E1305" s="68" t="str">
        <f t="shared" si="165"/>
        <v>SERV</v>
      </c>
      <c r="F1305" s="68" t="s">
        <v>1865</v>
      </c>
      <c r="G1305" s="68">
        <f t="shared" si="166"/>
        <v>69</v>
      </c>
      <c r="H1305" s="68">
        <f t="shared" si="168"/>
        <v>288</v>
      </c>
      <c r="I1305" s="68" t="str">
        <f t="shared" si="161"/>
        <v>69_288_SERV</v>
      </c>
      <c r="J1305" s="60">
        <v>20.762360572668399</v>
      </c>
      <c r="K1305" s="60">
        <v>29.778874812742998</v>
      </c>
      <c r="L1305" s="60">
        <v>45.185852763980698</v>
      </c>
      <c r="M1305" s="68">
        <v>113</v>
      </c>
      <c r="N1305" s="70">
        <f t="shared" si="162"/>
        <v>0.33870967741935482</v>
      </c>
      <c r="O1305" s="71">
        <v>24719844.699999999</v>
      </c>
      <c r="P1305" s="57">
        <f t="shared" si="163"/>
        <v>5.5638043061274081E-2</v>
      </c>
      <c r="Q1305" s="68">
        <v>63</v>
      </c>
      <c r="R1305" s="68">
        <v>114</v>
      </c>
      <c r="S1305" s="72">
        <f t="shared" si="164"/>
        <v>31.909029383130701</v>
      </c>
    </row>
    <row r="1306" spans="1:19" x14ac:dyDescent="0.25">
      <c r="A1306" s="68">
        <f t="shared" si="167"/>
        <v>1304</v>
      </c>
      <c r="B1306" s="68" t="s">
        <v>17</v>
      </c>
      <c r="C1306" s="68" t="s">
        <v>1866</v>
      </c>
      <c r="D1306" s="68" t="s">
        <v>2893</v>
      </c>
      <c r="E1306" s="68" t="str">
        <f t="shared" si="165"/>
        <v>SOP</v>
      </c>
      <c r="F1306" s="68" t="s">
        <v>1865</v>
      </c>
      <c r="G1306" s="68">
        <f t="shared" si="166"/>
        <v>69</v>
      </c>
      <c r="H1306" s="68">
        <f t="shared" si="168"/>
        <v>288</v>
      </c>
      <c r="I1306" s="68" t="str">
        <f t="shared" si="161"/>
        <v>69_288_SOP</v>
      </c>
      <c r="J1306" s="60">
        <v>38.815326007561303</v>
      </c>
      <c r="K1306" s="60">
        <v>7.9333719656639197</v>
      </c>
      <c r="L1306" s="60">
        <v>17.9754273135452</v>
      </c>
      <c r="M1306" s="68">
        <v>4</v>
      </c>
      <c r="N1306" s="70">
        <f t="shared" si="162"/>
        <v>2.1505376344086023E-2</v>
      </c>
      <c r="O1306" s="71">
        <v>534809.21</v>
      </c>
      <c r="P1306" s="57">
        <f t="shared" si="163"/>
        <v>1.2037186404955842E-3</v>
      </c>
      <c r="Q1306" s="68">
        <v>4</v>
      </c>
      <c r="R1306" s="68">
        <v>4</v>
      </c>
      <c r="S1306" s="72">
        <f t="shared" si="164"/>
        <v>21.574708428923472</v>
      </c>
    </row>
    <row r="1307" spans="1:19" x14ac:dyDescent="0.25">
      <c r="A1307" s="68">
        <f t="shared" si="167"/>
        <v>1305</v>
      </c>
      <c r="B1307" s="68" t="s">
        <v>17</v>
      </c>
      <c r="C1307" s="68" t="s">
        <v>947</v>
      </c>
      <c r="D1307" s="68" t="s">
        <v>2399</v>
      </c>
      <c r="E1307" s="68" t="str">
        <f t="shared" si="165"/>
        <v>AD</v>
      </c>
      <c r="F1307" s="68" t="s">
        <v>946</v>
      </c>
      <c r="G1307" s="68">
        <f t="shared" si="166"/>
        <v>69</v>
      </c>
      <c r="H1307" s="68">
        <f t="shared" si="168"/>
        <v>289</v>
      </c>
      <c r="I1307" s="68" t="str">
        <f t="shared" si="161"/>
        <v>69_289_AD</v>
      </c>
      <c r="J1307" s="60">
        <v>20.177128674612302</v>
      </c>
      <c r="K1307" s="60">
        <v>36.888214439916503</v>
      </c>
      <c r="L1307" s="60">
        <v>49.619101697505698</v>
      </c>
      <c r="M1307" s="68">
        <v>21</v>
      </c>
      <c r="N1307" s="70">
        <f t="shared" si="162"/>
        <v>0.38333333333333336</v>
      </c>
      <c r="O1307" s="71">
        <v>7230502.27999999</v>
      </c>
      <c r="P1307" s="57">
        <f t="shared" si="163"/>
        <v>0.28384683779329373</v>
      </c>
      <c r="Q1307" s="68">
        <v>23</v>
      </c>
      <c r="R1307" s="68">
        <v>24</v>
      </c>
      <c r="S1307" s="72">
        <f t="shared" si="164"/>
        <v>35.561481604011497</v>
      </c>
    </row>
    <row r="1308" spans="1:19" x14ac:dyDescent="0.25">
      <c r="A1308" s="68">
        <f t="shared" si="167"/>
        <v>1306</v>
      </c>
      <c r="B1308" s="68" t="s">
        <v>17</v>
      </c>
      <c r="C1308" s="68" t="s">
        <v>947</v>
      </c>
      <c r="D1308" s="68" t="s">
        <v>3088</v>
      </c>
      <c r="E1308" s="68" t="str">
        <f t="shared" si="165"/>
        <v>SERV</v>
      </c>
      <c r="F1308" s="68" t="s">
        <v>946</v>
      </c>
      <c r="G1308" s="68">
        <f t="shared" si="166"/>
        <v>69</v>
      </c>
      <c r="H1308" s="68">
        <f t="shared" si="168"/>
        <v>289</v>
      </c>
      <c r="I1308" s="68" t="str">
        <f t="shared" si="161"/>
        <v>69_289_SERV</v>
      </c>
      <c r="J1308" s="60">
        <v>26.0601959143976</v>
      </c>
      <c r="K1308" s="60">
        <v>48.410930286299397</v>
      </c>
      <c r="L1308" s="60">
        <v>37.860211667669397</v>
      </c>
      <c r="M1308" s="68">
        <v>54</v>
      </c>
      <c r="N1308" s="70">
        <f t="shared" si="162"/>
        <v>0.6166666666666667</v>
      </c>
      <c r="O1308" s="71">
        <v>18242750.605999999</v>
      </c>
      <c r="P1308" s="57">
        <f t="shared" si="163"/>
        <v>0.71615316220670633</v>
      </c>
      <c r="Q1308" s="68">
        <v>37</v>
      </c>
      <c r="R1308" s="68">
        <v>57</v>
      </c>
      <c r="S1308" s="72">
        <f t="shared" si="164"/>
        <v>37.44377928945547</v>
      </c>
    </row>
    <row r="1309" spans="1:19" x14ac:dyDescent="0.25">
      <c r="A1309" s="68">
        <f t="shared" si="167"/>
        <v>1307</v>
      </c>
      <c r="B1309" s="68" t="s">
        <v>17</v>
      </c>
      <c r="C1309" s="68" t="s">
        <v>2059</v>
      </c>
      <c r="D1309" s="68" t="s">
        <v>2399</v>
      </c>
      <c r="E1309" s="68" t="str">
        <f t="shared" si="165"/>
        <v>AD</v>
      </c>
      <c r="F1309" s="68" t="s">
        <v>2058</v>
      </c>
      <c r="G1309" s="68">
        <f t="shared" si="166"/>
        <v>69</v>
      </c>
      <c r="H1309" s="68">
        <f t="shared" si="168"/>
        <v>290</v>
      </c>
      <c r="I1309" s="68" t="str">
        <f t="shared" si="161"/>
        <v>69_290_AD</v>
      </c>
      <c r="J1309" s="60">
        <v>26.7277112804735</v>
      </c>
      <c r="K1309" s="60">
        <v>17.651556747955301</v>
      </c>
      <c r="L1309" s="60">
        <v>6.0069188414769403</v>
      </c>
      <c r="M1309" s="68">
        <v>7</v>
      </c>
      <c r="N1309" s="70">
        <f t="shared" si="162"/>
        <v>0.5714285714285714</v>
      </c>
      <c r="O1309" s="71">
        <v>633145.15</v>
      </c>
      <c r="P1309" s="57">
        <f t="shared" si="163"/>
        <v>0.19778977333599432</v>
      </c>
      <c r="Q1309" s="68">
        <v>12</v>
      </c>
      <c r="R1309" s="68">
        <v>12</v>
      </c>
      <c r="S1309" s="72">
        <f t="shared" si="164"/>
        <v>16.795395623301911</v>
      </c>
    </row>
    <row r="1310" spans="1:19" x14ac:dyDescent="0.25">
      <c r="A1310" s="68">
        <f t="shared" si="167"/>
        <v>1308</v>
      </c>
      <c r="B1310" s="68" t="s">
        <v>17</v>
      </c>
      <c r="C1310" s="68" t="s">
        <v>2059</v>
      </c>
      <c r="D1310" s="68" t="s">
        <v>3088</v>
      </c>
      <c r="E1310" s="68" t="str">
        <f t="shared" si="165"/>
        <v>SERV</v>
      </c>
      <c r="F1310" s="68" t="s">
        <v>2058</v>
      </c>
      <c r="G1310" s="68">
        <f t="shared" si="166"/>
        <v>69</v>
      </c>
      <c r="H1310" s="68">
        <f t="shared" si="168"/>
        <v>290</v>
      </c>
      <c r="I1310" s="68" t="str">
        <f t="shared" si="161"/>
        <v>69_290_SERV</v>
      </c>
      <c r="J1310" s="60">
        <v>65.744873875960806</v>
      </c>
      <c r="K1310" s="60">
        <v>39.8089346401878</v>
      </c>
      <c r="L1310" s="60">
        <v>10.670722086414701</v>
      </c>
      <c r="M1310" s="68">
        <v>15</v>
      </c>
      <c r="N1310" s="70">
        <f t="shared" si="162"/>
        <v>0.42857142857142855</v>
      </c>
      <c r="O1310" s="71">
        <v>2567956.4</v>
      </c>
      <c r="P1310" s="57">
        <f t="shared" si="163"/>
        <v>0.80221022666400577</v>
      </c>
      <c r="Q1310" s="68">
        <v>9</v>
      </c>
      <c r="R1310" s="68">
        <v>15</v>
      </c>
      <c r="S1310" s="72">
        <f t="shared" si="164"/>
        <v>38.741510200854435</v>
      </c>
    </row>
    <row r="1311" spans="1:19" x14ac:dyDescent="0.25">
      <c r="A1311" s="68">
        <f t="shared" si="167"/>
        <v>1309</v>
      </c>
      <c r="B1311" s="68" t="s">
        <v>17</v>
      </c>
      <c r="C1311" s="68" t="s">
        <v>370</v>
      </c>
      <c r="D1311" s="68" t="s">
        <v>2399</v>
      </c>
      <c r="E1311" s="68" t="str">
        <f t="shared" si="165"/>
        <v>AD</v>
      </c>
      <c r="F1311" s="68" t="s">
        <v>369</v>
      </c>
      <c r="G1311" s="68">
        <f t="shared" si="166"/>
        <v>69</v>
      </c>
      <c r="H1311" s="68">
        <f t="shared" si="168"/>
        <v>291</v>
      </c>
      <c r="I1311" s="68" t="str">
        <f t="shared" si="161"/>
        <v>69_291_AD</v>
      </c>
      <c r="J1311" s="60">
        <v>25.147358314939002</v>
      </c>
      <c r="K1311" s="60">
        <v>29.867613312776498</v>
      </c>
      <c r="L1311" s="60">
        <v>25.2088724356292</v>
      </c>
      <c r="M1311" s="68">
        <v>36</v>
      </c>
      <c r="N1311" s="70">
        <f t="shared" si="162"/>
        <v>0.46875</v>
      </c>
      <c r="O1311" s="71">
        <v>4630015.1150000002</v>
      </c>
      <c r="P1311" s="57">
        <f t="shared" si="163"/>
        <v>0.13187125560544516</v>
      </c>
      <c r="Q1311" s="68">
        <v>30</v>
      </c>
      <c r="R1311" s="68">
        <v>48</v>
      </c>
      <c r="S1311" s="72">
        <f t="shared" si="164"/>
        <v>26.741281354448233</v>
      </c>
    </row>
    <row r="1312" spans="1:19" x14ac:dyDescent="0.25">
      <c r="A1312" s="68">
        <f t="shared" si="167"/>
        <v>1310</v>
      </c>
      <c r="B1312" s="68" t="s">
        <v>17</v>
      </c>
      <c r="C1312" s="68" t="s">
        <v>370</v>
      </c>
      <c r="D1312" s="68" t="s">
        <v>2860</v>
      </c>
      <c r="E1312" s="68" t="str">
        <f t="shared" si="165"/>
        <v>OP</v>
      </c>
      <c r="F1312" s="68" t="s">
        <v>369</v>
      </c>
      <c r="G1312" s="68">
        <f t="shared" si="166"/>
        <v>69</v>
      </c>
      <c r="H1312" s="68">
        <f t="shared" si="168"/>
        <v>291</v>
      </c>
      <c r="I1312" s="68" t="str">
        <f t="shared" si="161"/>
        <v>69_291_OP</v>
      </c>
      <c r="J1312" s="60">
        <v>51.144075451625703</v>
      </c>
      <c r="K1312" s="60">
        <v>35.218141175995697</v>
      </c>
      <c r="L1312" s="60">
        <v>29.552263119746801</v>
      </c>
      <c r="M1312" s="68">
        <v>22</v>
      </c>
      <c r="N1312" s="70">
        <f t="shared" si="162"/>
        <v>0.203125</v>
      </c>
      <c r="O1312" s="71">
        <v>6322913.6799999997</v>
      </c>
      <c r="P1312" s="57">
        <f t="shared" si="163"/>
        <v>0.18008808726458031</v>
      </c>
      <c r="Q1312" s="68">
        <v>13</v>
      </c>
      <c r="R1312" s="68">
        <v>22</v>
      </c>
      <c r="S1312" s="72">
        <f t="shared" si="164"/>
        <v>38.638159915789394</v>
      </c>
    </row>
    <row r="1313" spans="1:19" x14ac:dyDescent="0.25">
      <c r="A1313" s="68">
        <f t="shared" si="167"/>
        <v>1311</v>
      </c>
      <c r="B1313" s="68" t="s">
        <v>17</v>
      </c>
      <c r="C1313" s="68" t="s">
        <v>370</v>
      </c>
      <c r="D1313" s="68" t="s">
        <v>3088</v>
      </c>
      <c r="E1313" s="68" t="str">
        <f t="shared" si="165"/>
        <v>SERV</v>
      </c>
      <c r="F1313" s="69" t="s">
        <v>369</v>
      </c>
      <c r="G1313" s="68">
        <f t="shared" si="166"/>
        <v>69</v>
      </c>
      <c r="H1313" s="68">
        <f t="shared" si="168"/>
        <v>291</v>
      </c>
      <c r="I1313" s="68" t="str">
        <f t="shared" si="161"/>
        <v>69_291_SERV</v>
      </c>
      <c r="J1313" s="60">
        <v>54.9741145558162</v>
      </c>
      <c r="K1313" s="60">
        <v>37.371254244402898</v>
      </c>
      <c r="L1313" s="60">
        <v>13.7750177369984</v>
      </c>
      <c r="M1313" s="68">
        <v>41</v>
      </c>
      <c r="N1313" s="70">
        <f t="shared" si="162"/>
        <v>0.328125</v>
      </c>
      <c r="O1313" s="71">
        <v>24157187.460000001</v>
      </c>
      <c r="P1313" s="57">
        <f t="shared" si="163"/>
        <v>0.68804065712997453</v>
      </c>
      <c r="Q1313" s="68">
        <v>21</v>
      </c>
      <c r="R1313" s="68">
        <v>42</v>
      </c>
      <c r="S1313" s="72">
        <f t="shared" si="164"/>
        <v>35.373462179072497</v>
      </c>
    </row>
    <row r="1314" spans="1:19" x14ac:dyDescent="0.25">
      <c r="A1314" s="68">
        <f t="shared" si="167"/>
        <v>1312</v>
      </c>
      <c r="B1314" s="68" t="s">
        <v>17</v>
      </c>
      <c r="C1314" s="68" t="s">
        <v>1739</v>
      </c>
      <c r="D1314" s="68" t="s">
        <v>2399</v>
      </c>
      <c r="E1314" s="68" t="str">
        <f t="shared" si="165"/>
        <v>AD</v>
      </c>
      <c r="F1314" s="68" t="s">
        <v>1738</v>
      </c>
      <c r="G1314" s="68">
        <f t="shared" si="166"/>
        <v>69</v>
      </c>
      <c r="H1314" s="68">
        <f t="shared" si="168"/>
        <v>292</v>
      </c>
      <c r="I1314" s="68" t="str">
        <f t="shared" si="161"/>
        <v>69_292_AD</v>
      </c>
      <c r="J1314" s="60">
        <v>25.458151277472599</v>
      </c>
      <c r="K1314" s="60">
        <v>43.956382722589602</v>
      </c>
      <c r="L1314" s="60">
        <v>42.704848515297499</v>
      </c>
      <c r="M1314" s="68">
        <v>18</v>
      </c>
      <c r="N1314" s="70">
        <f t="shared" si="162"/>
        <v>0.38461538461538464</v>
      </c>
      <c r="O1314" s="71">
        <v>2410645.63</v>
      </c>
      <c r="P1314" s="57">
        <f t="shared" si="163"/>
        <v>0.25695920804697009</v>
      </c>
      <c r="Q1314" s="68">
        <v>15</v>
      </c>
      <c r="R1314" s="68">
        <v>18</v>
      </c>
      <c r="S1314" s="72">
        <f t="shared" si="164"/>
        <v>37.373127505119903</v>
      </c>
    </row>
    <row r="1315" spans="1:19" x14ac:dyDescent="0.25">
      <c r="A1315" s="68">
        <f t="shared" si="167"/>
        <v>1313</v>
      </c>
      <c r="B1315" s="68" t="s">
        <v>17</v>
      </c>
      <c r="C1315" s="68" t="s">
        <v>1739</v>
      </c>
      <c r="D1315" s="68" t="s">
        <v>3088</v>
      </c>
      <c r="E1315" s="68" t="str">
        <f t="shared" si="165"/>
        <v>SERV</v>
      </c>
      <c r="F1315" s="68" t="s">
        <v>1738</v>
      </c>
      <c r="G1315" s="68">
        <f t="shared" si="166"/>
        <v>69</v>
      </c>
      <c r="H1315" s="68">
        <f t="shared" si="168"/>
        <v>292</v>
      </c>
      <c r="I1315" s="68" t="str">
        <f t="shared" si="161"/>
        <v>69_292_SERV</v>
      </c>
      <c r="J1315" s="60">
        <v>31.736513427379499</v>
      </c>
      <c r="K1315" s="60">
        <v>37.337361339143101</v>
      </c>
      <c r="L1315" s="60">
        <v>38.114950947452698</v>
      </c>
      <c r="M1315" s="68">
        <v>43</v>
      </c>
      <c r="N1315" s="70">
        <f t="shared" si="162"/>
        <v>0.61538461538461542</v>
      </c>
      <c r="O1315" s="71">
        <v>6970787.5099999998</v>
      </c>
      <c r="P1315" s="57">
        <f t="shared" si="163"/>
        <v>0.74304079195302986</v>
      </c>
      <c r="Q1315" s="68">
        <v>24</v>
      </c>
      <c r="R1315" s="68">
        <v>44</v>
      </c>
      <c r="S1315" s="72">
        <f t="shared" si="164"/>
        <v>35.729608571325102</v>
      </c>
    </row>
    <row r="1316" spans="1:19" x14ac:dyDescent="0.25">
      <c r="A1316" s="68">
        <f t="shared" si="167"/>
        <v>1314</v>
      </c>
      <c r="B1316" s="68" t="s">
        <v>17</v>
      </c>
      <c r="C1316" s="68" t="s">
        <v>831</v>
      </c>
      <c r="D1316" s="68" t="s">
        <v>2399</v>
      </c>
      <c r="E1316" s="68" t="str">
        <f t="shared" si="165"/>
        <v>AD</v>
      </c>
      <c r="F1316" s="68" t="s">
        <v>830</v>
      </c>
      <c r="G1316" s="68">
        <f t="shared" si="166"/>
        <v>69</v>
      </c>
      <c r="H1316" s="68">
        <f t="shared" si="168"/>
        <v>293</v>
      </c>
      <c r="I1316" s="68" t="str">
        <f t="shared" si="161"/>
        <v>69_293_AD</v>
      </c>
      <c r="J1316" s="60">
        <v>20.0475671421638</v>
      </c>
      <c r="K1316" s="60">
        <v>49.793701561071302</v>
      </c>
      <c r="L1316" s="60">
        <v>26.5126036105416</v>
      </c>
      <c r="M1316" s="68">
        <v>18</v>
      </c>
      <c r="N1316" s="70">
        <f t="shared" si="162"/>
        <v>0.45714285714285713</v>
      </c>
      <c r="O1316" s="71">
        <v>2576048.7799999998</v>
      </c>
      <c r="P1316" s="57">
        <f t="shared" si="163"/>
        <v>0.20612442195959987</v>
      </c>
      <c r="Q1316" s="68">
        <v>16</v>
      </c>
      <c r="R1316" s="68">
        <v>24</v>
      </c>
      <c r="S1316" s="72">
        <f t="shared" si="164"/>
        <v>32.117957437925568</v>
      </c>
    </row>
    <row r="1317" spans="1:19" x14ac:dyDescent="0.25">
      <c r="A1317" s="68">
        <f t="shared" si="167"/>
        <v>1315</v>
      </c>
      <c r="B1317" s="68" t="s">
        <v>17</v>
      </c>
      <c r="C1317" s="68" t="s">
        <v>831</v>
      </c>
      <c r="D1317" s="68" t="s">
        <v>3088</v>
      </c>
      <c r="E1317" s="68" t="str">
        <f t="shared" si="165"/>
        <v>SERV</v>
      </c>
      <c r="F1317" s="68" t="s">
        <v>830</v>
      </c>
      <c r="G1317" s="68">
        <f t="shared" si="166"/>
        <v>69</v>
      </c>
      <c r="H1317" s="68">
        <f t="shared" si="168"/>
        <v>293</v>
      </c>
      <c r="I1317" s="68" t="str">
        <f t="shared" si="161"/>
        <v>69_293_SERV</v>
      </c>
      <c r="J1317" s="60">
        <v>30.344840474730201</v>
      </c>
      <c r="K1317" s="60">
        <v>34.964395741653703</v>
      </c>
      <c r="L1317" s="60">
        <v>30.5472545163584</v>
      </c>
      <c r="M1317" s="68">
        <v>28</v>
      </c>
      <c r="N1317" s="70">
        <f t="shared" si="162"/>
        <v>0.54285714285714282</v>
      </c>
      <c r="O1317" s="71">
        <v>9921493.9930000007</v>
      </c>
      <c r="P1317" s="57">
        <f t="shared" si="163"/>
        <v>0.79387557804040021</v>
      </c>
      <c r="Q1317" s="68">
        <v>19</v>
      </c>
      <c r="R1317" s="68">
        <v>42</v>
      </c>
      <c r="S1317" s="72">
        <f t="shared" si="164"/>
        <v>31.952163577580773</v>
      </c>
    </row>
    <row r="1318" spans="1:19" x14ac:dyDescent="0.25">
      <c r="A1318" s="68">
        <f t="shared" si="167"/>
        <v>1316</v>
      </c>
      <c r="B1318" s="68" t="s">
        <v>17</v>
      </c>
      <c r="C1318" s="68" t="s">
        <v>235</v>
      </c>
      <c r="D1318" s="68" t="s">
        <v>2399</v>
      </c>
      <c r="E1318" s="68" t="str">
        <f t="shared" si="165"/>
        <v>AD</v>
      </c>
      <c r="F1318" s="68" t="s">
        <v>234</v>
      </c>
      <c r="G1318" s="68">
        <f t="shared" si="166"/>
        <v>69</v>
      </c>
      <c r="H1318" s="68">
        <f t="shared" si="168"/>
        <v>294</v>
      </c>
      <c r="I1318" s="68" t="str">
        <f t="shared" si="161"/>
        <v>69_294_AD</v>
      </c>
      <c r="J1318" s="60">
        <v>20.0595964162823</v>
      </c>
      <c r="K1318" s="60">
        <v>24.805209924519701</v>
      </c>
      <c r="L1318" s="60">
        <v>0.19281625021427901</v>
      </c>
      <c r="M1318" s="68">
        <v>70</v>
      </c>
      <c r="N1318" s="70">
        <f t="shared" si="162"/>
        <v>0.65656565656565657</v>
      </c>
      <c r="O1318" s="71">
        <v>8527344.1099999994</v>
      </c>
      <c r="P1318" s="57">
        <f t="shared" si="163"/>
        <v>0.35722446921812695</v>
      </c>
      <c r="Q1318" s="68">
        <v>65</v>
      </c>
      <c r="R1318" s="68">
        <v>147</v>
      </c>
      <c r="S1318" s="72">
        <f t="shared" si="164"/>
        <v>15.019207530338761</v>
      </c>
    </row>
    <row r="1319" spans="1:19" x14ac:dyDescent="0.25">
      <c r="A1319" s="68">
        <f t="shared" si="167"/>
        <v>1317</v>
      </c>
      <c r="B1319" s="68" t="s">
        <v>17</v>
      </c>
      <c r="C1319" s="68" t="s">
        <v>235</v>
      </c>
      <c r="D1319" s="68" t="s">
        <v>2860</v>
      </c>
      <c r="E1319" s="68" t="str">
        <f t="shared" si="165"/>
        <v>OP</v>
      </c>
      <c r="F1319" s="68" t="s">
        <v>234</v>
      </c>
      <c r="G1319" s="68">
        <f t="shared" si="166"/>
        <v>69</v>
      </c>
      <c r="H1319" s="68">
        <f t="shared" si="168"/>
        <v>294</v>
      </c>
      <c r="I1319" s="68" t="str">
        <f t="shared" si="161"/>
        <v>69_294_OP</v>
      </c>
      <c r="J1319" s="60">
        <v>76.421354398319394</v>
      </c>
      <c r="K1319" s="60">
        <v>20.228629986134301</v>
      </c>
      <c r="L1319" s="60">
        <v>5.9464919692173401</v>
      </c>
      <c r="M1319" s="68">
        <v>6</v>
      </c>
      <c r="N1319" s="70">
        <f t="shared" si="162"/>
        <v>3.0303030303030304E-2</v>
      </c>
      <c r="O1319" s="71">
        <v>632684.54</v>
      </c>
      <c r="P1319" s="57">
        <f t="shared" si="163"/>
        <v>2.65041959217962E-2</v>
      </c>
      <c r="Q1319" s="68">
        <v>3</v>
      </c>
      <c r="R1319" s="68">
        <v>6</v>
      </c>
      <c r="S1319" s="72">
        <f t="shared" si="164"/>
        <v>34.198825451223676</v>
      </c>
    </row>
    <row r="1320" spans="1:19" x14ac:dyDescent="0.25">
      <c r="A1320" s="68">
        <f t="shared" si="167"/>
        <v>1318</v>
      </c>
      <c r="B1320" s="68" t="s">
        <v>17</v>
      </c>
      <c r="C1320" s="68" t="s">
        <v>235</v>
      </c>
      <c r="D1320" s="68" t="s">
        <v>3088</v>
      </c>
      <c r="E1320" s="68" t="str">
        <f t="shared" si="165"/>
        <v>SERV</v>
      </c>
      <c r="F1320" s="68" t="s">
        <v>234</v>
      </c>
      <c r="G1320" s="68">
        <f t="shared" si="166"/>
        <v>69</v>
      </c>
      <c r="H1320" s="68">
        <f t="shared" si="168"/>
        <v>294</v>
      </c>
      <c r="I1320" s="68" t="str">
        <f t="shared" si="161"/>
        <v>69_294_SERV</v>
      </c>
      <c r="J1320" s="60">
        <v>49.850460362737699</v>
      </c>
      <c r="K1320" s="60">
        <v>21.3523038828748</v>
      </c>
      <c r="L1320" s="60">
        <v>9.41525221680741</v>
      </c>
      <c r="M1320" s="68">
        <v>88</v>
      </c>
      <c r="N1320" s="70">
        <f t="shared" si="162"/>
        <v>0.31313131313131315</v>
      </c>
      <c r="O1320" s="71">
        <v>14711079.98</v>
      </c>
      <c r="P1320" s="57">
        <f t="shared" si="163"/>
        <v>0.6162713348600769</v>
      </c>
      <c r="Q1320" s="68">
        <v>31</v>
      </c>
      <c r="R1320" s="68">
        <v>88</v>
      </c>
      <c r="S1320" s="72">
        <f t="shared" si="164"/>
        <v>26.872672154139973</v>
      </c>
    </row>
    <row r="1321" spans="1:19" x14ac:dyDescent="0.25">
      <c r="A1321" s="68">
        <f t="shared" si="167"/>
        <v>1319</v>
      </c>
      <c r="B1321" s="68" t="s">
        <v>17</v>
      </c>
      <c r="C1321" s="68" t="s">
        <v>983</v>
      </c>
      <c r="D1321" s="68" t="s">
        <v>2399</v>
      </c>
      <c r="E1321" s="68" t="str">
        <f t="shared" si="165"/>
        <v>AD</v>
      </c>
      <c r="F1321" s="68" t="s">
        <v>982</v>
      </c>
      <c r="G1321" s="68">
        <f t="shared" si="166"/>
        <v>69</v>
      </c>
      <c r="H1321" s="68">
        <f t="shared" si="168"/>
        <v>295</v>
      </c>
      <c r="I1321" s="68" t="str">
        <f t="shared" si="161"/>
        <v>69_295_AD</v>
      </c>
      <c r="J1321" s="60">
        <v>31.475055641054901</v>
      </c>
      <c r="K1321" s="60">
        <v>31.7461766376212</v>
      </c>
      <c r="L1321" s="60">
        <v>6.9562411030722897</v>
      </c>
      <c r="M1321" s="68">
        <v>13</v>
      </c>
      <c r="N1321" s="70">
        <f t="shared" si="162"/>
        <v>0.31428571428571428</v>
      </c>
      <c r="O1321" s="71">
        <v>1079191.04</v>
      </c>
      <c r="P1321" s="57">
        <f t="shared" si="163"/>
        <v>0.11519121308666322</v>
      </c>
      <c r="Q1321" s="68">
        <v>11</v>
      </c>
      <c r="R1321" s="68">
        <v>13</v>
      </c>
      <c r="S1321" s="72">
        <f t="shared" si="164"/>
        <v>23.39249112724946</v>
      </c>
    </row>
    <row r="1322" spans="1:19" x14ac:dyDescent="0.25">
      <c r="A1322" s="68">
        <f t="shared" si="167"/>
        <v>1320</v>
      </c>
      <c r="B1322" s="68" t="s">
        <v>17</v>
      </c>
      <c r="C1322" s="68" t="s">
        <v>983</v>
      </c>
      <c r="D1322" s="68" t="s">
        <v>2860</v>
      </c>
      <c r="E1322" s="68" t="str">
        <f t="shared" si="165"/>
        <v>OP</v>
      </c>
      <c r="F1322" s="68" t="s">
        <v>982</v>
      </c>
      <c r="G1322" s="68">
        <f t="shared" si="166"/>
        <v>69</v>
      </c>
      <c r="H1322" s="68">
        <f t="shared" si="168"/>
        <v>295</v>
      </c>
      <c r="I1322" s="68" t="str">
        <f t="shared" si="161"/>
        <v>69_295_OP</v>
      </c>
      <c r="J1322" s="60">
        <v>50.491870000591398</v>
      </c>
      <c r="K1322" s="60">
        <v>41.636654031431497</v>
      </c>
      <c r="L1322" s="60">
        <v>5.6907288737671298</v>
      </c>
      <c r="M1322" s="68">
        <v>31</v>
      </c>
      <c r="N1322" s="70">
        <f t="shared" si="162"/>
        <v>0.37142857142857144</v>
      </c>
      <c r="O1322" s="71">
        <v>5662499.3375000004</v>
      </c>
      <c r="P1322" s="57">
        <f t="shared" si="163"/>
        <v>0.60440658197926833</v>
      </c>
      <c r="Q1322" s="68">
        <v>13</v>
      </c>
      <c r="R1322" s="68">
        <v>31</v>
      </c>
      <c r="S1322" s="72">
        <f t="shared" si="164"/>
        <v>32.606417635263341</v>
      </c>
    </row>
    <row r="1323" spans="1:19" x14ac:dyDescent="0.25">
      <c r="A1323" s="68">
        <f t="shared" si="167"/>
        <v>1321</v>
      </c>
      <c r="B1323" s="68" t="s">
        <v>17</v>
      </c>
      <c r="C1323" s="68" t="s">
        <v>983</v>
      </c>
      <c r="D1323" s="68" t="s">
        <v>3088</v>
      </c>
      <c r="E1323" s="68" t="str">
        <f t="shared" si="165"/>
        <v>SERV</v>
      </c>
      <c r="F1323" s="68" t="s">
        <v>982</v>
      </c>
      <c r="G1323" s="68">
        <f t="shared" si="166"/>
        <v>69</v>
      </c>
      <c r="H1323" s="68">
        <f t="shared" si="168"/>
        <v>295</v>
      </c>
      <c r="I1323" s="68" t="str">
        <f t="shared" si="161"/>
        <v>69_295_SERV</v>
      </c>
      <c r="J1323" s="60">
        <v>45.851201618405597</v>
      </c>
      <c r="K1323" s="60">
        <v>39.653978221614103</v>
      </c>
      <c r="L1323" s="60">
        <v>1.24263860736418</v>
      </c>
      <c r="M1323" s="68">
        <v>17</v>
      </c>
      <c r="N1323" s="70">
        <f t="shared" si="162"/>
        <v>0.31428571428571428</v>
      </c>
      <c r="O1323" s="71">
        <v>2627002</v>
      </c>
      <c r="P1323" s="57">
        <f t="shared" si="163"/>
        <v>0.28040220493406842</v>
      </c>
      <c r="Q1323" s="68">
        <v>11</v>
      </c>
      <c r="R1323" s="68">
        <v>20</v>
      </c>
      <c r="S1323" s="72">
        <f t="shared" si="164"/>
        <v>28.915939482461297</v>
      </c>
    </row>
    <row r="1324" spans="1:19" x14ac:dyDescent="0.25">
      <c r="A1324" s="68">
        <f t="shared" si="167"/>
        <v>1322</v>
      </c>
      <c r="B1324" s="68" t="s">
        <v>17</v>
      </c>
      <c r="C1324" s="68" t="s">
        <v>813</v>
      </c>
      <c r="D1324" s="68" t="s">
        <v>2399</v>
      </c>
      <c r="E1324" s="68" t="str">
        <f t="shared" si="165"/>
        <v>AD</v>
      </c>
      <c r="F1324" s="68" t="s">
        <v>812</v>
      </c>
      <c r="G1324" s="68">
        <f t="shared" si="166"/>
        <v>69</v>
      </c>
      <c r="H1324" s="68">
        <f t="shared" si="168"/>
        <v>296</v>
      </c>
      <c r="I1324" s="68" t="str">
        <f t="shared" si="161"/>
        <v>69_296_AD</v>
      </c>
      <c r="J1324" s="60">
        <v>22.533469466167499</v>
      </c>
      <c r="K1324" s="60">
        <v>31.615821583197999</v>
      </c>
      <c r="L1324" s="60">
        <v>5.6132627899580898</v>
      </c>
      <c r="M1324" s="68">
        <v>78</v>
      </c>
      <c r="N1324" s="70">
        <f t="shared" si="162"/>
        <v>0.46226415094339623</v>
      </c>
      <c r="O1324" s="71">
        <v>11381789.93</v>
      </c>
      <c r="P1324" s="57">
        <f t="shared" si="163"/>
        <v>0.26601427156914964</v>
      </c>
      <c r="Q1324" s="68">
        <v>49</v>
      </c>
      <c r="R1324" s="68">
        <v>191</v>
      </c>
      <c r="S1324" s="72">
        <f t="shared" si="164"/>
        <v>19.920851279774531</v>
      </c>
    </row>
    <row r="1325" spans="1:19" x14ac:dyDescent="0.25">
      <c r="A1325" s="68">
        <f t="shared" si="167"/>
        <v>1323</v>
      </c>
      <c r="B1325" s="68" t="s">
        <v>17</v>
      </c>
      <c r="C1325" s="68" t="s">
        <v>813</v>
      </c>
      <c r="D1325" s="68" t="s">
        <v>2860</v>
      </c>
      <c r="E1325" s="68" t="str">
        <f t="shared" si="165"/>
        <v>OP</v>
      </c>
      <c r="F1325" s="68" t="s">
        <v>812</v>
      </c>
      <c r="G1325" s="68">
        <f t="shared" si="166"/>
        <v>69</v>
      </c>
      <c r="H1325" s="68">
        <f t="shared" si="168"/>
        <v>296</v>
      </c>
      <c r="I1325" s="68" t="str">
        <f t="shared" si="161"/>
        <v>69_296_OP</v>
      </c>
      <c r="J1325" s="60">
        <v>45.4746112176678</v>
      </c>
      <c r="K1325" s="60">
        <v>30.385115104737999</v>
      </c>
      <c r="L1325" s="60">
        <v>3.3036066495651899</v>
      </c>
      <c r="M1325" s="68">
        <v>33</v>
      </c>
      <c r="N1325" s="70">
        <f t="shared" si="162"/>
        <v>0.13207547169811321</v>
      </c>
      <c r="O1325" s="71">
        <v>5514237.2199999904</v>
      </c>
      <c r="P1325" s="57">
        <f t="shared" si="163"/>
        <v>0.12887830528935007</v>
      </c>
      <c r="Q1325" s="68">
        <v>14</v>
      </c>
      <c r="R1325" s="68">
        <v>33</v>
      </c>
      <c r="S1325" s="72">
        <f t="shared" si="164"/>
        <v>26.387777657323667</v>
      </c>
    </row>
    <row r="1326" spans="1:19" x14ac:dyDescent="0.25">
      <c r="A1326" s="68">
        <f t="shared" si="167"/>
        <v>1324</v>
      </c>
      <c r="B1326" s="68" t="s">
        <v>17</v>
      </c>
      <c r="C1326" s="68" t="s">
        <v>813</v>
      </c>
      <c r="D1326" s="68" t="s">
        <v>3088</v>
      </c>
      <c r="E1326" s="68" t="str">
        <f t="shared" si="165"/>
        <v>SERV</v>
      </c>
      <c r="F1326" s="68" t="s">
        <v>812</v>
      </c>
      <c r="G1326" s="68">
        <f t="shared" si="166"/>
        <v>69</v>
      </c>
      <c r="H1326" s="68">
        <f t="shared" si="168"/>
        <v>296</v>
      </c>
      <c r="I1326" s="68" t="str">
        <f t="shared" si="161"/>
        <v>69_296_SERV</v>
      </c>
      <c r="J1326" s="60">
        <v>32.583078615127199</v>
      </c>
      <c r="K1326" s="60">
        <v>27.0304489022494</v>
      </c>
      <c r="L1326" s="60">
        <v>2.8561498947556401</v>
      </c>
      <c r="M1326" s="68">
        <v>119</v>
      </c>
      <c r="N1326" s="70">
        <f t="shared" si="162"/>
        <v>0.40566037735849059</v>
      </c>
      <c r="O1326" s="71">
        <v>25890361.199999999</v>
      </c>
      <c r="P1326" s="57">
        <f t="shared" si="163"/>
        <v>0.60510742314150012</v>
      </c>
      <c r="Q1326" s="68">
        <v>43</v>
      </c>
      <c r="R1326" s="68">
        <v>119</v>
      </c>
      <c r="S1326" s="72">
        <f t="shared" si="164"/>
        <v>20.823225804044078</v>
      </c>
    </row>
    <row r="1327" spans="1:19" x14ac:dyDescent="0.25">
      <c r="A1327" s="68">
        <f t="shared" si="167"/>
        <v>1325</v>
      </c>
      <c r="B1327" s="68" t="s">
        <v>17</v>
      </c>
      <c r="C1327" s="68" t="s">
        <v>1304</v>
      </c>
      <c r="D1327" s="68" t="s">
        <v>2399</v>
      </c>
      <c r="E1327" s="68" t="str">
        <f t="shared" si="165"/>
        <v>AD</v>
      </c>
      <c r="F1327" s="68" t="s">
        <v>1303</v>
      </c>
      <c r="G1327" s="68">
        <f t="shared" si="166"/>
        <v>69</v>
      </c>
      <c r="H1327" s="68">
        <f t="shared" si="168"/>
        <v>297</v>
      </c>
      <c r="I1327" s="68" t="str">
        <f t="shared" si="161"/>
        <v>69_297_AD</v>
      </c>
      <c r="J1327" s="60">
        <v>33.532858438350203</v>
      </c>
      <c r="K1327" s="60">
        <v>22.340629443495601</v>
      </c>
      <c r="L1327" s="60">
        <v>14.753949961802901</v>
      </c>
      <c r="M1327" s="68">
        <v>23</v>
      </c>
      <c r="N1327" s="70">
        <f t="shared" si="162"/>
        <v>0.24590163934426229</v>
      </c>
      <c r="O1327" s="71">
        <v>1840007.12</v>
      </c>
      <c r="P1327" s="57">
        <f t="shared" si="163"/>
        <v>1.9264520661775267E-2</v>
      </c>
      <c r="Q1327" s="68">
        <v>15</v>
      </c>
      <c r="R1327" s="68">
        <v>23</v>
      </c>
      <c r="S1327" s="72">
        <f t="shared" si="164"/>
        <v>23.542479281216234</v>
      </c>
    </row>
    <row r="1328" spans="1:19" x14ac:dyDescent="0.25">
      <c r="A1328" s="68">
        <f t="shared" si="167"/>
        <v>1326</v>
      </c>
      <c r="B1328" s="68" t="s">
        <v>17</v>
      </c>
      <c r="C1328" s="68" t="s">
        <v>1304</v>
      </c>
      <c r="D1328" s="68" t="s">
        <v>2860</v>
      </c>
      <c r="E1328" s="68" t="str">
        <f t="shared" si="165"/>
        <v>OP</v>
      </c>
      <c r="F1328" s="68" t="s">
        <v>1303</v>
      </c>
      <c r="G1328" s="68">
        <f t="shared" si="166"/>
        <v>69</v>
      </c>
      <c r="H1328" s="68">
        <f t="shared" si="168"/>
        <v>297</v>
      </c>
      <c r="I1328" s="68" t="str">
        <f t="shared" si="161"/>
        <v>69_297_OP</v>
      </c>
      <c r="J1328" s="60">
        <v>51.470409534442403</v>
      </c>
      <c r="K1328" s="60">
        <v>24.322817704012099</v>
      </c>
      <c r="L1328" s="60">
        <v>11.760839672452001</v>
      </c>
      <c r="M1328" s="68">
        <v>30</v>
      </c>
      <c r="N1328" s="70">
        <f t="shared" si="162"/>
        <v>0.24590163934426229</v>
      </c>
      <c r="O1328" s="71">
        <v>6468780.3600000003</v>
      </c>
      <c r="P1328" s="57">
        <f t="shared" si="163"/>
        <v>6.7726886242541307E-2</v>
      </c>
      <c r="Q1328" s="68">
        <v>15</v>
      </c>
      <c r="R1328" s="68">
        <v>30</v>
      </c>
      <c r="S1328" s="72">
        <f t="shared" si="164"/>
        <v>29.184688970302165</v>
      </c>
    </row>
    <row r="1329" spans="1:19" x14ac:dyDescent="0.25">
      <c r="A1329" s="68">
        <f t="shared" si="167"/>
        <v>1327</v>
      </c>
      <c r="B1329" s="68" t="s">
        <v>17</v>
      </c>
      <c r="C1329" s="68" t="s">
        <v>1304</v>
      </c>
      <c r="D1329" s="68" t="s">
        <v>3088</v>
      </c>
      <c r="E1329" s="68" t="str">
        <f t="shared" si="165"/>
        <v>SERV</v>
      </c>
      <c r="F1329" s="68" t="s">
        <v>1303</v>
      </c>
      <c r="G1329" s="68">
        <f t="shared" si="166"/>
        <v>69</v>
      </c>
      <c r="H1329" s="68">
        <f t="shared" si="168"/>
        <v>297</v>
      </c>
      <c r="I1329" s="68" t="str">
        <f t="shared" si="161"/>
        <v>69_297_SERV</v>
      </c>
      <c r="J1329" s="60">
        <v>56.483966579251202</v>
      </c>
      <c r="K1329" s="60">
        <v>60.987877771368602</v>
      </c>
      <c r="L1329" s="60">
        <v>51.120945039563999</v>
      </c>
      <c r="M1329" s="68">
        <v>75</v>
      </c>
      <c r="N1329" s="70">
        <f t="shared" si="162"/>
        <v>0.50819672131147542</v>
      </c>
      <c r="O1329" s="71">
        <v>87203950.797000006</v>
      </c>
      <c r="P1329" s="57">
        <f t="shared" si="163"/>
        <v>0.91300859309568339</v>
      </c>
      <c r="Q1329" s="68">
        <v>31</v>
      </c>
      <c r="R1329" s="68">
        <v>75</v>
      </c>
      <c r="S1329" s="72">
        <f t="shared" si="164"/>
        <v>56.197596463394603</v>
      </c>
    </row>
    <row r="1330" spans="1:19" x14ac:dyDescent="0.25">
      <c r="A1330" s="68">
        <f t="shared" si="167"/>
        <v>1328</v>
      </c>
      <c r="B1330" s="68" t="s">
        <v>17</v>
      </c>
      <c r="C1330" s="68" t="s">
        <v>1080</v>
      </c>
      <c r="D1330" s="68" t="s">
        <v>2399</v>
      </c>
      <c r="E1330" s="68" t="str">
        <f t="shared" si="165"/>
        <v>AD</v>
      </c>
      <c r="F1330" s="68" t="s">
        <v>1079</v>
      </c>
      <c r="G1330" s="68">
        <f t="shared" si="166"/>
        <v>69</v>
      </c>
      <c r="H1330" s="68">
        <f t="shared" si="168"/>
        <v>298</v>
      </c>
      <c r="I1330" s="68" t="str">
        <f t="shared" si="161"/>
        <v>69_298_AD</v>
      </c>
      <c r="J1330" s="60">
        <v>22.801331278636699</v>
      </c>
      <c r="K1330" s="60">
        <v>15.607856986257101</v>
      </c>
      <c r="L1330" s="60">
        <v>8.9485879192975197</v>
      </c>
      <c r="M1330" s="68">
        <v>65</v>
      </c>
      <c r="N1330" s="70">
        <f t="shared" si="162"/>
        <v>0.51694915254237284</v>
      </c>
      <c r="O1330" s="71">
        <v>7303584.8099999996</v>
      </c>
      <c r="P1330" s="57">
        <f t="shared" si="163"/>
        <v>0.34130649890035042</v>
      </c>
      <c r="Q1330" s="68">
        <v>61</v>
      </c>
      <c r="R1330" s="68">
        <v>92</v>
      </c>
      <c r="S1330" s="72">
        <f t="shared" si="164"/>
        <v>15.785925394730441</v>
      </c>
    </row>
    <row r="1331" spans="1:19" x14ac:dyDescent="0.25">
      <c r="A1331" s="68">
        <f t="shared" si="167"/>
        <v>1329</v>
      </c>
      <c r="B1331" s="68" t="s">
        <v>17</v>
      </c>
      <c r="C1331" s="68" t="s">
        <v>1080</v>
      </c>
      <c r="D1331" s="68" t="s">
        <v>2860</v>
      </c>
      <c r="E1331" s="68" t="str">
        <f t="shared" si="165"/>
        <v>OP</v>
      </c>
      <c r="F1331" s="68" t="s">
        <v>1079</v>
      </c>
      <c r="G1331" s="68">
        <f t="shared" si="166"/>
        <v>69</v>
      </c>
      <c r="H1331" s="68">
        <f t="shared" si="168"/>
        <v>298</v>
      </c>
      <c r="I1331" s="68" t="str">
        <f t="shared" si="161"/>
        <v>69_298_OP</v>
      </c>
      <c r="J1331" s="60">
        <v>66.032589856852297</v>
      </c>
      <c r="K1331" s="60">
        <v>10.1671472246056</v>
      </c>
      <c r="L1331" s="60">
        <v>7.7761818058995997</v>
      </c>
      <c r="M1331" s="68">
        <v>13</v>
      </c>
      <c r="N1331" s="70">
        <f t="shared" si="162"/>
        <v>5.0847457627118647E-2</v>
      </c>
      <c r="O1331" s="71">
        <v>1433354.91</v>
      </c>
      <c r="P1331" s="57">
        <f t="shared" si="163"/>
        <v>6.6982633698440874E-2</v>
      </c>
      <c r="Q1331" s="68">
        <v>6</v>
      </c>
      <c r="R1331" s="68">
        <v>13</v>
      </c>
      <c r="S1331" s="72">
        <f t="shared" si="164"/>
        <v>27.991972962452497</v>
      </c>
    </row>
    <row r="1332" spans="1:19" x14ac:dyDescent="0.25">
      <c r="A1332" s="68">
        <f t="shared" si="167"/>
        <v>1330</v>
      </c>
      <c r="B1332" s="68" t="s">
        <v>17</v>
      </c>
      <c r="C1332" s="68" t="s">
        <v>1080</v>
      </c>
      <c r="D1332" s="68" t="s">
        <v>3088</v>
      </c>
      <c r="E1332" s="68" t="str">
        <f t="shared" si="165"/>
        <v>SERV</v>
      </c>
      <c r="F1332" s="68" t="s">
        <v>1079</v>
      </c>
      <c r="G1332" s="68">
        <f t="shared" si="166"/>
        <v>69</v>
      </c>
      <c r="H1332" s="68">
        <f t="shared" si="168"/>
        <v>298</v>
      </c>
      <c r="I1332" s="68" t="str">
        <f t="shared" si="161"/>
        <v>69_298_SERV</v>
      </c>
      <c r="J1332" s="60">
        <v>24.980874796211101</v>
      </c>
      <c r="K1332" s="60">
        <v>19.524009565751701</v>
      </c>
      <c r="L1332" s="60">
        <v>34.147578666446996</v>
      </c>
      <c r="M1332" s="68">
        <v>70</v>
      </c>
      <c r="N1332" s="70">
        <f t="shared" si="162"/>
        <v>0.43220338983050849</v>
      </c>
      <c r="O1332" s="71">
        <v>12661963.710000001</v>
      </c>
      <c r="P1332" s="57">
        <f t="shared" si="163"/>
        <v>0.59171086740120871</v>
      </c>
      <c r="Q1332" s="68">
        <v>51</v>
      </c>
      <c r="R1332" s="68">
        <v>73</v>
      </c>
      <c r="S1332" s="72">
        <f t="shared" si="164"/>
        <v>26.217487676136599</v>
      </c>
    </row>
    <row r="1333" spans="1:19" x14ac:dyDescent="0.25">
      <c r="A1333" s="68">
        <f t="shared" si="167"/>
        <v>1331</v>
      </c>
      <c r="B1333" s="68" t="s">
        <v>17</v>
      </c>
      <c r="C1333" s="68" t="s">
        <v>2147</v>
      </c>
      <c r="D1333" s="68" t="s">
        <v>2399</v>
      </c>
      <c r="E1333" s="68" t="str">
        <f t="shared" si="165"/>
        <v>AD</v>
      </c>
      <c r="F1333" s="68" t="s">
        <v>2146</v>
      </c>
      <c r="G1333" s="68">
        <f t="shared" si="166"/>
        <v>69</v>
      </c>
      <c r="H1333" s="68">
        <f t="shared" si="168"/>
        <v>299</v>
      </c>
      <c r="I1333" s="68" t="str">
        <f t="shared" si="161"/>
        <v>69_299_AD</v>
      </c>
      <c r="J1333" s="60">
        <v>20.438452177951699</v>
      </c>
      <c r="K1333" s="60">
        <v>18.814384890071</v>
      </c>
      <c r="L1333" s="60">
        <v>8.8739048403531307</v>
      </c>
      <c r="M1333" s="68">
        <v>14</v>
      </c>
      <c r="N1333" s="70">
        <f t="shared" si="162"/>
        <v>0.47499999999999998</v>
      </c>
      <c r="O1333" s="71">
        <v>1983726.61</v>
      </c>
      <c r="P1333" s="57">
        <f t="shared" si="163"/>
        <v>0.21601837138371621</v>
      </c>
      <c r="Q1333" s="68">
        <v>19</v>
      </c>
      <c r="R1333" s="68">
        <v>20</v>
      </c>
      <c r="S1333" s="72">
        <f t="shared" si="164"/>
        <v>16.042247302791946</v>
      </c>
    </row>
    <row r="1334" spans="1:19" x14ac:dyDescent="0.25">
      <c r="A1334" s="68">
        <f t="shared" si="167"/>
        <v>1332</v>
      </c>
      <c r="B1334" s="68" t="s">
        <v>17</v>
      </c>
      <c r="C1334" s="68" t="s">
        <v>2147</v>
      </c>
      <c r="D1334" s="68" t="s">
        <v>2860</v>
      </c>
      <c r="E1334" s="68" t="str">
        <f t="shared" si="165"/>
        <v>OP</v>
      </c>
      <c r="F1334" s="68" t="s">
        <v>2146</v>
      </c>
      <c r="G1334" s="68">
        <f t="shared" si="166"/>
        <v>69</v>
      </c>
      <c r="H1334" s="68">
        <f t="shared" si="168"/>
        <v>299</v>
      </c>
      <c r="I1334" s="68" t="str">
        <f t="shared" si="161"/>
        <v>69_299_OP</v>
      </c>
      <c r="J1334" s="60">
        <v>45.765072770415998</v>
      </c>
      <c r="K1334" s="60">
        <v>39.627876344352202</v>
      </c>
      <c r="L1334" s="60">
        <v>23.633493723812499</v>
      </c>
      <c r="M1334" s="68">
        <v>12</v>
      </c>
      <c r="N1334" s="70">
        <f t="shared" si="162"/>
        <v>0.25</v>
      </c>
      <c r="O1334" s="71">
        <v>6000297.5199999996</v>
      </c>
      <c r="P1334" s="57">
        <f t="shared" si="163"/>
        <v>0.65340379644761182</v>
      </c>
      <c r="Q1334" s="68">
        <v>10</v>
      </c>
      <c r="R1334" s="68">
        <v>13</v>
      </c>
      <c r="S1334" s="72">
        <f t="shared" si="164"/>
        <v>36.342147612860231</v>
      </c>
    </row>
    <row r="1335" spans="1:19" x14ac:dyDescent="0.25">
      <c r="A1335" s="68">
        <f t="shared" si="167"/>
        <v>1333</v>
      </c>
      <c r="B1335" s="68" t="s">
        <v>17</v>
      </c>
      <c r="C1335" s="68" t="s">
        <v>2147</v>
      </c>
      <c r="D1335" s="68" t="s">
        <v>3088</v>
      </c>
      <c r="E1335" s="68" t="str">
        <f t="shared" si="165"/>
        <v>SERV</v>
      </c>
      <c r="F1335" s="68" t="s">
        <v>2146</v>
      </c>
      <c r="G1335" s="68">
        <f t="shared" si="166"/>
        <v>69</v>
      </c>
      <c r="H1335" s="68">
        <f t="shared" si="168"/>
        <v>299</v>
      </c>
      <c r="I1335" s="68" t="str">
        <f t="shared" si="161"/>
        <v>69_299_SERV</v>
      </c>
      <c r="J1335" s="60">
        <v>29.392082669138301</v>
      </c>
      <c r="K1335" s="60">
        <v>24.394758611430699</v>
      </c>
      <c r="L1335" s="60">
        <v>6.8071936505892703</v>
      </c>
      <c r="M1335" s="68">
        <v>11</v>
      </c>
      <c r="N1335" s="70">
        <f t="shared" si="162"/>
        <v>0.27500000000000002</v>
      </c>
      <c r="O1335" s="71">
        <v>1199114.31</v>
      </c>
      <c r="P1335" s="57">
        <f t="shared" si="163"/>
        <v>0.13057783216867197</v>
      </c>
      <c r="Q1335" s="68">
        <v>11</v>
      </c>
      <c r="R1335" s="68">
        <v>12</v>
      </c>
      <c r="S1335" s="72">
        <f t="shared" si="164"/>
        <v>20.198011643719422</v>
      </c>
    </row>
    <row r="1336" spans="1:19" x14ac:dyDescent="0.25">
      <c r="A1336" s="68">
        <f t="shared" si="167"/>
        <v>1334</v>
      </c>
      <c r="B1336" s="68" t="s">
        <v>17</v>
      </c>
      <c r="C1336" s="68" t="s">
        <v>492</v>
      </c>
      <c r="D1336" s="68" t="s">
        <v>2399</v>
      </c>
      <c r="E1336" s="68" t="str">
        <f t="shared" si="165"/>
        <v>AD</v>
      </c>
      <c r="F1336" s="68" t="s">
        <v>491</v>
      </c>
      <c r="G1336" s="68">
        <f t="shared" si="166"/>
        <v>69</v>
      </c>
      <c r="H1336" s="68">
        <f t="shared" si="168"/>
        <v>300</v>
      </c>
      <c r="I1336" s="68" t="str">
        <f t="shared" si="161"/>
        <v>69_300_AD</v>
      </c>
      <c r="J1336" s="60">
        <v>18.9613939703742</v>
      </c>
      <c r="K1336" s="60">
        <v>47.1637888543125</v>
      </c>
      <c r="L1336" s="60">
        <v>45.440747376297097</v>
      </c>
      <c r="M1336" s="68">
        <v>92</v>
      </c>
      <c r="N1336" s="70">
        <f t="shared" si="162"/>
        <v>0.39130434782608697</v>
      </c>
      <c r="O1336" s="71">
        <v>13521953.1599999</v>
      </c>
      <c r="P1336" s="57">
        <f t="shared" si="163"/>
        <v>3.9355472437829241E-2</v>
      </c>
      <c r="Q1336" s="68">
        <v>72</v>
      </c>
      <c r="R1336" s="68">
        <v>100</v>
      </c>
      <c r="S1336" s="72">
        <f t="shared" si="164"/>
        <v>37.188643400327933</v>
      </c>
    </row>
    <row r="1337" spans="1:19" x14ac:dyDescent="0.25">
      <c r="A1337" s="68">
        <f t="shared" si="167"/>
        <v>1335</v>
      </c>
      <c r="B1337" s="68" t="s">
        <v>17</v>
      </c>
      <c r="C1337" s="68" t="s">
        <v>492</v>
      </c>
      <c r="D1337" s="68" t="s">
        <v>2860</v>
      </c>
      <c r="E1337" s="68" t="str">
        <f t="shared" si="165"/>
        <v>OP</v>
      </c>
      <c r="F1337" s="68" t="s">
        <v>491</v>
      </c>
      <c r="G1337" s="68">
        <f t="shared" si="166"/>
        <v>69</v>
      </c>
      <c r="H1337" s="68">
        <f t="shared" si="168"/>
        <v>300</v>
      </c>
      <c r="I1337" s="68" t="str">
        <f t="shared" si="161"/>
        <v>69_300_OP</v>
      </c>
      <c r="J1337" s="60">
        <v>56.441338632801497</v>
      </c>
      <c r="K1337" s="60">
        <v>30.301357603359399</v>
      </c>
      <c r="L1337" s="60">
        <v>32.763636864732703</v>
      </c>
      <c r="M1337" s="68">
        <v>36</v>
      </c>
      <c r="N1337" s="70">
        <f t="shared" si="162"/>
        <v>0.10326086956521739</v>
      </c>
      <c r="O1337" s="71">
        <v>134088237.38600001</v>
      </c>
      <c r="P1337" s="57">
        <f t="shared" si="163"/>
        <v>0.39026210697818053</v>
      </c>
      <c r="Q1337" s="68">
        <v>19</v>
      </c>
      <c r="R1337" s="68">
        <v>36</v>
      </c>
      <c r="S1337" s="72">
        <f t="shared" si="164"/>
        <v>39.835444366964531</v>
      </c>
    </row>
    <row r="1338" spans="1:19" x14ac:dyDescent="0.25">
      <c r="A1338" s="68">
        <f t="shared" si="167"/>
        <v>1336</v>
      </c>
      <c r="B1338" s="68" t="s">
        <v>17</v>
      </c>
      <c r="C1338" s="68" t="s">
        <v>492</v>
      </c>
      <c r="D1338" s="68" t="s">
        <v>3088</v>
      </c>
      <c r="E1338" s="68" t="str">
        <f t="shared" si="165"/>
        <v>SERV</v>
      </c>
      <c r="F1338" s="68" t="s">
        <v>491</v>
      </c>
      <c r="G1338" s="68">
        <f t="shared" si="166"/>
        <v>69</v>
      </c>
      <c r="H1338" s="68">
        <f t="shared" si="168"/>
        <v>300</v>
      </c>
      <c r="I1338" s="68" t="str">
        <f t="shared" si="161"/>
        <v>69_300_SERV</v>
      </c>
      <c r="J1338" s="60">
        <v>30.759967578144099</v>
      </c>
      <c r="K1338" s="60">
        <v>44.8870939439376</v>
      </c>
      <c r="L1338" s="60">
        <v>38.3738292051979</v>
      </c>
      <c r="M1338" s="68">
        <v>153</v>
      </c>
      <c r="N1338" s="70">
        <f t="shared" si="162"/>
        <v>0.48369565217391303</v>
      </c>
      <c r="O1338" s="71">
        <v>193055043.65000001</v>
      </c>
      <c r="P1338" s="57">
        <f t="shared" si="163"/>
        <v>0.56188424552652061</v>
      </c>
      <c r="Q1338" s="68">
        <v>89</v>
      </c>
      <c r="R1338" s="68">
        <v>154</v>
      </c>
      <c r="S1338" s="72">
        <f t="shared" si="164"/>
        <v>38.006963575759869</v>
      </c>
    </row>
    <row r="1339" spans="1:19" x14ac:dyDescent="0.25">
      <c r="A1339" s="68">
        <f t="shared" si="167"/>
        <v>1337</v>
      </c>
      <c r="B1339" s="68" t="s">
        <v>17</v>
      </c>
      <c r="C1339" s="68" t="s">
        <v>492</v>
      </c>
      <c r="D1339" s="68" t="s">
        <v>2893</v>
      </c>
      <c r="E1339" s="68" t="str">
        <f t="shared" si="165"/>
        <v>SOP</v>
      </c>
      <c r="F1339" s="68" t="s">
        <v>491</v>
      </c>
      <c r="G1339" s="68">
        <f t="shared" si="166"/>
        <v>69</v>
      </c>
      <c r="H1339" s="68">
        <f t="shared" si="168"/>
        <v>300</v>
      </c>
      <c r="I1339" s="68" t="str">
        <f t="shared" si="161"/>
        <v>69_300_SOP</v>
      </c>
      <c r="J1339" s="60">
        <v>40.068802377920001</v>
      </c>
      <c r="K1339" s="60">
        <v>17.4130669631211</v>
      </c>
      <c r="L1339" s="60">
        <v>25.574976304246398</v>
      </c>
      <c r="M1339" s="68">
        <v>5</v>
      </c>
      <c r="N1339" s="70">
        <f t="shared" si="162"/>
        <v>2.1739130434782608E-2</v>
      </c>
      <c r="O1339" s="71">
        <v>2919846.16</v>
      </c>
      <c r="P1339" s="57">
        <f t="shared" si="163"/>
        <v>8.4981750574694634E-3</v>
      </c>
      <c r="Q1339" s="68">
        <v>4</v>
      </c>
      <c r="R1339" s="68">
        <v>5</v>
      </c>
      <c r="S1339" s="72">
        <f t="shared" si="164"/>
        <v>27.685615215095833</v>
      </c>
    </row>
    <row r="1340" spans="1:19" x14ac:dyDescent="0.25">
      <c r="A1340" s="68">
        <f t="shared" si="167"/>
        <v>1338</v>
      </c>
      <c r="B1340" s="68" t="s">
        <v>17</v>
      </c>
      <c r="C1340" s="68" t="s">
        <v>1832</v>
      </c>
      <c r="D1340" s="68" t="s">
        <v>2399</v>
      </c>
      <c r="E1340" s="68" t="str">
        <f t="shared" si="165"/>
        <v>AD</v>
      </c>
      <c r="F1340" s="68" t="s">
        <v>1831</v>
      </c>
      <c r="G1340" s="68">
        <f t="shared" si="166"/>
        <v>69</v>
      </c>
      <c r="H1340" s="68">
        <f t="shared" si="168"/>
        <v>301</v>
      </c>
      <c r="I1340" s="68" t="str">
        <f t="shared" si="161"/>
        <v>69_301_AD</v>
      </c>
      <c r="J1340" s="60">
        <v>20.136154137468701</v>
      </c>
      <c r="K1340" s="60">
        <v>72.701216427347006</v>
      </c>
      <c r="L1340" s="60">
        <v>64.639768121400706</v>
      </c>
      <c r="M1340" s="68">
        <v>110</v>
      </c>
      <c r="N1340" s="70">
        <f t="shared" si="162"/>
        <v>0.5214723926380368</v>
      </c>
      <c r="O1340" s="71">
        <v>19037583.5954023</v>
      </c>
      <c r="P1340" s="57">
        <f t="shared" si="163"/>
        <v>0.3087595294398458</v>
      </c>
      <c r="Q1340" s="68">
        <v>85</v>
      </c>
      <c r="R1340" s="68">
        <v>168</v>
      </c>
      <c r="S1340" s="72">
        <f t="shared" si="164"/>
        <v>52.492379562072131</v>
      </c>
    </row>
    <row r="1341" spans="1:19" x14ac:dyDescent="0.25">
      <c r="A1341" s="68">
        <f t="shared" si="167"/>
        <v>1339</v>
      </c>
      <c r="B1341" s="68" t="s">
        <v>17</v>
      </c>
      <c r="C1341" s="68" t="s">
        <v>1832</v>
      </c>
      <c r="D1341" s="68" t="s">
        <v>2860</v>
      </c>
      <c r="E1341" s="68" t="str">
        <f t="shared" si="165"/>
        <v>OP</v>
      </c>
      <c r="F1341" s="68" t="s">
        <v>1831</v>
      </c>
      <c r="G1341" s="68">
        <f t="shared" si="166"/>
        <v>69</v>
      </c>
      <c r="H1341" s="68">
        <f t="shared" si="168"/>
        <v>301</v>
      </c>
      <c r="I1341" s="68" t="str">
        <f t="shared" si="161"/>
        <v>69_301_OP</v>
      </c>
      <c r="J1341" s="60">
        <v>71.740603701045004</v>
      </c>
      <c r="K1341" s="60">
        <v>60.768892125915897</v>
      </c>
      <c r="L1341" s="60">
        <v>23.7859678768693</v>
      </c>
      <c r="M1341" s="68">
        <v>8</v>
      </c>
      <c r="N1341" s="70">
        <f t="shared" si="162"/>
        <v>2.4539877300613498E-2</v>
      </c>
      <c r="O1341" s="71">
        <v>9384537.1599999908</v>
      </c>
      <c r="P1341" s="57">
        <f t="shared" si="163"/>
        <v>0.15220236659825487</v>
      </c>
      <c r="Q1341" s="68">
        <v>4</v>
      </c>
      <c r="R1341" s="68">
        <v>8</v>
      </c>
      <c r="S1341" s="72">
        <f t="shared" si="164"/>
        <v>52.098487901276741</v>
      </c>
    </row>
    <row r="1342" spans="1:19" x14ac:dyDescent="0.25">
      <c r="A1342" s="68">
        <f t="shared" si="167"/>
        <v>1340</v>
      </c>
      <c r="B1342" s="68" t="s">
        <v>17</v>
      </c>
      <c r="C1342" s="68" t="s">
        <v>1832</v>
      </c>
      <c r="D1342" s="68" t="s">
        <v>3088</v>
      </c>
      <c r="E1342" s="68" t="str">
        <f t="shared" si="165"/>
        <v>SERV</v>
      </c>
      <c r="F1342" s="68" t="s">
        <v>1831</v>
      </c>
      <c r="G1342" s="68">
        <f t="shared" si="166"/>
        <v>69</v>
      </c>
      <c r="H1342" s="68">
        <f t="shared" si="168"/>
        <v>301</v>
      </c>
      <c r="I1342" s="68" t="str">
        <f t="shared" si="161"/>
        <v>69_301_SERV</v>
      </c>
      <c r="J1342" s="60">
        <v>22.076066443521299</v>
      </c>
      <c r="K1342" s="60">
        <v>73.543332240079906</v>
      </c>
      <c r="L1342" s="60">
        <v>45.170016283710801</v>
      </c>
      <c r="M1342" s="68">
        <v>132</v>
      </c>
      <c r="N1342" s="70">
        <f t="shared" si="162"/>
        <v>0.45398773006134968</v>
      </c>
      <c r="O1342" s="71">
        <v>33236165.969999999</v>
      </c>
      <c r="P1342" s="57">
        <f t="shared" si="163"/>
        <v>0.53903810396189933</v>
      </c>
      <c r="Q1342" s="68">
        <v>74</v>
      </c>
      <c r="R1342" s="68">
        <v>155</v>
      </c>
      <c r="S1342" s="72">
        <f t="shared" si="164"/>
        <v>46.929804989104007</v>
      </c>
    </row>
    <row r="1343" spans="1:19" x14ac:dyDescent="0.25">
      <c r="A1343" s="68">
        <f t="shared" si="167"/>
        <v>1341</v>
      </c>
      <c r="B1343" s="68" t="s">
        <v>17</v>
      </c>
      <c r="C1343" s="68" t="s">
        <v>807</v>
      </c>
      <c r="D1343" s="68" t="s">
        <v>2399</v>
      </c>
      <c r="E1343" s="68" t="str">
        <f t="shared" si="165"/>
        <v>AD</v>
      </c>
      <c r="F1343" s="68" t="s">
        <v>806</v>
      </c>
      <c r="G1343" s="68">
        <f t="shared" si="166"/>
        <v>69</v>
      </c>
      <c r="H1343" s="68">
        <f t="shared" si="168"/>
        <v>302</v>
      </c>
      <c r="I1343" s="68" t="str">
        <f t="shared" si="161"/>
        <v>69_302_AD</v>
      </c>
      <c r="J1343" s="60">
        <v>17.002344324521101</v>
      </c>
      <c r="K1343" s="60">
        <v>35.5838314368266</v>
      </c>
      <c r="L1343" s="60">
        <v>56.227100084531997</v>
      </c>
      <c r="M1343" s="68">
        <v>75</v>
      </c>
      <c r="N1343" s="70">
        <f t="shared" si="162"/>
        <v>0.46560846560846558</v>
      </c>
      <c r="O1343" s="71">
        <v>6435777.71</v>
      </c>
      <c r="P1343" s="57">
        <f t="shared" si="163"/>
        <v>8.031727476405516E-2</v>
      </c>
      <c r="Q1343" s="68">
        <v>88</v>
      </c>
      <c r="R1343" s="68">
        <v>122</v>
      </c>
      <c r="S1343" s="72">
        <f t="shared" si="164"/>
        <v>36.271091948626569</v>
      </c>
    </row>
    <row r="1344" spans="1:19" x14ac:dyDescent="0.25">
      <c r="A1344" s="68">
        <f t="shared" si="167"/>
        <v>1342</v>
      </c>
      <c r="B1344" s="68" t="s">
        <v>17</v>
      </c>
      <c r="C1344" s="68" t="s">
        <v>807</v>
      </c>
      <c r="D1344" s="68" t="s">
        <v>2860</v>
      </c>
      <c r="E1344" s="68" t="str">
        <f t="shared" si="165"/>
        <v>OP</v>
      </c>
      <c r="F1344" s="68" t="s">
        <v>806</v>
      </c>
      <c r="G1344" s="68">
        <f t="shared" si="166"/>
        <v>69</v>
      </c>
      <c r="H1344" s="68">
        <f t="shared" si="168"/>
        <v>302</v>
      </c>
      <c r="I1344" s="68" t="str">
        <f t="shared" si="161"/>
        <v>69_302_OP</v>
      </c>
      <c r="J1344" s="60">
        <v>21.248587241301301</v>
      </c>
      <c r="K1344" s="60">
        <v>45.291882703549398</v>
      </c>
      <c r="L1344" s="60">
        <v>15.7073621299833</v>
      </c>
      <c r="M1344" s="68">
        <v>98</v>
      </c>
      <c r="N1344" s="70">
        <f t="shared" si="162"/>
        <v>0.1693121693121693</v>
      </c>
      <c r="O1344" s="71">
        <v>57667868.969999902</v>
      </c>
      <c r="P1344" s="57">
        <f t="shared" si="163"/>
        <v>0.71968397384579852</v>
      </c>
      <c r="Q1344" s="68">
        <v>32</v>
      </c>
      <c r="R1344" s="68">
        <v>98</v>
      </c>
      <c r="S1344" s="72">
        <f t="shared" si="164"/>
        <v>27.415944024944665</v>
      </c>
    </row>
    <row r="1345" spans="1:19" x14ac:dyDescent="0.25">
      <c r="A1345" s="68">
        <f t="shared" si="167"/>
        <v>1343</v>
      </c>
      <c r="B1345" s="68" t="s">
        <v>17</v>
      </c>
      <c r="C1345" s="68" t="s">
        <v>807</v>
      </c>
      <c r="D1345" s="68" t="s">
        <v>3088</v>
      </c>
      <c r="E1345" s="68" t="str">
        <f t="shared" si="165"/>
        <v>SERV</v>
      </c>
      <c r="F1345" s="68" t="s">
        <v>806</v>
      </c>
      <c r="G1345" s="68">
        <f t="shared" si="166"/>
        <v>69</v>
      </c>
      <c r="H1345" s="68">
        <f t="shared" si="168"/>
        <v>302</v>
      </c>
      <c r="I1345" s="68" t="str">
        <f t="shared" si="161"/>
        <v>69_302_SERV</v>
      </c>
      <c r="J1345" s="60">
        <v>30.988971083667099</v>
      </c>
      <c r="K1345" s="60">
        <v>24.010043320949102</v>
      </c>
      <c r="L1345" s="60">
        <v>43.756283207111103</v>
      </c>
      <c r="M1345" s="68">
        <v>108</v>
      </c>
      <c r="N1345" s="70">
        <f t="shared" si="162"/>
        <v>0.36507936507936506</v>
      </c>
      <c r="O1345" s="71">
        <v>16025786.607000001</v>
      </c>
      <c r="P1345" s="57">
        <f t="shared" si="163"/>
        <v>0.1999987513901462</v>
      </c>
      <c r="Q1345" s="68">
        <v>69</v>
      </c>
      <c r="R1345" s="68">
        <v>115</v>
      </c>
      <c r="S1345" s="72">
        <f t="shared" si="164"/>
        <v>32.918432537242438</v>
      </c>
    </row>
    <row r="1346" spans="1:19" x14ac:dyDescent="0.25">
      <c r="A1346" s="68">
        <f t="shared" si="167"/>
        <v>1344</v>
      </c>
      <c r="B1346" s="68" t="s">
        <v>17</v>
      </c>
      <c r="C1346" s="68" t="s">
        <v>548</v>
      </c>
      <c r="D1346" s="68" t="s">
        <v>2399</v>
      </c>
      <c r="E1346" s="68" t="str">
        <f t="shared" si="165"/>
        <v>AD</v>
      </c>
      <c r="F1346" s="68" t="s">
        <v>547</v>
      </c>
      <c r="G1346" s="68">
        <f t="shared" si="166"/>
        <v>69</v>
      </c>
      <c r="H1346" s="68">
        <f t="shared" si="168"/>
        <v>303</v>
      </c>
      <c r="I1346" s="68" t="str">
        <f t="shared" si="161"/>
        <v>69_303_AD</v>
      </c>
      <c r="J1346" s="60">
        <v>16.954646170784599</v>
      </c>
      <c r="K1346" s="60">
        <v>27.888569013961401</v>
      </c>
      <c r="L1346" s="60">
        <v>44.246466886975298</v>
      </c>
      <c r="M1346" s="68">
        <v>41</v>
      </c>
      <c r="N1346" s="70">
        <f t="shared" si="162"/>
        <v>0.44262295081967212</v>
      </c>
      <c r="O1346" s="71">
        <v>11160067.609999901</v>
      </c>
      <c r="P1346" s="57">
        <f t="shared" si="163"/>
        <v>6.2344417717779009E-2</v>
      </c>
      <c r="Q1346" s="68">
        <v>54</v>
      </c>
      <c r="R1346" s="68">
        <v>77</v>
      </c>
      <c r="S1346" s="72">
        <f t="shared" si="164"/>
        <v>29.696560690573765</v>
      </c>
    </row>
    <row r="1347" spans="1:19" x14ac:dyDescent="0.25">
      <c r="A1347" s="68">
        <f t="shared" si="167"/>
        <v>1345</v>
      </c>
      <c r="B1347" s="68" t="s">
        <v>17</v>
      </c>
      <c r="C1347" s="68" t="s">
        <v>548</v>
      </c>
      <c r="D1347" s="68" t="s">
        <v>2860</v>
      </c>
      <c r="E1347" s="68" t="str">
        <f t="shared" si="165"/>
        <v>OP</v>
      </c>
      <c r="F1347" s="68" t="s">
        <v>547</v>
      </c>
      <c r="G1347" s="68">
        <f t="shared" si="166"/>
        <v>69</v>
      </c>
      <c r="H1347" s="68">
        <f t="shared" si="168"/>
        <v>303</v>
      </c>
      <c r="I1347" s="68" t="str">
        <f t="shared" ref="I1347:I1410" si="169">CONCATENATE(G1347,"_",H1347,"_",E1347)</f>
        <v>69_303_OP</v>
      </c>
      <c r="J1347" s="60">
        <v>30.996270883383499</v>
      </c>
      <c r="K1347" s="60">
        <v>14.0617966666964</v>
      </c>
      <c r="L1347" s="60">
        <v>20.5937155952906</v>
      </c>
      <c r="M1347" s="68">
        <v>106</v>
      </c>
      <c r="N1347" s="70">
        <f t="shared" ref="N1347:N1410" si="170">Q1347/SUMIF($C$3:$C$3832,C1347,$Q$3:$Q$3832)</f>
        <v>0.31147540983606559</v>
      </c>
      <c r="O1347" s="71">
        <v>136196274.169999</v>
      </c>
      <c r="P1347" s="57">
        <f t="shared" ref="P1347:P1410" si="171">O1347/SUMIF($C$3:$C$3832,C1347,$O$3:$O$3832)</f>
        <v>0.76084462076656267</v>
      </c>
      <c r="Q1347" s="68">
        <v>38</v>
      </c>
      <c r="R1347" s="68">
        <v>106</v>
      </c>
      <c r="S1347" s="72">
        <f t="shared" ref="S1347:S1410" si="172">AVERAGE(J1347:L1347)</f>
        <v>21.883927715123502</v>
      </c>
    </row>
    <row r="1348" spans="1:19" x14ac:dyDescent="0.25">
      <c r="A1348" s="68">
        <f t="shared" si="167"/>
        <v>1346</v>
      </c>
      <c r="B1348" s="68" t="s">
        <v>17</v>
      </c>
      <c r="C1348" s="68" t="s">
        <v>548</v>
      </c>
      <c r="D1348" s="68" t="s">
        <v>3088</v>
      </c>
      <c r="E1348" s="68" t="str">
        <f t="shared" ref="E1348:E1411" si="173">IF(D1348="Adquisiciones","AD",IF(D1348="Arrendamientos","AR",IF(D1348="Servicios","SERV",IF(D1348="Obra pública","OP",IF(D1348="Servicios relacionados con la OP","SOP","")))))</f>
        <v>SERV</v>
      </c>
      <c r="F1348" s="69" t="s">
        <v>547</v>
      </c>
      <c r="G1348" s="68">
        <f t="shared" ref="G1348:G1411" si="174">IF(B1348&lt;&gt;B1347,G1347+1,G1347)</f>
        <v>69</v>
      </c>
      <c r="H1348" s="68">
        <f t="shared" si="168"/>
        <v>303</v>
      </c>
      <c r="I1348" s="68" t="str">
        <f t="shared" si="169"/>
        <v>69_303_SERV</v>
      </c>
      <c r="J1348" s="60">
        <v>15.0884580223229</v>
      </c>
      <c r="K1348" s="60">
        <v>30.674146087696499</v>
      </c>
      <c r="L1348" s="60">
        <v>22.626138285542002</v>
      </c>
      <c r="M1348" s="68">
        <v>45</v>
      </c>
      <c r="N1348" s="70">
        <f t="shared" si="170"/>
        <v>0.24590163934426229</v>
      </c>
      <c r="O1348" s="71">
        <v>31650344.280000001</v>
      </c>
      <c r="P1348" s="57">
        <f t="shared" si="171"/>
        <v>0.17681096151565834</v>
      </c>
      <c r="Q1348" s="68">
        <v>30</v>
      </c>
      <c r="R1348" s="68">
        <v>52</v>
      </c>
      <c r="S1348" s="72">
        <f t="shared" si="172"/>
        <v>22.796247465187133</v>
      </c>
    </row>
    <row r="1349" spans="1:19" x14ac:dyDescent="0.25">
      <c r="A1349" s="68">
        <f t="shared" ref="A1349:A1412" si="175">A1348+1</f>
        <v>1347</v>
      </c>
      <c r="B1349" s="68" t="s">
        <v>17</v>
      </c>
      <c r="C1349" s="68" t="s">
        <v>1321</v>
      </c>
      <c r="D1349" s="68" t="s">
        <v>2399</v>
      </c>
      <c r="E1349" s="68" t="str">
        <f t="shared" si="173"/>
        <v>AD</v>
      </c>
      <c r="F1349" s="68" t="s">
        <v>1320</v>
      </c>
      <c r="G1349" s="68">
        <f t="shared" si="174"/>
        <v>69</v>
      </c>
      <c r="H1349" s="68">
        <f t="shared" si="168"/>
        <v>304</v>
      </c>
      <c r="I1349" s="68" t="str">
        <f t="shared" si="169"/>
        <v>69_304_AD</v>
      </c>
      <c r="J1349" s="60">
        <v>27.486202943103098</v>
      </c>
      <c r="K1349" s="60">
        <v>39.532658070256701</v>
      </c>
      <c r="L1349" s="60">
        <v>60.518676269377799</v>
      </c>
      <c r="M1349" s="68">
        <v>48</v>
      </c>
      <c r="N1349" s="70">
        <f t="shared" si="170"/>
        <v>0.6029411764705882</v>
      </c>
      <c r="O1349" s="71">
        <v>5944795.1600000001</v>
      </c>
      <c r="P1349" s="57">
        <f t="shared" si="171"/>
        <v>0.32241323600998489</v>
      </c>
      <c r="Q1349" s="68">
        <v>41</v>
      </c>
      <c r="R1349" s="68">
        <v>75</v>
      </c>
      <c r="S1349" s="72">
        <f t="shared" si="172"/>
        <v>42.512512427579196</v>
      </c>
    </row>
    <row r="1350" spans="1:19" x14ac:dyDescent="0.25">
      <c r="A1350" s="68">
        <f t="shared" si="175"/>
        <v>1348</v>
      </c>
      <c r="B1350" s="68" t="s">
        <v>17</v>
      </c>
      <c r="C1350" s="68" t="s">
        <v>1321</v>
      </c>
      <c r="D1350" s="68" t="s">
        <v>2860</v>
      </c>
      <c r="E1350" s="68" t="str">
        <f t="shared" si="173"/>
        <v>OP</v>
      </c>
      <c r="F1350" s="68" t="s">
        <v>1320</v>
      </c>
      <c r="G1350" s="68">
        <f t="shared" si="174"/>
        <v>69</v>
      </c>
      <c r="H1350" s="68">
        <f t="shared" si="168"/>
        <v>304</v>
      </c>
      <c r="I1350" s="68" t="str">
        <f t="shared" si="169"/>
        <v>69_304_OP</v>
      </c>
      <c r="J1350" s="60">
        <v>72.388228126486695</v>
      </c>
      <c r="K1350" s="60">
        <v>28.603442678263299</v>
      </c>
      <c r="L1350" s="60">
        <v>10.703685544591201</v>
      </c>
      <c r="M1350" s="68">
        <v>5</v>
      </c>
      <c r="N1350" s="70">
        <f t="shared" si="170"/>
        <v>4.4117647058823532E-2</v>
      </c>
      <c r="O1350" s="71">
        <v>682086.75</v>
      </c>
      <c r="P1350" s="57">
        <f t="shared" si="171"/>
        <v>3.6992661713012416E-2</v>
      </c>
      <c r="Q1350" s="68">
        <v>3</v>
      </c>
      <c r="R1350" s="68">
        <v>5</v>
      </c>
      <c r="S1350" s="72">
        <f t="shared" si="172"/>
        <v>37.231785449780396</v>
      </c>
    </row>
    <row r="1351" spans="1:19" x14ac:dyDescent="0.25">
      <c r="A1351" s="68">
        <f t="shared" si="175"/>
        <v>1349</v>
      </c>
      <c r="B1351" s="68" t="s">
        <v>17</v>
      </c>
      <c r="C1351" s="68" t="s">
        <v>1321</v>
      </c>
      <c r="D1351" s="68" t="s">
        <v>3088</v>
      </c>
      <c r="E1351" s="68" t="str">
        <f t="shared" si="173"/>
        <v>SERV</v>
      </c>
      <c r="F1351" s="68" t="s">
        <v>1320</v>
      </c>
      <c r="G1351" s="68">
        <f t="shared" si="174"/>
        <v>69</v>
      </c>
      <c r="H1351" s="68">
        <f t="shared" si="168"/>
        <v>304</v>
      </c>
      <c r="I1351" s="68" t="str">
        <f t="shared" si="169"/>
        <v>69_304_SERV</v>
      </c>
      <c r="J1351" s="60">
        <v>24.2329608866259</v>
      </c>
      <c r="K1351" s="60">
        <v>54.947850796557198</v>
      </c>
      <c r="L1351" s="60">
        <v>51.427586515690898</v>
      </c>
      <c r="M1351" s="68">
        <v>35</v>
      </c>
      <c r="N1351" s="70">
        <f t="shared" si="170"/>
        <v>0.35294117647058826</v>
      </c>
      <c r="O1351" s="71">
        <v>11811552.050000001</v>
      </c>
      <c r="P1351" s="57">
        <f t="shared" si="171"/>
        <v>0.64059410227700275</v>
      </c>
      <c r="Q1351" s="68">
        <v>24</v>
      </c>
      <c r="R1351" s="68">
        <v>36</v>
      </c>
      <c r="S1351" s="72">
        <f t="shared" si="172"/>
        <v>43.536132732958002</v>
      </c>
    </row>
    <row r="1352" spans="1:19" x14ac:dyDescent="0.25">
      <c r="A1352" s="68">
        <f t="shared" si="175"/>
        <v>1350</v>
      </c>
      <c r="B1352" s="68" t="s">
        <v>17</v>
      </c>
      <c r="C1352" s="68" t="s">
        <v>303</v>
      </c>
      <c r="D1352" s="68" t="s">
        <v>2399</v>
      </c>
      <c r="E1352" s="68" t="str">
        <f t="shared" si="173"/>
        <v>AD</v>
      </c>
      <c r="F1352" s="68" t="s">
        <v>302</v>
      </c>
      <c r="G1352" s="68">
        <f t="shared" si="174"/>
        <v>69</v>
      </c>
      <c r="H1352" s="68">
        <f t="shared" si="168"/>
        <v>305</v>
      </c>
      <c r="I1352" s="68" t="str">
        <f t="shared" si="169"/>
        <v>69_305_AD</v>
      </c>
      <c r="J1352" s="60">
        <v>26.133344020161701</v>
      </c>
      <c r="K1352" s="60">
        <v>25.1112402345838</v>
      </c>
      <c r="L1352" s="60">
        <v>8.1618868592991092</v>
      </c>
      <c r="M1352" s="68">
        <v>37</v>
      </c>
      <c r="N1352" s="70">
        <f t="shared" si="170"/>
        <v>0.45588235294117646</v>
      </c>
      <c r="O1352" s="71">
        <v>6033416.1399999997</v>
      </c>
      <c r="P1352" s="57">
        <f t="shared" si="171"/>
        <v>0.25623282165657668</v>
      </c>
      <c r="Q1352" s="68">
        <v>31</v>
      </c>
      <c r="R1352" s="68">
        <v>96</v>
      </c>
      <c r="S1352" s="72">
        <f t="shared" si="172"/>
        <v>19.802157038014872</v>
      </c>
    </row>
    <row r="1353" spans="1:19" x14ac:dyDescent="0.25">
      <c r="A1353" s="68">
        <f t="shared" si="175"/>
        <v>1351</v>
      </c>
      <c r="B1353" s="68" t="s">
        <v>17</v>
      </c>
      <c r="C1353" s="68" t="s">
        <v>303</v>
      </c>
      <c r="D1353" s="68" t="s">
        <v>2860</v>
      </c>
      <c r="E1353" s="68" t="str">
        <f t="shared" si="173"/>
        <v>OP</v>
      </c>
      <c r="F1353" s="68" t="s">
        <v>302</v>
      </c>
      <c r="G1353" s="68">
        <f t="shared" si="174"/>
        <v>69</v>
      </c>
      <c r="H1353" s="68">
        <f t="shared" ref="H1353:H1416" si="176">IF(B1353&lt;&gt;B1352,1,IF(C1353&lt;&gt;C1352,H1352+1,H1352))</f>
        <v>305</v>
      </c>
      <c r="I1353" s="68" t="str">
        <f t="shared" si="169"/>
        <v>69_305_OP</v>
      </c>
      <c r="J1353" s="60">
        <v>59.015173043524499</v>
      </c>
      <c r="K1353" s="60">
        <v>29.676637823657099</v>
      </c>
      <c r="L1353" s="60">
        <v>7.0791571062111203</v>
      </c>
      <c r="M1353" s="68">
        <v>7</v>
      </c>
      <c r="N1353" s="70">
        <f t="shared" si="170"/>
        <v>8.8235294117647065E-2</v>
      </c>
      <c r="O1353" s="71">
        <v>1219571.8999999999</v>
      </c>
      <c r="P1353" s="57">
        <f t="shared" si="171"/>
        <v>5.1793932640965219E-2</v>
      </c>
      <c r="Q1353" s="68">
        <v>6</v>
      </c>
      <c r="R1353" s="68">
        <v>7</v>
      </c>
      <c r="S1353" s="72">
        <f t="shared" si="172"/>
        <v>31.923655991130904</v>
      </c>
    </row>
    <row r="1354" spans="1:19" x14ac:dyDescent="0.25">
      <c r="A1354" s="68">
        <f t="shared" si="175"/>
        <v>1352</v>
      </c>
      <c r="B1354" s="68" t="s">
        <v>17</v>
      </c>
      <c r="C1354" s="68" t="s">
        <v>303</v>
      </c>
      <c r="D1354" s="68" t="s">
        <v>3088</v>
      </c>
      <c r="E1354" s="68" t="str">
        <f t="shared" si="173"/>
        <v>SERV</v>
      </c>
      <c r="F1354" s="68" t="s">
        <v>302</v>
      </c>
      <c r="G1354" s="68">
        <f t="shared" si="174"/>
        <v>69</v>
      </c>
      <c r="H1354" s="68">
        <f t="shared" si="176"/>
        <v>305</v>
      </c>
      <c r="I1354" s="68" t="str">
        <f t="shared" si="169"/>
        <v>69_305_SERV</v>
      </c>
      <c r="J1354" s="60">
        <v>41.098987704082603</v>
      </c>
      <c r="K1354" s="60">
        <v>15.949417841921299</v>
      </c>
      <c r="L1354" s="60">
        <v>6.5760946765152202</v>
      </c>
      <c r="M1354" s="68">
        <v>118</v>
      </c>
      <c r="N1354" s="70">
        <f t="shared" si="170"/>
        <v>0.45588235294117646</v>
      </c>
      <c r="O1354" s="71">
        <v>16293629.060000001</v>
      </c>
      <c r="P1354" s="57">
        <f t="shared" si="171"/>
        <v>0.691973245702458</v>
      </c>
      <c r="Q1354" s="68">
        <v>31</v>
      </c>
      <c r="R1354" s="68">
        <v>118</v>
      </c>
      <c r="S1354" s="72">
        <f t="shared" si="172"/>
        <v>21.208166740839708</v>
      </c>
    </row>
    <row r="1355" spans="1:19" x14ac:dyDescent="0.25">
      <c r="A1355" s="68">
        <f t="shared" si="175"/>
        <v>1353</v>
      </c>
      <c r="B1355" s="68" t="s">
        <v>17</v>
      </c>
      <c r="C1355" s="68" t="s">
        <v>1526</v>
      </c>
      <c r="D1355" s="68" t="s">
        <v>2399</v>
      </c>
      <c r="E1355" s="68" t="str">
        <f t="shared" si="173"/>
        <v>AD</v>
      </c>
      <c r="F1355" s="68" t="s">
        <v>1525</v>
      </c>
      <c r="G1355" s="68">
        <f t="shared" si="174"/>
        <v>69</v>
      </c>
      <c r="H1355" s="68">
        <f t="shared" si="176"/>
        <v>306</v>
      </c>
      <c r="I1355" s="68" t="str">
        <f t="shared" si="169"/>
        <v>69_306_AD</v>
      </c>
      <c r="J1355" s="60">
        <v>22.55721707415</v>
      </c>
      <c r="K1355" s="60">
        <v>23.934009029176501</v>
      </c>
      <c r="L1355" s="60">
        <v>42.5340683709423</v>
      </c>
      <c r="M1355" s="68">
        <v>49</v>
      </c>
      <c r="N1355" s="70">
        <f t="shared" si="170"/>
        <v>0.33600000000000002</v>
      </c>
      <c r="O1355" s="71">
        <v>11459009.380000001</v>
      </c>
      <c r="P1355" s="57">
        <f t="shared" si="171"/>
        <v>7.5103825709928559E-2</v>
      </c>
      <c r="Q1355" s="68">
        <v>42</v>
      </c>
      <c r="R1355" s="68">
        <v>60</v>
      </c>
      <c r="S1355" s="72">
        <f t="shared" si="172"/>
        <v>29.6750981580896</v>
      </c>
    </row>
    <row r="1356" spans="1:19" x14ac:dyDescent="0.25">
      <c r="A1356" s="68">
        <f t="shared" si="175"/>
        <v>1354</v>
      </c>
      <c r="B1356" s="68" t="s">
        <v>17</v>
      </c>
      <c r="C1356" s="68" t="s">
        <v>1526</v>
      </c>
      <c r="D1356" s="68" t="s">
        <v>2860</v>
      </c>
      <c r="E1356" s="68" t="str">
        <f t="shared" si="173"/>
        <v>OP</v>
      </c>
      <c r="F1356" s="68" t="s">
        <v>1525</v>
      </c>
      <c r="G1356" s="68">
        <f t="shared" si="174"/>
        <v>69</v>
      </c>
      <c r="H1356" s="68">
        <f t="shared" si="176"/>
        <v>306</v>
      </c>
      <c r="I1356" s="68" t="str">
        <f t="shared" si="169"/>
        <v>69_306_OP</v>
      </c>
      <c r="J1356" s="60">
        <v>65.914221030629193</v>
      </c>
      <c r="K1356" s="60">
        <v>25.220672428135799</v>
      </c>
      <c r="L1356" s="60">
        <v>20.108404728178598</v>
      </c>
      <c r="M1356" s="68">
        <v>52</v>
      </c>
      <c r="N1356" s="70">
        <f t="shared" si="170"/>
        <v>0.20799999999999999</v>
      </c>
      <c r="O1356" s="71">
        <v>98122700.849999994</v>
      </c>
      <c r="P1356" s="57">
        <f t="shared" si="171"/>
        <v>0.64310883938083119</v>
      </c>
      <c r="Q1356" s="68">
        <v>26</v>
      </c>
      <c r="R1356" s="68">
        <v>52</v>
      </c>
      <c r="S1356" s="72">
        <f t="shared" si="172"/>
        <v>37.081099395647861</v>
      </c>
    </row>
    <row r="1357" spans="1:19" x14ac:dyDescent="0.25">
      <c r="A1357" s="68">
        <f t="shared" si="175"/>
        <v>1355</v>
      </c>
      <c r="B1357" s="68" t="s">
        <v>17</v>
      </c>
      <c r="C1357" s="68" t="s">
        <v>1526</v>
      </c>
      <c r="D1357" s="68" t="s">
        <v>3088</v>
      </c>
      <c r="E1357" s="68" t="str">
        <f t="shared" si="173"/>
        <v>SERV</v>
      </c>
      <c r="F1357" s="68" t="s">
        <v>1525</v>
      </c>
      <c r="G1357" s="68">
        <f t="shared" si="174"/>
        <v>69</v>
      </c>
      <c r="H1357" s="68">
        <f t="shared" si="176"/>
        <v>306</v>
      </c>
      <c r="I1357" s="68" t="str">
        <f t="shared" si="169"/>
        <v>69_306_SERV</v>
      </c>
      <c r="J1357" s="60">
        <v>39.830327269684503</v>
      </c>
      <c r="K1357" s="60">
        <v>18.088192840966499</v>
      </c>
      <c r="L1357" s="60">
        <v>25.4956964585054</v>
      </c>
      <c r="M1357" s="68">
        <v>106</v>
      </c>
      <c r="N1357" s="70">
        <f t="shared" si="170"/>
        <v>0.42399999999999999</v>
      </c>
      <c r="O1357" s="71">
        <v>42313125.064999998</v>
      </c>
      <c r="P1357" s="57">
        <f t="shared" si="171"/>
        <v>0.27732568014742032</v>
      </c>
      <c r="Q1357" s="68">
        <v>53</v>
      </c>
      <c r="R1357" s="68">
        <v>107</v>
      </c>
      <c r="S1357" s="72">
        <f t="shared" si="172"/>
        <v>27.804738856385466</v>
      </c>
    </row>
    <row r="1358" spans="1:19" x14ac:dyDescent="0.25">
      <c r="A1358" s="68">
        <f t="shared" si="175"/>
        <v>1356</v>
      </c>
      <c r="B1358" s="68" t="s">
        <v>17</v>
      </c>
      <c r="C1358" s="68" t="s">
        <v>1526</v>
      </c>
      <c r="D1358" s="68" t="s">
        <v>2893</v>
      </c>
      <c r="E1358" s="68" t="str">
        <f t="shared" si="173"/>
        <v>SOP</v>
      </c>
      <c r="F1358" s="68" t="s">
        <v>1525</v>
      </c>
      <c r="G1358" s="68">
        <f t="shared" si="174"/>
        <v>69</v>
      </c>
      <c r="H1358" s="68">
        <f t="shared" si="176"/>
        <v>306</v>
      </c>
      <c r="I1358" s="68" t="str">
        <f t="shared" si="169"/>
        <v>69_306_SOP</v>
      </c>
      <c r="J1358" s="60">
        <v>41.469457124361</v>
      </c>
      <c r="K1358" s="60">
        <v>30.033622863547201</v>
      </c>
      <c r="L1358" s="60">
        <v>9.6573547999612401</v>
      </c>
      <c r="M1358" s="68">
        <v>4</v>
      </c>
      <c r="N1358" s="70">
        <f t="shared" si="170"/>
        <v>3.2000000000000001E-2</v>
      </c>
      <c r="O1358" s="71">
        <v>680739.54</v>
      </c>
      <c r="P1358" s="57">
        <f t="shared" si="171"/>
        <v>4.4616547618199906E-3</v>
      </c>
      <c r="Q1358" s="68">
        <v>4</v>
      </c>
      <c r="R1358" s="68">
        <v>4</v>
      </c>
      <c r="S1358" s="72">
        <f t="shared" si="172"/>
        <v>27.053478262623145</v>
      </c>
    </row>
    <row r="1359" spans="1:19" x14ac:dyDescent="0.25">
      <c r="A1359" s="68">
        <f t="shared" si="175"/>
        <v>1357</v>
      </c>
      <c r="B1359" s="68" t="s">
        <v>17</v>
      </c>
      <c r="C1359" s="68" t="s">
        <v>344</v>
      </c>
      <c r="D1359" s="68" t="s">
        <v>2399</v>
      </c>
      <c r="E1359" s="68" t="str">
        <f t="shared" si="173"/>
        <v>AD</v>
      </c>
      <c r="F1359" s="68" t="s">
        <v>343</v>
      </c>
      <c r="G1359" s="68">
        <f t="shared" si="174"/>
        <v>69</v>
      </c>
      <c r="H1359" s="68">
        <f t="shared" si="176"/>
        <v>307</v>
      </c>
      <c r="I1359" s="68" t="str">
        <f t="shared" si="169"/>
        <v>69_307_AD</v>
      </c>
      <c r="J1359" s="60">
        <v>17.950485080689699</v>
      </c>
      <c r="K1359" s="60">
        <v>6.01690307014964</v>
      </c>
      <c r="L1359" s="60">
        <v>40.018171354901803</v>
      </c>
      <c r="M1359" s="68">
        <v>69</v>
      </c>
      <c r="N1359" s="70">
        <f t="shared" si="170"/>
        <v>0.45098039215686275</v>
      </c>
      <c r="O1359" s="71">
        <v>21921766.036617801</v>
      </c>
      <c r="P1359" s="57">
        <f t="shared" si="171"/>
        <v>0.17627932864379517</v>
      </c>
      <c r="Q1359" s="68">
        <v>69</v>
      </c>
      <c r="R1359" s="68">
        <v>104</v>
      </c>
      <c r="S1359" s="72">
        <f t="shared" si="172"/>
        <v>21.328519835247047</v>
      </c>
    </row>
    <row r="1360" spans="1:19" x14ac:dyDescent="0.25">
      <c r="A1360" s="68">
        <f t="shared" si="175"/>
        <v>1358</v>
      </c>
      <c r="B1360" s="68" t="s">
        <v>17</v>
      </c>
      <c r="C1360" s="68" t="s">
        <v>344</v>
      </c>
      <c r="D1360" s="68" t="s">
        <v>2860</v>
      </c>
      <c r="E1360" s="68" t="str">
        <f t="shared" si="173"/>
        <v>OP</v>
      </c>
      <c r="F1360" s="68" t="s">
        <v>343</v>
      </c>
      <c r="G1360" s="68">
        <f t="shared" si="174"/>
        <v>69</v>
      </c>
      <c r="H1360" s="68">
        <f t="shared" si="176"/>
        <v>307</v>
      </c>
      <c r="I1360" s="68" t="str">
        <f t="shared" si="169"/>
        <v>69_307_OP</v>
      </c>
      <c r="J1360" s="60">
        <v>25.265748204780099</v>
      </c>
      <c r="K1360" s="60">
        <v>37.788769115015597</v>
      </c>
      <c r="L1360" s="60">
        <v>12.144322658956</v>
      </c>
      <c r="M1360" s="68">
        <v>95</v>
      </c>
      <c r="N1360" s="70">
        <f t="shared" si="170"/>
        <v>0.20261437908496732</v>
      </c>
      <c r="O1360" s="71">
        <v>60458755.210000001</v>
      </c>
      <c r="P1360" s="57">
        <f t="shared" si="171"/>
        <v>0.48616652332006488</v>
      </c>
      <c r="Q1360" s="68">
        <v>31</v>
      </c>
      <c r="R1360" s="68">
        <v>95</v>
      </c>
      <c r="S1360" s="72">
        <f t="shared" si="172"/>
        <v>25.066279992917231</v>
      </c>
    </row>
    <row r="1361" spans="1:19" x14ac:dyDescent="0.25">
      <c r="A1361" s="68">
        <f t="shared" si="175"/>
        <v>1359</v>
      </c>
      <c r="B1361" s="68" t="s">
        <v>17</v>
      </c>
      <c r="C1361" s="68" t="s">
        <v>344</v>
      </c>
      <c r="D1361" s="68" t="s">
        <v>3088</v>
      </c>
      <c r="E1361" s="68" t="str">
        <f t="shared" si="173"/>
        <v>SERV</v>
      </c>
      <c r="F1361" s="69" t="s">
        <v>343</v>
      </c>
      <c r="G1361" s="68">
        <f t="shared" si="174"/>
        <v>69</v>
      </c>
      <c r="H1361" s="68">
        <f t="shared" si="176"/>
        <v>307</v>
      </c>
      <c r="I1361" s="68" t="str">
        <f t="shared" si="169"/>
        <v>69_307_SERV</v>
      </c>
      <c r="J1361" s="60">
        <v>13.3297498233742</v>
      </c>
      <c r="K1361" s="60">
        <v>6.1597570550285701</v>
      </c>
      <c r="L1361" s="60">
        <v>17.0727456113462</v>
      </c>
      <c r="M1361" s="68">
        <v>71</v>
      </c>
      <c r="N1361" s="70">
        <f t="shared" si="170"/>
        <v>0.34640522875816993</v>
      </c>
      <c r="O1361" s="71">
        <v>41977599.5</v>
      </c>
      <c r="P1361" s="57">
        <f t="shared" si="171"/>
        <v>0.33755414803614003</v>
      </c>
      <c r="Q1361" s="68">
        <v>53</v>
      </c>
      <c r="R1361" s="68">
        <v>84</v>
      </c>
      <c r="S1361" s="72">
        <f t="shared" si="172"/>
        <v>12.18741749658299</v>
      </c>
    </row>
    <row r="1362" spans="1:19" x14ac:dyDescent="0.25">
      <c r="A1362" s="68">
        <f t="shared" si="175"/>
        <v>1360</v>
      </c>
      <c r="B1362" s="68" t="s">
        <v>17</v>
      </c>
      <c r="C1362" s="68" t="s">
        <v>376</v>
      </c>
      <c r="D1362" s="68" t="s">
        <v>2399</v>
      </c>
      <c r="E1362" s="68" t="str">
        <f t="shared" si="173"/>
        <v>AD</v>
      </c>
      <c r="F1362" s="68" t="s">
        <v>375</v>
      </c>
      <c r="G1362" s="68">
        <f t="shared" si="174"/>
        <v>69</v>
      </c>
      <c r="H1362" s="68">
        <f t="shared" si="176"/>
        <v>308</v>
      </c>
      <c r="I1362" s="68" t="str">
        <f t="shared" si="169"/>
        <v>69_308_AD</v>
      </c>
      <c r="J1362" s="60">
        <v>38.618611912206397</v>
      </c>
      <c r="K1362" s="60">
        <v>23.498039457454599</v>
      </c>
      <c r="L1362" s="60">
        <v>52.246996082035601</v>
      </c>
      <c r="M1362" s="68">
        <v>45</v>
      </c>
      <c r="N1362" s="70">
        <f t="shared" si="170"/>
        <v>0.51648351648351654</v>
      </c>
      <c r="O1362" s="71">
        <v>30034448.438000001</v>
      </c>
      <c r="P1362" s="57">
        <f t="shared" si="171"/>
        <v>0.66576390938303442</v>
      </c>
      <c r="Q1362" s="68">
        <v>47</v>
      </c>
      <c r="R1362" s="68">
        <v>62</v>
      </c>
      <c r="S1362" s="72">
        <f t="shared" si="172"/>
        <v>38.121215817232205</v>
      </c>
    </row>
    <row r="1363" spans="1:19" x14ac:dyDescent="0.25">
      <c r="A1363" s="68">
        <f t="shared" si="175"/>
        <v>1361</v>
      </c>
      <c r="B1363" s="68" t="s">
        <v>17</v>
      </c>
      <c r="C1363" s="68" t="s">
        <v>376</v>
      </c>
      <c r="D1363" s="68" t="s">
        <v>2860</v>
      </c>
      <c r="E1363" s="68" t="str">
        <f t="shared" si="173"/>
        <v>OP</v>
      </c>
      <c r="F1363" s="68" t="s">
        <v>375</v>
      </c>
      <c r="G1363" s="68">
        <f t="shared" si="174"/>
        <v>69</v>
      </c>
      <c r="H1363" s="68">
        <f t="shared" si="176"/>
        <v>308</v>
      </c>
      <c r="I1363" s="68" t="str">
        <f t="shared" si="169"/>
        <v>69_308_OP</v>
      </c>
      <c r="J1363" s="60">
        <v>52.226416245968402</v>
      </c>
      <c r="K1363" s="60">
        <v>49.899221418091599</v>
      </c>
      <c r="L1363" s="60">
        <v>31.242680028745099</v>
      </c>
      <c r="M1363" s="68">
        <v>21</v>
      </c>
      <c r="N1363" s="70">
        <f t="shared" si="170"/>
        <v>0.16483516483516483</v>
      </c>
      <c r="O1363" s="71">
        <v>4438126.0599999996</v>
      </c>
      <c r="P1363" s="57">
        <f t="shared" si="171"/>
        <v>9.8378505672903918E-2</v>
      </c>
      <c r="Q1363" s="68">
        <v>15</v>
      </c>
      <c r="R1363" s="68">
        <v>21</v>
      </c>
      <c r="S1363" s="72">
        <f t="shared" si="172"/>
        <v>44.456105897601702</v>
      </c>
    </row>
    <row r="1364" spans="1:19" x14ac:dyDescent="0.25">
      <c r="A1364" s="68">
        <f t="shared" si="175"/>
        <v>1362</v>
      </c>
      <c r="B1364" s="68" t="s">
        <v>17</v>
      </c>
      <c r="C1364" s="68" t="s">
        <v>376</v>
      </c>
      <c r="D1364" s="68" t="s">
        <v>3088</v>
      </c>
      <c r="E1364" s="68" t="str">
        <f t="shared" si="173"/>
        <v>SERV</v>
      </c>
      <c r="F1364" s="68" t="s">
        <v>375</v>
      </c>
      <c r="G1364" s="68">
        <f t="shared" si="174"/>
        <v>69</v>
      </c>
      <c r="H1364" s="68">
        <f t="shared" si="176"/>
        <v>308</v>
      </c>
      <c r="I1364" s="68" t="str">
        <f t="shared" si="169"/>
        <v>69_308_SERV</v>
      </c>
      <c r="J1364" s="60">
        <v>29.030670905947201</v>
      </c>
      <c r="K1364" s="60">
        <v>10.3503030328988</v>
      </c>
      <c r="L1364" s="60">
        <v>28.974155892586001</v>
      </c>
      <c r="M1364" s="68">
        <v>55</v>
      </c>
      <c r="N1364" s="70">
        <f t="shared" si="170"/>
        <v>0.31868131868131866</v>
      </c>
      <c r="O1364" s="71">
        <v>10640186.970000001</v>
      </c>
      <c r="P1364" s="57">
        <f t="shared" si="171"/>
        <v>0.23585758494406162</v>
      </c>
      <c r="Q1364" s="68">
        <v>29</v>
      </c>
      <c r="R1364" s="68">
        <v>55</v>
      </c>
      <c r="S1364" s="72">
        <f t="shared" si="172"/>
        <v>22.785043277143998</v>
      </c>
    </row>
    <row r="1365" spans="1:19" x14ac:dyDescent="0.25">
      <c r="A1365" s="68">
        <f t="shared" si="175"/>
        <v>1363</v>
      </c>
      <c r="B1365" s="68" t="s">
        <v>17</v>
      </c>
      <c r="C1365" s="68" t="s">
        <v>2019</v>
      </c>
      <c r="D1365" s="68" t="s">
        <v>2399</v>
      </c>
      <c r="E1365" s="68" t="str">
        <f t="shared" si="173"/>
        <v>AD</v>
      </c>
      <c r="F1365" s="68" t="s">
        <v>2018</v>
      </c>
      <c r="G1365" s="68">
        <f t="shared" si="174"/>
        <v>69</v>
      </c>
      <c r="H1365" s="68">
        <f t="shared" si="176"/>
        <v>309</v>
      </c>
      <c r="I1365" s="68" t="str">
        <f t="shared" si="169"/>
        <v>69_309_AD</v>
      </c>
      <c r="J1365" s="60">
        <v>40.157689470930499</v>
      </c>
      <c r="K1365" s="60">
        <v>24.7524893054903</v>
      </c>
      <c r="L1365" s="60">
        <v>8.6104581522527592</v>
      </c>
      <c r="M1365" s="68">
        <v>33</v>
      </c>
      <c r="N1365" s="70">
        <f t="shared" si="170"/>
        <v>0.34545454545454546</v>
      </c>
      <c r="O1365" s="71">
        <v>2798330.47</v>
      </c>
      <c r="P1365" s="57">
        <f t="shared" si="171"/>
        <v>0.129469355348586</v>
      </c>
      <c r="Q1365" s="68">
        <v>19</v>
      </c>
      <c r="R1365" s="68">
        <v>33</v>
      </c>
      <c r="S1365" s="72">
        <f t="shared" si="172"/>
        <v>24.506878976224517</v>
      </c>
    </row>
    <row r="1366" spans="1:19" x14ac:dyDescent="0.25">
      <c r="A1366" s="68">
        <f t="shared" si="175"/>
        <v>1364</v>
      </c>
      <c r="B1366" s="68" t="s">
        <v>17</v>
      </c>
      <c r="C1366" s="68" t="s">
        <v>2019</v>
      </c>
      <c r="D1366" s="68" t="s">
        <v>3088</v>
      </c>
      <c r="E1366" s="68" t="str">
        <f t="shared" si="173"/>
        <v>SERV</v>
      </c>
      <c r="F1366" s="68" t="s">
        <v>2018</v>
      </c>
      <c r="G1366" s="68">
        <f t="shared" si="174"/>
        <v>69</v>
      </c>
      <c r="H1366" s="68">
        <f t="shared" si="176"/>
        <v>309</v>
      </c>
      <c r="I1366" s="68" t="str">
        <f t="shared" si="169"/>
        <v>69_309_SERV</v>
      </c>
      <c r="J1366" s="60">
        <v>38.782236639212698</v>
      </c>
      <c r="K1366" s="60">
        <v>40.590310041485601</v>
      </c>
      <c r="L1366" s="60">
        <v>47.499950006477498</v>
      </c>
      <c r="M1366" s="68">
        <v>75</v>
      </c>
      <c r="N1366" s="70">
        <f t="shared" si="170"/>
        <v>0.65454545454545454</v>
      </c>
      <c r="O1366" s="71">
        <v>18815513.690000001</v>
      </c>
      <c r="P1366" s="57">
        <f t="shared" si="171"/>
        <v>0.87053064465141405</v>
      </c>
      <c r="Q1366" s="68">
        <v>36</v>
      </c>
      <c r="R1366" s="68">
        <v>75</v>
      </c>
      <c r="S1366" s="72">
        <f t="shared" si="172"/>
        <v>42.290832229058594</v>
      </c>
    </row>
    <row r="1367" spans="1:19" x14ac:dyDescent="0.25">
      <c r="A1367" s="68">
        <f t="shared" si="175"/>
        <v>1365</v>
      </c>
      <c r="B1367" s="68" t="s">
        <v>17</v>
      </c>
      <c r="C1367" s="68" t="s">
        <v>1749</v>
      </c>
      <c r="D1367" s="68" t="s">
        <v>2399</v>
      </c>
      <c r="E1367" s="68" t="str">
        <f t="shared" si="173"/>
        <v>AD</v>
      </c>
      <c r="F1367" s="68" t="s">
        <v>1748</v>
      </c>
      <c r="G1367" s="68">
        <f t="shared" si="174"/>
        <v>69</v>
      </c>
      <c r="H1367" s="68">
        <f t="shared" si="176"/>
        <v>310</v>
      </c>
      <c r="I1367" s="68" t="str">
        <f t="shared" si="169"/>
        <v>69_310_AD</v>
      </c>
      <c r="J1367" s="60">
        <v>43.341342014608202</v>
      </c>
      <c r="K1367" s="60">
        <v>51.376303061762698</v>
      </c>
      <c r="L1367" s="60">
        <v>48.791919001208797</v>
      </c>
      <c r="M1367" s="68">
        <v>39</v>
      </c>
      <c r="N1367" s="70">
        <f t="shared" si="170"/>
        <v>0.42028985507246375</v>
      </c>
      <c r="O1367" s="71">
        <v>414635460.76999903</v>
      </c>
      <c r="P1367" s="57">
        <f t="shared" si="171"/>
        <v>0.96184308096349203</v>
      </c>
      <c r="Q1367" s="68">
        <v>29</v>
      </c>
      <c r="R1367" s="68">
        <v>41</v>
      </c>
      <c r="S1367" s="72">
        <f t="shared" si="172"/>
        <v>47.836521359193227</v>
      </c>
    </row>
    <row r="1368" spans="1:19" x14ac:dyDescent="0.25">
      <c r="A1368" s="68">
        <f t="shared" si="175"/>
        <v>1366</v>
      </c>
      <c r="B1368" s="68" t="s">
        <v>17</v>
      </c>
      <c r="C1368" s="68" t="s">
        <v>1749</v>
      </c>
      <c r="D1368" s="68" t="s">
        <v>3088</v>
      </c>
      <c r="E1368" s="68" t="str">
        <f t="shared" si="173"/>
        <v>SERV</v>
      </c>
      <c r="F1368" s="68" t="s">
        <v>1748</v>
      </c>
      <c r="G1368" s="68">
        <f t="shared" si="174"/>
        <v>69</v>
      </c>
      <c r="H1368" s="68">
        <f t="shared" si="176"/>
        <v>310</v>
      </c>
      <c r="I1368" s="68" t="str">
        <f t="shared" si="169"/>
        <v>69_310_SERV</v>
      </c>
      <c r="J1368" s="60">
        <v>35.392533317362101</v>
      </c>
      <c r="K1368" s="60">
        <v>53.341248204529798</v>
      </c>
      <c r="L1368" s="60">
        <v>28.173528434013601</v>
      </c>
      <c r="M1368" s="68">
        <v>72</v>
      </c>
      <c r="N1368" s="70">
        <f t="shared" si="170"/>
        <v>0.57971014492753625</v>
      </c>
      <c r="O1368" s="71">
        <v>16448849.109999999</v>
      </c>
      <c r="P1368" s="57">
        <f t="shared" si="171"/>
        <v>3.8156919036507884E-2</v>
      </c>
      <c r="Q1368" s="68">
        <v>40</v>
      </c>
      <c r="R1368" s="68">
        <v>74</v>
      </c>
      <c r="S1368" s="72">
        <f t="shared" si="172"/>
        <v>38.96910331863517</v>
      </c>
    </row>
    <row r="1369" spans="1:19" x14ac:dyDescent="0.25">
      <c r="A1369" s="68">
        <f t="shared" si="175"/>
        <v>1367</v>
      </c>
      <c r="B1369" s="68" t="s">
        <v>17</v>
      </c>
      <c r="C1369" s="68" t="s">
        <v>1011</v>
      </c>
      <c r="D1369" s="68" t="s">
        <v>2399</v>
      </c>
      <c r="E1369" s="68" t="str">
        <f t="shared" si="173"/>
        <v>AD</v>
      </c>
      <c r="F1369" s="68" t="s">
        <v>1010</v>
      </c>
      <c r="G1369" s="68">
        <f t="shared" si="174"/>
        <v>69</v>
      </c>
      <c r="H1369" s="68">
        <f t="shared" si="176"/>
        <v>311</v>
      </c>
      <c r="I1369" s="68" t="str">
        <f t="shared" si="169"/>
        <v>69_311_AD</v>
      </c>
      <c r="J1369" s="60">
        <v>33.6050966805687</v>
      </c>
      <c r="K1369" s="60">
        <v>51.948024520322903</v>
      </c>
      <c r="L1369" s="60">
        <v>62.379703428896697</v>
      </c>
      <c r="M1369" s="68">
        <v>75</v>
      </c>
      <c r="N1369" s="70">
        <f t="shared" si="170"/>
        <v>0.36496350364963503</v>
      </c>
      <c r="O1369" s="71">
        <v>434624465.12</v>
      </c>
      <c r="P1369" s="57">
        <f t="shared" si="171"/>
        <v>0.2162512520280625</v>
      </c>
      <c r="Q1369" s="68">
        <v>50</v>
      </c>
      <c r="R1369" s="68">
        <v>80</v>
      </c>
      <c r="S1369" s="72">
        <f t="shared" si="172"/>
        <v>49.310941543262771</v>
      </c>
    </row>
    <row r="1370" spans="1:19" x14ac:dyDescent="0.25">
      <c r="A1370" s="68">
        <f t="shared" si="175"/>
        <v>1368</v>
      </c>
      <c r="B1370" s="68" t="s">
        <v>17</v>
      </c>
      <c r="C1370" s="68" t="s">
        <v>1011</v>
      </c>
      <c r="D1370" s="68" t="s">
        <v>2860</v>
      </c>
      <c r="E1370" s="68" t="str">
        <f t="shared" si="173"/>
        <v>OP</v>
      </c>
      <c r="F1370" s="68" t="s">
        <v>1010</v>
      </c>
      <c r="G1370" s="68">
        <f t="shared" si="174"/>
        <v>69</v>
      </c>
      <c r="H1370" s="68">
        <f t="shared" si="176"/>
        <v>311</v>
      </c>
      <c r="I1370" s="68" t="str">
        <f t="shared" si="169"/>
        <v>69_311_OP</v>
      </c>
      <c r="J1370" s="60">
        <v>65.770536218363105</v>
      </c>
      <c r="K1370" s="60">
        <v>59.263678477611002</v>
      </c>
      <c r="L1370" s="60">
        <v>39.808452097716803</v>
      </c>
      <c r="M1370" s="68">
        <v>32</v>
      </c>
      <c r="N1370" s="70">
        <f t="shared" si="170"/>
        <v>0.10948905109489052</v>
      </c>
      <c r="O1370" s="71">
        <v>743524191.75999999</v>
      </c>
      <c r="P1370" s="57">
        <f t="shared" si="171"/>
        <v>0.36994704689911917</v>
      </c>
      <c r="Q1370" s="68">
        <v>15</v>
      </c>
      <c r="R1370" s="68">
        <v>32</v>
      </c>
      <c r="S1370" s="72">
        <f t="shared" si="172"/>
        <v>54.947555597896972</v>
      </c>
    </row>
    <row r="1371" spans="1:19" x14ac:dyDescent="0.25">
      <c r="A1371" s="68">
        <f t="shared" si="175"/>
        <v>1369</v>
      </c>
      <c r="B1371" s="68" t="s">
        <v>17</v>
      </c>
      <c r="C1371" s="68" t="s">
        <v>1011</v>
      </c>
      <c r="D1371" s="68" t="s">
        <v>3088</v>
      </c>
      <c r="E1371" s="68" t="str">
        <f t="shared" si="173"/>
        <v>SERV</v>
      </c>
      <c r="F1371" s="68" t="s">
        <v>1010</v>
      </c>
      <c r="G1371" s="68">
        <f t="shared" si="174"/>
        <v>69</v>
      </c>
      <c r="H1371" s="68">
        <f t="shared" si="176"/>
        <v>311</v>
      </c>
      <c r="I1371" s="68" t="str">
        <f t="shared" si="169"/>
        <v>69_311_SERV</v>
      </c>
      <c r="J1371" s="60">
        <v>37.622539370845999</v>
      </c>
      <c r="K1371" s="60">
        <v>53.166594885389301</v>
      </c>
      <c r="L1371" s="60">
        <v>45.654407500449899</v>
      </c>
      <c r="M1371" s="68">
        <v>133</v>
      </c>
      <c r="N1371" s="70">
        <f t="shared" si="170"/>
        <v>0.52554744525547448</v>
      </c>
      <c r="O1371" s="71">
        <v>831663823.01999903</v>
      </c>
      <c r="P1371" s="57">
        <f t="shared" si="171"/>
        <v>0.41380170107281827</v>
      </c>
      <c r="Q1371" s="68">
        <v>72</v>
      </c>
      <c r="R1371" s="68">
        <v>135</v>
      </c>
      <c r="S1371" s="72">
        <f t="shared" si="172"/>
        <v>45.481180585561731</v>
      </c>
    </row>
    <row r="1372" spans="1:19" x14ac:dyDescent="0.25">
      <c r="A1372" s="68">
        <f t="shared" si="175"/>
        <v>1370</v>
      </c>
      <c r="B1372" s="68" t="s">
        <v>17</v>
      </c>
      <c r="C1372" s="68" t="s">
        <v>2229</v>
      </c>
      <c r="D1372" s="68" t="s">
        <v>2399</v>
      </c>
      <c r="E1372" s="68" t="str">
        <f t="shared" si="173"/>
        <v>AD</v>
      </c>
      <c r="F1372" s="68" t="s">
        <v>2228</v>
      </c>
      <c r="G1372" s="68">
        <f t="shared" si="174"/>
        <v>69</v>
      </c>
      <c r="H1372" s="68">
        <f t="shared" si="176"/>
        <v>312</v>
      </c>
      <c r="I1372" s="68" t="str">
        <f t="shared" si="169"/>
        <v>69_312_AD</v>
      </c>
      <c r="J1372" s="60">
        <v>40.779675090062199</v>
      </c>
      <c r="K1372" s="60">
        <v>40.490828196251002</v>
      </c>
      <c r="L1372" s="60">
        <v>6.6126797105369501</v>
      </c>
      <c r="M1372" s="68">
        <v>10</v>
      </c>
      <c r="N1372" s="70">
        <f t="shared" si="170"/>
        <v>0.22857142857142856</v>
      </c>
      <c r="O1372" s="71">
        <v>1486014.3299999901</v>
      </c>
      <c r="P1372" s="57">
        <f t="shared" si="171"/>
        <v>9.7268187371858286E-2</v>
      </c>
      <c r="Q1372" s="68">
        <v>8</v>
      </c>
      <c r="R1372" s="68">
        <v>10</v>
      </c>
      <c r="S1372" s="72">
        <f t="shared" si="172"/>
        <v>29.294394332283385</v>
      </c>
    </row>
    <row r="1373" spans="1:19" x14ac:dyDescent="0.25">
      <c r="A1373" s="68">
        <f t="shared" si="175"/>
        <v>1371</v>
      </c>
      <c r="B1373" s="68" t="s">
        <v>17</v>
      </c>
      <c r="C1373" s="68" t="s">
        <v>2229</v>
      </c>
      <c r="D1373" s="68" t="s">
        <v>3088</v>
      </c>
      <c r="E1373" s="68" t="str">
        <f t="shared" si="173"/>
        <v>SERV</v>
      </c>
      <c r="F1373" s="68" t="s">
        <v>2228</v>
      </c>
      <c r="G1373" s="68">
        <f t="shared" si="174"/>
        <v>69</v>
      </c>
      <c r="H1373" s="68">
        <f t="shared" si="176"/>
        <v>312</v>
      </c>
      <c r="I1373" s="68" t="str">
        <f t="shared" si="169"/>
        <v>69_312_SERV</v>
      </c>
      <c r="J1373" s="60">
        <v>44.417305626020301</v>
      </c>
      <c r="K1373" s="60">
        <v>66.016234261188899</v>
      </c>
      <c r="L1373" s="60">
        <v>52.586224688223197</v>
      </c>
      <c r="M1373" s="68">
        <v>49</v>
      </c>
      <c r="N1373" s="70">
        <f t="shared" si="170"/>
        <v>0.77142857142857146</v>
      </c>
      <c r="O1373" s="71">
        <v>13791481.531199999</v>
      </c>
      <c r="P1373" s="57">
        <f t="shared" si="171"/>
        <v>0.90273181262814162</v>
      </c>
      <c r="Q1373" s="68">
        <v>27</v>
      </c>
      <c r="R1373" s="68">
        <v>49</v>
      </c>
      <c r="S1373" s="72">
        <f t="shared" si="172"/>
        <v>54.339921525144142</v>
      </c>
    </row>
    <row r="1374" spans="1:19" x14ac:dyDescent="0.25">
      <c r="A1374" s="68">
        <f t="shared" si="175"/>
        <v>1372</v>
      </c>
      <c r="B1374" s="68" t="s">
        <v>17</v>
      </c>
      <c r="C1374" s="68" t="s">
        <v>943</v>
      </c>
      <c r="D1374" s="68" t="s">
        <v>2399</v>
      </c>
      <c r="E1374" s="68" t="str">
        <f t="shared" si="173"/>
        <v>AD</v>
      </c>
      <c r="F1374" s="68" t="s">
        <v>942</v>
      </c>
      <c r="G1374" s="68">
        <f t="shared" si="174"/>
        <v>69</v>
      </c>
      <c r="H1374" s="68">
        <f t="shared" si="176"/>
        <v>313</v>
      </c>
      <c r="I1374" s="68" t="str">
        <f t="shared" si="169"/>
        <v>69_313_AD</v>
      </c>
      <c r="J1374" s="60">
        <v>22.986037933561299</v>
      </c>
      <c r="K1374" s="60">
        <v>64.490283171513099</v>
      </c>
      <c r="L1374" s="60">
        <v>49.143561873233999</v>
      </c>
      <c r="M1374" s="68">
        <v>90</v>
      </c>
      <c r="N1374" s="70">
        <f t="shared" si="170"/>
        <v>0.70652173913043481</v>
      </c>
      <c r="O1374" s="71">
        <v>12042994.759999899</v>
      </c>
      <c r="P1374" s="57">
        <f t="shared" si="171"/>
        <v>0.63492184322493661</v>
      </c>
      <c r="Q1374" s="68">
        <v>65</v>
      </c>
      <c r="R1374" s="68">
        <v>106</v>
      </c>
      <c r="S1374" s="72">
        <f t="shared" si="172"/>
        <v>45.539960992769466</v>
      </c>
    </row>
    <row r="1375" spans="1:19" x14ac:dyDescent="0.25">
      <c r="A1375" s="68">
        <f t="shared" si="175"/>
        <v>1373</v>
      </c>
      <c r="B1375" s="68" t="s">
        <v>17</v>
      </c>
      <c r="C1375" s="68" t="s">
        <v>943</v>
      </c>
      <c r="D1375" s="68" t="s">
        <v>2860</v>
      </c>
      <c r="E1375" s="68" t="str">
        <f t="shared" si="173"/>
        <v>OP</v>
      </c>
      <c r="F1375" s="68" t="s">
        <v>942</v>
      </c>
      <c r="G1375" s="68">
        <f t="shared" si="174"/>
        <v>69</v>
      </c>
      <c r="H1375" s="68">
        <f t="shared" si="176"/>
        <v>313</v>
      </c>
      <c r="I1375" s="68" t="str">
        <f t="shared" si="169"/>
        <v>69_313_OP</v>
      </c>
      <c r="J1375" s="60">
        <v>66.179172611249996</v>
      </c>
      <c r="K1375" s="60">
        <v>71.297813594892503</v>
      </c>
      <c r="L1375" s="60">
        <v>31.053902505912799</v>
      </c>
      <c r="M1375" s="68">
        <v>12</v>
      </c>
      <c r="N1375" s="70">
        <f t="shared" si="170"/>
        <v>6.5217391304347824E-2</v>
      </c>
      <c r="O1375" s="71">
        <v>3682664.58</v>
      </c>
      <c r="P1375" s="57">
        <f t="shared" si="171"/>
        <v>0.19415471232114084</v>
      </c>
      <c r="Q1375" s="68">
        <v>6</v>
      </c>
      <c r="R1375" s="68">
        <v>12</v>
      </c>
      <c r="S1375" s="72">
        <f t="shared" si="172"/>
        <v>56.176962904018431</v>
      </c>
    </row>
    <row r="1376" spans="1:19" x14ac:dyDescent="0.25">
      <c r="A1376" s="68">
        <f t="shared" si="175"/>
        <v>1374</v>
      </c>
      <c r="B1376" s="68" t="s">
        <v>17</v>
      </c>
      <c r="C1376" s="68" t="s">
        <v>943</v>
      </c>
      <c r="D1376" s="68" t="s">
        <v>3088</v>
      </c>
      <c r="E1376" s="68" t="str">
        <f t="shared" si="173"/>
        <v>SERV</v>
      </c>
      <c r="F1376" s="68" t="s">
        <v>942</v>
      </c>
      <c r="G1376" s="68">
        <f t="shared" si="174"/>
        <v>69</v>
      </c>
      <c r="H1376" s="68">
        <f t="shared" si="176"/>
        <v>313</v>
      </c>
      <c r="I1376" s="68" t="str">
        <f t="shared" si="169"/>
        <v>69_313_SERV</v>
      </c>
      <c r="J1376" s="60">
        <v>38.923603020878303</v>
      </c>
      <c r="K1376" s="60">
        <v>66.375941472670206</v>
      </c>
      <c r="L1376" s="60">
        <v>55.172171599519601</v>
      </c>
      <c r="M1376" s="68">
        <v>26</v>
      </c>
      <c r="N1376" s="70">
        <f t="shared" si="170"/>
        <v>0.22826086956521738</v>
      </c>
      <c r="O1376" s="71">
        <v>3242021.31</v>
      </c>
      <c r="P1376" s="57">
        <f t="shared" si="171"/>
        <v>0.1709234444539226</v>
      </c>
      <c r="Q1376" s="68">
        <v>21</v>
      </c>
      <c r="R1376" s="68">
        <v>26</v>
      </c>
      <c r="S1376" s="72">
        <f t="shared" si="172"/>
        <v>53.490572031022701</v>
      </c>
    </row>
    <row r="1377" spans="1:19" x14ac:dyDescent="0.25">
      <c r="A1377" s="68">
        <f t="shared" si="175"/>
        <v>1375</v>
      </c>
      <c r="B1377" s="68" t="s">
        <v>17</v>
      </c>
      <c r="C1377" s="68" t="s">
        <v>1600</v>
      </c>
      <c r="D1377" s="68" t="s">
        <v>2399</v>
      </c>
      <c r="E1377" s="68" t="str">
        <f t="shared" si="173"/>
        <v>AD</v>
      </c>
      <c r="F1377" s="68" t="s">
        <v>1599</v>
      </c>
      <c r="G1377" s="68">
        <f t="shared" si="174"/>
        <v>69</v>
      </c>
      <c r="H1377" s="68">
        <f t="shared" si="176"/>
        <v>314</v>
      </c>
      <c r="I1377" s="68" t="str">
        <f t="shared" si="169"/>
        <v>69_314_AD</v>
      </c>
      <c r="J1377" s="60">
        <v>20.977831518193899</v>
      </c>
      <c r="K1377" s="60">
        <v>57.523646006947303</v>
      </c>
      <c r="L1377" s="60">
        <v>57.662402469999897</v>
      </c>
      <c r="M1377" s="68">
        <v>83</v>
      </c>
      <c r="N1377" s="70">
        <f t="shared" si="170"/>
        <v>0.76666666666666672</v>
      </c>
      <c r="O1377" s="71">
        <v>13797093.4242949</v>
      </c>
      <c r="P1377" s="57">
        <f t="shared" si="171"/>
        <v>0.14732750763501581</v>
      </c>
      <c r="Q1377" s="68">
        <v>69</v>
      </c>
      <c r="R1377" s="68">
        <v>94</v>
      </c>
      <c r="S1377" s="72">
        <f t="shared" si="172"/>
        <v>45.38795999838036</v>
      </c>
    </row>
    <row r="1378" spans="1:19" x14ac:dyDescent="0.25">
      <c r="A1378" s="68">
        <f t="shared" si="175"/>
        <v>1376</v>
      </c>
      <c r="B1378" s="68" t="s">
        <v>17</v>
      </c>
      <c r="C1378" s="68" t="s">
        <v>1600</v>
      </c>
      <c r="D1378" s="68" t="s">
        <v>2860</v>
      </c>
      <c r="E1378" s="68" t="str">
        <f t="shared" si="173"/>
        <v>OP</v>
      </c>
      <c r="F1378" s="68" t="s">
        <v>1599</v>
      </c>
      <c r="G1378" s="68">
        <f t="shared" si="174"/>
        <v>69</v>
      </c>
      <c r="H1378" s="68">
        <f t="shared" si="176"/>
        <v>314</v>
      </c>
      <c r="I1378" s="68" t="str">
        <f t="shared" si="169"/>
        <v>69_314_OP</v>
      </c>
      <c r="J1378" s="60">
        <v>94.142930549170003</v>
      </c>
      <c r="K1378" s="60">
        <v>56.894050002521901</v>
      </c>
      <c r="L1378" s="60">
        <v>18.700053957616198</v>
      </c>
      <c r="M1378" s="68">
        <v>5</v>
      </c>
      <c r="N1378" s="70">
        <f t="shared" si="170"/>
        <v>4.4444444444444446E-2</v>
      </c>
      <c r="O1378" s="71">
        <v>78391864.150000006</v>
      </c>
      <c r="P1378" s="57">
        <f t="shared" si="171"/>
        <v>0.83708050738755313</v>
      </c>
      <c r="Q1378" s="68">
        <v>4</v>
      </c>
      <c r="R1378" s="68">
        <v>5</v>
      </c>
      <c r="S1378" s="72">
        <f t="shared" si="172"/>
        <v>56.579011503102699</v>
      </c>
    </row>
    <row r="1379" spans="1:19" x14ac:dyDescent="0.25">
      <c r="A1379" s="68">
        <f t="shared" si="175"/>
        <v>1377</v>
      </c>
      <c r="B1379" s="68" t="s">
        <v>17</v>
      </c>
      <c r="C1379" s="68" t="s">
        <v>1600</v>
      </c>
      <c r="D1379" s="68" t="s">
        <v>3088</v>
      </c>
      <c r="E1379" s="68" t="str">
        <f t="shared" si="173"/>
        <v>SERV</v>
      </c>
      <c r="F1379" s="68" t="s">
        <v>1599</v>
      </c>
      <c r="G1379" s="68">
        <f t="shared" si="174"/>
        <v>69</v>
      </c>
      <c r="H1379" s="68">
        <f t="shared" si="176"/>
        <v>314</v>
      </c>
      <c r="I1379" s="68" t="str">
        <f t="shared" si="169"/>
        <v>69_314_SERV</v>
      </c>
      <c r="J1379" s="60">
        <v>28.775373719973398</v>
      </c>
      <c r="K1379" s="60">
        <v>37.330436660573497</v>
      </c>
      <c r="L1379" s="60">
        <v>45.933990412853198</v>
      </c>
      <c r="M1379" s="68">
        <v>18</v>
      </c>
      <c r="N1379" s="70">
        <f t="shared" si="170"/>
        <v>0.18888888888888888</v>
      </c>
      <c r="O1379" s="71">
        <v>1460175.88199999</v>
      </c>
      <c r="P1379" s="57">
        <f t="shared" si="171"/>
        <v>1.5591984977431098E-2</v>
      </c>
      <c r="Q1379" s="68">
        <v>17</v>
      </c>
      <c r="R1379" s="68">
        <v>18</v>
      </c>
      <c r="S1379" s="72">
        <f t="shared" si="172"/>
        <v>37.346600264466701</v>
      </c>
    </row>
    <row r="1380" spans="1:19" x14ac:dyDescent="0.25">
      <c r="A1380" s="68">
        <f t="shared" si="175"/>
        <v>1378</v>
      </c>
      <c r="B1380" s="68" t="s">
        <v>17</v>
      </c>
      <c r="C1380" s="68" t="s">
        <v>1408</v>
      </c>
      <c r="D1380" s="68" t="s">
        <v>2399</v>
      </c>
      <c r="E1380" s="68" t="str">
        <f t="shared" si="173"/>
        <v>AD</v>
      </c>
      <c r="F1380" s="68" t="s">
        <v>1407</v>
      </c>
      <c r="G1380" s="68">
        <f t="shared" si="174"/>
        <v>69</v>
      </c>
      <c r="H1380" s="68">
        <f t="shared" si="176"/>
        <v>315</v>
      </c>
      <c r="I1380" s="68" t="str">
        <f t="shared" si="169"/>
        <v>69_315_AD</v>
      </c>
      <c r="J1380" s="60">
        <v>22.925022647875</v>
      </c>
      <c r="K1380" s="60">
        <v>6.75082049771106</v>
      </c>
      <c r="L1380" s="60">
        <v>27.852751277551899</v>
      </c>
      <c r="M1380" s="68">
        <v>185</v>
      </c>
      <c r="N1380" s="70">
        <f t="shared" si="170"/>
        <v>0.49230769230769234</v>
      </c>
      <c r="O1380" s="71">
        <v>30659705.630176499</v>
      </c>
      <c r="P1380" s="57">
        <f t="shared" si="171"/>
        <v>0.29245334272144313</v>
      </c>
      <c r="Q1380" s="68">
        <v>96</v>
      </c>
      <c r="R1380" s="68">
        <v>221</v>
      </c>
      <c r="S1380" s="72">
        <f t="shared" si="172"/>
        <v>19.176198141045987</v>
      </c>
    </row>
    <row r="1381" spans="1:19" x14ac:dyDescent="0.25">
      <c r="A1381" s="68">
        <f t="shared" si="175"/>
        <v>1379</v>
      </c>
      <c r="B1381" s="68" t="s">
        <v>17</v>
      </c>
      <c r="C1381" s="68" t="s">
        <v>1408</v>
      </c>
      <c r="D1381" s="68" t="s">
        <v>2860</v>
      </c>
      <c r="E1381" s="68" t="str">
        <f t="shared" si="173"/>
        <v>OP</v>
      </c>
      <c r="F1381" s="68" t="s">
        <v>1407</v>
      </c>
      <c r="G1381" s="68">
        <f t="shared" si="174"/>
        <v>69</v>
      </c>
      <c r="H1381" s="68">
        <f t="shared" si="176"/>
        <v>315</v>
      </c>
      <c r="I1381" s="68" t="str">
        <f t="shared" si="169"/>
        <v>69_315_OP</v>
      </c>
      <c r="J1381" s="60">
        <v>37.819164450785102</v>
      </c>
      <c r="K1381" s="60">
        <v>3.9559993358290302</v>
      </c>
      <c r="L1381" s="60">
        <v>35.010475300669199</v>
      </c>
      <c r="M1381" s="68">
        <v>45</v>
      </c>
      <c r="N1381" s="70">
        <f t="shared" si="170"/>
        <v>0.1076923076923077</v>
      </c>
      <c r="O1381" s="71">
        <v>51307415.32</v>
      </c>
      <c r="P1381" s="57">
        <f t="shared" si="171"/>
        <v>0.48940538757041557</v>
      </c>
      <c r="Q1381" s="68">
        <v>21</v>
      </c>
      <c r="R1381" s="68">
        <v>45</v>
      </c>
      <c r="S1381" s="72">
        <f t="shared" si="172"/>
        <v>25.595213029094442</v>
      </c>
    </row>
    <row r="1382" spans="1:19" x14ac:dyDescent="0.25">
      <c r="A1382" s="68">
        <f t="shared" si="175"/>
        <v>1380</v>
      </c>
      <c r="B1382" s="68" t="s">
        <v>17</v>
      </c>
      <c r="C1382" s="68" t="s">
        <v>1408</v>
      </c>
      <c r="D1382" s="68" t="s">
        <v>3088</v>
      </c>
      <c r="E1382" s="68" t="str">
        <f t="shared" si="173"/>
        <v>SERV</v>
      </c>
      <c r="F1382" s="68" t="s">
        <v>1407</v>
      </c>
      <c r="G1382" s="68">
        <f t="shared" si="174"/>
        <v>69</v>
      </c>
      <c r="H1382" s="68">
        <f t="shared" si="176"/>
        <v>315</v>
      </c>
      <c r="I1382" s="68" t="str">
        <f t="shared" si="169"/>
        <v>69_315_SERV</v>
      </c>
      <c r="J1382" s="60">
        <v>24.757506949243002</v>
      </c>
      <c r="K1382" s="60">
        <v>4.1908024976986704</v>
      </c>
      <c r="L1382" s="60">
        <v>28.283026103309901</v>
      </c>
      <c r="M1382" s="68">
        <v>181</v>
      </c>
      <c r="N1382" s="70">
        <f t="shared" si="170"/>
        <v>0.4</v>
      </c>
      <c r="O1382" s="71">
        <v>22869108.120999999</v>
      </c>
      <c r="P1382" s="57">
        <f t="shared" si="171"/>
        <v>0.21814126970814132</v>
      </c>
      <c r="Q1382" s="68">
        <v>78</v>
      </c>
      <c r="R1382" s="68">
        <v>184</v>
      </c>
      <c r="S1382" s="72">
        <f t="shared" si="172"/>
        <v>19.077111850083856</v>
      </c>
    </row>
    <row r="1383" spans="1:19" x14ac:dyDescent="0.25">
      <c r="A1383" s="68">
        <f t="shared" si="175"/>
        <v>1381</v>
      </c>
      <c r="B1383" s="68" t="s">
        <v>17</v>
      </c>
      <c r="C1383" s="68" t="s">
        <v>1224</v>
      </c>
      <c r="D1383" s="68" t="s">
        <v>2399</v>
      </c>
      <c r="E1383" s="68" t="str">
        <f t="shared" si="173"/>
        <v>AD</v>
      </c>
      <c r="F1383" s="68" t="s">
        <v>1223</v>
      </c>
      <c r="G1383" s="68">
        <f t="shared" si="174"/>
        <v>69</v>
      </c>
      <c r="H1383" s="68">
        <f t="shared" si="176"/>
        <v>316</v>
      </c>
      <c r="I1383" s="68" t="str">
        <f t="shared" si="169"/>
        <v>69_316_AD</v>
      </c>
      <c r="J1383" s="60">
        <v>21.730416843662901</v>
      </c>
      <c r="K1383" s="60">
        <v>57.966430182757399</v>
      </c>
      <c r="L1383" s="60">
        <v>23.041039767907499</v>
      </c>
      <c r="M1383" s="68">
        <v>59</v>
      </c>
      <c r="N1383" s="70">
        <f t="shared" si="170"/>
        <v>0.50862068965517238</v>
      </c>
      <c r="O1383" s="71">
        <v>3934066.1514300602</v>
      </c>
      <c r="P1383" s="57">
        <f t="shared" si="171"/>
        <v>0.16284940347506208</v>
      </c>
      <c r="Q1383" s="68">
        <v>59</v>
      </c>
      <c r="R1383" s="68">
        <v>79</v>
      </c>
      <c r="S1383" s="72">
        <f t="shared" si="172"/>
        <v>34.245962264775933</v>
      </c>
    </row>
    <row r="1384" spans="1:19" x14ac:dyDescent="0.25">
      <c r="A1384" s="68">
        <f t="shared" si="175"/>
        <v>1382</v>
      </c>
      <c r="B1384" s="68" t="s">
        <v>17</v>
      </c>
      <c r="C1384" s="68" t="s">
        <v>1224</v>
      </c>
      <c r="D1384" s="68" t="s">
        <v>2860</v>
      </c>
      <c r="E1384" s="68" t="str">
        <f t="shared" si="173"/>
        <v>OP</v>
      </c>
      <c r="F1384" s="68" t="s">
        <v>1223</v>
      </c>
      <c r="G1384" s="68">
        <f t="shared" si="174"/>
        <v>69</v>
      </c>
      <c r="H1384" s="68">
        <f t="shared" si="176"/>
        <v>316</v>
      </c>
      <c r="I1384" s="68" t="str">
        <f t="shared" si="169"/>
        <v>69_316_OP</v>
      </c>
      <c r="J1384" s="60">
        <v>53.793215878949098</v>
      </c>
      <c r="K1384" s="60">
        <v>62.582967528616003</v>
      </c>
      <c r="L1384" s="60">
        <v>35.678951815304004</v>
      </c>
      <c r="M1384" s="68">
        <v>16</v>
      </c>
      <c r="N1384" s="70">
        <f t="shared" si="170"/>
        <v>9.4827586206896547E-2</v>
      </c>
      <c r="O1384" s="71">
        <v>3180666.09</v>
      </c>
      <c r="P1384" s="57">
        <f t="shared" si="171"/>
        <v>0.13166265016198891</v>
      </c>
      <c r="Q1384" s="68">
        <v>11</v>
      </c>
      <c r="R1384" s="68">
        <v>16</v>
      </c>
      <c r="S1384" s="72">
        <f t="shared" si="172"/>
        <v>50.685045074289697</v>
      </c>
    </row>
    <row r="1385" spans="1:19" x14ac:dyDescent="0.25">
      <c r="A1385" s="68">
        <f t="shared" si="175"/>
        <v>1383</v>
      </c>
      <c r="B1385" s="68" t="s">
        <v>17</v>
      </c>
      <c r="C1385" s="68" t="s">
        <v>1224</v>
      </c>
      <c r="D1385" s="68" t="s">
        <v>3088</v>
      </c>
      <c r="E1385" s="68" t="str">
        <f t="shared" si="173"/>
        <v>SERV</v>
      </c>
      <c r="F1385" s="68" t="s">
        <v>1223</v>
      </c>
      <c r="G1385" s="68">
        <f t="shared" si="174"/>
        <v>69</v>
      </c>
      <c r="H1385" s="68">
        <f t="shared" si="176"/>
        <v>316</v>
      </c>
      <c r="I1385" s="68" t="str">
        <f t="shared" si="169"/>
        <v>69_316_SERV</v>
      </c>
      <c r="J1385" s="60">
        <v>34.677706021615002</v>
      </c>
      <c r="K1385" s="60">
        <v>59.7500279799007</v>
      </c>
      <c r="L1385" s="60">
        <v>42.493883702823297</v>
      </c>
      <c r="M1385" s="68">
        <v>105</v>
      </c>
      <c r="N1385" s="70">
        <f t="shared" si="170"/>
        <v>0.39655172413793105</v>
      </c>
      <c r="O1385" s="71">
        <v>17042962.336999901</v>
      </c>
      <c r="P1385" s="57">
        <f t="shared" si="171"/>
        <v>0.70548794636294909</v>
      </c>
      <c r="Q1385" s="68">
        <v>46</v>
      </c>
      <c r="R1385" s="68">
        <v>127</v>
      </c>
      <c r="S1385" s="72">
        <f t="shared" si="172"/>
        <v>45.640539234779659</v>
      </c>
    </row>
    <row r="1386" spans="1:19" x14ac:dyDescent="0.25">
      <c r="A1386" s="68">
        <f t="shared" si="175"/>
        <v>1384</v>
      </c>
      <c r="B1386" s="68" t="s">
        <v>17</v>
      </c>
      <c r="C1386" s="68" t="s">
        <v>1697</v>
      </c>
      <c r="D1386" s="68" t="s">
        <v>2399</v>
      </c>
      <c r="E1386" s="68" t="str">
        <f t="shared" si="173"/>
        <v>AD</v>
      </c>
      <c r="F1386" s="68" t="s">
        <v>1696</v>
      </c>
      <c r="G1386" s="68">
        <f t="shared" si="174"/>
        <v>69</v>
      </c>
      <c r="H1386" s="68">
        <f t="shared" si="176"/>
        <v>317</v>
      </c>
      <c r="I1386" s="68" t="str">
        <f t="shared" si="169"/>
        <v>69_317_AD</v>
      </c>
      <c r="J1386" s="60">
        <v>23.974161150532101</v>
      </c>
      <c r="K1386" s="60">
        <v>56.0211954463634</v>
      </c>
      <c r="L1386" s="60">
        <v>33.997801564828798</v>
      </c>
      <c r="M1386" s="68">
        <v>148</v>
      </c>
      <c r="N1386" s="70">
        <f t="shared" si="170"/>
        <v>0.62637362637362637</v>
      </c>
      <c r="O1386" s="71">
        <v>16882854.442215599</v>
      </c>
      <c r="P1386" s="57">
        <f t="shared" si="171"/>
        <v>0.29522027024999598</v>
      </c>
      <c r="Q1386" s="68">
        <v>114</v>
      </c>
      <c r="R1386" s="68">
        <v>209</v>
      </c>
      <c r="S1386" s="72">
        <f t="shared" si="172"/>
        <v>37.997719387241432</v>
      </c>
    </row>
    <row r="1387" spans="1:19" x14ac:dyDescent="0.25">
      <c r="A1387" s="68">
        <f t="shared" si="175"/>
        <v>1385</v>
      </c>
      <c r="B1387" s="68" t="s">
        <v>17</v>
      </c>
      <c r="C1387" s="68" t="s">
        <v>1697</v>
      </c>
      <c r="D1387" s="68" t="s">
        <v>2860</v>
      </c>
      <c r="E1387" s="68" t="str">
        <f t="shared" si="173"/>
        <v>OP</v>
      </c>
      <c r="F1387" s="68" t="s">
        <v>1696</v>
      </c>
      <c r="G1387" s="68">
        <f t="shared" si="174"/>
        <v>69</v>
      </c>
      <c r="H1387" s="68">
        <f t="shared" si="176"/>
        <v>317</v>
      </c>
      <c r="I1387" s="68" t="str">
        <f t="shared" si="169"/>
        <v>69_317_OP</v>
      </c>
      <c r="J1387" s="60">
        <v>54.680147847317201</v>
      </c>
      <c r="K1387" s="60">
        <v>59.577766780422699</v>
      </c>
      <c r="L1387" s="60">
        <v>32.886302994204897</v>
      </c>
      <c r="M1387" s="68">
        <v>36</v>
      </c>
      <c r="N1387" s="70">
        <f t="shared" si="170"/>
        <v>9.8901098901098897E-2</v>
      </c>
      <c r="O1387" s="71">
        <v>30894234.109999999</v>
      </c>
      <c r="P1387" s="57">
        <f t="shared" si="171"/>
        <v>0.54022879687422765</v>
      </c>
      <c r="Q1387" s="68">
        <v>18</v>
      </c>
      <c r="R1387" s="68">
        <v>36</v>
      </c>
      <c r="S1387" s="72">
        <f t="shared" si="172"/>
        <v>49.048072540648263</v>
      </c>
    </row>
    <row r="1388" spans="1:19" x14ac:dyDescent="0.25">
      <c r="A1388" s="68">
        <f t="shared" si="175"/>
        <v>1386</v>
      </c>
      <c r="B1388" s="68" t="s">
        <v>17</v>
      </c>
      <c r="C1388" s="68" t="s">
        <v>1697</v>
      </c>
      <c r="D1388" s="68" t="s">
        <v>3088</v>
      </c>
      <c r="E1388" s="68" t="str">
        <f t="shared" si="173"/>
        <v>SERV</v>
      </c>
      <c r="F1388" s="68" t="s">
        <v>1696</v>
      </c>
      <c r="G1388" s="68">
        <f t="shared" si="174"/>
        <v>69</v>
      </c>
      <c r="H1388" s="68">
        <f t="shared" si="176"/>
        <v>317</v>
      </c>
      <c r="I1388" s="68" t="str">
        <f t="shared" si="169"/>
        <v>69_317_SERV</v>
      </c>
      <c r="J1388" s="60">
        <v>36.201402806668298</v>
      </c>
      <c r="K1388" s="60">
        <v>63.848854653254101</v>
      </c>
      <c r="L1388" s="60">
        <v>38.252842892503502</v>
      </c>
      <c r="M1388" s="68">
        <v>97</v>
      </c>
      <c r="N1388" s="70">
        <f t="shared" si="170"/>
        <v>0.27472527472527475</v>
      </c>
      <c r="O1388" s="71">
        <v>9410225.9499999899</v>
      </c>
      <c r="P1388" s="57">
        <f t="shared" si="171"/>
        <v>0.16455093287577638</v>
      </c>
      <c r="Q1388" s="68">
        <v>50</v>
      </c>
      <c r="R1388" s="68">
        <v>98</v>
      </c>
      <c r="S1388" s="72">
        <f t="shared" si="172"/>
        <v>46.101033450808636</v>
      </c>
    </row>
    <row r="1389" spans="1:19" x14ac:dyDescent="0.25">
      <c r="A1389" s="68">
        <f t="shared" si="175"/>
        <v>1387</v>
      </c>
      <c r="B1389" s="68" t="s">
        <v>17</v>
      </c>
      <c r="C1389" s="68" t="s">
        <v>2153</v>
      </c>
      <c r="D1389" s="68" t="s">
        <v>2399</v>
      </c>
      <c r="E1389" s="68" t="str">
        <f t="shared" si="173"/>
        <v>AD</v>
      </c>
      <c r="F1389" s="68" t="s">
        <v>2152</v>
      </c>
      <c r="G1389" s="68">
        <f t="shared" si="174"/>
        <v>69</v>
      </c>
      <c r="H1389" s="68">
        <f t="shared" si="176"/>
        <v>318</v>
      </c>
      <c r="I1389" s="68" t="str">
        <f t="shared" si="169"/>
        <v>69_318_AD</v>
      </c>
      <c r="J1389" s="60">
        <v>24.947782561117901</v>
      </c>
      <c r="K1389" s="60">
        <v>20.110659033336301</v>
      </c>
      <c r="L1389" s="60">
        <v>5.3931537309425996</v>
      </c>
      <c r="M1389" s="68">
        <v>13</v>
      </c>
      <c r="N1389" s="70">
        <f t="shared" si="170"/>
        <v>0.41379310344827586</v>
      </c>
      <c r="O1389" s="71">
        <v>967154.53</v>
      </c>
      <c r="P1389" s="57">
        <f t="shared" si="171"/>
        <v>0.14252621888672687</v>
      </c>
      <c r="Q1389" s="68">
        <v>12</v>
      </c>
      <c r="R1389" s="68">
        <v>13</v>
      </c>
      <c r="S1389" s="72">
        <f t="shared" si="172"/>
        <v>16.817198441798933</v>
      </c>
    </row>
    <row r="1390" spans="1:19" x14ac:dyDescent="0.25">
      <c r="A1390" s="68">
        <f t="shared" si="175"/>
        <v>1388</v>
      </c>
      <c r="B1390" s="68" t="s">
        <v>17</v>
      </c>
      <c r="C1390" s="68" t="s">
        <v>2153</v>
      </c>
      <c r="D1390" s="68" t="s">
        <v>2860</v>
      </c>
      <c r="E1390" s="68" t="str">
        <f t="shared" si="173"/>
        <v>OP</v>
      </c>
      <c r="F1390" s="68" t="s">
        <v>2152</v>
      </c>
      <c r="G1390" s="68">
        <f t="shared" si="174"/>
        <v>69</v>
      </c>
      <c r="H1390" s="68">
        <f t="shared" si="176"/>
        <v>318</v>
      </c>
      <c r="I1390" s="68" t="str">
        <f t="shared" si="169"/>
        <v>69_318_OP</v>
      </c>
      <c r="J1390" s="60">
        <v>82.111847663109202</v>
      </c>
      <c r="K1390" s="60">
        <v>15.180569869004399</v>
      </c>
      <c r="L1390" s="60">
        <v>13.875147928173799</v>
      </c>
      <c r="M1390" s="68">
        <v>15</v>
      </c>
      <c r="N1390" s="70">
        <f t="shared" si="170"/>
        <v>0.10344827586206896</v>
      </c>
      <c r="O1390" s="71">
        <v>3504486.98</v>
      </c>
      <c r="P1390" s="57">
        <f t="shared" si="171"/>
        <v>0.51644412852738686</v>
      </c>
      <c r="Q1390" s="68">
        <v>3</v>
      </c>
      <c r="R1390" s="68">
        <v>15</v>
      </c>
      <c r="S1390" s="72">
        <f t="shared" si="172"/>
        <v>37.055855153429135</v>
      </c>
    </row>
    <row r="1391" spans="1:19" x14ac:dyDescent="0.25">
      <c r="A1391" s="68">
        <f t="shared" si="175"/>
        <v>1389</v>
      </c>
      <c r="B1391" s="68" t="s">
        <v>17</v>
      </c>
      <c r="C1391" s="68" t="s">
        <v>2153</v>
      </c>
      <c r="D1391" s="68" t="s">
        <v>3088</v>
      </c>
      <c r="E1391" s="68" t="str">
        <f t="shared" si="173"/>
        <v>SERV</v>
      </c>
      <c r="F1391" s="68" t="s">
        <v>2152</v>
      </c>
      <c r="G1391" s="68">
        <f t="shared" si="174"/>
        <v>69</v>
      </c>
      <c r="H1391" s="68">
        <f t="shared" si="176"/>
        <v>318</v>
      </c>
      <c r="I1391" s="68" t="str">
        <f t="shared" si="169"/>
        <v>69_318_SERV</v>
      </c>
      <c r="J1391" s="60">
        <v>34.099889314150701</v>
      </c>
      <c r="K1391" s="60">
        <v>23.832422818401898</v>
      </c>
      <c r="L1391" s="60">
        <v>7.1057657067018702</v>
      </c>
      <c r="M1391" s="68">
        <v>16</v>
      </c>
      <c r="N1391" s="70">
        <f t="shared" si="170"/>
        <v>0.41379310344827586</v>
      </c>
      <c r="O1391" s="71">
        <v>1937644.7290000001</v>
      </c>
      <c r="P1391" s="57">
        <f t="shared" si="171"/>
        <v>0.2855440037800025</v>
      </c>
      <c r="Q1391" s="68">
        <v>12</v>
      </c>
      <c r="R1391" s="68">
        <v>16</v>
      </c>
      <c r="S1391" s="72">
        <f t="shared" si="172"/>
        <v>21.679359279751491</v>
      </c>
    </row>
    <row r="1392" spans="1:19" x14ac:dyDescent="0.25">
      <c r="A1392" s="68">
        <f t="shared" si="175"/>
        <v>1390</v>
      </c>
      <c r="B1392" s="68" t="s">
        <v>17</v>
      </c>
      <c r="C1392" s="68" t="s">
        <v>2153</v>
      </c>
      <c r="D1392" s="68" t="s">
        <v>2893</v>
      </c>
      <c r="E1392" s="68" t="str">
        <f t="shared" si="173"/>
        <v>SOP</v>
      </c>
      <c r="F1392" s="68" t="s">
        <v>2152</v>
      </c>
      <c r="G1392" s="68">
        <f t="shared" si="174"/>
        <v>69</v>
      </c>
      <c r="H1392" s="68">
        <f t="shared" si="176"/>
        <v>318</v>
      </c>
      <c r="I1392" s="68" t="str">
        <f t="shared" si="169"/>
        <v>69_318_SOP</v>
      </c>
      <c r="J1392" s="60">
        <v>56.835070932353801</v>
      </c>
      <c r="K1392" s="60">
        <v>9.7262811505941595</v>
      </c>
      <c r="L1392" s="60">
        <v>18.027062293260901</v>
      </c>
      <c r="M1392" s="68">
        <v>3</v>
      </c>
      <c r="N1392" s="70">
        <f t="shared" si="170"/>
        <v>6.8965517241379309E-2</v>
      </c>
      <c r="O1392" s="71">
        <v>376514.56</v>
      </c>
      <c r="P1392" s="57">
        <f t="shared" si="171"/>
        <v>5.5485648805883851E-2</v>
      </c>
      <c r="Q1392" s="68">
        <v>2</v>
      </c>
      <c r="R1392" s="68">
        <v>3</v>
      </c>
      <c r="S1392" s="72">
        <f t="shared" si="172"/>
        <v>28.196138125402953</v>
      </c>
    </row>
    <row r="1393" spans="1:19" x14ac:dyDescent="0.25">
      <c r="A1393" s="68">
        <f t="shared" si="175"/>
        <v>1391</v>
      </c>
      <c r="B1393" s="68" t="s">
        <v>17</v>
      </c>
      <c r="C1393" s="68" t="s">
        <v>720</v>
      </c>
      <c r="D1393" s="68" t="s">
        <v>2399</v>
      </c>
      <c r="E1393" s="68" t="str">
        <f t="shared" si="173"/>
        <v>AD</v>
      </c>
      <c r="F1393" s="68" t="s">
        <v>719</v>
      </c>
      <c r="G1393" s="68">
        <f t="shared" si="174"/>
        <v>69</v>
      </c>
      <c r="H1393" s="68">
        <f t="shared" si="176"/>
        <v>319</v>
      </c>
      <c r="I1393" s="68" t="str">
        <f t="shared" si="169"/>
        <v>69_319_AD</v>
      </c>
      <c r="J1393" s="60">
        <v>31.225255658785201</v>
      </c>
      <c r="K1393" s="60">
        <v>49.797825007122299</v>
      </c>
      <c r="L1393" s="60">
        <v>49.224280789635102</v>
      </c>
      <c r="M1393" s="68">
        <v>175</v>
      </c>
      <c r="N1393" s="70">
        <f t="shared" si="170"/>
        <v>0.78289473684210531</v>
      </c>
      <c r="O1393" s="71">
        <v>45470332.422743</v>
      </c>
      <c r="P1393" s="57">
        <f t="shared" si="171"/>
        <v>0.85372684101110796</v>
      </c>
      <c r="Q1393" s="68">
        <v>119</v>
      </c>
      <c r="R1393" s="68">
        <v>220</v>
      </c>
      <c r="S1393" s="72">
        <f t="shared" si="172"/>
        <v>43.415787151847532</v>
      </c>
    </row>
    <row r="1394" spans="1:19" x14ac:dyDescent="0.25">
      <c r="A1394" s="68">
        <f t="shared" si="175"/>
        <v>1392</v>
      </c>
      <c r="B1394" s="68" t="s">
        <v>17</v>
      </c>
      <c r="C1394" s="68" t="s">
        <v>720</v>
      </c>
      <c r="D1394" s="68" t="s">
        <v>2860</v>
      </c>
      <c r="E1394" s="68" t="str">
        <f t="shared" si="173"/>
        <v>OP</v>
      </c>
      <c r="F1394" s="68" t="s">
        <v>719</v>
      </c>
      <c r="G1394" s="68">
        <f t="shared" si="174"/>
        <v>69</v>
      </c>
      <c r="H1394" s="68">
        <f t="shared" si="176"/>
        <v>319</v>
      </c>
      <c r="I1394" s="68" t="str">
        <f t="shared" si="169"/>
        <v>69_319_OP</v>
      </c>
      <c r="J1394" s="60">
        <v>41.526896356181901</v>
      </c>
      <c r="K1394" s="60">
        <v>29.1808996481906</v>
      </c>
      <c r="L1394" s="60">
        <v>36.131024304191897</v>
      </c>
      <c r="M1394" s="68">
        <v>19</v>
      </c>
      <c r="N1394" s="70">
        <f t="shared" si="170"/>
        <v>0.10526315789473684</v>
      </c>
      <c r="O1394" s="71">
        <v>3897330.57</v>
      </c>
      <c r="P1394" s="57">
        <f t="shared" si="171"/>
        <v>7.3174211372994485E-2</v>
      </c>
      <c r="Q1394" s="68">
        <v>16</v>
      </c>
      <c r="R1394" s="68">
        <v>19</v>
      </c>
      <c r="S1394" s="72">
        <f t="shared" si="172"/>
        <v>35.6129401028548</v>
      </c>
    </row>
    <row r="1395" spans="1:19" x14ac:dyDescent="0.25">
      <c r="A1395" s="68">
        <f t="shared" si="175"/>
        <v>1393</v>
      </c>
      <c r="B1395" s="68" t="s">
        <v>17</v>
      </c>
      <c r="C1395" s="68" t="s">
        <v>720</v>
      </c>
      <c r="D1395" s="68" t="s">
        <v>3088</v>
      </c>
      <c r="E1395" s="68" t="str">
        <f t="shared" si="173"/>
        <v>SERV</v>
      </c>
      <c r="F1395" s="68" t="s">
        <v>719</v>
      </c>
      <c r="G1395" s="68">
        <f t="shared" si="174"/>
        <v>69</v>
      </c>
      <c r="H1395" s="68">
        <f t="shared" si="176"/>
        <v>319</v>
      </c>
      <c r="I1395" s="68" t="str">
        <f t="shared" si="169"/>
        <v>69_319_SERV</v>
      </c>
      <c r="J1395" s="60">
        <v>46.697224357749903</v>
      </c>
      <c r="K1395" s="60">
        <v>55.442590821348801</v>
      </c>
      <c r="L1395" s="60">
        <v>30.865804172194899</v>
      </c>
      <c r="M1395" s="68">
        <v>26</v>
      </c>
      <c r="N1395" s="70">
        <f t="shared" si="170"/>
        <v>0.1118421052631579</v>
      </c>
      <c r="O1395" s="71">
        <v>3893321.94816666</v>
      </c>
      <c r="P1395" s="57">
        <f t="shared" si="171"/>
        <v>7.3098947615897483E-2</v>
      </c>
      <c r="Q1395" s="68">
        <v>17</v>
      </c>
      <c r="R1395" s="68">
        <v>26</v>
      </c>
      <c r="S1395" s="72">
        <f t="shared" si="172"/>
        <v>44.335206450431201</v>
      </c>
    </row>
    <row r="1396" spans="1:19" x14ac:dyDescent="0.25">
      <c r="A1396" s="68">
        <f t="shared" si="175"/>
        <v>1394</v>
      </c>
      <c r="B1396" s="68" t="s">
        <v>17</v>
      </c>
      <c r="C1396" s="68" t="s">
        <v>2170</v>
      </c>
      <c r="D1396" s="68" t="s">
        <v>2399</v>
      </c>
      <c r="E1396" s="68" t="str">
        <f t="shared" si="173"/>
        <v>AD</v>
      </c>
      <c r="F1396" s="68" t="s">
        <v>2169</v>
      </c>
      <c r="G1396" s="68">
        <f t="shared" si="174"/>
        <v>69</v>
      </c>
      <c r="H1396" s="68">
        <f t="shared" si="176"/>
        <v>320</v>
      </c>
      <c r="I1396" s="68" t="str">
        <f t="shared" si="169"/>
        <v>69_320_AD</v>
      </c>
      <c r="J1396" s="60">
        <v>25.4285512001325</v>
      </c>
      <c r="K1396" s="60">
        <v>52.598854611870898</v>
      </c>
      <c r="L1396" s="60">
        <v>46.864304294207002</v>
      </c>
      <c r="M1396" s="68">
        <v>49</v>
      </c>
      <c r="N1396" s="70">
        <f t="shared" si="170"/>
        <v>0.73076923076923073</v>
      </c>
      <c r="O1396" s="71">
        <v>7153306.6145387804</v>
      </c>
      <c r="P1396" s="57">
        <f t="shared" si="171"/>
        <v>0.54114037737844134</v>
      </c>
      <c r="Q1396" s="68">
        <v>57</v>
      </c>
      <c r="R1396" s="68">
        <v>83</v>
      </c>
      <c r="S1396" s="72">
        <f t="shared" si="172"/>
        <v>41.630570035403466</v>
      </c>
    </row>
    <row r="1397" spans="1:19" x14ac:dyDescent="0.25">
      <c r="A1397" s="68">
        <f t="shared" si="175"/>
        <v>1395</v>
      </c>
      <c r="B1397" s="68" t="s">
        <v>17</v>
      </c>
      <c r="C1397" s="68" t="s">
        <v>2170</v>
      </c>
      <c r="D1397" s="68" t="s">
        <v>2860</v>
      </c>
      <c r="E1397" s="68" t="str">
        <f t="shared" si="173"/>
        <v>OP</v>
      </c>
      <c r="F1397" s="68" t="s">
        <v>2169</v>
      </c>
      <c r="G1397" s="68">
        <f t="shared" si="174"/>
        <v>69</v>
      </c>
      <c r="H1397" s="68">
        <f t="shared" si="176"/>
        <v>320</v>
      </c>
      <c r="I1397" s="68" t="str">
        <f t="shared" si="169"/>
        <v>69_320_OP</v>
      </c>
      <c r="J1397" s="60">
        <v>67.2785577765884</v>
      </c>
      <c r="K1397" s="60">
        <v>38.345198601708802</v>
      </c>
      <c r="L1397" s="60">
        <v>25.5038433346432</v>
      </c>
      <c r="M1397" s="68">
        <v>15</v>
      </c>
      <c r="N1397" s="70">
        <f t="shared" si="170"/>
        <v>8.9743589743589744E-2</v>
      </c>
      <c r="O1397" s="71">
        <v>3950477.08</v>
      </c>
      <c r="P1397" s="57">
        <f t="shared" si="171"/>
        <v>0.29884957727817435</v>
      </c>
      <c r="Q1397" s="68">
        <v>7</v>
      </c>
      <c r="R1397" s="68">
        <v>15</v>
      </c>
      <c r="S1397" s="72">
        <f t="shared" si="172"/>
        <v>43.709199904313465</v>
      </c>
    </row>
    <row r="1398" spans="1:19" x14ac:dyDescent="0.25">
      <c r="A1398" s="68">
        <f t="shared" si="175"/>
        <v>1396</v>
      </c>
      <c r="B1398" s="68" t="s">
        <v>17</v>
      </c>
      <c r="C1398" s="68" t="s">
        <v>2170</v>
      </c>
      <c r="D1398" s="68" t="s">
        <v>3088</v>
      </c>
      <c r="E1398" s="68" t="str">
        <f t="shared" si="173"/>
        <v>SERV</v>
      </c>
      <c r="F1398" s="68" t="s">
        <v>2169</v>
      </c>
      <c r="G1398" s="68">
        <f t="shared" si="174"/>
        <v>69</v>
      </c>
      <c r="H1398" s="68">
        <f t="shared" si="176"/>
        <v>320</v>
      </c>
      <c r="I1398" s="68" t="str">
        <f t="shared" si="169"/>
        <v>69_320_SERV</v>
      </c>
      <c r="J1398" s="60">
        <v>44.529153531353401</v>
      </c>
      <c r="K1398" s="60">
        <v>69.047463346289405</v>
      </c>
      <c r="L1398" s="60">
        <v>52.121809256729499</v>
      </c>
      <c r="M1398" s="68">
        <v>15</v>
      </c>
      <c r="N1398" s="70">
        <f t="shared" si="170"/>
        <v>0.17948717948717949</v>
      </c>
      <c r="O1398" s="71">
        <v>2115164.5</v>
      </c>
      <c r="P1398" s="57">
        <f t="shared" si="171"/>
        <v>0.16001004534338445</v>
      </c>
      <c r="Q1398" s="68">
        <v>14</v>
      </c>
      <c r="R1398" s="68">
        <v>15</v>
      </c>
      <c r="S1398" s="72">
        <f t="shared" si="172"/>
        <v>55.232808711457437</v>
      </c>
    </row>
    <row r="1399" spans="1:19" x14ac:dyDescent="0.25">
      <c r="A1399" s="68">
        <f t="shared" si="175"/>
        <v>1397</v>
      </c>
      <c r="B1399" s="68" t="s">
        <v>17</v>
      </c>
      <c r="C1399" s="68" t="s">
        <v>1843</v>
      </c>
      <c r="D1399" s="68" t="s">
        <v>2399</v>
      </c>
      <c r="E1399" s="68" t="str">
        <f t="shared" si="173"/>
        <v>AD</v>
      </c>
      <c r="F1399" s="68" t="s">
        <v>1842</v>
      </c>
      <c r="G1399" s="68">
        <f t="shared" si="174"/>
        <v>69</v>
      </c>
      <c r="H1399" s="68">
        <f t="shared" si="176"/>
        <v>321</v>
      </c>
      <c r="I1399" s="68" t="str">
        <f t="shared" si="169"/>
        <v>69_321_AD</v>
      </c>
      <c r="J1399" s="60">
        <v>16.295135882492598</v>
      </c>
      <c r="K1399" s="60">
        <v>52.203499243058403</v>
      </c>
      <c r="L1399" s="60">
        <v>29.0373836987979</v>
      </c>
      <c r="M1399" s="68">
        <v>64</v>
      </c>
      <c r="N1399" s="70">
        <f t="shared" si="170"/>
        <v>0.80681818181818177</v>
      </c>
      <c r="O1399" s="71">
        <v>6199318.5799999898</v>
      </c>
      <c r="P1399" s="57">
        <f t="shared" si="171"/>
        <v>0.69321925371677307</v>
      </c>
      <c r="Q1399" s="68">
        <v>71</v>
      </c>
      <c r="R1399" s="68">
        <v>116</v>
      </c>
      <c r="S1399" s="72">
        <f t="shared" si="172"/>
        <v>32.512006274782969</v>
      </c>
    </row>
    <row r="1400" spans="1:19" x14ac:dyDescent="0.25">
      <c r="A1400" s="68">
        <f t="shared" si="175"/>
        <v>1398</v>
      </c>
      <c r="B1400" s="68" t="s">
        <v>17</v>
      </c>
      <c r="C1400" s="68" t="s">
        <v>1843</v>
      </c>
      <c r="D1400" s="68" t="s">
        <v>2860</v>
      </c>
      <c r="E1400" s="68" t="str">
        <f t="shared" si="173"/>
        <v>OP</v>
      </c>
      <c r="F1400" s="68" t="s">
        <v>1842</v>
      </c>
      <c r="G1400" s="68">
        <f t="shared" si="174"/>
        <v>69</v>
      </c>
      <c r="H1400" s="68">
        <f t="shared" si="176"/>
        <v>321</v>
      </c>
      <c r="I1400" s="68" t="str">
        <f t="shared" si="169"/>
        <v>69_321_OP</v>
      </c>
      <c r="J1400" s="60">
        <v>70.749515640530404</v>
      </c>
      <c r="K1400" s="60">
        <v>47.868901379230202</v>
      </c>
      <c r="L1400" s="60">
        <v>19.160918567478099</v>
      </c>
      <c r="M1400" s="68">
        <v>6</v>
      </c>
      <c r="N1400" s="70">
        <f t="shared" si="170"/>
        <v>4.5454545454545456E-2</v>
      </c>
      <c r="O1400" s="71">
        <v>1481158.67</v>
      </c>
      <c r="P1400" s="57">
        <f t="shared" si="171"/>
        <v>0.16562589816984849</v>
      </c>
      <c r="Q1400" s="68">
        <v>4</v>
      </c>
      <c r="R1400" s="68">
        <v>6</v>
      </c>
      <c r="S1400" s="72">
        <f t="shared" si="172"/>
        <v>45.926445195746233</v>
      </c>
    </row>
    <row r="1401" spans="1:19" x14ac:dyDescent="0.25">
      <c r="A1401" s="68">
        <f t="shared" si="175"/>
        <v>1399</v>
      </c>
      <c r="B1401" s="68" t="s">
        <v>17</v>
      </c>
      <c r="C1401" s="68" t="s">
        <v>1843</v>
      </c>
      <c r="D1401" s="68" t="s">
        <v>3088</v>
      </c>
      <c r="E1401" s="68" t="str">
        <f t="shared" si="173"/>
        <v>SERV</v>
      </c>
      <c r="F1401" s="68" t="s">
        <v>1842</v>
      </c>
      <c r="G1401" s="68">
        <f t="shared" si="174"/>
        <v>69</v>
      </c>
      <c r="H1401" s="68">
        <f t="shared" si="176"/>
        <v>321</v>
      </c>
      <c r="I1401" s="68" t="str">
        <f t="shared" si="169"/>
        <v>69_321_SERV</v>
      </c>
      <c r="J1401" s="60">
        <v>30.667420125891301</v>
      </c>
      <c r="K1401" s="60">
        <v>52.371829661368899</v>
      </c>
      <c r="L1401" s="60">
        <v>27.80256758602</v>
      </c>
      <c r="M1401" s="68">
        <v>15</v>
      </c>
      <c r="N1401" s="70">
        <f t="shared" si="170"/>
        <v>0.14772727272727273</v>
      </c>
      <c r="O1401" s="71">
        <v>1262319.054</v>
      </c>
      <c r="P1401" s="57">
        <f t="shared" si="171"/>
        <v>0.14115484811337836</v>
      </c>
      <c r="Q1401" s="68">
        <v>13</v>
      </c>
      <c r="R1401" s="68">
        <v>15</v>
      </c>
      <c r="S1401" s="72">
        <f t="shared" si="172"/>
        <v>36.947272457760072</v>
      </c>
    </row>
    <row r="1402" spans="1:19" x14ac:dyDescent="0.25">
      <c r="A1402" s="68">
        <f t="shared" si="175"/>
        <v>1400</v>
      </c>
      <c r="B1402" s="68" t="s">
        <v>17</v>
      </c>
      <c r="C1402" s="68" t="s">
        <v>809</v>
      </c>
      <c r="D1402" s="68" t="s">
        <v>2399</v>
      </c>
      <c r="E1402" s="68" t="str">
        <f t="shared" si="173"/>
        <v>AD</v>
      </c>
      <c r="F1402" s="68" t="s">
        <v>808</v>
      </c>
      <c r="G1402" s="68">
        <f t="shared" si="174"/>
        <v>69</v>
      </c>
      <c r="H1402" s="68">
        <f t="shared" si="176"/>
        <v>322</v>
      </c>
      <c r="I1402" s="68" t="str">
        <f t="shared" si="169"/>
        <v>69_322_AD</v>
      </c>
      <c r="J1402" s="60">
        <v>35.697858837816902</v>
      </c>
      <c r="K1402" s="60">
        <v>47.602942483498801</v>
      </c>
      <c r="L1402" s="60">
        <v>66.588880658110099</v>
      </c>
      <c r="M1402" s="68">
        <v>335</v>
      </c>
      <c r="N1402" s="70">
        <f t="shared" si="170"/>
        <v>0.51790633608815428</v>
      </c>
      <c r="O1402" s="71">
        <v>512203081.44743699</v>
      </c>
      <c r="P1402" s="57">
        <f t="shared" si="171"/>
        <v>0.72462613086867533</v>
      </c>
      <c r="Q1402" s="68">
        <v>188</v>
      </c>
      <c r="R1402" s="68">
        <v>436</v>
      </c>
      <c r="S1402" s="72">
        <f t="shared" si="172"/>
        <v>49.96322732647527</v>
      </c>
    </row>
    <row r="1403" spans="1:19" x14ac:dyDescent="0.25">
      <c r="A1403" s="68">
        <f t="shared" si="175"/>
        <v>1401</v>
      </c>
      <c r="B1403" s="68" t="s">
        <v>17</v>
      </c>
      <c r="C1403" s="68" t="s">
        <v>809</v>
      </c>
      <c r="D1403" s="68" t="s">
        <v>2860</v>
      </c>
      <c r="E1403" s="68" t="str">
        <f t="shared" si="173"/>
        <v>OP</v>
      </c>
      <c r="F1403" s="68" t="s">
        <v>808</v>
      </c>
      <c r="G1403" s="68">
        <f t="shared" si="174"/>
        <v>69</v>
      </c>
      <c r="H1403" s="68">
        <f t="shared" si="176"/>
        <v>322</v>
      </c>
      <c r="I1403" s="68" t="str">
        <f t="shared" si="169"/>
        <v>69_322_OP</v>
      </c>
      <c r="J1403" s="60">
        <v>43.002769909152299</v>
      </c>
      <c r="K1403" s="60">
        <v>49.8973207204644</v>
      </c>
      <c r="L1403" s="60">
        <v>34.468127658676103</v>
      </c>
      <c r="M1403" s="68">
        <v>17</v>
      </c>
      <c r="N1403" s="70">
        <f t="shared" si="170"/>
        <v>3.0303030303030304E-2</v>
      </c>
      <c r="O1403" s="71">
        <v>34292411.609999999</v>
      </c>
      <c r="P1403" s="57">
        <f t="shared" si="171"/>
        <v>4.8514307006683639E-2</v>
      </c>
      <c r="Q1403" s="68">
        <v>11</v>
      </c>
      <c r="R1403" s="68">
        <v>17</v>
      </c>
      <c r="S1403" s="72">
        <f t="shared" si="172"/>
        <v>42.456072762764272</v>
      </c>
    </row>
    <row r="1404" spans="1:19" x14ac:dyDescent="0.25">
      <c r="A1404" s="68">
        <f t="shared" si="175"/>
        <v>1402</v>
      </c>
      <c r="B1404" s="68" t="s">
        <v>17</v>
      </c>
      <c r="C1404" s="68" t="s">
        <v>809</v>
      </c>
      <c r="D1404" s="68" t="s">
        <v>3088</v>
      </c>
      <c r="E1404" s="68" t="str">
        <f t="shared" si="173"/>
        <v>SERV</v>
      </c>
      <c r="F1404" s="68" t="s">
        <v>808</v>
      </c>
      <c r="G1404" s="68">
        <f t="shared" si="174"/>
        <v>69</v>
      </c>
      <c r="H1404" s="68">
        <f t="shared" si="176"/>
        <v>322</v>
      </c>
      <c r="I1404" s="68" t="str">
        <f t="shared" si="169"/>
        <v>69_322_SERV</v>
      </c>
      <c r="J1404" s="60">
        <v>18.147129349154799</v>
      </c>
      <c r="K1404" s="60">
        <v>49.067254550275202</v>
      </c>
      <c r="L1404" s="60">
        <v>71.097972081201107</v>
      </c>
      <c r="M1404" s="68">
        <v>274</v>
      </c>
      <c r="N1404" s="70">
        <f t="shared" si="170"/>
        <v>0.45179063360881544</v>
      </c>
      <c r="O1404" s="71">
        <v>160356026.12999901</v>
      </c>
      <c r="P1404" s="57">
        <f t="shared" si="171"/>
        <v>0.22685956212464101</v>
      </c>
      <c r="Q1404" s="68">
        <v>164</v>
      </c>
      <c r="R1404" s="68">
        <v>283</v>
      </c>
      <c r="S1404" s="72">
        <f t="shared" si="172"/>
        <v>46.104118660210368</v>
      </c>
    </row>
    <row r="1405" spans="1:19" x14ac:dyDescent="0.25">
      <c r="A1405" s="68">
        <f t="shared" si="175"/>
        <v>1403</v>
      </c>
      <c r="B1405" s="68" t="s">
        <v>17</v>
      </c>
      <c r="C1405" s="68" t="s">
        <v>91</v>
      </c>
      <c r="D1405" s="68" t="s">
        <v>2399</v>
      </c>
      <c r="E1405" s="68" t="str">
        <f t="shared" si="173"/>
        <v>AD</v>
      </c>
      <c r="F1405" s="68" t="s">
        <v>90</v>
      </c>
      <c r="G1405" s="68">
        <f t="shared" si="174"/>
        <v>69</v>
      </c>
      <c r="H1405" s="68">
        <f t="shared" si="176"/>
        <v>323</v>
      </c>
      <c r="I1405" s="68" t="str">
        <f t="shared" si="169"/>
        <v>69_323_AD</v>
      </c>
      <c r="J1405" s="60">
        <v>17.181366606947901</v>
      </c>
      <c r="K1405" s="60">
        <v>50.1454121852626</v>
      </c>
      <c r="L1405" s="60">
        <v>39.625137605600997</v>
      </c>
      <c r="M1405" s="68">
        <v>29</v>
      </c>
      <c r="N1405" s="70">
        <f t="shared" si="170"/>
        <v>0.59139784946236562</v>
      </c>
      <c r="O1405" s="71">
        <v>2850084.67</v>
      </c>
      <c r="P1405" s="57">
        <f t="shared" si="171"/>
        <v>0.20117995753829959</v>
      </c>
      <c r="Q1405" s="68">
        <v>55</v>
      </c>
      <c r="R1405" s="68">
        <v>77</v>
      </c>
      <c r="S1405" s="72">
        <f t="shared" si="172"/>
        <v>35.650638799270503</v>
      </c>
    </row>
    <row r="1406" spans="1:19" x14ac:dyDescent="0.25">
      <c r="A1406" s="68">
        <f t="shared" si="175"/>
        <v>1404</v>
      </c>
      <c r="B1406" s="68" t="s">
        <v>17</v>
      </c>
      <c r="C1406" s="68" t="s">
        <v>91</v>
      </c>
      <c r="D1406" s="68" t="s">
        <v>2860</v>
      </c>
      <c r="E1406" s="68" t="str">
        <f t="shared" si="173"/>
        <v>OP</v>
      </c>
      <c r="F1406" s="68" t="s">
        <v>90</v>
      </c>
      <c r="G1406" s="68">
        <f t="shared" si="174"/>
        <v>69</v>
      </c>
      <c r="H1406" s="68">
        <f t="shared" si="176"/>
        <v>323</v>
      </c>
      <c r="I1406" s="68" t="str">
        <f t="shared" si="169"/>
        <v>69_323_OP</v>
      </c>
      <c r="J1406" s="60">
        <v>59.0157458221897</v>
      </c>
      <c r="K1406" s="60">
        <v>5.1617326217916002</v>
      </c>
      <c r="L1406" s="60">
        <v>9.50071705426679</v>
      </c>
      <c r="M1406" s="68">
        <v>29</v>
      </c>
      <c r="N1406" s="70">
        <f t="shared" si="170"/>
        <v>7.5268817204301078E-2</v>
      </c>
      <c r="O1406" s="71">
        <v>5307885.2</v>
      </c>
      <c r="P1406" s="57">
        <f t="shared" si="171"/>
        <v>0.37466961258879689</v>
      </c>
      <c r="Q1406" s="68">
        <v>7</v>
      </c>
      <c r="R1406" s="68">
        <v>29</v>
      </c>
      <c r="S1406" s="72">
        <f t="shared" si="172"/>
        <v>24.55939849941603</v>
      </c>
    </row>
    <row r="1407" spans="1:19" x14ac:dyDescent="0.25">
      <c r="A1407" s="68">
        <f t="shared" si="175"/>
        <v>1405</v>
      </c>
      <c r="B1407" s="68" t="s">
        <v>17</v>
      </c>
      <c r="C1407" s="68" t="s">
        <v>91</v>
      </c>
      <c r="D1407" s="68" t="s">
        <v>3088</v>
      </c>
      <c r="E1407" s="68" t="str">
        <f t="shared" si="173"/>
        <v>SERV</v>
      </c>
      <c r="F1407" s="68" t="s">
        <v>90</v>
      </c>
      <c r="G1407" s="68">
        <f t="shared" si="174"/>
        <v>69</v>
      </c>
      <c r="H1407" s="68">
        <f t="shared" si="176"/>
        <v>323</v>
      </c>
      <c r="I1407" s="68" t="str">
        <f t="shared" si="169"/>
        <v>69_323_SERV</v>
      </c>
      <c r="J1407" s="60">
        <v>28.5302794302366</v>
      </c>
      <c r="K1407" s="60">
        <v>7.6353230493858799</v>
      </c>
      <c r="L1407" s="60">
        <v>25.891311527537798</v>
      </c>
      <c r="M1407" s="68">
        <v>38</v>
      </c>
      <c r="N1407" s="70">
        <f t="shared" si="170"/>
        <v>0.33333333333333331</v>
      </c>
      <c r="O1407" s="71">
        <v>6008872.1200000001</v>
      </c>
      <c r="P1407" s="57">
        <f t="shared" si="171"/>
        <v>0.42415042987290352</v>
      </c>
      <c r="Q1407" s="68">
        <v>31</v>
      </c>
      <c r="R1407" s="68">
        <v>45</v>
      </c>
      <c r="S1407" s="72">
        <f t="shared" si="172"/>
        <v>20.685638002386757</v>
      </c>
    </row>
    <row r="1408" spans="1:19" x14ac:dyDescent="0.25">
      <c r="A1408" s="68">
        <f t="shared" si="175"/>
        <v>1406</v>
      </c>
      <c r="B1408" s="68" t="s">
        <v>17</v>
      </c>
      <c r="C1408" s="68" t="s">
        <v>267</v>
      </c>
      <c r="D1408" s="68" t="s">
        <v>2399</v>
      </c>
      <c r="E1408" s="68" t="str">
        <f t="shared" si="173"/>
        <v>AD</v>
      </c>
      <c r="F1408" s="68" t="s">
        <v>266</v>
      </c>
      <c r="G1408" s="68">
        <f t="shared" si="174"/>
        <v>69</v>
      </c>
      <c r="H1408" s="68">
        <f t="shared" si="176"/>
        <v>324</v>
      </c>
      <c r="I1408" s="68" t="str">
        <f t="shared" si="169"/>
        <v>69_324_AD</v>
      </c>
      <c r="J1408" s="60">
        <v>15.443583405457201</v>
      </c>
      <c r="K1408" s="60">
        <v>21.763674203265399</v>
      </c>
      <c r="L1408" s="60">
        <v>0.91848782045156396</v>
      </c>
      <c r="M1408" s="68">
        <v>37</v>
      </c>
      <c r="N1408" s="70">
        <f t="shared" si="170"/>
        <v>0.56164383561643838</v>
      </c>
      <c r="O1408" s="71">
        <v>4054848.8090194901</v>
      </c>
      <c r="P1408" s="57">
        <f t="shared" si="171"/>
        <v>0.42673539105822428</v>
      </c>
      <c r="Q1408" s="68">
        <v>41</v>
      </c>
      <c r="R1408" s="68">
        <v>49</v>
      </c>
      <c r="S1408" s="72">
        <f t="shared" si="172"/>
        <v>12.708581809724722</v>
      </c>
    </row>
    <row r="1409" spans="1:19" x14ac:dyDescent="0.25">
      <c r="A1409" s="68">
        <f t="shared" si="175"/>
        <v>1407</v>
      </c>
      <c r="B1409" s="68" t="s">
        <v>17</v>
      </c>
      <c r="C1409" s="68" t="s">
        <v>267</v>
      </c>
      <c r="D1409" s="68" t="s">
        <v>2860</v>
      </c>
      <c r="E1409" s="68" t="str">
        <f t="shared" si="173"/>
        <v>OP</v>
      </c>
      <c r="F1409" s="68" t="s">
        <v>266</v>
      </c>
      <c r="G1409" s="68">
        <f t="shared" si="174"/>
        <v>69</v>
      </c>
      <c r="H1409" s="68">
        <f t="shared" si="176"/>
        <v>324</v>
      </c>
      <c r="I1409" s="68" t="str">
        <f t="shared" si="169"/>
        <v>69_324_OP</v>
      </c>
      <c r="J1409" s="60">
        <v>50.105259756560102</v>
      </c>
      <c r="K1409" s="60">
        <v>10.5017504465991</v>
      </c>
      <c r="L1409" s="60">
        <v>5.2257050638576601</v>
      </c>
      <c r="M1409" s="68">
        <v>11</v>
      </c>
      <c r="N1409" s="70">
        <f t="shared" si="170"/>
        <v>9.5890410958904104E-2</v>
      </c>
      <c r="O1409" s="71">
        <v>1836452.07</v>
      </c>
      <c r="P1409" s="57">
        <f t="shared" si="171"/>
        <v>0.19326962093085742</v>
      </c>
      <c r="Q1409" s="68">
        <v>7</v>
      </c>
      <c r="R1409" s="68">
        <v>11</v>
      </c>
      <c r="S1409" s="72">
        <f t="shared" si="172"/>
        <v>21.944238422338955</v>
      </c>
    </row>
    <row r="1410" spans="1:19" x14ac:dyDescent="0.25">
      <c r="A1410" s="68">
        <f t="shared" si="175"/>
        <v>1408</v>
      </c>
      <c r="B1410" s="68" t="s">
        <v>17</v>
      </c>
      <c r="C1410" s="68" t="s">
        <v>267</v>
      </c>
      <c r="D1410" s="68" t="s">
        <v>3088</v>
      </c>
      <c r="E1410" s="68" t="str">
        <f t="shared" si="173"/>
        <v>SERV</v>
      </c>
      <c r="F1410" s="68" t="s">
        <v>266</v>
      </c>
      <c r="G1410" s="68">
        <f t="shared" si="174"/>
        <v>69</v>
      </c>
      <c r="H1410" s="68">
        <f t="shared" si="176"/>
        <v>324</v>
      </c>
      <c r="I1410" s="68" t="str">
        <f t="shared" si="169"/>
        <v>69_324_SERV</v>
      </c>
      <c r="J1410" s="60">
        <v>22.25504449128</v>
      </c>
      <c r="K1410" s="60">
        <v>23.1578924554385</v>
      </c>
      <c r="L1410" s="60">
        <v>3.13282799008859</v>
      </c>
      <c r="M1410" s="68">
        <v>32</v>
      </c>
      <c r="N1410" s="70">
        <f t="shared" si="170"/>
        <v>0.34246575342465752</v>
      </c>
      <c r="O1410" s="71">
        <v>3610720.5</v>
      </c>
      <c r="P1410" s="57">
        <f t="shared" si="171"/>
        <v>0.37999498801091819</v>
      </c>
      <c r="Q1410" s="68">
        <v>25</v>
      </c>
      <c r="R1410" s="68">
        <v>33</v>
      </c>
      <c r="S1410" s="72">
        <f t="shared" si="172"/>
        <v>16.181921645602365</v>
      </c>
    </row>
    <row r="1411" spans="1:19" x14ac:dyDescent="0.25">
      <c r="A1411" s="68">
        <f t="shared" si="175"/>
        <v>1409</v>
      </c>
      <c r="B1411" s="68" t="s">
        <v>17</v>
      </c>
      <c r="C1411" s="68" t="s">
        <v>2165</v>
      </c>
      <c r="D1411" s="68" t="s">
        <v>2399</v>
      </c>
      <c r="E1411" s="68" t="str">
        <f t="shared" si="173"/>
        <v>AD</v>
      </c>
      <c r="F1411" s="68" t="s">
        <v>2164</v>
      </c>
      <c r="G1411" s="68">
        <f t="shared" si="174"/>
        <v>69</v>
      </c>
      <c r="H1411" s="68">
        <f t="shared" si="176"/>
        <v>325</v>
      </c>
      <c r="I1411" s="68" t="str">
        <f t="shared" ref="I1411:I1474" si="177">CONCATENATE(G1411,"_",H1411,"_",E1411)</f>
        <v>69_325_AD</v>
      </c>
      <c r="J1411" s="60">
        <v>17.8663501842993</v>
      </c>
      <c r="K1411" s="60">
        <v>23.647640115615999</v>
      </c>
      <c r="L1411" s="60">
        <v>8.3399714510268801</v>
      </c>
      <c r="M1411" s="68">
        <v>76</v>
      </c>
      <c r="N1411" s="70">
        <f t="shared" ref="N1411:N1474" si="178">Q1411/SUMIF($C$3:$C$3832,C1411,$Q$3:$Q$3832)</f>
        <v>0.66304347826086951</v>
      </c>
      <c r="O1411" s="71">
        <v>6885010.2169999899</v>
      </c>
      <c r="P1411" s="57">
        <f t="shared" ref="P1411:P1474" si="179">O1411/SUMIF($C$3:$C$3832,C1411,$O$3:$O$3832)</f>
        <v>0.4348932794882544</v>
      </c>
      <c r="Q1411" s="68">
        <v>61</v>
      </c>
      <c r="R1411" s="68">
        <v>79</v>
      </c>
      <c r="S1411" s="72">
        <f t="shared" ref="S1411:S1474" si="180">AVERAGE(J1411:L1411)</f>
        <v>16.617987250314059</v>
      </c>
    </row>
    <row r="1412" spans="1:19" x14ac:dyDescent="0.25">
      <c r="A1412" s="68">
        <f t="shared" si="175"/>
        <v>1410</v>
      </c>
      <c r="B1412" s="68" t="s">
        <v>17</v>
      </c>
      <c r="C1412" s="68" t="s">
        <v>2165</v>
      </c>
      <c r="D1412" s="68" t="s">
        <v>2860</v>
      </c>
      <c r="E1412" s="68" t="str">
        <f t="shared" ref="E1412:E1475" si="181">IF(D1412="Adquisiciones","AD",IF(D1412="Arrendamientos","AR",IF(D1412="Servicios","SERV",IF(D1412="Obra pública","OP",IF(D1412="Servicios relacionados con la OP","SOP","")))))</f>
        <v>OP</v>
      </c>
      <c r="F1412" s="68" t="s">
        <v>2164</v>
      </c>
      <c r="G1412" s="68">
        <f t="shared" ref="G1412:G1475" si="182">IF(B1412&lt;&gt;B1411,G1411+1,G1411)</f>
        <v>69</v>
      </c>
      <c r="H1412" s="68">
        <f t="shared" si="176"/>
        <v>325</v>
      </c>
      <c r="I1412" s="68" t="str">
        <f t="shared" si="177"/>
        <v>69_325_OP</v>
      </c>
      <c r="J1412" s="60">
        <v>64.2853198953229</v>
      </c>
      <c r="K1412" s="60">
        <v>63.0771718202976</v>
      </c>
      <c r="L1412" s="60">
        <v>41.0087705432692</v>
      </c>
      <c r="M1412" s="68">
        <v>26</v>
      </c>
      <c r="N1412" s="70">
        <f t="shared" si="178"/>
        <v>7.6086956521739135E-2</v>
      </c>
      <c r="O1412" s="71">
        <v>4530752.0229999898</v>
      </c>
      <c r="P1412" s="57">
        <f t="shared" si="179"/>
        <v>0.28618601043835046</v>
      </c>
      <c r="Q1412" s="68">
        <v>7</v>
      </c>
      <c r="R1412" s="68">
        <v>27</v>
      </c>
      <c r="S1412" s="72">
        <f t="shared" si="180"/>
        <v>56.123754086296572</v>
      </c>
    </row>
    <row r="1413" spans="1:19" x14ac:dyDescent="0.25">
      <c r="A1413" s="68">
        <f t="shared" ref="A1413:A1476" si="183">A1412+1</f>
        <v>1411</v>
      </c>
      <c r="B1413" s="68" t="s">
        <v>17</v>
      </c>
      <c r="C1413" s="68" t="s">
        <v>2165</v>
      </c>
      <c r="D1413" s="68" t="s">
        <v>3088</v>
      </c>
      <c r="E1413" s="68" t="str">
        <f t="shared" si="181"/>
        <v>SERV</v>
      </c>
      <c r="F1413" s="68" t="s">
        <v>2164</v>
      </c>
      <c r="G1413" s="68">
        <f t="shared" si="182"/>
        <v>69</v>
      </c>
      <c r="H1413" s="68">
        <f t="shared" si="176"/>
        <v>325</v>
      </c>
      <c r="I1413" s="68" t="str">
        <f t="shared" si="177"/>
        <v>69_325_SERV</v>
      </c>
      <c r="J1413" s="60">
        <v>31.854063255956699</v>
      </c>
      <c r="K1413" s="60">
        <v>44.577105491147499</v>
      </c>
      <c r="L1413" s="60">
        <v>47.021466621188402</v>
      </c>
      <c r="M1413" s="68">
        <v>37</v>
      </c>
      <c r="N1413" s="70">
        <f t="shared" si="178"/>
        <v>0.2608695652173913</v>
      </c>
      <c r="O1413" s="71">
        <v>4415731.466</v>
      </c>
      <c r="P1413" s="57">
        <f t="shared" si="179"/>
        <v>0.27892071007339514</v>
      </c>
      <c r="Q1413" s="68">
        <v>24</v>
      </c>
      <c r="R1413" s="68">
        <v>37</v>
      </c>
      <c r="S1413" s="72">
        <f t="shared" si="180"/>
        <v>41.15087845609753</v>
      </c>
    </row>
    <row r="1414" spans="1:19" x14ac:dyDescent="0.25">
      <c r="A1414" s="68">
        <f t="shared" si="183"/>
        <v>1412</v>
      </c>
      <c r="B1414" s="68" t="s">
        <v>17</v>
      </c>
      <c r="C1414" s="68" t="s">
        <v>356</v>
      </c>
      <c r="D1414" s="68" t="s">
        <v>2399</v>
      </c>
      <c r="E1414" s="68" t="str">
        <f t="shared" si="181"/>
        <v>AD</v>
      </c>
      <c r="F1414" s="68" t="s">
        <v>355</v>
      </c>
      <c r="G1414" s="68">
        <f t="shared" si="182"/>
        <v>69</v>
      </c>
      <c r="H1414" s="68">
        <f t="shared" si="176"/>
        <v>326</v>
      </c>
      <c r="I1414" s="68" t="str">
        <f t="shared" si="177"/>
        <v>69_326_AD</v>
      </c>
      <c r="J1414" s="60">
        <v>26.0326005198269</v>
      </c>
      <c r="K1414" s="60">
        <v>48.953656785349899</v>
      </c>
      <c r="L1414" s="60">
        <v>62.4777871796637</v>
      </c>
      <c r="M1414" s="68">
        <v>66</v>
      </c>
      <c r="N1414" s="70">
        <f t="shared" si="178"/>
        <v>0.660377358490566</v>
      </c>
      <c r="O1414" s="71">
        <v>7536492.4479350299</v>
      </c>
      <c r="P1414" s="57">
        <f t="shared" si="179"/>
        <v>0.46546388468716049</v>
      </c>
      <c r="Q1414" s="68">
        <v>70</v>
      </c>
      <c r="R1414" s="68">
        <v>116</v>
      </c>
      <c r="S1414" s="72">
        <f t="shared" si="180"/>
        <v>45.821348161613493</v>
      </c>
    </row>
    <row r="1415" spans="1:19" x14ac:dyDescent="0.25">
      <c r="A1415" s="68">
        <f t="shared" si="183"/>
        <v>1413</v>
      </c>
      <c r="B1415" s="68" t="s">
        <v>17</v>
      </c>
      <c r="C1415" s="68" t="s">
        <v>356</v>
      </c>
      <c r="D1415" s="68" t="s">
        <v>2860</v>
      </c>
      <c r="E1415" s="68" t="str">
        <f t="shared" si="181"/>
        <v>OP</v>
      </c>
      <c r="F1415" s="68" t="s">
        <v>355</v>
      </c>
      <c r="G1415" s="68">
        <f t="shared" si="182"/>
        <v>69</v>
      </c>
      <c r="H1415" s="68">
        <f t="shared" si="176"/>
        <v>326</v>
      </c>
      <c r="I1415" s="68" t="str">
        <f t="shared" si="177"/>
        <v>69_326_OP</v>
      </c>
      <c r="J1415" s="60">
        <v>57.8474222506605</v>
      </c>
      <c r="K1415" s="60">
        <v>47.736589893048702</v>
      </c>
      <c r="L1415" s="60">
        <v>31.750663181093799</v>
      </c>
      <c r="M1415" s="68">
        <v>10</v>
      </c>
      <c r="N1415" s="70">
        <f t="shared" si="178"/>
        <v>8.4905660377358486E-2</v>
      </c>
      <c r="O1415" s="71">
        <v>4096125.95</v>
      </c>
      <c r="P1415" s="57">
        <f t="shared" si="179"/>
        <v>0.2529822341130703</v>
      </c>
      <c r="Q1415" s="68">
        <v>9</v>
      </c>
      <c r="R1415" s="68">
        <v>11</v>
      </c>
      <c r="S1415" s="72">
        <f t="shared" si="180"/>
        <v>45.778225108267669</v>
      </c>
    </row>
    <row r="1416" spans="1:19" x14ac:dyDescent="0.25">
      <c r="A1416" s="68">
        <f t="shared" si="183"/>
        <v>1414</v>
      </c>
      <c r="B1416" s="68" t="s">
        <v>17</v>
      </c>
      <c r="C1416" s="68" t="s">
        <v>356</v>
      </c>
      <c r="D1416" s="68" t="s">
        <v>3088</v>
      </c>
      <c r="E1416" s="68" t="str">
        <f t="shared" si="181"/>
        <v>SERV</v>
      </c>
      <c r="F1416" s="68" t="s">
        <v>355</v>
      </c>
      <c r="G1416" s="68">
        <f t="shared" si="182"/>
        <v>69</v>
      </c>
      <c r="H1416" s="68">
        <f t="shared" si="176"/>
        <v>326</v>
      </c>
      <c r="I1416" s="68" t="str">
        <f t="shared" si="177"/>
        <v>69_326_SERV</v>
      </c>
      <c r="J1416" s="60">
        <v>32.092890835912598</v>
      </c>
      <c r="K1416" s="60">
        <v>52.4262871264472</v>
      </c>
      <c r="L1416" s="60">
        <v>50.576820537654001</v>
      </c>
      <c r="M1416" s="68">
        <v>35</v>
      </c>
      <c r="N1416" s="70">
        <f t="shared" si="178"/>
        <v>0.25471698113207547</v>
      </c>
      <c r="O1416" s="71">
        <v>4558739.72</v>
      </c>
      <c r="P1416" s="57">
        <f t="shared" si="179"/>
        <v>0.28155388119976932</v>
      </c>
      <c r="Q1416" s="68">
        <v>27</v>
      </c>
      <c r="R1416" s="68">
        <v>42</v>
      </c>
      <c r="S1416" s="72">
        <f t="shared" si="180"/>
        <v>45.031999500004609</v>
      </c>
    </row>
    <row r="1417" spans="1:19" x14ac:dyDescent="0.25">
      <c r="A1417" s="68">
        <f t="shared" si="183"/>
        <v>1415</v>
      </c>
      <c r="B1417" s="68" t="s">
        <v>17</v>
      </c>
      <c r="C1417" s="68" t="s">
        <v>1606</v>
      </c>
      <c r="D1417" s="68" t="s">
        <v>2399</v>
      </c>
      <c r="E1417" s="68" t="str">
        <f t="shared" si="181"/>
        <v>AD</v>
      </c>
      <c r="F1417" s="68" t="s">
        <v>1605</v>
      </c>
      <c r="G1417" s="68">
        <f t="shared" si="182"/>
        <v>69</v>
      </c>
      <c r="H1417" s="68">
        <f t="shared" ref="H1417:H1480" si="184">IF(B1417&lt;&gt;B1416,1,IF(C1417&lt;&gt;C1416,H1416+1,H1416))</f>
        <v>327</v>
      </c>
      <c r="I1417" s="68" t="str">
        <f t="shared" si="177"/>
        <v>69_327_AD</v>
      </c>
      <c r="J1417" s="60">
        <v>19.3662196785159</v>
      </c>
      <c r="K1417" s="60">
        <v>20.705292023466601</v>
      </c>
      <c r="L1417" s="60">
        <v>26.0750039677771</v>
      </c>
      <c r="M1417" s="68">
        <v>202</v>
      </c>
      <c r="N1417" s="70">
        <f t="shared" si="178"/>
        <v>0.55448717948717952</v>
      </c>
      <c r="O1417" s="71">
        <v>27412712.894266199</v>
      </c>
      <c r="P1417" s="57">
        <f t="shared" si="179"/>
        <v>0.26699664089264535</v>
      </c>
      <c r="Q1417" s="68">
        <v>173</v>
      </c>
      <c r="R1417" s="68">
        <v>334</v>
      </c>
      <c r="S1417" s="72">
        <f t="shared" si="180"/>
        <v>22.048838556586531</v>
      </c>
    </row>
    <row r="1418" spans="1:19" x14ac:dyDescent="0.25">
      <c r="A1418" s="68">
        <f t="shared" si="183"/>
        <v>1416</v>
      </c>
      <c r="B1418" s="68" t="s">
        <v>17</v>
      </c>
      <c r="C1418" s="68" t="s">
        <v>1606</v>
      </c>
      <c r="D1418" s="68" t="s">
        <v>2860</v>
      </c>
      <c r="E1418" s="68" t="str">
        <f t="shared" si="181"/>
        <v>OP</v>
      </c>
      <c r="F1418" s="68" t="s">
        <v>1605</v>
      </c>
      <c r="G1418" s="68">
        <f t="shared" si="182"/>
        <v>69</v>
      </c>
      <c r="H1418" s="68">
        <f t="shared" si="184"/>
        <v>327</v>
      </c>
      <c r="I1418" s="68" t="str">
        <f t="shared" si="177"/>
        <v>69_327_OP</v>
      </c>
      <c r="J1418" s="60">
        <v>54.861954726141697</v>
      </c>
      <c r="K1418" s="60">
        <v>5.26853754132277</v>
      </c>
      <c r="L1418" s="60">
        <v>20.581795158635099</v>
      </c>
      <c r="M1418" s="68">
        <v>47</v>
      </c>
      <c r="N1418" s="70">
        <f t="shared" si="178"/>
        <v>5.4487179487179488E-2</v>
      </c>
      <c r="O1418" s="71">
        <v>40046084.359999999</v>
      </c>
      <c r="P1418" s="57">
        <f t="shared" si="179"/>
        <v>0.39004421219688684</v>
      </c>
      <c r="Q1418" s="68">
        <v>17</v>
      </c>
      <c r="R1418" s="68">
        <v>47</v>
      </c>
      <c r="S1418" s="72">
        <f t="shared" si="180"/>
        <v>26.904095808699854</v>
      </c>
    </row>
    <row r="1419" spans="1:19" x14ac:dyDescent="0.25">
      <c r="A1419" s="68">
        <f t="shared" si="183"/>
        <v>1417</v>
      </c>
      <c r="B1419" s="68" t="s">
        <v>17</v>
      </c>
      <c r="C1419" s="68" t="s">
        <v>1606</v>
      </c>
      <c r="D1419" s="68" t="s">
        <v>3088</v>
      </c>
      <c r="E1419" s="68" t="str">
        <f t="shared" si="181"/>
        <v>SERV</v>
      </c>
      <c r="F1419" s="68" t="s">
        <v>1605</v>
      </c>
      <c r="G1419" s="68">
        <f t="shared" si="182"/>
        <v>69</v>
      </c>
      <c r="H1419" s="68">
        <f t="shared" si="184"/>
        <v>327</v>
      </c>
      <c r="I1419" s="68" t="str">
        <f t="shared" si="177"/>
        <v>69_327_SERV</v>
      </c>
      <c r="J1419" s="60">
        <v>31.1755175216475</v>
      </c>
      <c r="K1419" s="60">
        <v>23.194757542220898</v>
      </c>
      <c r="L1419" s="60">
        <v>34.189857410514001</v>
      </c>
      <c r="M1419" s="68">
        <v>264</v>
      </c>
      <c r="N1419" s="70">
        <f t="shared" si="178"/>
        <v>0.39102564102564102</v>
      </c>
      <c r="O1419" s="71">
        <v>35211831.119999997</v>
      </c>
      <c r="P1419" s="57">
        <f t="shared" si="179"/>
        <v>0.34295914691046769</v>
      </c>
      <c r="Q1419" s="68">
        <v>122</v>
      </c>
      <c r="R1419" s="68">
        <v>323</v>
      </c>
      <c r="S1419" s="72">
        <f t="shared" si="180"/>
        <v>29.520044158127465</v>
      </c>
    </row>
    <row r="1420" spans="1:19" x14ac:dyDescent="0.25">
      <c r="A1420" s="68">
        <f t="shared" si="183"/>
        <v>1418</v>
      </c>
      <c r="B1420" s="68" t="s">
        <v>17</v>
      </c>
      <c r="C1420" s="68" t="s">
        <v>1095</v>
      </c>
      <c r="D1420" s="68" t="s">
        <v>2399</v>
      </c>
      <c r="E1420" s="68" t="str">
        <f t="shared" si="181"/>
        <v>AD</v>
      </c>
      <c r="F1420" s="68" t="s">
        <v>1094</v>
      </c>
      <c r="G1420" s="68">
        <f t="shared" si="182"/>
        <v>69</v>
      </c>
      <c r="H1420" s="68">
        <f t="shared" si="184"/>
        <v>328</v>
      </c>
      <c r="I1420" s="68" t="str">
        <f t="shared" si="177"/>
        <v>69_328_AD</v>
      </c>
      <c r="J1420" s="60">
        <v>19.974830637741899</v>
      </c>
      <c r="K1420" s="60">
        <v>20.6110184256891</v>
      </c>
      <c r="L1420" s="60">
        <v>9.1767227608164692</v>
      </c>
      <c r="M1420" s="68">
        <v>22</v>
      </c>
      <c r="N1420" s="70">
        <f t="shared" si="178"/>
        <v>0.72</v>
      </c>
      <c r="O1420" s="71">
        <v>1947241.3</v>
      </c>
      <c r="P1420" s="57">
        <f t="shared" si="179"/>
        <v>0.35895843267295413</v>
      </c>
      <c r="Q1420" s="68">
        <v>18</v>
      </c>
      <c r="R1420" s="68">
        <v>23</v>
      </c>
      <c r="S1420" s="72">
        <f t="shared" si="180"/>
        <v>16.587523941415821</v>
      </c>
    </row>
    <row r="1421" spans="1:19" x14ac:dyDescent="0.25">
      <c r="A1421" s="68">
        <f t="shared" si="183"/>
        <v>1419</v>
      </c>
      <c r="B1421" s="68" t="s">
        <v>17</v>
      </c>
      <c r="C1421" s="68" t="s">
        <v>1095</v>
      </c>
      <c r="D1421" s="68" t="s">
        <v>2860</v>
      </c>
      <c r="E1421" s="68" t="str">
        <f t="shared" si="181"/>
        <v>OP</v>
      </c>
      <c r="F1421" s="68" t="s">
        <v>1094</v>
      </c>
      <c r="G1421" s="68">
        <f t="shared" si="182"/>
        <v>69</v>
      </c>
      <c r="H1421" s="68">
        <f t="shared" si="184"/>
        <v>328</v>
      </c>
      <c r="I1421" s="68" t="str">
        <f t="shared" si="177"/>
        <v>69_328_OP</v>
      </c>
      <c r="J1421" s="60">
        <v>55.8634361374204</v>
      </c>
      <c r="K1421" s="60">
        <v>21.974767961335498</v>
      </c>
      <c r="L1421" s="60">
        <v>7.7084155156521099</v>
      </c>
      <c r="M1421" s="68">
        <v>18</v>
      </c>
      <c r="N1421" s="70">
        <f t="shared" si="178"/>
        <v>0.28000000000000003</v>
      </c>
      <c r="O1421" s="71">
        <v>3477457.28</v>
      </c>
      <c r="P1421" s="57">
        <f t="shared" si="179"/>
        <v>0.64104156732704576</v>
      </c>
      <c r="Q1421" s="68">
        <v>7</v>
      </c>
      <c r="R1421" s="68">
        <v>18</v>
      </c>
      <c r="S1421" s="72">
        <f t="shared" si="180"/>
        <v>28.515539871469333</v>
      </c>
    </row>
    <row r="1422" spans="1:19" x14ac:dyDescent="0.25">
      <c r="A1422" s="68">
        <f t="shared" si="183"/>
        <v>1420</v>
      </c>
      <c r="B1422" s="68" t="s">
        <v>17</v>
      </c>
      <c r="C1422" s="68" t="s">
        <v>1101</v>
      </c>
      <c r="D1422" s="68" t="s">
        <v>2399</v>
      </c>
      <c r="E1422" s="68" t="str">
        <f t="shared" si="181"/>
        <v>AD</v>
      </c>
      <c r="F1422" s="68" t="s">
        <v>1100</v>
      </c>
      <c r="G1422" s="68">
        <f t="shared" si="182"/>
        <v>69</v>
      </c>
      <c r="H1422" s="68">
        <f t="shared" si="184"/>
        <v>329</v>
      </c>
      <c r="I1422" s="68" t="str">
        <f t="shared" si="177"/>
        <v>69_329_AD</v>
      </c>
      <c r="J1422" s="60">
        <v>11.3743218910935</v>
      </c>
      <c r="K1422" s="60">
        <v>39.859788136353004</v>
      </c>
      <c r="L1422" s="60">
        <v>42.548020994449402</v>
      </c>
      <c r="M1422" s="68">
        <v>61</v>
      </c>
      <c r="N1422" s="70">
        <f t="shared" si="178"/>
        <v>0.7734375</v>
      </c>
      <c r="O1422" s="71">
        <v>5443328.61848759</v>
      </c>
      <c r="P1422" s="57">
        <f t="shared" si="179"/>
        <v>0.50258537272907544</v>
      </c>
      <c r="Q1422" s="68">
        <v>99</v>
      </c>
      <c r="R1422" s="68">
        <v>143</v>
      </c>
      <c r="S1422" s="72">
        <f t="shared" si="180"/>
        <v>31.26071034063197</v>
      </c>
    </row>
    <row r="1423" spans="1:19" x14ac:dyDescent="0.25">
      <c r="A1423" s="68">
        <f t="shared" si="183"/>
        <v>1421</v>
      </c>
      <c r="B1423" s="68" t="s">
        <v>17</v>
      </c>
      <c r="C1423" s="68" t="s">
        <v>1101</v>
      </c>
      <c r="D1423" s="68" t="s">
        <v>2860</v>
      </c>
      <c r="E1423" s="68" t="str">
        <f t="shared" si="181"/>
        <v>OP</v>
      </c>
      <c r="F1423" s="68" t="s">
        <v>1100</v>
      </c>
      <c r="G1423" s="68">
        <f t="shared" si="182"/>
        <v>69</v>
      </c>
      <c r="H1423" s="68">
        <f t="shared" si="184"/>
        <v>329</v>
      </c>
      <c r="I1423" s="68" t="str">
        <f t="shared" si="177"/>
        <v>69_329_OP</v>
      </c>
      <c r="J1423" s="60">
        <v>59.213348578141897</v>
      </c>
      <c r="K1423" s="60">
        <v>29.3325061179846</v>
      </c>
      <c r="L1423" s="60">
        <v>19.160918567478099</v>
      </c>
      <c r="M1423" s="68">
        <v>12</v>
      </c>
      <c r="N1423" s="70">
        <f t="shared" si="178"/>
        <v>5.46875E-2</v>
      </c>
      <c r="O1423" s="71">
        <v>2318310.62</v>
      </c>
      <c r="P1423" s="57">
        <f t="shared" si="179"/>
        <v>0.214050829688509</v>
      </c>
      <c r="Q1423" s="68">
        <v>7</v>
      </c>
      <c r="R1423" s="68">
        <v>12</v>
      </c>
      <c r="S1423" s="72">
        <f t="shared" si="180"/>
        <v>35.902257754534865</v>
      </c>
    </row>
    <row r="1424" spans="1:19" x14ac:dyDescent="0.25">
      <c r="A1424" s="68">
        <f t="shared" si="183"/>
        <v>1422</v>
      </c>
      <c r="B1424" s="68" t="s">
        <v>17</v>
      </c>
      <c r="C1424" s="68" t="s">
        <v>1101</v>
      </c>
      <c r="D1424" s="68" t="s">
        <v>3088</v>
      </c>
      <c r="E1424" s="68" t="str">
        <f t="shared" si="181"/>
        <v>SERV</v>
      </c>
      <c r="F1424" s="68" t="s">
        <v>1100</v>
      </c>
      <c r="G1424" s="68">
        <f t="shared" si="182"/>
        <v>69</v>
      </c>
      <c r="H1424" s="68">
        <f t="shared" si="184"/>
        <v>329</v>
      </c>
      <c r="I1424" s="68" t="str">
        <f t="shared" si="177"/>
        <v>69_329_SERV</v>
      </c>
      <c r="J1424" s="60">
        <v>16.8650375218931</v>
      </c>
      <c r="K1424" s="60">
        <v>29.102190266020301</v>
      </c>
      <c r="L1424" s="60">
        <v>29.483918927169402</v>
      </c>
      <c r="M1424" s="68">
        <v>23</v>
      </c>
      <c r="N1424" s="70">
        <f t="shared" si="178"/>
        <v>0.171875</v>
      </c>
      <c r="O1424" s="71">
        <v>3069015.44</v>
      </c>
      <c r="P1424" s="57">
        <f t="shared" si="179"/>
        <v>0.28336379758241559</v>
      </c>
      <c r="Q1424" s="68">
        <v>22</v>
      </c>
      <c r="R1424" s="68">
        <v>23</v>
      </c>
      <c r="S1424" s="72">
        <f t="shared" si="180"/>
        <v>25.150382238360933</v>
      </c>
    </row>
    <row r="1425" spans="1:19" x14ac:dyDescent="0.25">
      <c r="A1425" s="68">
        <f t="shared" si="183"/>
        <v>1423</v>
      </c>
      <c r="B1425" s="68" t="s">
        <v>17</v>
      </c>
      <c r="C1425" s="68" t="s">
        <v>1375</v>
      </c>
      <c r="D1425" s="68" t="s">
        <v>2399</v>
      </c>
      <c r="E1425" s="68" t="str">
        <f t="shared" si="181"/>
        <v>AD</v>
      </c>
      <c r="F1425" s="68" t="s">
        <v>1374</v>
      </c>
      <c r="G1425" s="68">
        <f t="shared" si="182"/>
        <v>69</v>
      </c>
      <c r="H1425" s="68">
        <f t="shared" si="184"/>
        <v>330</v>
      </c>
      <c r="I1425" s="68" t="str">
        <f t="shared" si="177"/>
        <v>69_330_AD</v>
      </c>
      <c r="J1425" s="60">
        <v>30.940288711385602</v>
      </c>
      <c r="K1425" s="60">
        <v>57.728662881474797</v>
      </c>
      <c r="L1425" s="60">
        <v>33.583710517878998</v>
      </c>
      <c r="M1425" s="68">
        <v>175</v>
      </c>
      <c r="N1425" s="70">
        <f t="shared" si="178"/>
        <v>0.67484662576687116</v>
      </c>
      <c r="O1425" s="71">
        <v>77404957.933231294</v>
      </c>
      <c r="P1425" s="57">
        <f t="shared" si="179"/>
        <v>0.53577694782118435</v>
      </c>
      <c r="Q1425" s="68">
        <v>110</v>
      </c>
      <c r="R1425" s="68">
        <v>207</v>
      </c>
      <c r="S1425" s="72">
        <f t="shared" si="180"/>
        <v>40.750887370246467</v>
      </c>
    </row>
    <row r="1426" spans="1:19" x14ac:dyDescent="0.25">
      <c r="A1426" s="68">
        <f t="shared" si="183"/>
        <v>1424</v>
      </c>
      <c r="B1426" s="68" t="s">
        <v>17</v>
      </c>
      <c r="C1426" s="68" t="s">
        <v>1375</v>
      </c>
      <c r="D1426" s="68" t="s">
        <v>2860</v>
      </c>
      <c r="E1426" s="68" t="str">
        <f t="shared" si="181"/>
        <v>OP</v>
      </c>
      <c r="F1426" s="68" t="s">
        <v>1374</v>
      </c>
      <c r="G1426" s="68">
        <f t="shared" si="182"/>
        <v>69</v>
      </c>
      <c r="H1426" s="68">
        <f t="shared" si="184"/>
        <v>330</v>
      </c>
      <c r="I1426" s="68" t="str">
        <f t="shared" si="177"/>
        <v>69_330_OP</v>
      </c>
      <c r="J1426" s="60">
        <v>51.592682549557701</v>
      </c>
      <c r="K1426" s="60">
        <v>49.315666230633099</v>
      </c>
      <c r="L1426" s="60">
        <v>27.480000766837701</v>
      </c>
      <c r="M1426" s="68">
        <v>48</v>
      </c>
      <c r="N1426" s="70">
        <f t="shared" si="178"/>
        <v>9.815950920245399E-2</v>
      </c>
      <c r="O1426" s="71">
        <v>36849327.659999996</v>
      </c>
      <c r="P1426" s="57">
        <f t="shared" si="179"/>
        <v>0.25506144347972731</v>
      </c>
      <c r="Q1426" s="68">
        <v>16</v>
      </c>
      <c r="R1426" s="68">
        <v>48</v>
      </c>
      <c r="S1426" s="72">
        <f t="shared" si="180"/>
        <v>42.796116515676168</v>
      </c>
    </row>
    <row r="1427" spans="1:19" x14ac:dyDescent="0.25">
      <c r="A1427" s="68">
        <f t="shared" si="183"/>
        <v>1425</v>
      </c>
      <c r="B1427" s="68" t="s">
        <v>17</v>
      </c>
      <c r="C1427" s="68" t="s">
        <v>1375</v>
      </c>
      <c r="D1427" s="68" t="s">
        <v>3088</v>
      </c>
      <c r="E1427" s="68" t="str">
        <f t="shared" si="181"/>
        <v>SERV</v>
      </c>
      <c r="F1427" s="68" t="s">
        <v>1374</v>
      </c>
      <c r="G1427" s="68">
        <f t="shared" si="182"/>
        <v>69</v>
      </c>
      <c r="H1427" s="68">
        <f t="shared" si="184"/>
        <v>330</v>
      </c>
      <c r="I1427" s="68" t="str">
        <f t="shared" si="177"/>
        <v>69_330_SERV</v>
      </c>
      <c r="J1427" s="60">
        <v>48.077656777206002</v>
      </c>
      <c r="K1427" s="60">
        <v>56.5597979035892</v>
      </c>
      <c r="L1427" s="60">
        <v>34.683348083334401</v>
      </c>
      <c r="M1427" s="68">
        <v>74</v>
      </c>
      <c r="N1427" s="70">
        <f t="shared" si="178"/>
        <v>0.22699386503067484</v>
      </c>
      <c r="O1427" s="71">
        <v>30218070.390000001</v>
      </c>
      <c r="P1427" s="57">
        <f t="shared" si="179"/>
        <v>0.2091616086990882</v>
      </c>
      <c r="Q1427" s="68">
        <v>37</v>
      </c>
      <c r="R1427" s="68">
        <v>74</v>
      </c>
      <c r="S1427" s="72">
        <f t="shared" si="180"/>
        <v>46.440267588043206</v>
      </c>
    </row>
    <row r="1428" spans="1:19" x14ac:dyDescent="0.25">
      <c r="A1428" s="68">
        <f t="shared" si="183"/>
        <v>1426</v>
      </c>
      <c r="B1428" s="68" t="s">
        <v>17</v>
      </c>
      <c r="C1428" s="68" t="s">
        <v>1240</v>
      </c>
      <c r="D1428" s="68" t="s">
        <v>2399</v>
      </c>
      <c r="E1428" s="68" t="str">
        <f t="shared" si="181"/>
        <v>AD</v>
      </c>
      <c r="F1428" s="68" t="s">
        <v>1239</v>
      </c>
      <c r="G1428" s="68">
        <f t="shared" si="182"/>
        <v>69</v>
      </c>
      <c r="H1428" s="68">
        <f t="shared" si="184"/>
        <v>331</v>
      </c>
      <c r="I1428" s="68" t="str">
        <f t="shared" si="177"/>
        <v>69_331_AD</v>
      </c>
      <c r="J1428" s="60">
        <v>30.230028781461499</v>
      </c>
      <c r="K1428" s="60">
        <v>37.480745474868499</v>
      </c>
      <c r="L1428" s="60">
        <v>46.263757184810899</v>
      </c>
      <c r="M1428" s="68">
        <v>150</v>
      </c>
      <c r="N1428" s="70">
        <f t="shared" si="178"/>
        <v>0.58078602620087338</v>
      </c>
      <c r="O1428" s="71">
        <v>139436193.338523</v>
      </c>
      <c r="P1428" s="57">
        <f t="shared" si="179"/>
        <v>0.71299386834313161</v>
      </c>
      <c r="Q1428" s="68">
        <v>133</v>
      </c>
      <c r="R1428" s="68">
        <v>214</v>
      </c>
      <c r="S1428" s="72">
        <f t="shared" si="180"/>
        <v>37.991510480380299</v>
      </c>
    </row>
    <row r="1429" spans="1:19" x14ac:dyDescent="0.25">
      <c r="A1429" s="68">
        <f t="shared" si="183"/>
        <v>1427</v>
      </c>
      <c r="B1429" s="68" t="s">
        <v>17</v>
      </c>
      <c r="C1429" s="68" t="s">
        <v>1240</v>
      </c>
      <c r="D1429" s="68" t="s">
        <v>2860</v>
      </c>
      <c r="E1429" s="68" t="str">
        <f t="shared" si="181"/>
        <v>OP</v>
      </c>
      <c r="F1429" s="68" t="s">
        <v>1239</v>
      </c>
      <c r="G1429" s="68">
        <f t="shared" si="182"/>
        <v>69</v>
      </c>
      <c r="H1429" s="68">
        <f t="shared" si="184"/>
        <v>331</v>
      </c>
      <c r="I1429" s="68" t="str">
        <f t="shared" si="177"/>
        <v>69_331_OP</v>
      </c>
      <c r="J1429" s="60">
        <v>34.977813023070503</v>
      </c>
      <c r="K1429" s="60">
        <v>35.185734111493304</v>
      </c>
      <c r="L1429" s="60">
        <v>23.304685689461799</v>
      </c>
      <c r="M1429" s="68">
        <v>55</v>
      </c>
      <c r="N1429" s="70">
        <f t="shared" si="178"/>
        <v>0.1091703056768559</v>
      </c>
      <c r="O1429" s="71">
        <v>35294662.749999903</v>
      </c>
      <c r="P1429" s="57">
        <f t="shared" si="179"/>
        <v>0.18047594045323229</v>
      </c>
      <c r="Q1429" s="68">
        <v>25</v>
      </c>
      <c r="R1429" s="68">
        <v>55</v>
      </c>
      <c r="S1429" s="72">
        <f t="shared" si="180"/>
        <v>31.15607760800853</v>
      </c>
    </row>
    <row r="1430" spans="1:19" x14ac:dyDescent="0.25">
      <c r="A1430" s="68">
        <f t="shared" si="183"/>
        <v>1428</v>
      </c>
      <c r="B1430" s="68" t="s">
        <v>17</v>
      </c>
      <c r="C1430" s="68" t="s">
        <v>1240</v>
      </c>
      <c r="D1430" s="68" t="s">
        <v>3088</v>
      </c>
      <c r="E1430" s="68" t="str">
        <f t="shared" si="181"/>
        <v>SERV</v>
      </c>
      <c r="F1430" s="68" t="s">
        <v>1239</v>
      </c>
      <c r="G1430" s="68">
        <f t="shared" si="182"/>
        <v>69</v>
      </c>
      <c r="H1430" s="68">
        <f t="shared" si="184"/>
        <v>331</v>
      </c>
      <c r="I1430" s="68" t="str">
        <f t="shared" si="177"/>
        <v>69_331_SERV</v>
      </c>
      <c r="J1430" s="60">
        <v>31.905750787214899</v>
      </c>
      <c r="K1430" s="60">
        <v>39.585009541466597</v>
      </c>
      <c r="L1430" s="60">
        <v>30.504257152810698</v>
      </c>
      <c r="M1430" s="68">
        <v>156</v>
      </c>
      <c r="N1430" s="70">
        <f t="shared" si="178"/>
        <v>0.31004366812227074</v>
      </c>
      <c r="O1430" s="71">
        <v>20833509.23</v>
      </c>
      <c r="P1430" s="57">
        <f t="shared" si="179"/>
        <v>0.10653019120363617</v>
      </c>
      <c r="Q1430" s="68">
        <v>71</v>
      </c>
      <c r="R1430" s="68">
        <v>156</v>
      </c>
      <c r="S1430" s="72">
        <f t="shared" si="180"/>
        <v>33.998339160497395</v>
      </c>
    </row>
    <row r="1431" spans="1:19" x14ac:dyDescent="0.25">
      <c r="A1431" s="68">
        <f t="shared" si="183"/>
        <v>1429</v>
      </c>
      <c r="B1431" s="68" t="s">
        <v>17</v>
      </c>
      <c r="C1431" s="68" t="s">
        <v>1285</v>
      </c>
      <c r="D1431" s="68" t="s">
        <v>2399</v>
      </c>
      <c r="E1431" s="68" t="str">
        <f t="shared" si="181"/>
        <v>AD</v>
      </c>
      <c r="F1431" s="68" t="s">
        <v>1284</v>
      </c>
      <c r="G1431" s="68">
        <f t="shared" si="182"/>
        <v>69</v>
      </c>
      <c r="H1431" s="68">
        <f t="shared" si="184"/>
        <v>332</v>
      </c>
      <c r="I1431" s="68" t="str">
        <f t="shared" si="177"/>
        <v>69_332_AD</v>
      </c>
      <c r="J1431" s="60">
        <v>23.5644366562464</v>
      </c>
      <c r="K1431" s="60">
        <v>30.366083204490501</v>
      </c>
      <c r="L1431" s="60">
        <v>66.472116264313001</v>
      </c>
      <c r="M1431" s="68">
        <v>120</v>
      </c>
      <c r="N1431" s="70">
        <f t="shared" si="178"/>
        <v>0.86259541984732824</v>
      </c>
      <c r="O1431" s="71">
        <v>24036385.122185301</v>
      </c>
      <c r="P1431" s="57">
        <f t="shared" si="179"/>
        <v>0.89081671346229852</v>
      </c>
      <c r="Q1431" s="68">
        <v>113</v>
      </c>
      <c r="R1431" s="68">
        <v>197</v>
      </c>
      <c r="S1431" s="72">
        <f t="shared" si="180"/>
        <v>40.134212041683298</v>
      </c>
    </row>
    <row r="1432" spans="1:19" x14ac:dyDescent="0.25">
      <c r="A1432" s="68">
        <f t="shared" si="183"/>
        <v>1430</v>
      </c>
      <c r="B1432" s="68" t="s">
        <v>17</v>
      </c>
      <c r="C1432" s="68" t="s">
        <v>1285</v>
      </c>
      <c r="D1432" s="68" t="s">
        <v>3088</v>
      </c>
      <c r="E1432" s="68" t="str">
        <f t="shared" si="181"/>
        <v>SERV</v>
      </c>
      <c r="F1432" s="68" t="s">
        <v>1284</v>
      </c>
      <c r="G1432" s="68">
        <f t="shared" si="182"/>
        <v>69</v>
      </c>
      <c r="H1432" s="68">
        <f t="shared" si="184"/>
        <v>332</v>
      </c>
      <c r="I1432" s="68" t="str">
        <f t="shared" si="177"/>
        <v>69_332_SERV</v>
      </c>
      <c r="J1432" s="60">
        <v>41.227757760524902</v>
      </c>
      <c r="K1432" s="60">
        <v>28.048108598990702</v>
      </c>
      <c r="L1432" s="60">
        <v>46.095484205751603</v>
      </c>
      <c r="M1432" s="68">
        <v>24</v>
      </c>
      <c r="N1432" s="70">
        <f t="shared" si="178"/>
        <v>0.13740458015267176</v>
      </c>
      <c r="O1432" s="71">
        <v>2946028.61</v>
      </c>
      <c r="P1432" s="57">
        <f t="shared" si="179"/>
        <v>0.10918328653770151</v>
      </c>
      <c r="Q1432" s="68">
        <v>18</v>
      </c>
      <c r="R1432" s="68">
        <v>24</v>
      </c>
      <c r="S1432" s="72">
        <f t="shared" si="180"/>
        <v>38.457116855089069</v>
      </c>
    </row>
    <row r="1433" spans="1:19" x14ac:dyDescent="0.25">
      <c r="A1433" s="68">
        <f t="shared" si="183"/>
        <v>1431</v>
      </c>
      <c r="B1433" s="68" t="s">
        <v>17</v>
      </c>
      <c r="C1433" s="68" t="s">
        <v>93</v>
      </c>
      <c r="D1433" s="68" t="s">
        <v>2399</v>
      </c>
      <c r="E1433" s="68" t="str">
        <f t="shared" si="181"/>
        <v>AD</v>
      </c>
      <c r="F1433" s="68" t="s">
        <v>92</v>
      </c>
      <c r="G1433" s="68">
        <f t="shared" si="182"/>
        <v>69</v>
      </c>
      <c r="H1433" s="68">
        <f t="shared" si="184"/>
        <v>333</v>
      </c>
      <c r="I1433" s="68" t="str">
        <f t="shared" si="177"/>
        <v>69_333_AD</v>
      </c>
      <c r="J1433" s="60">
        <v>19.026016132891701</v>
      </c>
      <c r="K1433" s="60">
        <v>50.6262392724501</v>
      </c>
      <c r="L1433" s="60">
        <v>24.5140767018117</v>
      </c>
      <c r="M1433" s="68">
        <v>102</v>
      </c>
      <c r="N1433" s="70">
        <f t="shared" si="178"/>
        <v>0.56589147286821706</v>
      </c>
      <c r="O1433" s="71">
        <v>9121514.8039999995</v>
      </c>
      <c r="P1433" s="57">
        <f t="shared" si="179"/>
        <v>4.1656380129472606E-2</v>
      </c>
      <c r="Q1433" s="68">
        <v>73</v>
      </c>
      <c r="R1433" s="68">
        <v>131</v>
      </c>
      <c r="S1433" s="72">
        <f t="shared" si="180"/>
        <v>31.388777369051169</v>
      </c>
    </row>
    <row r="1434" spans="1:19" x14ac:dyDescent="0.25">
      <c r="A1434" s="68">
        <f t="shared" si="183"/>
        <v>1432</v>
      </c>
      <c r="B1434" s="68" t="s">
        <v>17</v>
      </c>
      <c r="C1434" s="68" t="s">
        <v>93</v>
      </c>
      <c r="D1434" s="68" t="s">
        <v>2860</v>
      </c>
      <c r="E1434" s="68" t="str">
        <f t="shared" si="181"/>
        <v>OP</v>
      </c>
      <c r="F1434" s="68" t="s">
        <v>92</v>
      </c>
      <c r="G1434" s="68">
        <f t="shared" si="182"/>
        <v>69</v>
      </c>
      <c r="H1434" s="68">
        <f t="shared" si="184"/>
        <v>333</v>
      </c>
      <c r="I1434" s="68" t="str">
        <f t="shared" si="177"/>
        <v>69_333_OP</v>
      </c>
      <c r="J1434" s="60">
        <v>38.404572915209002</v>
      </c>
      <c r="K1434" s="60">
        <v>51.685347323654298</v>
      </c>
      <c r="L1434" s="60">
        <v>26.1133472792405</v>
      </c>
      <c r="M1434" s="68">
        <v>63</v>
      </c>
      <c r="N1434" s="70">
        <f t="shared" si="178"/>
        <v>0.13178294573643412</v>
      </c>
      <c r="O1434" s="71">
        <v>41639959.080799997</v>
      </c>
      <c r="P1434" s="57">
        <f t="shared" si="179"/>
        <v>0.19016248959929763</v>
      </c>
      <c r="Q1434" s="68">
        <v>17</v>
      </c>
      <c r="R1434" s="68">
        <v>64</v>
      </c>
      <c r="S1434" s="72">
        <f t="shared" si="180"/>
        <v>38.734422506034598</v>
      </c>
    </row>
    <row r="1435" spans="1:19" x14ac:dyDescent="0.25">
      <c r="A1435" s="68">
        <f t="shared" si="183"/>
        <v>1433</v>
      </c>
      <c r="B1435" s="68" t="s">
        <v>17</v>
      </c>
      <c r="C1435" s="68" t="s">
        <v>93</v>
      </c>
      <c r="D1435" s="68" t="s">
        <v>3088</v>
      </c>
      <c r="E1435" s="68" t="str">
        <f t="shared" si="181"/>
        <v>SERV</v>
      </c>
      <c r="F1435" s="68" t="s">
        <v>92</v>
      </c>
      <c r="G1435" s="68">
        <f t="shared" si="182"/>
        <v>69</v>
      </c>
      <c r="H1435" s="68">
        <f t="shared" si="184"/>
        <v>333</v>
      </c>
      <c r="I1435" s="68" t="str">
        <f t="shared" si="177"/>
        <v>69_333_SERV</v>
      </c>
      <c r="J1435" s="60">
        <v>53.5985158082228</v>
      </c>
      <c r="K1435" s="60">
        <v>57.513740776784097</v>
      </c>
      <c r="L1435" s="60">
        <v>28.586128666392899</v>
      </c>
      <c r="M1435" s="68">
        <v>83</v>
      </c>
      <c r="N1435" s="70">
        <f t="shared" si="178"/>
        <v>0.30232558139534882</v>
      </c>
      <c r="O1435" s="71">
        <v>168208940.14660001</v>
      </c>
      <c r="P1435" s="57">
        <f t="shared" si="179"/>
        <v>0.76818113027122981</v>
      </c>
      <c r="Q1435" s="68">
        <v>39</v>
      </c>
      <c r="R1435" s="68">
        <v>83</v>
      </c>
      <c r="S1435" s="72">
        <f t="shared" si="180"/>
        <v>46.566128417133264</v>
      </c>
    </row>
    <row r="1436" spans="1:19" x14ac:dyDescent="0.25">
      <c r="A1436" s="68">
        <f t="shared" si="183"/>
        <v>1434</v>
      </c>
      <c r="B1436" s="68" t="s">
        <v>17</v>
      </c>
      <c r="C1436" s="68" t="s">
        <v>1369</v>
      </c>
      <c r="D1436" s="68" t="s">
        <v>2399</v>
      </c>
      <c r="E1436" s="68" t="str">
        <f t="shared" si="181"/>
        <v>AD</v>
      </c>
      <c r="F1436" s="68" t="s">
        <v>1368</v>
      </c>
      <c r="G1436" s="68">
        <f t="shared" si="182"/>
        <v>69</v>
      </c>
      <c r="H1436" s="68">
        <f t="shared" si="184"/>
        <v>334</v>
      </c>
      <c r="I1436" s="68" t="str">
        <f t="shared" si="177"/>
        <v>69_334_AD</v>
      </c>
      <c r="J1436" s="60">
        <v>22.1426086258456</v>
      </c>
      <c r="K1436" s="60">
        <v>38.079652155550598</v>
      </c>
      <c r="L1436" s="60">
        <v>26.168393484368298</v>
      </c>
      <c r="M1436" s="68">
        <v>44</v>
      </c>
      <c r="N1436" s="70">
        <f t="shared" si="178"/>
        <v>0.44554455445544555</v>
      </c>
      <c r="O1436" s="71">
        <v>5497726.7999999998</v>
      </c>
      <c r="P1436" s="57">
        <f t="shared" si="179"/>
        <v>0.1001805089556576</v>
      </c>
      <c r="Q1436" s="68">
        <v>45</v>
      </c>
      <c r="R1436" s="68">
        <v>66</v>
      </c>
      <c r="S1436" s="72">
        <f t="shared" si="180"/>
        <v>28.796884755254833</v>
      </c>
    </row>
    <row r="1437" spans="1:19" x14ac:dyDescent="0.25">
      <c r="A1437" s="68">
        <f t="shared" si="183"/>
        <v>1435</v>
      </c>
      <c r="B1437" s="68" t="s">
        <v>17</v>
      </c>
      <c r="C1437" s="68" t="s">
        <v>1369</v>
      </c>
      <c r="D1437" s="68" t="s">
        <v>2860</v>
      </c>
      <c r="E1437" s="68" t="str">
        <f t="shared" si="181"/>
        <v>OP</v>
      </c>
      <c r="F1437" s="68" t="s">
        <v>1368</v>
      </c>
      <c r="G1437" s="68">
        <f t="shared" si="182"/>
        <v>69</v>
      </c>
      <c r="H1437" s="68">
        <f t="shared" si="184"/>
        <v>334</v>
      </c>
      <c r="I1437" s="68" t="str">
        <f t="shared" si="177"/>
        <v>69_334_OP</v>
      </c>
      <c r="J1437" s="60">
        <v>43.798210300862401</v>
      </c>
      <c r="K1437" s="60">
        <v>42.958860229932696</v>
      </c>
      <c r="L1437" s="60">
        <v>33.353101688408501</v>
      </c>
      <c r="M1437" s="68">
        <v>28</v>
      </c>
      <c r="N1437" s="70">
        <f t="shared" si="178"/>
        <v>0.12871287128712872</v>
      </c>
      <c r="O1437" s="71">
        <v>13246820.029999999</v>
      </c>
      <c r="P1437" s="57">
        <f t="shared" si="179"/>
        <v>0.24138579833566837</v>
      </c>
      <c r="Q1437" s="68">
        <v>13</v>
      </c>
      <c r="R1437" s="68">
        <v>28</v>
      </c>
      <c r="S1437" s="72">
        <f t="shared" si="180"/>
        <v>40.036724073067866</v>
      </c>
    </row>
    <row r="1438" spans="1:19" x14ac:dyDescent="0.25">
      <c r="A1438" s="68">
        <f t="shared" si="183"/>
        <v>1436</v>
      </c>
      <c r="B1438" s="68" t="s">
        <v>17</v>
      </c>
      <c r="C1438" s="68" t="s">
        <v>1369</v>
      </c>
      <c r="D1438" s="68" t="s">
        <v>3088</v>
      </c>
      <c r="E1438" s="68" t="str">
        <f t="shared" si="181"/>
        <v>SERV</v>
      </c>
      <c r="F1438" s="68" t="s">
        <v>1368</v>
      </c>
      <c r="G1438" s="68">
        <f t="shared" si="182"/>
        <v>69</v>
      </c>
      <c r="H1438" s="68">
        <f t="shared" si="184"/>
        <v>334</v>
      </c>
      <c r="I1438" s="68" t="str">
        <f t="shared" si="177"/>
        <v>69_334_SERV</v>
      </c>
      <c r="J1438" s="60">
        <v>42.429377138149199</v>
      </c>
      <c r="K1438" s="60">
        <v>33.552641943818202</v>
      </c>
      <c r="L1438" s="60">
        <v>27.6559177975317</v>
      </c>
      <c r="M1438" s="68">
        <v>62</v>
      </c>
      <c r="N1438" s="70">
        <f t="shared" si="178"/>
        <v>0.42574257425742573</v>
      </c>
      <c r="O1438" s="71">
        <v>36133661.090000004</v>
      </c>
      <c r="P1438" s="57">
        <f t="shared" si="179"/>
        <v>0.65843369270867402</v>
      </c>
      <c r="Q1438" s="68">
        <v>43</v>
      </c>
      <c r="R1438" s="68">
        <v>67</v>
      </c>
      <c r="S1438" s="72">
        <f t="shared" si="180"/>
        <v>34.545978959833029</v>
      </c>
    </row>
    <row r="1439" spans="1:19" x14ac:dyDescent="0.25">
      <c r="A1439" s="68">
        <f t="shared" si="183"/>
        <v>1437</v>
      </c>
      <c r="B1439" s="68" t="s">
        <v>17</v>
      </c>
      <c r="C1439" s="68" t="s">
        <v>1695</v>
      </c>
      <c r="D1439" s="68" t="s">
        <v>2399</v>
      </c>
      <c r="E1439" s="68" t="str">
        <f t="shared" si="181"/>
        <v>AD</v>
      </c>
      <c r="F1439" s="68" t="s">
        <v>1694</v>
      </c>
      <c r="G1439" s="68">
        <f t="shared" si="182"/>
        <v>69</v>
      </c>
      <c r="H1439" s="68">
        <f t="shared" si="184"/>
        <v>335</v>
      </c>
      <c r="I1439" s="68" t="str">
        <f t="shared" si="177"/>
        <v>69_335_AD</v>
      </c>
      <c r="J1439" s="60">
        <v>32.7196922685808</v>
      </c>
      <c r="K1439" s="60">
        <v>44.906584359318799</v>
      </c>
      <c r="L1439" s="60">
        <v>61.221886966782101</v>
      </c>
      <c r="M1439" s="68">
        <v>81</v>
      </c>
      <c r="N1439" s="70">
        <f t="shared" si="178"/>
        <v>0.34653465346534651</v>
      </c>
      <c r="O1439" s="71">
        <v>21810246.210000001</v>
      </c>
      <c r="P1439" s="57">
        <f t="shared" si="179"/>
        <v>0.15210316902929572</v>
      </c>
      <c r="Q1439" s="68">
        <v>70</v>
      </c>
      <c r="R1439" s="68">
        <v>96</v>
      </c>
      <c r="S1439" s="72">
        <f t="shared" si="180"/>
        <v>46.282721198227229</v>
      </c>
    </row>
    <row r="1440" spans="1:19" x14ac:dyDescent="0.25">
      <c r="A1440" s="68">
        <f t="shared" si="183"/>
        <v>1438</v>
      </c>
      <c r="B1440" s="68" t="s">
        <v>17</v>
      </c>
      <c r="C1440" s="68" t="s">
        <v>1695</v>
      </c>
      <c r="D1440" s="68" t="s">
        <v>2860</v>
      </c>
      <c r="E1440" s="68" t="str">
        <f t="shared" si="181"/>
        <v>OP</v>
      </c>
      <c r="F1440" s="68" t="s">
        <v>1694</v>
      </c>
      <c r="G1440" s="68">
        <f t="shared" si="182"/>
        <v>69</v>
      </c>
      <c r="H1440" s="68">
        <f t="shared" si="184"/>
        <v>335</v>
      </c>
      <c r="I1440" s="68" t="str">
        <f t="shared" si="177"/>
        <v>69_335_OP</v>
      </c>
      <c r="J1440" s="60">
        <v>42.981883849944303</v>
      </c>
      <c r="K1440" s="60">
        <v>17.857861688371301</v>
      </c>
      <c r="L1440" s="60">
        <v>7.6607959603430702</v>
      </c>
      <c r="M1440" s="68">
        <v>74</v>
      </c>
      <c r="N1440" s="70">
        <f t="shared" si="178"/>
        <v>0.14851485148514851</v>
      </c>
      <c r="O1440" s="71">
        <v>20884311.509999901</v>
      </c>
      <c r="P1440" s="57">
        <f t="shared" si="179"/>
        <v>0.14564576360488415</v>
      </c>
      <c r="Q1440" s="68">
        <v>30</v>
      </c>
      <c r="R1440" s="68">
        <v>74</v>
      </c>
      <c r="S1440" s="72">
        <f t="shared" si="180"/>
        <v>22.833513832886226</v>
      </c>
    </row>
    <row r="1441" spans="1:19" x14ac:dyDescent="0.25">
      <c r="A1441" s="68">
        <f t="shared" si="183"/>
        <v>1439</v>
      </c>
      <c r="B1441" s="68" t="s">
        <v>17</v>
      </c>
      <c r="C1441" s="68" t="s">
        <v>1695</v>
      </c>
      <c r="D1441" s="68" t="s">
        <v>3088</v>
      </c>
      <c r="E1441" s="68" t="str">
        <f t="shared" si="181"/>
        <v>SERV</v>
      </c>
      <c r="F1441" s="68" t="s">
        <v>1694</v>
      </c>
      <c r="G1441" s="68">
        <f t="shared" si="182"/>
        <v>69</v>
      </c>
      <c r="H1441" s="68">
        <f t="shared" si="184"/>
        <v>335</v>
      </c>
      <c r="I1441" s="68" t="str">
        <f t="shared" si="177"/>
        <v>69_335_SERV</v>
      </c>
      <c r="J1441" s="60">
        <v>26.2921339226471</v>
      </c>
      <c r="K1441" s="60">
        <v>39.8433896427142</v>
      </c>
      <c r="L1441" s="60">
        <v>37.545155999819698</v>
      </c>
      <c r="M1441" s="68">
        <v>181</v>
      </c>
      <c r="N1441" s="70">
        <f t="shared" si="178"/>
        <v>0.50495049504950495</v>
      </c>
      <c r="O1441" s="71">
        <v>100696578.37</v>
      </c>
      <c r="P1441" s="57">
        <f t="shared" si="179"/>
        <v>0.7022510673658201</v>
      </c>
      <c r="Q1441" s="68">
        <v>102</v>
      </c>
      <c r="R1441" s="68">
        <v>181</v>
      </c>
      <c r="S1441" s="72">
        <f t="shared" si="180"/>
        <v>34.560226521726996</v>
      </c>
    </row>
    <row r="1442" spans="1:19" x14ac:dyDescent="0.25">
      <c r="A1442" s="68">
        <f t="shared" si="183"/>
        <v>1440</v>
      </c>
      <c r="B1442" s="68" t="s">
        <v>17</v>
      </c>
      <c r="C1442" s="68" t="s">
        <v>2145</v>
      </c>
      <c r="D1442" s="68" t="s">
        <v>2399</v>
      </c>
      <c r="E1442" s="68" t="str">
        <f t="shared" si="181"/>
        <v>AD</v>
      </c>
      <c r="F1442" s="68" t="s">
        <v>2144</v>
      </c>
      <c r="G1442" s="68">
        <f t="shared" si="182"/>
        <v>69</v>
      </c>
      <c r="H1442" s="68">
        <f t="shared" si="184"/>
        <v>336</v>
      </c>
      <c r="I1442" s="68" t="str">
        <f t="shared" si="177"/>
        <v>69_336_AD</v>
      </c>
      <c r="J1442" s="60">
        <v>18.2333675292228</v>
      </c>
      <c r="K1442" s="60">
        <v>24.740150258226699</v>
      </c>
      <c r="L1442" s="60">
        <v>2.9463251478136101</v>
      </c>
      <c r="M1442" s="68">
        <v>19</v>
      </c>
      <c r="N1442" s="70">
        <f t="shared" si="178"/>
        <v>0.4576271186440678</v>
      </c>
      <c r="O1442" s="71">
        <v>1664624.53752434</v>
      </c>
      <c r="P1442" s="57">
        <f t="shared" si="179"/>
        <v>6.5117271266599677E-2</v>
      </c>
      <c r="Q1442" s="68">
        <v>27</v>
      </c>
      <c r="R1442" s="68">
        <v>30</v>
      </c>
      <c r="S1442" s="72">
        <f t="shared" si="180"/>
        <v>15.306614311754368</v>
      </c>
    </row>
    <row r="1443" spans="1:19" x14ac:dyDescent="0.25">
      <c r="A1443" s="68">
        <f t="shared" si="183"/>
        <v>1441</v>
      </c>
      <c r="B1443" s="68" t="s">
        <v>17</v>
      </c>
      <c r="C1443" s="68" t="s">
        <v>2145</v>
      </c>
      <c r="D1443" s="68" t="s">
        <v>2860</v>
      </c>
      <c r="E1443" s="68" t="str">
        <f t="shared" si="181"/>
        <v>OP</v>
      </c>
      <c r="F1443" s="68" t="s">
        <v>2144</v>
      </c>
      <c r="G1443" s="68">
        <f t="shared" si="182"/>
        <v>69</v>
      </c>
      <c r="H1443" s="68">
        <f t="shared" si="184"/>
        <v>336</v>
      </c>
      <c r="I1443" s="68" t="str">
        <f t="shared" si="177"/>
        <v>69_336_OP</v>
      </c>
      <c r="J1443" s="60">
        <v>42.533359157701</v>
      </c>
      <c r="K1443" s="60">
        <v>32.522950825509803</v>
      </c>
      <c r="L1443" s="60">
        <v>35.282519017356201</v>
      </c>
      <c r="M1443" s="68">
        <v>40</v>
      </c>
      <c r="N1443" s="70">
        <f t="shared" si="178"/>
        <v>0.32203389830508472</v>
      </c>
      <c r="O1443" s="71">
        <v>21669429.66</v>
      </c>
      <c r="P1443" s="57">
        <f t="shared" si="179"/>
        <v>0.84767110994366701</v>
      </c>
      <c r="Q1443" s="68">
        <v>19</v>
      </c>
      <c r="R1443" s="68">
        <v>40</v>
      </c>
      <c r="S1443" s="72">
        <f t="shared" si="180"/>
        <v>36.77960966685567</v>
      </c>
    </row>
    <row r="1444" spans="1:19" x14ac:dyDescent="0.25">
      <c r="A1444" s="68">
        <f t="shared" si="183"/>
        <v>1442</v>
      </c>
      <c r="B1444" s="68" t="s">
        <v>17</v>
      </c>
      <c r="C1444" s="68" t="s">
        <v>2145</v>
      </c>
      <c r="D1444" s="68" t="s">
        <v>3088</v>
      </c>
      <c r="E1444" s="68" t="str">
        <f t="shared" si="181"/>
        <v>SERV</v>
      </c>
      <c r="F1444" s="68" t="s">
        <v>2144</v>
      </c>
      <c r="G1444" s="68">
        <f t="shared" si="182"/>
        <v>69</v>
      </c>
      <c r="H1444" s="68">
        <f t="shared" si="184"/>
        <v>336</v>
      </c>
      <c r="I1444" s="68" t="str">
        <f t="shared" si="177"/>
        <v>69_336_SERV</v>
      </c>
      <c r="J1444" s="60">
        <v>31.540848491205999</v>
      </c>
      <c r="K1444" s="60">
        <v>35.0179370381449</v>
      </c>
      <c r="L1444" s="60">
        <v>44.248476914322197</v>
      </c>
      <c r="M1444" s="68">
        <v>14</v>
      </c>
      <c r="N1444" s="70">
        <f t="shared" si="178"/>
        <v>0.22033898305084745</v>
      </c>
      <c r="O1444" s="71">
        <v>2229433.11</v>
      </c>
      <c r="P1444" s="57">
        <f t="shared" si="179"/>
        <v>8.7211618789733367E-2</v>
      </c>
      <c r="Q1444" s="68">
        <v>13</v>
      </c>
      <c r="R1444" s="68">
        <v>14</v>
      </c>
      <c r="S1444" s="72">
        <f t="shared" si="180"/>
        <v>36.935754147891032</v>
      </c>
    </row>
    <row r="1445" spans="1:19" x14ac:dyDescent="0.25">
      <c r="A1445" s="68">
        <f t="shared" si="183"/>
        <v>1443</v>
      </c>
      <c r="B1445" s="68" t="s">
        <v>17</v>
      </c>
      <c r="C1445" s="68" t="s">
        <v>737</v>
      </c>
      <c r="D1445" s="68" t="s">
        <v>2399</v>
      </c>
      <c r="E1445" s="68" t="str">
        <f t="shared" si="181"/>
        <v>AD</v>
      </c>
      <c r="F1445" s="68" t="s">
        <v>736</v>
      </c>
      <c r="G1445" s="68">
        <f t="shared" si="182"/>
        <v>69</v>
      </c>
      <c r="H1445" s="68">
        <f t="shared" si="184"/>
        <v>337</v>
      </c>
      <c r="I1445" s="68" t="str">
        <f t="shared" si="177"/>
        <v>69_337_AD</v>
      </c>
      <c r="J1445" s="60">
        <v>29.4504164656089</v>
      </c>
      <c r="K1445" s="60">
        <v>18.5615647057197</v>
      </c>
      <c r="L1445" s="60">
        <v>60.9169670257318</v>
      </c>
      <c r="M1445" s="68">
        <v>118</v>
      </c>
      <c r="N1445" s="70">
        <f t="shared" si="178"/>
        <v>0.52857142857142858</v>
      </c>
      <c r="O1445" s="71">
        <v>32394016.850000001</v>
      </c>
      <c r="P1445" s="57">
        <f t="shared" si="179"/>
        <v>0.13191549434626956</v>
      </c>
      <c r="Q1445" s="68">
        <v>111</v>
      </c>
      <c r="R1445" s="68">
        <v>173</v>
      </c>
      <c r="S1445" s="72">
        <f t="shared" si="180"/>
        <v>36.309649399020138</v>
      </c>
    </row>
    <row r="1446" spans="1:19" x14ac:dyDescent="0.25">
      <c r="A1446" s="68">
        <f t="shared" si="183"/>
        <v>1444</v>
      </c>
      <c r="B1446" s="68" t="s">
        <v>17</v>
      </c>
      <c r="C1446" s="68" t="s">
        <v>737</v>
      </c>
      <c r="D1446" s="68" t="s">
        <v>2860</v>
      </c>
      <c r="E1446" s="68" t="str">
        <f t="shared" si="181"/>
        <v>OP</v>
      </c>
      <c r="F1446" s="68" t="s">
        <v>736</v>
      </c>
      <c r="G1446" s="68">
        <f t="shared" si="182"/>
        <v>69</v>
      </c>
      <c r="H1446" s="68">
        <f t="shared" si="184"/>
        <v>337</v>
      </c>
      <c r="I1446" s="68" t="str">
        <f t="shared" si="177"/>
        <v>69_337_OP</v>
      </c>
      <c r="J1446" s="60">
        <v>52.256152341483599</v>
      </c>
      <c r="K1446" s="60">
        <v>24.393150795244299</v>
      </c>
      <c r="L1446" s="60">
        <v>25.843442270617501</v>
      </c>
      <c r="M1446" s="68">
        <v>69</v>
      </c>
      <c r="N1446" s="70">
        <f t="shared" si="178"/>
        <v>0.11428571428571428</v>
      </c>
      <c r="O1446" s="71">
        <v>184570071.59999999</v>
      </c>
      <c r="P1446" s="57">
        <f t="shared" si="179"/>
        <v>0.75160954411371073</v>
      </c>
      <c r="Q1446" s="68">
        <v>24</v>
      </c>
      <c r="R1446" s="68">
        <v>69</v>
      </c>
      <c r="S1446" s="72">
        <f t="shared" si="180"/>
        <v>34.16424846911513</v>
      </c>
    </row>
    <row r="1447" spans="1:19" x14ac:dyDescent="0.25">
      <c r="A1447" s="68">
        <f t="shared" si="183"/>
        <v>1445</v>
      </c>
      <c r="B1447" s="68" t="s">
        <v>17</v>
      </c>
      <c r="C1447" s="68" t="s">
        <v>737</v>
      </c>
      <c r="D1447" s="68" t="s">
        <v>3088</v>
      </c>
      <c r="E1447" s="68" t="str">
        <f t="shared" si="181"/>
        <v>SERV</v>
      </c>
      <c r="F1447" s="68" t="s">
        <v>736</v>
      </c>
      <c r="G1447" s="68">
        <f t="shared" si="182"/>
        <v>69</v>
      </c>
      <c r="H1447" s="68">
        <f t="shared" si="184"/>
        <v>337</v>
      </c>
      <c r="I1447" s="68" t="str">
        <f t="shared" si="177"/>
        <v>69_337_SERV</v>
      </c>
      <c r="J1447" s="60">
        <v>21.793053364382899</v>
      </c>
      <c r="K1447" s="60">
        <v>34.258508779008302</v>
      </c>
      <c r="L1447" s="60">
        <v>69.036298357587896</v>
      </c>
      <c r="M1447" s="68">
        <v>153</v>
      </c>
      <c r="N1447" s="70">
        <f t="shared" si="178"/>
        <v>0.35714285714285715</v>
      </c>
      <c r="O1447" s="71">
        <v>28602340.350000001</v>
      </c>
      <c r="P1447" s="57">
        <f t="shared" si="179"/>
        <v>0.11647496154001977</v>
      </c>
      <c r="Q1447" s="68">
        <v>75</v>
      </c>
      <c r="R1447" s="68">
        <v>165</v>
      </c>
      <c r="S1447" s="72">
        <f t="shared" si="180"/>
        <v>41.695953500326368</v>
      </c>
    </row>
    <row r="1448" spans="1:19" x14ac:dyDescent="0.25">
      <c r="A1448" s="68">
        <f t="shared" si="183"/>
        <v>1446</v>
      </c>
      <c r="B1448" s="68" t="s">
        <v>17</v>
      </c>
      <c r="C1448" s="68" t="s">
        <v>918</v>
      </c>
      <c r="D1448" s="68" t="s">
        <v>2399</v>
      </c>
      <c r="E1448" s="68" t="str">
        <f t="shared" si="181"/>
        <v>AD</v>
      </c>
      <c r="F1448" s="68" t="s">
        <v>917</v>
      </c>
      <c r="G1448" s="68">
        <f t="shared" si="182"/>
        <v>69</v>
      </c>
      <c r="H1448" s="68">
        <f t="shared" si="184"/>
        <v>338</v>
      </c>
      <c r="I1448" s="68" t="str">
        <f t="shared" si="177"/>
        <v>69_338_AD</v>
      </c>
      <c r="J1448" s="60">
        <v>26.034399263129998</v>
      </c>
      <c r="K1448" s="60">
        <v>43.011407465231997</v>
      </c>
      <c r="L1448" s="60">
        <v>47.599789817841398</v>
      </c>
      <c r="M1448" s="68">
        <v>118</v>
      </c>
      <c r="N1448" s="70">
        <f t="shared" si="178"/>
        <v>0.4020100502512563</v>
      </c>
      <c r="O1448" s="71">
        <v>14862040.8008056</v>
      </c>
      <c r="P1448" s="57">
        <f t="shared" si="179"/>
        <v>0.27006854824198906</v>
      </c>
      <c r="Q1448" s="68">
        <v>80</v>
      </c>
      <c r="R1448" s="68">
        <v>136</v>
      </c>
      <c r="S1448" s="72">
        <f t="shared" si="180"/>
        <v>38.881865515401131</v>
      </c>
    </row>
    <row r="1449" spans="1:19" x14ac:dyDescent="0.25">
      <c r="A1449" s="68">
        <f t="shared" si="183"/>
        <v>1447</v>
      </c>
      <c r="B1449" s="68" t="s">
        <v>17</v>
      </c>
      <c r="C1449" s="68" t="s">
        <v>918</v>
      </c>
      <c r="D1449" s="68" t="s">
        <v>2860</v>
      </c>
      <c r="E1449" s="68" t="str">
        <f t="shared" si="181"/>
        <v>OP</v>
      </c>
      <c r="F1449" s="68" t="s">
        <v>917</v>
      </c>
      <c r="G1449" s="68">
        <f t="shared" si="182"/>
        <v>69</v>
      </c>
      <c r="H1449" s="68">
        <f t="shared" si="184"/>
        <v>338</v>
      </c>
      <c r="I1449" s="68" t="str">
        <f t="shared" si="177"/>
        <v>69_338_OP</v>
      </c>
      <c r="J1449" s="60">
        <v>46.454950713220001</v>
      </c>
      <c r="K1449" s="60">
        <v>31.482257269850901</v>
      </c>
      <c r="L1449" s="60">
        <v>10.883202283284501</v>
      </c>
      <c r="M1449" s="68">
        <v>106</v>
      </c>
      <c r="N1449" s="70">
        <f t="shared" si="178"/>
        <v>0.16080402010050251</v>
      </c>
      <c r="O1449" s="71">
        <v>20614594.142000001</v>
      </c>
      <c r="P1449" s="57">
        <f t="shared" si="179"/>
        <v>0.37460222234257168</v>
      </c>
      <c r="Q1449" s="68">
        <v>32</v>
      </c>
      <c r="R1449" s="68">
        <v>106</v>
      </c>
      <c r="S1449" s="72">
        <f t="shared" si="180"/>
        <v>29.606803422118471</v>
      </c>
    </row>
    <row r="1450" spans="1:19" x14ac:dyDescent="0.25">
      <c r="A1450" s="68">
        <f t="shared" si="183"/>
        <v>1448</v>
      </c>
      <c r="B1450" s="68" t="s">
        <v>17</v>
      </c>
      <c r="C1450" s="68" t="s">
        <v>918</v>
      </c>
      <c r="D1450" s="68" t="s">
        <v>3088</v>
      </c>
      <c r="E1450" s="68" t="str">
        <f t="shared" si="181"/>
        <v>SERV</v>
      </c>
      <c r="F1450" s="68" t="s">
        <v>917</v>
      </c>
      <c r="G1450" s="68">
        <f t="shared" si="182"/>
        <v>69</v>
      </c>
      <c r="H1450" s="68">
        <f t="shared" si="184"/>
        <v>338</v>
      </c>
      <c r="I1450" s="68" t="str">
        <f t="shared" si="177"/>
        <v>69_338_SERV</v>
      </c>
      <c r="J1450" s="60">
        <v>30.402296015522399</v>
      </c>
      <c r="K1450" s="60">
        <v>50.574187023411604</v>
      </c>
      <c r="L1450" s="60">
        <v>33.611737433938501</v>
      </c>
      <c r="M1450" s="68">
        <v>183</v>
      </c>
      <c r="N1450" s="70">
        <f t="shared" si="178"/>
        <v>0.4120603015075377</v>
      </c>
      <c r="O1450" s="71">
        <v>18390863.649999999</v>
      </c>
      <c r="P1450" s="57">
        <f t="shared" si="179"/>
        <v>0.33419325874833022</v>
      </c>
      <c r="Q1450" s="68">
        <v>82</v>
      </c>
      <c r="R1450" s="68">
        <v>196</v>
      </c>
      <c r="S1450" s="72">
        <f t="shared" si="180"/>
        <v>38.196073490957502</v>
      </c>
    </row>
    <row r="1451" spans="1:19" x14ac:dyDescent="0.25">
      <c r="A1451" s="68">
        <f t="shared" si="183"/>
        <v>1449</v>
      </c>
      <c r="B1451" s="68" t="s">
        <v>17</v>
      </c>
      <c r="C1451" s="68" t="s">
        <v>918</v>
      </c>
      <c r="D1451" s="68" t="s">
        <v>2893</v>
      </c>
      <c r="E1451" s="68" t="str">
        <f t="shared" si="181"/>
        <v>SOP</v>
      </c>
      <c r="F1451" s="68" t="s">
        <v>917</v>
      </c>
      <c r="G1451" s="68">
        <f t="shared" si="182"/>
        <v>69</v>
      </c>
      <c r="H1451" s="68">
        <f t="shared" si="184"/>
        <v>338</v>
      </c>
      <c r="I1451" s="68" t="str">
        <f t="shared" si="177"/>
        <v>69_338_SOP</v>
      </c>
      <c r="J1451" s="60">
        <v>43.892722478409297</v>
      </c>
      <c r="K1451" s="60">
        <v>24.499709836110998</v>
      </c>
      <c r="L1451" s="60">
        <v>10.514759505752499</v>
      </c>
      <c r="M1451" s="68">
        <v>11</v>
      </c>
      <c r="N1451" s="70">
        <f t="shared" si="178"/>
        <v>2.5125628140703519E-2</v>
      </c>
      <c r="O1451" s="71">
        <v>1163125.6599999999</v>
      </c>
      <c r="P1451" s="57">
        <f t="shared" si="179"/>
        <v>2.1135970667109066E-2</v>
      </c>
      <c r="Q1451" s="68">
        <v>5</v>
      </c>
      <c r="R1451" s="68">
        <v>11</v>
      </c>
      <c r="S1451" s="72">
        <f t="shared" si="180"/>
        <v>26.302397273424262</v>
      </c>
    </row>
    <row r="1452" spans="1:19" x14ac:dyDescent="0.25">
      <c r="A1452" s="68">
        <f t="shared" si="183"/>
        <v>1450</v>
      </c>
      <c r="B1452" s="68" t="s">
        <v>17</v>
      </c>
      <c r="C1452" s="68" t="s">
        <v>440</v>
      </c>
      <c r="D1452" s="68" t="s">
        <v>2399</v>
      </c>
      <c r="E1452" s="68" t="str">
        <f t="shared" si="181"/>
        <v>AD</v>
      </c>
      <c r="F1452" s="68" t="s">
        <v>439</v>
      </c>
      <c r="G1452" s="68">
        <f t="shared" si="182"/>
        <v>69</v>
      </c>
      <c r="H1452" s="68">
        <f t="shared" si="184"/>
        <v>339</v>
      </c>
      <c r="I1452" s="68" t="str">
        <f t="shared" si="177"/>
        <v>69_339_AD</v>
      </c>
      <c r="J1452" s="60">
        <v>43.711634242512297</v>
      </c>
      <c r="K1452" s="60">
        <v>31.0736574841799</v>
      </c>
      <c r="L1452" s="60">
        <v>33.803532717440802</v>
      </c>
      <c r="M1452" s="68">
        <v>56</v>
      </c>
      <c r="N1452" s="70">
        <f t="shared" si="178"/>
        <v>0.29032258064516131</v>
      </c>
      <c r="O1452" s="71">
        <v>79654275.060000002</v>
      </c>
      <c r="P1452" s="57">
        <f t="shared" si="179"/>
        <v>0.38360811390784472</v>
      </c>
      <c r="Q1452" s="68">
        <v>45</v>
      </c>
      <c r="R1452" s="68">
        <v>80</v>
      </c>
      <c r="S1452" s="72">
        <f t="shared" si="180"/>
        <v>36.196274814710996</v>
      </c>
    </row>
    <row r="1453" spans="1:19" x14ac:dyDescent="0.25">
      <c r="A1453" s="68">
        <f t="shared" si="183"/>
        <v>1451</v>
      </c>
      <c r="B1453" s="68" t="s">
        <v>17</v>
      </c>
      <c r="C1453" s="68" t="s">
        <v>440</v>
      </c>
      <c r="D1453" s="68" t="s">
        <v>2860</v>
      </c>
      <c r="E1453" s="68" t="str">
        <f t="shared" si="181"/>
        <v>OP</v>
      </c>
      <c r="F1453" s="68" t="s">
        <v>439</v>
      </c>
      <c r="G1453" s="68">
        <f t="shared" si="182"/>
        <v>69</v>
      </c>
      <c r="H1453" s="68">
        <f t="shared" si="184"/>
        <v>339</v>
      </c>
      <c r="I1453" s="68" t="str">
        <f t="shared" si="177"/>
        <v>69_339_OP</v>
      </c>
      <c r="J1453" s="60">
        <v>35.8800695298238</v>
      </c>
      <c r="K1453" s="60">
        <v>43.193914022702799</v>
      </c>
      <c r="L1453" s="60">
        <v>24.243830265925599</v>
      </c>
      <c r="M1453" s="68">
        <v>61</v>
      </c>
      <c r="N1453" s="70">
        <f t="shared" si="178"/>
        <v>0.15483870967741936</v>
      </c>
      <c r="O1453" s="71">
        <v>45932567.5</v>
      </c>
      <c r="P1453" s="57">
        <f t="shared" si="179"/>
        <v>0.22120728074352983</v>
      </c>
      <c r="Q1453" s="68">
        <v>24</v>
      </c>
      <c r="R1453" s="68">
        <v>63</v>
      </c>
      <c r="S1453" s="72">
        <f t="shared" si="180"/>
        <v>34.4392712728174</v>
      </c>
    </row>
    <row r="1454" spans="1:19" x14ac:dyDescent="0.25">
      <c r="A1454" s="68">
        <f t="shared" si="183"/>
        <v>1452</v>
      </c>
      <c r="B1454" s="68" t="s">
        <v>17</v>
      </c>
      <c r="C1454" s="68" t="s">
        <v>440</v>
      </c>
      <c r="D1454" s="68" t="s">
        <v>3088</v>
      </c>
      <c r="E1454" s="68" t="str">
        <f t="shared" si="181"/>
        <v>SERV</v>
      </c>
      <c r="F1454" s="68" t="s">
        <v>439</v>
      </c>
      <c r="G1454" s="68">
        <f t="shared" si="182"/>
        <v>69</v>
      </c>
      <c r="H1454" s="68">
        <f t="shared" si="184"/>
        <v>339</v>
      </c>
      <c r="I1454" s="68" t="str">
        <f t="shared" si="177"/>
        <v>69_339_SERV</v>
      </c>
      <c r="J1454" s="60">
        <v>39.458714449338203</v>
      </c>
      <c r="K1454" s="60">
        <v>39.390968276346896</v>
      </c>
      <c r="L1454" s="60">
        <v>36.147775452701303</v>
      </c>
      <c r="M1454" s="68">
        <v>159</v>
      </c>
      <c r="N1454" s="70">
        <f t="shared" si="178"/>
        <v>0.55483870967741933</v>
      </c>
      <c r="O1454" s="71">
        <v>82058074.666999996</v>
      </c>
      <c r="P1454" s="57">
        <f t="shared" si="179"/>
        <v>0.39518460534862548</v>
      </c>
      <c r="Q1454" s="68">
        <v>86</v>
      </c>
      <c r="R1454" s="68">
        <v>177</v>
      </c>
      <c r="S1454" s="72">
        <f t="shared" si="180"/>
        <v>38.332486059462134</v>
      </c>
    </row>
    <row r="1455" spans="1:19" x14ac:dyDescent="0.25">
      <c r="A1455" s="68">
        <f t="shared" si="183"/>
        <v>1453</v>
      </c>
      <c r="B1455" s="68" t="s">
        <v>17</v>
      </c>
      <c r="C1455" s="68" t="s">
        <v>243</v>
      </c>
      <c r="D1455" s="68" t="s">
        <v>2399</v>
      </c>
      <c r="E1455" s="68" t="str">
        <f t="shared" si="181"/>
        <v>AD</v>
      </c>
      <c r="F1455" s="68" t="s">
        <v>242</v>
      </c>
      <c r="G1455" s="68">
        <f t="shared" si="182"/>
        <v>69</v>
      </c>
      <c r="H1455" s="68">
        <f t="shared" si="184"/>
        <v>340</v>
      </c>
      <c r="I1455" s="68" t="str">
        <f t="shared" si="177"/>
        <v>69_340_AD</v>
      </c>
      <c r="J1455" s="60">
        <v>31.214356965727301</v>
      </c>
      <c r="K1455" s="60">
        <v>35.942511231548501</v>
      </c>
      <c r="L1455" s="60">
        <v>51.3443527009427</v>
      </c>
      <c r="M1455" s="68">
        <v>192</v>
      </c>
      <c r="N1455" s="70">
        <f t="shared" si="178"/>
        <v>0.45263157894736844</v>
      </c>
      <c r="O1455" s="71">
        <v>30801346.773672599</v>
      </c>
      <c r="P1455" s="57">
        <f t="shared" si="179"/>
        <v>0.40045421520172564</v>
      </c>
      <c r="Q1455" s="68">
        <v>86</v>
      </c>
      <c r="R1455" s="68">
        <v>275</v>
      </c>
      <c r="S1455" s="72">
        <f t="shared" si="180"/>
        <v>39.500406966072831</v>
      </c>
    </row>
    <row r="1456" spans="1:19" x14ac:dyDescent="0.25">
      <c r="A1456" s="68">
        <f t="shared" si="183"/>
        <v>1454</v>
      </c>
      <c r="B1456" s="68" t="s">
        <v>17</v>
      </c>
      <c r="C1456" s="68" t="s">
        <v>243</v>
      </c>
      <c r="D1456" s="68" t="s">
        <v>2860</v>
      </c>
      <c r="E1456" s="68" t="str">
        <f t="shared" si="181"/>
        <v>OP</v>
      </c>
      <c r="F1456" s="68" t="s">
        <v>242</v>
      </c>
      <c r="G1456" s="68">
        <f t="shared" si="182"/>
        <v>69</v>
      </c>
      <c r="H1456" s="68">
        <f t="shared" si="184"/>
        <v>340</v>
      </c>
      <c r="I1456" s="68" t="str">
        <f t="shared" si="177"/>
        <v>69_340_OP</v>
      </c>
      <c r="J1456" s="60">
        <v>38.5587292379847</v>
      </c>
      <c r="K1456" s="60">
        <v>19.0504158202612</v>
      </c>
      <c r="L1456" s="60">
        <v>8.8472197590794703</v>
      </c>
      <c r="M1456" s="68">
        <v>81</v>
      </c>
      <c r="N1456" s="70">
        <f t="shared" si="178"/>
        <v>0.14736842105263157</v>
      </c>
      <c r="O1456" s="71">
        <v>14716039.249999899</v>
      </c>
      <c r="P1456" s="57">
        <f t="shared" si="179"/>
        <v>0.19132604791728192</v>
      </c>
      <c r="Q1456" s="68">
        <v>28</v>
      </c>
      <c r="R1456" s="68">
        <v>82</v>
      </c>
      <c r="S1456" s="72">
        <f t="shared" si="180"/>
        <v>22.152121605775122</v>
      </c>
    </row>
    <row r="1457" spans="1:19" x14ac:dyDescent="0.25">
      <c r="A1457" s="68">
        <f t="shared" si="183"/>
        <v>1455</v>
      </c>
      <c r="B1457" s="68" t="s">
        <v>17</v>
      </c>
      <c r="C1457" s="68" t="s">
        <v>243</v>
      </c>
      <c r="D1457" s="68" t="s">
        <v>3088</v>
      </c>
      <c r="E1457" s="68" t="str">
        <f t="shared" si="181"/>
        <v>SERV</v>
      </c>
      <c r="F1457" s="68" t="s">
        <v>242</v>
      </c>
      <c r="G1457" s="68">
        <f t="shared" si="182"/>
        <v>69</v>
      </c>
      <c r="H1457" s="68">
        <f t="shared" si="184"/>
        <v>340</v>
      </c>
      <c r="I1457" s="68" t="str">
        <f t="shared" si="177"/>
        <v>69_340_SERV</v>
      </c>
      <c r="J1457" s="60">
        <v>39.7259996330882</v>
      </c>
      <c r="K1457" s="60">
        <v>36.075413765109801</v>
      </c>
      <c r="L1457" s="60">
        <v>29.375789073136499</v>
      </c>
      <c r="M1457" s="68">
        <v>150</v>
      </c>
      <c r="N1457" s="70">
        <f t="shared" si="178"/>
        <v>0.4</v>
      </c>
      <c r="O1457" s="71">
        <v>31398639.84</v>
      </c>
      <c r="P1457" s="57">
        <f t="shared" si="179"/>
        <v>0.4082197368809925</v>
      </c>
      <c r="Q1457" s="68">
        <v>76</v>
      </c>
      <c r="R1457" s="68">
        <v>160</v>
      </c>
      <c r="S1457" s="72">
        <f t="shared" si="180"/>
        <v>35.059067490444839</v>
      </c>
    </row>
    <row r="1458" spans="1:19" x14ac:dyDescent="0.25">
      <c r="A1458" s="68">
        <f t="shared" si="183"/>
        <v>1456</v>
      </c>
      <c r="B1458" s="68" t="s">
        <v>17</v>
      </c>
      <c r="C1458" s="68" t="s">
        <v>1177</v>
      </c>
      <c r="D1458" s="68" t="s">
        <v>2399</v>
      </c>
      <c r="E1458" s="68" t="str">
        <f t="shared" si="181"/>
        <v>AD</v>
      </c>
      <c r="F1458" s="68" t="s">
        <v>1176</v>
      </c>
      <c r="G1458" s="68">
        <f t="shared" si="182"/>
        <v>69</v>
      </c>
      <c r="H1458" s="68">
        <f t="shared" si="184"/>
        <v>341</v>
      </c>
      <c r="I1458" s="68" t="str">
        <f t="shared" si="177"/>
        <v>69_341_AD</v>
      </c>
      <c r="J1458" s="60">
        <v>26.5563116023961</v>
      </c>
      <c r="K1458" s="60">
        <v>49.435955371665699</v>
      </c>
      <c r="L1458" s="60">
        <v>30.795939813594501</v>
      </c>
      <c r="M1458" s="68">
        <v>59</v>
      </c>
      <c r="N1458" s="70">
        <f t="shared" si="178"/>
        <v>0.37777777777777777</v>
      </c>
      <c r="O1458" s="71">
        <v>10856945.334876001</v>
      </c>
      <c r="P1458" s="57">
        <f t="shared" si="179"/>
        <v>0.30288453668971033</v>
      </c>
      <c r="Q1458" s="68">
        <v>34</v>
      </c>
      <c r="R1458" s="68">
        <v>95</v>
      </c>
      <c r="S1458" s="72">
        <f t="shared" si="180"/>
        <v>35.596068929218767</v>
      </c>
    </row>
    <row r="1459" spans="1:19" x14ac:dyDescent="0.25">
      <c r="A1459" s="68">
        <f t="shared" si="183"/>
        <v>1457</v>
      </c>
      <c r="B1459" s="68" t="s">
        <v>17</v>
      </c>
      <c r="C1459" s="68" t="s">
        <v>1177</v>
      </c>
      <c r="D1459" s="68" t="s">
        <v>2456</v>
      </c>
      <c r="E1459" s="68" t="str">
        <f t="shared" si="181"/>
        <v>AR</v>
      </c>
      <c r="F1459" s="68" t="s">
        <v>1176</v>
      </c>
      <c r="G1459" s="68">
        <f t="shared" si="182"/>
        <v>69</v>
      </c>
      <c r="H1459" s="68">
        <f t="shared" si="184"/>
        <v>341</v>
      </c>
      <c r="I1459" s="68" t="str">
        <f t="shared" si="177"/>
        <v>69_341_AR</v>
      </c>
      <c r="J1459" s="60">
        <v>93.747547143378398</v>
      </c>
      <c r="K1459" s="60">
        <v>36.874094719855897</v>
      </c>
      <c r="L1459" s="60">
        <v>23.429093549064302</v>
      </c>
      <c r="M1459" s="68">
        <v>13</v>
      </c>
      <c r="N1459" s="70">
        <f t="shared" si="178"/>
        <v>2.2222222222222223E-2</v>
      </c>
      <c r="O1459" s="71">
        <v>1621454</v>
      </c>
      <c r="P1459" s="57">
        <f t="shared" si="179"/>
        <v>4.5234946700529431E-2</v>
      </c>
      <c r="Q1459" s="68">
        <v>2</v>
      </c>
      <c r="R1459" s="68">
        <v>13</v>
      </c>
      <c r="S1459" s="72">
        <f t="shared" si="180"/>
        <v>51.350245137432864</v>
      </c>
    </row>
    <row r="1460" spans="1:19" x14ac:dyDescent="0.25">
      <c r="A1460" s="68">
        <f t="shared" si="183"/>
        <v>1458</v>
      </c>
      <c r="B1460" s="68" t="s">
        <v>17</v>
      </c>
      <c r="C1460" s="68" t="s">
        <v>1177</v>
      </c>
      <c r="D1460" s="68" t="s">
        <v>2860</v>
      </c>
      <c r="E1460" s="68" t="str">
        <f t="shared" si="181"/>
        <v>OP</v>
      </c>
      <c r="F1460" s="68" t="s">
        <v>1176</v>
      </c>
      <c r="G1460" s="68">
        <f t="shared" si="182"/>
        <v>69</v>
      </c>
      <c r="H1460" s="68">
        <f t="shared" si="184"/>
        <v>341</v>
      </c>
      <c r="I1460" s="68" t="str">
        <f t="shared" si="177"/>
        <v>69_341_OP</v>
      </c>
      <c r="J1460" s="60">
        <v>49.5110409820428</v>
      </c>
      <c r="K1460" s="60">
        <v>56.206115715967996</v>
      </c>
      <c r="L1460" s="60">
        <v>24.8532869482673</v>
      </c>
      <c r="M1460" s="68">
        <v>39</v>
      </c>
      <c r="N1460" s="70">
        <f t="shared" si="178"/>
        <v>0.15555555555555556</v>
      </c>
      <c r="O1460" s="71">
        <v>7259940.0700000003</v>
      </c>
      <c r="P1460" s="57">
        <f t="shared" si="179"/>
        <v>0.20253612012150077</v>
      </c>
      <c r="Q1460" s="68">
        <v>14</v>
      </c>
      <c r="R1460" s="68">
        <v>39</v>
      </c>
      <c r="S1460" s="72">
        <f t="shared" si="180"/>
        <v>43.523481215426038</v>
      </c>
    </row>
    <row r="1461" spans="1:19" x14ac:dyDescent="0.25">
      <c r="A1461" s="68">
        <f t="shared" si="183"/>
        <v>1459</v>
      </c>
      <c r="B1461" s="68" t="s">
        <v>17</v>
      </c>
      <c r="C1461" s="68" t="s">
        <v>1177</v>
      </c>
      <c r="D1461" s="68" t="s">
        <v>3088</v>
      </c>
      <c r="E1461" s="68" t="str">
        <f t="shared" si="181"/>
        <v>SERV</v>
      </c>
      <c r="F1461" s="68" t="s">
        <v>1176</v>
      </c>
      <c r="G1461" s="68">
        <f t="shared" si="182"/>
        <v>69</v>
      </c>
      <c r="H1461" s="68">
        <f t="shared" si="184"/>
        <v>341</v>
      </c>
      <c r="I1461" s="68" t="str">
        <f t="shared" si="177"/>
        <v>69_341_SERV</v>
      </c>
      <c r="J1461" s="60">
        <v>34.427780032324897</v>
      </c>
      <c r="K1461" s="60">
        <v>54.847663945312497</v>
      </c>
      <c r="L1461" s="60">
        <v>39.688137054204098</v>
      </c>
      <c r="M1461" s="68">
        <v>57</v>
      </c>
      <c r="N1461" s="70">
        <f t="shared" si="178"/>
        <v>0.44444444444444442</v>
      </c>
      <c r="O1461" s="71">
        <v>16106822.76</v>
      </c>
      <c r="P1461" s="57">
        <f t="shared" si="179"/>
        <v>0.44934439648825952</v>
      </c>
      <c r="Q1461" s="68">
        <v>40</v>
      </c>
      <c r="R1461" s="68">
        <v>84</v>
      </c>
      <c r="S1461" s="72">
        <f t="shared" si="180"/>
        <v>42.987860343947169</v>
      </c>
    </row>
    <row r="1462" spans="1:19" x14ac:dyDescent="0.25">
      <c r="A1462" s="68">
        <f t="shared" si="183"/>
        <v>1460</v>
      </c>
      <c r="B1462" s="68" t="s">
        <v>17</v>
      </c>
      <c r="C1462" s="68" t="s">
        <v>1852</v>
      </c>
      <c r="D1462" s="68" t="s">
        <v>2399</v>
      </c>
      <c r="E1462" s="68" t="str">
        <f t="shared" si="181"/>
        <v>AD</v>
      </c>
      <c r="F1462" s="68" t="s">
        <v>1851</v>
      </c>
      <c r="G1462" s="68">
        <f t="shared" si="182"/>
        <v>69</v>
      </c>
      <c r="H1462" s="68">
        <f t="shared" si="184"/>
        <v>342</v>
      </c>
      <c r="I1462" s="68" t="str">
        <f t="shared" si="177"/>
        <v>69_342_AD</v>
      </c>
      <c r="J1462" s="60">
        <v>26.252657004842199</v>
      </c>
      <c r="K1462" s="60">
        <v>61.928764773135299</v>
      </c>
      <c r="L1462" s="60">
        <v>41.4061342481548</v>
      </c>
      <c r="M1462" s="68">
        <v>166</v>
      </c>
      <c r="N1462" s="70">
        <f t="shared" si="178"/>
        <v>0.42929292929292928</v>
      </c>
      <c r="O1462" s="71">
        <v>16093197.009999899</v>
      </c>
      <c r="P1462" s="57">
        <f t="shared" si="179"/>
        <v>0.27530814526625874</v>
      </c>
      <c r="Q1462" s="68">
        <v>85</v>
      </c>
      <c r="R1462" s="68">
        <v>235</v>
      </c>
      <c r="S1462" s="72">
        <f t="shared" si="180"/>
        <v>43.195852008710766</v>
      </c>
    </row>
    <row r="1463" spans="1:19" x14ac:dyDescent="0.25">
      <c r="A1463" s="68">
        <f t="shared" si="183"/>
        <v>1461</v>
      </c>
      <c r="B1463" s="68" t="s">
        <v>17</v>
      </c>
      <c r="C1463" s="68" t="s">
        <v>1852</v>
      </c>
      <c r="D1463" s="68" t="s">
        <v>2860</v>
      </c>
      <c r="E1463" s="68" t="str">
        <f t="shared" si="181"/>
        <v>OP</v>
      </c>
      <c r="F1463" s="68" t="s">
        <v>1851</v>
      </c>
      <c r="G1463" s="68">
        <f t="shared" si="182"/>
        <v>69</v>
      </c>
      <c r="H1463" s="68">
        <f t="shared" si="184"/>
        <v>342</v>
      </c>
      <c r="I1463" s="68" t="str">
        <f t="shared" si="177"/>
        <v>69_342_OP</v>
      </c>
      <c r="J1463" s="60">
        <v>39.204373252981597</v>
      </c>
      <c r="K1463" s="60">
        <v>37.818258965639203</v>
      </c>
      <c r="L1463" s="60">
        <v>9.3444873801986894</v>
      </c>
      <c r="M1463" s="68">
        <v>62</v>
      </c>
      <c r="N1463" s="70">
        <f t="shared" si="178"/>
        <v>0.13636363636363635</v>
      </c>
      <c r="O1463" s="71">
        <v>9784899.6300000008</v>
      </c>
      <c r="P1463" s="57">
        <f t="shared" si="179"/>
        <v>0.16739138699898501</v>
      </c>
      <c r="Q1463" s="68">
        <v>27</v>
      </c>
      <c r="R1463" s="68">
        <v>63</v>
      </c>
      <c r="S1463" s="72">
        <f t="shared" si="180"/>
        <v>28.789039866273161</v>
      </c>
    </row>
    <row r="1464" spans="1:19" x14ac:dyDescent="0.25">
      <c r="A1464" s="68">
        <f t="shared" si="183"/>
        <v>1462</v>
      </c>
      <c r="B1464" s="68" t="s">
        <v>17</v>
      </c>
      <c r="C1464" s="68" t="s">
        <v>1852</v>
      </c>
      <c r="D1464" s="68" t="s">
        <v>3088</v>
      </c>
      <c r="E1464" s="68" t="str">
        <f t="shared" si="181"/>
        <v>SERV</v>
      </c>
      <c r="F1464" s="68" t="s">
        <v>1851</v>
      </c>
      <c r="G1464" s="68">
        <f t="shared" si="182"/>
        <v>69</v>
      </c>
      <c r="H1464" s="68">
        <f t="shared" si="184"/>
        <v>342</v>
      </c>
      <c r="I1464" s="68" t="str">
        <f t="shared" si="177"/>
        <v>69_342_SERV</v>
      </c>
      <c r="J1464" s="60">
        <v>24.359902113168701</v>
      </c>
      <c r="K1464" s="60">
        <v>51.668269536714597</v>
      </c>
      <c r="L1464" s="60">
        <v>36.2272783604366</v>
      </c>
      <c r="M1464" s="68">
        <v>246</v>
      </c>
      <c r="N1464" s="70">
        <f t="shared" si="178"/>
        <v>0.43434343434343436</v>
      </c>
      <c r="O1464" s="71">
        <v>32577119.039999999</v>
      </c>
      <c r="P1464" s="57">
        <f t="shared" si="179"/>
        <v>0.55730046773475617</v>
      </c>
      <c r="Q1464" s="68">
        <v>86</v>
      </c>
      <c r="R1464" s="68">
        <v>289</v>
      </c>
      <c r="S1464" s="72">
        <f t="shared" si="180"/>
        <v>37.418483336773299</v>
      </c>
    </row>
    <row r="1465" spans="1:19" x14ac:dyDescent="0.25">
      <c r="A1465" s="68">
        <f t="shared" si="183"/>
        <v>1463</v>
      </c>
      <c r="B1465" s="68" t="s">
        <v>17</v>
      </c>
      <c r="C1465" s="68" t="s">
        <v>53</v>
      </c>
      <c r="D1465" s="68" t="s">
        <v>2399</v>
      </c>
      <c r="E1465" s="68" t="str">
        <f t="shared" si="181"/>
        <v>AD</v>
      </c>
      <c r="F1465" s="68" t="s">
        <v>52</v>
      </c>
      <c r="G1465" s="68">
        <f t="shared" si="182"/>
        <v>69</v>
      </c>
      <c r="H1465" s="68">
        <f t="shared" si="184"/>
        <v>343</v>
      </c>
      <c r="I1465" s="68" t="str">
        <f t="shared" si="177"/>
        <v>69_343_AD</v>
      </c>
      <c r="J1465" s="60">
        <v>26.582779540394299</v>
      </c>
      <c r="K1465" s="60">
        <v>42.852622467434799</v>
      </c>
      <c r="L1465" s="60">
        <v>50.298699923415697</v>
      </c>
      <c r="M1465" s="68">
        <v>249</v>
      </c>
      <c r="N1465" s="70">
        <f t="shared" si="178"/>
        <v>0.55686274509803924</v>
      </c>
      <c r="O1465" s="71">
        <v>70285795.360452399</v>
      </c>
      <c r="P1465" s="57">
        <f t="shared" si="179"/>
        <v>0.26863095210370386</v>
      </c>
      <c r="Q1465" s="68">
        <v>142</v>
      </c>
      <c r="R1465" s="68">
        <v>357</v>
      </c>
      <c r="S1465" s="72">
        <f t="shared" si="180"/>
        <v>39.911367310414931</v>
      </c>
    </row>
    <row r="1466" spans="1:19" x14ac:dyDescent="0.25">
      <c r="A1466" s="68">
        <f t="shared" si="183"/>
        <v>1464</v>
      </c>
      <c r="B1466" s="68" t="s">
        <v>17</v>
      </c>
      <c r="C1466" s="68" t="s">
        <v>53</v>
      </c>
      <c r="D1466" s="68" t="s">
        <v>2860</v>
      </c>
      <c r="E1466" s="68" t="str">
        <f t="shared" si="181"/>
        <v>OP</v>
      </c>
      <c r="F1466" s="68" t="s">
        <v>52</v>
      </c>
      <c r="G1466" s="68">
        <f t="shared" si="182"/>
        <v>69</v>
      </c>
      <c r="H1466" s="68">
        <f t="shared" si="184"/>
        <v>343</v>
      </c>
      <c r="I1466" s="68" t="str">
        <f t="shared" si="177"/>
        <v>69_343_OP</v>
      </c>
      <c r="J1466" s="60">
        <v>38.087957714547798</v>
      </c>
      <c r="K1466" s="60">
        <v>13.0477728661794</v>
      </c>
      <c r="L1466" s="60">
        <v>28.571673145161601</v>
      </c>
      <c r="M1466" s="68">
        <v>171</v>
      </c>
      <c r="N1466" s="70">
        <f t="shared" si="178"/>
        <v>0.15294117647058825</v>
      </c>
      <c r="O1466" s="71">
        <v>101710521.61</v>
      </c>
      <c r="P1466" s="57">
        <f t="shared" si="179"/>
        <v>0.38873564877423594</v>
      </c>
      <c r="Q1466" s="68">
        <v>39</v>
      </c>
      <c r="R1466" s="68">
        <v>177</v>
      </c>
      <c r="S1466" s="72">
        <f t="shared" si="180"/>
        <v>26.569134575296264</v>
      </c>
    </row>
    <row r="1467" spans="1:19" x14ac:dyDescent="0.25">
      <c r="A1467" s="68">
        <f t="shared" si="183"/>
        <v>1465</v>
      </c>
      <c r="B1467" s="68" t="s">
        <v>17</v>
      </c>
      <c r="C1467" s="68" t="s">
        <v>53</v>
      </c>
      <c r="D1467" s="68" t="s">
        <v>3088</v>
      </c>
      <c r="E1467" s="68" t="str">
        <f t="shared" si="181"/>
        <v>SERV</v>
      </c>
      <c r="F1467" s="68" t="s">
        <v>52</v>
      </c>
      <c r="G1467" s="68">
        <f t="shared" si="182"/>
        <v>69</v>
      </c>
      <c r="H1467" s="68">
        <f t="shared" si="184"/>
        <v>343</v>
      </c>
      <c r="I1467" s="68" t="str">
        <f t="shared" si="177"/>
        <v>69_343_SERV</v>
      </c>
      <c r="J1467" s="60">
        <v>34.2567731890042</v>
      </c>
      <c r="K1467" s="60">
        <v>47.200187215650701</v>
      </c>
      <c r="L1467" s="60">
        <v>46.261528243520999</v>
      </c>
      <c r="M1467" s="68">
        <v>206</v>
      </c>
      <c r="N1467" s="70">
        <f t="shared" si="178"/>
        <v>0.29019607843137257</v>
      </c>
      <c r="O1467" s="71">
        <v>89648124.260276899</v>
      </c>
      <c r="P1467" s="57">
        <f t="shared" si="179"/>
        <v>0.34263339912206026</v>
      </c>
      <c r="Q1467" s="68">
        <v>74</v>
      </c>
      <c r="R1467" s="68">
        <v>223</v>
      </c>
      <c r="S1467" s="72">
        <f t="shared" si="180"/>
        <v>42.572829549391962</v>
      </c>
    </row>
    <row r="1468" spans="1:19" x14ac:dyDescent="0.25">
      <c r="A1468" s="68">
        <f t="shared" si="183"/>
        <v>1466</v>
      </c>
      <c r="B1468" s="68" t="s">
        <v>17</v>
      </c>
      <c r="C1468" s="68" t="s">
        <v>1965</v>
      </c>
      <c r="D1468" s="68" t="s">
        <v>2399</v>
      </c>
      <c r="E1468" s="68" t="str">
        <f t="shared" si="181"/>
        <v>AD</v>
      </c>
      <c r="F1468" s="68" t="s">
        <v>1964</v>
      </c>
      <c r="G1468" s="68">
        <f t="shared" si="182"/>
        <v>69</v>
      </c>
      <c r="H1468" s="68">
        <f t="shared" si="184"/>
        <v>344</v>
      </c>
      <c r="I1468" s="68" t="str">
        <f t="shared" si="177"/>
        <v>69_344_AD</v>
      </c>
      <c r="J1468" s="60">
        <v>44.970813423002298</v>
      </c>
      <c r="K1468" s="60">
        <v>25.795732830138402</v>
      </c>
      <c r="L1468" s="60">
        <v>3.4983793366741298</v>
      </c>
      <c r="M1468" s="68">
        <v>38</v>
      </c>
      <c r="N1468" s="70">
        <f t="shared" si="178"/>
        <v>0.46666666666666667</v>
      </c>
      <c r="O1468" s="71">
        <v>134561617.873999</v>
      </c>
      <c r="P1468" s="57">
        <f t="shared" si="179"/>
        <v>0.32416738697889735</v>
      </c>
      <c r="Q1468" s="68">
        <v>35</v>
      </c>
      <c r="R1468" s="68">
        <v>67</v>
      </c>
      <c r="S1468" s="72">
        <f t="shared" si="180"/>
        <v>24.754975196604946</v>
      </c>
    </row>
    <row r="1469" spans="1:19" x14ac:dyDescent="0.25">
      <c r="A1469" s="68">
        <f t="shared" si="183"/>
        <v>1467</v>
      </c>
      <c r="B1469" s="68" t="s">
        <v>17</v>
      </c>
      <c r="C1469" s="68" t="s">
        <v>1965</v>
      </c>
      <c r="D1469" s="68" t="s">
        <v>2860</v>
      </c>
      <c r="E1469" s="68" t="str">
        <f t="shared" si="181"/>
        <v>OP</v>
      </c>
      <c r="F1469" s="68" t="s">
        <v>1964</v>
      </c>
      <c r="G1469" s="68">
        <f t="shared" si="182"/>
        <v>69</v>
      </c>
      <c r="H1469" s="68">
        <f t="shared" si="184"/>
        <v>344</v>
      </c>
      <c r="I1469" s="68" t="str">
        <f t="shared" si="177"/>
        <v>69_344_OP</v>
      </c>
      <c r="J1469" s="60">
        <v>58.586094523341202</v>
      </c>
      <c r="K1469" s="60">
        <v>26.144416574513301</v>
      </c>
      <c r="L1469" s="60">
        <v>8.4231505651447698</v>
      </c>
      <c r="M1469" s="68">
        <v>13</v>
      </c>
      <c r="N1469" s="70">
        <f t="shared" si="178"/>
        <v>0.08</v>
      </c>
      <c r="O1469" s="71">
        <v>3157187.8</v>
      </c>
      <c r="P1469" s="57">
        <f t="shared" si="179"/>
        <v>7.6058636593237163E-3</v>
      </c>
      <c r="Q1469" s="68">
        <v>6</v>
      </c>
      <c r="R1469" s="68">
        <v>13</v>
      </c>
      <c r="S1469" s="72">
        <f t="shared" si="180"/>
        <v>31.051220554333089</v>
      </c>
    </row>
    <row r="1470" spans="1:19" x14ac:dyDescent="0.25">
      <c r="A1470" s="68">
        <f t="shared" si="183"/>
        <v>1468</v>
      </c>
      <c r="B1470" s="68" t="s">
        <v>17</v>
      </c>
      <c r="C1470" s="68" t="s">
        <v>1965</v>
      </c>
      <c r="D1470" s="68" t="s">
        <v>3088</v>
      </c>
      <c r="E1470" s="68" t="str">
        <f t="shared" si="181"/>
        <v>SERV</v>
      </c>
      <c r="F1470" s="68" t="s">
        <v>1964</v>
      </c>
      <c r="G1470" s="68">
        <f t="shared" si="182"/>
        <v>69</v>
      </c>
      <c r="H1470" s="68">
        <f t="shared" si="184"/>
        <v>344</v>
      </c>
      <c r="I1470" s="68" t="str">
        <f t="shared" si="177"/>
        <v>69_344_SERV</v>
      </c>
      <c r="J1470" s="60">
        <v>48.558226275419898</v>
      </c>
      <c r="K1470" s="60">
        <v>20.909792005732601</v>
      </c>
      <c r="L1470" s="60">
        <v>4.4217477917583796</v>
      </c>
      <c r="M1470" s="68">
        <v>61</v>
      </c>
      <c r="N1470" s="70">
        <f t="shared" si="178"/>
        <v>0.45333333333333331</v>
      </c>
      <c r="O1470" s="71">
        <v>277380378.50999999</v>
      </c>
      <c r="P1470" s="57">
        <f t="shared" si="179"/>
        <v>0.66822674936177884</v>
      </c>
      <c r="Q1470" s="68">
        <v>34</v>
      </c>
      <c r="R1470" s="68">
        <v>61</v>
      </c>
      <c r="S1470" s="72">
        <f t="shared" si="180"/>
        <v>24.629922024303625</v>
      </c>
    </row>
    <row r="1471" spans="1:19" x14ac:dyDescent="0.25">
      <c r="A1471" s="68">
        <f t="shared" si="183"/>
        <v>1469</v>
      </c>
      <c r="B1471" s="68" t="s">
        <v>17</v>
      </c>
      <c r="C1471" s="68" t="s">
        <v>1130</v>
      </c>
      <c r="D1471" s="68" t="s">
        <v>2399</v>
      </c>
      <c r="E1471" s="68" t="str">
        <f t="shared" si="181"/>
        <v>AD</v>
      </c>
      <c r="F1471" s="68" t="s">
        <v>1129</v>
      </c>
      <c r="G1471" s="68">
        <f t="shared" si="182"/>
        <v>69</v>
      </c>
      <c r="H1471" s="68">
        <f t="shared" si="184"/>
        <v>345</v>
      </c>
      <c r="I1471" s="68" t="str">
        <f t="shared" si="177"/>
        <v>69_345_AD</v>
      </c>
      <c r="J1471" s="60">
        <v>25.696529169342199</v>
      </c>
      <c r="K1471" s="60">
        <v>36.02079193086</v>
      </c>
      <c r="L1471" s="60">
        <v>12.407181639396301</v>
      </c>
      <c r="M1471" s="68">
        <v>66</v>
      </c>
      <c r="N1471" s="70">
        <f t="shared" si="178"/>
        <v>0.39772727272727271</v>
      </c>
      <c r="O1471" s="71">
        <v>4774924.2</v>
      </c>
      <c r="P1471" s="57">
        <f t="shared" si="179"/>
        <v>0.38896154891949136</v>
      </c>
      <c r="Q1471" s="68">
        <v>35</v>
      </c>
      <c r="R1471" s="68">
        <v>66</v>
      </c>
      <c r="S1471" s="72">
        <f t="shared" si="180"/>
        <v>24.708167579866167</v>
      </c>
    </row>
    <row r="1472" spans="1:19" x14ac:dyDescent="0.25">
      <c r="A1472" s="68">
        <f t="shared" si="183"/>
        <v>1470</v>
      </c>
      <c r="B1472" s="68" t="s">
        <v>17</v>
      </c>
      <c r="C1472" s="68" t="s">
        <v>1130</v>
      </c>
      <c r="D1472" s="68" t="s">
        <v>3088</v>
      </c>
      <c r="E1472" s="68" t="str">
        <f t="shared" si="181"/>
        <v>SERV</v>
      </c>
      <c r="F1472" s="68" t="s">
        <v>1129</v>
      </c>
      <c r="G1472" s="68">
        <f t="shared" si="182"/>
        <v>69</v>
      </c>
      <c r="H1472" s="68">
        <f t="shared" si="184"/>
        <v>345</v>
      </c>
      <c r="I1472" s="68" t="str">
        <f t="shared" si="177"/>
        <v>69_345_SERV</v>
      </c>
      <c r="J1472" s="60">
        <v>30.8999913510075</v>
      </c>
      <c r="K1472" s="60">
        <v>39.5024577619008</v>
      </c>
      <c r="L1472" s="60">
        <v>7.9258669823812502</v>
      </c>
      <c r="M1472" s="68">
        <v>91</v>
      </c>
      <c r="N1472" s="70">
        <f t="shared" si="178"/>
        <v>0.60227272727272729</v>
      </c>
      <c r="O1472" s="71">
        <v>7501158.6499999901</v>
      </c>
      <c r="P1472" s="57">
        <f t="shared" si="179"/>
        <v>0.61103845108050858</v>
      </c>
      <c r="Q1472" s="68">
        <v>53</v>
      </c>
      <c r="R1472" s="68">
        <v>92</v>
      </c>
      <c r="S1472" s="72">
        <f t="shared" si="180"/>
        <v>26.109438698429852</v>
      </c>
    </row>
    <row r="1473" spans="1:19" x14ac:dyDescent="0.25">
      <c r="A1473" s="68">
        <f t="shared" si="183"/>
        <v>1471</v>
      </c>
      <c r="B1473" s="68" t="s">
        <v>17</v>
      </c>
      <c r="C1473" s="68" t="s">
        <v>580</v>
      </c>
      <c r="D1473" s="68" t="s">
        <v>2399</v>
      </c>
      <c r="E1473" s="68" t="str">
        <f t="shared" si="181"/>
        <v>AD</v>
      </c>
      <c r="F1473" s="68" t="s">
        <v>579</v>
      </c>
      <c r="G1473" s="68">
        <f t="shared" si="182"/>
        <v>69</v>
      </c>
      <c r="H1473" s="68">
        <f t="shared" si="184"/>
        <v>346</v>
      </c>
      <c r="I1473" s="68" t="str">
        <f t="shared" si="177"/>
        <v>69_346_AD</v>
      </c>
      <c r="J1473" s="60">
        <v>35.267926307396401</v>
      </c>
      <c r="K1473" s="60">
        <v>27.1376795756372</v>
      </c>
      <c r="L1473" s="60">
        <v>1.5771199580885</v>
      </c>
      <c r="M1473" s="68">
        <v>28</v>
      </c>
      <c r="N1473" s="70">
        <f t="shared" si="178"/>
        <v>0.45454545454545453</v>
      </c>
      <c r="O1473" s="71">
        <v>3425694.54</v>
      </c>
      <c r="P1473" s="57">
        <f t="shared" si="179"/>
        <v>0.31021424055152785</v>
      </c>
      <c r="Q1473" s="68">
        <v>20</v>
      </c>
      <c r="R1473" s="68">
        <v>36</v>
      </c>
      <c r="S1473" s="72">
        <f t="shared" si="180"/>
        <v>21.327575280374035</v>
      </c>
    </row>
    <row r="1474" spans="1:19" x14ac:dyDescent="0.25">
      <c r="A1474" s="68">
        <f t="shared" si="183"/>
        <v>1472</v>
      </c>
      <c r="B1474" s="68" t="s">
        <v>17</v>
      </c>
      <c r="C1474" s="68" t="s">
        <v>580</v>
      </c>
      <c r="D1474" s="68" t="s">
        <v>2860</v>
      </c>
      <c r="E1474" s="68" t="str">
        <f t="shared" si="181"/>
        <v>OP</v>
      </c>
      <c r="F1474" s="68" t="s">
        <v>579</v>
      </c>
      <c r="G1474" s="68">
        <f t="shared" si="182"/>
        <v>69</v>
      </c>
      <c r="H1474" s="68">
        <f t="shared" si="184"/>
        <v>346</v>
      </c>
      <c r="I1474" s="68" t="str">
        <f t="shared" si="177"/>
        <v>69_346_OP</v>
      </c>
      <c r="J1474" s="60">
        <v>78.062361323459001</v>
      </c>
      <c r="K1474" s="60">
        <v>28.432959772040402</v>
      </c>
      <c r="L1474" s="60">
        <v>4.3607607774260497</v>
      </c>
      <c r="M1474" s="68">
        <v>5</v>
      </c>
      <c r="N1474" s="70">
        <f t="shared" si="178"/>
        <v>6.8181818181818177E-2</v>
      </c>
      <c r="O1474" s="71">
        <v>638699.64</v>
      </c>
      <c r="P1474" s="57">
        <f t="shared" si="179"/>
        <v>5.7837533805081831E-2</v>
      </c>
      <c r="Q1474" s="68">
        <v>3</v>
      </c>
      <c r="R1474" s="68">
        <v>5</v>
      </c>
      <c r="S1474" s="72">
        <f t="shared" si="180"/>
        <v>36.952027290975153</v>
      </c>
    </row>
    <row r="1475" spans="1:19" x14ac:dyDescent="0.25">
      <c r="A1475" s="68">
        <f t="shared" si="183"/>
        <v>1473</v>
      </c>
      <c r="B1475" s="68" t="s">
        <v>17</v>
      </c>
      <c r="C1475" s="68" t="s">
        <v>580</v>
      </c>
      <c r="D1475" s="68" t="s">
        <v>3088</v>
      </c>
      <c r="E1475" s="68" t="str">
        <f t="shared" si="181"/>
        <v>SERV</v>
      </c>
      <c r="F1475" s="68" t="s">
        <v>579</v>
      </c>
      <c r="G1475" s="68">
        <f t="shared" si="182"/>
        <v>69</v>
      </c>
      <c r="H1475" s="68">
        <f t="shared" si="184"/>
        <v>346</v>
      </c>
      <c r="I1475" s="68" t="str">
        <f t="shared" ref="I1475:I1538" si="185">CONCATENATE(G1475,"_",H1475,"_",E1475)</f>
        <v>69_346_SERV</v>
      </c>
      <c r="J1475" s="60">
        <v>60.8834691011375</v>
      </c>
      <c r="K1475" s="60">
        <v>33.512459285777297</v>
      </c>
      <c r="L1475" s="60">
        <v>3.97514808989613</v>
      </c>
      <c r="M1475" s="68">
        <v>40</v>
      </c>
      <c r="N1475" s="70">
        <f t="shared" ref="N1475:N1538" si="186">Q1475/SUMIF($C$3:$C$3832,C1475,$Q$3:$Q$3832)</f>
        <v>0.47727272727272729</v>
      </c>
      <c r="O1475" s="71">
        <v>6978601.5700000003</v>
      </c>
      <c r="P1475" s="57">
        <f t="shared" ref="P1475:P1538" si="187">O1475/SUMIF($C$3:$C$3832,C1475,$O$3:$O$3832)</f>
        <v>0.63194822564339037</v>
      </c>
      <c r="Q1475" s="68">
        <v>21</v>
      </c>
      <c r="R1475" s="68">
        <v>51</v>
      </c>
      <c r="S1475" s="72">
        <f t="shared" ref="S1475:S1538" si="188">AVERAGE(J1475:L1475)</f>
        <v>32.79035882560364</v>
      </c>
    </row>
    <row r="1476" spans="1:19" x14ac:dyDescent="0.25">
      <c r="A1476" s="68">
        <f t="shared" si="183"/>
        <v>1474</v>
      </c>
      <c r="B1476" s="68" t="s">
        <v>17</v>
      </c>
      <c r="C1476" s="68" t="s">
        <v>1073</v>
      </c>
      <c r="D1476" s="68" t="s">
        <v>2399</v>
      </c>
      <c r="E1476" s="68" t="str">
        <f t="shared" ref="E1476:E1539" si="189">IF(D1476="Adquisiciones","AD",IF(D1476="Arrendamientos","AR",IF(D1476="Servicios","SERV",IF(D1476="Obra pública","OP",IF(D1476="Servicios relacionados con la OP","SOP","")))))</f>
        <v>AD</v>
      </c>
      <c r="F1476" s="68" t="s">
        <v>1072</v>
      </c>
      <c r="G1476" s="68">
        <f t="shared" ref="G1476:G1539" si="190">IF(B1476&lt;&gt;B1475,G1475+1,G1475)</f>
        <v>69</v>
      </c>
      <c r="H1476" s="68">
        <f t="shared" si="184"/>
        <v>347</v>
      </c>
      <c r="I1476" s="68" t="str">
        <f t="shared" si="185"/>
        <v>69_347_AD</v>
      </c>
      <c r="J1476" s="60">
        <v>39.979384323145403</v>
      </c>
      <c r="K1476" s="60">
        <v>55.244367445364702</v>
      </c>
      <c r="L1476" s="60">
        <v>30.628263878637899</v>
      </c>
      <c r="M1476" s="68">
        <v>248</v>
      </c>
      <c r="N1476" s="70">
        <f t="shared" si="186"/>
        <v>0.50769230769230766</v>
      </c>
      <c r="O1476" s="71">
        <v>252284566.95817</v>
      </c>
      <c r="P1476" s="57">
        <f t="shared" si="187"/>
        <v>0.93763310619463414</v>
      </c>
      <c r="Q1476" s="68">
        <v>99</v>
      </c>
      <c r="R1476" s="68">
        <v>353</v>
      </c>
      <c r="S1476" s="72">
        <f t="shared" si="188"/>
        <v>41.950671882382672</v>
      </c>
    </row>
    <row r="1477" spans="1:19" x14ac:dyDescent="0.25">
      <c r="A1477" s="68">
        <f t="shared" ref="A1477:A1540" si="191">A1476+1</f>
        <v>1475</v>
      </c>
      <c r="B1477" s="68" t="s">
        <v>17</v>
      </c>
      <c r="C1477" s="68" t="s">
        <v>1073</v>
      </c>
      <c r="D1477" s="68" t="s">
        <v>2860</v>
      </c>
      <c r="E1477" s="68" t="str">
        <f t="shared" si="189"/>
        <v>OP</v>
      </c>
      <c r="F1477" s="68" t="s">
        <v>1072</v>
      </c>
      <c r="G1477" s="68">
        <f t="shared" si="190"/>
        <v>69</v>
      </c>
      <c r="H1477" s="68">
        <f t="shared" si="184"/>
        <v>347</v>
      </c>
      <c r="I1477" s="68" t="str">
        <f t="shared" si="185"/>
        <v>69_347_OP</v>
      </c>
      <c r="J1477" s="60">
        <v>43.002014565918202</v>
      </c>
      <c r="K1477" s="60">
        <v>41.732906337273697</v>
      </c>
      <c r="L1477" s="60">
        <v>6.3240470148819403</v>
      </c>
      <c r="M1477" s="68">
        <v>21</v>
      </c>
      <c r="N1477" s="70">
        <f t="shared" si="186"/>
        <v>7.179487179487179E-2</v>
      </c>
      <c r="O1477" s="71">
        <v>2056330.36</v>
      </c>
      <c r="P1477" s="57">
        <f t="shared" si="187"/>
        <v>7.6424945293178236E-3</v>
      </c>
      <c r="Q1477" s="68">
        <v>14</v>
      </c>
      <c r="R1477" s="68">
        <v>21</v>
      </c>
      <c r="S1477" s="72">
        <f t="shared" si="188"/>
        <v>30.352989306024611</v>
      </c>
    </row>
    <row r="1478" spans="1:19" x14ac:dyDescent="0.25">
      <c r="A1478" s="68">
        <f t="shared" si="191"/>
        <v>1476</v>
      </c>
      <c r="B1478" s="68" t="s">
        <v>17</v>
      </c>
      <c r="C1478" s="68" t="s">
        <v>1073</v>
      </c>
      <c r="D1478" s="68" t="s">
        <v>3088</v>
      </c>
      <c r="E1478" s="68" t="str">
        <f t="shared" si="189"/>
        <v>SERV</v>
      </c>
      <c r="F1478" s="68" t="s">
        <v>1072</v>
      </c>
      <c r="G1478" s="68">
        <f t="shared" si="190"/>
        <v>69</v>
      </c>
      <c r="H1478" s="68">
        <f t="shared" si="184"/>
        <v>347</v>
      </c>
      <c r="I1478" s="68" t="str">
        <f t="shared" si="185"/>
        <v>69_347_SERV</v>
      </c>
      <c r="J1478" s="60">
        <v>20.854334397141301</v>
      </c>
      <c r="K1478" s="60">
        <v>23.9860878794121</v>
      </c>
      <c r="L1478" s="60">
        <v>2.93354566225644</v>
      </c>
      <c r="M1478" s="68">
        <v>145</v>
      </c>
      <c r="N1478" s="70">
        <f t="shared" si="186"/>
        <v>0.42051282051282052</v>
      </c>
      <c r="O1478" s="71">
        <v>14724438.890000001</v>
      </c>
      <c r="P1478" s="57">
        <f t="shared" si="187"/>
        <v>5.4724399276048039E-2</v>
      </c>
      <c r="Q1478" s="68">
        <v>82</v>
      </c>
      <c r="R1478" s="68">
        <v>147</v>
      </c>
      <c r="S1478" s="72">
        <f t="shared" si="188"/>
        <v>15.92465597960328</v>
      </c>
    </row>
    <row r="1479" spans="1:19" x14ac:dyDescent="0.25">
      <c r="A1479" s="68">
        <f t="shared" si="191"/>
        <v>1477</v>
      </c>
      <c r="B1479" s="68" t="s">
        <v>17</v>
      </c>
      <c r="C1479" s="68" t="s">
        <v>1642</v>
      </c>
      <c r="D1479" s="68" t="s">
        <v>2399</v>
      </c>
      <c r="E1479" s="68" t="str">
        <f t="shared" si="189"/>
        <v>AD</v>
      </c>
      <c r="F1479" s="68" t="s">
        <v>1641</v>
      </c>
      <c r="G1479" s="68">
        <f t="shared" si="190"/>
        <v>69</v>
      </c>
      <c r="H1479" s="68">
        <f t="shared" si="184"/>
        <v>348</v>
      </c>
      <c r="I1479" s="68" t="str">
        <f t="shared" si="185"/>
        <v>69_348_AD</v>
      </c>
      <c r="J1479" s="60">
        <v>30.839338463729899</v>
      </c>
      <c r="K1479" s="60">
        <v>38.320459918463399</v>
      </c>
      <c r="L1479" s="60">
        <v>32.468783143228301</v>
      </c>
      <c r="M1479" s="68">
        <v>193</v>
      </c>
      <c r="N1479" s="70">
        <f t="shared" si="186"/>
        <v>0.6872037914691943</v>
      </c>
      <c r="O1479" s="71">
        <v>367253521.58999997</v>
      </c>
      <c r="P1479" s="57">
        <f t="shared" si="187"/>
        <v>0.58819033988906388</v>
      </c>
      <c r="Q1479" s="68">
        <v>145</v>
      </c>
      <c r="R1479" s="68">
        <v>305</v>
      </c>
      <c r="S1479" s="72">
        <f t="shared" si="188"/>
        <v>33.876193841807201</v>
      </c>
    </row>
    <row r="1480" spans="1:19" x14ac:dyDescent="0.25">
      <c r="A1480" s="68">
        <f t="shared" si="191"/>
        <v>1478</v>
      </c>
      <c r="B1480" s="68" t="s">
        <v>17</v>
      </c>
      <c r="C1480" s="68" t="s">
        <v>1642</v>
      </c>
      <c r="D1480" s="68" t="s">
        <v>2860</v>
      </c>
      <c r="E1480" s="68" t="str">
        <f t="shared" si="189"/>
        <v>OP</v>
      </c>
      <c r="F1480" s="68" t="s">
        <v>1641</v>
      </c>
      <c r="G1480" s="68">
        <f t="shared" si="190"/>
        <v>69</v>
      </c>
      <c r="H1480" s="68">
        <f t="shared" si="184"/>
        <v>348</v>
      </c>
      <c r="I1480" s="68" t="str">
        <f t="shared" si="185"/>
        <v>69_348_OP</v>
      </c>
      <c r="J1480" s="60">
        <v>60.899165247794897</v>
      </c>
      <c r="K1480" s="60">
        <v>38.508557588802503</v>
      </c>
      <c r="L1480" s="60">
        <v>5.9464919692173401</v>
      </c>
      <c r="M1480" s="68">
        <v>18</v>
      </c>
      <c r="N1480" s="70">
        <f t="shared" si="186"/>
        <v>4.7393364928909949E-2</v>
      </c>
      <c r="O1480" s="71">
        <v>1353785.28</v>
      </c>
      <c r="P1480" s="57">
        <f t="shared" si="187"/>
        <v>2.1682118132797064E-3</v>
      </c>
      <c r="Q1480" s="68">
        <v>10</v>
      </c>
      <c r="R1480" s="68">
        <v>18</v>
      </c>
      <c r="S1480" s="72">
        <f t="shared" si="188"/>
        <v>35.118071601938247</v>
      </c>
    </row>
    <row r="1481" spans="1:19" x14ac:dyDescent="0.25">
      <c r="A1481" s="68">
        <f t="shared" si="191"/>
        <v>1479</v>
      </c>
      <c r="B1481" s="68" t="s">
        <v>17</v>
      </c>
      <c r="C1481" s="68" t="s">
        <v>1642</v>
      </c>
      <c r="D1481" s="68" t="s">
        <v>3088</v>
      </c>
      <c r="E1481" s="68" t="str">
        <f t="shared" si="189"/>
        <v>SERV</v>
      </c>
      <c r="F1481" s="68" t="s">
        <v>1641</v>
      </c>
      <c r="G1481" s="68">
        <f t="shared" si="190"/>
        <v>69</v>
      </c>
      <c r="H1481" s="68">
        <f t="shared" ref="H1481:H1544" si="192">IF(B1481&lt;&gt;B1480,1,IF(C1481&lt;&gt;C1480,H1480+1,H1480))</f>
        <v>348</v>
      </c>
      <c r="I1481" s="68" t="str">
        <f t="shared" si="185"/>
        <v>69_348_SERV</v>
      </c>
      <c r="J1481" s="60">
        <v>48.591276291622897</v>
      </c>
      <c r="K1481" s="60">
        <v>22.989653646228</v>
      </c>
      <c r="L1481" s="60">
        <v>4.2939378875915999</v>
      </c>
      <c r="M1481" s="68">
        <v>108</v>
      </c>
      <c r="N1481" s="70">
        <f t="shared" si="186"/>
        <v>0.26540284360189575</v>
      </c>
      <c r="O1481" s="71">
        <v>255771396.22</v>
      </c>
      <c r="P1481" s="57">
        <f t="shared" si="187"/>
        <v>0.40964144829765647</v>
      </c>
      <c r="Q1481" s="68">
        <v>56</v>
      </c>
      <c r="R1481" s="68">
        <v>112</v>
      </c>
      <c r="S1481" s="72">
        <f t="shared" si="188"/>
        <v>25.291622608480832</v>
      </c>
    </row>
    <row r="1482" spans="1:19" x14ac:dyDescent="0.25">
      <c r="A1482" s="68">
        <f t="shared" si="191"/>
        <v>1480</v>
      </c>
      <c r="B1482" s="68" t="s">
        <v>17</v>
      </c>
      <c r="C1482" s="68" t="s">
        <v>1545</v>
      </c>
      <c r="D1482" s="68" t="s">
        <v>2399</v>
      </c>
      <c r="E1482" s="68" t="str">
        <f t="shared" si="189"/>
        <v>AD</v>
      </c>
      <c r="F1482" s="68" t="s">
        <v>1544</v>
      </c>
      <c r="G1482" s="68">
        <f t="shared" si="190"/>
        <v>69</v>
      </c>
      <c r="H1482" s="68">
        <f t="shared" si="192"/>
        <v>349</v>
      </c>
      <c r="I1482" s="68" t="str">
        <f t="shared" si="185"/>
        <v>69_349_AD</v>
      </c>
      <c r="J1482" s="60">
        <v>19.239196718793</v>
      </c>
      <c r="K1482" s="60">
        <v>52.027292486121702</v>
      </c>
      <c r="L1482" s="60">
        <v>22.650142076331299</v>
      </c>
      <c r="M1482" s="68">
        <v>168</v>
      </c>
      <c r="N1482" s="70">
        <f t="shared" si="186"/>
        <v>0.55958549222797926</v>
      </c>
      <c r="O1482" s="71">
        <v>21511532.454</v>
      </c>
      <c r="P1482" s="57">
        <f t="shared" si="187"/>
        <v>0.12421412793810717</v>
      </c>
      <c r="Q1482" s="68">
        <v>108</v>
      </c>
      <c r="R1482" s="68">
        <v>203</v>
      </c>
      <c r="S1482" s="72">
        <f t="shared" si="188"/>
        <v>31.305543760415333</v>
      </c>
    </row>
    <row r="1483" spans="1:19" x14ac:dyDescent="0.25">
      <c r="A1483" s="68">
        <f t="shared" si="191"/>
        <v>1481</v>
      </c>
      <c r="B1483" s="68" t="s">
        <v>17</v>
      </c>
      <c r="C1483" s="68" t="s">
        <v>1545</v>
      </c>
      <c r="D1483" s="68" t="s">
        <v>2860</v>
      </c>
      <c r="E1483" s="68" t="str">
        <f t="shared" si="189"/>
        <v>OP</v>
      </c>
      <c r="F1483" s="68" t="s">
        <v>1544</v>
      </c>
      <c r="G1483" s="68">
        <f t="shared" si="190"/>
        <v>69</v>
      </c>
      <c r="H1483" s="68">
        <f t="shared" si="192"/>
        <v>349</v>
      </c>
      <c r="I1483" s="68" t="str">
        <f t="shared" si="185"/>
        <v>69_349_OP</v>
      </c>
      <c r="J1483" s="60">
        <v>43.194947316950802</v>
      </c>
      <c r="K1483" s="60">
        <v>42.0583662647228</v>
      </c>
      <c r="L1483" s="60">
        <v>10.5943247727435</v>
      </c>
      <c r="M1483" s="68">
        <v>29</v>
      </c>
      <c r="N1483" s="70">
        <f t="shared" si="186"/>
        <v>6.7357512953367879E-2</v>
      </c>
      <c r="O1483" s="71">
        <v>1591892.54999999</v>
      </c>
      <c r="P1483" s="57">
        <f t="shared" si="187"/>
        <v>9.1920715222057608E-3</v>
      </c>
      <c r="Q1483" s="68">
        <v>13</v>
      </c>
      <c r="R1483" s="68">
        <v>29</v>
      </c>
      <c r="S1483" s="72">
        <f t="shared" si="188"/>
        <v>31.949212784805706</v>
      </c>
    </row>
    <row r="1484" spans="1:19" x14ac:dyDescent="0.25">
      <c r="A1484" s="68">
        <f t="shared" si="191"/>
        <v>1482</v>
      </c>
      <c r="B1484" s="68" t="s">
        <v>17</v>
      </c>
      <c r="C1484" s="68" t="s">
        <v>1545</v>
      </c>
      <c r="D1484" s="68" t="s">
        <v>3088</v>
      </c>
      <c r="E1484" s="68" t="str">
        <f t="shared" si="189"/>
        <v>SERV</v>
      </c>
      <c r="F1484" s="68" t="s">
        <v>1544</v>
      </c>
      <c r="G1484" s="68">
        <f t="shared" si="190"/>
        <v>69</v>
      </c>
      <c r="H1484" s="68">
        <f t="shared" si="192"/>
        <v>349</v>
      </c>
      <c r="I1484" s="68" t="str">
        <f t="shared" si="185"/>
        <v>69_349_SERV</v>
      </c>
      <c r="J1484" s="60">
        <v>45.459105221815101</v>
      </c>
      <c r="K1484" s="60">
        <v>18.886577344734999</v>
      </c>
      <c r="L1484" s="60">
        <v>4.2264787208086396</v>
      </c>
      <c r="M1484" s="68">
        <v>170</v>
      </c>
      <c r="N1484" s="70">
        <f t="shared" si="186"/>
        <v>0.37305699481865284</v>
      </c>
      <c r="O1484" s="71">
        <v>150077619.785999</v>
      </c>
      <c r="P1484" s="57">
        <f t="shared" si="187"/>
        <v>0.86659380053968715</v>
      </c>
      <c r="Q1484" s="68">
        <v>72</v>
      </c>
      <c r="R1484" s="68">
        <v>170</v>
      </c>
      <c r="S1484" s="72">
        <f t="shared" si="188"/>
        <v>22.857387095786247</v>
      </c>
    </row>
    <row r="1485" spans="1:19" x14ac:dyDescent="0.25">
      <c r="A1485" s="68">
        <f t="shared" si="191"/>
        <v>1483</v>
      </c>
      <c r="B1485" s="68" t="s">
        <v>17</v>
      </c>
      <c r="C1485" s="68" t="s">
        <v>1802</v>
      </c>
      <c r="D1485" s="68" t="s">
        <v>2399</v>
      </c>
      <c r="E1485" s="68" t="str">
        <f t="shared" si="189"/>
        <v>AD</v>
      </c>
      <c r="F1485" s="68" t="s">
        <v>1801</v>
      </c>
      <c r="G1485" s="68">
        <f t="shared" si="190"/>
        <v>69</v>
      </c>
      <c r="H1485" s="68">
        <f t="shared" si="192"/>
        <v>350</v>
      </c>
      <c r="I1485" s="68" t="str">
        <f t="shared" si="185"/>
        <v>69_350_AD</v>
      </c>
      <c r="J1485" s="60">
        <v>37.384930212454002</v>
      </c>
      <c r="K1485" s="60">
        <v>50.014559373848201</v>
      </c>
      <c r="L1485" s="60">
        <v>46.381089140181999</v>
      </c>
      <c r="M1485" s="68">
        <v>9</v>
      </c>
      <c r="N1485" s="70">
        <f t="shared" si="186"/>
        <v>9.1836734693877556E-2</v>
      </c>
      <c r="O1485" s="71">
        <v>1173313.79</v>
      </c>
      <c r="P1485" s="57">
        <f t="shared" si="187"/>
        <v>1.418925613714093E-2</v>
      </c>
      <c r="Q1485" s="68">
        <v>9</v>
      </c>
      <c r="R1485" s="68">
        <v>9</v>
      </c>
      <c r="S1485" s="72">
        <f t="shared" si="188"/>
        <v>44.593526242161396</v>
      </c>
    </row>
    <row r="1486" spans="1:19" x14ac:dyDescent="0.25">
      <c r="A1486" s="68">
        <f t="shared" si="191"/>
        <v>1484</v>
      </c>
      <c r="B1486" s="68" t="s">
        <v>17</v>
      </c>
      <c r="C1486" s="68" t="s">
        <v>1802</v>
      </c>
      <c r="D1486" s="68" t="s">
        <v>2860</v>
      </c>
      <c r="E1486" s="68" t="str">
        <f t="shared" si="189"/>
        <v>OP</v>
      </c>
      <c r="F1486" s="68" t="s">
        <v>1801</v>
      </c>
      <c r="G1486" s="68">
        <f t="shared" si="190"/>
        <v>69</v>
      </c>
      <c r="H1486" s="68">
        <f t="shared" si="192"/>
        <v>350</v>
      </c>
      <c r="I1486" s="68" t="str">
        <f t="shared" si="185"/>
        <v>69_350_OP</v>
      </c>
      <c r="J1486" s="60">
        <v>27.701164755595499</v>
      </c>
      <c r="K1486" s="60">
        <v>68.357465349074204</v>
      </c>
      <c r="L1486" s="60">
        <v>32.247454665861099</v>
      </c>
      <c r="M1486" s="68">
        <v>130</v>
      </c>
      <c r="N1486" s="70">
        <f t="shared" si="186"/>
        <v>0.53061224489795922</v>
      </c>
      <c r="O1486" s="71">
        <v>70376193.189999998</v>
      </c>
      <c r="P1486" s="57">
        <f t="shared" si="187"/>
        <v>0.85108164554157595</v>
      </c>
      <c r="Q1486" s="68">
        <v>52</v>
      </c>
      <c r="R1486" s="68">
        <v>130</v>
      </c>
      <c r="S1486" s="72">
        <f t="shared" si="188"/>
        <v>42.76869492351026</v>
      </c>
    </row>
    <row r="1487" spans="1:19" x14ac:dyDescent="0.25">
      <c r="A1487" s="68">
        <f t="shared" si="191"/>
        <v>1485</v>
      </c>
      <c r="B1487" s="68" t="s">
        <v>17</v>
      </c>
      <c r="C1487" s="68" t="s">
        <v>1802</v>
      </c>
      <c r="D1487" s="68" t="s">
        <v>3088</v>
      </c>
      <c r="E1487" s="68" t="str">
        <f t="shared" si="189"/>
        <v>SERV</v>
      </c>
      <c r="F1487" s="68" t="s">
        <v>1801</v>
      </c>
      <c r="G1487" s="68">
        <f t="shared" si="190"/>
        <v>69</v>
      </c>
      <c r="H1487" s="68">
        <f t="shared" si="192"/>
        <v>350</v>
      </c>
      <c r="I1487" s="68" t="str">
        <f t="shared" si="185"/>
        <v>69_350_SERV</v>
      </c>
      <c r="J1487" s="60">
        <v>35.741924247700901</v>
      </c>
      <c r="K1487" s="60">
        <v>25.781182693734099</v>
      </c>
      <c r="L1487" s="60">
        <v>34.049400478129797</v>
      </c>
      <c r="M1487" s="68">
        <v>25</v>
      </c>
      <c r="N1487" s="70">
        <f t="shared" si="186"/>
        <v>0.17346938775510204</v>
      </c>
      <c r="O1487" s="71">
        <v>4306110.2</v>
      </c>
      <c r="P1487" s="57">
        <f t="shared" si="187"/>
        <v>5.2075157646067689E-2</v>
      </c>
      <c r="Q1487" s="68">
        <v>17</v>
      </c>
      <c r="R1487" s="68">
        <v>25</v>
      </c>
      <c r="S1487" s="72">
        <f t="shared" si="188"/>
        <v>31.857502473188266</v>
      </c>
    </row>
    <row r="1488" spans="1:19" x14ac:dyDescent="0.25">
      <c r="A1488" s="68">
        <f t="shared" si="191"/>
        <v>1486</v>
      </c>
      <c r="B1488" s="68" t="s">
        <v>17</v>
      </c>
      <c r="C1488" s="68" t="s">
        <v>1802</v>
      </c>
      <c r="D1488" s="68" t="s">
        <v>2893</v>
      </c>
      <c r="E1488" s="68" t="str">
        <f t="shared" si="189"/>
        <v>SOP</v>
      </c>
      <c r="F1488" s="68" t="s">
        <v>1801</v>
      </c>
      <c r="G1488" s="68">
        <f t="shared" si="190"/>
        <v>69</v>
      </c>
      <c r="H1488" s="68">
        <f t="shared" si="192"/>
        <v>350</v>
      </c>
      <c r="I1488" s="68" t="str">
        <f t="shared" si="185"/>
        <v>69_350_SOP</v>
      </c>
      <c r="J1488" s="60">
        <v>21.048560606477899</v>
      </c>
      <c r="K1488" s="60">
        <v>44.414408639044602</v>
      </c>
      <c r="L1488" s="60">
        <v>28.6596959955316</v>
      </c>
      <c r="M1488" s="68">
        <v>31</v>
      </c>
      <c r="N1488" s="70">
        <f t="shared" si="186"/>
        <v>0.20408163265306123</v>
      </c>
      <c r="O1488" s="71">
        <v>6834678.8199999901</v>
      </c>
      <c r="P1488" s="57">
        <f t="shared" si="187"/>
        <v>8.2653940675215268E-2</v>
      </c>
      <c r="Q1488" s="68">
        <v>20</v>
      </c>
      <c r="R1488" s="68">
        <v>31</v>
      </c>
      <c r="S1488" s="72">
        <f t="shared" si="188"/>
        <v>31.374221747018037</v>
      </c>
    </row>
    <row r="1489" spans="1:19" x14ac:dyDescent="0.25">
      <c r="A1489" s="68">
        <f t="shared" si="191"/>
        <v>1487</v>
      </c>
      <c r="B1489" s="68" t="s">
        <v>17</v>
      </c>
      <c r="C1489" s="68" t="s">
        <v>797</v>
      </c>
      <c r="D1489" s="68" t="s">
        <v>2399</v>
      </c>
      <c r="E1489" s="68" t="str">
        <f t="shared" si="189"/>
        <v>AD</v>
      </c>
      <c r="F1489" s="68" t="s">
        <v>796</v>
      </c>
      <c r="G1489" s="68">
        <f t="shared" si="190"/>
        <v>69</v>
      </c>
      <c r="H1489" s="68">
        <f t="shared" si="192"/>
        <v>351</v>
      </c>
      <c r="I1489" s="68" t="str">
        <f t="shared" si="185"/>
        <v>69_351_AD</v>
      </c>
      <c r="J1489" s="60">
        <v>17.2549698793812</v>
      </c>
      <c r="K1489" s="60">
        <v>36.858687707637003</v>
      </c>
      <c r="L1489" s="60">
        <v>7.7267997831961299</v>
      </c>
      <c r="M1489" s="68">
        <v>161</v>
      </c>
      <c r="N1489" s="70">
        <f t="shared" si="186"/>
        <v>0.75757575757575757</v>
      </c>
      <c r="O1489" s="71">
        <v>11170373.050000001</v>
      </c>
      <c r="P1489" s="57">
        <f t="shared" si="187"/>
        <v>0.61380918936601758</v>
      </c>
      <c r="Q1489" s="68">
        <v>100</v>
      </c>
      <c r="R1489" s="68">
        <v>219</v>
      </c>
      <c r="S1489" s="72">
        <f t="shared" si="188"/>
        <v>20.613485790071444</v>
      </c>
    </row>
    <row r="1490" spans="1:19" x14ac:dyDescent="0.25">
      <c r="A1490" s="68">
        <f t="shared" si="191"/>
        <v>1488</v>
      </c>
      <c r="B1490" s="68" t="s">
        <v>17</v>
      </c>
      <c r="C1490" s="68" t="s">
        <v>797</v>
      </c>
      <c r="D1490" s="68" t="s">
        <v>3088</v>
      </c>
      <c r="E1490" s="68" t="str">
        <f t="shared" si="189"/>
        <v>SERV</v>
      </c>
      <c r="F1490" s="68" t="s">
        <v>796</v>
      </c>
      <c r="G1490" s="68">
        <f t="shared" si="190"/>
        <v>69</v>
      </c>
      <c r="H1490" s="68">
        <f t="shared" si="192"/>
        <v>351</v>
      </c>
      <c r="I1490" s="68" t="str">
        <f t="shared" si="185"/>
        <v>69_351_SERV</v>
      </c>
      <c r="J1490" s="60">
        <v>37.562660368468201</v>
      </c>
      <c r="K1490" s="60">
        <v>34.126891379986802</v>
      </c>
      <c r="L1490" s="60">
        <v>9.5090387790591393</v>
      </c>
      <c r="M1490" s="68">
        <v>72</v>
      </c>
      <c r="N1490" s="70">
        <f t="shared" si="186"/>
        <v>0.24242424242424243</v>
      </c>
      <c r="O1490" s="71">
        <v>7028072.4009999996</v>
      </c>
      <c r="P1490" s="57">
        <f t="shared" si="187"/>
        <v>0.38619081063398236</v>
      </c>
      <c r="Q1490" s="68">
        <v>32</v>
      </c>
      <c r="R1490" s="68">
        <v>73</v>
      </c>
      <c r="S1490" s="72">
        <f t="shared" si="188"/>
        <v>27.066196842504713</v>
      </c>
    </row>
    <row r="1491" spans="1:19" x14ac:dyDescent="0.25">
      <c r="A1491" s="68">
        <f t="shared" si="191"/>
        <v>1489</v>
      </c>
      <c r="B1491" s="68" t="s">
        <v>17</v>
      </c>
      <c r="C1491" s="68" t="s">
        <v>618</v>
      </c>
      <c r="D1491" s="68" t="s">
        <v>2399</v>
      </c>
      <c r="E1491" s="68" t="str">
        <f t="shared" si="189"/>
        <v>AD</v>
      </c>
      <c r="F1491" s="68" t="s">
        <v>617</v>
      </c>
      <c r="G1491" s="68">
        <f t="shared" si="190"/>
        <v>69</v>
      </c>
      <c r="H1491" s="68">
        <f t="shared" si="192"/>
        <v>352</v>
      </c>
      <c r="I1491" s="68" t="str">
        <f t="shared" si="185"/>
        <v>69_352_AD</v>
      </c>
      <c r="J1491" s="60">
        <v>24.530423630458799</v>
      </c>
      <c r="K1491" s="60">
        <v>19.4324289425203</v>
      </c>
      <c r="L1491" s="60">
        <v>1.7902001048035801</v>
      </c>
      <c r="M1491" s="68">
        <v>63</v>
      </c>
      <c r="N1491" s="70">
        <f t="shared" si="186"/>
        <v>0.6216216216216216</v>
      </c>
      <c r="O1491" s="71">
        <v>5704044.3659999901</v>
      </c>
      <c r="P1491" s="57">
        <f t="shared" si="187"/>
        <v>0.50824117191064355</v>
      </c>
      <c r="Q1491" s="68">
        <v>46</v>
      </c>
      <c r="R1491" s="68">
        <v>85</v>
      </c>
      <c r="S1491" s="72">
        <f t="shared" si="188"/>
        <v>15.251017559260895</v>
      </c>
    </row>
    <row r="1492" spans="1:19" x14ac:dyDescent="0.25">
      <c r="A1492" s="68">
        <f t="shared" si="191"/>
        <v>1490</v>
      </c>
      <c r="B1492" s="68" t="s">
        <v>17</v>
      </c>
      <c r="C1492" s="68" t="s">
        <v>618</v>
      </c>
      <c r="D1492" s="68" t="s">
        <v>3088</v>
      </c>
      <c r="E1492" s="68" t="str">
        <f t="shared" si="189"/>
        <v>SERV</v>
      </c>
      <c r="F1492" s="69" t="s">
        <v>617</v>
      </c>
      <c r="G1492" s="68">
        <f t="shared" si="190"/>
        <v>69</v>
      </c>
      <c r="H1492" s="68">
        <f t="shared" si="192"/>
        <v>352</v>
      </c>
      <c r="I1492" s="68" t="str">
        <f t="shared" si="185"/>
        <v>69_352_SERV</v>
      </c>
      <c r="J1492" s="60">
        <v>33.747675287920899</v>
      </c>
      <c r="K1492" s="60">
        <v>18.825425368684598</v>
      </c>
      <c r="L1492" s="60">
        <v>5.5515361894286599</v>
      </c>
      <c r="M1492" s="68">
        <v>57</v>
      </c>
      <c r="N1492" s="70">
        <f t="shared" si="186"/>
        <v>0.3783783783783784</v>
      </c>
      <c r="O1492" s="71">
        <v>5519061.27999999</v>
      </c>
      <c r="P1492" s="57">
        <f t="shared" si="187"/>
        <v>0.4917588280893565</v>
      </c>
      <c r="Q1492" s="68">
        <v>28</v>
      </c>
      <c r="R1492" s="68">
        <v>57</v>
      </c>
      <c r="S1492" s="72">
        <f t="shared" si="188"/>
        <v>19.374878948678052</v>
      </c>
    </row>
    <row r="1493" spans="1:19" x14ac:dyDescent="0.25">
      <c r="A1493" s="68">
        <f t="shared" si="191"/>
        <v>1491</v>
      </c>
      <c r="B1493" s="68" t="s">
        <v>17</v>
      </c>
      <c r="C1493" s="68" t="s">
        <v>1907</v>
      </c>
      <c r="D1493" s="68" t="s">
        <v>2399</v>
      </c>
      <c r="E1493" s="68" t="str">
        <f t="shared" si="189"/>
        <v>AD</v>
      </c>
      <c r="F1493" s="68" t="s">
        <v>1906</v>
      </c>
      <c r="G1493" s="68">
        <f t="shared" si="190"/>
        <v>69</v>
      </c>
      <c r="H1493" s="68">
        <f t="shared" si="192"/>
        <v>353</v>
      </c>
      <c r="I1493" s="68" t="str">
        <f t="shared" si="185"/>
        <v>69_353_AD</v>
      </c>
      <c r="J1493" s="60">
        <v>22.337250836639601</v>
      </c>
      <c r="K1493" s="60">
        <v>44.387999415299802</v>
      </c>
      <c r="L1493" s="60">
        <v>49.586097844207998</v>
      </c>
      <c r="M1493" s="68">
        <v>78</v>
      </c>
      <c r="N1493" s="70">
        <f t="shared" si="186"/>
        <v>0.51960784313725494</v>
      </c>
      <c r="O1493" s="71">
        <v>14352190.539999999</v>
      </c>
      <c r="P1493" s="57">
        <f t="shared" si="187"/>
        <v>0.21909178726362938</v>
      </c>
      <c r="Q1493" s="68">
        <v>53</v>
      </c>
      <c r="R1493" s="68">
        <v>113</v>
      </c>
      <c r="S1493" s="72">
        <f t="shared" si="188"/>
        <v>38.770449365382468</v>
      </c>
    </row>
    <row r="1494" spans="1:19" x14ac:dyDescent="0.25">
      <c r="A1494" s="68">
        <f t="shared" si="191"/>
        <v>1492</v>
      </c>
      <c r="B1494" s="68" t="s">
        <v>17</v>
      </c>
      <c r="C1494" s="68" t="s">
        <v>1907</v>
      </c>
      <c r="D1494" s="68" t="s">
        <v>2860</v>
      </c>
      <c r="E1494" s="68" t="str">
        <f t="shared" si="189"/>
        <v>OP</v>
      </c>
      <c r="F1494" s="68" t="s">
        <v>1906</v>
      </c>
      <c r="G1494" s="68">
        <f t="shared" si="190"/>
        <v>69</v>
      </c>
      <c r="H1494" s="68">
        <f t="shared" si="192"/>
        <v>353</v>
      </c>
      <c r="I1494" s="68" t="str">
        <f t="shared" si="185"/>
        <v>69_353_OP</v>
      </c>
      <c r="J1494" s="60">
        <v>40.466043410824</v>
      </c>
      <c r="K1494" s="60">
        <v>43.267861030238599</v>
      </c>
      <c r="L1494" s="60">
        <v>28.547517856616299</v>
      </c>
      <c r="M1494" s="68">
        <v>35</v>
      </c>
      <c r="N1494" s="70">
        <f t="shared" si="186"/>
        <v>0.13725490196078433</v>
      </c>
      <c r="O1494" s="71">
        <v>12254112.164999999</v>
      </c>
      <c r="P1494" s="57">
        <f t="shared" si="187"/>
        <v>0.18706380242627638</v>
      </c>
      <c r="Q1494" s="68">
        <v>14</v>
      </c>
      <c r="R1494" s="68">
        <v>35</v>
      </c>
      <c r="S1494" s="72">
        <f t="shared" si="188"/>
        <v>37.427140765892965</v>
      </c>
    </row>
    <row r="1495" spans="1:19" x14ac:dyDescent="0.25">
      <c r="A1495" s="68">
        <f t="shared" si="191"/>
        <v>1493</v>
      </c>
      <c r="B1495" s="68" t="s">
        <v>17</v>
      </c>
      <c r="C1495" s="68" t="s">
        <v>1907</v>
      </c>
      <c r="D1495" s="68" t="s">
        <v>3088</v>
      </c>
      <c r="E1495" s="68" t="str">
        <f t="shared" si="189"/>
        <v>SERV</v>
      </c>
      <c r="F1495" s="68" t="s">
        <v>1906</v>
      </c>
      <c r="G1495" s="68">
        <f t="shared" si="190"/>
        <v>69</v>
      </c>
      <c r="H1495" s="68">
        <f t="shared" si="192"/>
        <v>353</v>
      </c>
      <c r="I1495" s="68" t="str">
        <f t="shared" si="185"/>
        <v>69_353_SERV</v>
      </c>
      <c r="J1495" s="60">
        <v>30.866570204636702</v>
      </c>
      <c r="K1495" s="60">
        <v>43.462555782341802</v>
      </c>
      <c r="L1495" s="60">
        <v>29.027259056544001</v>
      </c>
      <c r="M1495" s="68">
        <v>104</v>
      </c>
      <c r="N1495" s="70">
        <f t="shared" si="186"/>
        <v>0.34313725490196079</v>
      </c>
      <c r="O1495" s="71">
        <v>38901358.350000001</v>
      </c>
      <c r="P1495" s="57">
        <f t="shared" si="187"/>
        <v>0.59384441031009427</v>
      </c>
      <c r="Q1495" s="68">
        <v>35</v>
      </c>
      <c r="R1495" s="68">
        <v>107</v>
      </c>
      <c r="S1495" s="72">
        <f t="shared" si="188"/>
        <v>34.452128347840834</v>
      </c>
    </row>
    <row r="1496" spans="1:19" x14ac:dyDescent="0.25">
      <c r="A1496" s="68">
        <f t="shared" si="191"/>
        <v>1494</v>
      </c>
      <c r="B1496" s="68" t="s">
        <v>17</v>
      </c>
      <c r="C1496" s="68" t="s">
        <v>291</v>
      </c>
      <c r="D1496" s="68" t="s">
        <v>2399</v>
      </c>
      <c r="E1496" s="68" t="str">
        <f t="shared" si="189"/>
        <v>AD</v>
      </c>
      <c r="F1496" s="68" t="s">
        <v>290</v>
      </c>
      <c r="G1496" s="68">
        <f t="shared" si="190"/>
        <v>69</v>
      </c>
      <c r="H1496" s="68">
        <f t="shared" si="192"/>
        <v>354</v>
      </c>
      <c r="I1496" s="68" t="str">
        <f t="shared" si="185"/>
        <v>69_354_AD</v>
      </c>
      <c r="J1496" s="60">
        <v>19.643284367571201</v>
      </c>
      <c r="K1496" s="60">
        <v>24.439517390570199</v>
      </c>
      <c r="L1496" s="60">
        <v>4.4250475166840602</v>
      </c>
      <c r="M1496" s="68">
        <v>149</v>
      </c>
      <c r="N1496" s="70">
        <f t="shared" si="186"/>
        <v>0.7589285714285714</v>
      </c>
      <c r="O1496" s="71">
        <v>14678543.74</v>
      </c>
      <c r="P1496" s="57">
        <f t="shared" si="187"/>
        <v>0.72794173196921219</v>
      </c>
      <c r="Q1496" s="68">
        <v>85</v>
      </c>
      <c r="R1496" s="68">
        <v>252</v>
      </c>
      <c r="S1496" s="72">
        <f t="shared" si="188"/>
        <v>16.169283091608488</v>
      </c>
    </row>
    <row r="1497" spans="1:19" x14ac:dyDescent="0.25">
      <c r="A1497" s="68">
        <f t="shared" si="191"/>
        <v>1495</v>
      </c>
      <c r="B1497" s="68" t="s">
        <v>17</v>
      </c>
      <c r="C1497" s="68" t="s">
        <v>291</v>
      </c>
      <c r="D1497" s="68" t="s">
        <v>3088</v>
      </c>
      <c r="E1497" s="68" t="str">
        <f t="shared" si="189"/>
        <v>SERV</v>
      </c>
      <c r="F1497" s="68" t="s">
        <v>290</v>
      </c>
      <c r="G1497" s="68">
        <f t="shared" si="190"/>
        <v>69</v>
      </c>
      <c r="H1497" s="68">
        <f t="shared" si="192"/>
        <v>354</v>
      </c>
      <c r="I1497" s="68" t="str">
        <f t="shared" si="185"/>
        <v>69_354_SERV</v>
      </c>
      <c r="J1497" s="60">
        <v>37.385076579226997</v>
      </c>
      <c r="K1497" s="60">
        <v>22.207828442057</v>
      </c>
      <c r="L1497" s="60">
        <v>1.59068839769797</v>
      </c>
      <c r="M1497" s="68">
        <v>55</v>
      </c>
      <c r="N1497" s="70">
        <f t="shared" si="186"/>
        <v>0.24107142857142858</v>
      </c>
      <c r="O1497" s="71">
        <v>5485905</v>
      </c>
      <c r="P1497" s="57">
        <f t="shared" si="187"/>
        <v>0.2720582680307877</v>
      </c>
      <c r="Q1497" s="68">
        <v>27</v>
      </c>
      <c r="R1497" s="68">
        <v>58</v>
      </c>
      <c r="S1497" s="72">
        <f t="shared" si="188"/>
        <v>20.394531139660653</v>
      </c>
    </row>
    <row r="1498" spans="1:19" x14ac:dyDescent="0.25">
      <c r="A1498" s="68">
        <f t="shared" si="191"/>
        <v>1496</v>
      </c>
      <c r="B1498" s="68" t="s">
        <v>17</v>
      </c>
      <c r="C1498" s="68" t="s">
        <v>1399</v>
      </c>
      <c r="D1498" s="68" t="s">
        <v>2399</v>
      </c>
      <c r="E1498" s="68" t="str">
        <f t="shared" si="189"/>
        <v>AD</v>
      </c>
      <c r="F1498" s="68" t="s">
        <v>1398</v>
      </c>
      <c r="G1498" s="68">
        <f t="shared" si="190"/>
        <v>69</v>
      </c>
      <c r="H1498" s="68">
        <f t="shared" si="192"/>
        <v>355</v>
      </c>
      <c r="I1498" s="68" t="str">
        <f t="shared" si="185"/>
        <v>69_355_AD</v>
      </c>
      <c r="J1498" s="60">
        <v>19.6775519305789</v>
      </c>
      <c r="K1498" s="60">
        <v>33.866364151874102</v>
      </c>
      <c r="L1498" s="60">
        <v>40.619093581124702</v>
      </c>
      <c r="M1498" s="68">
        <v>79</v>
      </c>
      <c r="N1498" s="70">
        <f t="shared" si="186"/>
        <v>0.57342657342657344</v>
      </c>
      <c r="O1498" s="71">
        <v>16686590.5798891</v>
      </c>
      <c r="P1498" s="57">
        <f t="shared" si="187"/>
        <v>0.21877087009920573</v>
      </c>
      <c r="Q1498" s="68">
        <v>82</v>
      </c>
      <c r="R1498" s="68">
        <v>137</v>
      </c>
      <c r="S1498" s="72">
        <f t="shared" si="188"/>
        <v>31.387669887859232</v>
      </c>
    </row>
    <row r="1499" spans="1:19" x14ac:dyDescent="0.25">
      <c r="A1499" s="68">
        <f t="shared" si="191"/>
        <v>1497</v>
      </c>
      <c r="B1499" s="68" t="s">
        <v>17</v>
      </c>
      <c r="C1499" s="68" t="s">
        <v>1399</v>
      </c>
      <c r="D1499" s="68" t="s">
        <v>2860</v>
      </c>
      <c r="E1499" s="68" t="str">
        <f t="shared" si="189"/>
        <v>OP</v>
      </c>
      <c r="F1499" s="68" t="s">
        <v>1398</v>
      </c>
      <c r="G1499" s="68">
        <f t="shared" si="190"/>
        <v>69</v>
      </c>
      <c r="H1499" s="68">
        <f t="shared" si="192"/>
        <v>355</v>
      </c>
      <c r="I1499" s="68" t="str">
        <f t="shared" si="185"/>
        <v>69_355_OP</v>
      </c>
      <c r="J1499" s="60">
        <v>54.989301393571097</v>
      </c>
      <c r="K1499" s="60">
        <v>25.871909659988098</v>
      </c>
      <c r="L1499" s="60">
        <v>20.5840106626754</v>
      </c>
      <c r="M1499" s="68">
        <v>26</v>
      </c>
      <c r="N1499" s="70">
        <f t="shared" si="186"/>
        <v>9.0909090909090912E-2</v>
      </c>
      <c r="O1499" s="71">
        <v>6915914.1900000004</v>
      </c>
      <c r="P1499" s="57">
        <f t="shared" si="187"/>
        <v>9.0671641857218696E-2</v>
      </c>
      <c r="Q1499" s="68">
        <v>13</v>
      </c>
      <c r="R1499" s="68">
        <v>26</v>
      </c>
      <c r="S1499" s="72">
        <f t="shared" si="188"/>
        <v>33.815073905411531</v>
      </c>
    </row>
    <row r="1500" spans="1:19" x14ac:dyDescent="0.25">
      <c r="A1500" s="68">
        <f t="shared" si="191"/>
        <v>1498</v>
      </c>
      <c r="B1500" s="68" t="s">
        <v>17</v>
      </c>
      <c r="C1500" s="68" t="s">
        <v>1399</v>
      </c>
      <c r="D1500" s="68" t="s">
        <v>3088</v>
      </c>
      <c r="E1500" s="68" t="str">
        <f t="shared" si="189"/>
        <v>SERV</v>
      </c>
      <c r="F1500" s="68" t="s">
        <v>1398</v>
      </c>
      <c r="G1500" s="68">
        <f t="shared" si="190"/>
        <v>69</v>
      </c>
      <c r="H1500" s="68">
        <f t="shared" si="192"/>
        <v>355</v>
      </c>
      <c r="I1500" s="68" t="str">
        <f t="shared" si="185"/>
        <v>69_355_SERV</v>
      </c>
      <c r="J1500" s="60">
        <v>21.861653379382499</v>
      </c>
      <c r="K1500" s="60">
        <v>28.050755162953799</v>
      </c>
      <c r="L1500" s="60">
        <v>30.479358521565601</v>
      </c>
      <c r="M1500" s="68">
        <v>116</v>
      </c>
      <c r="N1500" s="70">
        <f t="shared" si="186"/>
        <v>0.33566433566433568</v>
      </c>
      <c r="O1500" s="71">
        <v>52671775.130000003</v>
      </c>
      <c r="P1500" s="57">
        <f t="shared" si="187"/>
        <v>0.69055748804357542</v>
      </c>
      <c r="Q1500" s="68">
        <v>48</v>
      </c>
      <c r="R1500" s="68">
        <v>131</v>
      </c>
      <c r="S1500" s="72">
        <f t="shared" si="188"/>
        <v>26.797255687967297</v>
      </c>
    </row>
    <row r="1501" spans="1:19" x14ac:dyDescent="0.25">
      <c r="A1501" s="68">
        <f t="shared" si="191"/>
        <v>1499</v>
      </c>
      <c r="B1501" s="68" t="s">
        <v>17</v>
      </c>
      <c r="C1501" s="68" t="s">
        <v>1950</v>
      </c>
      <c r="D1501" s="68" t="s">
        <v>2399</v>
      </c>
      <c r="E1501" s="68" t="str">
        <f t="shared" si="189"/>
        <v>AD</v>
      </c>
      <c r="F1501" s="68" t="s">
        <v>1949</v>
      </c>
      <c r="G1501" s="68">
        <f t="shared" si="190"/>
        <v>69</v>
      </c>
      <c r="H1501" s="68">
        <f t="shared" si="192"/>
        <v>356</v>
      </c>
      <c r="I1501" s="68" t="str">
        <f t="shared" si="185"/>
        <v>69_356_AD</v>
      </c>
      <c r="J1501" s="60">
        <v>24.918772700008098</v>
      </c>
      <c r="K1501" s="60">
        <v>32.031483614403498</v>
      </c>
      <c r="L1501" s="60">
        <v>7.1728184654964</v>
      </c>
      <c r="M1501" s="68">
        <v>139</v>
      </c>
      <c r="N1501" s="70">
        <f t="shared" si="186"/>
        <v>0.5950413223140496</v>
      </c>
      <c r="O1501" s="71">
        <v>23551364.079999998</v>
      </c>
      <c r="P1501" s="57">
        <f t="shared" si="187"/>
        <v>0.50050126778560389</v>
      </c>
      <c r="Q1501" s="68">
        <v>72</v>
      </c>
      <c r="R1501" s="68">
        <v>225</v>
      </c>
      <c r="S1501" s="72">
        <f t="shared" si="188"/>
        <v>21.37435825996933</v>
      </c>
    </row>
    <row r="1502" spans="1:19" x14ac:dyDescent="0.25">
      <c r="A1502" s="68">
        <f t="shared" si="191"/>
        <v>1500</v>
      </c>
      <c r="B1502" s="68" t="s">
        <v>17</v>
      </c>
      <c r="C1502" s="68" t="s">
        <v>1950</v>
      </c>
      <c r="D1502" s="68" t="s">
        <v>3088</v>
      </c>
      <c r="E1502" s="68" t="str">
        <f t="shared" si="189"/>
        <v>SERV</v>
      </c>
      <c r="F1502" s="68" t="s">
        <v>1949</v>
      </c>
      <c r="G1502" s="68">
        <f t="shared" si="190"/>
        <v>69</v>
      </c>
      <c r="H1502" s="68">
        <f t="shared" si="192"/>
        <v>356</v>
      </c>
      <c r="I1502" s="68" t="str">
        <f t="shared" si="185"/>
        <v>69_356_SERV</v>
      </c>
      <c r="J1502" s="60">
        <v>30.2195486562475</v>
      </c>
      <c r="K1502" s="60">
        <v>31.375885239806099</v>
      </c>
      <c r="L1502" s="60">
        <v>5.7145506637385903</v>
      </c>
      <c r="M1502" s="68">
        <v>142</v>
      </c>
      <c r="N1502" s="70">
        <f t="shared" si="186"/>
        <v>0.4049586776859504</v>
      </c>
      <c r="O1502" s="71">
        <v>23504189.213999901</v>
      </c>
      <c r="P1502" s="57">
        <f t="shared" si="187"/>
        <v>0.49949873221439617</v>
      </c>
      <c r="Q1502" s="68">
        <v>49</v>
      </c>
      <c r="R1502" s="68">
        <v>164</v>
      </c>
      <c r="S1502" s="72">
        <f t="shared" si="188"/>
        <v>22.436661519930727</v>
      </c>
    </row>
    <row r="1503" spans="1:19" x14ac:dyDescent="0.25">
      <c r="A1503" s="68">
        <f t="shared" si="191"/>
        <v>1501</v>
      </c>
      <c r="B1503" s="68" t="s">
        <v>17</v>
      </c>
      <c r="C1503" s="68" t="s">
        <v>561</v>
      </c>
      <c r="D1503" s="68" t="s">
        <v>2399</v>
      </c>
      <c r="E1503" s="68" t="str">
        <f t="shared" si="189"/>
        <v>AD</v>
      </c>
      <c r="F1503" s="68" t="s">
        <v>560</v>
      </c>
      <c r="G1503" s="68">
        <f t="shared" si="190"/>
        <v>69</v>
      </c>
      <c r="H1503" s="68">
        <f t="shared" si="192"/>
        <v>357</v>
      </c>
      <c r="I1503" s="68" t="str">
        <f t="shared" si="185"/>
        <v>69_357_AD</v>
      </c>
      <c r="J1503" s="60">
        <v>23.8184037950078</v>
      </c>
      <c r="K1503" s="60">
        <v>26.328792134402299</v>
      </c>
      <c r="L1503" s="60">
        <v>4.9812218884125903</v>
      </c>
      <c r="M1503" s="68">
        <v>171</v>
      </c>
      <c r="N1503" s="70">
        <f t="shared" si="186"/>
        <v>0.61029411764705888</v>
      </c>
      <c r="O1503" s="71">
        <v>16020648.59</v>
      </c>
      <c r="P1503" s="57">
        <f t="shared" si="187"/>
        <v>0.30780372621777463</v>
      </c>
      <c r="Q1503" s="68">
        <v>83</v>
      </c>
      <c r="R1503" s="68">
        <v>244</v>
      </c>
      <c r="S1503" s="72">
        <f t="shared" si="188"/>
        <v>18.376139272607563</v>
      </c>
    </row>
    <row r="1504" spans="1:19" x14ac:dyDescent="0.25">
      <c r="A1504" s="68">
        <f t="shared" si="191"/>
        <v>1502</v>
      </c>
      <c r="B1504" s="68" t="s">
        <v>17</v>
      </c>
      <c r="C1504" s="68" t="s">
        <v>561</v>
      </c>
      <c r="D1504" s="68" t="s">
        <v>2860</v>
      </c>
      <c r="E1504" s="68" t="str">
        <f t="shared" si="189"/>
        <v>OP</v>
      </c>
      <c r="F1504" s="68" t="s">
        <v>560</v>
      </c>
      <c r="G1504" s="68">
        <f t="shared" si="190"/>
        <v>69</v>
      </c>
      <c r="H1504" s="68">
        <f t="shared" si="192"/>
        <v>357</v>
      </c>
      <c r="I1504" s="68" t="str">
        <f t="shared" si="185"/>
        <v>69_357_OP</v>
      </c>
      <c r="J1504" s="60">
        <v>47.671173047009098</v>
      </c>
      <c r="K1504" s="60">
        <v>40.945995241680897</v>
      </c>
      <c r="L1504" s="60">
        <v>8.2784496042045408</v>
      </c>
      <c r="M1504" s="68">
        <v>17</v>
      </c>
      <c r="N1504" s="70">
        <f t="shared" si="186"/>
        <v>8.0882352941176475E-2</v>
      </c>
      <c r="O1504" s="71">
        <v>1901786.73</v>
      </c>
      <c r="P1504" s="57">
        <f t="shared" si="187"/>
        <v>3.6538910311715217E-2</v>
      </c>
      <c r="Q1504" s="68">
        <v>11</v>
      </c>
      <c r="R1504" s="68">
        <v>17</v>
      </c>
      <c r="S1504" s="72">
        <f t="shared" si="188"/>
        <v>32.298539297631514</v>
      </c>
    </row>
    <row r="1505" spans="1:19" x14ac:dyDescent="0.25">
      <c r="A1505" s="68">
        <f t="shared" si="191"/>
        <v>1503</v>
      </c>
      <c r="B1505" s="68" t="s">
        <v>17</v>
      </c>
      <c r="C1505" s="68" t="s">
        <v>561</v>
      </c>
      <c r="D1505" s="68" t="s">
        <v>3088</v>
      </c>
      <c r="E1505" s="68" t="str">
        <f t="shared" si="189"/>
        <v>SERV</v>
      </c>
      <c r="F1505" s="68" t="s">
        <v>560</v>
      </c>
      <c r="G1505" s="68">
        <f t="shared" si="190"/>
        <v>69</v>
      </c>
      <c r="H1505" s="68">
        <f t="shared" si="192"/>
        <v>357</v>
      </c>
      <c r="I1505" s="68" t="str">
        <f t="shared" si="185"/>
        <v>69_357_SERV</v>
      </c>
      <c r="J1505" s="60">
        <v>49.977330525393199</v>
      </c>
      <c r="K1505" s="60">
        <v>24.647062885330001</v>
      </c>
      <c r="L1505" s="60">
        <v>6.8493983355553096</v>
      </c>
      <c r="M1505" s="68">
        <v>90</v>
      </c>
      <c r="N1505" s="70">
        <f t="shared" si="186"/>
        <v>0.30882352941176472</v>
      </c>
      <c r="O1505" s="71">
        <v>34125825.391000003</v>
      </c>
      <c r="P1505" s="57">
        <f t="shared" si="187"/>
        <v>0.65565736347051018</v>
      </c>
      <c r="Q1505" s="68">
        <v>42</v>
      </c>
      <c r="R1505" s="68">
        <v>110</v>
      </c>
      <c r="S1505" s="72">
        <f t="shared" si="188"/>
        <v>27.157930582092835</v>
      </c>
    </row>
    <row r="1506" spans="1:19" x14ac:dyDescent="0.25">
      <c r="A1506" s="68">
        <f t="shared" si="191"/>
        <v>1504</v>
      </c>
      <c r="B1506" s="68" t="s">
        <v>17</v>
      </c>
      <c r="C1506" s="68" t="s">
        <v>1541</v>
      </c>
      <c r="D1506" s="68" t="s">
        <v>2399</v>
      </c>
      <c r="E1506" s="68" t="str">
        <f t="shared" si="189"/>
        <v>AD</v>
      </c>
      <c r="F1506" s="68" t="s">
        <v>1540</v>
      </c>
      <c r="G1506" s="68">
        <f t="shared" si="190"/>
        <v>69</v>
      </c>
      <c r="H1506" s="68">
        <f t="shared" si="192"/>
        <v>358</v>
      </c>
      <c r="I1506" s="68" t="str">
        <f t="shared" si="185"/>
        <v>69_358_AD</v>
      </c>
      <c r="J1506" s="60">
        <v>19.767115334491301</v>
      </c>
      <c r="K1506" s="60">
        <v>20.4314054686775</v>
      </c>
      <c r="L1506" s="60">
        <v>8.9580032965351393</v>
      </c>
      <c r="M1506" s="68">
        <v>68</v>
      </c>
      <c r="N1506" s="70">
        <f t="shared" si="186"/>
        <v>0.58536585365853655</v>
      </c>
      <c r="O1506" s="71">
        <v>5928458.2456337996</v>
      </c>
      <c r="P1506" s="57">
        <f t="shared" si="187"/>
        <v>0.55954278182272887</v>
      </c>
      <c r="Q1506" s="68">
        <v>48</v>
      </c>
      <c r="R1506" s="68">
        <v>68</v>
      </c>
      <c r="S1506" s="72">
        <f t="shared" si="188"/>
        <v>16.385508033234647</v>
      </c>
    </row>
    <row r="1507" spans="1:19" x14ac:dyDescent="0.25">
      <c r="A1507" s="68">
        <f t="shared" si="191"/>
        <v>1505</v>
      </c>
      <c r="B1507" s="68" t="s">
        <v>17</v>
      </c>
      <c r="C1507" s="68" t="s">
        <v>1541</v>
      </c>
      <c r="D1507" s="68" t="s">
        <v>3088</v>
      </c>
      <c r="E1507" s="68" t="str">
        <f t="shared" si="189"/>
        <v>SERV</v>
      </c>
      <c r="F1507" s="68" t="s">
        <v>1540</v>
      </c>
      <c r="G1507" s="68">
        <f t="shared" si="190"/>
        <v>69</v>
      </c>
      <c r="H1507" s="68">
        <f t="shared" si="192"/>
        <v>358</v>
      </c>
      <c r="I1507" s="68" t="str">
        <f t="shared" si="185"/>
        <v>69_358_SERV</v>
      </c>
      <c r="J1507" s="60">
        <v>34.803911498108299</v>
      </c>
      <c r="K1507" s="60">
        <v>19.480252708223802</v>
      </c>
      <c r="L1507" s="60">
        <v>7.3247311923521803</v>
      </c>
      <c r="M1507" s="68">
        <v>71</v>
      </c>
      <c r="N1507" s="70">
        <f t="shared" si="186"/>
        <v>0.41463414634146339</v>
      </c>
      <c r="O1507" s="71">
        <v>4666724.8899999997</v>
      </c>
      <c r="P1507" s="57">
        <f t="shared" si="187"/>
        <v>0.44045721817727107</v>
      </c>
      <c r="Q1507" s="68">
        <v>34</v>
      </c>
      <c r="R1507" s="68">
        <v>71</v>
      </c>
      <c r="S1507" s="72">
        <f t="shared" si="188"/>
        <v>20.536298466228093</v>
      </c>
    </row>
    <row r="1508" spans="1:19" x14ac:dyDescent="0.25">
      <c r="A1508" s="68">
        <f t="shared" si="191"/>
        <v>1506</v>
      </c>
      <c r="B1508" s="68" t="s">
        <v>17</v>
      </c>
      <c r="C1508" s="68" t="s">
        <v>1670</v>
      </c>
      <c r="D1508" s="68" t="s">
        <v>2399</v>
      </c>
      <c r="E1508" s="68" t="str">
        <f t="shared" si="189"/>
        <v>AD</v>
      </c>
      <c r="F1508" s="68" t="s">
        <v>1669</v>
      </c>
      <c r="G1508" s="68">
        <f t="shared" si="190"/>
        <v>69</v>
      </c>
      <c r="H1508" s="68">
        <f t="shared" si="192"/>
        <v>359</v>
      </c>
      <c r="I1508" s="68" t="str">
        <f t="shared" si="185"/>
        <v>69_359_AD</v>
      </c>
      <c r="J1508" s="60">
        <v>15.793946384268899</v>
      </c>
      <c r="K1508" s="60">
        <v>29.310295041827299</v>
      </c>
      <c r="L1508" s="60">
        <v>24.966372007997499</v>
      </c>
      <c r="M1508" s="68">
        <v>191</v>
      </c>
      <c r="N1508" s="70">
        <f t="shared" si="186"/>
        <v>0.72641509433962259</v>
      </c>
      <c r="O1508" s="71">
        <v>17710954.5149999</v>
      </c>
      <c r="P1508" s="57">
        <f t="shared" si="187"/>
        <v>0.65117521311094417</v>
      </c>
      <c r="Q1508" s="68">
        <v>154</v>
      </c>
      <c r="R1508" s="68">
        <v>277</v>
      </c>
      <c r="S1508" s="72">
        <f t="shared" si="188"/>
        <v>23.356871144697902</v>
      </c>
    </row>
    <row r="1509" spans="1:19" x14ac:dyDescent="0.25">
      <c r="A1509" s="68">
        <f t="shared" si="191"/>
        <v>1507</v>
      </c>
      <c r="B1509" s="68" t="s">
        <v>17</v>
      </c>
      <c r="C1509" s="68" t="s">
        <v>1670</v>
      </c>
      <c r="D1509" s="68" t="s">
        <v>2860</v>
      </c>
      <c r="E1509" s="68" t="str">
        <f t="shared" si="189"/>
        <v>OP</v>
      </c>
      <c r="F1509" s="68" t="s">
        <v>1669</v>
      </c>
      <c r="G1509" s="68">
        <f t="shared" si="190"/>
        <v>69</v>
      </c>
      <c r="H1509" s="68">
        <f t="shared" si="192"/>
        <v>359</v>
      </c>
      <c r="I1509" s="68" t="str">
        <f t="shared" si="185"/>
        <v>69_359_OP</v>
      </c>
      <c r="J1509" s="60">
        <v>81.623012256448504</v>
      </c>
      <c r="K1509" s="60">
        <v>28.224978423615099</v>
      </c>
      <c r="L1509" s="60">
        <v>9.3444873801986894</v>
      </c>
      <c r="M1509" s="68">
        <v>7</v>
      </c>
      <c r="N1509" s="70">
        <f t="shared" si="186"/>
        <v>1.8867924528301886E-2</v>
      </c>
      <c r="O1509" s="71">
        <v>775462.03999999899</v>
      </c>
      <c r="P1509" s="57">
        <f t="shared" si="187"/>
        <v>2.8511261701269729E-2</v>
      </c>
      <c r="Q1509" s="68">
        <v>4</v>
      </c>
      <c r="R1509" s="68">
        <v>7</v>
      </c>
      <c r="S1509" s="72">
        <f t="shared" si="188"/>
        <v>39.730826020087427</v>
      </c>
    </row>
    <row r="1510" spans="1:19" x14ac:dyDescent="0.25">
      <c r="A1510" s="68">
        <f t="shared" si="191"/>
        <v>1508</v>
      </c>
      <c r="B1510" s="68" t="s">
        <v>17</v>
      </c>
      <c r="C1510" s="68" t="s">
        <v>1670</v>
      </c>
      <c r="D1510" s="68" t="s">
        <v>3088</v>
      </c>
      <c r="E1510" s="68" t="str">
        <f t="shared" si="189"/>
        <v>SERV</v>
      </c>
      <c r="F1510" s="68" t="s">
        <v>1669</v>
      </c>
      <c r="G1510" s="68">
        <f t="shared" si="190"/>
        <v>69</v>
      </c>
      <c r="H1510" s="68">
        <f t="shared" si="192"/>
        <v>359</v>
      </c>
      <c r="I1510" s="68" t="str">
        <f t="shared" si="185"/>
        <v>69_359_SERV</v>
      </c>
      <c r="J1510" s="60">
        <v>17.597921952462499</v>
      </c>
      <c r="K1510" s="60">
        <v>18.3044465856484</v>
      </c>
      <c r="L1510" s="60">
        <v>4.9875827837572402</v>
      </c>
      <c r="M1510" s="68">
        <v>85</v>
      </c>
      <c r="N1510" s="70">
        <f t="shared" si="186"/>
        <v>0.25471698113207547</v>
      </c>
      <c r="O1510" s="71">
        <v>8712030.4350000005</v>
      </c>
      <c r="P1510" s="57">
        <f t="shared" si="187"/>
        <v>0.32031352518778622</v>
      </c>
      <c r="Q1510" s="68">
        <v>54</v>
      </c>
      <c r="R1510" s="68">
        <v>87</v>
      </c>
      <c r="S1510" s="72">
        <f t="shared" si="188"/>
        <v>13.629983773956047</v>
      </c>
    </row>
    <row r="1511" spans="1:19" x14ac:dyDescent="0.25">
      <c r="A1511" s="68">
        <f t="shared" si="191"/>
        <v>1509</v>
      </c>
      <c r="B1511" s="68" t="s">
        <v>17</v>
      </c>
      <c r="C1511" s="68" t="s">
        <v>1209</v>
      </c>
      <c r="D1511" s="68" t="s">
        <v>2399</v>
      </c>
      <c r="E1511" s="68" t="str">
        <f t="shared" si="189"/>
        <v>AD</v>
      </c>
      <c r="F1511" s="68" t="s">
        <v>1208</v>
      </c>
      <c r="G1511" s="68">
        <f t="shared" si="190"/>
        <v>69</v>
      </c>
      <c r="H1511" s="68">
        <f t="shared" si="192"/>
        <v>360</v>
      </c>
      <c r="I1511" s="68" t="str">
        <f t="shared" si="185"/>
        <v>69_360_AD</v>
      </c>
      <c r="J1511" s="60">
        <v>22.367342197686401</v>
      </c>
      <c r="K1511" s="60">
        <v>50.951419782718602</v>
      </c>
      <c r="L1511" s="60">
        <v>63.308640645637297</v>
      </c>
      <c r="M1511" s="68">
        <v>116</v>
      </c>
      <c r="N1511" s="70">
        <f t="shared" si="186"/>
        <v>0.44444444444444442</v>
      </c>
      <c r="O1511" s="71">
        <v>32505294.059999999</v>
      </c>
      <c r="P1511" s="57">
        <f t="shared" si="187"/>
        <v>0.25776892670458618</v>
      </c>
      <c r="Q1511" s="68">
        <v>80</v>
      </c>
      <c r="R1511" s="68">
        <v>130</v>
      </c>
      <c r="S1511" s="72">
        <f t="shared" si="188"/>
        <v>45.542467542014094</v>
      </c>
    </row>
    <row r="1512" spans="1:19" x14ac:dyDescent="0.25">
      <c r="A1512" s="68">
        <f t="shared" si="191"/>
        <v>1510</v>
      </c>
      <c r="B1512" s="68" t="s">
        <v>17</v>
      </c>
      <c r="C1512" s="68" t="s">
        <v>1209</v>
      </c>
      <c r="D1512" s="68" t="s">
        <v>2860</v>
      </c>
      <c r="E1512" s="68" t="str">
        <f t="shared" si="189"/>
        <v>OP</v>
      </c>
      <c r="F1512" s="68" t="s">
        <v>1208</v>
      </c>
      <c r="G1512" s="68">
        <f t="shared" si="190"/>
        <v>69</v>
      </c>
      <c r="H1512" s="68">
        <f t="shared" si="192"/>
        <v>360</v>
      </c>
      <c r="I1512" s="68" t="str">
        <f t="shared" si="185"/>
        <v>69_360_OP</v>
      </c>
      <c r="J1512" s="60">
        <v>38.721547502109303</v>
      </c>
      <c r="K1512" s="60">
        <v>25.072607990187201</v>
      </c>
      <c r="L1512" s="60">
        <v>7.8719992417683899</v>
      </c>
      <c r="M1512" s="68">
        <v>71</v>
      </c>
      <c r="N1512" s="70">
        <f t="shared" si="186"/>
        <v>0.16111111111111112</v>
      </c>
      <c r="O1512" s="71">
        <v>23962464.329999998</v>
      </c>
      <c r="P1512" s="57">
        <f t="shared" si="187"/>
        <v>0.19002377582370439</v>
      </c>
      <c r="Q1512" s="68">
        <v>29</v>
      </c>
      <c r="R1512" s="68">
        <v>71</v>
      </c>
      <c r="S1512" s="72">
        <f t="shared" si="188"/>
        <v>23.888718244688295</v>
      </c>
    </row>
    <row r="1513" spans="1:19" x14ac:dyDescent="0.25">
      <c r="A1513" s="68">
        <f t="shared" si="191"/>
        <v>1511</v>
      </c>
      <c r="B1513" s="68" t="s">
        <v>17</v>
      </c>
      <c r="C1513" s="68" t="s">
        <v>1209</v>
      </c>
      <c r="D1513" s="68" t="s">
        <v>3088</v>
      </c>
      <c r="E1513" s="68" t="str">
        <f t="shared" si="189"/>
        <v>SERV</v>
      </c>
      <c r="F1513" s="69" t="s">
        <v>1208</v>
      </c>
      <c r="G1513" s="68">
        <f t="shared" si="190"/>
        <v>69</v>
      </c>
      <c r="H1513" s="68">
        <f t="shared" si="192"/>
        <v>360</v>
      </c>
      <c r="I1513" s="68" t="str">
        <f t="shared" si="185"/>
        <v>69_360_SERV</v>
      </c>
      <c r="J1513" s="60">
        <v>28.7914731099692</v>
      </c>
      <c r="K1513" s="60">
        <v>45.634693204923202</v>
      </c>
      <c r="L1513" s="60">
        <v>44.216654937604901</v>
      </c>
      <c r="M1513" s="68">
        <v>129</v>
      </c>
      <c r="N1513" s="70">
        <f t="shared" si="186"/>
        <v>0.39444444444444443</v>
      </c>
      <c r="O1513" s="71">
        <v>69634694.9799999</v>
      </c>
      <c r="P1513" s="57">
        <f t="shared" si="187"/>
        <v>0.55220729747170938</v>
      </c>
      <c r="Q1513" s="68">
        <v>71</v>
      </c>
      <c r="R1513" s="68">
        <v>131</v>
      </c>
      <c r="S1513" s="72">
        <f t="shared" si="188"/>
        <v>39.547607084165769</v>
      </c>
    </row>
    <row r="1514" spans="1:19" x14ac:dyDescent="0.25">
      <c r="A1514" s="68">
        <f t="shared" si="191"/>
        <v>1512</v>
      </c>
      <c r="B1514" s="68" t="s">
        <v>17</v>
      </c>
      <c r="C1514" s="68" t="s">
        <v>897</v>
      </c>
      <c r="D1514" s="68" t="s">
        <v>2399</v>
      </c>
      <c r="E1514" s="68" t="str">
        <f t="shared" si="189"/>
        <v>AD</v>
      </c>
      <c r="F1514" s="68" t="s">
        <v>896</v>
      </c>
      <c r="G1514" s="68">
        <f t="shared" si="190"/>
        <v>69</v>
      </c>
      <c r="H1514" s="68">
        <f t="shared" si="192"/>
        <v>361</v>
      </c>
      <c r="I1514" s="68" t="str">
        <f t="shared" si="185"/>
        <v>69_361_AD</v>
      </c>
      <c r="J1514" s="60">
        <v>37.307804160838003</v>
      </c>
      <c r="K1514" s="60">
        <v>21.485082073287199</v>
      </c>
      <c r="L1514" s="60">
        <v>25.986266350227002</v>
      </c>
      <c r="M1514" s="68">
        <v>150</v>
      </c>
      <c r="N1514" s="70">
        <f t="shared" si="186"/>
        <v>0.56218905472636815</v>
      </c>
      <c r="O1514" s="71">
        <v>769424450.99899995</v>
      </c>
      <c r="P1514" s="57">
        <f t="shared" si="187"/>
        <v>0.96830362129090275</v>
      </c>
      <c r="Q1514" s="68">
        <v>113</v>
      </c>
      <c r="R1514" s="68">
        <v>181</v>
      </c>
      <c r="S1514" s="72">
        <f t="shared" si="188"/>
        <v>28.259717528117402</v>
      </c>
    </row>
    <row r="1515" spans="1:19" x14ac:dyDescent="0.25">
      <c r="A1515" s="68">
        <f t="shared" si="191"/>
        <v>1513</v>
      </c>
      <c r="B1515" s="68" t="s">
        <v>17</v>
      </c>
      <c r="C1515" s="68" t="s">
        <v>897</v>
      </c>
      <c r="D1515" s="68" t="s">
        <v>2860</v>
      </c>
      <c r="E1515" s="68" t="str">
        <f t="shared" si="189"/>
        <v>OP</v>
      </c>
      <c r="F1515" s="68" t="s">
        <v>896</v>
      </c>
      <c r="G1515" s="68">
        <f t="shared" si="190"/>
        <v>69</v>
      </c>
      <c r="H1515" s="68">
        <f t="shared" si="192"/>
        <v>361</v>
      </c>
      <c r="I1515" s="68" t="str">
        <f t="shared" si="185"/>
        <v>69_361_OP</v>
      </c>
      <c r="J1515" s="60">
        <v>44.565798962476599</v>
      </c>
      <c r="K1515" s="60">
        <v>24.737714620472801</v>
      </c>
      <c r="L1515" s="60">
        <v>6.7393575651129902</v>
      </c>
      <c r="M1515" s="68">
        <v>60</v>
      </c>
      <c r="N1515" s="70">
        <f t="shared" si="186"/>
        <v>9.4527363184079602E-2</v>
      </c>
      <c r="O1515" s="71">
        <v>12808602.949999999</v>
      </c>
      <c r="P1515" s="57">
        <f t="shared" si="187"/>
        <v>1.6119342976505514E-2</v>
      </c>
      <c r="Q1515" s="68">
        <v>19</v>
      </c>
      <c r="R1515" s="68">
        <v>60</v>
      </c>
      <c r="S1515" s="72">
        <f t="shared" si="188"/>
        <v>25.347623716020795</v>
      </c>
    </row>
    <row r="1516" spans="1:19" x14ac:dyDescent="0.25">
      <c r="A1516" s="68">
        <f t="shared" si="191"/>
        <v>1514</v>
      </c>
      <c r="B1516" s="68" t="s">
        <v>17</v>
      </c>
      <c r="C1516" s="68" t="s">
        <v>897</v>
      </c>
      <c r="D1516" s="68" t="s">
        <v>3088</v>
      </c>
      <c r="E1516" s="68" t="str">
        <f t="shared" si="189"/>
        <v>SERV</v>
      </c>
      <c r="F1516" s="68" t="s">
        <v>896</v>
      </c>
      <c r="G1516" s="68">
        <f t="shared" si="190"/>
        <v>69</v>
      </c>
      <c r="H1516" s="68">
        <f t="shared" si="192"/>
        <v>361</v>
      </c>
      <c r="I1516" s="68" t="str">
        <f t="shared" si="185"/>
        <v>69_361_SERV</v>
      </c>
      <c r="J1516" s="60">
        <v>14.6846989400675</v>
      </c>
      <c r="K1516" s="60">
        <v>22.143621030130099</v>
      </c>
      <c r="L1516" s="60">
        <v>3.1565536593456298</v>
      </c>
      <c r="M1516" s="68">
        <v>121</v>
      </c>
      <c r="N1516" s="70">
        <f t="shared" si="186"/>
        <v>0.34328358208955223</v>
      </c>
      <c r="O1516" s="71">
        <v>12377679.793</v>
      </c>
      <c r="P1516" s="57">
        <f t="shared" si="187"/>
        <v>1.5577035732591645E-2</v>
      </c>
      <c r="Q1516" s="68">
        <v>69</v>
      </c>
      <c r="R1516" s="68">
        <v>121</v>
      </c>
      <c r="S1516" s="72">
        <f t="shared" si="188"/>
        <v>13.328291209847743</v>
      </c>
    </row>
    <row r="1517" spans="1:19" x14ac:dyDescent="0.25">
      <c r="A1517" s="68">
        <f t="shared" si="191"/>
        <v>1515</v>
      </c>
      <c r="B1517" s="68" t="s">
        <v>17</v>
      </c>
      <c r="C1517" s="68" t="s">
        <v>2720</v>
      </c>
      <c r="D1517" s="68" t="s">
        <v>2860</v>
      </c>
      <c r="E1517" s="68" t="str">
        <f t="shared" si="189"/>
        <v>OP</v>
      </c>
      <c r="F1517" s="68" t="s">
        <v>2719</v>
      </c>
      <c r="G1517" s="68">
        <f t="shared" si="190"/>
        <v>69</v>
      </c>
      <c r="H1517" s="68">
        <f t="shared" si="192"/>
        <v>362</v>
      </c>
      <c r="I1517" s="68" t="str">
        <f t="shared" si="185"/>
        <v>69_362_OP</v>
      </c>
      <c r="J1517" s="60">
        <v>63.336932665486003</v>
      </c>
      <c r="K1517" s="60">
        <v>67.673220623410899</v>
      </c>
      <c r="L1517" s="60">
        <v>34.6144902517158</v>
      </c>
      <c r="M1517" s="68">
        <v>68</v>
      </c>
      <c r="N1517" s="70">
        <f t="shared" si="186"/>
        <v>1</v>
      </c>
      <c r="O1517" s="71">
        <v>9431117365.4400005</v>
      </c>
      <c r="P1517" s="57">
        <f t="shared" si="187"/>
        <v>1</v>
      </c>
      <c r="Q1517" s="68">
        <v>27</v>
      </c>
      <c r="R1517" s="68">
        <v>68</v>
      </c>
      <c r="S1517" s="72">
        <f t="shared" si="188"/>
        <v>55.20821451353757</v>
      </c>
    </row>
    <row r="1518" spans="1:19" x14ac:dyDescent="0.25">
      <c r="A1518" s="68">
        <f t="shared" si="191"/>
        <v>1516</v>
      </c>
      <c r="B1518" s="68" t="s">
        <v>17</v>
      </c>
      <c r="C1518" s="68" t="s">
        <v>1761</v>
      </c>
      <c r="D1518" s="68" t="s">
        <v>2399</v>
      </c>
      <c r="E1518" s="68" t="str">
        <f t="shared" si="189"/>
        <v>AD</v>
      </c>
      <c r="F1518" s="68" t="s">
        <v>1760</v>
      </c>
      <c r="G1518" s="68">
        <f t="shared" si="190"/>
        <v>69</v>
      </c>
      <c r="H1518" s="68">
        <f t="shared" si="192"/>
        <v>363</v>
      </c>
      <c r="I1518" s="68" t="str">
        <f t="shared" si="185"/>
        <v>69_363_AD</v>
      </c>
      <c r="J1518" s="60">
        <v>23.502305761642901</v>
      </c>
      <c r="K1518" s="60">
        <v>41.050018043398502</v>
      </c>
      <c r="L1518" s="60">
        <v>40.524489652952198</v>
      </c>
      <c r="M1518" s="68">
        <v>33</v>
      </c>
      <c r="N1518" s="70">
        <f t="shared" si="186"/>
        <v>0.53448275862068961</v>
      </c>
      <c r="O1518" s="71">
        <v>3504917.97</v>
      </c>
      <c r="P1518" s="57">
        <f t="shared" si="187"/>
        <v>0.16299395437409803</v>
      </c>
      <c r="Q1518" s="68">
        <v>31</v>
      </c>
      <c r="R1518" s="68">
        <v>37</v>
      </c>
      <c r="S1518" s="72">
        <f t="shared" si="188"/>
        <v>35.025604485997867</v>
      </c>
    </row>
    <row r="1519" spans="1:19" x14ac:dyDescent="0.25">
      <c r="A1519" s="68">
        <f t="shared" si="191"/>
        <v>1517</v>
      </c>
      <c r="B1519" s="68" t="s">
        <v>17</v>
      </c>
      <c r="C1519" s="68" t="s">
        <v>1761</v>
      </c>
      <c r="D1519" s="68" t="s">
        <v>2860</v>
      </c>
      <c r="E1519" s="68" t="str">
        <f t="shared" si="189"/>
        <v>OP</v>
      </c>
      <c r="F1519" s="68" t="s">
        <v>1760</v>
      </c>
      <c r="G1519" s="68">
        <f t="shared" si="190"/>
        <v>69</v>
      </c>
      <c r="H1519" s="68">
        <f t="shared" si="192"/>
        <v>363</v>
      </c>
      <c r="I1519" s="68" t="str">
        <f t="shared" si="185"/>
        <v>69_363_OP</v>
      </c>
      <c r="J1519" s="60">
        <v>45.5452817544084</v>
      </c>
      <c r="K1519" s="60">
        <v>34.742973690354098</v>
      </c>
      <c r="L1519" s="60">
        <v>12.045458091491501</v>
      </c>
      <c r="M1519" s="68">
        <v>26</v>
      </c>
      <c r="N1519" s="70">
        <f t="shared" si="186"/>
        <v>0.13793103448275862</v>
      </c>
      <c r="O1519" s="71">
        <v>13512696.949999999</v>
      </c>
      <c r="P1519" s="57">
        <f t="shared" si="187"/>
        <v>0.6283992746738416</v>
      </c>
      <c r="Q1519" s="68">
        <v>8</v>
      </c>
      <c r="R1519" s="68">
        <v>26</v>
      </c>
      <c r="S1519" s="72">
        <f t="shared" si="188"/>
        <v>30.777904512084664</v>
      </c>
    </row>
    <row r="1520" spans="1:19" x14ac:dyDescent="0.25">
      <c r="A1520" s="68">
        <f t="shared" si="191"/>
        <v>1518</v>
      </c>
      <c r="B1520" s="68" t="s">
        <v>17</v>
      </c>
      <c r="C1520" s="68" t="s">
        <v>1761</v>
      </c>
      <c r="D1520" s="68" t="s">
        <v>3088</v>
      </c>
      <c r="E1520" s="68" t="str">
        <f t="shared" si="189"/>
        <v>SERV</v>
      </c>
      <c r="F1520" s="68" t="s">
        <v>1760</v>
      </c>
      <c r="G1520" s="68">
        <f t="shared" si="190"/>
        <v>69</v>
      </c>
      <c r="H1520" s="68">
        <f t="shared" si="192"/>
        <v>363</v>
      </c>
      <c r="I1520" s="68" t="str">
        <f t="shared" si="185"/>
        <v>69_363_SERV</v>
      </c>
      <c r="J1520" s="60">
        <v>52.3237301631411</v>
      </c>
      <c r="K1520" s="60">
        <v>58.521875496066798</v>
      </c>
      <c r="L1520" s="60">
        <v>46.4348905341757</v>
      </c>
      <c r="M1520" s="68">
        <v>31</v>
      </c>
      <c r="N1520" s="70">
        <f t="shared" si="186"/>
        <v>0.32758620689655171</v>
      </c>
      <c r="O1520" s="71">
        <v>4485746.8669999996</v>
      </c>
      <c r="P1520" s="57">
        <f t="shared" si="187"/>
        <v>0.20860677095206054</v>
      </c>
      <c r="Q1520" s="68">
        <v>19</v>
      </c>
      <c r="R1520" s="68">
        <v>31</v>
      </c>
      <c r="S1520" s="72">
        <f t="shared" si="188"/>
        <v>52.426832064461202</v>
      </c>
    </row>
    <row r="1521" spans="1:19" x14ac:dyDescent="0.25">
      <c r="A1521" s="68">
        <f t="shared" si="191"/>
        <v>1519</v>
      </c>
      <c r="B1521" s="68" t="s">
        <v>17</v>
      </c>
      <c r="C1521" s="68" t="s">
        <v>1429</v>
      </c>
      <c r="D1521" s="68" t="s">
        <v>2399</v>
      </c>
      <c r="E1521" s="68" t="str">
        <f t="shared" si="189"/>
        <v>AD</v>
      </c>
      <c r="F1521" s="68" t="s">
        <v>1428</v>
      </c>
      <c r="G1521" s="68">
        <f t="shared" si="190"/>
        <v>69</v>
      </c>
      <c r="H1521" s="68">
        <f t="shared" si="192"/>
        <v>364</v>
      </c>
      <c r="I1521" s="68" t="str">
        <f t="shared" si="185"/>
        <v>69_364_AD</v>
      </c>
      <c r="J1521" s="60">
        <v>36.890077702790002</v>
      </c>
      <c r="K1521" s="60">
        <v>31.627816727785898</v>
      </c>
      <c r="L1521" s="60">
        <v>40.919699059192702</v>
      </c>
      <c r="M1521" s="68">
        <v>90</v>
      </c>
      <c r="N1521" s="70">
        <f t="shared" si="186"/>
        <v>0.36619718309859156</v>
      </c>
      <c r="O1521" s="71">
        <v>50478756.292999998</v>
      </c>
      <c r="P1521" s="57">
        <f t="shared" si="187"/>
        <v>7.59293190467559E-2</v>
      </c>
      <c r="Q1521" s="68">
        <v>78</v>
      </c>
      <c r="R1521" s="68">
        <v>113</v>
      </c>
      <c r="S1521" s="72">
        <f t="shared" si="188"/>
        <v>36.479197829922867</v>
      </c>
    </row>
    <row r="1522" spans="1:19" x14ac:dyDescent="0.25">
      <c r="A1522" s="68">
        <f t="shared" si="191"/>
        <v>1520</v>
      </c>
      <c r="B1522" s="68" t="s">
        <v>17</v>
      </c>
      <c r="C1522" s="68" t="s">
        <v>1429</v>
      </c>
      <c r="D1522" s="68" t="s">
        <v>2860</v>
      </c>
      <c r="E1522" s="68" t="str">
        <f t="shared" si="189"/>
        <v>OP</v>
      </c>
      <c r="F1522" s="68" t="s">
        <v>1428</v>
      </c>
      <c r="G1522" s="68">
        <f t="shared" si="190"/>
        <v>69</v>
      </c>
      <c r="H1522" s="68">
        <f t="shared" si="192"/>
        <v>364</v>
      </c>
      <c r="I1522" s="68" t="str">
        <f t="shared" si="185"/>
        <v>69_364_OP</v>
      </c>
      <c r="J1522" s="60">
        <v>57.007897375713199</v>
      </c>
      <c r="K1522" s="60">
        <v>23.5068265184529</v>
      </c>
      <c r="L1522" s="60">
        <v>4.5399623570929402</v>
      </c>
      <c r="M1522" s="68">
        <v>90</v>
      </c>
      <c r="N1522" s="70">
        <f t="shared" si="186"/>
        <v>0.18309859154929578</v>
      </c>
      <c r="O1522" s="71">
        <v>354661916.04000002</v>
      </c>
      <c r="P1522" s="57">
        <f t="shared" si="187"/>
        <v>0.53347664947262685</v>
      </c>
      <c r="Q1522" s="68">
        <v>39</v>
      </c>
      <c r="R1522" s="68">
        <v>93</v>
      </c>
      <c r="S1522" s="72">
        <f t="shared" si="188"/>
        <v>28.351562083753013</v>
      </c>
    </row>
    <row r="1523" spans="1:19" x14ac:dyDescent="0.25">
      <c r="A1523" s="68">
        <f t="shared" si="191"/>
        <v>1521</v>
      </c>
      <c r="B1523" s="68" t="s">
        <v>17</v>
      </c>
      <c r="C1523" s="68" t="s">
        <v>1429</v>
      </c>
      <c r="D1523" s="68" t="s">
        <v>3088</v>
      </c>
      <c r="E1523" s="68" t="str">
        <f t="shared" si="189"/>
        <v>SERV</v>
      </c>
      <c r="F1523" s="68" t="s">
        <v>1428</v>
      </c>
      <c r="G1523" s="68">
        <f t="shared" si="190"/>
        <v>69</v>
      </c>
      <c r="H1523" s="68">
        <f t="shared" si="192"/>
        <v>364</v>
      </c>
      <c r="I1523" s="68" t="str">
        <f t="shared" si="185"/>
        <v>69_364_SERV</v>
      </c>
      <c r="J1523" s="60">
        <v>41.124294333431301</v>
      </c>
      <c r="K1523" s="60">
        <v>31.518245511704201</v>
      </c>
      <c r="L1523" s="60">
        <v>21.3873208374314</v>
      </c>
      <c r="M1523" s="68">
        <v>185</v>
      </c>
      <c r="N1523" s="70">
        <f t="shared" si="186"/>
        <v>0.45070422535211269</v>
      </c>
      <c r="O1523" s="71">
        <v>259671773.33000001</v>
      </c>
      <c r="P1523" s="57">
        <f t="shared" si="187"/>
        <v>0.39059403148061733</v>
      </c>
      <c r="Q1523" s="68">
        <v>96</v>
      </c>
      <c r="R1523" s="68">
        <v>191</v>
      </c>
      <c r="S1523" s="72">
        <f t="shared" si="188"/>
        <v>31.343286894188967</v>
      </c>
    </row>
    <row r="1524" spans="1:19" x14ac:dyDescent="0.25">
      <c r="A1524" s="68">
        <f t="shared" si="191"/>
        <v>1522</v>
      </c>
      <c r="B1524" s="68" t="s">
        <v>17</v>
      </c>
      <c r="C1524" s="68" t="s">
        <v>188</v>
      </c>
      <c r="D1524" s="68" t="s">
        <v>2399</v>
      </c>
      <c r="E1524" s="68" t="str">
        <f t="shared" si="189"/>
        <v>AD</v>
      </c>
      <c r="F1524" s="68" t="s">
        <v>187</v>
      </c>
      <c r="G1524" s="68">
        <f t="shared" si="190"/>
        <v>69</v>
      </c>
      <c r="H1524" s="68">
        <f t="shared" si="192"/>
        <v>365</v>
      </c>
      <c r="I1524" s="68" t="str">
        <f t="shared" si="185"/>
        <v>69_365_AD</v>
      </c>
      <c r="J1524" s="60">
        <v>33.513313678492402</v>
      </c>
      <c r="K1524" s="60">
        <v>25.302084552921201</v>
      </c>
      <c r="L1524" s="60">
        <v>3.4863313794686599</v>
      </c>
      <c r="M1524" s="68">
        <v>57</v>
      </c>
      <c r="N1524" s="70">
        <f t="shared" si="186"/>
        <v>0.46666666666666667</v>
      </c>
      <c r="O1524" s="71">
        <v>5147291.59</v>
      </c>
      <c r="P1524" s="57">
        <f t="shared" si="187"/>
        <v>0.21544896900650032</v>
      </c>
      <c r="Q1524" s="68">
        <v>42</v>
      </c>
      <c r="R1524" s="68">
        <v>109</v>
      </c>
      <c r="S1524" s="72">
        <f t="shared" si="188"/>
        <v>20.767243203627419</v>
      </c>
    </row>
    <row r="1525" spans="1:19" x14ac:dyDescent="0.25">
      <c r="A1525" s="68">
        <f t="shared" si="191"/>
        <v>1523</v>
      </c>
      <c r="B1525" s="68" t="s">
        <v>17</v>
      </c>
      <c r="C1525" s="68" t="s">
        <v>188</v>
      </c>
      <c r="D1525" s="68" t="s">
        <v>2860</v>
      </c>
      <c r="E1525" s="68" t="str">
        <f t="shared" si="189"/>
        <v>OP</v>
      </c>
      <c r="F1525" s="68" t="s">
        <v>187</v>
      </c>
      <c r="G1525" s="68">
        <f t="shared" si="190"/>
        <v>69</v>
      </c>
      <c r="H1525" s="68">
        <f t="shared" si="192"/>
        <v>365</v>
      </c>
      <c r="I1525" s="68" t="str">
        <f t="shared" si="185"/>
        <v>69_365_OP</v>
      </c>
      <c r="J1525" s="60">
        <v>45.0310761841464</v>
      </c>
      <c r="K1525" s="60">
        <v>28.817322345184198</v>
      </c>
      <c r="L1525" s="60">
        <v>7.1662851936721799</v>
      </c>
      <c r="M1525" s="68">
        <v>26</v>
      </c>
      <c r="N1525" s="70">
        <f t="shared" si="186"/>
        <v>0.18888888888888888</v>
      </c>
      <c r="O1525" s="71">
        <v>5284657.5199999996</v>
      </c>
      <c r="P1525" s="57">
        <f t="shared" si="187"/>
        <v>0.22119866231173604</v>
      </c>
      <c r="Q1525" s="68">
        <v>17</v>
      </c>
      <c r="R1525" s="68">
        <v>26</v>
      </c>
      <c r="S1525" s="72">
        <f t="shared" si="188"/>
        <v>27.004894574334259</v>
      </c>
    </row>
    <row r="1526" spans="1:19" x14ac:dyDescent="0.25">
      <c r="A1526" s="68">
        <f t="shared" si="191"/>
        <v>1524</v>
      </c>
      <c r="B1526" s="68" t="s">
        <v>17</v>
      </c>
      <c r="C1526" s="68" t="s">
        <v>188</v>
      </c>
      <c r="D1526" s="68" t="s">
        <v>3088</v>
      </c>
      <c r="E1526" s="68" t="str">
        <f t="shared" si="189"/>
        <v>SERV</v>
      </c>
      <c r="F1526" s="68" t="s">
        <v>187</v>
      </c>
      <c r="G1526" s="68">
        <f t="shared" si="190"/>
        <v>69</v>
      </c>
      <c r="H1526" s="68">
        <f t="shared" si="192"/>
        <v>365</v>
      </c>
      <c r="I1526" s="68" t="str">
        <f t="shared" si="185"/>
        <v>69_365_SERV</v>
      </c>
      <c r="J1526" s="60">
        <v>29.107408236867201</v>
      </c>
      <c r="K1526" s="60">
        <v>19.141784251652101</v>
      </c>
      <c r="L1526" s="60">
        <v>9.4496257711005907</v>
      </c>
      <c r="M1526" s="68">
        <v>97</v>
      </c>
      <c r="N1526" s="70">
        <f t="shared" si="186"/>
        <v>0.34444444444444444</v>
      </c>
      <c r="O1526" s="71">
        <v>13459052.15</v>
      </c>
      <c r="P1526" s="57">
        <f t="shared" si="187"/>
        <v>0.56335236868176375</v>
      </c>
      <c r="Q1526" s="68">
        <v>31</v>
      </c>
      <c r="R1526" s="68">
        <v>98</v>
      </c>
      <c r="S1526" s="72">
        <f t="shared" si="188"/>
        <v>19.232939419873297</v>
      </c>
    </row>
    <row r="1527" spans="1:19" x14ac:dyDescent="0.25">
      <c r="A1527" s="68">
        <f t="shared" si="191"/>
        <v>1525</v>
      </c>
      <c r="B1527" s="68" t="s">
        <v>17</v>
      </c>
      <c r="C1527" s="68" t="s">
        <v>1921</v>
      </c>
      <c r="D1527" s="68" t="s">
        <v>2399</v>
      </c>
      <c r="E1527" s="68" t="str">
        <f t="shared" si="189"/>
        <v>AD</v>
      </c>
      <c r="F1527" s="68" t="s">
        <v>1920</v>
      </c>
      <c r="G1527" s="68">
        <f t="shared" si="190"/>
        <v>69</v>
      </c>
      <c r="H1527" s="68">
        <f t="shared" si="192"/>
        <v>366</v>
      </c>
      <c r="I1527" s="68" t="str">
        <f t="shared" si="185"/>
        <v>69_366_AD</v>
      </c>
      <c r="J1527" s="60">
        <v>25.029462232832799</v>
      </c>
      <c r="K1527" s="60">
        <v>41.0249558361268</v>
      </c>
      <c r="L1527" s="60">
        <v>25.996195378969301</v>
      </c>
      <c r="M1527" s="68">
        <v>40</v>
      </c>
      <c r="N1527" s="70">
        <f t="shared" si="186"/>
        <v>0.26829268292682928</v>
      </c>
      <c r="O1527" s="71">
        <v>8390681.9849999994</v>
      </c>
      <c r="P1527" s="57">
        <f t="shared" si="187"/>
        <v>8.7115583900560442E-2</v>
      </c>
      <c r="Q1527" s="68">
        <v>33</v>
      </c>
      <c r="R1527" s="68">
        <v>40</v>
      </c>
      <c r="S1527" s="72">
        <f t="shared" si="188"/>
        <v>30.683537815976297</v>
      </c>
    </row>
    <row r="1528" spans="1:19" x14ac:dyDescent="0.25">
      <c r="A1528" s="68">
        <f t="shared" si="191"/>
        <v>1526</v>
      </c>
      <c r="B1528" s="68" t="s">
        <v>17</v>
      </c>
      <c r="C1528" s="68" t="s">
        <v>1921</v>
      </c>
      <c r="D1528" s="68" t="s">
        <v>2860</v>
      </c>
      <c r="E1528" s="68" t="str">
        <f t="shared" si="189"/>
        <v>OP</v>
      </c>
      <c r="F1528" s="68" t="s">
        <v>1920</v>
      </c>
      <c r="G1528" s="68">
        <f t="shared" si="190"/>
        <v>69</v>
      </c>
      <c r="H1528" s="68">
        <f t="shared" si="192"/>
        <v>366</v>
      </c>
      <c r="I1528" s="68" t="str">
        <f t="shared" si="185"/>
        <v>69_366_OP</v>
      </c>
      <c r="J1528" s="60">
        <v>39.518879410635599</v>
      </c>
      <c r="K1528" s="60">
        <v>23.7694609873706</v>
      </c>
      <c r="L1528" s="60">
        <v>5.7266848968547404</v>
      </c>
      <c r="M1528" s="68">
        <v>93</v>
      </c>
      <c r="N1528" s="70">
        <f t="shared" si="186"/>
        <v>0.16260162601626016</v>
      </c>
      <c r="O1528" s="71">
        <v>35711960.042999998</v>
      </c>
      <c r="P1528" s="57">
        <f t="shared" si="187"/>
        <v>0.37077656583112995</v>
      </c>
      <c r="Q1528" s="68">
        <v>20</v>
      </c>
      <c r="R1528" s="68">
        <v>93</v>
      </c>
      <c r="S1528" s="72">
        <f t="shared" si="188"/>
        <v>23.005008431620311</v>
      </c>
    </row>
    <row r="1529" spans="1:19" x14ac:dyDescent="0.25">
      <c r="A1529" s="68">
        <f t="shared" si="191"/>
        <v>1527</v>
      </c>
      <c r="B1529" s="68" t="s">
        <v>17</v>
      </c>
      <c r="C1529" s="68" t="s">
        <v>1921</v>
      </c>
      <c r="D1529" s="68" t="s">
        <v>3088</v>
      </c>
      <c r="E1529" s="68" t="str">
        <f t="shared" si="189"/>
        <v>SERV</v>
      </c>
      <c r="F1529" s="68" t="s">
        <v>1920</v>
      </c>
      <c r="G1529" s="68">
        <f t="shared" si="190"/>
        <v>69</v>
      </c>
      <c r="H1529" s="68">
        <f t="shared" si="192"/>
        <v>366</v>
      </c>
      <c r="I1529" s="68" t="str">
        <f t="shared" si="185"/>
        <v>69_366_SERV</v>
      </c>
      <c r="J1529" s="60">
        <v>31.153572654753599</v>
      </c>
      <c r="K1529" s="60">
        <v>34.070507167377002</v>
      </c>
      <c r="L1529" s="60">
        <v>38.514741000168598</v>
      </c>
      <c r="M1529" s="68">
        <v>177</v>
      </c>
      <c r="N1529" s="70">
        <f t="shared" si="186"/>
        <v>0.56910569105691056</v>
      </c>
      <c r="O1529" s="71">
        <v>52214016.9359999</v>
      </c>
      <c r="P1529" s="57">
        <f t="shared" si="187"/>
        <v>0.54210785026830965</v>
      </c>
      <c r="Q1529" s="68">
        <v>70</v>
      </c>
      <c r="R1529" s="68">
        <v>182</v>
      </c>
      <c r="S1529" s="72">
        <f t="shared" si="188"/>
        <v>34.579606940766404</v>
      </c>
    </row>
    <row r="1530" spans="1:19" x14ac:dyDescent="0.25">
      <c r="A1530" s="68">
        <f t="shared" si="191"/>
        <v>1528</v>
      </c>
      <c r="B1530" s="68" t="s">
        <v>17</v>
      </c>
      <c r="C1530" s="68" t="s">
        <v>574</v>
      </c>
      <c r="D1530" s="68" t="s">
        <v>2399</v>
      </c>
      <c r="E1530" s="68" t="str">
        <f t="shared" si="189"/>
        <v>AD</v>
      </c>
      <c r="F1530" s="68" t="s">
        <v>573</v>
      </c>
      <c r="G1530" s="68">
        <f t="shared" si="190"/>
        <v>69</v>
      </c>
      <c r="H1530" s="68">
        <f t="shared" si="192"/>
        <v>367</v>
      </c>
      <c r="I1530" s="68" t="str">
        <f t="shared" si="185"/>
        <v>69_367_AD</v>
      </c>
      <c r="J1530" s="60">
        <v>28.945825677623699</v>
      </c>
      <c r="K1530" s="60">
        <v>18.893377093664402</v>
      </c>
      <c r="L1530" s="60">
        <v>13.468993500620799</v>
      </c>
      <c r="M1530" s="68">
        <v>15</v>
      </c>
      <c r="N1530" s="70">
        <f t="shared" si="186"/>
        <v>0.28947368421052633</v>
      </c>
      <c r="O1530" s="71">
        <v>1391399.18</v>
      </c>
      <c r="P1530" s="57">
        <f t="shared" si="187"/>
        <v>0.12040983384663717</v>
      </c>
      <c r="Q1530" s="68">
        <v>11</v>
      </c>
      <c r="R1530" s="68">
        <v>15</v>
      </c>
      <c r="S1530" s="72">
        <f t="shared" si="188"/>
        <v>20.436065423969634</v>
      </c>
    </row>
    <row r="1531" spans="1:19" x14ac:dyDescent="0.25">
      <c r="A1531" s="68">
        <f t="shared" si="191"/>
        <v>1529</v>
      </c>
      <c r="B1531" s="68" t="s">
        <v>17</v>
      </c>
      <c r="C1531" s="68" t="s">
        <v>574</v>
      </c>
      <c r="D1531" s="68" t="s">
        <v>3088</v>
      </c>
      <c r="E1531" s="68" t="str">
        <f t="shared" si="189"/>
        <v>SERV</v>
      </c>
      <c r="F1531" s="68" t="s">
        <v>573</v>
      </c>
      <c r="G1531" s="68">
        <f t="shared" si="190"/>
        <v>69</v>
      </c>
      <c r="H1531" s="68">
        <f t="shared" si="192"/>
        <v>367</v>
      </c>
      <c r="I1531" s="68" t="str">
        <f t="shared" si="185"/>
        <v>69_367_SERV</v>
      </c>
      <c r="J1531" s="60">
        <v>43.652386638060797</v>
      </c>
      <c r="K1531" s="60">
        <v>46.637928956509697</v>
      </c>
      <c r="L1531" s="60">
        <v>53.295521616957402</v>
      </c>
      <c r="M1531" s="68">
        <v>43</v>
      </c>
      <c r="N1531" s="70">
        <f t="shared" si="186"/>
        <v>0.71052631578947367</v>
      </c>
      <c r="O1531" s="71">
        <v>10164128.6</v>
      </c>
      <c r="P1531" s="57">
        <f t="shared" si="187"/>
        <v>0.87959016615336283</v>
      </c>
      <c r="Q1531" s="68">
        <v>27</v>
      </c>
      <c r="R1531" s="68">
        <v>43</v>
      </c>
      <c r="S1531" s="72">
        <f t="shared" si="188"/>
        <v>47.861945737175972</v>
      </c>
    </row>
    <row r="1532" spans="1:19" x14ac:dyDescent="0.25">
      <c r="A1532" s="68">
        <f t="shared" si="191"/>
        <v>1530</v>
      </c>
      <c r="B1532" s="68" t="s">
        <v>122</v>
      </c>
      <c r="C1532" s="68" t="s">
        <v>123</v>
      </c>
      <c r="D1532" s="68" t="s">
        <v>2399</v>
      </c>
      <c r="E1532" s="68" t="str">
        <f t="shared" si="189"/>
        <v>AD</v>
      </c>
      <c r="F1532" s="68" t="s">
        <v>121</v>
      </c>
      <c r="G1532" s="68">
        <f t="shared" si="190"/>
        <v>70</v>
      </c>
      <c r="H1532" s="68">
        <f t="shared" si="192"/>
        <v>1</v>
      </c>
      <c r="I1532" s="68" t="str">
        <f t="shared" si="185"/>
        <v>70_1_AD</v>
      </c>
      <c r="J1532" s="60">
        <v>42.377835382729998</v>
      </c>
      <c r="K1532" s="60">
        <v>43.401710445804703</v>
      </c>
      <c r="L1532" s="60">
        <v>28.491592944713599</v>
      </c>
      <c r="M1532" s="68">
        <v>11</v>
      </c>
      <c r="N1532" s="70">
        <f t="shared" si="186"/>
        <v>0.37037037037037035</v>
      </c>
      <c r="O1532" s="71">
        <v>1440018.27</v>
      </c>
      <c r="P1532" s="57">
        <f t="shared" si="187"/>
        <v>0.19061202370923519</v>
      </c>
      <c r="Q1532" s="68">
        <v>10</v>
      </c>
      <c r="R1532" s="68">
        <v>12</v>
      </c>
      <c r="S1532" s="72">
        <f t="shared" si="188"/>
        <v>38.090379591082772</v>
      </c>
    </row>
    <row r="1533" spans="1:19" x14ac:dyDescent="0.25">
      <c r="A1533" s="68">
        <f t="shared" si="191"/>
        <v>1531</v>
      </c>
      <c r="B1533" s="68" t="s">
        <v>122</v>
      </c>
      <c r="C1533" s="68" t="s">
        <v>123</v>
      </c>
      <c r="D1533" s="68" t="s">
        <v>3088</v>
      </c>
      <c r="E1533" s="68" t="str">
        <f t="shared" si="189"/>
        <v>SERV</v>
      </c>
      <c r="F1533" s="68" t="s">
        <v>121</v>
      </c>
      <c r="G1533" s="68">
        <f t="shared" si="190"/>
        <v>70</v>
      </c>
      <c r="H1533" s="68">
        <f t="shared" si="192"/>
        <v>1</v>
      </c>
      <c r="I1533" s="68" t="str">
        <f t="shared" si="185"/>
        <v>70_1_SERV</v>
      </c>
      <c r="J1533" s="60">
        <v>24.730318661501698</v>
      </c>
      <c r="K1533" s="60">
        <v>37.863326149574803</v>
      </c>
      <c r="L1533" s="60">
        <v>21.4450453126579</v>
      </c>
      <c r="M1533" s="68">
        <v>16</v>
      </c>
      <c r="N1533" s="70">
        <f t="shared" si="186"/>
        <v>0.62962962962962965</v>
      </c>
      <c r="O1533" s="71">
        <v>6114690.2000000002</v>
      </c>
      <c r="P1533" s="57">
        <f t="shared" si="187"/>
        <v>0.80938797629076475</v>
      </c>
      <c r="Q1533" s="68">
        <v>17</v>
      </c>
      <c r="R1533" s="68">
        <v>17</v>
      </c>
      <c r="S1533" s="72">
        <f t="shared" si="188"/>
        <v>28.012896707911466</v>
      </c>
    </row>
    <row r="1534" spans="1:19" x14ac:dyDescent="0.25">
      <c r="A1534" s="68">
        <f t="shared" si="191"/>
        <v>1532</v>
      </c>
      <c r="B1534" s="68" t="s">
        <v>442</v>
      </c>
      <c r="C1534" s="68" t="s">
        <v>443</v>
      </c>
      <c r="D1534" s="68" t="s">
        <v>2399</v>
      </c>
      <c r="E1534" s="68" t="str">
        <f t="shared" si="189"/>
        <v>AD</v>
      </c>
      <c r="F1534" s="68" t="s">
        <v>441</v>
      </c>
      <c r="G1534" s="68">
        <f t="shared" si="190"/>
        <v>71</v>
      </c>
      <c r="H1534" s="68">
        <f t="shared" si="192"/>
        <v>1</v>
      </c>
      <c r="I1534" s="68" t="str">
        <f t="shared" si="185"/>
        <v>71_1_AD</v>
      </c>
      <c r="J1534" s="60">
        <v>23.516996567371301</v>
      </c>
      <c r="K1534" s="60">
        <v>56.515084351630797</v>
      </c>
      <c r="L1534" s="60">
        <v>76.088548165158301</v>
      </c>
      <c r="M1534" s="68">
        <v>151</v>
      </c>
      <c r="N1534" s="70">
        <f t="shared" si="186"/>
        <v>0.2842377260981912</v>
      </c>
      <c r="O1534" s="71">
        <v>553902430.669999</v>
      </c>
      <c r="P1534" s="57">
        <f t="shared" si="187"/>
        <v>0.60725225373187253</v>
      </c>
      <c r="Q1534" s="68">
        <v>110</v>
      </c>
      <c r="R1534" s="68">
        <v>212</v>
      </c>
      <c r="S1534" s="72">
        <f t="shared" si="188"/>
        <v>52.040209694720126</v>
      </c>
    </row>
    <row r="1535" spans="1:19" x14ac:dyDescent="0.25">
      <c r="A1535" s="68">
        <f t="shared" si="191"/>
        <v>1533</v>
      </c>
      <c r="B1535" s="68" t="s">
        <v>442</v>
      </c>
      <c r="C1535" s="68" t="s">
        <v>443</v>
      </c>
      <c r="D1535" s="68" t="s">
        <v>3088</v>
      </c>
      <c r="E1535" s="68" t="str">
        <f t="shared" si="189"/>
        <v>SERV</v>
      </c>
      <c r="F1535" s="68" t="s">
        <v>441</v>
      </c>
      <c r="G1535" s="68">
        <f t="shared" si="190"/>
        <v>71</v>
      </c>
      <c r="H1535" s="68">
        <f t="shared" si="192"/>
        <v>1</v>
      </c>
      <c r="I1535" s="68" t="str">
        <f t="shared" si="185"/>
        <v>71_1_SERV</v>
      </c>
      <c r="J1535" s="60">
        <v>18.163660741696798</v>
      </c>
      <c r="K1535" s="60">
        <v>66.317810212354004</v>
      </c>
      <c r="L1535" s="60">
        <v>72.649601203341106</v>
      </c>
      <c r="M1535" s="68">
        <v>441</v>
      </c>
      <c r="N1535" s="70">
        <f t="shared" si="186"/>
        <v>0.7157622739018088</v>
      </c>
      <c r="O1535" s="71">
        <v>358243102.36999899</v>
      </c>
      <c r="P1535" s="57">
        <f t="shared" si="187"/>
        <v>0.39274774626812742</v>
      </c>
      <c r="Q1535" s="68">
        <v>277</v>
      </c>
      <c r="R1535" s="68">
        <v>452</v>
      </c>
      <c r="S1535" s="72">
        <f t="shared" si="188"/>
        <v>52.377024052463973</v>
      </c>
    </row>
    <row r="1536" spans="1:19" x14ac:dyDescent="0.25">
      <c r="A1536" s="68">
        <f t="shared" si="191"/>
        <v>1534</v>
      </c>
      <c r="B1536" s="68" t="s">
        <v>924</v>
      </c>
      <c r="C1536" s="68" t="s">
        <v>925</v>
      </c>
      <c r="D1536" s="68" t="s">
        <v>2399</v>
      </c>
      <c r="E1536" s="68" t="str">
        <f t="shared" si="189"/>
        <v>AD</v>
      </c>
      <c r="F1536" s="68" t="s">
        <v>923</v>
      </c>
      <c r="G1536" s="68">
        <f t="shared" si="190"/>
        <v>72</v>
      </c>
      <c r="H1536" s="68">
        <f t="shared" si="192"/>
        <v>1</v>
      </c>
      <c r="I1536" s="68" t="str">
        <f t="shared" si="185"/>
        <v>72_1_AD</v>
      </c>
      <c r="J1536" s="60">
        <v>33.060598983125203</v>
      </c>
      <c r="K1536" s="60">
        <v>20.179364636794901</v>
      </c>
      <c r="L1536" s="60">
        <v>84.548831660323799</v>
      </c>
      <c r="M1536" s="68">
        <v>93</v>
      </c>
      <c r="N1536" s="70">
        <f t="shared" si="186"/>
        <v>8.8865096359743045E-2</v>
      </c>
      <c r="O1536" s="71">
        <v>192510287.48185</v>
      </c>
      <c r="P1536" s="57">
        <f t="shared" si="187"/>
        <v>5.5217727950364677E-2</v>
      </c>
      <c r="Q1536" s="68">
        <v>83</v>
      </c>
      <c r="R1536" s="68">
        <v>104</v>
      </c>
      <c r="S1536" s="72">
        <f t="shared" si="188"/>
        <v>45.929598426747965</v>
      </c>
    </row>
    <row r="1537" spans="1:19" x14ac:dyDescent="0.25">
      <c r="A1537" s="68">
        <f t="shared" si="191"/>
        <v>1535</v>
      </c>
      <c r="B1537" s="68" t="s">
        <v>924</v>
      </c>
      <c r="C1537" s="68" t="s">
        <v>925</v>
      </c>
      <c r="D1537" s="68" t="s">
        <v>3088</v>
      </c>
      <c r="E1537" s="68" t="str">
        <f t="shared" si="189"/>
        <v>SERV</v>
      </c>
      <c r="F1537" s="68" t="s">
        <v>923</v>
      </c>
      <c r="G1537" s="68">
        <f t="shared" si="190"/>
        <v>72</v>
      </c>
      <c r="H1537" s="68">
        <f t="shared" si="192"/>
        <v>1</v>
      </c>
      <c r="I1537" s="68" t="str">
        <f t="shared" si="185"/>
        <v>72_1_SERV</v>
      </c>
      <c r="J1537" s="60">
        <v>18.715418310006299</v>
      </c>
      <c r="K1537" s="60">
        <v>29.958707723307299</v>
      </c>
      <c r="L1537" s="60">
        <v>97.257239707754493</v>
      </c>
      <c r="M1537" s="68">
        <v>1110</v>
      </c>
      <c r="N1537" s="70">
        <f t="shared" si="186"/>
        <v>0.91113490364025695</v>
      </c>
      <c r="O1537" s="71">
        <v>3293875238.1033001</v>
      </c>
      <c r="P1537" s="57">
        <f t="shared" si="187"/>
        <v>0.94478227204963527</v>
      </c>
      <c r="Q1537" s="68">
        <v>851</v>
      </c>
      <c r="R1537" s="68">
        <v>1647</v>
      </c>
      <c r="S1537" s="72">
        <f t="shared" si="188"/>
        <v>48.643788580356023</v>
      </c>
    </row>
    <row r="1538" spans="1:19" x14ac:dyDescent="0.25">
      <c r="A1538" s="68">
        <f t="shared" si="191"/>
        <v>1536</v>
      </c>
      <c r="B1538" s="68" t="s">
        <v>384</v>
      </c>
      <c r="C1538" s="68" t="s">
        <v>385</v>
      </c>
      <c r="D1538" s="68" t="s">
        <v>2399</v>
      </c>
      <c r="E1538" s="68" t="str">
        <f t="shared" si="189"/>
        <v>AD</v>
      </c>
      <c r="F1538" s="68" t="s">
        <v>383</v>
      </c>
      <c r="G1538" s="68">
        <f t="shared" si="190"/>
        <v>73</v>
      </c>
      <c r="H1538" s="68">
        <f t="shared" si="192"/>
        <v>1</v>
      </c>
      <c r="I1538" s="68" t="str">
        <f t="shared" si="185"/>
        <v>73_1_AD</v>
      </c>
      <c r="J1538" s="60">
        <v>28.221924092079099</v>
      </c>
      <c r="K1538" s="60">
        <v>44.252090023834803</v>
      </c>
      <c r="L1538" s="60">
        <v>10.46260935734</v>
      </c>
      <c r="M1538" s="68">
        <v>27</v>
      </c>
      <c r="N1538" s="70">
        <f t="shared" si="186"/>
        <v>8.6124401913875603E-2</v>
      </c>
      <c r="O1538" s="71">
        <v>2265463.29</v>
      </c>
      <c r="P1538" s="57">
        <f t="shared" si="187"/>
        <v>1.8218492333215285E-2</v>
      </c>
      <c r="Q1538" s="68">
        <v>18</v>
      </c>
      <c r="R1538" s="68">
        <v>27</v>
      </c>
      <c r="S1538" s="72">
        <f t="shared" si="188"/>
        <v>27.6455411577513</v>
      </c>
    </row>
    <row r="1539" spans="1:19" x14ac:dyDescent="0.25">
      <c r="A1539" s="68">
        <f t="shared" si="191"/>
        <v>1537</v>
      </c>
      <c r="B1539" s="68" t="s">
        <v>384</v>
      </c>
      <c r="C1539" s="68" t="s">
        <v>385</v>
      </c>
      <c r="D1539" s="68" t="s">
        <v>2456</v>
      </c>
      <c r="E1539" s="68" t="str">
        <f t="shared" si="189"/>
        <v>AR</v>
      </c>
      <c r="F1539" s="68" t="s">
        <v>383</v>
      </c>
      <c r="G1539" s="68">
        <f t="shared" si="190"/>
        <v>73</v>
      </c>
      <c r="H1539" s="68">
        <f t="shared" si="192"/>
        <v>1</v>
      </c>
      <c r="I1539" s="68" t="str">
        <f t="shared" ref="I1539:I1602" si="193">CONCATENATE(G1539,"_",H1539,"_",E1539)</f>
        <v>73_1_AR</v>
      </c>
      <c r="J1539" s="60">
        <v>59.5802891103489</v>
      </c>
      <c r="K1539" s="60">
        <v>42.375679082886599</v>
      </c>
      <c r="L1539" s="60">
        <v>20.825860932501602</v>
      </c>
      <c r="M1539" s="68">
        <v>9</v>
      </c>
      <c r="N1539" s="70">
        <f t="shared" ref="N1539:N1602" si="194">Q1539/SUMIF($C$3:$C$3832,C1539,$Q$3:$Q$3832)</f>
        <v>1.4354066985645933E-2</v>
      </c>
      <c r="O1539" s="71">
        <v>771905.35</v>
      </c>
      <c r="P1539" s="57">
        <f t="shared" ref="P1539:P1602" si="195">O1539/SUMIF($C$3:$C$3832,C1539,$O$3:$O$3832)</f>
        <v>6.2075389890528139E-3</v>
      </c>
      <c r="Q1539" s="68">
        <v>3</v>
      </c>
      <c r="R1539" s="68">
        <v>9</v>
      </c>
      <c r="S1539" s="72">
        <f t="shared" ref="S1539:S1602" si="196">AVERAGE(J1539:L1539)</f>
        <v>40.927276375245697</v>
      </c>
    </row>
    <row r="1540" spans="1:19" x14ac:dyDescent="0.25">
      <c r="A1540" s="68">
        <f t="shared" si="191"/>
        <v>1538</v>
      </c>
      <c r="B1540" s="68" t="s">
        <v>384</v>
      </c>
      <c r="C1540" s="68" t="s">
        <v>385</v>
      </c>
      <c r="D1540" s="68" t="s">
        <v>3088</v>
      </c>
      <c r="E1540" s="68" t="str">
        <f t="shared" ref="E1540:E1603" si="197">IF(D1540="Adquisiciones","AD",IF(D1540="Arrendamientos","AR",IF(D1540="Servicios","SERV",IF(D1540="Obra pública","OP",IF(D1540="Servicios relacionados con la OP","SOP","")))))</f>
        <v>SERV</v>
      </c>
      <c r="F1540" s="68" t="s">
        <v>383</v>
      </c>
      <c r="G1540" s="68">
        <f t="shared" ref="G1540:G1603" si="198">IF(B1540&lt;&gt;B1539,G1539+1,G1539)</f>
        <v>73</v>
      </c>
      <c r="H1540" s="68">
        <f t="shared" si="192"/>
        <v>1</v>
      </c>
      <c r="I1540" s="68" t="str">
        <f t="shared" si="193"/>
        <v>73_1_SERV</v>
      </c>
      <c r="J1540" s="60">
        <v>36.136830071393</v>
      </c>
      <c r="K1540" s="60">
        <v>49.0379446389693</v>
      </c>
      <c r="L1540" s="60">
        <v>9.2863131478137007</v>
      </c>
      <c r="M1540" s="68">
        <v>391</v>
      </c>
      <c r="N1540" s="70">
        <f t="shared" si="194"/>
        <v>0.8995215311004785</v>
      </c>
      <c r="O1540" s="71">
        <v>121312289.309999</v>
      </c>
      <c r="P1540" s="57">
        <f t="shared" si="195"/>
        <v>0.97557396867773194</v>
      </c>
      <c r="Q1540" s="68">
        <v>188</v>
      </c>
      <c r="R1540" s="68">
        <v>391</v>
      </c>
      <c r="S1540" s="72">
        <f t="shared" si="196"/>
        <v>31.487029286058668</v>
      </c>
    </row>
    <row r="1541" spans="1:19" x14ac:dyDescent="0.25">
      <c r="A1541" s="68">
        <f t="shared" ref="A1541:A1604" si="199">A1540+1</f>
        <v>1539</v>
      </c>
      <c r="B1541" s="68" t="s">
        <v>131</v>
      </c>
      <c r="C1541" s="68" t="s">
        <v>2640</v>
      </c>
      <c r="D1541" s="68" t="s">
        <v>2860</v>
      </c>
      <c r="E1541" s="68" t="str">
        <f t="shared" si="197"/>
        <v>OP</v>
      </c>
      <c r="F1541" s="68" t="s">
        <v>2639</v>
      </c>
      <c r="G1541" s="68">
        <f t="shared" si="198"/>
        <v>74</v>
      </c>
      <c r="H1541" s="68">
        <f t="shared" si="192"/>
        <v>1</v>
      </c>
      <c r="I1541" s="68" t="str">
        <f t="shared" si="193"/>
        <v>74_1_OP</v>
      </c>
      <c r="J1541" s="60">
        <v>15.3146916363961</v>
      </c>
      <c r="K1541" s="60">
        <v>52.756012664763801</v>
      </c>
      <c r="L1541" s="60">
        <v>59.634356313241902</v>
      </c>
      <c r="M1541" s="68">
        <v>60</v>
      </c>
      <c r="N1541" s="70">
        <f t="shared" si="194"/>
        <v>0.59322033898305082</v>
      </c>
      <c r="O1541" s="71">
        <v>1549303596.05</v>
      </c>
      <c r="P1541" s="57">
        <f t="shared" si="195"/>
        <v>0.95099043926771232</v>
      </c>
      <c r="Q1541" s="68">
        <v>35</v>
      </c>
      <c r="R1541" s="68">
        <v>60</v>
      </c>
      <c r="S1541" s="72">
        <f t="shared" si="196"/>
        <v>42.568353538133941</v>
      </c>
    </row>
    <row r="1542" spans="1:19" x14ac:dyDescent="0.25">
      <c r="A1542" s="68">
        <f t="shared" si="199"/>
        <v>1540</v>
      </c>
      <c r="B1542" s="68" t="s">
        <v>131</v>
      </c>
      <c r="C1542" s="68" t="s">
        <v>2640</v>
      </c>
      <c r="D1542" s="68" t="s">
        <v>2893</v>
      </c>
      <c r="E1542" s="68" t="str">
        <f t="shared" si="197"/>
        <v>SOP</v>
      </c>
      <c r="F1542" s="68" t="s">
        <v>2639</v>
      </c>
      <c r="G1542" s="68">
        <f t="shared" si="198"/>
        <v>74</v>
      </c>
      <c r="H1542" s="68">
        <f t="shared" si="192"/>
        <v>1</v>
      </c>
      <c r="I1542" s="68" t="str">
        <f t="shared" si="193"/>
        <v>74_1_SOP</v>
      </c>
      <c r="J1542" s="60">
        <v>19.907307548866701</v>
      </c>
      <c r="K1542" s="60">
        <v>52.672978950951197</v>
      </c>
      <c r="L1542" s="60">
        <v>73.718083628715902</v>
      </c>
      <c r="M1542" s="68">
        <v>72</v>
      </c>
      <c r="N1542" s="70">
        <f t="shared" si="194"/>
        <v>0.40677966101694918</v>
      </c>
      <c r="O1542" s="71">
        <v>79843798.158299893</v>
      </c>
      <c r="P1542" s="57">
        <f t="shared" si="195"/>
        <v>4.9009560732287683E-2</v>
      </c>
      <c r="Q1542" s="68">
        <v>24</v>
      </c>
      <c r="R1542" s="68">
        <v>72</v>
      </c>
      <c r="S1542" s="72">
        <f t="shared" si="196"/>
        <v>48.766123376177937</v>
      </c>
    </row>
    <row r="1543" spans="1:19" x14ac:dyDescent="0.25">
      <c r="A1543" s="68">
        <f t="shared" si="199"/>
        <v>1541</v>
      </c>
      <c r="B1543" s="68" t="s">
        <v>131</v>
      </c>
      <c r="C1543" s="68" t="s">
        <v>132</v>
      </c>
      <c r="D1543" s="68" t="s">
        <v>2399</v>
      </c>
      <c r="E1543" s="68" t="str">
        <f t="shared" si="197"/>
        <v>AD</v>
      </c>
      <c r="F1543" s="68" t="s">
        <v>130</v>
      </c>
      <c r="G1543" s="68">
        <f t="shared" si="198"/>
        <v>74</v>
      </c>
      <c r="H1543" s="68">
        <f t="shared" si="192"/>
        <v>2</v>
      </c>
      <c r="I1543" s="68" t="str">
        <f t="shared" si="193"/>
        <v>74_2_AD</v>
      </c>
      <c r="J1543" s="60">
        <v>18.796008003607898</v>
      </c>
      <c r="K1543" s="60">
        <v>24.869888653023601</v>
      </c>
      <c r="L1543" s="60">
        <v>39.596556549680997</v>
      </c>
      <c r="M1543" s="68">
        <v>71</v>
      </c>
      <c r="N1543" s="70">
        <f t="shared" si="194"/>
        <v>0.1870748299319728</v>
      </c>
      <c r="O1543" s="71">
        <v>53333035.759999998</v>
      </c>
      <c r="P1543" s="57">
        <f t="shared" si="195"/>
        <v>9.4961045650814743E-2</v>
      </c>
      <c r="Q1543" s="68">
        <v>55</v>
      </c>
      <c r="R1543" s="68">
        <v>89</v>
      </c>
      <c r="S1543" s="72">
        <f t="shared" si="196"/>
        <v>27.754151068770835</v>
      </c>
    </row>
    <row r="1544" spans="1:19" x14ac:dyDescent="0.25">
      <c r="A1544" s="68">
        <f t="shared" si="199"/>
        <v>1542</v>
      </c>
      <c r="B1544" s="68" t="s">
        <v>131</v>
      </c>
      <c r="C1544" s="68" t="s">
        <v>132</v>
      </c>
      <c r="D1544" s="68" t="s">
        <v>2456</v>
      </c>
      <c r="E1544" s="68" t="str">
        <f t="shared" si="197"/>
        <v>AR</v>
      </c>
      <c r="F1544" s="68" t="s">
        <v>130</v>
      </c>
      <c r="G1544" s="68">
        <f t="shared" si="198"/>
        <v>74</v>
      </c>
      <c r="H1544" s="68">
        <f t="shared" si="192"/>
        <v>2</v>
      </c>
      <c r="I1544" s="68" t="str">
        <f t="shared" si="193"/>
        <v>74_2_AR</v>
      </c>
      <c r="J1544" s="60">
        <v>77.840144807724101</v>
      </c>
      <c r="K1544" s="60">
        <v>23.5436563001659</v>
      </c>
      <c r="L1544" s="60">
        <v>12.6907590057431</v>
      </c>
      <c r="M1544" s="68">
        <v>3</v>
      </c>
      <c r="N1544" s="70">
        <f t="shared" si="194"/>
        <v>1.020408163265306E-2</v>
      </c>
      <c r="O1544" s="71">
        <v>23276182</v>
      </c>
      <c r="P1544" s="57">
        <f t="shared" si="195"/>
        <v>4.1443929639130531E-2</v>
      </c>
      <c r="Q1544" s="68">
        <v>3</v>
      </c>
      <c r="R1544" s="68">
        <v>3</v>
      </c>
      <c r="S1544" s="72">
        <f t="shared" si="196"/>
        <v>38.024853371211037</v>
      </c>
    </row>
    <row r="1545" spans="1:19" x14ac:dyDescent="0.25">
      <c r="A1545" s="68">
        <f t="shared" si="199"/>
        <v>1543</v>
      </c>
      <c r="B1545" s="68" t="s">
        <v>131</v>
      </c>
      <c r="C1545" s="68" t="s">
        <v>132</v>
      </c>
      <c r="D1545" s="68" t="s">
        <v>3088</v>
      </c>
      <c r="E1545" s="68" t="str">
        <f t="shared" si="197"/>
        <v>SERV</v>
      </c>
      <c r="F1545" s="68" t="s">
        <v>130</v>
      </c>
      <c r="G1545" s="68">
        <f t="shared" si="198"/>
        <v>74</v>
      </c>
      <c r="H1545" s="68">
        <f t="shared" ref="H1545:H1608" si="200">IF(B1545&lt;&gt;B1544,1,IF(C1545&lt;&gt;C1544,H1544+1,H1544))</f>
        <v>2</v>
      </c>
      <c r="I1545" s="68" t="str">
        <f t="shared" si="193"/>
        <v>74_2_SERV</v>
      </c>
      <c r="J1545" s="60">
        <v>21.628613550531099</v>
      </c>
      <c r="K1545" s="60">
        <v>37.011987385354502</v>
      </c>
      <c r="L1545" s="60">
        <v>39.537892439819899</v>
      </c>
      <c r="M1545" s="68">
        <v>415</v>
      </c>
      <c r="N1545" s="70">
        <f t="shared" si="194"/>
        <v>0.80272108843537415</v>
      </c>
      <c r="O1545" s="71">
        <v>485021452.947999</v>
      </c>
      <c r="P1545" s="57">
        <f t="shared" si="195"/>
        <v>0.86359502471005478</v>
      </c>
      <c r="Q1545" s="68">
        <v>236</v>
      </c>
      <c r="R1545" s="68">
        <v>421</v>
      </c>
      <c r="S1545" s="72">
        <f t="shared" si="196"/>
        <v>32.726164458568498</v>
      </c>
    </row>
    <row r="1546" spans="1:19" x14ac:dyDescent="0.25">
      <c r="A1546" s="68">
        <f t="shared" si="199"/>
        <v>1544</v>
      </c>
      <c r="B1546" s="68" t="s">
        <v>1938</v>
      </c>
      <c r="C1546" s="68" t="s">
        <v>1939</v>
      </c>
      <c r="D1546" s="68" t="s">
        <v>2399</v>
      </c>
      <c r="E1546" s="68" t="str">
        <f t="shared" si="197"/>
        <v>AD</v>
      </c>
      <c r="F1546" s="68" t="s">
        <v>1937</v>
      </c>
      <c r="G1546" s="68">
        <f t="shared" si="198"/>
        <v>75</v>
      </c>
      <c r="H1546" s="68">
        <f t="shared" si="200"/>
        <v>1</v>
      </c>
      <c r="I1546" s="68" t="str">
        <f t="shared" si="193"/>
        <v>75_1_AD</v>
      </c>
      <c r="J1546" s="60">
        <v>29.635070649311299</v>
      </c>
      <c r="K1546" s="60">
        <v>76.331167251762906</v>
      </c>
      <c r="L1546" s="60">
        <v>47.605649412441402</v>
      </c>
      <c r="M1546" s="68">
        <v>29</v>
      </c>
      <c r="N1546" s="70">
        <f t="shared" si="194"/>
        <v>0.26506024096385544</v>
      </c>
      <c r="O1546" s="71">
        <v>2981179.99</v>
      </c>
      <c r="P1546" s="57">
        <f t="shared" si="195"/>
        <v>0.14832720919169687</v>
      </c>
      <c r="Q1546" s="68">
        <v>22</v>
      </c>
      <c r="R1546" s="68">
        <v>30</v>
      </c>
      <c r="S1546" s="72">
        <f t="shared" si="196"/>
        <v>51.190629104505206</v>
      </c>
    </row>
    <row r="1547" spans="1:19" x14ac:dyDescent="0.25">
      <c r="A1547" s="68">
        <f t="shared" si="199"/>
        <v>1545</v>
      </c>
      <c r="B1547" s="68" t="s">
        <v>1938</v>
      </c>
      <c r="C1547" s="68" t="s">
        <v>1939</v>
      </c>
      <c r="D1547" s="68" t="s">
        <v>2456</v>
      </c>
      <c r="E1547" s="68" t="str">
        <f t="shared" si="197"/>
        <v>AR</v>
      </c>
      <c r="F1547" s="68" t="s">
        <v>1937</v>
      </c>
      <c r="G1547" s="68">
        <f t="shared" si="198"/>
        <v>75</v>
      </c>
      <c r="H1547" s="68">
        <f t="shared" si="200"/>
        <v>1</v>
      </c>
      <c r="I1547" s="68" t="str">
        <f t="shared" si="193"/>
        <v>75_1_AR</v>
      </c>
      <c r="J1547" s="60">
        <v>64.994987518085495</v>
      </c>
      <c r="K1547" s="60">
        <v>51.753598345713201</v>
      </c>
      <c r="L1547" s="60">
        <v>19.036138508614702</v>
      </c>
      <c r="M1547" s="68">
        <v>3</v>
      </c>
      <c r="N1547" s="70">
        <f t="shared" si="194"/>
        <v>3.614457831325301E-2</v>
      </c>
      <c r="O1547" s="71">
        <v>360231.03</v>
      </c>
      <c r="P1547" s="57">
        <f t="shared" si="195"/>
        <v>1.7923125582280066E-2</v>
      </c>
      <c r="Q1547" s="68">
        <v>3</v>
      </c>
      <c r="R1547" s="68">
        <v>4</v>
      </c>
      <c r="S1547" s="72">
        <f t="shared" si="196"/>
        <v>45.261574790804467</v>
      </c>
    </row>
    <row r="1548" spans="1:19" x14ac:dyDescent="0.25">
      <c r="A1548" s="68">
        <f t="shared" si="199"/>
        <v>1546</v>
      </c>
      <c r="B1548" s="68" t="s">
        <v>1938</v>
      </c>
      <c r="C1548" s="68" t="s">
        <v>1939</v>
      </c>
      <c r="D1548" s="68" t="s">
        <v>2860</v>
      </c>
      <c r="E1548" s="68" t="str">
        <f t="shared" si="197"/>
        <v>OP</v>
      </c>
      <c r="F1548" s="68" t="s">
        <v>1937</v>
      </c>
      <c r="G1548" s="68">
        <f t="shared" si="198"/>
        <v>75</v>
      </c>
      <c r="H1548" s="68">
        <f t="shared" si="200"/>
        <v>1</v>
      </c>
      <c r="I1548" s="68" t="str">
        <f t="shared" si="193"/>
        <v>75_1_OP</v>
      </c>
      <c r="J1548" s="60">
        <v>52.603354450735402</v>
      </c>
      <c r="K1548" s="60">
        <v>54.645070017044297</v>
      </c>
      <c r="L1548" s="60">
        <v>11.679520124154999</v>
      </c>
      <c r="M1548" s="68">
        <v>12</v>
      </c>
      <c r="N1548" s="70">
        <f t="shared" si="194"/>
        <v>9.6385542168674704E-2</v>
      </c>
      <c r="O1548" s="71">
        <v>1509788.83</v>
      </c>
      <c r="P1548" s="57">
        <f t="shared" si="195"/>
        <v>7.5118833607459315E-2</v>
      </c>
      <c r="Q1548" s="68">
        <v>8</v>
      </c>
      <c r="R1548" s="68">
        <v>13</v>
      </c>
      <c r="S1548" s="72">
        <f t="shared" si="196"/>
        <v>39.642648197311566</v>
      </c>
    </row>
    <row r="1549" spans="1:19" x14ac:dyDescent="0.25">
      <c r="A1549" s="68">
        <f t="shared" si="199"/>
        <v>1547</v>
      </c>
      <c r="B1549" s="68" t="s">
        <v>1938</v>
      </c>
      <c r="C1549" s="68" t="s">
        <v>1939</v>
      </c>
      <c r="D1549" s="68" t="s">
        <v>3088</v>
      </c>
      <c r="E1549" s="68" t="str">
        <f t="shared" si="197"/>
        <v>SERV</v>
      </c>
      <c r="F1549" s="68" t="s">
        <v>1937</v>
      </c>
      <c r="G1549" s="68">
        <f t="shared" si="198"/>
        <v>75</v>
      </c>
      <c r="H1549" s="68">
        <f t="shared" si="200"/>
        <v>1</v>
      </c>
      <c r="I1549" s="68" t="str">
        <f t="shared" si="193"/>
        <v>75_1_SERV</v>
      </c>
      <c r="J1549" s="60">
        <v>28.585181934051398</v>
      </c>
      <c r="K1549" s="60">
        <v>87.956857137404199</v>
      </c>
      <c r="L1549" s="60">
        <v>12.445110317623501</v>
      </c>
      <c r="M1549" s="68">
        <v>98</v>
      </c>
      <c r="N1549" s="70">
        <f t="shared" si="194"/>
        <v>0.60240963855421692</v>
      </c>
      <c r="O1549" s="71">
        <v>15247472.58</v>
      </c>
      <c r="P1549" s="57">
        <f t="shared" si="195"/>
        <v>0.75863083161856382</v>
      </c>
      <c r="Q1549" s="68">
        <v>50</v>
      </c>
      <c r="R1549" s="68">
        <v>115</v>
      </c>
      <c r="S1549" s="72">
        <f t="shared" si="196"/>
        <v>42.995716463026362</v>
      </c>
    </row>
    <row r="1550" spans="1:19" x14ac:dyDescent="0.25">
      <c r="A1550" s="68">
        <f t="shared" si="199"/>
        <v>1548</v>
      </c>
      <c r="B1550" s="68" t="s">
        <v>405</v>
      </c>
      <c r="C1550" s="68" t="s">
        <v>3004</v>
      </c>
      <c r="D1550" s="68" t="s">
        <v>3088</v>
      </c>
      <c r="E1550" s="68" t="str">
        <f t="shared" si="197"/>
        <v>SERV</v>
      </c>
      <c r="F1550" s="68" t="s">
        <v>3003</v>
      </c>
      <c r="G1550" s="68">
        <f t="shared" si="198"/>
        <v>76</v>
      </c>
      <c r="H1550" s="68">
        <f t="shared" si="200"/>
        <v>1</v>
      </c>
      <c r="I1550" s="68" t="str">
        <f t="shared" si="193"/>
        <v>76_1_SERV</v>
      </c>
      <c r="J1550" s="60">
        <v>27.520447836333499</v>
      </c>
      <c r="K1550" s="60">
        <v>53.625602262618401</v>
      </c>
      <c r="L1550" s="60">
        <v>35.6606504579267</v>
      </c>
      <c r="M1550" s="68">
        <v>8</v>
      </c>
      <c r="N1550" s="70">
        <f t="shared" si="194"/>
        <v>1</v>
      </c>
      <c r="O1550" s="71">
        <v>638186.43000000005</v>
      </c>
      <c r="P1550" s="57">
        <f t="shared" si="195"/>
        <v>1</v>
      </c>
      <c r="Q1550" s="68">
        <v>9</v>
      </c>
      <c r="R1550" s="68">
        <v>11</v>
      </c>
      <c r="S1550" s="72">
        <f t="shared" si="196"/>
        <v>38.935566852292872</v>
      </c>
    </row>
    <row r="1551" spans="1:19" x14ac:dyDescent="0.25">
      <c r="A1551" s="68">
        <f t="shared" si="199"/>
        <v>1549</v>
      </c>
      <c r="B1551" s="68" t="s">
        <v>405</v>
      </c>
      <c r="C1551" s="68" t="s">
        <v>2493</v>
      </c>
      <c r="D1551" s="68" t="s">
        <v>2860</v>
      </c>
      <c r="E1551" s="68" t="str">
        <f t="shared" si="197"/>
        <v>OP</v>
      </c>
      <c r="F1551" s="68" t="s">
        <v>2492</v>
      </c>
      <c r="G1551" s="68">
        <f t="shared" si="198"/>
        <v>76</v>
      </c>
      <c r="H1551" s="68">
        <f t="shared" si="200"/>
        <v>2</v>
      </c>
      <c r="I1551" s="68" t="str">
        <f t="shared" si="193"/>
        <v>76_2_OP</v>
      </c>
      <c r="J1551" s="60">
        <v>38.757396325399498</v>
      </c>
      <c r="K1551" s="60">
        <v>35.061611144335899</v>
      </c>
      <c r="L1551" s="60">
        <v>24.178034438349702</v>
      </c>
      <c r="M1551" s="68">
        <v>10</v>
      </c>
      <c r="N1551" s="70">
        <f t="shared" si="194"/>
        <v>0.17948717948717949</v>
      </c>
      <c r="O1551" s="71">
        <v>7314661.0899999896</v>
      </c>
      <c r="P1551" s="57">
        <f t="shared" si="195"/>
        <v>0.37486503231659574</v>
      </c>
      <c r="Q1551" s="68">
        <v>7</v>
      </c>
      <c r="R1551" s="68">
        <v>11</v>
      </c>
      <c r="S1551" s="72">
        <f t="shared" si="196"/>
        <v>32.665680636028362</v>
      </c>
    </row>
    <row r="1552" spans="1:19" x14ac:dyDescent="0.25">
      <c r="A1552" s="68">
        <f t="shared" si="199"/>
        <v>1550</v>
      </c>
      <c r="B1552" s="68" t="s">
        <v>405</v>
      </c>
      <c r="C1552" s="68" t="s">
        <v>2493</v>
      </c>
      <c r="D1552" s="68" t="s">
        <v>3088</v>
      </c>
      <c r="E1552" s="68" t="str">
        <f t="shared" si="197"/>
        <v>SERV</v>
      </c>
      <c r="F1552" s="68" t="s">
        <v>2492</v>
      </c>
      <c r="G1552" s="68">
        <f t="shared" si="198"/>
        <v>76</v>
      </c>
      <c r="H1552" s="68">
        <f t="shared" si="200"/>
        <v>2</v>
      </c>
      <c r="I1552" s="68" t="str">
        <f t="shared" si="193"/>
        <v>76_2_SERV</v>
      </c>
      <c r="J1552" s="60">
        <v>28.6262694128169</v>
      </c>
      <c r="K1552" s="60">
        <v>47.505782531901701</v>
      </c>
      <c r="L1552" s="60">
        <v>37.238245089082199</v>
      </c>
      <c r="M1552" s="68">
        <v>52</v>
      </c>
      <c r="N1552" s="70">
        <f t="shared" si="194"/>
        <v>0.82051282051282048</v>
      </c>
      <c r="O1552" s="71">
        <v>12198124.737999899</v>
      </c>
      <c r="P1552" s="57">
        <f t="shared" si="195"/>
        <v>0.62513496768340426</v>
      </c>
      <c r="Q1552" s="68">
        <v>32</v>
      </c>
      <c r="R1552" s="68">
        <v>54</v>
      </c>
      <c r="S1552" s="72">
        <f t="shared" si="196"/>
        <v>37.790099011266932</v>
      </c>
    </row>
    <row r="1553" spans="1:19" x14ac:dyDescent="0.25">
      <c r="A1553" s="68">
        <f t="shared" si="199"/>
        <v>1551</v>
      </c>
      <c r="B1553" s="68" t="s">
        <v>405</v>
      </c>
      <c r="C1553" s="68" t="s">
        <v>1786</v>
      </c>
      <c r="D1553" s="68" t="s">
        <v>2399</v>
      </c>
      <c r="E1553" s="68" t="str">
        <f t="shared" si="197"/>
        <v>AD</v>
      </c>
      <c r="F1553" s="68" t="s">
        <v>1785</v>
      </c>
      <c r="G1553" s="68">
        <f t="shared" si="198"/>
        <v>76</v>
      </c>
      <c r="H1553" s="68">
        <f t="shared" si="200"/>
        <v>3</v>
      </c>
      <c r="I1553" s="68" t="str">
        <f t="shared" si="193"/>
        <v>76_3_AD</v>
      </c>
      <c r="J1553" s="60">
        <v>15.3695950390223</v>
      </c>
      <c r="K1553" s="60">
        <v>50.429260109137097</v>
      </c>
      <c r="L1553" s="60">
        <v>56.932261380038902</v>
      </c>
      <c r="M1553" s="68">
        <v>122</v>
      </c>
      <c r="N1553" s="70">
        <f t="shared" si="194"/>
        <v>0.46468401486988847</v>
      </c>
      <c r="O1553" s="71">
        <v>226650708.91999999</v>
      </c>
      <c r="P1553" s="57">
        <f t="shared" si="195"/>
        <v>0.4807558928347016</v>
      </c>
      <c r="Q1553" s="68">
        <v>125</v>
      </c>
      <c r="R1553" s="68">
        <v>188</v>
      </c>
      <c r="S1553" s="72">
        <f t="shared" si="196"/>
        <v>40.910372176066097</v>
      </c>
    </row>
    <row r="1554" spans="1:19" x14ac:dyDescent="0.25">
      <c r="A1554" s="68">
        <f t="shared" si="199"/>
        <v>1552</v>
      </c>
      <c r="B1554" s="68" t="s">
        <v>405</v>
      </c>
      <c r="C1554" s="68" t="s">
        <v>1786</v>
      </c>
      <c r="D1554" s="68" t="s">
        <v>2456</v>
      </c>
      <c r="E1554" s="68" t="str">
        <f t="shared" si="197"/>
        <v>AR</v>
      </c>
      <c r="F1554" s="68" t="s">
        <v>1785</v>
      </c>
      <c r="G1554" s="68">
        <f t="shared" si="198"/>
        <v>76</v>
      </c>
      <c r="H1554" s="68">
        <f t="shared" si="200"/>
        <v>3</v>
      </c>
      <c r="I1554" s="68" t="str">
        <f t="shared" si="193"/>
        <v>76_3_AR</v>
      </c>
      <c r="J1554" s="60">
        <v>50.110625431356098</v>
      </c>
      <c r="K1554" s="60">
        <v>74.4404329107618</v>
      </c>
      <c r="L1554" s="60">
        <v>63.641528150102602</v>
      </c>
      <c r="M1554" s="68">
        <v>12</v>
      </c>
      <c r="N1554" s="70">
        <f t="shared" si="194"/>
        <v>2.6022304832713755E-2</v>
      </c>
      <c r="O1554" s="71">
        <v>29017276.559999999</v>
      </c>
      <c r="P1554" s="57">
        <f t="shared" si="195"/>
        <v>6.1549450988737986E-2</v>
      </c>
      <c r="Q1554" s="68">
        <v>7</v>
      </c>
      <c r="R1554" s="68">
        <v>13</v>
      </c>
      <c r="S1554" s="72">
        <f t="shared" si="196"/>
        <v>62.7308621640735</v>
      </c>
    </row>
    <row r="1555" spans="1:19" x14ac:dyDescent="0.25">
      <c r="A1555" s="68">
        <f t="shared" si="199"/>
        <v>1553</v>
      </c>
      <c r="B1555" s="68" t="s">
        <v>405</v>
      </c>
      <c r="C1555" s="68" t="s">
        <v>1786</v>
      </c>
      <c r="D1555" s="68" t="s">
        <v>3088</v>
      </c>
      <c r="E1555" s="68" t="str">
        <f t="shared" si="197"/>
        <v>SERV</v>
      </c>
      <c r="F1555" s="68" t="s">
        <v>1785</v>
      </c>
      <c r="G1555" s="68">
        <f t="shared" si="198"/>
        <v>76</v>
      </c>
      <c r="H1555" s="68">
        <f t="shared" si="200"/>
        <v>3</v>
      </c>
      <c r="I1555" s="68" t="str">
        <f t="shared" si="193"/>
        <v>76_3_SERV</v>
      </c>
      <c r="J1555" s="60">
        <v>26.441944306907398</v>
      </c>
      <c r="K1555" s="60">
        <v>66.159069188687695</v>
      </c>
      <c r="L1555" s="60">
        <v>33.011552655384598</v>
      </c>
      <c r="M1555" s="68">
        <v>217</v>
      </c>
      <c r="N1555" s="70">
        <f t="shared" si="194"/>
        <v>0.50929368029739774</v>
      </c>
      <c r="O1555" s="71">
        <v>215778568.37</v>
      </c>
      <c r="P1555" s="57">
        <f t="shared" si="195"/>
        <v>0.45769465617656035</v>
      </c>
      <c r="Q1555" s="68">
        <v>137</v>
      </c>
      <c r="R1555" s="68">
        <v>222</v>
      </c>
      <c r="S1555" s="72">
        <f t="shared" si="196"/>
        <v>41.870855383659894</v>
      </c>
    </row>
    <row r="1556" spans="1:19" x14ac:dyDescent="0.25">
      <c r="A1556" s="68">
        <f t="shared" si="199"/>
        <v>1554</v>
      </c>
      <c r="B1556" s="68" t="s">
        <v>405</v>
      </c>
      <c r="C1556" s="68" t="s">
        <v>2995</v>
      </c>
      <c r="D1556" s="68" t="s">
        <v>3088</v>
      </c>
      <c r="E1556" s="68" t="str">
        <f t="shared" si="197"/>
        <v>SERV</v>
      </c>
      <c r="F1556" s="69" t="s">
        <v>2994</v>
      </c>
      <c r="G1556" s="68">
        <f t="shared" si="198"/>
        <v>76</v>
      </c>
      <c r="H1556" s="68">
        <f t="shared" si="200"/>
        <v>4</v>
      </c>
      <c r="I1556" s="68" t="str">
        <f t="shared" si="193"/>
        <v>76_4_SERV</v>
      </c>
      <c r="J1556" s="60">
        <v>33.099761717798501</v>
      </c>
      <c r="K1556" s="60">
        <v>45.276792169567301</v>
      </c>
      <c r="L1556" s="60">
        <v>25.339087552681001</v>
      </c>
      <c r="M1556" s="68">
        <v>80</v>
      </c>
      <c r="N1556" s="70">
        <f t="shared" si="194"/>
        <v>1</v>
      </c>
      <c r="O1556" s="71">
        <v>3312292.5799999898</v>
      </c>
      <c r="P1556" s="57">
        <f t="shared" si="195"/>
        <v>1</v>
      </c>
      <c r="Q1556" s="68">
        <v>33</v>
      </c>
      <c r="R1556" s="68">
        <v>84</v>
      </c>
      <c r="S1556" s="72">
        <f t="shared" si="196"/>
        <v>34.571880480015601</v>
      </c>
    </row>
    <row r="1557" spans="1:19" x14ac:dyDescent="0.25">
      <c r="A1557" s="68">
        <f t="shared" si="199"/>
        <v>1555</v>
      </c>
      <c r="B1557" s="68" t="s">
        <v>405</v>
      </c>
      <c r="C1557" s="68" t="s">
        <v>2935</v>
      </c>
      <c r="D1557" s="68" t="s">
        <v>3088</v>
      </c>
      <c r="E1557" s="68" t="str">
        <f t="shared" si="197"/>
        <v>SERV</v>
      </c>
      <c r="F1557" s="68" t="s">
        <v>2934</v>
      </c>
      <c r="G1557" s="68">
        <f t="shared" si="198"/>
        <v>76</v>
      </c>
      <c r="H1557" s="68">
        <f t="shared" si="200"/>
        <v>5</v>
      </c>
      <c r="I1557" s="68" t="str">
        <f t="shared" si="193"/>
        <v>76_5_SERV</v>
      </c>
      <c r="J1557" s="60">
        <v>36.587696359936601</v>
      </c>
      <c r="K1557" s="60">
        <v>65.180019433661698</v>
      </c>
      <c r="L1557" s="60">
        <v>40.108741208971999</v>
      </c>
      <c r="M1557" s="68">
        <v>28</v>
      </c>
      <c r="N1557" s="70">
        <f t="shared" si="194"/>
        <v>1</v>
      </c>
      <c r="O1557" s="71">
        <v>5064212.01</v>
      </c>
      <c r="P1557" s="57">
        <f t="shared" si="195"/>
        <v>1</v>
      </c>
      <c r="Q1557" s="68">
        <v>10</v>
      </c>
      <c r="R1557" s="68">
        <v>34</v>
      </c>
      <c r="S1557" s="72">
        <f t="shared" si="196"/>
        <v>47.292152334190099</v>
      </c>
    </row>
    <row r="1558" spans="1:19" x14ac:dyDescent="0.25">
      <c r="A1558" s="68">
        <f t="shared" si="199"/>
        <v>1556</v>
      </c>
      <c r="B1558" s="68" t="s">
        <v>405</v>
      </c>
      <c r="C1558" s="68" t="s">
        <v>540</v>
      </c>
      <c r="D1558" s="68" t="s">
        <v>2399</v>
      </c>
      <c r="E1558" s="68" t="str">
        <f t="shared" si="197"/>
        <v>AD</v>
      </c>
      <c r="F1558" s="68" t="s">
        <v>539</v>
      </c>
      <c r="G1558" s="68">
        <f t="shared" si="198"/>
        <v>76</v>
      </c>
      <c r="H1558" s="68">
        <f t="shared" si="200"/>
        <v>6</v>
      </c>
      <c r="I1558" s="68" t="str">
        <f t="shared" si="193"/>
        <v>76_6_AD</v>
      </c>
      <c r="J1558" s="60">
        <v>25.822387875345498</v>
      </c>
      <c r="K1558" s="60">
        <v>13.801399536272999</v>
      </c>
      <c r="L1558" s="60">
        <v>15.587862383408501</v>
      </c>
      <c r="M1558" s="68">
        <v>64</v>
      </c>
      <c r="N1558" s="70">
        <f t="shared" si="194"/>
        <v>0.36036036036036034</v>
      </c>
      <c r="O1558" s="71">
        <v>3724267.7</v>
      </c>
      <c r="P1558" s="57">
        <f t="shared" si="195"/>
        <v>0.18773287981674083</v>
      </c>
      <c r="Q1558" s="68">
        <v>40</v>
      </c>
      <c r="R1558" s="68">
        <v>64</v>
      </c>
      <c r="S1558" s="72">
        <f t="shared" si="196"/>
        <v>18.403883265008997</v>
      </c>
    </row>
    <row r="1559" spans="1:19" x14ac:dyDescent="0.25">
      <c r="A1559" s="68">
        <f t="shared" si="199"/>
        <v>1557</v>
      </c>
      <c r="B1559" s="68" t="s">
        <v>405</v>
      </c>
      <c r="C1559" s="68" t="s">
        <v>540</v>
      </c>
      <c r="D1559" s="68" t="s">
        <v>2456</v>
      </c>
      <c r="E1559" s="68" t="str">
        <f t="shared" si="197"/>
        <v>AR</v>
      </c>
      <c r="F1559" s="68" t="s">
        <v>539</v>
      </c>
      <c r="G1559" s="68">
        <f t="shared" si="198"/>
        <v>76</v>
      </c>
      <c r="H1559" s="68">
        <f t="shared" si="200"/>
        <v>6</v>
      </c>
      <c r="I1559" s="68" t="str">
        <f t="shared" si="193"/>
        <v>76_6_AR</v>
      </c>
      <c r="J1559" s="60">
        <v>68.451199482968207</v>
      </c>
      <c r="K1559" s="60">
        <v>3.8010502544009901</v>
      </c>
      <c r="L1559" s="60">
        <v>23.429093549064302</v>
      </c>
      <c r="M1559" s="68">
        <v>5</v>
      </c>
      <c r="N1559" s="70">
        <f t="shared" si="194"/>
        <v>1.8018018018018018E-2</v>
      </c>
      <c r="O1559" s="71">
        <v>850986.799999999</v>
      </c>
      <c r="P1559" s="57">
        <f t="shared" si="195"/>
        <v>4.2896541150904022E-2</v>
      </c>
      <c r="Q1559" s="68">
        <v>2</v>
      </c>
      <c r="R1559" s="68">
        <v>5</v>
      </c>
      <c r="S1559" s="72">
        <f t="shared" si="196"/>
        <v>31.893781095477834</v>
      </c>
    </row>
    <row r="1560" spans="1:19" x14ac:dyDescent="0.25">
      <c r="A1560" s="68">
        <f t="shared" si="199"/>
        <v>1558</v>
      </c>
      <c r="B1560" s="68" t="s">
        <v>405</v>
      </c>
      <c r="C1560" s="68" t="s">
        <v>540</v>
      </c>
      <c r="D1560" s="68" t="s">
        <v>2860</v>
      </c>
      <c r="E1560" s="68" t="str">
        <f t="shared" si="197"/>
        <v>OP</v>
      </c>
      <c r="F1560" s="68" t="s">
        <v>539</v>
      </c>
      <c r="G1560" s="68">
        <f t="shared" si="198"/>
        <v>76</v>
      </c>
      <c r="H1560" s="68">
        <f t="shared" si="200"/>
        <v>6</v>
      </c>
      <c r="I1560" s="68" t="str">
        <f t="shared" si="193"/>
        <v>76_6_OP</v>
      </c>
      <c r="J1560" s="60">
        <v>39.5392613640863</v>
      </c>
      <c r="K1560" s="60">
        <v>13.525053320013001</v>
      </c>
      <c r="L1560" s="60">
        <v>16.518033247825901</v>
      </c>
      <c r="M1560" s="68">
        <v>6</v>
      </c>
      <c r="N1560" s="70">
        <f t="shared" si="194"/>
        <v>3.6036036036036036E-2</v>
      </c>
      <c r="O1560" s="71">
        <v>3258283.66</v>
      </c>
      <c r="P1560" s="57">
        <f t="shared" si="195"/>
        <v>0.16424355712980312</v>
      </c>
      <c r="Q1560" s="68">
        <v>4</v>
      </c>
      <c r="R1560" s="68">
        <v>6</v>
      </c>
      <c r="S1560" s="72">
        <f t="shared" si="196"/>
        <v>23.1941159773084</v>
      </c>
    </row>
    <row r="1561" spans="1:19" x14ac:dyDescent="0.25">
      <c r="A1561" s="68">
        <f t="shared" si="199"/>
        <v>1559</v>
      </c>
      <c r="B1561" s="68" t="s">
        <v>405</v>
      </c>
      <c r="C1561" s="68" t="s">
        <v>540</v>
      </c>
      <c r="D1561" s="68" t="s">
        <v>3088</v>
      </c>
      <c r="E1561" s="68" t="str">
        <f t="shared" si="197"/>
        <v>SERV</v>
      </c>
      <c r="F1561" s="68" t="s">
        <v>539</v>
      </c>
      <c r="G1561" s="68">
        <f t="shared" si="198"/>
        <v>76</v>
      </c>
      <c r="H1561" s="68">
        <f t="shared" si="200"/>
        <v>6</v>
      </c>
      <c r="I1561" s="68" t="str">
        <f t="shared" si="193"/>
        <v>76_6_SERV</v>
      </c>
      <c r="J1561" s="60">
        <v>26.034648227020401</v>
      </c>
      <c r="K1561" s="60">
        <v>14.7532821006231</v>
      </c>
      <c r="L1561" s="60">
        <v>15.9768100767989</v>
      </c>
      <c r="M1561" s="68">
        <v>132</v>
      </c>
      <c r="N1561" s="70">
        <f t="shared" si="194"/>
        <v>0.5855855855855856</v>
      </c>
      <c r="O1561" s="71">
        <v>12004583.449999901</v>
      </c>
      <c r="P1561" s="57">
        <f t="shared" si="195"/>
        <v>0.60512702190255208</v>
      </c>
      <c r="Q1561" s="68">
        <v>65</v>
      </c>
      <c r="R1561" s="68">
        <v>132</v>
      </c>
      <c r="S1561" s="72">
        <f t="shared" si="196"/>
        <v>18.921580134814132</v>
      </c>
    </row>
    <row r="1562" spans="1:19" x14ac:dyDescent="0.25">
      <c r="A1562" s="68">
        <f t="shared" si="199"/>
        <v>1560</v>
      </c>
      <c r="B1562" s="68" t="s">
        <v>405</v>
      </c>
      <c r="C1562" s="68" t="s">
        <v>976</v>
      </c>
      <c r="D1562" s="68" t="s">
        <v>2399</v>
      </c>
      <c r="E1562" s="68" t="str">
        <f t="shared" si="197"/>
        <v>AD</v>
      </c>
      <c r="F1562" s="68" t="s">
        <v>975</v>
      </c>
      <c r="G1562" s="68">
        <f t="shared" si="198"/>
        <v>76</v>
      </c>
      <c r="H1562" s="68">
        <f t="shared" si="200"/>
        <v>7</v>
      </c>
      <c r="I1562" s="68" t="str">
        <f t="shared" si="193"/>
        <v>76_7_AD</v>
      </c>
      <c r="J1562" s="60">
        <v>25.061126528442699</v>
      </c>
      <c r="K1562" s="60">
        <v>48.803757788720198</v>
      </c>
      <c r="L1562" s="60">
        <v>27.7842404888241</v>
      </c>
      <c r="M1562" s="68">
        <v>22</v>
      </c>
      <c r="N1562" s="70">
        <f t="shared" si="194"/>
        <v>0.35185185185185186</v>
      </c>
      <c r="O1562" s="71">
        <v>1081101.92</v>
      </c>
      <c r="P1562" s="57">
        <f t="shared" si="195"/>
        <v>0.1548044425648766</v>
      </c>
      <c r="Q1562" s="68">
        <v>19</v>
      </c>
      <c r="R1562" s="68">
        <v>22</v>
      </c>
      <c r="S1562" s="72">
        <f t="shared" si="196"/>
        <v>33.883041601995664</v>
      </c>
    </row>
    <row r="1563" spans="1:19" x14ac:dyDescent="0.25">
      <c r="A1563" s="68">
        <f t="shared" si="199"/>
        <v>1561</v>
      </c>
      <c r="B1563" s="68" t="s">
        <v>405</v>
      </c>
      <c r="C1563" s="68" t="s">
        <v>976</v>
      </c>
      <c r="D1563" s="68" t="s">
        <v>3088</v>
      </c>
      <c r="E1563" s="68" t="str">
        <f t="shared" si="197"/>
        <v>SERV</v>
      </c>
      <c r="F1563" s="68" t="s">
        <v>975</v>
      </c>
      <c r="G1563" s="68">
        <f t="shared" si="198"/>
        <v>76</v>
      </c>
      <c r="H1563" s="68">
        <f t="shared" si="200"/>
        <v>7</v>
      </c>
      <c r="I1563" s="68" t="str">
        <f t="shared" si="193"/>
        <v>76_7_SERV</v>
      </c>
      <c r="J1563" s="60">
        <v>27.277923561998101</v>
      </c>
      <c r="K1563" s="60">
        <v>20.333512359262901</v>
      </c>
      <c r="L1563" s="60">
        <v>22.005941987952799</v>
      </c>
      <c r="M1563" s="68">
        <v>58</v>
      </c>
      <c r="N1563" s="70">
        <f t="shared" si="194"/>
        <v>0.64814814814814814</v>
      </c>
      <c r="O1563" s="71">
        <v>5902560.1900000004</v>
      </c>
      <c r="P1563" s="57">
        <f t="shared" si="195"/>
        <v>0.84519555743512342</v>
      </c>
      <c r="Q1563" s="68">
        <v>35</v>
      </c>
      <c r="R1563" s="68">
        <v>67</v>
      </c>
      <c r="S1563" s="72">
        <f t="shared" si="196"/>
        <v>23.205792636404599</v>
      </c>
    </row>
    <row r="1564" spans="1:19" x14ac:dyDescent="0.25">
      <c r="A1564" s="68">
        <f t="shared" si="199"/>
        <v>1562</v>
      </c>
      <c r="B1564" s="68" t="s">
        <v>405</v>
      </c>
      <c r="C1564" s="68" t="s">
        <v>424</v>
      </c>
      <c r="D1564" s="68" t="s">
        <v>2399</v>
      </c>
      <c r="E1564" s="68" t="str">
        <f t="shared" si="197"/>
        <v>AD</v>
      </c>
      <c r="F1564" s="68" t="s">
        <v>423</v>
      </c>
      <c r="G1564" s="68">
        <f t="shared" si="198"/>
        <v>76</v>
      </c>
      <c r="H1564" s="68">
        <f t="shared" si="200"/>
        <v>8</v>
      </c>
      <c r="I1564" s="68" t="str">
        <f t="shared" si="193"/>
        <v>76_8_AD</v>
      </c>
      <c r="J1564" s="60">
        <v>18.008283183485499</v>
      </c>
      <c r="K1564" s="60">
        <v>27.133127968358799</v>
      </c>
      <c r="L1564" s="60">
        <v>42.270749298248901</v>
      </c>
      <c r="M1564" s="68">
        <v>17</v>
      </c>
      <c r="N1564" s="70">
        <f t="shared" si="194"/>
        <v>0.30434782608695654</v>
      </c>
      <c r="O1564" s="71">
        <v>4041768.61</v>
      </c>
      <c r="P1564" s="57">
        <f t="shared" si="195"/>
        <v>9.8492471266710332E-2</v>
      </c>
      <c r="Q1564" s="68">
        <v>21</v>
      </c>
      <c r="R1564" s="68">
        <v>30</v>
      </c>
      <c r="S1564" s="72">
        <f t="shared" si="196"/>
        <v>29.137386816697731</v>
      </c>
    </row>
    <row r="1565" spans="1:19" x14ac:dyDescent="0.25">
      <c r="A1565" s="68">
        <f t="shared" si="199"/>
        <v>1563</v>
      </c>
      <c r="B1565" s="68" t="s">
        <v>405</v>
      </c>
      <c r="C1565" s="68" t="s">
        <v>424</v>
      </c>
      <c r="D1565" s="68" t="s">
        <v>2860</v>
      </c>
      <c r="E1565" s="68" t="str">
        <f t="shared" si="197"/>
        <v>OP</v>
      </c>
      <c r="F1565" s="68" t="s">
        <v>423</v>
      </c>
      <c r="G1565" s="68">
        <f t="shared" si="198"/>
        <v>76</v>
      </c>
      <c r="H1565" s="68">
        <f t="shared" si="200"/>
        <v>8</v>
      </c>
      <c r="I1565" s="68" t="str">
        <f t="shared" si="193"/>
        <v>76_8_OP</v>
      </c>
      <c r="J1565" s="60">
        <v>43.9816058673821</v>
      </c>
      <c r="K1565" s="60">
        <v>14.238828157246299</v>
      </c>
      <c r="L1565" s="60">
        <v>14.4037249921042</v>
      </c>
      <c r="M1565" s="68">
        <v>15</v>
      </c>
      <c r="N1565" s="70">
        <f t="shared" si="194"/>
        <v>8.6956521739130432E-2</v>
      </c>
      <c r="O1565" s="71">
        <v>4855045.68</v>
      </c>
      <c r="P1565" s="57">
        <f t="shared" si="195"/>
        <v>0.11831094089672939</v>
      </c>
      <c r="Q1565" s="68">
        <v>6</v>
      </c>
      <c r="R1565" s="68">
        <v>15</v>
      </c>
      <c r="S1565" s="72">
        <f t="shared" si="196"/>
        <v>24.208053005577536</v>
      </c>
    </row>
    <row r="1566" spans="1:19" x14ac:dyDescent="0.25">
      <c r="A1566" s="68">
        <f t="shared" si="199"/>
        <v>1564</v>
      </c>
      <c r="B1566" s="68" t="s">
        <v>405</v>
      </c>
      <c r="C1566" s="68" t="s">
        <v>424</v>
      </c>
      <c r="D1566" s="68" t="s">
        <v>3088</v>
      </c>
      <c r="E1566" s="68" t="str">
        <f t="shared" si="197"/>
        <v>SERV</v>
      </c>
      <c r="F1566" s="68" t="s">
        <v>423</v>
      </c>
      <c r="G1566" s="68">
        <f t="shared" si="198"/>
        <v>76</v>
      </c>
      <c r="H1566" s="68">
        <f t="shared" si="200"/>
        <v>8</v>
      </c>
      <c r="I1566" s="68" t="str">
        <f t="shared" si="193"/>
        <v>76_8_SERV</v>
      </c>
      <c r="J1566" s="60">
        <v>9.9186448364965702</v>
      </c>
      <c r="K1566" s="60">
        <v>33.994940381622897</v>
      </c>
      <c r="L1566" s="60">
        <v>56.379399758602098</v>
      </c>
      <c r="M1566" s="68">
        <v>62</v>
      </c>
      <c r="N1566" s="70">
        <f t="shared" si="194"/>
        <v>0.60869565217391308</v>
      </c>
      <c r="O1566" s="71">
        <v>32139506.131437998</v>
      </c>
      <c r="P1566" s="57">
        <f t="shared" si="195"/>
        <v>0.78319658783656043</v>
      </c>
      <c r="Q1566" s="68">
        <v>42</v>
      </c>
      <c r="R1566" s="68">
        <v>140</v>
      </c>
      <c r="S1566" s="72">
        <f t="shared" si="196"/>
        <v>33.430994992240521</v>
      </c>
    </row>
    <row r="1567" spans="1:19" x14ac:dyDescent="0.25">
      <c r="A1567" s="68">
        <f t="shared" si="199"/>
        <v>1565</v>
      </c>
      <c r="B1567" s="68" t="s">
        <v>405</v>
      </c>
      <c r="C1567" s="68" t="s">
        <v>406</v>
      </c>
      <c r="D1567" s="68" t="s">
        <v>2399</v>
      </c>
      <c r="E1567" s="68" t="str">
        <f t="shared" si="197"/>
        <v>AD</v>
      </c>
      <c r="F1567" s="68" t="s">
        <v>404</v>
      </c>
      <c r="G1567" s="68">
        <f t="shared" si="198"/>
        <v>76</v>
      </c>
      <c r="H1567" s="68">
        <f t="shared" si="200"/>
        <v>9</v>
      </c>
      <c r="I1567" s="68" t="str">
        <f t="shared" si="193"/>
        <v>76_9_AD</v>
      </c>
      <c r="J1567" s="60">
        <v>24.528814363656601</v>
      </c>
      <c r="K1567" s="60">
        <v>61.958555247094402</v>
      </c>
      <c r="L1567" s="60">
        <v>32.890950663817001</v>
      </c>
      <c r="M1567" s="68">
        <v>33</v>
      </c>
      <c r="N1567" s="70">
        <f t="shared" si="194"/>
        <v>0.38596491228070173</v>
      </c>
      <c r="O1567" s="71">
        <v>1717753.5</v>
      </c>
      <c r="P1567" s="57">
        <f t="shared" si="195"/>
        <v>0.19188189787138291</v>
      </c>
      <c r="Q1567" s="68">
        <v>22</v>
      </c>
      <c r="R1567" s="68">
        <v>38</v>
      </c>
      <c r="S1567" s="72">
        <f t="shared" si="196"/>
        <v>39.792773424856001</v>
      </c>
    </row>
    <row r="1568" spans="1:19" x14ac:dyDescent="0.25">
      <c r="A1568" s="68">
        <f t="shared" si="199"/>
        <v>1566</v>
      </c>
      <c r="B1568" s="68" t="s">
        <v>405</v>
      </c>
      <c r="C1568" s="68" t="s">
        <v>406</v>
      </c>
      <c r="D1568" s="68" t="s">
        <v>3088</v>
      </c>
      <c r="E1568" s="68" t="str">
        <f t="shared" si="197"/>
        <v>SERV</v>
      </c>
      <c r="F1568" s="68" t="s">
        <v>404</v>
      </c>
      <c r="G1568" s="68">
        <f t="shared" si="198"/>
        <v>76</v>
      </c>
      <c r="H1568" s="68">
        <f t="shared" si="200"/>
        <v>9</v>
      </c>
      <c r="I1568" s="68" t="str">
        <f t="shared" si="193"/>
        <v>76_9_SERV</v>
      </c>
      <c r="J1568" s="60">
        <v>21.785351632302401</v>
      </c>
      <c r="K1568" s="60">
        <v>48.494351521610099</v>
      </c>
      <c r="L1568" s="60">
        <v>30.6112629189507</v>
      </c>
      <c r="M1568" s="68">
        <v>59</v>
      </c>
      <c r="N1568" s="70">
        <f t="shared" si="194"/>
        <v>0.61403508771929827</v>
      </c>
      <c r="O1568" s="71">
        <v>7234385.9099999899</v>
      </c>
      <c r="P1568" s="57">
        <f t="shared" si="195"/>
        <v>0.80811810212861723</v>
      </c>
      <c r="Q1568" s="68">
        <v>35</v>
      </c>
      <c r="R1568" s="68">
        <v>68</v>
      </c>
      <c r="S1568" s="72">
        <f t="shared" si="196"/>
        <v>33.630322024287729</v>
      </c>
    </row>
    <row r="1569" spans="1:19" x14ac:dyDescent="0.25">
      <c r="A1569" s="68">
        <f t="shared" si="199"/>
        <v>1567</v>
      </c>
      <c r="B1569" s="68" t="s">
        <v>1731</v>
      </c>
      <c r="C1569" s="68" t="s">
        <v>1732</v>
      </c>
      <c r="D1569" s="68" t="s">
        <v>2399</v>
      </c>
      <c r="E1569" s="68" t="str">
        <f t="shared" si="197"/>
        <v>AD</v>
      </c>
      <c r="F1569" s="68" t="s">
        <v>1730</v>
      </c>
      <c r="G1569" s="68">
        <f t="shared" si="198"/>
        <v>77</v>
      </c>
      <c r="H1569" s="68">
        <f t="shared" si="200"/>
        <v>1</v>
      </c>
      <c r="I1569" s="68" t="str">
        <f t="shared" si="193"/>
        <v>77_1_AD</v>
      </c>
      <c r="J1569" s="60">
        <v>14.2939580952306</v>
      </c>
      <c r="K1569" s="60">
        <v>56.977253487574501</v>
      </c>
      <c r="L1569" s="60">
        <v>69.682918389837894</v>
      </c>
      <c r="M1569" s="68">
        <v>220</v>
      </c>
      <c r="N1569" s="70">
        <f t="shared" si="194"/>
        <v>0.16943521594684385</v>
      </c>
      <c r="O1569" s="71">
        <v>164515744.709999</v>
      </c>
      <c r="P1569" s="57">
        <f t="shared" si="195"/>
        <v>9.4701726967256261E-2</v>
      </c>
      <c r="Q1569" s="68">
        <v>204</v>
      </c>
      <c r="R1569" s="68">
        <v>337</v>
      </c>
      <c r="S1569" s="72">
        <f t="shared" si="196"/>
        <v>46.984709990880994</v>
      </c>
    </row>
    <row r="1570" spans="1:19" x14ac:dyDescent="0.25">
      <c r="A1570" s="68">
        <f t="shared" si="199"/>
        <v>1568</v>
      </c>
      <c r="B1570" s="68" t="s">
        <v>1731</v>
      </c>
      <c r="C1570" s="68" t="s">
        <v>1732</v>
      </c>
      <c r="D1570" s="68" t="s">
        <v>3088</v>
      </c>
      <c r="E1570" s="68" t="str">
        <f t="shared" si="197"/>
        <v>SERV</v>
      </c>
      <c r="F1570" s="68" t="s">
        <v>1730</v>
      </c>
      <c r="G1570" s="68">
        <f t="shared" si="198"/>
        <v>77</v>
      </c>
      <c r="H1570" s="68">
        <f t="shared" si="200"/>
        <v>1</v>
      </c>
      <c r="I1570" s="68" t="str">
        <f t="shared" si="193"/>
        <v>77_1_SERV</v>
      </c>
      <c r="J1570" s="60">
        <v>23.444625134640798</v>
      </c>
      <c r="K1570" s="60">
        <v>65.9776014864226</v>
      </c>
      <c r="L1570" s="60">
        <v>79.695477887324898</v>
      </c>
      <c r="M1570" s="68">
        <v>1180</v>
      </c>
      <c r="N1570" s="70">
        <f t="shared" si="194"/>
        <v>0.83056478405315615</v>
      </c>
      <c r="O1570" s="71">
        <v>1572683248.154</v>
      </c>
      <c r="P1570" s="57">
        <f t="shared" si="195"/>
        <v>0.90529827303274368</v>
      </c>
      <c r="Q1570" s="68">
        <v>1000</v>
      </c>
      <c r="R1570" s="68">
        <v>1981</v>
      </c>
      <c r="S1570" s="72">
        <f t="shared" si="196"/>
        <v>56.372568169462767</v>
      </c>
    </row>
    <row r="1571" spans="1:19" x14ac:dyDescent="0.25">
      <c r="A1571" s="68">
        <f t="shared" si="199"/>
        <v>1569</v>
      </c>
      <c r="B1571" s="68" t="s">
        <v>1731</v>
      </c>
      <c r="C1571" s="68" t="s">
        <v>2700</v>
      </c>
      <c r="D1571" s="68" t="s">
        <v>2860</v>
      </c>
      <c r="E1571" s="68" t="str">
        <f t="shared" si="197"/>
        <v>OP</v>
      </c>
      <c r="F1571" s="68" t="s">
        <v>2699</v>
      </c>
      <c r="G1571" s="68">
        <f t="shared" si="198"/>
        <v>77</v>
      </c>
      <c r="H1571" s="68">
        <f t="shared" si="200"/>
        <v>2</v>
      </c>
      <c r="I1571" s="68" t="str">
        <f t="shared" si="193"/>
        <v>77_2_OP</v>
      </c>
      <c r="J1571" s="60">
        <v>43.596292457212897</v>
      </c>
      <c r="K1571" s="60">
        <v>15.1842072494922</v>
      </c>
      <c r="L1571" s="60">
        <v>22.4678058591977</v>
      </c>
      <c r="M1571" s="68">
        <v>7</v>
      </c>
      <c r="N1571" s="70">
        <f t="shared" si="194"/>
        <v>0.54545454545454541</v>
      </c>
      <c r="O1571" s="71">
        <v>43537620.280000001</v>
      </c>
      <c r="P1571" s="57">
        <f t="shared" si="195"/>
        <v>0.91119037587283269</v>
      </c>
      <c r="Q1571" s="68">
        <v>6</v>
      </c>
      <c r="R1571" s="68">
        <v>7</v>
      </c>
      <c r="S1571" s="72">
        <f t="shared" si="196"/>
        <v>27.082768521967598</v>
      </c>
    </row>
    <row r="1572" spans="1:19" x14ac:dyDescent="0.25">
      <c r="A1572" s="68">
        <f t="shared" si="199"/>
        <v>1570</v>
      </c>
      <c r="B1572" s="68" t="s">
        <v>1731</v>
      </c>
      <c r="C1572" s="68" t="s">
        <v>2700</v>
      </c>
      <c r="D1572" s="68" t="s">
        <v>2893</v>
      </c>
      <c r="E1572" s="68" t="str">
        <f t="shared" si="197"/>
        <v>SOP</v>
      </c>
      <c r="F1572" s="68" t="s">
        <v>2699</v>
      </c>
      <c r="G1572" s="68">
        <f t="shared" si="198"/>
        <v>77</v>
      </c>
      <c r="H1572" s="68">
        <f t="shared" si="200"/>
        <v>2</v>
      </c>
      <c r="I1572" s="68" t="str">
        <f t="shared" si="193"/>
        <v>77_2_SOP</v>
      </c>
      <c r="J1572" s="60">
        <v>42.542511207958199</v>
      </c>
      <c r="K1572" s="60">
        <v>44.783815494536199</v>
      </c>
      <c r="L1572" s="60">
        <v>42.289048387198697</v>
      </c>
      <c r="M1572" s="68">
        <v>5</v>
      </c>
      <c r="N1572" s="70">
        <f t="shared" si="194"/>
        <v>0.45454545454545453</v>
      </c>
      <c r="O1572" s="71">
        <v>4243415.8600000003</v>
      </c>
      <c r="P1572" s="57">
        <f t="shared" si="195"/>
        <v>8.8809624127167378E-2</v>
      </c>
      <c r="Q1572" s="68">
        <v>5</v>
      </c>
      <c r="R1572" s="68">
        <v>5</v>
      </c>
      <c r="S1572" s="72">
        <f t="shared" si="196"/>
        <v>43.205125029897694</v>
      </c>
    </row>
    <row r="1573" spans="1:19" x14ac:dyDescent="0.25">
      <c r="A1573" s="68">
        <f t="shared" si="199"/>
        <v>1571</v>
      </c>
      <c r="B1573" s="68" t="s">
        <v>2259</v>
      </c>
      <c r="C1573" s="68" t="s">
        <v>2260</v>
      </c>
      <c r="D1573" s="68" t="s">
        <v>2399</v>
      </c>
      <c r="E1573" s="68" t="str">
        <f t="shared" si="197"/>
        <v>AD</v>
      </c>
      <c r="F1573" s="68" t="s">
        <v>2258</v>
      </c>
      <c r="G1573" s="68">
        <f t="shared" si="198"/>
        <v>78</v>
      </c>
      <c r="H1573" s="68">
        <f t="shared" si="200"/>
        <v>1</v>
      </c>
      <c r="I1573" s="68" t="str">
        <f t="shared" si="193"/>
        <v>78_1_AD</v>
      </c>
      <c r="J1573" s="60">
        <v>42.616365252608396</v>
      </c>
      <c r="K1573" s="60">
        <v>64.439988362924296</v>
      </c>
      <c r="L1573" s="60">
        <v>59.759844993140803</v>
      </c>
      <c r="M1573" s="68">
        <v>13</v>
      </c>
      <c r="N1573" s="70">
        <f t="shared" si="194"/>
        <v>0.22641509433962265</v>
      </c>
      <c r="O1573" s="71">
        <v>46552009.050913103</v>
      </c>
      <c r="P1573" s="57">
        <f t="shared" si="195"/>
        <v>4.1340181577957831E-2</v>
      </c>
      <c r="Q1573" s="68">
        <v>12</v>
      </c>
      <c r="R1573" s="68">
        <v>13</v>
      </c>
      <c r="S1573" s="72">
        <f t="shared" si="196"/>
        <v>55.605399536224496</v>
      </c>
    </row>
    <row r="1574" spans="1:19" x14ac:dyDescent="0.25">
      <c r="A1574" s="68">
        <f t="shared" si="199"/>
        <v>1572</v>
      </c>
      <c r="B1574" s="68" t="s">
        <v>2259</v>
      </c>
      <c r="C1574" s="68" t="s">
        <v>2260</v>
      </c>
      <c r="D1574" s="68" t="s">
        <v>3088</v>
      </c>
      <c r="E1574" s="68" t="str">
        <f t="shared" si="197"/>
        <v>SERV</v>
      </c>
      <c r="F1574" s="68" t="s">
        <v>2258</v>
      </c>
      <c r="G1574" s="68">
        <f t="shared" si="198"/>
        <v>78</v>
      </c>
      <c r="H1574" s="68">
        <f t="shared" si="200"/>
        <v>1</v>
      </c>
      <c r="I1574" s="68" t="str">
        <f t="shared" si="193"/>
        <v>78_1_SERV</v>
      </c>
      <c r="J1574" s="60">
        <v>24.061360819113698</v>
      </c>
      <c r="K1574" s="60">
        <v>44.8808297156856</v>
      </c>
      <c r="L1574" s="60">
        <v>90.982626720435704</v>
      </c>
      <c r="M1574" s="68">
        <v>52</v>
      </c>
      <c r="N1574" s="70">
        <f t="shared" si="194"/>
        <v>0.77358490566037741</v>
      </c>
      <c r="O1574" s="71">
        <v>1079519703.11917</v>
      </c>
      <c r="P1574" s="57">
        <f t="shared" si="195"/>
        <v>0.95865981842204218</v>
      </c>
      <c r="Q1574" s="68">
        <v>41</v>
      </c>
      <c r="R1574" s="68">
        <v>54</v>
      </c>
      <c r="S1574" s="72">
        <f t="shared" si="196"/>
        <v>53.308272418411661</v>
      </c>
    </row>
    <row r="1575" spans="1:19" x14ac:dyDescent="0.25">
      <c r="A1575" s="68">
        <f t="shared" si="199"/>
        <v>1573</v>
      </c>
      <c r="B1575" s="68" t="s">
        <v>644</v>
      </c>
      <c r="C1575" s="68" t="s">
        <v>645</v>
      </c>
      <c r="D1575" s="68" t="s">
        <v>2399</v>
      </c>
      <c r="E1575" s="68" t="str">
        <f t="shared" si="197"/>
        <v>AD</v>
      </c>
      <c r="F1575" s="68" t="s">
        <v>643</v>
      </c>
      <c r="G1575" s="68">
        <f t="shared" si="198"/>
        <v>79</v>
      </c>
      <c r="H1575" s="68">
        <f t="shared" si="200"/>
        <v>1</v>
      </c>
      <c r="I1575" s="68" t="str">
        <f t="shared" si="193"/>
        <v>79_1_AD</v>
      </c>
      <c r="J1575" s="60">
        <v>30.977115949223901</v>
      </c>
      <c r="K1575" s="60">
        <v>76.086431527750094</v>
      </c>
      <c r="L1575" s="60">
        <v>42.195267643253601</v>
      </c>
      <c r="M1575" s="68">
        <v>9</v>
      </c>
      <c r="N1575" s="70">
        <f t="shared" si="194"/>
        <v>2.7450980392156862E-2</v>
      </c>
      <c r="O1575" s="71">
        <v>27632208.52</v>
      </c>
      <c r="P1575" s="57">
        <f t="shared" si="195"/>
        <v>0.20924567729446286</v>
      </c>
      <c r="Q1575" s="68">
        <v>7</v>
      </c>
      <c r="R1575" s="68">
        <v>9</v>
      </c>
      <c r="S1575" s="72">
        <f t="shared" si="196"/>
        <v>49.752938373409201</v>
      </c>
    </row>
    <row r="1576" spans="1:19" x14ac:dyDescent="0.25">
      <c r="A1576" s="68">
        <f t="shared" si="199"/>
        <v>1574</v>
      </c>
      <c r="B1576" s="68" t="s">
        <v>644</v>
      </c>
      <c r="C1576" s="68" t="s">
        <v>645</v>
      </c>
      <c r="D1576" s="68" t="s">
        <v>2456</v>
      </c>
      <c r="E1576" s="68" t="str">
        <f t="shared" si="197"/>
        <v>AR</v>
      </c>
      <c r="F1576" s="68" t="s">
        <v>643</v>
      </c>
      <c r="G1576" s="68">
        <f t="shared" si="198"/>
        <v>79</v>
      </c>
      <c r="H1576" s="68">
        <f t="shared" si="200"/>
        <v>1</v>
      </c>
      <c r="I1576" s="68" t="str">
        <f t="shared" si="193"/>
        <v>79_1_AR</v>
      </c>
      <c r="J1576" s="60">
        <v>29.220941915923799</v>
      </c>
      <c r="K1576" s="60">
        <v>81.375275836544205</v>
      </c>
      <c r="L1576" s="60">
        <v>55.305618831003699</v>
      </c>
      <c r="M1576" s="68">
        <v>15</v>
      </c>
      <c r="N1576" s="70">
        <f t="shared" si="194"/>
        <v>4.7058823529411764E-2</v>
      </c>
      <c r="O1576" s="71">
        <v>31446557.440000001</v>
      </c>
      <c r="P1576" s="57">
        <f t="shared" si="195"/>
        <v>0.238129941924455</v>
      </c>
      <c r="Q1576" s="68">
        <v>12</v>
      </c>
      <c r="R1576" s="68">
        <v>16</v>
      </c>
      <c r="S1576" s="72">
        <f t="shared" si="196"/>
        <v>55.300612194490576</v>
      </c>
    </row>
    <row r="1577" spans="1:19" x14ac:dyDescent="0.25">
      <c r="A1577" s="68">
        <f t="shared" si="199"/>
        <v>1575</v>
      </c>
      <c r="B1577" s="68" t="s">
        <v>644</v>
      </c>
      <c r="C1577" s="68" t="s">
        <v>645</v>
      </c>
      <c r="D1577" s="68" t="s">
        <v>3088</v>
      </c>
      <c r="E1577" s="68" t="str">
        <f t="shared" si="197"/>
        <v>SERV</v>
      </c>
      <c r="F1577" s="68" t="s">
        <v>643</v>
      </c>
      <c r="G1577" s="68">
        <f t="shared" si="198"/>
        <v>79</v>
      </c>
      <c r="H1577" s="68">
        <f t="shared" si="200"/>
        <v>1</v>
      </c>
      <c r="I1577" s="68" t="str">
        <f t="shared" si="193"/>
        <v>79_1_SERV</v>
      </c>
      <c r="J1577" s="60">
        <v>20.020499048237902</v>
      </c>
      <c r="K1577" s="60">
        <v>99.084357734645806</v>
      </c>
      <c r="L1577" s="60">
        <v>39.408787262387698</v>
      </c>
      <c r="M1577" s="68">
        <v>560</v>
      </c>
      <c r="N1577" s="70">
        <f t="shared" si="194"/>
        <v>0.92549019607843142</v>
      </c>
      <c r="O1577" s="71">
        <v>72977527.280000001</v>
      </c>
      <c r="P1577" s="57">
        <f t="shared" si="195"/>
        <v>0.55262438078108211</v>
      </c>
      <c r="Q1577" s="68">
        <v>236</v>
      </c>
      <c r="R1577" s="68">
        <v>597</v>
      </c>
      <c r="S1577" s="72">
        <f t="shared" si="196"/>
        <v>52.837881348423799</v>
      </c>
    </row>
    <row r="1578" spans="1:19" x14ac:dyDescent="0.25">
      <c r="A1578" s="68">
        <f t="shared" si="199"/>
        <v>1576</v>
      </c>
      <c r="B1578" s="68" t="s">
        <v>934</v>
      </c>
      <c r="C1578" s="68" t="s">
        <v>935</v>
      </c>
      <c r="D1578" s="68" t="s">
        <v>2399</v>
      </c>
      <c r="E1578" s="68" t="str">
        <f t="shared" si="197"/>
        <v>AD</v>
      </c>
      <c r="F1578" s="68" t="s">
        <v>933</v>
      </c>
      <c r="G1578" s="68">
        <f t="shared" si="198"/>
        <v>80</v>
      </c>
      <c r="H1578" s="68">
        <f t="shared" si="200"/>
        <v>1</v>
      </c>
      <c r="I1578" s="68" t="str">
        <f t="shared" si="193"/>
        <v>80_1_AD</v>
      </c>
      <c r="J1578" s="60">
        <v>18.732034128802798</v>
      </c>
      <c r="K1578" s="60">
        <v>45.369445118755202</v>
      </c>
      <c r="L1578" s="60">
        <v>77.169132285552806</v>
      </c>
      <c r="M1578" s="68">
        <v>294</v>
      </c>
      <c r="N1578" s="70">
        <f t="shared" si="194"/>
        <v>0.47836538461538464</v>
      </c>
      <c r="O1578" s="71">
        <v>5055960994.7143097</v>
      </c>
      <c r="P1578" s="57">
        <f t="shared" si="195"/>
        <v>0.9334430013901972</v>
      </c>
      <c r="Q1578" s="68">
        <v>199</v>
      </c>
      <c r="R1578" s="68">
        <v>1438</v>
      </c>
      <c r="S1578" s="72">
        <f t="shared" si="196"/>
        <v>47.090203844370272</v>
      </c>
    </row>
    <row r="1579" spans="1:19" x14ac:dyDescent="0.25">
      <c r="A1579" s="68">
        <f t="shared" si="199"/>
        <v>1577</v>
      </c>
      <c r="B1579" s="68" t="s">
        <v>934</v>
      </c>
      <c r="C1579" s="68" t="s">
        <v>935</v>
      </c>
      <c r="D1579" s="68" t="s">
        <v>3088</v>
      </c>
      <c r="E1579" s="68" t="str">
        <f t="shared" si="197"/>
        <v>SERV</v>
      </c>
      <c r="F1579" s="68" t="s">
        <v>933</v>
      </c>
      <c r="G1579" s="68">
        <f t="shared" si="198"/>
        <v>80</v>
      </c>
      <c r="H1579" s="68">
        <f t="shared" si="200"/>
        <v>1</v>
      </c>
      <c r="I1579" s="68" t="str">
        <f t="shared" si="193"/>
        <v>80_1_SERV</v>
      </c>
      <c r="J1579" s="60">
        <v>22.0508647505639</v>
      </c>
      <c r="K1579" s="60">
        <v>49.975253690269398</v>
      </c>
      <c r="L1579" s="60">
        <v>37.409853959532199</v>
      </c>
      <c r="M1579" s="68">
        <v>321</v>
      </c>
      <c r="N1579" s="70">
        <f t="shared" si="194"/>
        <v>0.52163461538461542</v>
      </c>
      <c r="O1579" s="71">
        <v>360503628.38999897</v>
      </c>
      <c r="P1579" s="57">
        <f t="shared" si="195"/>
        <v>6.6556998609802701E-2</v>
      </c>
      <c r="Q1579" s="68">
        <v>217</v>
      </c>
      <c r="R1579" s="68">
        <v>344</v>
      </c>
      <c r="S1579" s="72">
        <f t="shared" si="196"/>
        <v>36.478657466788498</v>
      </c>
    </row>
    <row r="1580" spans="1:19" x14ac:dyDescent="0.25">
      <c r="A1580" s="68">
        <f t="shared" si="199"/>
        <v>1578</v>
      </c>
      <c r="B1580" s="68" t="s">
        <v>1626</v>
      </c>
      <c r="C1580" s="68" t="s">
        <v>1627</v>
      </c>
      <c r="D1580" s="68" t="s">
        <v>2399</v>
      </c>
      <c r="E1580" s="68" t="str">
        <f t="shared" si="197"/>
        <v>AD</v>
      </c>
      <c r="F1580" s="68" t="s">
        <v>1625</v>
      </c>
      <c r="G1580" s="68">
        <f t="shared" si="198"/>
        <v>81</v>
      </c>
      <c r="H1580" s="68">
        <f t="shared" si="200"/>
        <v>1</v>
      </c>
      <c r="I1580" s="68" t="str">
        <f t="shared" si="193"/>
        <v>81_1_AD</v>
      </c>
      <c r="J1580" s="60">
        <v>23.253459237489899</v>
      </c>
      <c r="K1580" s="60">
        <v>81.7988181520615</v>
      </c>
      <c r="L1580" s="60">
        <v>51.9213548428312</v>
      </c>
      <c r="M1580" s="68">
        <v>54</v>
      </c>
      <c r="N1580" s="70">
        <f t="shared" si="194"/>
        <v>0.41860465116279072</v>
      </c>
      <c r="O1580" s="71">
        <v>3715825.16</v>
      </c>
      <c r="P1580" s="57">
        <f t="shared" si="195"/>
        <v>0.16956778233877404</v>
      </c>
      <c r="Q1580" s="68">
        <v>36</v>
      </c>
      <c r="R1580" s="68">
        <v>65</v>
      </c>
      <c r="S1580" s="72">
        <f t="shared" si="196"/>
        <v>52.324544077460864</v>
      </c>
    </row>
    <row r="1581" spans="1:19" x14ac:dyDescent="0.25">
      <c r="A1581" s="68">
        <f t="shared" si="199"/>
        <v>1579</v>
      </c>
      <c r="B1581" s="68" t="s">
        <v>1626</v>
      </c>
      <c r="C1581" s="68" t="s">
        <v>1627</v>
      </c>
      <c r="D1581" s="68" t="s">
        <v>2456</v>
      </c>
      <c r="E1581" s="68" t="str">
        <f t="shared" si="197"/>
        <v>AR</v>
      </c>
      <c r="F1581" s="68" t="s">
        <v>1625</v>
      </c>
      <c r="G1581" s="68">
        <f t="shared" si="198"/>
        <v>81</v>
      </c>
      <c r="H1581" s="68">
        <f t="shared" si="200"/>
        <v>1</v>
      </c>
      <c r="I1581" s="68" t="str">
        <f t="shared" si="193"/>
        <v>81_1_AR</v>
      </c>
      <c r="J1581" s="60">
        <v>71.962348797274004</v>
      </c>
      <c r="K1581" s="60">
        <v>77.014121296220694</v>
      </c>
      <c r="L1581" s="60">
        <v>84.930464115358106</v>
      </c>
      <c r="M1581" s="68">
        <v>3</v>
      </c>
      <c r="N1581" s="70">
        <f t="shared" si="194"/>
        <v>2.3255813953488372E-2</v>
      </c>
      <c r="O1581" s="71">
        <v>8686891.1500000004</v>
      </c>
      <c r="P1581" s="57">
        <f t="shared" si="195"/>
        <v>0.39641716289036116</v>
      </c>
      <c r="Q1581" s="68">
        <v>2</v>
      </c>
      <c r="R1581" s="68">
        <v>3</v>
      </c>
      <c r="S1581" s="72">
        <f t="shared" si="196"/>
        <v>77.968978069617606</v>
      </c>
    </row>
    <row r="1582" spans="1:19" x14ac:dyDescent="0.25">
      <c r="A1582" s="68">
        <f t="shared" si="199"/>
        <v>1580</v>
      </c>
      <c r="B1582" s="68" t="s">
        <v>1626</v>
      </c>
      <c r="C1582" s="68" t="s">
        <v>1627</v>
      </c>
      <c r="D1582" s="68" t="s">
        <v>3088</v>
      </c>
      <c r="E1582" s="68" t="str">
        <f t="shared" si="197"/>
        <v>SERV</v>
      </c>
      <c r="F1582" s="68" t="s">
        <v>1625</v>
      </c>
      <c r="G1582" s="68">
        <f t="shared" si="198"/>
        <v>81</v>
      </c>
      <c r="H1582" s="68">
        <f t="shared" si="200"/>
        <v>1</v>
      </c>
      <c r="I1582" s="68" t="str">
        <f t="shared" si="193"/>
        <v>81_1_SERV</v>
      </c>
      <c r="J1582" s="60">
        <v>17.807736914173301</v>
      </c>
      <c r="K1582" s="60">
        <v>84.548153700222699</v>
      </c>
      <c r="L1582" s="60">
        <v>51.924896819651003</v>
      </c>
      <c r="M1582" s="68">
        <v>54</v>
      </c>
      <c r="N1582" s="70">
        <f t="shared" si="194"/>
        <v>0.55813953488372092</v>
      </c>
      <c r="O1582" s="71">
        <v>9510792.9000000004</v>
      </c>
      <c r="P1582" s="57">
        <f t="shared" si="195"/>
        <v>0.43401505477086477</v>
      </c>
      <c r="Q1582" s="68">
        <v>48</v>
      </c>
      <c r="R1582" s="68">
        <v>75</v>
      </c>
      <c r="S1582" s="72">
        <f t="shared" si="196"/>
        <v>51.426929144682333</v>
      </c>
    </row>
    <row r="1583" spans="1:19" x14ac:dyDescent="0.25">
      <c r="A1583" s="68">
        <f t="shared" si="199"/>
        <v>1581</v>
      </c>
      <c r="B1583" s="68" t="s">
        <v>600</v>
      </c>
      <c r="C1583" s="68" t="s">
        <v>601</v>
      </c>
      <c r="D1583" s="68" t="s">
        <v>2399</v>
      </c>
      <c r="E1583" s="68" t="str">
        <f t="shared" si="197"/>
        <v>AD</v>
      </c>
      <c r="F1583" s="68" t="s">
        <v>599</v>
      </c>
      <c r="G1583" s="68">
        <f t="shared" si="198"/>
        <v>82</v>
      </c>
      <c r="H1583" s="68">
        <f t="shared" si="200"/>
        <v>1</v>
      </c>
      <c r="I1583" s="68" t="str">
        <f t="shared" si="193"/>
        <v>82_1_AD</v>
      </c>
      <c r="J1583" s="60">
        <v>21.786234771468902</v>
      </c>
      <c r="K1583" s="60">
        <v>38.046755711458999</v>
      </c>
      <c r="L1583" s="60">
        <v>47.670481851931498</v>
      </c>
      <c r="M1583" s="68">
        <v>112</v>
      </c>
      <c r="N1583" s="70">
        <f t="shared" si="194"/>
        <v>0.55384615384615388</v>
      </c>
      <c r="O1583" s="71">
        <v>38654548.6717344</v>
      </c>
      <c r="P1583" s="57">
        <f t="shared" si="195"/>
        <v>0.38834177694708766</v>
      </c>
      <c r="Q1583" s="68">
        <v>144</v>
      </c>
      <c r="R1583" s="68">
        <v>238</v>
      </c>
      <c r="S1583" s="72">
        <f t="shared" si="196"/>
        <v>35.834490778286465</v>
      </c>
    </row>
    <row r="1584" spans="1:19" x14ac:dyDescent="0.25">
      <c r="A1584" s="68">
        <f t="shared" si="199"/>
        <v>1582</v>
      </c>
      <c r="B1584" s="68" t="s">
        <v>600</v>
      </c>
      <c r="C1584" s="68" t="s">
        <v>601</v>
      </c>
      <c r="D1584" s="68" t="s">
        <v>3088</v>
      </c>
      <c r="E1584" s="68" t="str">
        <f t="shared" si="197"/>
        <v>SERV</v>
      </c>
      <c r="F1584" s="68" t="s">
        <v>599</v>
      </c>
      <c r="G1584" s="68">
        <f t="shared" si="198"/>
        <v>82</v>
      </c>
      <c r="H1584" s="68">
        <f t="shared" si="200"/>
        <v>1</v>
      </c>
      <c r="I1584" s="68" t="str">
        <f t="shared" si="193"/>
        <v>82_1_SERV</v>
      </c>
      <c r="J1584" s="60">
        <v>17.938606692846001</v>
      </c>
      <c r="K1584" s="60">
        <v>41.692482448468198</v>
      </c>
      <c r="L1584" s="60">
        <v>31.5869859750774</v>
      </c>
      <c r="M1584" s="68">
        <v>255</v>
      </c>
      <c r="N1584" s="70">
        <f t="shared" si="194"/>
        <v>0.44615384615384618</v>
      </c>
      <c r="O1584" s="71">
        <v>60882897.378014602</v>
      </c>
      <c r="P1584" s="57">
        <f t="shared" si="195"/>
        <v>0.61165822305291229</v>
      </c>
      <c r="Q1584" s="68">
        <v>116</v>
      </c>
      <c r="R1584" s="68">
        <v>266</v>
      </c>
      <c r="S1584" s="72">
        <f t="shared" si="196"/>
        <v>30.4060250387972</v>
      </c>
    </row>
    <row r="1585" spans="1:19" x14ac:dyDescent="0.25">
      <c r="A1585" s="68">
        <f t="shared" si="199"/>
        <v>1583</v>
      </c>
      <c r="B1585" s="68" t="s">
        <v>1548</v>
      </c>
      <c r="C1585" s="68" t="s">
        <v>1549</v>
      </c>
      <c r="D1585" s="68" t="s">
        <v>2399</v>
      </c>
      <c r="E1585" s="68" t="str">
        <f t="shared" si="197"/>
        <v>AD</v>
      </c>
      <c r="F1585" s="68" t="s">
        <v>1547</v>
      </c>
      <c r="G1585" s="68">
        <f t="shared" si="198"/>
        <v>83</v>
      </c>
      <c r="H1585" s="68">
        <f t="shared" si="200"/>
        <v>1</v>
      </c>
      <c r="I1585" s="68" t="str">
        <f t="shared" si="193"/>
        <v>83_1_AD</v>
      </c>
      <c r="J1585" s="60">
        <v>21.198073541863401</v>
      </c>
      <c r="K1585" s="60">
        <v>51.539346429277501</v>
      </c>
      <c r="L1585" s="60">
        <v>24.853980890114801</v>
      </c>
      <c r="M1585" s="68">
        <v>86</v>
      </c>
      <c r="N1585" s="70">
        <f t="shared" si="194"/>
        <v>0.24324324324324326</v>
      </c>
      <c r="O1585" s="71">
        <v>45994671.815785699</v>
      </c>
      <c r="P1585" s="57">
        <f t="shared" si="195"/>
        <v>3.9718782045152744E-3</v>
      </c>
      <c r="Q1585" s="68">
        <v>72</v>
      </c>
      <c r="R1585" s="68">
        <v>95</v>
      </c>
      <c r="S1585" s="72">
        <f t="shared" si="196"/>
        <v>32.530466953751898</v>
      </c>
    </row>
    <row r="1586" spans="1:19" x14ac:dyDescent="0.25">
      <c r="A1586" s="68">
        <f t="shared" si="199"/>
        <v>1584</v>
      </c>
      <c r="B1586" s="68" t="s">
        <v>1548</v>
      </c>
      <c r="C1586" s="68" t="s">
        <v>1549</v>
      </c>
      <c r="D1586" s="68" t="s">
        <v>2456</v>
      </c>
      <c r="E1586" s="68" t="str">
        <f t="shared" si="197"/>
        <v>AR</v>
      </c>
      <c r="F1586" s="68" t="s">
        <v>1547</v>
      </c>
      <c r="G1586" s="68">
        <f t="shared" si="198"/>
        <v>83</v>
      </c>
      <c r="H1586" s="68">
        <f t="shared" si="200"/>
        <v>1</v>
      </c>
      <c r="I1586" s="68" t="str">
        <f t="shared" si="193"/>
        <v>83_1_AR</v>
      </c>
      <c r="J1586" s="60">
        <v>70.473586515929696</v>
      </c>
      <c r="K1586" s="60">
        <v>30.3100621523607</v>
      </c>
      <c r="L1586" s="60">
        <v>17.8042516454199</v>
      </c>
      <c r="M1586" s="68">
        <v>7</v>
      </c>
      <c r="N1586" s="70">
        <f t="shared" si="194"/>
        <v>1.6891891891891893E-2</v>
      </c>
      <c r="O1586" s="71">
        <v>4435586.53</v>
      </c>
      <c r="P1586" s="57">
        <f t="shared" si="195"/>
        <v>3.8303587714049191E-4</v>
      </c>
      <c r="Q1586" s="68">
        <v>5</v>
      </c>
      <c r="R1586" s="68">
        <v>7</v>
      </c>
      <c r="S1586" s="72">
        <f t="shared" si="196"/>
        <v>39.529300104570098</v>
      </c>
    </row>
    <row r="1587" spans="1:19" x14ac:dyDescent="0.25">
      <c r="A1587" s="68">
        <f t="shared" si="199"/>
        <v>1585</v>
      </c>
      <c r="B1587" s="68" t="s">
        <v>1548</v>
      </c>
      <c r="C1587" s="68" t="s">
        <v>1549</v>
      </c>
      <c r="D1587" s="68" t="s">
        <v>3088</v>
      </c>
      <c r="E1587" s="68" t="str">
        <f t="shared" si="197"/>
        <v>SERV</v>
      </c>
      <c r="F1587" s="68" t="s">
        <v>1547</v>
      </c>
      <c r="G1587" s="68">
        <f t="shared" si="198"/>
        <v>83</v>
      </c>
      <c r="H1587" s="68">
        <f t="shared" si="200"/>
        <v>1</v>
      </c>
      <c r="I1587" s="68" t="str">
        <f t="shared" si="193"/>
        <v>83_1_SERV</v>
      </c>
      <c r="J1587" s="60">
        <v>44.170914658117198</v>
      </c>
      <c r="K1587" s="60">
        <v>61.920707762963502</v>
      </c>
      <c r="L1587" s="60">
        <v>44.3996271841579</v>
      </c>
      <c r="M1587" s="68">
        <v>540</v>
      </c>
      <c r="N1587" s="70">
        <f t="shared" si="194"/>
        <v>0.73986486486486491</v>
      </c>
      <c r="O1587" s="71">
        <v>11529650863.854401</v>
      </c>
      <c r="P1587" s="57">
        <f t="shared" si="195"/>
        <v>0.99564508591834433</v>
      </c>
      <c r="Q1587" s="68">
        <v>219</v>
      </c>
      <c r="R1587" s="68">
        <v>550</v>
      </c>
      <c r="S1587" s="72">
        <f t="shared" si="196"/>
        <v>50.163749868412872</v>
      </c>
    </row>
    <row r="1588" spans="1:19" x14ac:dyDescent="0.25">
      <c r="A1588" s="68">
        <f t="shared" si="199"/>
        <v>1586</v>
      </c>
      <c r="B1588" s="68" t="s">
        <v>865</v>
      </c>
      <c r="C1588" s="68" t="s">
        <v>866</v>
      </c>
      <c r="D1588" s="68" t="s">
        <v>2399</v>
      </c>
      <c r="E1588" s="68" t="str">
        <f t="shared" si="197"/>
        <v>AD</v>
      </c>
      <c r="F1588" s="68" t="s">
        <v>864</v>
      </c>
      <c r="G1588" s="68">
        <f t="shared" si="198"/>
        <v>84</v>
      </c>
      <c r="H1588" s="68">
        <f t="shared" si="200"/>
        <v>1</v>
      </c>
      <c r="I1588" s="68" t="str">
        <f t="shared" si="193"/>
        <v>84_1_AD</v>
      </c>
      <c r="J1588" s="60">
        <v>27.090145832931999</v>
      </c>
      <c r="K1588" s="60">
        <v>72.689090353169803</v>
      </c>
      <c r="L1588" s="60">
        <v>24.77325303632</v>
      </c>
      <c r="M1588" s="68">
        <v>13</v>
      </c>
      <c r="N1588" s="70">
        <f t="shared" si="194"/>
        <v>0.15853658536585366</v>
      </c>
      <c r="O1588" s="71">
        <v>18945448.960000001</v>
      </c>
      <c r="P1588" s="57">
        <f t="shared" si="195"/>
        <v>0.11007520221537866</v>
      </c>
      <c r="Q1588" s="68">
        <v>13</v>
      </c>
      <c r="R1588" s="68">
        <v>13</v>
      </c>
      <c r="S1588" s="72">
        <f t="shared" si="196"/>
        <v>41.517496407473935</v>
      </c>
    </row>
    <row r="1589" spans="1:19" x14ac:dyDescent="0.25">
      <c r="A1589" s="68">
        <f t="shared" si="199"/>
        <v>1587</v>
      </c>
      <c r="B1589" s="68" t="s">
        <v>865</v>
      </c>
      <c r="C1589" s="68" t="s">
        <v>866</v>
      </c>
      <c r="D1589" s="68" t="s">
        <v>3088</v>
      </c>
      <c r="E1589" s="68" t="str">
        <f t="shared" si="197"/>
        <v>SERV</v>
      </c>
      <c r="F1589" s="68" t="s">
        <v>864</v>
      </c>
      <c r="G1589" s="68">
        <f t="shared" si="198"/>
        <v>84</v>
      </c>
      <c r="H1589" s="68">
        <f t="shared" si="200"/>
        <v>1</v>
      </c>
      <c r="I1589" s="68" t="str">
        <f t="shared" si="193"/>
        <v>84_1_SERV</v>
      </c>
      <c r="J1589" s="60">
        <v>26.100005108953599</v>
      </c>
      <c r="K1589" s="60">
        <v>82.675861028423</v>
      </c>
      <c r="L1589" s="60">
        <v>47.009548919002597</v>
      </c>
      <c r="M1589" s="68">
        <v>89</v>
      </c>
      <c r="N1589" s="70">
        <f t="shared" si="194"/>
        <v>0.84146341463414631</v>
      </c>
      <c r="O1589" s="71">
        <v>153168238.58000001</v>
      </c>
      <c r="P1589" s="57">
        <f t="shared" si="195"/>
        <v>0.8899247977846213</v>
      </c>
      <c r="Q1589" s="68">
        <v>69</v>
      </c>
      <c r="R1589" s="68">
        <v>99</v>
      </c>
      <c r="S1589" s="72">
        <f t="shared" si="196"/>
        <v>51.928471685459726</v>
      </c>
    </row>
    <row r="1590" spans="1:19" x14ac:dyDescent="0.25">
      <c r="A1590" s="68">
        <f t="shared" si="199"/>
        <v>1588</v>
      </c>
      <c r="B1590" s="68" t="s">
        <v>865</v>
      </c>
      <c r="C1590" s="68" t="s">
        <v>2235</v>
      </c>
      <c r="D1590" s="68" t="s">
        <v>2399</v>
      </c>
      <c r="E1590" s="68" t="str">
        <f t="shared" si="197"/>
        <v>AD</v>
      </c>
      <c r="F1590" s="68" t="s">
        <v>2234</v>
      </c>
      <c r="G1590" s="68">
        <f t="shared" si="198"/>
        <v>84</v>
      </c>
      <c r="H1590" s="68">
        <f t="shared" si="200"/>
        <v>2</v>
      </c>
      <c r="I1590" s="68" t="str">
        <f t="shared" si="193"/>
        <v>84_2_AD</v>
      </c>
      <c r="J1590" s="60">
        <v>42.330566860269599</v>
      </c>
      <c r="K1590" s="60">
        <v>34.625100098139498</v>
      </c>
      <c r="L1590" s="60">
        <v>25.946328294515698</v>
      </c>
      <c r="M1590" s="68">
        <v>33</v>
      </c>
      <c r="N1590" s="70">
        <f t="shared" si="194"/>
        <v>0.192</v>
      </c>
      <c r="O1590" s="71">
        <v>17306404.789999999</v>
      </c>
      <c r="P1590" s="57">
        <f t="shared" si="195"/>
        <v>1.9524284951414082E-2</v>
      </c>
      <c r="Q1590" s="68">
        <v>24</v>
      </c>
      <c r="R1590" s="68">
        <v>53</v>
      </c>
      <c r="S1590" s="72">
        <f t="shared" si="196"/>
        <v>34.300665084308264</v>
      </c>
    </row>
    <row r="1591" spans="1:19" x14ac:dyDescent="0.25">
      <c r="A1591" s="68">
        <f t="shared" si="199"/>
        <v>1589</v>
      </c>
      <c r="B1591" s="68" t="s">
        <v>865</v>
      </c>
      <c r="C1591" s="68" t="s">
        <v>2235</v>
      </c>
      <c r="D1591" s="68" t="s">
        <v>2456</v>
      </c>
      <c r="E1591" s="68" t="str">
        <f t="shared" si="197"/>
        <v>AR</v>
      </c>
      <c r="F1591" s="68" t="s">
        <v>2234</v>
      </c>
      <c r="G1591" s="68">
        <f t="shared" si="198"/>
        <v>84</v>
      </c>
      <c r="H1591" s="68">
        <f t="shared" si="200"/>
        <v>2</v>
      </c>
      <c r="I1591" s="68" t="str">
        <f t="shared" si="193"/>
        <v>84_2_AR</v>
      </c>
      <c r="J1591" s="60">
        <v>56.922335894013202</v>
      </c>
      <c r="K1591" s="60">
        <v>38.871538602652898</v>
      </c>
      <c r="L1591" s="60">
        <v>52.297083814875698</v>
      </c>
      <c r="M1591" s="68">
        <v>9</v>
      </c>
      <c r="N1591" s="70">
        <f t="shared" si="194"/>
        <v>5.6000000000000001E-2</v>
      </c>
      <c r="O1591" s="71">
        <v>40496908.270000003</v>
      </c>
      <c r="P1591" s="57">
        <f t="shared" si="195"/>
        <v>4.5686737731433676E-2</v>
      </c>
      <c r="Q1591" s="68">
        <v>7</v>
      </c>
      <c r="R1591" s="68">
        <v>14</v>
      </c>
      <c r="S1591" s="72">
        <f t="shared" si="196"/>
        <v>49.36365277051393</v>
      </c>
    </row>
    <row r="1592" spans="1:19" x14ac:dyDescent="0.25">
      <c r="A1592" s="68">
        <f t="shared" si="199"/>
        <v>1590</v>
      </c>
      <c r="B1592" s="68" t="s">
        <v>865</v>
      </c>
      <c r="C1592" s="68" t="s">
        <v>2235</v>
      </c>
      <c r="D1592" s="68" t="s">
        <v>3088</v>
      </c>
      <c r="E1592" s="68" t="str">
        <f t="shared" si="197"/>
        <v>SERV</v>
      </c>
      <c r="F1592" s="68" t="s">
        <v>2234</v>
      </c>
      <c r="G1592" s="68">
        <f t="shared" si="198"/>
        <v>84</v>
      </c>
      <c r="H1592" s="68">
        <f t="shared" si="200"/>
        <v>2</v>
      </c>
      <c r="I1592" s="68" t="str">
        <f t="shared" si="193"/>
        <v>84_2_SERV</v>
      </c>
      <c r="J1592" s="60">
        <v>9.1875992384384197</v>
      </c>
      <c r="K1592" s="60">
        <v>49.094320540246699</v>
      </c>
      <c r="L1592" s="60">
        <v>44.4224367943198</v>
      </c>
      <c r="M1592" s="68">
        <v>127</v>
      </c>
      <c r="N1592" s="70">
        <f t="shared" si="194"/>
        <v>0.752</v>
      </c>
      <c r="O1592" s="71">
        <v>828600713.15999997</v>
      </c>
      <c r="P1592" s="57">
        <f t="shared" si="195"/>
        <v>0.93478897731715216</v>
      </c>
      <c r="Q1592" s="68">
        <v>94</v>
      </c>
      <c r="R1592" s="68">
        <v>190</v>
      </c>
      <c r="S1592" s="72">
        <f t="shared" si="196"/>
        <v>34.234785524334974</v>
      </c>
    </row>
    <row r="1593" spans="1:19" x14ac:dyDescent="0.25">
      <c r="A1593" s="68">
        <f t="shared" si="199"/>
        <v>1591</v>
      </c>
      <c r="B1593" s="68" t="s">
        <v>41</v>
      </c>
      <c r="C1593" s="68" t="s">
        <v>167</v>
      </c>
      <c r="D1593" s="68" t="s">
        <v>2399</v>
      </c>
      <c r="E1593" s="68" t="str">
        <f t="shared" si="197"/>
        <v>AD</v>
      </c>
      <c r="F1593" s="68" t="s">
        <v>166</v>
      </c>
      <c r="G1593" s="68">
        <f t="shared" si="198"/>
        <v>85</v>
      </c>
      <c r="H1593" s="68">
        <f t="shared" si="200"/>
        <v>1</v>
      </c>
      <c r="I1593" s="68" t="str">
        <f t="shared" si="193"/>
        <v>85_1_AD</v>
      </c>
      <c r="J1593" s="60">
        <v>29.748831075558702</v>
      </c>
      <c r="K1593" s="60">
        <v>22.1552910704795</v>
      </c>
      <c r="L1593" s="60">
        <v>12.541598304816601</v>
      </c>
      <c r="M1593" s="68">
        <v>41</v>
      </c>
      <c r="N1593" s="70">
        <f t="shared" si="194"/>
        <v>0.35384615384615387</v>
      </c>
      <c r="O1593" s="71">
        <v>1662120.54</v>
      </c>
      <c r="P1593" s="57">
        <f t="shared" si="195"/>
        <v>3.5796782946496436E-2</v>
      </c>
      <c r="Q1593" s="68">
        <v>23</v>
      </c>
      <c r="R1593" s="68">
        <v>41</v>
      </c>
      <c r="S1593" s="72">
        <f t="shared" si="196"/>
        <v>21.481906816951604</v>
      </c>
    </row>
    <row r="1594" spans="1:19" x14ac:dyDescent="0.25">
      <c r="A1594" s="68">
        <f t="shared" si="199"/>
        <v>1592</v>
      </c>
      <c r="B1594" s="68" t="s">
        <v>41</v>
      </c>
      <c r="C1594" s="68" t="s">
        <v>167</v>
      </c>
      <c r="D1594" s="68" t="s">
        <v>2456</v>
      </c>
      <c r="E1594" s="68" t="str">
        <f t="shared" si="197"/>
        <v>AR</v>
      </c>
      <c r="F1594" s="69" t="s">
        <v>166</v>
      </c>
      <c r="G1594" s="68">
        <f t="shared" si="198"/>
        <v>85</v>
      </c>
      <c r="H1594" s="68">
        <f t="shared" si="200"/>
        <v>1</v>
      </c>
      <c r="I1594" s="68" t="str">
        <f t="shared" si="193"/>
        <v>85_1_AR</v>
      </c>
      <c r="J1594" s="60">
        <v>96.744070848782698</v>
      </c>
      <c r="K1594" s="60">
        <v>25.6015381964284</v>
      </c>
      <c r="L1594" s="60">
        <v>25.8696241270918</v>
      </c>
      <c r="M1594" s="68">
        <v>4</v>
      </c>
      <c r="N1594" s="70">
        <f t="shared" si="194"/>
        <v>1.5384615384615385E-2</v>
      </c>
      <c r="O1594" s="71">
        <v>2534289.5</v>
      </c>
      <c r="P1594" s="57">
        <f t="shared" si="195"/>
        <v>5.4580524680288824E-2</v>
      </c>
      <c r="Q1594" s="68">
        <v>1</v>
      </c>
      <c r="R1594" s="68">
        <v>4</v>
      </c>
      <c r="S1594" s="72">
        <f t="shared" si="196"/>
        <v>49.40507772410097</v>
      </c>
    </row>
    <row r="1595" spans="1:19" x14ac:dyDescent="0.25">
      <c r="A1595" s="68">
        <f t="shared" si="199"/>
        <v>1593</v>
      </c>
      <c r="B1595" s="68" t="s">
        <v>41</v>
      </c>
      <c r="C1595" s="68" t="s">
        <v>167</v>
      </c>
      <c r="D1595" s="68" t="s">
        <v>2860</v>
      </c>
      <c r="E1595" s="68" t="str">
        <f t="shared" si="197"/>
        <v>OP</v>
      </c>
      <c r="F1595" s="68" t="s">
        <v>166</v>
      </c>
      <c r="G1595" s="68">
        <f t="shared" si="198"/>
        <v>85</v>
      </c>
      <c r="H1595" s="68">
        <f t="shared" si="200"/>
        <v>1</v>
      </c>
      <c r="I1595" s="68" t="str">
        <f t="shared" si="193"/>
        <v>85_1_OP</v>
      </c>
      <c r="J1595" s="60">
        <v>22.9381167523659</v>
      </c>
      <c r="K1595" s="60">
        <v>20.6060438148609</v>
      </c>
      <c r="L1595" s="60">
        <v>23.452881296522602</v>
      </c>
      <c r="M1595" s="68">
        <v>22</v>
      </c>
      <c r="N1595" s="70">
        <f t="shared" si="194"/>
        <v>0.2</v>
      </c>
      <c r="O1595" s="71">
        <v>26836317.170000002</v>
      </c>
      <c r="P1595" s="57">
        <f t="shared" si="195"/>
        <v>0.57796880412645979</v>
      </c>
      <c r="Q1595" s="68">
        <v>13</v>
      </c>
      <c r="R1595" s="68">
        <v>22</v>
      </c>
      <c r="S1595" s="72">
        <f t="shared" si="196"/>
        <v>22.332347287916466</v>
      </c>
    </row>
    <row r="1596" spans="1:19" x14ac:dyDescent="0.25">
      <c r="A1596" s="68">
        <f t="shared" si="199"/>
        <v>1594</v>
      </c>
      <c r="B1596" s="68" t="s">
        <v>41</v>
      </c>
      <c r="C1596" s="68" t="s">
        <v>167</v>
      </c>
      <c r="D1596" s="68" t="s">
        <v>3088</v>
      </c>
      <c r="E1596" s="68" t="str">
        <f t="shared" si="197"/>
        <v>SERV</v>
      </c>
      <c r="F1596" s="68" t="s">
        <v>166</v>
      </c>
      <c r="G1596" s="68">
        <f t="shared" si="198"/>
        <v>85</v>
      </c>
      <c r="H1596" s="68">
        <f t="shared" si="200"/>
        <v>1</v>
      </c>
      <c r="I1596" s="68" t="str">
        <f t="shared" si="193"/>
        <v>85_1_SERV</v>
      </c>
      <c r="J1596" s="60">
        <v>44.425388946731601</v>
      </c>
      <c r="K1596" s="60">
        <v>57.752961861398099</v>
      </c>
      <c r="L1596" s="60">
        <v>57.433857823480402</v>
      </c>
      <c r="M1596" s="68">
        <v>26</v>
      </c>
      <c r="N1596" s="70">
        <f t="shared" si="194"/>
        <v>0.29230769230769232</v>
      </c>
      <c r="O1596" s="71">
        <v>3049278.56</v>
      </c>
      <c r="P1596" s="57">
        <f t="shared" si="195"/>
        <v>6.5671748906806257E-2</v>
      </c>
      <c r="Q1596" s="68">
        <v>19</v>
      </c>
      <c r="R1596" s="68">
        <v>26</v>
      </c>
      <c r="S1596" s="72">
        <f t="shared" si="196"/>
        <v>53.204069543870027</v>
      </c>
    </row>
    <row r="1597" spans="1:19" x14ac:dyDescent="0.25">
      <c r="A1597" s="68">
        <f t="shared" si="199"/>
        <v>1595</v>
      </c>
      <c r="B1597" s="68" t="s">
        <v>41</v>
      </c>
      <c r="C1597" s="68" t="s">
        <v>167</v>
      </c>
      <c r="D1597" s="68" t="s">
        <v>2893</v>
      </c>
      <c r="E1597" s="68" t="str">
        <f t="shared" si="197"/>
        <v>SOP</v>
      </c>
      <c r="F1597" s="68" t="s">
        <v>166</v>
      </c>
      <c r="G1597" s="68">
        <f t="shared" si="198"/>
        <v>85</v>
      </c>
      <c r="H1597" s="68">
        <f t="shared" si="200"/>
        <v>1</v>
      </c>
      <c r="I1597" s="68" t="str">
        <f t="shared" si="193"/>
        <v>85_1_SOP</v>
      </c>
      <c r="J1597" s="60">
        <v>10.005254658593</v>
      </c>
      <c r="K1597" s="60">
        <v>12.3908985083541</v>
      </c>
      <c r="L1597" s="60">
        <v>36.919333215383901</v>
      </c>
      <c r="M1597" s="68">
        <v>10</v>
      </c>
      <c r="N1597" s="70">
        <f t="shared" si="194"/>
        <v>0.13846153846153847</v>
      </c>
      <c r="O1597" s="71">
        <v>12350114.749999899</v>
      </c>
      <c r="P1597" s="57">
        <f t="shared" si="195"/>
        <v>0.26598213933994858</v>
      </c>
      <c r="Q1597" s="68">
        <v>9</v>
      </c>
      <c r="R1597" s="68">
        <v>10</v>
      </c>
      <c r="S1597" s="72">
        <f t="shared" si="196"/>
        <v>19.771828794110334</v>
      </c>
    </row>
    <row r="1598" spans="1:19" x14ac:dyDescent="0.25">
      <c r="A1598" s="68">
        <f t="shared" si="199"/>
        <v>1596</v>
      </c>
      <c r="B1598" s="68" t="s">
        <v>41</v>
      </c>
      <c r="C1598" s="68" t="s">
        <v>1631</v>
      </c>
      <c r="D1598" s="68" t="s">
        <v>2399</v>
      </c>
      <c r="E1598" s="68" t="str">
        <f t="shared" si="197"/>
        <v>AD</v>
      </c>
      <c r="F1598" s="68" t="s">
        <v>1630</v>
      </c>
      <c r="G1598" s="68">
        <f t="shared" si="198"/>
        <v>85</v>
      </c>
      <c r="H1598" s="68">
        <f t="shared" si="200"/>
        <v>2</v>
      </c>
      <c r="I1598" s="68" t="str">
        <f t="shared" si="193"/>
        <v>85_2_AD</v>
      </c>
      <c r="J1598" s="60">
        <v>15.9891488501849</v>
      </c>
      <c r="K1598" s="60">
        <v>59.386485436788703</v>
      </c>
      <c r="L1598" s="60">
        <v>46.210674462672003</v>
      </c>
      <c r="M1598" s="68">
        <v>53</v>
      </c>
      <c r="N1598" s="70">
        <f t="shared" si="194"/>
        <v>0.40298507462686567</v>
      </c>
      <c r="O1598" s="71">
        <v>11357646.48</v>
      </c>
      <c r="P1598" s="57">
        <f t="shared" si="195"/>
        <v>0.13528927034233384</v>
      </c>
      <c r="Q1598" s="68">
        <v>54</v>
      </c>
      <c r="R1598" s="68">
        <v>76</v>
      </c>
      <c r="S1598" s="72">
        <f t="shared" si="196"/>
        <v>40.528769583215201</v>
      </c>
    </row>
    <row r="1599" spans="1:19" x14ac:dyDescent="0.25">
      <c r="A1599" s="68">
        <f t="shared" si="199"/>
        <v>1597</v>
      </c>
      <c r="B1599" s="68" t="s">
        <v>41</v>
      </c>
      <c r="C1599" s="68" t="s">
        <v>1631</v>
      </c>
      <c r="D1599" s="68" t="s">
        <v>2456</v>
      </c>
      <c r="E1599" s="68" t="str">
        <f t="shared" si="197"/>
        <v>AR</v>
      </c>
      <c r="F1599" s="68" t="s">
        <v>1630</v>
      </c>
      <c r="G1599" s="68">
        <f t="shared" si="198"/>
        <v>85</v>
      </c>
      <c r="H1599" s="68">
        <f t="shared" si="200"/>
        <v>2</v>
      </c>
      <c r="I1599" s="68" t="str">
        <f t="shared" si="193"/>
        <v>85_2_AR</v>
      </c>
      <c r="J1599" s="60">
        <v>51.612057867564303</v>
      </c>
      <c r="K1599" s="60">
        <v>47.153002087293103</v>
      </c>
      <c r="L1599" s="60">
        <v>13.3880534566081</v>
      </c>
      <c r="M1599" s="68">
        <v>7</v>
      </c>
      <c r="N1599" s="70">
        <f t="shared" si="194"/>
        <v>3.7313432835820892E-2</v>
      </c>
      <c r="O1599" s="71">
        <v>475684.11</v>
      </c>
      <c r="P1599" s="57">
        <f t="shared" si="195"/>
        <v>5.6662228630435831E-3</v>
      </c>
      <c r="Q1599" s="68">
        <v>5</v>
      </c>
      <c r="R1599" s="68">
        <v>7</v>
      </c>
      <c r="S1599" s="72">
        <f t="shared" si="196"/>
        <v>37.384371137155171</v>
      </c>
    </row>
    <row r="1600" spans="1:19" x14ac:dyDescent="0.25">
      <c r="A1600" s="68">
        <f t="shared" si="199"/>
        <v>1598</v>
      </c>
      <c r="B1600" s="68" t="s">
        <v>41</v>
      </c>
      <c r="C1600" s="68" t="s">
        <v>1631</v>
      </c>
      <c r="D1600" s="68" t="s">
        <v>3088</v>
      </c>
      <c r="E1600" s="68" t="str">
        <f t="shared" si="197"/>
        <v>SERV</v>
      </c>
      <c r="F1600" s="68" t="s">
        <v>1630</v>
      </c>
      <c r="G1600" s="68">
        <f t="shared" si="198"/>
        <v>85</v>
      </c>
      <c r="H1600" s="68">
        <f t="shared" si="200"/>
        <v>2</v>
      </c>
      <c r="I1600" s="68" t="str">
        <f t="shared" si="193"/>
        <v>85_2_SERV</v>
      </c>
      <c r="J1600" s="60">
        <v>19.153105802150598</v>
      </c>
      <c r="K1600" s="60">
        <v>60.520955737602101</v>
      </c>
      <c r="L1600" s="60">
        <v>40.279459574252698</v>
      </c>
      <c r="M1600" s="68">
        <v>165</v>
      </c>
      <c r="N1600" s="70">
        <f t="shared" si="194"/>
        <v>0.55970149253731338</v>
      </c>
      <c r="O1600" s="71">
        <v>72117499.001000002</v>
      </c>
      <c r="P1600" s="57">
        <f t="shared" si="195"/>
        <v>0.85904450679462252</v>
      </c>
      <c r="Q1600" s="68">
        <v>75</v>
      </c>
      <c r="R1600" s="68">
        <v>169</v>
      </c>
      <c r="S1600" s="72">
        <f t="shared" si="196"/>
        <v>39.984507038001802</v>
      </c>
    </row>
    <row r="1601" spans="1:19" x14ac:dyDescent="0.25">
      <c r="A1601" s="68">
        <f t="shared" si="199"/>
        <v>1599</v>
      </c>
      <c r="B1601" s="68" t="s">
        <v>41</v>
      </c>
      <c r="C1601" s="68" t="s">
        <v>1873</v>
      </c>
      <c r="D1601" s="68" t="s">
        <v>2399</v>
      </c>
      <c r="E1601" s="68" t="str">
        <f t="shared" si="197"/>
        <v>AD</v>
      </c>
      <c r="F1601" s="68" t="s">
        <v>1872</v>
      </c>
      <c r="G1601" s="68">
        <f t="shared" si="198"/>
        <v>85</v>
      </c>
      <c r="H1601" s="68">
        <f t="shared" si="200"/>
        <v>3</v>
      </c>
      <c r="I1601" s="68" t="str">
        <f t="shared" si="193"/>
        <v>85_3_AD</v>
      </c>
      <c r="J1601" s="60">
        <v>29.438288841000901</v>
      </c>
      <c r="K1601" s="60">
        <v>70.079430552557795</v>
      </c>
      <c r="L1601" s="60">
        <v>63.0776835265168</v>
      </c>
      <c r="M1601" s="68">
        <v>20</v>
      </c>
      <c r="N1601" s="70">
        <f t="shared" si="194"/>
        <v>7.5630252100840331E-2</v>
      </c>
      <c r="O1601" s="71">
        <v>123532655.81999999</v>
      </c>
      <c r="P1601" s="57">
        <f t="shared" si="195"/>
        <v>4.6649485925621724E-3</v>
      </c>
      <c r="Q1601" s="68">
        <v>18</v>
      </c>
      <c r="R1601" s="68">
        <v>20</v>
      </c>
      <c r="S1601" s="72">
        <f t="shared" si="196"/>
        <v>54.198467640025164</v>
      </c>
    </row>
    <row r="1602" spans="1:19" x14ac:dyDescent="0.25">
      <c r="A1602" s="68">
        <f t="shared" si="199"/>
        <v>1600</v>
      </c>
      <c r="B1602" s="68" t="s">
        <v>41</v>
      </c>
      <c r="C1602" s="68" t="s">
        <v>1873</v>
      </c>
      <c r="D1602" s="68" t="s">
        <v>2456</v>
      </c>
      <c r="E1602" s="68" t="str">
        <f t="shared" si="197"/>
        <v>AR</v>
      </c>
      <c r="F1602" s="68" t="s">
        <v>1872</v>
      </c>
      <c r="G1602" s="68">
        <f t="shared" si="198"/>
        <v>85</v>
      </c>
      <c r="H1602" s="68">
        <f t="shared" si="200"/>
        <v>3</v>
      </c>
      <c r="I1602" s="68" t="str">
        <f t="shared" si="193"/>
        <v>85_3_AR</v>
      </c>
      <c r="J1602" s="60">
        <v>68.338976857986907</v>
      </c>
      <c r="K1602" s="60">
        <v>37.681277718825598</v>
      </c>
      <c r="L1602" s="60">
        <v>23.429093549064302</v>
      </c>
      <c r="M1602" s="68">
        <v>4</v>
      </c>
      <c r="N1602" s="70">
        <f t="shared" si="194"/>
        <v>1.2605042016806723E-2</v>
      </c>
      <c r="O1602" s="71">
        <v>714472</v>
      </c>
      <c r="P1602" s="57">
        <f t="shared" si="195"/>
        <v>2.6980518865243E-5</v>
      </c>
      <c r="Q1602" s="68">
        <v>3</v>
      </c>
      <c r="R1602" s="68">
        <v>4</v>
      </c>
      <c r="S1602" s="72">
        <f t="shared" si="196"/>
        <v>43.149782708625601</v>
      </c>
    </row>
    <row r="1603" spans="1:19" x14ac:dyDescent="0.25">
      <c r="A1603" s="68">
        <f t="shared" si="199"/>
        <v>1601</v>
      </c>
      <c r="B1603" s="68" t="s">
        <v>41</v>
      </c>
      <c r="C1603" s="68" t="s">
        <v>1873</v>
      </c>
      <c r="D1603" s="68" t="s">
        <v>2860</v>
      </c>
      <c r="E1603" s="68" t="str">
        <f t="shared" si="197"/>
        <v>OP</v>
      </c>
      <c r="F1603" s="68" t="s">
        <v>1872</v>
      </c>
      <c r="G1603" s="68">
        <f t="shared" si="198"/>
        <v>85</v>
      </c>
      <c r="H1603" s="68">
        <f t="shared" si="200"/>
        <v>3</v>
      </c>
      <c r="I1603" s="68" t="str">
        <f t="shared" ref="I1603:I1666" si="201">CONCATENATE(G1603,"_",H1603,"_",E1603)</f>
        <v>85_3_OP</v>
      </c>
      <c r="J1603" s="60">
        <v>14.455978053500999</v>
      </c>
      <c r="K1603" s="60">
        <v>78.2828262306695</v>
      </c>
      <c r="L1603" s="60">
        <v>47.411549095576603</v>
      </c>
      <c r="M1603" s="68">
        <v>307</v>
      </c>
      <c r="N1603" s="70">
        <f t="shared" ref="N1603:N1666" si="202">Q1603/SUMIF($C$3:$C$3832,C1603,$Q$3:$Q$3832)</f>
        <v>0.48739495798319327</v>
      </c>
      <c r="O1603" s="71">
        <v>23958438435.852901</v>
      </c>
      <c r="P1603" s="57">
        <f t="shared" ref="P1603:P1666" si="203">O1603/SUMIF($C$3:$C$3832,C1603,$O$3:$O$3832)</f>
        <v>0.90473958419685052</v>
      </c>
      <c r="Q1603" s="68">
        <v>116</v>
      </c>
      <c r="R1603" s="68">
        <v>308</v>
      </c>
      <c r="S1603" s="72">
        <f t="shared" ref="S1603:S1666" si="204">AVERAGE(J1603:L1603)</f>
        <v>46.716784459915708</v>
      </c>
    </row>
    <row r="1604" spans="1:19" x14ac:dyDescent="0.25">
      <c r="A1604" s="68">
        <f t="shared" si="199"/>
        <v>1602</v>
      </c>
      <c r="B1604" s="68" t="s">
        <v>41</v>
      </c>
      <c r="C1604" s="68" t="s">
        <v>1873</v>
      </c>
      <c r="D1604" s="68" t="s">
        <v>3088</v>
      </c>
      <c r="E1604" s="68" t="str">
        <f t="shared" ref="E1604:E1667" si="205">IF(D1604="Adquisiciones","AD",IF(D1604="Arrendamientos","AR",IF(D1604="Servicios","SERV",IF(D1604="Obra pública","OP",IF(D1604="Servicios relacionados con la OP","SOP","")))))</f>
        <v>SERV</v>
      </c>
      <c r="F1604" s="68" t="s">
        <v>1872</v>
      </c>
      <c r="G1604" s="68">
        <f t="shared" ref="G1604:G1667" si="206">IF(B1604&lt;&gt;B1603,G1603+1,G1603)</f>
        <v>85</v>
      </c>
      <c r="H1604" s="68">
        <f t="shared" si="200"/>
        <v>3</v>
      </c>
      <c r="I1604" s="68" t="str">
        <f t="shared" si="201"/>
        <v>85_3_SERV</v>
      </c>
      <c r="J1604" s="60">
        <v>25.079506269760302</v>
      </c>
      <c r="K1604" s="60">
        <v>82.542640699035204</v>
      </c>
      <c r="L1604" s="60">
        <v>67.0731418080304</v>
      </c>
      <c r="M1604" s="68">
        <v>23</v>
      </c>
      <c r="N1604" s="70">
        <f t="shared" si="202"/>
        <v>7.5630252100840331E-2</v>
      </c>
      <c r="O1604" s="71">
        <v>532080804.38999999</v>
      </c>
      <c r="P1604" s="57">
        <f t="shared" si="203"/>
        <v>2.0092902423997114E-2</v>
      </c>
      <c r="Q1604" s="68">
        <v>18</v>
      </c>
      <c r="R1604" s="68">
        <v>23</v>
      </c>
      <c r="S1604" s="72">
        <f t="shared" si="204"/>
        <v>58.231762925608642</v>
      </c>
    </row>
    <row r="1605" spans="1:19" x14ac:dyDescent="0.25">
      <c r="A1605" s="68">
        <f t="shared" ref="A1605:A1668" si="207">A1604+1</f>
        <v>1603</v>
      </c>
      <c r="B1605" s="68" t="s">
        <v>41</v>
      </c>
      <c r="C1605" s="68" t="s">
        <v>1873</v>
      </c>
      <c r="D1605" s="68" t="s">
        <v>2893</v>
      </c>
      <c r="E1605" s="68" t="str">
        <f t="shared" si="205"/>
        <v>SOP</v>
      </c>
      <c r="F1605" s="68" t="s">
        <v>1872</v>
      </c>
      <c r="G1605" s="68">
        <f t="shared" si="206"/>
        <v>85</v>
      </c>
      <c r="H1605" s="68">
        <f t="shared" si="200"/>
        <v>3</v>
      </c>
      <c r="I1605" s="68" t="str">
        <f t="shared" si="201"/>
        <v>85_3_SOP</v>
      </c>
      <c r="J1605" s="60">
        <v>8.6337000994353001</v>
      </c>
      <c r="K1605" s="60">
        <v>70.443684380369604</v>
      </c>
      <c r="L1605" s="60">
        <v>70.275827029922297</v>
      </c>
      <c r="M1605" s="68">
        <v>150</v>
      </c>
      <c r="N1605" s="70">
        <f t="shared" si="202"/>
        <v>0.34873949579831931</v>
      </c>
      <c r="O1605" s="71">
        <v>1866266245.45</v>
      </c>
      <c r="P1605" s="57">
        <f t="shared" si="203"/>
        <v>7.0475584267724906E-2</v>
      </c>
      <c r="Q1605" s="68">
        <v>83</v>
      </c>
      <c r="R1605" s="68">
        <v>150</v>
      </c>
      <c r="S1605" s="72">
        <f t="shared" si="204"/>
        <v>49.784403836575734</v>
      </c>
    </row>
    <row r="1606" spans="1:19" x14ac:dyDescent="0.25">
      <c r="A1606" s="68">
        <f t="shared" si="207"/>
        <v>1604</v>
      </c>
      <c r="B1606" s="68" t="s">
        <v>41</v>
      </c>
      <c r="C1606" s="68" t="s">
        <v>2957</v>
      </c>
      <c r="D1606" s="68" t="s">
        <v>3088</v>
      </c>
      <c r="E1606" s="68" t="str">
        <f t="shared" si="205"/>
        <v>SERV</v>
      </c>
      <c r="F1606" s="68" t="s">
        <v>2956</v>
      </c>
      <c r="G1606" s="68">
        <f t="shared" si="206"/>
        <v>85</v>
      </c>
      <c r="H1606" s="68">
        <f t="shared" si="200"/>
        <v>4</v>
      </c>
      <c r="I1606" s="68" t="str">
        <f t="shared" si="201"/>
        <v>85_4_SERV</v>
      </c>
      <c r="J1606" s="60">
        <v>29.4666542900572</v>
      </c>
      <c r="K1606" s="60">
        <v>60.172062556732399</v>
      </c>
      <c r="L1606" s="60">
        <v>34.003252286057297</v>
      </c>
      <c r="M1606" s="68">
        <v>37</v>
      </c>
      <c r="N1606" s="70">
        <f t="shared" si="202"/>
        <v>1</v>
      </c>
      <c r="O1606" s="71">
        <v>93229226.170000002</v>
      </c>
      <c r="P1606" s="57">
        <f t="shared" si="203"/>
        <v>1</v>
      </c>
      <c r="Q1606" s="68">
        <v>26</v>
      </c>
      <c r="R1606" s="68">
        <v>45</v>
      </c>
      <c r="S1606" s="72">
        <f t="shared" si="204"/>
        <v>41.213989710948965</v>
      </c>
    </row>
    <row r="1607" spans="1:19" x14ac:dyDescent="0.25">
      <c r="A1607" s="68">
        <f t="shared" si="207"/>
        <v>1605</v>
      </c>
      <c r="B1607" s="68" t="s">
        <v>41</v>
      </c>
      <c r="C1607" s="68" t="s">
        <v>2942</v>
      </c>
      <c r="D1607" s="68" t="s">
        <v>3088</v>
      </c>
      <c r="E1607" s="68" t="str">
        <f t="shared" si="205"/>
        <v>SERV</v>
      </c>
      <c r="F1607" s="68" t="s">
        <v>2941</v>
      </c>
      <c r="G1607" s="68">
        <f t="shared" si="206"/>
        <v>85</v>
      </c>
      <c r="H1607" s="68">
        <f t="shared" si="200"/>
        <v>5</v>
      </c>
      <c r="I1607" s="68" t="str">
        <f t="shared" si="201"/>
        <v>85_5_SERV</v>
      </c>
      <c r="J1607" s="60">
        <v>34.989654286350799</v>
      </c>
      <c r="K1607" s="60">
        <v>59.521921826250498</v>
      </c>
      <c r="L1607" s="60">
        <v>55.774953765570899</v>
      </c>
      <c r="M1607" s="68">
        <v>24</v>
      </c>
      <c r="N1607" s="70">
        <f t="shared" si="202"/>
        <v>1</v>
      </c>
      <c r="O1607" s="71">
        <v>7707148.9565284904</v>
      </c>
      <c r="P1607" s="57">
        <f t="shared" si="203"/>
        <v>1</v>
      </c>
      <c r="Q1607" s="68">
        <v>16</v>
      </c>
      <c r="R1607" s="68">
        <v>24</v>
      </c>
      <c r="S1607" s="72">
        <f t="shared" si="204"/>
        <v>50.095509959390732</v>
      </c>
    </row>
    <row r="1608" spans="1:19" x14ac:dyDescent="0.25">
      <c r="A1608" s="68">
        <f t="shared" si="207"/>
        <v>1606</v>
      </c>
      <c r="B1608" s="68" t="s">
        <v>41</v>
      </c>
      <c r="C1608" s="68" t="s">
        <v>1610</v>
      </c>
      <c r="D1608" s="68" t="s">
        <v>2399</v>
      </c>
      <c r="E1608" s="68" t="str">
        <f t="shared" si="205"/>
        <v>AD</v>
      </c>
      <c r="F1608" s="68" t="s">
        <v>1609</v>
      </c>
      <c r="G1608" s="68">
        <f t="shared" si="206"/>
        <v>85</v>
      </c>
      <c r="H1608" s="68">
        <f t="shared" si="200"/>
        <v>6</v>
      </c>
      <c r="I1608" s="68" t="str">
        <f t="shared" si="201"/>
        <v>85_6_AD</v>
      </c>
      <c r="J1608" s="60">
        <v>30.876950400710101</v>
      </c>
      <c r="K1608" s="60">
        <v>52.103484540058503</v>
      </c>
      <c r="L1608" s="60">
        <v>42.907195688345404</v>
      </c>
      <c r="M1608" s="68">
        <v>27</v>
      </c>
      <c r="N1608" s="70">
        <f t="shared" si="202"/>
        <v>0.3</v>
      </c>
      <c r="O1608" s="71">
        <v>120177094.46618301</v>
      </c>
      <c r="P1608" s="57">
        <f t="shared" si="203"/>
        <v>0.23390766650176723</v>
      </c>
      <c r="Q1608" s="68">
        <v>18</v>
      </c>
      <c r="R1608" s="68">
        <v>30</v>
      </c>
      <c r="S1608" s="72">
        <f t="shared" si="204"/>
        <v>41.962543543038002</v>
      </c>
    </row>
    <row r="1609" spans="1:19" x14ac:dyDescent="0.25">
      <c r="A1609" s="68">
        <f t="shared" si="207"/>
        <v>1607</v>
      </c>
      <c r="B1609" s="68" t="s">
        <v>41</v>
      </c>
      <c r="C1609" s="68" t="s">
        <v>1610</v>
      </c>
      <c r="D1609" s="68" t="s">
        <v>3088</v>
      </c>
      <c r="E1609" s="68" t="str">
        <f t="shared" si="205"/>
        <v>SERV</v>
      </c>
      <c r="F1609" s="68" t="s">
        <v>1609</v>
      </c>
      <c r="G1609" s="68">
        <f t="shared" si="206"/>
        <v>85</v>
      </c>
      <c r="H1609" s="68">
        <f t="shared" ref="H1609:H1672" si="208">IF(B1609&lt;&gt;B1608,1,IF(C1609&lt;&gt;C1608,H1608+1,H1608))</f>
        <v>6</v>
      </c>
      <c r="I1609" s="68" t="str">
        <f t="shared" si="201"/>
        <v>85_6_SERV</v>
      </c>
      <c r="J1609" s="60">
        <v>27.950145023571999</v>
      </c>
      <c r="K1609" s="60">
        <v>34.749262982833301</v>
      </c>
      <c r="L1609" s="60">
        <v>46.0213651100253</v>
      </c>
      <c r="M1609" s="68">
        <v>90</v>
      </c>
      <c r="N1609" s="70">
        <f t="shared" si="202"/>
        <v>0.7</v>
      </c>
      <c r="O1609" s="71">
        <v>393602963.55203098</v>
      </c>
      <c r="P1609" s="57">
        <f t="shared" si="203"/>
        <v>0.7660923334982328</v>
      </c>
      <c r="Q1609" s="68">
        <v>42</v>
      </c>
      <c r="R1609" s="68">
        <v>91</v>
      </c>
      <c r="S1609" s="72">
        <f t="shared" si="204"/>
        <v>36.240257705476864</v>
      </c>
    </row>
    <row r="1610" spans="1:19" x14ac:dyDescent="0.25">
      <c r="A1610" s="68">
        <f t="shared" si="207"/>
        <v>1608</v>
      </c>
      <c r="B1610" s="68" t="s">
        <v>41</v>
      </c>
      <c r="C1610" s="68" t="s">
        <v>1995</v>
      </c>
      <c r="D1610" s="68" t="s">
        <v>2399</v>
      </c>
      <c r="E1610" s="68" t="str">
        <f t="shared" si="205"/>
        <v>AD</v>
      </c>
      <c r="F1610" s="68" t="s">
        <v>1994</v>
      </c>
      <c r="G1610" s="68">
        <f t="shared" si="206"/>
        <v>85</v>
      </c>
      <c r="H1610" s="68">
        <f t="shared" si="208"/>
        <v>7</v>
      </c>
      <c r="I1610" s="68" t="str">
        <f t="shared" si="201"/>
        <v>85_7_AD</v>
      </c>
      <c r="J1610" s="60">
        <v>31.0086939076124</v>
      </c>
      <c r="K1610" s="60">
        <v>45.041807792579498</v>
      </c>
      <c r="L1610" s="60">
        <v>35.316065641207899</v>
      </c>
      <c r="M1610" s="68">
        <v>15</v>
      </c>
      <c r="N1610" s="70">
        <f t="shared" si="202"/>
        <v>0.21818181818181817</v>
      </c>
      <c r="O1610" s="71">
        <v>2242498.9700000002</v>
      </c>
      <c r="P1610" s="57">
        <f t="shared" si="203"/>
        <v>0.23146429451382045</v>
      </c>
      <c r="Q1610" s="68">
        <v>12</v>
      </c>
      <c r="R1610" s="68">
        <v>15</v>
      </c>
      <c r="S1610" s="72">
        <f t="shared" si="204"/>
        <v>37.122189113799934</v>
      </c>
    </row>
    <row r="1611" spans="1:19" x14ac:dyDescent="0.25">
      <c r="A1611" s="68">
        <f t="shared" si="207"/>
        <v>1609</v>
      </c>
      <c r="B1611" s="68" t="s">
        <v>41</v>
      </c>
      <c r="C1611" s="68" t="s">
        <v>1995</v>
      </c>
      <c r="D1611" s="68" t="s">
        <v>2456</v>
      </c>
      <c r="E1611" s="68" t="str">
        <f t="shared" si="205"/>
        <v>AR</v>
      </c>
      <c r="F1611" s="69" t="s">
        <v>1994</v>
      </c>
      <c r="G1611" s="68">
        <f t="shared" si="206"/>
        <v>85</v>
      </c>
      <c r="H1611" s="68">
        <f t="shared" si="208"/>
        <v>7</v>
      </c>
      <c r="I1611" s="68" t="str">
        <f t="shared" si="201"/>
        <v>85_7_AR</v>
      </c>
      <c r="J1611" s="60">
        <v>55.3876425173953</v>
      </c>
      <c r="K1611" s="60">
        <v>35.352216145620702</v>
      </c>
      <c r="L1611" s="60">
        <v>28.635558782189701</v>
      </c>
      <c r="M1611" s="68">
        <v>3</v>
      </c>
      <c r="N1611" s="70">
        <f t="shared" si="202"/>
        <v>5.4545454545454543E-2</v>
      </c>
      <c r="O1611" s="71">
        <v>87900</v>
      </c>
      <c r="P1611" s="57">
        <f t="shared" si="203"/>
        <v>9.0727852096916754E-3</v>
      </c>
      <c r="Q1611" s="68">
        <v>3</v>
      </c>
      <c r="R1611" s="68">
        <v>3</v>
      </c>
      <c r="S1611" s="72">
        <f t="shared" si="204"/>
        <v>39.791805815068571</v>
      </c>
    </row>
    <row r="1612" spans="1:19" x14ac:dyDescent="0.25">
      <c r="A1612" s="68">
        <f t="shared" si="207"/>
        <v>1610</v>
      </c>
      <c r="B1612" s="68" t="s">
        <v>41</v>
      </c>
      <c r="C1612" s="68" t="s">
        <v>1995</v>
      </c>
      <c r="D1612" s="68" t="s">
        <v>3088</v>
      </c>
      <c r="E1612" s="68" t="str">
        <f t="shared" si="205"/>
        <v>SERV</v>
      </c>
      <c r="F1612" s="68" t="s">
        <v>1994</v>
      </c>
      <c r="G1612" s="68">
        <f t="shared" si="206"/>
        <v>85</v>
      </c>
      <c r="H1612" s="68">
        <f t="shared" si="208"/>
        <v>7</v>
      </c>
      <c r="I1612" s="68" t="str">
        <f t="shared" si="201"/>
        <v>85_7_SERV</v>
      </c>
      <c r="J1612" s="60">
        <v>22.637381205381899</v>
      </c>
      <c r="K1612" s="60">
        <v>63.306435724745299</v>
      </c>
      <c r="L1612" s="60">
        <v>28.033627739152799</v>
      </c>
      <c r="M1612" s="68">
        <v>63</v>
      </c>
      <c r="N1612" s="70">
        <f t="shared" si="202"/>
        <v>0.72727272727272729</v>
      </c>
      <c r="O1612" s="71">
        <v>7357915.9154999899</v>
      </c>
      <c r="P1612" s="57">
        <f t="shared" si="203"/>
        <v>0.75946292027648787</v>
      </c>
      <c r="Q1612" s="68">
        <v>40</v>
      </c>
      <c r="R1612" s="68">
        <v>63</v>
      </c>
      <c r="S1612" s="72">
        <f t="shared" si="204"/>
        <v>37.992481556426668</v>
      </c>
    </row>
    <row r="1613" spans="1:19" x14ac:dyDescent="0.25">
      <c r="A1613" s="68">
        <f t="shared" si="207"/>
        <v>1611</v>
      </c>
      <c r="B1613" s="68" t="s">
        <v>41</v>
      </c>
      <c r="C1613" s="68" t="s">
        <v>198</v>
      </c>
      <c r="D1613" s="68" t="s">
        <v>2399</v>
      </c>
      <c r="E1613" s="68" t="str">
        <f t="shared" si="205"/>
        <v>AD</v>
      </c>
      <c r="F1613" s="68" t="s">
        <v>197</v>
      </c>
      <c r="G1613" s="68">
        <f t="shared" si="206"/>
        <v>85</v>
      </c>
      <c r="H1613" s="68">
        <f t="shared" si="208"/>
        <v>8</v>
      </c>
      <c r="I1613" s="68" t="str">
        <f t="shared" si="201"/>
        <v>85_8_AD</v>
      </c>
      <c r="J1613" s="60">
        <v>23.349786550217601</v>
      </c>
      <c r="K1613" s="60">
        <v>58.1437836913531</v>
      </c>
      <c r="L1613" s="60">
        <v>42.328656177020399</v>
      </c>
      <c r="M1613" s="68">
        <v>63</v>
      </c>
      <c r="N1613" s="70">
        <f t="shared" si="202"/>
        <v>0.23118279569892472</v>
      </c>
      <c r="O1613" s="71">
        <v>19025681.98</v>
      </c>
      <c r="P1613" s="57">
        <f t="shared" si="203"/>
        <v>8.2508994721437648E-2</v>
      </c>
      <c r="Q1613" s="68">
        <v>43</v>
      </c>
      <c r="R1613" s="68">
        <v>66</v>
      </c>
      <c r="S1613" s="72">
        <f t="shared" si="204"/>
        <v>41.2740754728637</v>
      </c>
    </row>
    <row r="1614" spans="1:19" x14ac:dyDescent="0.25">
      <c r="A1614" s="68">
        <f t="shared" si="207"/>
        <v>1612</v>
      </c>
      <c r="B1614" s="68" t="s">
        <v>41</v>
      </c>
      <c r="C1614" s="68" t="s">
        <v>198</v>
      </c>
      <c r="D1614" s="68" t="s">
        <v>2456</v>
      </c>
      <c r="E1614" s="68" t="str">
        <f t="shared" si="205"/>
        <v>AR</v>
      </c>
      <c r="F1614" s="68" t="s">
        <v>197</v>
      </c>
      <c r="G1614" s="68">
        <f t="shared" si="206"/>
        <v>85</v>
      </c>
      <c r="H1614" s="68">
        <f t="shared" si="208"/>
        <v>8</v>
      </c>
      <c r="I1614" s="68" t="str">
        <f t="shared" si="201"/>
        <v>85_8_AR</v>
      </c>
      <c r="J1614" s="60">
        <v>65.568877198683793</v>
      </c>
      <c r="K1614" s="60">
        <v>40.761298397409703</v>
      </c>
      <c r="L1614" s="60">
        <v>23.429093549064302</v>
      </c>
      <c r="M1614" s="68">
        <v>6</v>
      </c>
      <c r="N1614" s="70">
        <f t="shared" si="202"/>
        <v>2.1505376344086023E-2</v>
      </c>
      <c r="O1614" s="71">
        <v>300096.81</v>
      </c>
      <c r="P1614" s="57">
        <f t="shared" si="203"/>
        <v>1.3014348782997094E-3</v>
      </c>
      <c r="Q1614" s="68">
        <v>4</v>
      </c>
      <c r="R1614" s="68">
        <v>6</v>
      </c>
      <c r="S1614" s="72">
        <f t="shared" si="204"/>
        <v>43.253089715052596</v>
      </c>
    </row>
    <row r="1615" spans="1:19" x14ac:dyDescent="0.25">
      <c r="A1615" s="68">
        <f t="shared" si="207"/>
        <v>1613</v>
      </c>
      <c r="B1615" s="68" t="s">
        <v>41</v>
      </c>
      <c r="C1615" s="68" t="s">
        <v>198</v>
      </c>
      <c r="D1615" s="68" t="s">
        <v>3088</v>
      </c>
      <c r="E1615" s="68" t="str">
        <f t="shared" si="205"/>
        <v>SERV</v>
      </c>
      <c r="F1615" s="68" t="s">
        <v>197</v>
      </c>
      <c r="G1615" s="68">
        <f t="shared" si="206"/>
        <v>85</v>
      </c>
      <c r="H1615" s="68">
        <f t="shared" si="208"/>
        <v>8</v>
      </c>
      <c r="I1615" s="68" t="str">
        <f t="shared" si="201"/>
        <v>85_8_SERV</v>
      </c>
      <c r="J1615" s="60">
        <v>12.1307462631811</v>
      </c>
      <c r="K1615" s="60">
        <v>47.367955010206501</v>
      </c>
      <c r="L1615" s="60">
        <v>37.173839093186103</v>
      </c>
      <c r="M1615" s="68">
        <v>267</v>
      </c>
      <c r="N1615" s="70">
        <f t="shared" si="202"/>
        <v>0.74731182795698925</v>
      </c>
      <c r="O1615" s="71">
        <v>211263407.81</v>
      </c>
      <c r="P1615" s="57">
        <f t="shared" si="203"/>
        <v>0.91618957040026272</v>
      </c>
      <c r="Q1615" s="68">
        <v>139</v>
      </c>
      <c r="R1615" s="68">
        <v>280</v>
      </c>
      <c r="S1615" s="72">
        <f t="shared" si="204"/>
        <v>32.224180122191235</v>
      </c>
    </row>
    <row r="1616" spans="1:19" x14ac:dyDescent="0.25">
      <c r="A1616" s="68">
        <f t="shared" si="207"/>
        <v>1614</v>
      </c>
      <c r="B1616" s="68" t="s">
        <v>41</v>
      </c>
      <c r="C1616" s="68" t="s">
        <v>1830</v>
      </c>
      <c r="D1616" s="68" t="s">
        <v>2399</v>
      </c>
      <c r="E1616" s="68" t="str">
        <f t="shared" si="205"/>
        <v>AD</v>
      </c>
      <c r="F1616" s="68" t="s">
        <v>1829</v>
      </c>
      <c r="G1616" s="68">
        <f t="shared" si="206"/>
        <v>85</v>
      </c>
      <c r="H1616" s="68">
        <f t="shared" si="208"/>
        <v>9</v>
      </c>
      <c r="I1616" s="68" t="str">
        <f t="shared" si="201"/>
        <v>85_9_AD</v>
      </c>
      <c r="J1616" s="60">
        <v>18.1938037030781</v>
      </c>
      <c r="K1616" s="60">
        <v>39.369088749912997</v>
      </c>
      <c r="L1616" s="60">
        <v>42.486915507043697</v>
      </c>
      <c r="M1616" s="68">
        <v>74</v>
      </c>
      <c r="N1616" s="70">
        <f t="shared" si="202"/>
        <v>0.38823529411764707</v>
      </c>
      <c r="O1616" s="71">
        <v>8620870.5700000003</v>
      </c>
      <c r="P1616" s="57">
        <f t="shared" si="203"/>
        <v>6.7749607722762034E-2</v>
      </c>
      <c r="Q1616" s="68">
        <v>66</v>
      </c>
      <c r="R1616" s="68">
        <v>109</v>
      </c>
      <c r="S1616" s="72">
        <f t="shared" si="204"/>
        <v>33.349935986678268</v>
      </c>
    </row>
    <row r="1617" spans="1:19" x14ac:dyDescent="0.25">
      <c r="A1617" s="68">
        <f t="shared" si="207"/>
        <v>1615</v>
      </c>
      <c r="B1617" s="68" t="s">
        <v>41</v>
      </c>
      <c r="C1617" s="68" t="s">
        <v>1830</v>
      </c>
      <c r="D1617" s="68" t="s">
        <v>3088</v>
      </c>
      <c r="E1617" s="68" t="str">
        <f t="shared" si="205"/>
        <v>SERV</v>
      </c>
      <c r="F1617" s="68" t="s">
        <v>1829</v>
      </c>
      <c r="G1617" s="68">
        <f t="shared" si="206"/>
        <v>85</v>
      </c>
      <c r="H1617" s="68">
        <f t="shared" si="208"/>
        <v>9</v>
      </c>
      <c r="I1617" s="68" t="str">
        <f t="shared" si="201"/>
        <v>85_9_SERV</v>
      </c>
      <c r="J1617" s="60">
        <v>14.9508237342674</v>
      </c>
      <c r="K1617" s="60">
        <v>34.022291622428199</v>
      </c>
      <c r="L1617" s="60">
        <v>38.9417750812948</v>
      </c>
      <c r="M1617" s="68">
        <v>193</v>
      </c>
      <c r="N1617" s="70">
        <f t="shared" si="202"/>
        <v>0.57647058823529407</v>
      </c>
      <c r="O1617" s="71">
        <v>112294145.5</v>
      </c>
      <c r="P1617" s="57">
        <f t="shared" si="203"/>
        <v>0.88249605946557708</v>
      </c>
      <c r="Q1617" s="68">
        <v>98</v>
      </c>
      <c r="R1617" s="68">
        <v>208</v>
      </c>
      <c r="S1617" s="72">
        <f t="shared" si="204"/>
        <v>29.304963479330137</v>
      </c>
    </row>
    <row r="1618" spans="1:19" x14ac:dyDescent="0.25">
      <c r="A1618" s="68">
        <f t="shared" si="207"/>
        <v>1616</v>
      </c>
      <c r="B1618" s="68" t="s">
        <v>41</v>
      </c>
      <c r="C1618" s="68" t="s">
        <v>1830</v>
      </c>
      <c r="D1618" s="68" t="s">
        <v>2893</v>
      </c>
      <c r="E1618" s="68" t="str">
        <f t="shared" si="205"/>
        <v>SOP</v>
      </c>
      <c r="F1618" s="68" t="s">
        <v>1829</v>
      </c>
      <c r="G1618" s="68">
        <f t="shared" si="206"/>
        <v>85</v>
      </c>
      <c r="H1618" s="68">
        <f t="shared" si="208"/>
        <v>9</v>
      </c>
      <c r="I1618" s="68" t="str">
        <f t="shared" si="201"/>
        <v>85_9_SOP</v>
      </c>
      <c r="J1618" s="60">
        <v>18.6632526084421</v>
      </c>
      <c r="K1618" s="60">
        <v>57.075342482888303</v>
      </c>
      <c r="L1618" s="60">
        <v>33.433649365947602</v>
      </c>
      <c r="M1618" s="68">
        <v>6</v>
      </c>
      <c r="N1618" s="70">
        <f t="shared" si="202"/>
        <v>3.5294117647058823E-2</v>
      </c>
      <c r="O1618" s="71">
        <v>6331042.7599999998</v>
      </c>
      <c r="P1618" s="57">
        <f t="shared" si="203"/>
        <v>4.9754332811660883E-2</v>
      </c>
      <c r="Q1618" s="68">
        <v>6</v>
      </c>
      <c r="R1618" s="68">
        <v>6</v>
      </c>
      <c r="S1618" s="72">
        <f t="shared" si="204"/>
        <v>36.390748152426006</v>
      </c>
    </row>
    <row r="1619" spans="1:19" x14ac:dyDescent="0.25">
      <c r="A1619" s="68">
        <f t="shared" si="207"/>
        <v>1617</v>
      </c>
      <c r="B1619" s="68" t="s">
        <v>41</v>
      </c>
      <c r="C1619" s="68" t="s">
        <v>2193</v>
      </c>
      <c r="D1619" s="68" t="s">
        <v>2399</v>
      </c>
      <c r="E1619" s="68" t="str">
        <f t="shared" si="205"/>
        <v>AD</v>
      </c>
      <c r="F1619" s="68" t="s">
        <v>2192</v>
      </c>
      <c r="G1619" s="68">
        <f t="shared" si="206"/>
        <v>85</v>
      </c>
      <c r="H1619" s="68">
        <f t="shared" si="208"/>
        <v>10</v>
      </c>
      <c r="I1619" s="68" t="str">
        <f t="shared" si="201"/>
        <v>85_10_AD</v>
      </c>
      <c r="J1619" s="60">
        <v>32.769568911457</v>
      </c>
      <c r="K1619" s="60">
        <v>43.6847784326335</v>
      </c>
      <c r="L1619" s="60">
        <v>14.7994918325144</v>
      </c>
      <c r="M1619" s="68">
        <v>20</v>
      </c>
      <c r="N1619" s="70">
        <f t="shared" si="202"/>
        <v>0.20588235294117646</v>
      </c>
      <c r="O1619" s="71">
        <v>3273445.76</v>
      </c>
      <c r="P1619" s="57">
        <f t="shared" si="203"/>
        <v>8.2200675637217974E-2</v>
      </c>
      <c r="Q1619" s="68">
        <v>14</v>
      </c>
      <c r="R1619" s="68">
        <v>21</v>
      </c>
      <c r="S1619" s="72">
        <f t="shared" si="204"/>
        <v>30.417946392201639</v>
      </c>
    </row>
    <row r="1620" spans="1:19" x14ac:dyDescent="0.25">
      <c r="A1620" s="68">
        <f t="shared" si="207"/>
        <v>1618</v>
      </c>
      <c r="B1620" s="68" t="s">
        <v>41</v>
      </c>
      <c r="C1620" s="68" t="s">
        <v>2193</v>
      </c>
      <c r="D1620" s="68" t="s">
        <v>3088</v>
      </c>
      <c r="E1620" s="68" t="str">
        <f t="shared" si="205"/>
        <v>SERV</v>
      </c>
      <c r="F1620" s="68" t="s">
        <v>2192</v>
      </c>
      <c r="G1620" s="68">
        <f t="shared" si="206"/>
        <v>85</v>
      </c>
      <c r="H1620" s="68">
        <f t="shared" si="208"/>
        <v>10</v>
      </c>
      <c r="I1620" s="68" t="str">
        <f t="shared" si="201"/>
        <v>85_10_SERV</v>
      </c>
      <c r="J1620" s="60">
        <v>17.505811581849301</v>
      </c>
      <c r="K1620" s="60">
        <v>61.571620092181497</v>
      </c>
      <c r="L1620" s="60">
        <v>28.032696795666698</v>
      </c>
      <c r="M1620" s="68">
        <v>96</v>
      </c>
      <c r="N1620" s="70">
        <f t="shared" si="202"/>
        <v>0.79411764705882348</v>
      </c>
      <c r="O1620" s="71">
        <v>36549168.039999999</v>
      </c>
      <c r="P1620" s="57">
        <f t="shared" si="203"/>
        <v>0.91779932436278211</v>
      </c>
      <c r="Q1620" s="68">
        <v>54</v>
      </c>
      <c r="R1620" s="68">
        <v>96</v>
      </c>
      <c r="S1620" s="72">
        <f t="shared" si="204"/>
        <v>35.703376156565831</v>
      </c>
    </row>
    <row r="1621" spans="1:19" x14ac:dyDescent="0.25">
      <c r="A1621" s="68">
        <f t="shared" si="207"/>
        <v>1619</v>
      </c>
      <c r="B1621" s="68" t="s">
        <v>41</v>
      </c>
      <c r="C1621" s="68" t="s">
        <v>422</v>
      </c>
      <c r="D1621" s="68" t="s">
        <v>2399</v>
      </c>
      <c r="E1621" s="68" t="str">
        <f t="shared" si="205"/>
        <v>AD</v>
      </c>
      <c r="F1621" s="68" t="s">
        <v>421</v>
      </c>
      <c r="G1621" s="68">
        <f t="shared" si="206"/>
        <v>85</v>
      </c>
      <c r="H1621" s="68">
        <f t="shared" si="208"/>
        <v>11</v>
      </c>
      <c r="I1621" s="68" t="str">
        <f t="shared" si="201"/>
        <v>85_11_AD</v>
      </c>
      <c r="J1621" s="60">
        <v>18.160707922743899</v>
      </c>
      <c r="K1621" s="60">
        <v>37.174394710092201</v>
      </c>
      <c r="L1621" s="60">
        <v>43.931265820909303</v>
      </c>
      <c r="M1621" s="68">
        <v>84</v>
      </c>
      <c r="N1621" s="70">
        <f t="shared" si="202"/>
        <v>0.31205673758865249</v>
      </c>
      <c r="O1621" s="71">
        <v>19874655.690000001</v>
      </c>
      <c r="P1621" s="57">
        <f t="shared" si="203"/>
        <v>8.1942243333055775E-2</v>
      </c>
      <c r="Q1621" s="68">
        <v>44</v>
      </c>
      <c r="R1621" s="68">
        <v>137</v>
      </c>
      <c r="S1621" s="72">
        <f t="shared" si="204"/>
        <v>33.088789484581802</v>
      </c>
    </row>
    <row r="1622" spans="1:19" x14ac:dyDescent="0.25">
      <c r="A1622" s="68">
        <f t="shared" si="207"/>
        <v>1620</v>
      </c>
      <c r="B1622" s="68" t="s">
        <v>41</v>
      </c>
      <c r="C1622" s="68" t="s">
        <v>422</v>
      </c>
      <c r="D1622" s="68" t="s">
        <v>2456</v>
      </c>
      <c r="E1622" s="68" t="str">
        <f t="shared" si="205"/>
        <v>AR</v>
      </c>
      <c r="F1622" s="68" t="s">
        <v>421</v>
      </c>
      <c r="G1622" s="68">
        <f t="shared" si="206"/>
        <v>85</v>
      </c>
      <c r="H1622" s="68">
        <f t="shared" si="208"/>
        <v>11</v>
      </c>
      <c r="I1622" s="68" t="str">
        <f t="shared" si="201"/>
        <v>85_11_AR</v>
      </c>
      <c r="J1622" s="60">
        <v>64.363716242140498</v>
      </c>
      <c r="K1622" s="60">
        <v>33.139611719260998</v>
      </c>
      <c r="L1622" s="60">
        <v>24.491442153617399</v>
      </c>
      <c r="M1622" s="68">
        <v>17</v>
      </c>
      <c r="N1622" s="70">
        <f t="shared" si="202"/>
        <v>4.9645390070921988E-2</v>
      </c>
      <c r="O1622" s="71">
        <v>8244365.4900000002</v>
      </c>
      <c r="P1622" s="57">
        <f t="shared" si="203"/>
        <v>3.3991119828462674E-2</v>
      </c>
      <c r="Q1622" s="68">
        <v>7</v>
      </c>
      <c r="R1622" s="68">
        <v>17</v>
      </c>
      <c r="S1622" s="72">
        <f t="shared" si="204"/>
        <v>40.664923371672963</v>
      </c>
    </row>
    <row r="1623" spans="1:19" x14ac:dyDescent="0.25">
      <c r="A1623" s="68">
        <f t="shared" si="207"/>
        <v>1621</v>
      </c>
      <c r="B1623" s="68" t="s">
        <v>41</v>
      </c>
      <c r="C1623" s="68" t="s">
        <v>422</v>
      </c>
      <c r="D1623" s="68" t="s">
        <v>3088</v>
      </c>
      <c r="E1623" s="68" t="str">
        <f t="shared" si="205"/>
        <v>SERV</v>
      </c>
      <c r="F1623" s="68" t="s">
        <v>421</v>
      </c>
      <c r="G1623" s="68">
        <f t="shared" si="206"/>
        <v>85</v>
      </c>
      <c r="H1623" s="68">
        <f t="shared" si="208"/>
        <v>11</v>
      </c>
      <c r="I1623" s="68" t="str">
        <f t="shared" si="201"/>
        <v>85_11_SERV</v>
      </c>
      <c r="J1623" s="60">
        <v>9.6668120480835604</v>
      </c>
      <c r="K1623" s="60">
        <v>48.208343889309397</v>
      </c>
      <c r="L1623" s="60">
        <v>22.762819627214601</v>
      </c>
      <c r="M1623" s="68">
        <v>171</v>
      </c>
      <c r="N1623" s="70">
        <f t="shared" si="202"/>
        <v>0.63829787234042556</v>
      </c>
      <c r="O1623" s="71">
        <v>214425664.94995001</v>
      </c>
      <c r="P1623" s="57">
        <f t="shared" si="203"/>
        <v>0.88406663683848152</v>
      </c>
      <c r="Q1623" s="68">
        <v>90</v>
      </c>
      <c r="R1623" s="68">
        <v>293</v>
      </c>
      <c r="S1623" s="72">
        <f t="shared" si="204"/>
        <v>26.879325188202518</v>
      </c>
    </row>
    <row r="1624" spans="1:19" x14ac:dyDescent="0.25">
      <c r="A1624" s="68">
        <f t="shared" si="207"/>
        <v>1622</v>
      </c>
      <c r="B1624" s="68" t="s">
        <v>41</v>
      </c>
      <c r="C1624" s="68" t="s">
        <v>2591</v>
      </c>
      <c r="D1624" s="68" t="s">
        <v>2860</v>
      </c>
      <c r="E1624" s="68" t="str">
        <f t="shared" si="205"/>
        <v>OP</v>
      </c>
      <c r="F1624" s="68" t="s">
        <v>2590</v>
      </c>
      <c r="G1624" s="68">
        <f t="shared" si="206"/>
        <v>85</v>
      </c>
      <c r="H1624" s="68">
        <f t="shared" si="208"/>
        <v>12</v>
      </c>
      <c r="I1624" s="68" t="str">
        <f t="shared" si="201"/>
        <v>85_12_OP</v>
      </c>
      <c r="J1624" s="60">
        <v>9.4435591653848103</v>
      </c>
      <c r="K1624" s="60">
        <v>32.394622989228601</v>
      </c>
      <c r="L1624" s="60">
        <v>15.836608911212901</v>
      </c>
      <c r="M1624" s="68">
        <v>290</v>
      </c>
      <c r="N1624" s="70">
        <f t="shared" si="202"/>
        <v>0.81118881118881114</v>
      </c>
      <c r="O1624" s="71">
        <v>2020612345.47</v>
      </c>
      <c r="P1624" s="57">
        <f t="shared" si="203"/>
        <v>0.94559906928228055</v>
      </c>
      <c r="Q1624" s="68">
        <v>116</v>
      </c>
      <c r="R1624" s="68">
        <v>290</v>
      </c>
      <c r="S1624" s="72">
        <f t="shared" si="204"/>
        <v>19.224930355275436</v>
      </c>
    </row>
    <row r="1625" spans="1:19" x14ac:dyDescent="0.25">
      <c r="A1625" s="68">
        <f t="shared" si="207"/>
        <v>1623</v>
      </c>
      <c r="B1625" s="68" t="s">
        <v>41</v>
      </c>
      <c r="C1625" s="68" t="s">
        <v>2591</v>
      </c>
      <c r="D1625" s="68" t="s">
        <v>2893</v>
      </c>
      <c r="E1625" s="68" t="str">
        <f t="shared" si="205"/>
        <v>SOP</v>
      </c>
      <c r="F1625" s="68" t="s">
        <v>2590</v>
      </c>
      <c r="G1625" s="68">
        <f t="shared" si="206"/>
        <v>85</v>
      </c>
      <c r="H1625" s="68">
        <f t="shared" si="208"/>
        <v>12</v>
      </c>
      <c r="I1625" s="68" t="str">
        <f t="shared" si="201"/>
        <v>85_12_SOP</v>
      </c>
      <c r="J1625" s="60">
        <v>11.3102854658928</v>
      </c>
      <c r="K1625" s="60">
        <v>29.8885694989543</v>
      </c>
      <c r="L1625" s="60">
        <v>20.073994205491701</v>
      </c>
      <c r="M1625" s="68">
        <v>69</v>
      </c>
      <c r="N1625" s="70">
        <f t="shared" si="202"/>
        <v>0.1888111888111888</v>
      </c>
      <c r="O1625" s="71">
        <v>116247145.09999999</v>
      </c>
      <c r="P1625" s="57">
        <f t="shared" si="203"/>
        <v>5.4400930717719523E-2</v>
      </c>
      <c r="Q1625" s="68">
        <v>27</v>
      </c>
      <c r="R1625" s="68">
        <v>69</v>
      </c>
      <c r="S1625" s="72">
        <f t="shared" si="204"/>
        <v>20.424283056779601</v>
      </c>
    </row>
    <row r="1626" spans="1:19" x14ac:dyDescent="0.25">
      <c r="A1626" s="68">
        <f t="shared" si="207"/>
        <v>1624</v>
      </c>
      <c r="B1626" s="68" t="s">
        <v>41</v>
      </c>
      <c r="C1626" s="68" t="s">
        <v>2767</v>
      </c>
      <c r="D1626" s="68" t="s">
        <v>2860</v>
      </c>
      <c r="E1626" s="68" t="str">
        <f t="shared" si="205"/>
        <v>OP</v>
      </c>
      <c r="F1626" s="68" t="s">
        <v>2766</v>
      </c>
      <c r="G1626" s="68">
        <f t="shared" si="206"/>
        <v>85</v>
      </c>
      <c r="H1626" s="68">
        <f t="shared" si="208"/>
        <v>13</v>
      </c>
      <c r="I1626" s="68" t="str">
        <f t="shared" si="201"/>
        <v>85_13_OP</v>
      </c>
      <c r="J1626" s="60">
        <v>7.2283916552906202</v>
      </c>
      <c r="K1626" s="60">
        <v>36.084989680394699</v>
      </c>
      <c r="L1626" s="60">
        <v>27.571974302154501</v>
      </c>
      <c r="M1626" s="68">
        <v>125</v>
      </c>
      <c r="N1626" s="70">
        <f t="shared" si="202"/>
        <v>0.76923076923076927</v>
      </c>
      <c r="O1626" s="71">
        <v>616646187.59999895</v>
      </c>
      <c r="P1626" s="57">
        <f t="shared" si="203"/>
        <v>0.90707860874656476</v>
      </c>
      <c r="Q1626" s="68">
        <v>60</v>
      </c>
      <c r="R1626" s="68">
        <v>125</v>
      </c>
      <c r="S1626" s="72">
        <f t="shared" si="204"/>
        <v>23.62845187927994</v>
      </c>
    </row>
    <row r="1627" spans="1:19" x14ac:dyDescent="0.25">
      <c r="A1627" s="68">
        <f t="shared" si="207"/>
        <v>1625</v>
      </c>
      <c r="B1627" s="68" t="s">
        <v>41</v>
      </c>
      <c r="C1627" s="68" t="s">
        <v>2767</v>
      </c>
      <c r="D1627" s="68" t="s">
        <v>2893</v>
      </c>
      <c r="E1627" s="68" t="str">
        <f t="shared" si="205"/>
        <v>SOP</v>
      </c>
      <c r="F1627" s="69" t="s">
        <v>2766</v>
      </c>
      <c r="G1627" s="68">
        <f t="shared" si="206"/>
        <v>85</v>
      </c>
      <c r="H1627" s="68">
        <f t="shared" si="208"/>
        <v>13</v>
      </c>
      <c r="I1627" s="68" t="str">
        <f t="shared" si="201"/>
        <v>85_13_SOP</v>
      </c>
      <c r="J1627" s="60">
        <v>7.3411195636499</v>
      </c>
      <c r="K1627" s="60">
        <v>21.629604418955498</v>
      </c>
      <c r="L1627" s="60">
        <v>28.983223067752</v>
      </c>
      <c r="M1627" s="68">
        <v>37</v>
      </c>
      <c r="N1627" s="70">
        <f t="shared" si="202"/>
        <v>0.23076923076923078</v>
      </c>
      <c r="O1627" s="71">
        <v>63169411.239999898</v>
      </c>
      <c r="P1627" s="57">
        <f t="shared" si="203"/>
        <v>9.2921391253435223E-2</v>
      </c>
      <c r="Q1627" s="68">
        <v>18</v>
      </c>
      <c r="R1627" s="68">
        <v>37</v>
      </c>
      <c r="S1627" s="72">
        <f t="shared" si="204"/>
        <v>19.317982350119134</v>
      </c>
    </row>
    <row r="1628" spans="1:19" x14ac:dyDescent="0.25">
      <c r="A1628" s="68">
        <f t="shared" si="207"/>
        <v>1626</v>
      </c>
      <c r="B1628" s="68" t="s">
        <v>41</v>
      </c>
      <c r="C1628" s="68" t="s">
        <v>340</v>
      </c>
      <c r="D1628" s="68" t="s">
        <v>2399</v>
      </c>
      <c r="E1628" s="68" t="str">
        <f t="shared" si="205"/>
        <v>AD</v>
      </c>
      <c r="F1628" s="68" t="s">
        <v>339</v>
      </c>
      <c r="G1628" s="68">
        <f t="shared" si="206"/>
        <v>85</v>
      </c>
      <c r="H1628" s="68">
        <f t="shared" si="208"/>
        <v>14</v>
      </c>
      <c r="I1628" s="68" t="str">
        <f t="shared" si="201"/>
        <v>85_14_AD</v>
      </c>
      <c r="J1628" s="60">
        <v>32.676275675783998</v>
      </c>
      <c r="K1628" s="60">
        <v>61.424841557638302</v>
      </c>
      <c r="L1628" s="60">
        <v>36.526310334974397</v>
      </c>
      <c r="M1628" s="68">
        <v>71</v>
      </c>
      <c r="N1628" s="70">
        <f t="shared" si="202"/>
        <v>8.9385474860335198E-2</v>
      </c>
      <c r="O1628" s="71">
        <v>10586530.359999999</v>
      </c>
      <c r="P1628" s="57">
        <f t="shared" si="203"/>
        <v>2.8905378137650027E-3</v>
      </c>
      <c r="Q1628" s="68">
        <v>16</v>
      </c>
      <c r="R1628" s="68">
        <v>71</v>
      </c>
      <c r="S1628" s="72">
        <f t="shared" si="204"/>
        <v>43.542475856132228</v>
      </c>
    </row>
    <row r="1629" spans="1:19" x14ac:dyDescent="0.25">
      <c r="A1629" s="68">
        <f t="shared" si="207"/>
        <v>1627</v>
      </c>
      <c r="B1629" s="68" t="s">
        <v>41</v>
      </c>
      <c r="C1629" s="68" t="s">
        <v>340</v>
      </c>
      <c r="D1629" s="68" t="s">
        <v>2860</v>
      </c>
      <c r="E1629" s="68" t="str">
        <f t="shared" si="205"/>
        <v>OP</v>
      </c>
      <c r="F1629" s="68" t="s">
        <v>339</v>
      </c>
      <c r="G1629" s="68">
        <f t="shared" si="206"/>
        <v>85</v>
      </c>
      <c r="H1629" s="68">
        <f t="shared" si="208"/>
        <v>14</v>
      </c>
      <c r="I1629" s="68" t="str">
        <f t="shared" si="201"/>
        <v>85_14_OP</v>
      </c>
      <c r="J1629" s="60">
        <v>17.357900509212499</v>
      </c>
      <c r="K1629" s="60">
        <v>35.418902208665003</v>
      </c>
      <c r="L1629" s="60">
        <v>41.490895648170799</v>
      </c>
      <c r="M1629" s="68">
        <v>130</v>
      </c>
      <c r="N1629" s="70">
        <f t="shared" si="202"/>
        <v>0.46368715083798884</v>
      </c>
      <c r="O1629" s="71">
        <v>3387162425.0099902</v>
      </c>
      <c r="P1629" s="57">
        <f t="shared" si="203"/>
        <v>0.92482812951148452</v>
      </c>
      <c r="Q1629" s="68">
        <v>83</v>
      </c>
      <c r="R1629" s="68">
        <v>130</v>
      </c>
      <c r="S1629" s="72">
        <f t="shared" si="204"/>
        <v>31.422566122016104</v>
      </c>
    </row>
    <row r="1630" spans="1:19" x14ac:dyDescent="0.25">
      <c r="A1630" s="68">
        <f t="shared" si="207"/>
        <v>1628</v>
      </c>
      <c r="B1630" s="68" t="s">
        <v>41</v>
      </c>
      <c r="C1630" s="68" t="s">
        <v>340</v>
      </c>
      <c r="D1630" s="68" t="s">
        <v>3088</v>
      </c>
      <c r="E1630" s="68" t="str">
        <f t="shared" si="205"/>
        <v>SERV</v>
      </c>
      <c r="F1630" s="68" t="s">
        <v>339</v>
      </c>
      <c r="G1630" s="68">
        <f t="shared" si="206"/>
        <v>85</v>
      </c>
      <c r="H1630" s="68">
        <f t="shared" si="208"/>
        <v>14</v>
      </c>
      <c r="I1630" s="68" t="str">
        <f t="shared" si="201"/>
        <v>85_14_SERV</v>
      </c>
      <c r="J1630" s="60">
        <v>32.549734001224799</v>
      </c>
      <c r="K1630" s="60">
        <v>48.942878284549501</v>
      </c>
      <c r="L1630" s="60">
        <v>37.144078492251602</v>
      </c>
      <c r="M1630" s="68">
        <v>86</v>
      </c>
      <c r="N1630" s="70">
        <f t="shared" si="202"/>
        <v>0.26815642458100558</v>
      </c>
      <c r="O1630" s="71">
        <v>100684121.68000001</v>
      </c>
      <c r="P1630" s="57">
        <f t="shared" si="203"/>
        <v>2.7490712354765943E-2</v>
      </c>
      <c r="Q1630" s="68">
        <v>48</v>
      </c>
      <c r="R1630" s="68">
        <v>87</v>
      </c>
      <c r="S1630" s="72">
        <f t="shared" si="204"/>
        <v>39.5455635926753</v>
      </c>
    </row>
    <row r="1631" spans="1:19" x14ac:dyDescent="0.25">
      <c r="A1631" s="68">
        <f t="shared" si="207"/>
        <v>1629</v>
      </c>
      <c r="B1631" s="68" t="s">
        <v>41</v>
      </c>
      <c r="C1631" s="68" t="s">
        <v>340</v>
      </c>
      <c r="D1631" s="68" t="s">
        <v>2893</v>
      </c>
      <c r="E1631" s="68" t="str">
        <f t="shared" si="205"/>
        <v>SOP</v>
      </c>
      <c r="F1631" s="68" t="s">
        <v>339</v>
      </c>
      <c r="G1631" s="68">
        <f t="shared" si="206"/>
        <v>85</v>
      </c>
      <c r="H1631" s="68">
        <f t="shared" si="208"/>
        <v>14</v>
      </c>
      <c r="I1631" s="68" t="str">
        <f t="shared" si="201"/>
        <v>85_14_SOP</v>
      </c>
      <c r="J1631" s="60">
        <v>15.4691158625778</v>
      </c>
      <c r="K1631" s="60">
        <v>35.773855617792101</v>
      </c>
      <c r="L1631" s="60">
        <v>36.460021974469299</v>
      </c>
      <c r="M1631" s="68">
        <v>48</v>
      </c>
      <c r="N1631" s="70">
        <f t="shared" si="202"/>
        <v>0.1787709497206704</v>
      </c>
      <c r="O1631" s="71">
        <v>164044649.269999</v>
      </c>
      <c r="P1631" s="57">
        <f t="shared" si="203"/>
        <v>4.479062031998457E-2</v>
      </c>
      <c r="Q1631" s="68">
        <v>32</v>
      </c>
      <c r="R1631" s="68">
        <v>48</v>
      </c>
      <c r="S1631" s="72">
        <f t="shared" si="204"/>
        <v>29.234331151613066</v>
      </c>
    </row>
    <row r="1632" spans="1:19" x14ac:dyDescent="0.25">
      <c r="A1632" s="68">
        <f t="shared" si="207"/>
        <v>1630</v>
      </c>
      <c r="B1632" s="68" t="s">
        <v>41</v>
      </c>
      <c r="C1632" s="68" t="s">
        <v>490</v>
      </c>
      <c r="D1632" s="68" t="s">
        <v>2399</v>
      </c>
      <c r="E1632" s="68" t="str">
        <f t="shared" si="205"/>
        <v>AD</v>
      </c>
      <c r="F1632" s="68" t="s">
        <v>489</v>
      </c>
      <c r="G1632" s="68">
        <f t="shared" si="206"/>
        <v>85</v>
      </c>
      <c r="H1632" s="68">
        <f t="shared" si="208"/>
        <v>15</v>
      </c>
      <c r="I1632" s="68" t="str">
        <f t="shared" si="201"/>
        <v>85_15_AD</v>
      </c>
      <c r="J1632" s="60">
        <v>15.000097380650301</v>
      </c>
      <c r="K1632" s="60">
        <v>59.2741027769178</v>
      </c>
      <c r="L1632" s="60">
        <v>43.776105267883302</v>
      </c>
      <c r="M1632" s="68">
        <v>62</v>
      </c>
      <c r="N1632" s="70">
        <f t="shared" si="202"/>
        <v>0.4838709677419355</v>
      </c>
      <c r="O1632" s="71">
        <v>19411132.331</v>
      </c>
      <c r="P1632" s="57">
        <f t="shared" si="203"/>
        <v>0.1669969723530054</v>
      </c>
      <c r="Q1632" s="68">
        <v>60</v>
      </c>
      <c r="R1632" s="68">
        <v>124</v>
      </c>
      <c r="S1632" s="72">
        <f t="shared" si="204"/>
        <v>39.350101808483799</v>
      </c>
    </row>
    <row r="1633" spans="1:19" x14ac:dyDescent="0.25">
      <c r="A1633" s="68">
        <f t="shared" si="207"/>
        <v>1631</v>
      </c>
      <c r="B1633" s="68" t="s">
        <v>41</v>
      </c>
      <c r="C1633" s="68" t="s">
        <v>490</v>
      </c>
      <c r="D1633" s="68" t="s">
        <v>3088</v>
      </c>
      <c r="E1633" s="68" t="str">
        <f t="shared" si="205"/>
        <v>SERV</v>
      </c>
      <c r="F1633" s="68" t="s">
        <v>489</v>
      </c>
      <c r="G1633" s="68">
        <f t="shared" si="206"/>
        <v>85</v>
      </c>
      <c r="H1633" s="68">
        <f t="shared" si="208"/>
        <v>15</v>
      </c>
      <c r="I1633" s="68" t="str">
        <f t="shared" si="201"/>
        <v>85_15_SERV</v>
      </c>
      <c r="J1633" s="60">
        <v>23.658921304626499</v>
      </c>
      <c r="K1633" s="60">
        <v>60.268877130996003</v>
      </c>
      <c r="L1633" s="60">
        <v>41.104215427626499</v>
      </c>
      <c r="M1633" s="68">
        <v>96</v>
      </c>
      <c r="N1633" s="70">
        <f t="shared" si="202"/>
        <v>0.5161290322580645</v>
      </c>
      <c r="O1633" s="71">
        <v>96825300.327000007</v>
      </c>
      <c r="P1633" s="57">
        <f t="shared" si="203"/>
        <v>0.83300302764699463</v>
      </c>
      <c r="Q1633" s="68">
        <v>64</v>
      </c>
      <c r="R1633" s="68">
        <v>130</v>
      </c>
      <c r="S1633" s="72">
        <f t="shared" si="204"/>
        <v>41.677337954416338</v>
      </c>
    </row>
    <row r="1634" spans="1:19" x14ac:dyDescent="0.25">
      <c r="A1634" s="68">
        <f t="shared" si="207"/>
        <v>1632</v>
      </c>
      <c r="B1634" s="68" t="s">
        <v>41</v>
      </c>
      <c r="C1634" s="68" t="s">
        <v>2807</v>
      </c>
      <c r="D1634" s="68" t="s">
        <v>2860</v>
      </c>
      <c r="E1634" s="68" t="str">
        <f t="shared" si="205"/>
        <v>OP</v>
      </c>
      <c r="F1634" s="68" t="s">
        <v>2806</v>
      </c>
      <c r="G1634" s="68">
        <f t="shared" si="206"/>
        <v>85</v>
      </c>
      <c r="H1634" s="68">
        <f t="shared" si="208"/>
        <v>16</v>
      </c>
      <c r="I1634" s="68" t="str">
        <f t="shared" si="201"/>
        <v>85_16_OP</v>
      </c>
      <c r="J1634" s="60">
        <v>26.280939638160302</v>
      </c>
      <c r="K1634" s="60">
        <v>55.757581618962703</v>
      </c>
      <c r="L1634" s="60">
        <v>31.060929429753301</v>
      </c>
      <c r="M1634" s="68">
        <v>40</v>
      </c>
      <c r="N1634" s="70">
        <f t="shared" si="202"/>
        <v>0.46153846153846156</v>
      </c>
      <c r="O1634" s="71">
        <v>111567683.44</v>
      </c>
      <c r="P1634" s="57">
        <f t="shared" si="203"/>
        <v>0.49436978985640911</v>
      </c>
      <c r="Q1634" s="68">
        <v>24</v>
      </c>
      <c r="R1634" s="68">
        <v>40</v>
      </c>
      <c r="S1634" s="72">
        <f t="shared" si="204"/>
        <v>37.699816895625439</v>
      </c>
    </row>
    <row r="1635" spans="1:19" x14ac:dyDescent="0.25">
      <c r="A1635" s="68">
        <f t="shared" si="207"/>
        <v>1633</v>
      </c>
      <c r="B1635" s="68" t="s">
        <v>41</v>
      </c>
      <c r="C1635" s="68" t="s">
        <v>2807</v>
      </c>
      <c r="D1635" s="68" t="s">
        <v>2893</v>
      </c>
      <c r="E1635" s="68" t="str">
        <f t="shared" si="205"/>
        <v>SOP</v>
      </c>
      <c r="F1635" s="68" t="s">
        <v>2806</v>
      </c>
      <c r="G1635" s="68">
        <f t="shared" si="206"/>
        <v>85</v>
      </c>
      <c r="H1635" s="68">
        <f t="shared" si="208"/>
        <v>16</v>
      </c>
      <c r="I1635" s="68" t="str">
        <f t="shared" si="201"/>
        <v>85_16_SOP</v>
      </c>
      <c r="J1635" s="60">
        <v>7.08260291005673</v>
      </c>
      <c r="K1635" s="60">
        <v>21.074793783941999</v>
      </c>
      <c r="L1635" s="60">
        <v>43.712237515614</v>
      </c>
      <c r="M1635" s="68">
        <v>50</v>
      </c>
      <c r="N1635" s="70">
        <f t="shared" si="202"/>
        <v>0.53846153846153844</v>
      </c>
      <c r="O1635" s="71">
        <v>114108896.579999</v>
      </c>
      <c r="P1635" s="57">
        <f t="shared" si="203"/>
        <v>0.50563021014359089</v>
      </c>
      <c r="Q1635" s="68">
        <v>28</v>
      </c>
      <c r="R1635" s="68">
        <v>50</v>
      </c>
      <c r="S1635" s="72">
        <f t="shared" si="204"/>
        <v>23.956544736537577</v>
      </c>
    </row>
    <row r="1636" spans="1:19" x14ac:dyDescent="0.25">
      <c r="A1636" s="68">
        <f t="shared" si="207"/>
        <v>1634</v>
      </c>
      <c r="B1636" s="68" t="s">
        <v>41</v>
      </c>
      <c r="C1636" s="68" t="s">
        <v>2822</v>
      </c>
      <c r="D1636" s="68" t="s">
        <v>2860</v>
      </c>
      <c r="E1636" s="68" t="str">
        <f t="shared" si="205"/>
        <v>OP</v>
      </c>
      <c r="F1636" s="68" t="s">
        <v>2821</v>
      </c>
      <c r="G1636" s="68">
        <f t="shared" si="206"/>
        <v>85</v>
      </c>
      <c r="H1636" s="68">
        <f t="shared" si="208"/>
        <v>17</v>
      </c>
      <c r="I1636" s="68" t="str">
        <f t="shared" si="201"/>
        <v>85_17_OP</v>
      </c>
      <c r="J1636" s="60">
        <v>10.9975374241046</v>
      </c>
      <c r="K1636" s="60">
        <v>55.406411920222801</v>
      </c>
      <c r="L1636" s="60">
        <v>31.749667393378601</v>
      </c>
      <c r="M1636" s="68">
        <v>37</v>
      </c>
      <c r="N1636" s="70">
        <f t="shared" si="202"/>
        <v>0.71794871794871795</v>
      </c>
      <c r="O1636" s="71">
        <v>60372807.958099999</v>
      </c>
      <c r="P1636" s="57">
        <f t="shared" si="203"/>
        <v>0.79943268667744338</v>
      </c>
      <c r="Q1636" s="68">
        <v>28</v>
      </c>
      <c r="R1636" s="68">
        <v>37</v>
      </c>
      <c r="S1636" s="72">
        <f t="shared" si="204"/>
        <v>32.717872245902001</v>
      </c>
    </row>
    <row r="1637" spans="1:19" x14ac:dyDescent="0.25">
      <c r="A1637" s="68">
        <f t="shared" si="207"/>
        <v>1635</v>
      </c>
      <c r="B1637" s="68" t="s">
        <v>41</v>
      </c>
      <c r="C1637" s="68" t="s">
        <v>2822</v>
      </c>
      <c r="D1637" s="68" t="s">
        <v>2893</v>
      </c>
      <c r="E1637" s="68" t="str">
        <f t="shared" si="205"/>
        <v>SOP</v>
      </c>
      <c r="F1637" s="68" t="s">
        <v>2821</v>
      </c>
      <c r="G1637" s="68">
        <f t="shared" si="206"/>
        <v>85</v>
      </c>
      <c r="H1637" s="68">
        <f t="shared" si="208"/>
        <v>17</v>
      </c>
      <c r="I1637" s="68" t="str">
        <f t="shared" si="201"/>
        <v>85_17_SOP</v>
      </c>
      <c r="J1637" s="60">
        <v>18.060288506258502</v>
      </c>
      <c r="K1637" s="60">
        <v>54.2885047608235</v>
      </c>
      <c r="L1637" s="60">
        <v>45.242668524977397</v>
      </c>
      <c r="M1637" s="68">
        <v>21</v>
      </c>
      <c r="N1637" s="70">
        <f t="shared" si="202"/>
        <v>0.28205128205128205</v>
      </c>
      <c r="O1637" s="71">
        <v>15146756.058</v>
      </c>
      <c r="P1637" s="57">
        <f t="shared" si="203"/>
        <v>0.20056731332255659</v>
      </c>
      <c r="Q1637" s="68">
        <v>11</v>
      </c>
      <c r="R1637" s="68">
        <v>21</v>
      </c>
      <c r="S1637" s="72">
        <f t="shared" si="204"/>
        <v>39.197153930686461</v>
      </c>
    </row>
    <row r="1638" spans="1:19" x14ac:dyDescent="0.25">
      <c r="A1638" s="68">
        <f t="shared" si="207"/>
        <v>1636</v>
      </c>
      <c r="B1638" s="68" t="s">
        <v>41</v>
      </c>
      <c r="C1638" s="68" t="s">
        <v>2660</v>
      </c>
      <c r="D1638" s="68" t="s">
        <v>2860</v>
      </c>
      <c r="E1638" s="68" t="str">
        <f t="shared" si="205"/>
        <v>OP</v>
      </c>
      <c r="F1638" s="68" t="s">
        <v>2659</v>
      </c>
      <c r="G1638" s="68">
        <f t="shared" si="206"/>
        <v>85</v>
      </c>
      <c r="H1638" s="68">
        <f t="shared" si="208"/>
        <v>18</v>
      </c>
      <c r="I1638" s="68" t="str">
        <f t="shared" si="201"/>
        <v>85_18_OP</v>
      </c>
      <c r="J1638" s="60">
        <v>7.7067401423381598</v>
      </c>
      <c r="K1638" s="60">
        <v>33.283281691630002</v>
      </c>
      <c r="L1638" s="60">
        <v>42.422966472576697</v>
      </c>
      <c r="M1638" s="68">
        <v>430</v>
      </c>
      <c r="N1638" s="70">
        <f t="shared" si="202"/>
        <v>0.6629213483146067</v>
      </c>
      <c r="O1638" s="71">
        <v>1044390876.9299999</v>
      </c>
      <c r="P1638" s="57">
        <f t="shared" si="203"/>
        <v>0.90865996124880744</v>
      </c>
      <c r="Q1638" s="68">
        <v>118</v>
      </c>
      <c r="R1638" s="68">
        <v>430</v>
      </c>
      <c r="S1638" s="72">
        <f t="shared" si="204"/>
        <v>27.804329435514955</v>
      </c>
    </row>
    <row r="1639" spans="1:19" x14ac:dyDescent="0.25">
      <c r="A1639" s="68">
        <f t="shared" si="207"/>
        <v>1637</v>
      </c>
      <c r="B1639" s="68" t="s">
        <v>41</v>
      </c>
      <c r="C1639" s="68" t="s">
        <v>2660</v>
      </c>
      <c r="D1639" s="68" t="s">
        <v>3088</v>
      </c>
      <c r="E1639" s="68" t="str">
        <f t="shared" si="205"/>
        <v>SERV</v>
      </c>
      <c r="F1639" s="68" t="s">
        <v>2659</v>
      </c>
      <c r="G1639" s="68">
        <f t="shared" si="206"/>
        <v>85</v>
      </c>
      <c r="H1639" s="68">
        <f t="shared" si="208"/>
        <v>18</v>
      </c>
      <c r="I1639" s="68" t="str">
        <f t="shared" si="201"/>
        <v>85_18_SERV</v>
      </c>
      <c r="J1639" s="60">
        <v>9.2280330986067494</v>
      </c>
      <c r="K1639" s="60">
        <v>30.5447571212278</v>
      </c>
      <c r="L1639" s="60">
        <v>37.384212170631798</v>
      </c>
      <c r="M1639" s="68">
        <v>25</v>
      </c>
      <c r="N1639" s="70">
        <f t="shared" si="202"/>
        <v>0.11235955056179775</v>
      </c>
      <c r="O1639" s="71">
        <v>33071407.32</v>
      </c>
      <c r="P1639" s="57">
        <f t="shared" si="203"/>
        <v>2.8773387778117165E-2</v>
      </c>
      <c r="Q1639" s="68">
        <v>20</v>
      </c>
      <c r="R1639" s="68">
        <v>25</v>
      </c>
      <c r="S1639" s="72">
        <f t="shared" si="204"/>
        <v>25.719000796822115</v>
      </c>
    </row>
    <row r="1640" spans="1:19" x14ac:dyDescent="0.25">
      <c r="A1640" s="68">
        <f t="shared" si="207"/>
        <v>1638</v>
      </c>
      <c r="B1640" s="68" t="s">
        <v>41</v>
      </c>
      <c r="C1640" s="68" t="s">
        <v>2660</v>
      </c>
      <c r="D1640" s="68" t="s">
        <v>2893</v>
      </c>
      <c r="E1640" s="68" t="str">
        <f t="shared" si="205"/>
        <v>SOP</v>
      </c>
      <c r="F1640" s="68" t="s">
        <v>2659</v>
      </c>
      <c r="G1640" s="68">
        <f t="shared" si="206"/>
        <v>85</v>
      </c>
      <c r="H1640" s="68">
        <f t="shared" si="208"/>
        <v>18</v>
      </c>
      <c r="I1640" s="68" t="str">
        <f t="shared" si="201"/>
        <v>85_18_SOP</v>
      </c>
      <c r="J1640" s="60">
        <v>14.368510877596799</v>
      </c>
      <c r="K1640" s="60">
        <v>28.225225019973699</v>
      </c>
      <c r="L1640" s="60">
        <v>35.929196666381898</v>
      </c>
      <c r="M1640" s="68">
        <v>132</v>
      </c>
      <c r="N1640" s="70">
        <f t="shared" si="202"/>
        <v>0.2247191011235955</v>
      </c>
      <c r="O1640" s="71">
        <v>71912533.030000001</v>
      </c>
      <c r="P1640" s="57">
        <f t="shared" si="203"/>
        <v>6.2566650973075344E-2</v>
      </c>
      <c r="Q1640" s="68">
        <v>40</v>
      </c>
      <c r="R1640" s="68">
        <v>132</v>
      </c>
      <c r="S1640" s="72">
        <f t="shared" si="204"/>
        <v>26.174310854650798</v>
      </c>
    </row>
    <row r="1641" spans="1:19" x14ac:dyDescent="0.25">
      <c r="A1641" s="68">
        <f t="shared" si="207"/>
        <v>1639</v>
      </c>
      <c r="B1641" s="68" t="s">
        <v>41</v>
      </c>
      <c r="C1641" s="68" t="s">
        <v>1401</v>
      </c>
      <c r="D1641" s="68" t="s">
        <v>2399</v>
      </c>
      <c r="E1641" s="68" t="str">
        <f t="shared" si="205"/>
        <v>AD</v>
      </c>
      <c r="F1641" s="68" t="s">
        <v>1400</v>
      </c>
      <c r="G1641" s="68">
        <f t="shared" si="206"/>
        <v>85</v>
      </c>
      <c r="H1641" s="68">
        <f t="shared" si="208"/>
        <v>19</v>
      </c>
      <c r="I1641" s="68" t="str">
        <f t="shared" si="201"/>
        <v>85_19_AD</v>
      </c>
      <c r="J1641" s="60">
        <v>23.395236103732</v>
      </c>
      <c r="K1641" s="60">
        <v>54.133852954871699</v>
      </c>
      <c r="L1641" s="60">
        <v>36.612930230485503</v>
      </c>
      <c r="M1641" s="68">
        <v>23</v>
      </c>
      <c r="N1641" s="70">
        <f t="shared" si="202"/>
        <v>0.29032258064516131</v>
      </c>
      <c r="O1641" s="71">
        <v>3984756</v>
      </c>
      <c r="P1641" s="57">
        <f t="shared" si="203"/>
        <v>0.13451466173442819</v>
      </c>
      <c r="Q1641" s="68">
        <v>18</v>
      </c>
      <c r="R1641" s="68">
        <v>27</v>
      </c>
      <c r="S1641" s="72">
        <f t="shared" si="204"/>
        <v>38.047339763029733</v>
      </c>
    </row>
    <row r="1642" spans="1:19" x14ac:dyDescent="0.25">
      <c r="A1642" s="68">
        <f t="shared" si="207"/>
        <v>1640</v>
      </c>
      <c r="B1642" s="68" t="s">
        <v>41</v>
      </c>
      <c r="C1642" s="68" t="s">
        <v>1401</v>
      </c>
      <c r="D1642" s="68" t="s">
        <v>2456</v>
      </c>
      <c r="E1642" s="68" t="str">
        <f t="shared" si="205"/>
        <v>AR</v>
      </c>
      <c r="F1642" s="68" t="s">
        <v>1400</v>
      </c>
      <c r="G1642" s="68">
        <f t="shared" si="206"/>
        <v>85</v>
      </c>
      <c r="H1642" s="68">
        <f t="shared" si="208"/>
        <v>19</v>
      </c>
      <c r="I1642" s="68" t="str">
        <f t="shared" si="201"/>
        <v>85_19_AR</v>
      </c>
      <c r="J1642" s="60">
        <v>58.8337706387358</v>
      </c>
      <c r="K1642" s="60">
        <v>56.3159679272649</v>
      </c>
      <c r="L1642" s="60">
        <v>19.431272030771598</v>
      </c>
      <c r="M1642" s="68">
        <v>8</v>
      </c>
      <c r="N1642" s="70">
        <f t="shared" si="202"/>
        <v>9.6774193548387094E-2</v>
      </c>
      <c r="O1642" s="71">
        <v>7881406.9699999997</v>
      </c>
      <c r="P1642" s="57">
        <f t="shared" si="203"/>
        <v>0.26605513425688165</v>
      </c>
      <c r="Q1642" s="68">
        <v>6</v>
      </c>
      <c r="R1642" s="68">
        <v>8</v>
      </c>
      <c r="S1642" s="72">
        <f t="shared" si="204"/>
        <v>44.860336865590767</v>
      </c>
    </row>
    <row r="1643" spans="1:19" x14ac:dyDescent="0.25">
      <c r="A1643" s="68">
        <f t="shared" si="207"/>
        <v>1641</v>
      </c>
      <c r="B1643" s="68" t="s">
        <v>41</v>
      </c>
      <c r="C1643" s="68" t="s">
        <v>1401</v>
      </c>
      <c r="D1643" s="68" t="s">
        <v>3088</v>
      </c>
      <c r="E1643" s="68" t="str">
        <f t="shared" si="205"/>
        <v>SERV</v>
      </c>
      <c r="F1643" s="68" t="s">
        <v>1400</v>
      </c>
      <c r="G1643" s="68">
        <f t="shared" si="206"/>
        <v>85</v>
      </c>
      <c r="H1643" s="68">
        <f t="shared" si="208"/>
        <v>19</v>
      </c>
      <c r="I1643" s="68" t="str">
        <f t="shared" si="201"/>
        <v>85_19_SERV</v>
      </c>
      <c r="J1643" s="60">
        <v>17.601727689702098</v>
      </c>
      <c r="K1643" s="60">
        <v>56.539956373149202</v>
      </c>
      <c r="L1643" s="60">
        <v>29.054228218940299</v>
      </c>
      <c r="M1643" s="68">
        <v>47</v>
      </c>
      <c r="N1643" s="70">
        <f t="shared" si="202"/>
        <v>0.56451612903225812</v>
      </c>
      <c r="O1643" s="71">
        <v>15170457.779999901</v>
      </c>
      <c r="P1643" s="57">
        <f t="shared" si="203"/>
        <v>0.51211391528944583</v>
      </c>
      <c r="Q1643" s="68">
        <v>35</v>
      </c>
      <c r="R1643" s="68">
        <v>47</v>
      </c>
      <c r="S1643" s="72">
        <f t="shared" si="204"/>
        <v>34.398637427263864</v>
      </c>
    </row>
    <row r="1644" spans="1:19" x14ac:dyDescent="0.25">
      <c r="A1644" s="68">
        <f t="shared" si="207"/>
        <v>1642</v>
      </c>
      <c r="B1644" s="68" t="s">
        <v>41</v>
      </c>
      <c r="C1644" s="68" t="s">
        <v>1401</v>
      </c>
      <c r="D1644" s="68" t="s">
        <v>2893</v>
      </c>
      <c r="E1644" s="68" t="str">
        <f t="shared" si="205"/>
        <v>SOP</v>
      </c>
      <c r="F1644" s="68" t="s">
        <v>1400</v>
      </c>
      <c r="G1644" s="68">
        <f t="shared" si="206"/>
        <v>85</v>
      </c>
      <c r="H1644" s="68">
        <f t="shared" si="208"/>
        <v>19</v>
      </c>
      <c r="I1644" s="68" t="str">
        <f t="shared" si="201"/>
        <v>85_19_SOP</v>
      </c>
      <c r="J1644" s="60">
        <v>38.8907618869831</v>
      </c>
      <c r="K1644" s="60">
        <v>0</v>
      </c>
      <c r="L1644" s="60">
        <v>33.343288151445101</v>
      </c>
      <c r="M1644" s="68">
        <v>6</v>
      </c>
      <c r="N1644" s="70">
        <f t="shared" si="202"/>
        <v>4.8387096774193547E-2</v>
      </c>
      <c r="O1644" s="71">
        <v>2586588.71</v>
      </c>
      <c r="P1644" s="57">
        <f t="shared" si="203"/>
        <v>8.7316288719244281E-2</v>
      </c>
      <c r="Q1644" s="68">
        <v>3</v>
      </c>
      <c r="R1644" s="68">
        <v>6</v>
      </c>
      <c r="S1644" s="72">
        <f t="shared" si="204"/>
        <v>24.078016679476065</v>
      </c>
    </row>
    <row r="1645" spans="1:19" x14ac:dyDescent="0.25">
      <c r="A1645" s="68">
        <f t="shared" si="207"/>
        <v>1643</v>
      </c>
      <c r="B1645" s="68" t="s">
        <v>41</v>
      </c>
      <c r="C1645" s="68" t="s">
        <v>2604</v>
      </c>
      <c r="D1645" s="68" t="s">
        <v>2860</v>
      </c>
      <c r="E1645" s="68" t="str">
        <f t="shared" si="205"/>
        <v>OP</v>
      </c>
      <c r="F1645" s="68" t="s">
        <v>2603</v>
      </c>
      <c r="G1645" s="68">
        <f t="shared" si="206"/>
        <v>85</v>
      </c>
      <c r="H1645" s="68">
        <f t="shared" si="208"/>
        <v>20</v>
      </c>
      <c r="I1645" s="68" t="str">
        <f t="shared" si="201"/>
        <v>85_20_OP</v>
      </c>
      <c r="J1645" s="60">
        <v>33.744890458513801</v>
      </c>
      <c r="K1645" s="60">
        <v>13.0796028294214</v>
      </c>
      <c r="L1645" s="60">
        <v>21.486657648771999</v>
      </c>
      <c r="M1645" s="68">
        <v>27</v>
      </c>
      <c r="N1645" s="70">
        <f t="shared" si="202"/>
        <v>0.5</v>
      </c>
      <c r="O1645" s="71">
        <v>131969487.65000001</v>
      </c>
      <c r="P1645" s="57">
        <f t="shared" si="203"/>
        <v>0.88714515988932507</v>
      </c>
      <c r="Q1645" s="68">
        <v>19</v>
      </c>
      <c r="R1645" s="68">
        <v>27</v>
      </c>
      <c r="S1645" s="72">
        <f t="shared" si="204"/>
        <v>22.770383645569066</v>
      </c>
    </row>
    <row r="1646" spans="1:19" x14ac:dyDescent="0.25">
      <c r="A1646" s="68">
        <f t="shared" si="207"/>
        <v>1644</v>
      </c>
      <c r="B1646" s="68" t="s">
        <v>41</v>
      </c>
      <c r="C1646" s="68" t="s">
        <v>2604</v>
      </c>
      <c r="D1646" s="68" t="s">
        <v>3088</v>
      </c>
      <c r="E1646" s="68" t="str">
        <f t="shared" si="205"/>
        <v>SERV</v>
      </c>
      <c r="F1646" s="68" t="s">
        <v>2603</v>
      </c>
      <c r="G1646" s="68">
        <f t="shared" si="206"/>
        <v>85</v>
      </c>
      <c r="H1646" s="68">
        <f t="shared" si="208"/>
        <v>20</v>
      </c>
      <c r="I1646" s="68" t="str">
        <f t="shared" si="201"/>
        <v>85_20_SERV</v>
      </c>
      <c r="J1646" s="60">
        <v>32.684882266592503</v>
      </c>
      <c r="K1646" s="60">
        <v>53.735705062432501</v>
      </c>
      <c r="L1646" s="60">
        <v>38.774603245104402</v>
      </c>
      <c r="M1646" s="68">
        <v>16</v>
      </c>
      <c r="N1646" s="70">
        <f t="shared" si="202"/>
        <v>0.34210526315789475</v>
      </c>
      <c r="O1646" s="71">
        <v>1379889.23</v>
      </c>
      <c r="P1646" s="57">
        <f t="shared" si="203"/>
        <v>9.2760991451640868E-3</v>
      </c>
      <c r="Q1646" s="68">
        <v>13</v>
      </c>
      <c r="R1646" s="68">
        <v>16</v>
      </c>
      <c r="S1646" s="72">
        <f t="shared" si="204"/>
        <v>41.731730191376471</v>
      </c>
    </row>
    <row r="1647" spans="1:19" x14ac:dyDescent="0.25">
      <c r="A1647" s="68">
        <f t="shared" si="207"/>
        <v>1645</v>
      </c>
      <c r="B1647" s="68" t="s">
        <v>41</v>
      </c>
      <c r="C1647" s="68" t="s">
        <v>2604</v>
      </c>
      <c r="D1647" s="68" t="s">
        <v>2893</v>
      </c>
      <c r="E1647" s="68" t="str">
        <f t="shared" si="205"/>
        <v>SOP</v>
      </c>
      <c r="F1647" s="68" t="s">
        <v>2603</v>
      </c>
      <c r="G1647" s="68">
        <f t="shared" si="206"/>
        <v>85</v>
      </c>
      <c r="H1647" s="68">
        <f t="shared" si="208"/>
        <v>20</v>
      </c>
      <c r="I1647" s="68" t="str">
        <f t="shared" si="201"/>
        <v>85_20_SOP</v>
      </c>
      <c r="J1647" s="60">
        <v>21.141209187068601</v>
      </c>
      <c r="K1647" s="60">
        <v>24.8635957678494</v>
      </c>
      <c r="L1647" s="60">
        <v>41.511466357137103</v>
      </c>
      <c r="M1647" s="68">
        <v>11</v>
      </c>
      <c r="N1647" s="70">
        <f t="shared" si="202"/>
        <v>0.15789473684210525</v>
      </c>
      <c r="O1647" s="71">
        <v>15408113.57</v>
      </c>
      <c r="P1647" s="57">
        <f t="shared" si="203"/>
        <v>0.10357874096551081</v>
      </c>
      <c r="Q1647" s="68">
        <v>6</v>
      </c>
      <c r="R1647" s="68">
        <v>11</v>
      </c>
      <c r="S1647" s="72">
        <f t="shared" si="204"/>
        <v>29.172090437351699</v>
      </c>
    </row>
    <row r="1648" spans="1:19" x14ac:dyDescent="0.25">
      <c r="A1648" s="68">
        <f t="shared" si="207"/>
        <v>1646</v>
      </c>
      <c r="B1648" s="68" t="s">
        <v>41</v>
      </c>
      <c r="C1648" s="68" t="s">
        <v>237</v>
      </c>
      <c r="D1648" s="68" t="s">
        <v>2399</v>
      </c>
      <c r="E1648" s="68" t="str">
        <f t="shared" si="205"/>
        <v>AD</v>
      </c>
      <c r="F1648" s="68" t="s">
        <v>236</v>
      </c>
      <c r="G1648" s="68">
        <f t="shared" si="206"/>
        <v>85</v>
      </c>
      <c r="H1648" s="68">
        <f t="shared" si="208"/>
        <v>21</v>
      </c>
      <c r="I1648" s="68" t="str">
        <f t="shared" si="201"/>
        <v>85_21_AD</v>
      </c>
      <c r="J1648" s="60">
        <v>21.528423700736901</v>
      </c>
      <c r="K1648" s="60">
        <v>47.485903107558201</v>
      </c>
      <c r="L1648" s="60">
        <v>15.376872517370201</v>
      </c>
      <c r="M1648" s="68">
        <v>31</v>
      </c>
      <c r="N1648" s="70">
        <f t="shared" si="202"/>
        <v>0.38461538461538464</v>
      </c>
      <c r="O1648" s="71">
        <v>2281428.66</v>
      </c>
      <c r="P1648" s="57">
        <f t="shared" si="203"/>
        <v>0.17135528952314669</v>
      </c>
      <c r="Q1648" s="68">
        <v>30</v>
      </c>
      <c r="R1648" s="68">
        <v>70</v>
      </c>
      <c r="S1648" s="72">
        <f t="shared" si="204"/>
        <v>28.130399775221765</v>
      </c>
    </row>
    <row r="1649" spans="1:19" x14ac:dyDescent="0.25">
      <c r="A1649" s="68">
        <f t="shared" si="207"/>
        <v>1647</v>
      </c>
      <c r="B1649" s="68" t="s">
        <v>41</v>
      </c>
      <c r="C1649" s="68" t="s">
        <v>237</v>
      </c>
      <c r="D1649" s="68" t="s">
        <v>3088</v>
      </c>
      <c r="E1649" s="68" t="str">
        <f t="shared" si="205"/>
        <v>SERV</v>
      </c>
      <c r="F1649" s="68" t="s">
        <v>236</v>
      </c>
      <c r="G1649" s="68">
        <f t="shared" si="206"/>
        <v>85</v>
      </c>
      <c r="H1649" s="68">
        <f t="shared" si="208"/>
        <v>21</v>
      </c>
      <c r="I1649" s="68" t="str">
        <f t="shared" si="201"/>
        <v>85_21_SERV</v>
      </c>
      <c r="J1649" s="60">
        <v>20.2608288816274</v>
      </c>
      <c r="K1649" s="60">
        <v>49.924169891114403</v>
      </c>
      <c r="L1649" s="60">
        <v>30.074709977629599</v>
      </c>
      <c r="M1649" s="68">
        <v>76</v>
      </c>
      <c r="N1649" s="70">
        <f t="shared" si="202"/>
        <v>0.61538461538461542</v>
      </c>
      <c r="O1649" s="71">
        <v>11032596.640000001</v>
      </c>
      <c r="P1649" s="57">
        <f t="shared" si="203"/>
        <v>0.82864471047685329</v>
      </c>
      <c r="Q1649" s="68">
        <v>48</v>
      </c>
      <c r="R1649" s="68">
        <v>76</v>
      </c>
      <c r="S1649" s="72">
        <f t="shared" si="204"/>
        <v>33.41990291679047</v>
      </c>
    </row>
    <row r="1650" spans="1:19" x14ac:dyDescent="0.25">
      <c r="A1650" s="68">
        <f t="shared" si="207"/>
        <v>1648</v>
      </c>
      <c r="B1650" s="68" t="s">
        <v>41</v>
      </c>
      <c r="C1650" s="68" t="s">
        <v>1763</v>
      </c>
      <c r="D1650" s="68" t="s">
        <v>2399</v>
      </c>
      <c r="E1650" s="68" t="str">
        <f t="shared" si="205"/>
        <v>AD</v>
      </c>
      <c r="F1650" s="68" t="s">
        <v>1762</v>
      </c>
      <c r="G1650" s="68">
        <f t="shared" si="206"/>
        <v>85</v>
      </c>
      <c r="H1650" s="68">
        <f t="shared" si="208"/>
        <v>22</v>
      </c>
      <c r="I1650" s="68" t="str">
        <f t="shared" si="201"/>
        <v>85_22_AD</v>
      </c>
      <c r="J1650" s="60">
        <v>63.199979188013799</v>
      </c>
      <c r="K1650" s="60">
        <v>33.316711173116502</v>
      </c>
      <c r="L1650" s="60">
        <v>10.861231402991301</v>
      </c>
      <c r="M1650" s="68">
        <v>19</v>
      </c>
      <c r="N1650" s="70">
        <f t="shared" si="202"/>
        <v>0.10416666666666667</v>
      </c>
      <c r="O1650" s="71">
        <v>2140827.65</v>
      </c>
      <c r="P1650" s="57">
        <f t="shared" si="203"/>
        <v>1.222859249195855E-2</v>
      </c>
      <c r="Q1650" s="68">
        <v>10</v>
      </c>
      <c r="R1650" s="68">
        <v>19</v>
      </c>
      <c r="S1650" s="72">
        <f t="shared" si="204"/>
        <v>35.792640588040534</v>
      </c>
    </row>
    <row r="1651" spans="1:19" x14ac:dyDescent="0.25">
      <c r="A1651" s="68">
        <f t="shared" si="207"/>
        <v>1649</v>
      </c>
      <c r="B1651" s="68" t="s">
        <v>41</v>
      </c>
      <c r="C1651" s="68" t="s">
        <v>1763</v>
      </c>
      <c r="D1651" s="68" t="s">
        <v>2860</v>
      </c>
      <c r="E1651" s="68" t="str">
        <f t="shared" si="205"/>
        <v>OP</v>
      </c>
      <c r="F1651" s="68" t="s">
        <v>1762</v>
      </c>
      <c r="G1651" s="68">
        <f t="shared" si="206"/>
        <v>85</v>
      </c>
      <c r="H1651" s="68">
        <f t="shared" si="208"/>
        <v>22</v>
      </c>
      <c r="I1651" s="68" t="str">
        <f t="shared" si="201"/>
        <v>85_22_OP</v>
      </c>
      <c r="J1651" s="60">
        <v>18.987566667647499</v>
      </c>
      <c r="K1651" s="60">
        <v>49.977385898983002</v>
      </c>
      <c r="L1651" s="60">
        <v>31.502764051787299</v>
      </c>
      <c r="M1651" s="68">
        <v>96</v>
      </c>
      <c r="N1651" s="70">
        <f t="shared" si="202"/>
        <v>0.4375</v>
      </c>
      <c r="O1651" s="71">
        <v>155254546.86000001</v>
      </c>
      <c r="P1651" s="57">
        <f t="shared" si="203"/>
        <v>0.88682738476150724</v>
      </c>
      <c r="Q1651" s="68">
        <v>42</v>
      </c>
      <c r="R1651" s="68">
        <v>96</v>
      </c>
      <c r="S1651" s="72">
        <f t="shared" si="204"/>
        <v>33.489238872805934</v>
      </c>
    </row>
    <row r="1652" spans="1:19" x14ac:dyDescent="0.25">
      <c r="A1652" s="68">
        <f t="shared" si="207"/>
        <v>1650</v>
      </c>
      <c r="B1652" s="68" t="s">
        <v>41</v>
      </c>
      <c r="C1652" s="68" t="s">
        <v>1763</v>
      </c>
      <c r="D1652" s="68" t="s">
        <v>3088</v>
      </c>
      <c r="E1652" s="68" t="str">
        <f t="shared" si="205"/>
        <v>SERV</v>
      </c>
      <c r="F1652" s="68" t="s">
        <v>1762</v>
      </c>
      <c r="G1652" s="68">
        <f t="shared" si="206"/>
        <v>85</v>
      </c>
      <c r="H1652" s="68">
        <f t="shared" si="208"/>
        <v>22</v>
      </c>
      <c r="I1652" s="68" t="str">
        <f t="shared" si="201"/>
        <v>85_22_SERV</v>
      </c>
      <c r="J1652" s="60">
        <v>20.0728169136639</v>
      </c>
      <c r="K1652" s="60">
        <v>40.701946615405902</v>
      </c>
      <c r="L1652" s="60">
        <v>9.8101860340120606</v>
      </c>
      <c r="M1652" s="68">
        <v>59</v>
      </c>
      <c r="N1652" s="70">
        <f t="shared" si="202"/>
        <v>0.32291666666666669</v>
      </c>
      <c r="O1652" s="71">
        <v>6996363.9699999997</v>
      </c>
      <c r="P1652" s="57">
        <f t="shared" si="203"/>
        <v>3.9963835442125069E-2</v>
      </c>
      <c r="Q1652" s="68">
        <v>31</v>
      </c>
      <c r="R1652" s="68">
        <v>60</v>
      </c>
      <c r="S1652" s="72">
        <f t="shared" si="204"/>
        <v>23.528316521027289</v>
      </c>
    </row>
    <row r="1653" spans="1:19" x14ac:dyDescent="0.25">
      <c r="A1653" s="68">
        <f t="shared" si="207"/>
        <v>1651</v>
      </c>
      <c r="B1653" s="68" t="s">
        <v>41</v>
      </c>
      <c r="C1653" s="68" t="s">
        <v>1763</v>
      </c>
      <c r="D1653" s="68" t="s">
        <v>2893</v>
      </c>
      <c r="E1653" s="68" t="str">
        <f t="shared" si="205"/>
        <v>SOP</v>
      </c>
      <c r="F1653" s="68" t="s">
        <v>1762</v>
      </c>
      <c r="G1653" s="68">
        <f t="shared" si="206"/>
        <v>85</v>
      </c>
      <c r="H1653" s="68">
        <f t="shared" si="208"/>
        <v>22</v>
      </c>
      <c r="I1653" s="68" t="str">
        <f t="shared" si="201"/>
        <v>85_22_SOP</v>
      </c>
      <c r="J1653" s="60">
        <v>17.7750516845622</v>
      </c>
      <c r="K1653" s="60">
        <v>41.524123554484802</v>
      </c>
      <c r="L1653" s="60">
        <v>43.733356601986699</v>
      </c>
      <c r="M1653" s="68">
        <v>26</v>
      </c>
      <c r="N1653" s="70">
        <f t="shared" si="202"/>
        <v>0.13541666666666666</v>
      </c>
      <c r="O1653" s="71">
        <v>10675641.630000001</v>
      </c>
      <c r="P1653" s="57">
        <f t="shared" si="203"/>
        <v>6.098018730440919E-2</v>
      </c>
      <c r="Q1653" s="68">
        <v>13</v>
      </c>
      <c r="R1653" s="68">
        <v>26</v>
      </c>
      <c r="S1653" s="72">
        <f t="shared" si="204"/>
        <v>34.344177280344567</v>
      </c>
    </row>
    <row r="1654" spans="1:19" x14ac:dyDescent="0.25">
      <c r="A1654" s="68">
        <f t="shared" si="207"/>
        <v>1652</v>
      </c>
      <c r="B1654" s="68" t="s">
        <v>41</v>
      </c>
      <c r="C1654" s="68" t="s">
        <v>1502</v>
      </c>
      <c r="D1654" s="68" t="s">
        <v>2399</v>
      </c>
      <c r="E1654" s="68" t="str">
        <f t="shared" si="205"/>
        <v>AD</v>
      </c>
      <c r="F1654" s="68" t="s">
        <v>1501</v>
      </c>
      <c r="G1654" s="68">
        <f t="shared" si="206"/>
        <v>85</v>
      </c>
      <c r="H1654" s="68">
        <f t="shared" si="208"/>
        <v>23</v>
      </c>
      <c r="I1654" s="68" t="str">
        <f t="shared" si="201"/>
        <v>85_23_AD</v>
      </c>
      <c r="J1654" s="60">
        <v>14.787946976762001</v>
      </c>
      <c r="K1654" s="60">
        <v>65.454839439115005</v>
      </c>
      <c r="L1654" s="60">
        <v>22.871314695663202</v>
      </c>
      <c r="M1654" s="68">
        <v>55</v>
      </c>
      <c r="N1654" s="70">
        <f t="shared" si="202"/>
        <v>0.75409836065573765</v>
      </c>
      <c r="O1654" s="71">
        <v>9049378.7699999996</v>
      </c>
      <c r="P1654" s="57">
        <f t="shared" si="203"/>
        <v>0.32265613551327632</v>
      </c>
      <c r="Q1654" s="68">
        <v>46</v>
      </c>
      <c r="R1654" s="68">
        <v>79</v>
      </c>
      <c r="S1654" s="72">
        <f t="shared" si="204"/>
        <v>34.371367037180072</v>
      </c>
    </row>
    <row r="1655" spans="1:19" x14ac:dyDescent="0.25">
      <c r="A1655" s="68">
        <f t="shared" si="207"/>
        <v>1653</v>
      </c>
      <c r="B1655" s="68" t="s">
        <v>41</v>
      </c>
      <c r="C1655" s="68" t="s">
        <v>1502</v>
      </c>
      <c r="D1655" s="68" t="s">
        <v>3088</v>
      </c>
      <c r="E1655" s="68" t="str">
        <f t="shared" si="205"/>
        <v>SERV</v>
      </c>
      <c r="F1655" s="68" t="s">
        <v>1501</v>
      </c>
      <c r="G1655" s="68">
        <f t="shared" si="206"/>
        <v>85</v>
      </c>
      <c r="H1655" s="68">
        <f t="shared" si="208"/>
        <v>23</v>
      </c>
      <c r="I1655" s="68" t="str">
        <f t="shared" si="201"/>
        <v>85_23_SERV</v>
      </c>
      <c r="J1655" s="60">
        <v>18.3770680886485</v>
      </c>
      <c r="K1655" s="60">
        <v>64.980267426701701</v>
      </c>
      <c r="L1655" s="60">
        <v>30.853099411629699</v>
      </c>
      <c r="M1655" s="68">
        <v>25</v>
      </c>
      <c r="N1655" s="70">
        <f t="shared" si="202"/>
        <v>0.24590163934426229</v>
      </c>
      <c r="O1655" s="71">
        <v>18997131.969999999</v>
      </c>
      <c r="P1655" s="57">
        <f t="shared" si="203"/>
        <v>0.67734386448672368</v>
      </c>
      <c r="Q1655" s="68">
        <v>15</v>
      </c>
      <c r="R1655" s="68">
        <v>29</v>
      </c>
      <c r="S1655" s="72">
        <f t="shared" si="204"/>
        <v>38.070144975659964</v>
      </c>
    </row>
    <row r="1656" spans="1:19" x14ac:dyDescent="0.25">
      <c r="A1656" s="68">
        <f t="shared" si="207"/>
        <v>1654</v>
      </c>
      <c r="B1656" s="68" t="s">
        <v>41</v>
      </c>
      <c r="C1656" s="68" t="s">
        <v>2677</v>
      </c>
      <c r="D1656" s="68" t="s">
        <v>2860</v>
      </c>
      <c r="E1656" s="68" t="str">
        <f t="shared" si="205"/>
        <v>OP</v>
      </c>
      <c r="F1656" s="68" t="s">
        <v>2676</v>
      </c>
      <c r="G1656" s="68">
        <f t="shared" si="206"/>
        <v>85</v>
      </c>
      <c r="H1656" s="68">
        <f t="shared" si="208"/>
        <v>24</v>
      </c>
      <c r="I1656" s="68" t="str">
        <f t="shared" si="201"/>
        <v>85_24_OP</v>
      </c>
      <c r="J1656" s="60">
        <v>17.021608321121601</v>
      </c>
      <c r="K1656" s="60">
        <v>34.668532115074797</v>
      </c>
      <c r="L1656" s="60">
        <v>24.854324982206201</v>
      </c>
      <c r="M1656" s="68">
        <v>63</v>
      </c>
      <c r="N1656" s="70">
        <f t="shared" si="202"/>
        <v>0.66666666666666663</v>
      </c>
      <c r="O1656" s="71">
        <v>120521741.699999</v>
      </c>
      <c r="P1656" s="57">
        <f t="shared" si="203"/>
        <v>0.86614322061422</v>
      </c>
      <c r="Q1656" s="68">
        <v>28</v>
      </c>
      <c r="R1656" s="68">
        <v>63</v>
      </c>
      <c r="S1656" s="72">
        <f t="shared" si="204"/>
        <v>25.514821806134204</v>
      </c>
    </row>
    <row r="1657" spans="1:19" x14ac:dyDescent="0.25">
      <c r="A1657" s="68">
        <f t="shared" si="207"/>
        <v>1655</v>
      </c>
      <c r="B1657" s="68" t="s">
        <v>41</v>
      </c>
      <c r="C1657" s="68" t="s">
        <v>2677</v>
      </c>
      <c r="D1657" s="68" t="s">
        <v>2893</v>
      </c>
      <c r="E1657" s="68" t="str">
        <f t="shared" si="205"/>
        <v>SOP</v>
      </c>
      <c r="F1657" s="68" t="s">
        <v>2676</v>
      </c>
      <c r="G1657" s="68">
        <f t="shared" si="206"/>
        <v>85</v>
      </c>
      <c r="H1657" s="68">
        <f t="shared" si="208"/>
        <v>24</v>
      </c>
      <c r="I1657" s="68" t="str">
        <f t="shared" si="201"/>
        <v>85_24_SOP</v>
      </c>
      <c r="J1657" s="60">
        <v>16.898755017850998</v>
      </c>
      <c r="K1657" s="60">
        <v>25.441889492071599</v>
      </c>
      <c r="L1657" s="60">
        <v>29.5390503809354</v>
      </c>
      <c r="M1657" s="68">
        <v>19</v>
      </c>
      <c r="N1657" s="70">
        <f t="shared" si="202"/>
        <v>0.33333333333333331</v>
      </c>
      <c r="O1657" s="71">
        <v>18625848.25</v>
      </c>
      <c r="P1657" s="57">
        <f t="shared" si="203"/>
        <v>0.13385677938578003</v>
      </c>
      <c r="Q1657" s="68">
        <v>14</v>
      </c>
      <c r="R1657" s="68">
        <v>19</v>
      </c>
      <c r="S1657" s="72">
        <f t="shared" si="204"/>
        <v>23.959898296952662</v>
      </c>
    </row>
    <row r="1658" spans="1:19" x14ac:dyDescent="0.25">
      <c r="A1658" s="68">
        <f t="shared" si="207"/>
        <v>1656</v>
      </c>
      <c r="B1658" s="68" t="s">
        <v>41</v>
      </c>
      <c r="C1658" s="68" t="s">
        <v>129</v>
      </c>
      <c r="D1658" s="68" t="s">
        <v>2399</v>
      </c>
      <c r="E1658" s="68" t="str">
        <f t="shared" si="205"/>
        <v>AD</v>
      </c>
      <c r="F1658" s="68" t="s">
        <v>128</v>
      </c>
      <c r="G1658" s="68">
        <f t="shared" si="206"/>
        <v>85</v>
      </c>
      <c r="H1658" s="68">
        <f t="shared" si="208"/>
        <v>25</v>
      </c>
      <c r="I1658" s="68" t="str">
        <f t="shared" si="201"/>
        <v>85_25_AD</v>
      </c>
      <c r="J1658" s="60">
        <v>13.3679007427467</v>
      </c>
      <c r="K1658" s="60">
        <v>40.719566685085603</v>
      </c>
      <c r="L1658" s="60">
        <v>42.4714377579405</v>
      </c>
      <c r="M1658" s="68">
        <v>106</v>
      </c>
      <c r="N1658" s="70">
        <f t="shared" si="202"/>
        <v>0.18867924528301888</v>
      </c>
      <c r="O1658" s="71">
        <v>21087206.100000001</v>
      </c>
      <c r="P1658" s="57">
        <f t="shared" si="203"/>
        <v>7.0958622751869579E-3</v>
      </c>
      <c r="Q1658" s="68">
        <v>80</v>
      </c>
      <c r="R1658" s="68">
        <v>160</v>
      </c>
      <c r="S1658" s="72">
        <f t="shared" si="204"/>
        <v>32.186301728590934</v>
      </c>
    </row>
    <row r="1659" spans="1:19" x14ac:dyDescent="0.25">
      <c r="A1659" s="68">
        <f t="shared" si="207"/>
        <v>1657</v>
      </c>
      <c r="B1659" s="68" t="s">
        <v>41</v>
      </c>
      <c r="C1659" s="68" t="s">
        <v>129</v>
      </c>
      <c r="D1659" s="68" t="s">
        <v>2860</v>
      </c>
      <c r="E1659" s="68" t="str">
        <f t="shared" si="205"/>
        <v>OP</v>
      </c>
      <c r="F1659" s="68" t="s">
        <v>128</v>
      </c>
      <c r="G1659" s="68">
        <f t="shared" si="206"/>
        <v>85</v>
      </c>
      <c r="H1659" s="68">
        <f t="shared" si="208"/>
        <v>25</v>
      </c>
      <c r="I1659" s="68" t="str">
        <f t="shared" si="201"/>
        <v>85_25_OP</v>
      </c>
      <c r="J1659" s="60">
        <v>4.0167035657812802</v>
      </c>
      <c r="K1659" s="60">
        <v>71.884863821820204</v>
      </c>
      <c r="L1659" s="60">
        <v>32.807767188747498</v>
      </c>
      <c r="M1659" s="68">
        <v>719</v>
      </c>
      <c r="N1659" s="70">
        <f t="shared" si="202"/>
        <v>0.455188679245283</v>
      </c>
      <c r="O1659" s="71">
        <v>2520174370.5799999</v>
      </c>
      <c r="P1659" s="57">
        <f t="shared" si="203"/>
        <v>0.84804075790256817</v>
      </c>
      <c r="Q1659" s="68">
        <v>193</v>
      </c>
      <c r="R1659" s="68">
        <v>720</v>
      </c>
      <c r="S1659" s="72">
        <f t="shared" si="204"/>
        <v>36.236444858782995</v>
      </c>
    </row>
    <row r="1660" spans="1:19" x14ac:dyDescent="0.25">
      <c r="A1660" s="68">
        <f t="shared" si="207"/>
        <v>1658</v>
      </c>
      <c r="B1660" s="68" t="s">
        <v>41</v>
      </c>
      <c r="C1660" s="68" t="s">
        <v>129</v>
      </c>
      <c r="D1660" s="68" t="s">
        <v>3088</v>
      </c>
      <c r="E1660" s="68" t="str">
        <f t="shared" si="205"/>
        <v>SERV</v>
      </c>
      <c r="F1660" s="68" t="s">
        <v>128</v>
      </c>
      <c r="G1660" s="68">
        <f t="shared" si="206"/>
        <v>85</v>
      </c>
      <c r="H1660" s="68">
        <f t="shared" si="208"/>
        <v>25</v>
      </c>
      <c r="I1660" s="68" t="str">
        <f t="shared" si="201"/>
        <v>85_25_SERV</v>
      </c>
      <c r="J1660" s="60">
        <v>16.947026893682501</v>
      </c>
      <c r="K1660" s="60">
        <v>51.255983735290897</v>
      </c>
      <c r="L1660" s="60">
        <v>37.323041323653797</v>
      </c>
      <c r="M1660" s="68">
        <v>158</v>
      </c>
      <c r="N1660" s="70">
        <f t="shared" si="202"/>
        <v>0.22877358490566038</v>
      </c>
      <c r="O1660" s="71">
        <v>110701680.449999</v>
      </c>
      <c r="P1660" s="57">
        <f t="shared" si="203"/>
        <v>3.7251206934661177E-2</v>
      </c>
      <c r="Q1660" s="68">
        <v>97</v>
      </c>
      <c r="R1660" s="68">
        <v>161</v>
      </c>
      <c r="S1660" s="72">
        <f t="shared" si="204"/>
        <v>35.175350650875735</v>
      </c>
    </row>
    <row r="1661" spans="1:19" x14ac:dyDescent="0.25">
      <c r="A1661" s="68">
        <f t="shared" si="207"/>
        <v>1659</v>
      </c>
      <c r="B1661" s="68" t="s">
        <v>41</v>
      </c>
      <c r="C1661" s="68" t="s">
        <v>129</v>
      </c>
      <c r="D1661" s="68" t="s">
        <v>2893</v>
      </c>
      <c r="E1661" s="68" t="str">
        <f t="shared" si="205"/>
        <v>SOP</v>
      </c>
      <c r="F1661" s="68" t="s">
        <v>128</v>
      </c>
      <c r="G1661" s="68">
        <f t="shared" si="206"/>
        <v>85</v>
      </c>
      <c r="H1661" s="68">
        <f t="shared" si="208"/>
        <v>25</v>
      </c>
      <c r="I1661" s="68" t="str">
        <f t="shared" si="201"/>
        <v>85_25_SOP</v>
      </c>
      <c r="J1661" s="60">
        <v>12.0782551977778</v>
      </c>
      <c r="K1661" s="60">
        <v>62.643087069336801</v>
      </c>
      <c r="L1661" s="60">
        <v>58.864479145190003</v>
      </c>
      <c r="M1661" s="68">
        <v>156</v>
      </c>
      <c r="N1661" s="70">
        <f t="shared" si="202"/>
        <v>0.12735849056603774</v>
      </c>
      <c r="O1661" s="71">
        <v>319797648.33999997</v>
      </c>
      <c r="P1661" s="57">
        <f t="shared" si="203"/>
        <v>0.10761217288758376</v>
      </c>
      <c r="Q1661" s="68">
        <v>54</v>
      </c>
      <c r="R1661" s="68">
        <v>157</v>
      </c>
      <c r="S1661" s="72">
        <f t="shared" si="204"/>
        <v>44.528607137434868</v>
      </c>
    </row>
    <row r="1662" spans="1:19" x14ac:dyDescent="0.25">
      <c r="A1662" s="68">
        <f t="shared" si="207"/>
        <v>1660</v>
      </c>
      <c r="B1662" s="68" t="s">
        <v>41</v>
      </c>
      <c r="C1662" s="68" t="s">
        <v>114</v>
      </c>
      <c r="D1662" s="68" t="s">
        <v>2399</v>
      </c>
      <c r="E1662" s="68" t="str">
        <f t="shared" si="205"/>
        <v>AD</v>
      </c>
      <c r="F1662" s="68" t="s">
        <v>113</v>
      </c>
      <c r="G1662" s="68">
        <f t="shared" si="206"/>
        <v>85</v>
      </c>
      <c r="H1662" s="68">
        <f t="shared" si="208"/>
        <v>26</v>
      </c>
      <c r="I1662" s="68" t="str">
        <f t="shared" si="201"/>
        <v>85_26_AD</v>
      </c>
      <c r="J1662" s="60">
        <v>27.7198718341274</v>
      </c>
      <c r="K1662" s="60">
        <v>53.859576862173498</v>
      </c>
      <c r="L1662" s="60">
        <v>24.7515315825644</v>
      </c>
      <c r="M1662" s="68">
        <v>109</v>
      </c>
      <c r="N1662" s="70">
        <f t="shared" si="202"/>
        <v>0.52542372881355937</v>
      </c>
      <c r="O1662" s="71">
        <v>15039310.52</v>
      </c>
      <c r="P1662" s="57">
        <f t="shared" si="203"/>
        <v>0.20538118004968417</v>
      </c>
      <c r="Q1662" s="68">
        <v>62</v>
      </c>
      <c r="R1662" s="68">
        <v>119</v>
      </c>
      <c r="S1662" s="72">
        <f t="shared" si="204"/>
        <v>35.443660092955099</v>
      </c>
    </row>
    <row r="1663" spans="1:19" x14ac:dyDescent="0.25">
      <c r="A1663" s="68">
        <f t="shared" si="207"/>
        <v>1661</v>
      </c>
      <c r="B1663" s="68" t="s">
        <v>41</v>
      </c>
      <c r="C1663" s="68" t="s">
        <v>114</v>
      </c>
      <c r="D1663" s="68" t="s">
        <v>2456</v>
      </c>
      <c r="E1663" s="68" t="str">
        <f t="shared" si="205"/>
        <v>AR</v>
      </c>
      <c r="F1663" s="68" t="s">
        <v>113</v>
      </c>
      <c r="G1663" s="68">
        <f t="shared" si="206"/>
        <v>85</v>
      </c>
      <c r="H1663" s="68">
        <f t="shared" si="208"/>
        <v>26</v>
      </c>
      <c r="I1663" s="68" t="str">
        <f t="shared" si="201"/>
        <v>85_26_AR</v>
      </c>
      <c r="J1663" s="60">
        <v>58.899578626773298</v>
      </c>
      <c r="K1663" s="60">
        <v>37.651218624200403</v>
      </c>
      <c r="L1663" s="60">
        <v>40.059566202194802</v>
      </c>
      <c r="M1663" s="68">
        <v>14</v>
      </c>
      <c r="N1663" s="70">
        <f t="shared" si="202"/>
        <v>3.3898305084745763E-2</v>
      </c>
      <c r="O1663" s="71">
        <v>20448090.559999999</v>
      </c>
      <c r="P1663" s="57">
        <f t="shared" si="203"/>
        <v>0.27924504673207634</v>
      </c>
      <c r="Q1663" s="68">
        <v>4</v>
      </c>
      <c r="R1663" s="68">
        <v>14</v>
      </c>
      <c r="S1663" s="72">
        <f t="shared" si="204"/>
        <v>45.536787817722832</v>
      </c>
    </row>
    <row r="1664" spans="1:19" x14ac:dyDescent="0.25">
      <c r="A1664" s="68">
        <f t="shared" si="207"/>
        <v>1662</v>
      </c>
      <c r="B1664" s="68" t="s">
        <v>41</v>
      </c>
      <c r="C1664" s="68" t="s">
        <v>114</v>
      </c>
      <c r="D1664" s="68" t="s">
        <v>3088</v>
      </c>
      <c r="E1664" s="68" t="str">
        <f t="shared" si="205"/>
        <v>SERV</v>
      </c>
      <c r="F1664" s="68" t="s">
        <v>113</v>
      </c>
      <c r="G1664" s="68">
        <f t="shared" si="206"/>
        <v>85</v>
      </c>
      <c r="H1664" s="68">
        <f t="shared" si="208"/>
        <v>26</v>
      </c>
      <c r="I1664" s="68" t="str">
        <f t="shared" si="201"/>
        <v>85_26_SERV</v>
      </c>
      <c r="J1664" s="60">
        <v>28.2768794015673</v>
      </c>
      <c r="K1664" s="60">
        <v>62.132873481310803</v>
      </c>
      <c r="L1664" s="60">
        <v>49.685470834175597</v>
      </c>
      <c r="M1664" s="68">
        <v>111</v>
      </c>
      <c r="N1664" s="70">
        <f t="shared" si="202"/>
        <v>0.44067796610169491</v>
      </c>
      <c r="O1664" s="71">
        <v>37738931.130000003</v>
      </c>
      <c r="P1664" s="57">
        <f t="shared" si="203"/>
        <v>0.51537377321823941</v>
      </c>
      <c r="Q1664" s="68">
        <v>52</v>
      </c>
      <c r="R1664" s="68">
        <v>111</v>
      </c>
      <c r="S1664" s="72">
        <f t="shared" si="204"/>
        <v>46.698407905684569</v>
      </c>
    </row>
    <row r="1665" spans="1:19" x14ac:dyDescent="0.25">
      <c r="A1665" s="68">
        <f t="shared" si="207"/>
        <v>1663</v>
      </c>
      <c r="B1665" s="68" t="s">
        <v>41</v>
      </c>
      <c r="C1665" s="68" t="s">
        <v>2662</v>
      </c>
      <c r="D1665" s="68" t="s">
        <v>2860</v>
      </c>
      <c r="E1665" s="68" t="str">
        <f t="shared" si="205"/>
        <v>OP</v>
      </c>
      <c r="F1665" s="68" t="s">
        <v>2661</v>
      </c>
      <c r="G1665" s="68">
        <f t="shared" si="206"/>
        <v>85</v>
      </c>
      <c r="H1665" s="68">
        <f t="shared" si="208"/>
        <v>27</v>
      </c>
      <c r="I1665" s="68" t="str">
        <f t="shared" si="201"/>
        <v>85_27_OP</v>
      </c>
      <c r="J1665" s="60">
        <v>10.034054917137199</v>
      </c>
      <c r="K1665" s="60">
        <v>24.0626775199684</v>
      </c>
      <c r="L1665" s="60">
        <v>27.3145706395369</v>
      </c>
      <c r="M1665" s="68">
        <v>284</v>
      </c>
      <c r="N1665" s="70">
        <f t="shared" si="202"/>
        <v>0.77401129943502822</v>
      </c>
      <c r="O1665" s="71">
        <v>783981544.38</v>
      </c>
      <c r="P1665" s="57">
        <f t="shared" si="203"/>
        <v>0.92363476361712826</v>
      </c>
      <c r="Q1665" s="68">
        <v>137</v>
      </c>
      <c r="R1665" s="68">
        <v>284</v>
      </c>
      <c r="S1665" s="72">
        <f t="shared" si="204"/>
        <v>20.470434358880834</v>
      </c>
    </row>
    <row r="1666" spans="1:19" x14ac:dyDescent="0.25">
      <c r="A1666" s="68">
        <f t="shared" si="207"/>
        <v>1664</v>
      </c>
      <c r="B1666" s="68" t="s">
        <v>41</v>
      </c>
      <c r="C1666" s="68" t="s">
        <v>2662</v>
      </c>
      <c r="D1666" s="68" t="s">
        <v>2893</v>
      </c>
      <c r="E1666" s="68" t="str">
        <f t="shared" si="205"/>
        <v>SOP</v>
      </c>
      <c r="F1666" s="68" t="s">
        <v>2661</v>
      </c>
      <c r="G1666" s="68">
        <f t="shared" si="206"/>
        <v>85</v>
      </c>
      <c r="H1666" s="68">
        <f t="shared" si="208"/>
        <v>27</v>
      </c>
      <c r="I1666" s="68" t="str">
        <f t="shared" si="201"/>
        <v>85_27_SOP</v>
      </c>
      <c r="J1666" s="60">
        <v>9.4844045721995602</v>
      </c>
      <c r="K1666" s="60">
        <v>20.542400644091099</v>
      </c>
      <c r="L1666" s="60">
        <v>36.062929120151701</v>
      </c>
      <c r="M1666" s="68">
        <v>80</v>
      </c>
      <c r="N1666" s="70">
        <f t="shared" si="202"/>
        <v>0.22598870056497175</v>
      </c>
      <c r="O1666" s="71">
        <v>64818842.159999996</v>
      </c>
      <c r="P1666" s="57">
        <f t="shared" si="203"/>
        <v>7.6365236382871737E-2</v>
      </c>
      <c r="Q1666" s="68">
        <v>40</v>
      </c>
      <c r="R1666" s="68">
        <v>80</v>
      </c>
      <c r="S1666" s="72">
        <f t="shared" si="204"/>
        <v>22.029911445480789</v>
      </c>
    </row>
    <row r="1667" spans="1:19" x14ac:dyDescent="0.25">
      <c r="A1667" s="68">
        <f t="shared" si="207"/>
        <v>1665</v>
      </c>
      <c r="B1667" s="68" t="s">
        <v>41</v>
      </c>
      <c r="C1667" s="68" t="s">
        <v>2772</v>
      </c>
      <c r="D1667" s="68" t="s">
        <v>2860</v>
      </c>
      <c r="E1667" s="68" t="str">
        <f t="shared" si="205"/>
        <v>OP</v>
      </c>
      <c r="F1667" s="68" t="s">
        <v>2771</v>
      </c>
      <c r="G1667" s="68">
        <f t="shared" si="206"/>
        <v>85</v>
      </c>
      <c r="H1667" s="68">
        <f t="shared" si="208"/>
        <v>28</v>
      </c>
      <c r="I1667" s="68" t="str">
        <f t="shared" ref="I1667:I1730" si="209">CONCATENATE(G1667,"_",H1667,"_",E1667)</f>
        <v>85_28_OP</v>
      </c>
      <c r="J1667" s="60">
        <v>22.160809803245598</v>
      </c>
      <c r="K1667" s="60">
        <v>20.787071590620101</v>
      </c>
      <c r="L1667" s="60">
        <v>17.7088911387637</v>
      </c>
      <c r="M1667" s="68">
        <v>229</v>
      </c>
      <c r="N1667" s="70">
        <f t="shared" ref="N1667:N1730" si="210">Q1667/SUMIF($C$3:$C$3832,C1667,$Q$3:$Q$3832)</f>
        <v>0.55000000000000004</v>
      </c>
      <c r="O1667" s="71">
        <v>1245771738.52</v>
      </c>
      <c r="P1667" s="57">
        <f t="shared" ref="P1667:P1730" si="211">O1667/SUMIF($C$3:$C$3832,C1667,$O$3:$O$3832)</f>
        <v>0.86174218978358585</v>
      </c>
      <c r="Q1667" s="68">
        <v>44</v>
      </c>
      <c r="R1667" s="68">
        <v>229</v>
      </c>
      <c r="S1667" s="72">
        <f t="shared" ref="S1667:S1730" si="212">AVERAGE(J1667:L1667)</f>
        <v>20.218924177543133</v>
      </c>
    </row>
    <row r="1668" spans="1:19" x14ac:dyDescent="0.25">
      <c r="A1668" s="68">
        <f t="shared" si="207"/>
        <v>1666</v>
      </c>
      <c r="B1668" s="68" t="s">
        <v>41</v>
      </c>
      <c r="C1668" s="68" t="s">
        <v>2772</v>
      </c>
      <c r="D1668" s="68" t="s">
        <v>2893</v>
      </c>
      <c r="E1668" s="68" t="str">
        <f t="shared" ref="E1668:E1731" si="213">IF(D1668="Adquisiciones","AD",IF(D1668="Arrendamientos","AR",IF(D1668="Servicios","SERV",IF(D1668="Obra pública","OP",IF(D1668="Servicios relacionados con la OP","SOP","")))))</f>
        <v>SOP</v>
      </c>
      <c r="F1668" s="68" t="s">
        <v>2771</v>
      </c>
      <c r="G1668" s="68">
        <f t="shared" ref="G1668:G1731" si="214">IF(B1668&lt;&gt;B1667,G1667+1,G1667)</f>
        <v>85</v>
      </c>
      <c r="H1668" s="68">
        <f t="shared" si="208"/>
        <v>28</v>
      </c>
      <c r="I1668" s="68" t="str">
        <f t="shared" si="209"/>
        <v>85_28_SOP</v>
      </c>
      <c r="J1668" s="60">
        <v>27.6403144135156</v>
      </c>
      <c r="K1668" s="60">
        <v>17.076356350458401</v>
      </c>
      <c r="L1668" s="60">
        <v>43.507302073521799</v>
      </c>
      <c r="M1668" s="68">
        <v>126</v>
      </c>
      <c r="N1668" s="70">
        <f t="shared" si="210"/>
        <v>0.45</v>
      </c>
      <c r="O1668" s="71">
        <v>199871463.46000001</v>
      </c>
      <c r="P1668" s="57">
        <f t="shared" si="211"/>
        <v>0.13825781021641409</v>
      </c>
      <c r="Q1668" s="68">
        <v>36</v>
      </c>
      <c r="R1668" s="68">
        <v>126</v>
      </c>
      <c r="S1668" s="72">
        <f t="shared" si="212"/>
        <v>29.407990945831937</v>
      </c>
    </row>
    <row r="1669" spans="1:19" x14ac:dyDescent="0.25">
      <c r="A1669" s="68">
        <f t="shared" ref="A1669:A1732" si="215">A1668+1</f>
        <v>1667</v>
      </c>
      <c r="B1669" s="68" t="s">
        <v>41</v>
      </c>
      <c r="C1669" s="68" t="s">
        <v>653</v>
      </c>
      <c r="D1669" s="68" t="s">
        <v>2399</v>
      </c>
      <c r="E1669" s="68" t="str">
        <f t="shared" si="213"/>
        <v>AD</v>
      </c>
      <c r="F1669" s="68" t="s">
        <v>652</v>
      </c>
      <c r="G1669" s="68">
        <f t="shared" si="214"/>
        <v>85</v>
      </c>
      <c r="H1669" s="68">
        <f t="shared" si="208"/>
        <v>29</v>
      </c>
      <c r="I1669" s="68" t="str">
        <f t="shared" si="209"/>
        <v>85_29_AD</v>
      </c>
      <c r="J1669" s="60">
        <v>44.234576652154999</v>
      </c>
      <c r="K1669" s="60">
        <v>37.5009886135134</v>
      </c>
      <c r="L1669" s="60">
        <v>13.2422792882235</v>
      </c>
      <c r="M1669" s="68">
        <v>41</v>
      </c>
      <c r="N1669" s="70">
        <f t="shared" si="210"/>
        <v>0.17499999999999999</v>
      </c>
      <c r="O1669" s="71">
        <v>2714300.82</v>
      </c>
      <c r="P1669" s="57">
        <f t="shared" si="211"/>
        <v>1.4750435401930545E-2</v>
      </c>
      <c r="Q1669" s="68">
        <v>21</v>
      </c>
      <c r="R1669" s="68">
        <v>42</v>
      </c>
      <c r="S1669" s="72">
        <f t="shared" si="212"/>
        <v>31.659281517963965</v>
      </c>
    </row>
    <row r="1670" spans="1:19" x14ac:dyDescent="0.25">
      <c r="A1670" s="68">
        <f t="shared" si="215"/>
        <v>1668</v>
      </c>
      <c r="B1670" s="68" t="s">
        <v>41</v>
      </c>
      <c r="C1670" s="68" t="s">
        <v>653</v>
      </c>
      <c r="D1670" s="68" t="s">
        <v>2456</v>
      </c>
      <c r="E1670" s="68" t="str">
        <f t="shared" si="213"/>
        <v>AR</v>
      </c>
      <c r="F1670" s="68" t="s">
        <v>652</v>
      </c>
      <c r="G1670" s="68">
        <f t="shared" si="214"/>
        <v>85</v>
      </c>
      <c r="H1670" s="68">
        <f t="shared" si="208"/>
        <v>29</v>
      </c>
      <c r="I1670" s="68" t="str">
        <f t="shared" si="209"/>
        <v>85_29_AR</v>
      </c>
      <c r="J1670" s="60">
        <v>61.286139108095</v>
      </c>
      <c r="K1670" s="60">
        <v>43.957220914204001</v>
      </c>
      <c r="L1670" s="60">
        <v>23.429093549064302</v>
      </c>
      <c r="M1670" s="68">
        <v>7</v>
      </c>
      <c r="N1670" s="70">
        <f t="shared" si="210"/>
        <v>3.3333333333333333E-2</v>
      </c>
      <c r="O1670" s="71">
        <v>2935540</v>
      </c>
      <c r="P1670" s="57">
        <f t="shared" si="211"/>
        <v>1.5952724480915566E-2</v>
      </c>
      <c r="Q1670" s="68">
        <v>4</v>
      </c>
      <c r="R1670" s="68">
        <v>7</v>
      </c>
      <c r="S1670" s="72">
        <f t="shared" si="212"/>
        <v>42.8908178571211</v>
      </c>
    </row>
    <row r="1671" spans="1:19" x14ac:dyDescent="0.25">
      <c r="A1671" s="68">
        <f t="shared" si="215"/>
        <v>1669</v>
      </c>
      <c r="B1671" s="68" t="s">
        <v>41</v>
      </c>
      <c r="C1671" s="68" t="s">
        <v>653</v>
      </c>
      <c r="D1671" s="68" t="s">
        <v>2860</v>
      </c>
      <c r="E1671" s="68" t="str">
        <f t="shared" si="213"/>
        <v>OP</v>
      </c>
      <c r="F1671" s="68" t="s">
        <v>652</v>
      </c>
      <c r="G1671" s="68">
        <f t="shared" si="214"/>
        <v>85</v>
      </c>
      <c r="H1671" s="68">
        <f t="shared" si="208"/>
        <v>29</v>
      </c>
      <c r="I1671" s="68" t="str">
        <f t="shared" si="209"/>
        <v>85_29_OP</v>
      </c>
      <c r="J1671" s="60">
        <v>17.994485151043101</v>
      </c>
      <c r="K1671" s="60">
        <v>66.758917770893007</v>
      </c>
      <c r="L1671" s="60">
        <v>43.1345427509304</v>
      </c>
      <c r="M1671" s="68">
        <v>48</v>
      </c>
      <c r="N1671" s="70">
        <f t="shared" si="210"/>
        <v>0.31666666666666665</v>
      </c>
      <c r="O1671" s="71">
        <v>141274270.22999999</v>
      </c>
      <c r="P1671" s="57">
        <f t="shared" si="211"/>
        <v>0.76773251572848678</v>
      </c>
      <c r="Q1671" s="68">
        <v>38</v>
      </c>
      <c r="R1671" s="68">
        <v>51</v>
      </c>
      <c r="S1671" s="72">
        <f t="shared" si="212"/>
        <v>42.629315224288831</v>
      </c>
    </row>
    <row r="1672" spans="1:19" x14ac:dyDescent="0.25">
      <c r="A1672" s="68">
        <f t="shared" si="215"/>
        <v>1670</v>
      </c>
      <c r="B1672" s="68" t="s">
        <v>41</v>
      </c>
      <c r="C1672" s="68" t="s">
        <v>653</v>
      </c>
      <c r="D1672" s="68" t="s">
        <v>3088</v>
      </c>
      <c r="E1672" s="68" t="str">
        <f t="shared" si="213"/>
        <v>SERV</v>
      </c>
      <c r="F1672" s="68" t="s">
        <v>652</v>
      </c>
      <c r="G1672" s="68">
        <f t="shared" si="214"/>
        <v>85</v>
      </c>
      <c r="H1672" s="68">
        <f t="shared" si="208"/>
        <v>29</v>
      </c>
      <c r="I1672" s="68" t="str">
        <f t="shared" si="209"/>
        <v>85_29_SERV</v>
      </c>
      <c r="J1672" s="60">
        <v>13.0981667345246</v>
      </c>
      <c r="K1672" s="60">
        <v>84.804740055046807</v>
      </c>
      <c r="L1672" s="60">
        <v>54.251000729287803</v>
      </c>
      <c r="M1672" s="68">
        <v>62</v>
      </c>
      <c r="N1672" s="70">
        <f t="shared" si="210"/>
        <v>0.375</v>
      </c>
      <c r="O1672" s="71">
        <v>17789399.600000001</v>
      </c>
      <c r="P1672" s="57">
        <f t="shared" si="211"/>
        <v>9.6673658168415222E-2</v>
      </c>
      <c r="Q1672" s="68">
        <v>45</v>
      </c>
      <c r="R1672" s="68">
        <v>63</v>
      </c>
      <c r="S1672" s="72">
        <f t="shared" si="212"/>
        <v>50.717969172953069</v>
      </c>
    </row>
    <row r="1673" spans="1:19" x14ac:dyDescent="0.25">
      <c r="A1673" s="68">
        <f t="shared" si="215"/>
        <v>1671</v>
      </c>
      <c r="B1673" s="68" t="s">
        <v>41</v>
      </c>
      <c r="C1673" s="68" t="s">
        <v>653</v>
      </c>
      <c r="D1673" s="68" t="s">
        <v>2893</v>
      </c>
      <c r="E1673" s="68" t="str">
        <f t="shared" si="213"/>
        <v>SOP</v>
      </c>
      <c r="F1673" s="68" t="s">
        <v>652</v>
      </c>
      <c r="G1673" s="68">
        <f t="shared" si="214"/>
        <v>85</v>
      </c>
      <c r="H1673" s="68">
        <f t="shared" ref="H1673:H1736" si="216">IF(B1673&lt;&gt;B1672,1,IF(C1673&lt;&gt;C1672,H1672+1,H1672))</f>
        <v>29</v>
      </c>
      <c r="I1673" s="68" t="str">
        <f t="shared" si="209"/>
        <v>85_29_SOP</v>
      </c>
      <c r="J1673" s="60">
        <v>17.8836061682902</v>
      </c>
      <c r="K1673" s="60">
        <v>67.420622615926902</v>
      </c>
      <c r="L1673" s="60">
        <v>57.331406083633802</v>
      </c>
      <c r="M1673" s="68">
        <v>15</v>
      </c>
      <c r="N1673" s="70">
        <f t="shared" si="210"/>
        <v>0.1</v>
      </c>
      <c r="O1673" s="71">
        <v>19301452.030000001</v>
      </c>
      <c r="P1673" s="57">
        <f t="shared" si="211"/>
        <v>0.10489066622025198</v>
      </c>
      <c r="Q1673" s="68">
        <v>12</v>
      </c>
      <c r="R1673" s="68">
        <v>16</v>
      </c>
      <c r="S1673" s="72">
        <f t="shared" si="212"/>
        <v>47.545211622616968</v>
      </c>
    </row>
    <row r="1674" spans="1:19" x14ac:dyDescent="0.25">
      <c r="A1674" s="68">
        <f t="shared" si="215"/>
        <v>1672</v>
      </c>
      <c r="B1674" s="68" t="s">
        <v>41</v>
      </c>
      <c r="C1674" s="68" t="s">
        <v>2597</v>
      </c>
      <c r="D1674" s="68" t="s">
        <v>2860</v>
      </c>
      <c r="E1674" s="68" t="str">
        <f t="shared" si="213"/>
        <v>OP</v>
      </c>
      <c r="F1674" s="68" t="s">
        <v>2596</v>
      </c>
      <c r="G1674" s="68">
        <f t="shared" si="214"/>
        <v>85</v>
      </c>
      <c r="H1674" s="68">
        <f t="shared" si="216"/>
        <v>30</v>
      </c>
      <c r="I1674" s="68" t="str">
        <f t="shared" si="209"/>
        <v>85_30_OP</v>
      </c>
      <c r="J1674" s="60">
        <v>12.8804219901522</v>
      </c>
      <c r="K1674" s="60">
        <v>49.351076058375398</v>
      </c>
      <c r="L1674" s="60">
        <v>27.8961498647962</v>
      </c>
      <c r="M1674" s="68">
        <v>114</v>
      </c>
      <c r="N1674" s="70">
        <f t="shared" si="210"/>
        <v>0.875</v>
      </c>
      <c r="O1674" s="71">
        <v>331302036.48000002</v>
      </c>
      <c r="P1674" s="57">
        <f t="shared" si="211"/>
        <v>0.94058893415720302</v>
      </c>
      <c r="Q1674" s="68">
        <v>77</v>
      </c>
      <c r="R1674" s="68">
        <v>114</v>
      </c>
      <c r="S1674" s="72">
        <f t="shared" si="212"/>
        <v>30.042549304441266</v>
      </c>
    </row>
    <row r="1675" spans="1:19" x14ac:dyDescent="0.25">
      <c r="A1675" s="68">
        <f t="shared" si="215"/>
        <v>1673</v>
      </c>
      <c r="B1675" s="68" t="s">
        <v>41</v>
      </c>
      <c r="C1675" s="68" t="s">
        <v>2597</v>
      </c>
      <c r="D1675" s="68" t="s">
        <v>2893</v>
      </c>
      <c r="E1675" s="68" t="str">
        <f t="shared" si="213"/>
        <v>SOP</v>
      </c>
      <c r="F1675" s="68" t="s">
        <v>2596</v>
      </c>
      <c r="G1675" s="68">
        <f t="shared" si="214"/>
        <v>85</v>
      </c>
      <c r="H1675" s="68">
        <f t="shared" si="216"/>
        <v>30</v>
      </c>
      <c r="I1675" s="68" t="str">
        <f t="shared" si="209"/>
        <v>85_30_SOP</v>
      </c>
      <c r="J1675" s="60">
        <v>17.5114938313057</v>
      </c>
      <c r="K1675" s="60">
        <v>15.702154548426201</v>
      </c>
      <c r="L1675" s="60">
        <v>31.041336211992299</v>
      </c>
      <c r="M1675" s="68">
        <v>15</v>
      </c>
      <c r="N1675" s="70">
        <f t="shared" si="210"/>
        <v>0.125</v>
      </c>
      <c r="O1675" s="71">
        <v>20926258.420000002</v>
      </c>
      <c r="P1675" s="57">
        <f t="shared" si="211"/>
        <v>5.9411065842796942E-2</v>
      </c>
      <c r="Q1675" s="68">
        <v>11</v>
      </c>
      <c r="R1675" s="68">
        <v>15</v>
      </c>
      <c r="S1675" s="72">
        <f t="shared" si="212"/>
        <v>21.418328197241397</v>
      </c>
    </row>
    <row r="1676" spans="1:19" x14ac:dyDescent="0.25">
      <c r="A1676" s="68">
        <f t="shared" si="215"/>
        <v>1674</v>
      </c>
      <c r="B1676" s="68" t="s">
        <v>41</v>
      </c>
      <c r="C1676" s="68" t="s">
        <v>2796</v>
      </c>
      <c r="D1676" s="68" t="s">
        <v>2860</v>
      </c>
      <c r="E1676" s="68" t="str">
        <f t="shared" si="213"/>
        <v>OP</v>
      </c>
      <c r="F1676" s="68" t="s">
        <v>2795</v>
      </c>
      <c r="G1676" s="68">
        <f t="shared" si="214"/>
        <v>85</v>
      </c>
      <c r="H1676" s="68">
        <f t="shared" si="216"/>
        <v>31</v>
      </c>
      <c r="I1676" s="68" t="str">
        <f t="shared" si="209"/>
        <v>85_31_OP</v>
      </c>
      <c r="J1676" s="60">
        <v>28.410524300240599</v>
      </c>
      <c r="K1676" s="60">
        <v>30.326666738812399</v>
      </c>
      <c r="L1676" s="60">
        <v>25.754066090397401</v>
      </c>
      <c r="M1676" s="68">
        <v>15</v>
      </c>
      <c r="N1676" s="70">
        <f t="shared" si="210"/>
        <v>0.875</v>
      </c>
      <c r="O1676" s="71">
        <v>28745449.800000001</v>
      </c>
      <c r="P1676" s="57">
        <f t="shared" si="211"/>
        <v>0.97707235143883731</v>
      </c>
      <c r="Q1676" s="68">
        <v>14</v>
      </c>
      <c r="R1676" s="68">
        <v>21</v>
      </c>
      <c r="S1676" s="72">
        <f t="shared" si="212"/>
        <v>28.163752376483469</v>
      </c>
    </row>
    <row r="1677" spans="1:19" x14ac:dyDescent="0.25">
      <c r="A1677" s="68">
        <f t="shared" si="215"/>
        <v>1675</v>
      </c>
      <c r="B1677" s="68" t="s">
        <v>41</v>
      </c>
      <c r="C1677" s="68" t="s">
        <v>2796</v>
      </c>
      <c r="D1677" s="68" t="s">
        <v>2893</v>
      </c>
      <c r="E1677" s="68" t="str">
        <f t="shared" si="213"/>
        <v>SOP</v>
      </c>
      <c r="F1677" s="68" t="s">
        <v>2795</v>
      </c>
      <c r="G1677" s="68">
        <f t="shared" si="214"/>
        <v>85</v>
      </c>
      <c r="H1677" s="68">
        <f t="shared" si="216"/>
        <v>31</v>
      </c>
      <c r="I1677" s="68" t="str">
        <f t="shared" si="209"/>
        <v>85_31_SOP</v>
      </c>
      <c r="J1677" s="60">
        <v>36.716607133262599</v>
      </c>
      <c r="K1677" s="60">
        <v>41.934587634976403</v>
      </c>
      <c r="L1677" s="60">
        <v>50.511918906931697</v>
      </c>
      <c r="M1677" s="68">
        <v>3</v>
      </c>
      <c r="N1677" s="70">
        <f t="shared" si="210"/>
        <v>0.125</v>
      </c>
      <c r="O1677" s="71">
        <v>674530.98</v>
      </c>
      <c r="P1677" s="57">
        <f t="shared" si="211"/>
        <v>2.2927648561162653E-2</v>
      </c>
      <c r="Q1677" s="68">
        <v>2</v>
      </c>
      <c r="R1677" s="68">
        <v>3</v>
      </c>
      <c r="S1677" s="72">
        <f t="shared" si="212"/>
        <v>43.054371225056904</v>
      </c>
    </row>
    <row r="1678" spans="1:19" x14ac:dyDescent="0.25">
      <c r="A1678" s="68">
        <f t="shared" si="215"/>
        <v>1676</v>
      </c>
      <c r="B1678" s="68" t="s">
        <v>41</v>
      </c>
      <c r="C1678" s="68" t="s">
        <v>2068</v>
      </c>
      <c r="D1678" s="68" t="s">
        <v>2399</v>
      </c>
      <c r="E1678" s="68" t="str">
        <f t="shared" si="213"/>
        <v>AD</v>
      </c>
      <c r="F1678" s="68" t="s">
        <v>2067</v>
      </c>
      <c r="G1678" s="68">
        <f t="shared" si="214"/>
        <v>85</v>
      </c>
      <c r="H1678" s="68">
        <f t="shared" si="216"/>
        <v>32</v>
      </c>
      <c r="I1678" s="68" t="str">
        <f t="shared" si="209"/>
        <v>85_32_AD</v>
      </c>
      <c r="J1678" s="60">
        <v>32.908454326130403</v>
      </c>
      <c r="K1678" s="60">
        <v>48.157399819874698</v>
      </c>
      <c r="L1678" s="60">
        <v>31.057911044576901</v>
      </c>
      <c r="M1678" s="68">
        <v>17</v>
      </c>
      <c r="N1678" s="70">
        <f t="shared" si="210"/>
        <v>0.29166666666666669</v>
      </c>
      <c r="O1678" s="71">
        <v>1107564.3999999999</v>
      </c>
      <c r="P1678" s="57">
        <f t="shared" si="211"/>
        <v>4.5362257421811443E-2</v>
      </c>
      <c r="Q1678" s="68">
        <v>14</v>
      </c>
      <c r="R1678" s="68">
        <v>17</v>
      </c>
      <c r="S1678" s="72">
        <f t="shared" si="212"/>
        <v>37.374588396860666</v>
      </c>
    </row>
    <row r="1679" spans="1:19" x14ac:dyDescent="0.25">
      <c r="A1679" s="68">
        <f t="shared" si="215"/>
        <v>1677</v>
      </c>
      <c r="B1679" s="68" t="s">
        <v>41</v>
      </c>
      <c r="C1679" s="68" t="s">
        <v>2068</v>
      </c>
      <c r="D1679" s="68" t="s">
        <v>2456</v>
      </c>
      <c r="E1679" s="68" t="str">
        <f t="shared" si="213"/>
        <v>AR</v>
      </c>
      <c r="F1679" s="69" t="s">
        <v>2067</v>
      </c>
      <c r="G1679" s="68">
        <f t="shared" si="214"/>
        <v>85</v>
      </c>
      <c r="H1679" s="68">
        <f t="shared" si="216"/>
        <v>32</v>
      </c>
      <c r="I1679" s="68" t="str">
        <f t="shared" si="209"/>
        <v>85_32_AR</v>
      </c>
      <c r="J1679" s="60">
        <v>79.754245411693205</v>
      </c>
      <c r="K1679" s="60">
        <v>44.367353231935702</v>
      </c>
      <c r="L1679" s="60">
        <v>33.191215861174399</v>
      </c>
      <c r="M1679" s="68">
        <v>5</v>
      </c>
      <c r="N1679" s="70">
        <f t="shared" si="210"/>
        <v>6.25E-2</v>
      </c>
      <c r="O1679" s="71">
        <v>4630699.54</v>
      </c>
      <c r="P1679" s="57">
        <f t="shared" si="211"/>
        <v>0.18965848358483159</v>
      </c>
      <c r="Q1679" s="68">
        <v>3</v>
      </c>
      <c r="R1679" s="68">
        <v>5</v>
      </c>
      <c r="S1679" s="72">
        <f t="shared" si="212"/>
        <v>52.43760483493444</v>
      </c>
    </row>
    <row r="1680" spans="1:19" x14ac:dyDescent="0.25">
      <c r="A1680" s="68">
        <f t="shared" si="215"/>
        <v>1678</v>
      </c>
      <c r="B1680" s="68" t="s">
        <v>41</v>
      </c>
      <c r="C1680" s="68" t="s">
        <v>2068</v>
      </c>
      <c r="D1680" s="68" t="s">
        <v>3088</v>
      </c>
      <c r="E1680" s="68" t="str">
        <f t="shared" si="213"/>
        <v>SERV</v>
      </c>
      <c r="F1680" s="68" t="s">
        <v>2067</v>
      </c>
      <c r="G1680" s="68">
        <f t="shared" si="214"/>
        <v>85</v>
      </c>
      <c r="H1680" s="68">
        <f t="shared" si="216"/>
        <v>32</v>
      </c>
      <c r="I1680" s="68" t="str">
        <f t="shared" si="209"/>
        <v>85_32_SERV</v>
      </c>
      <c r="J1680" s="60">
        <v>17.157523680976102</v>
      </c>
      <c r="K1680" s="60">
        <v>59.432157822507698</v>
      </c>
      <c r="L1680" s="60">
        <v>33.662415260928299</v>
      </c>
      <c r="M1680" s="68">
        <v>34</v>
      </c>
      <c r="N1680" s="70">
        <f t="shared" si="210"/>
        <v>0.64583333333333337</v>
      </c>
      <c r="O1680" s="71">
        <v>18677725.539999999</v>
      </c>
      <c r="P1680" s="57">
        <f t="shared" si="211"/>
        <v>0.76497925899335706</v>
      </c>
      <c r="Q1680" s="68">
        <v>31</v>
      </c>
      <c r="R1680" s="68">
        <v>43</v>
      </c>
      <c r="S1680" s="72">
        <f t="shared" si="212"/>
        <v>36.7506989214707</v>
      </c>
    </row>
    <row r="1681" spans="1:19" x14ac:dyDescent="0.25">
      <c r="A1681" s="68">
        <f t="shared" si="215"/>
        <v>1679</v>
      </c>
      <c r="B1681" s="68" t="s">
        <v>41</v>
      </c>
      <c r="C1681" s="68" t="s">
        <v>2283</v>
      </c>
      <c r="D1681" s="68" t="s">
        <v>2399</v>
      </c>
      <c r="E1681" s="68" t="str">
        <f t="shared" si="213"/>
        <v>AD</v>
      </c>
      <c r="F1681" s="68" t="s">
        <v>2282</v>
      </c>
      <c r="G1681" s="68">
        <f t="shared" si="214"/>
        <v>85</v>
      </c>
      <c r="H1681" s="68">
        <f t="shared" si="216"/>
        <v>33</v>
      </c>
      <c r="I1681" s="68" t="str">
        <f t="shared" si="209"/>
        <v>85_33_AD</v>
      </c>
      <c r="J1681" s="60">
        <v>42.938963671918501</v>
      </c>
      <c r="K1681" s="60">
        <v>38.707339469965497</v>
      </c>
      <c r="L1681" s="60">
        <v>12.4413613377061</v>
      </c>
      <c r="M1681" s="68">
        <v>10</v>
      </c>
      <c r="N1681" s="70">
        <f t="shared" si="210"/>
        <v>0.1</v>
      </c>
      <c r="O1681" s="71">
        <v>705083</v>
      </c>
      <c r="P1681" s="57">
        <f t="shared" si="211"/>
        <v>2.8026295090845796E-2</v>
      </c>
      <c r="Q1681" s="68">
        <v>5</v>
      </c>
      <c r="R1681" s="68">
        <v>10</v>
      </c>
      <c r="S1681" s="72">
        <f t="shared" si="212"/>
        <v>31.362554826530033</v>
      </c>
    </row>
    <row r="1682" spans="1:19" x14ac:dyDescent="0.25">
      <c r="A1682" s="68">
        <f t="shared" si="215"/>
        <v>1680</v>
      </c>
      <c r="B1682" s="68" t="s">
        <v>41</v>
      </c>
      <c r="C1682" s="68" t="s">
        <v>2283</v>
      </c>
      <c r="D1682" s="68" t="s">
        <v>3088</v>
      </c>
      <c r="E1682" s="68" t="str">
        <f t="shared" si="213"/>
        <v>SERV</v>
      </c>
      <c r="F1682" s="68" t="s">
        <v>2282</v>
      </c>
      <c r="G1682" s="68">
        <f t="shared" si="214"/>
        <v>85</v>
      </c>
      <c r="H1682" s="68">
        <f t="shared" si="216"/>
        <v>33</v>
      </c>
      <c r="I1682" s="68" t="str">
        <f t="shared" si="209"/>
        <v>85_33_SERV</v>
      </c>
      <c r="J1682" s="60">
        <v>17.875016773913401</v>
      </c>
      <c r="K1682" s="60">
        <v>77.995244054372407</v>
      </c>
      <c r="L1682" s="60">
        <v>45.803600602047602</v>
      </c>
      <c r="M1682" s="68">
        <v>64</v>
      </c>
      <c r="N1682" s="70">
        <f t="shared" si="210"/>
        <v>0.9</v>
      </c>
      <c r="O1682" s="71">
        <v>24452826.66</v>
      </c>
      <c r="P1682" s="57">
        <f t="shared" si="211"/>
        <v>0.97197370490915425</v>
      </c>
      <c r="Q1682" s="68">
        <v>45</v>
      </c>
      <c r="R1682" s="68">
        <v>64</v>
      </c>
      <c r="S1682" s="72">
        <f t="shared" si="212"/>
        <v>47.224620476777801</v>
      </c>
    </row>
    <row r="1683" spans="1:19" x14ac:dyDescent="0.25">
      <c r="A1683" s="68">
        <f t="shared" si="215"/>
        <v>1681</v>
      </c>
      <c r="B1683" s="68" t="s">
        <v>41</v>
      </c>
      <c r="C1683" s="68" t="s">
        <v>2652</v>
      </c>
      <c r="D1683" s="68" t="s">
        <v>2860</v>
      </c>
      <c r="E1683" s="68" t="str">
        <f t="shared" si="213"/>
        <v>OP</v>
      </c>
      <c r="F1683" s="68" t="s">
        <v>2651</v>
      </c>
      <c r="G1683" s="68">
        <f t="shared" si="214"/>
        <v>85</v>
      </c>
      <c r="H1683" s="68">
        <f t="shared" si="216"/>
        <v>34</v>
      </c>
      <c r="I1683" s="68" t="str">
        <f t="shared" si="209"/>
        <v>85_34_OP</v>
      </c>
      <c r="J1683" s="60">
        <v>13.795431556305401</v>
      </c>
      <c r="K1683" s="60">
        <v>65.3032999289358</v>
      </c>
      <c r="L1683" s="60">
        <v>27.602592399346801</v>
      </c>
      <c r="M1683" s="68">
        <v>84</v>
      </c>
      <c r="N1683" s="70">
        <f t="shared" si="210"/>
        <v>0.67796610169491522</v>
      </c>
      <c r="O1683" s="71">
        <v>190277665.88999999</v>
      </c>
      <c r="P1683" s="57">
        <f t="shared" si="211"/>
        <v>0.85493795317010945</v>
      </c>
      <c r="Q1683" s="68">
        <v>40</v>
      </c>
      <c r="R1683" s="68">
        <v>84</v>
      </c>
      <c r="S1683" s="72">
        <f t="shared" si="212"/>
        <v>35.567107961529338</v>
      </c>
    </row>
    <row r="1684" spans="1:19" x14ac:dyDescent="0.25">
      <c r="A1684" s="68">
        <f t="shared" si="215"/>
        <v>1682</v>
      </c>
      <c r="B1684" s="68" t="s">
        <v>41</v>
      </c>
      <c r="C1684" s="68" t="s">
        <v>2652</v>
      </c>
      <c r="D1684" s="68" t="s">
        <v>2893</v>
      </c>
      <c r="E1684" s="68" t="str">
        <f t="shared" si="213"/>
        <v>SOP</v>
      </c>
      <c r="F1684" s="69" t="s">
        <v>2651</v>
      </c>
      <c r="G1684" s="68">
        <f t="shared" si="214"/>
        <v>85</v>
      </c>
      <c r="H1684" s="68">
        <f t="shared" si="216"/>
        <v>34</v>
      </c>
      <c r="I1684" s="68" t="str">
        <f t="shared" si="209"/>
        <v>85_34_SOP</v>
      </c>
      <c r="J1684" s="60">
        <v>3.7934738035162598</v>
      </c>
      <c r="K1684" s="60">
        <v>59.855447552145598</v>
      </c>
      <c r="L1684" s="60">
        <v>36.420059279710998</v>
      </c>
      <c r="M1684" s="68">
        <v>33</v>
      </c>
      <c r="N1684" s="70">
        <f t="shared" si="210"/>
        <v>0.32203389830508472</v>
      </c>
      <c r="O1684" s="71">
        <v>32285463.030000001</v>
      </c>
      <c r="P1684" s="57">
        <f t="shared" si="211"/>
        <v>0.14506204682989052</v>
      </c>
      <c r="Q1684" s="68">
        <v>19</v>
      </c>
      <c r="R1684" s="68">
        <v>33</v>
      </c>
      <c r="S1684" s="72">
        <f t="shared" si="212"/>
        <v>33.356326878457615</v>
      </c>
    </row>
    <row r="1685" spans="1:19" x14ac:dyDescent="0.25">
      <c r="A1685" s="68">
        <f t="shared" si="215"/>
        <v>1683</v>
      </c>
      <c r="B1685" s="68" t="s">
        <v>41</v>
      </c>
      <c r="C1685" s="68" t="s">
        <v>978</v>
      </c>
      <c r="D1685" s="68" t="s">
        <v>2399</v>
      </c>
      <c r="E1685" s="68" t="str">
        <f t="shared" si="213"/>
        <v>AD</v>
      </c>
      <c r="F1685" s="68" t="s">
        <v>977</v>
      </c>
      <c r="G1685" s="68">
        <f t="shared" si="214"/>
        <v>85</v>
      </c>
      <c r="H1685" s="68">
        <f t="shared" si="216"/>
        <v>35</v>
      </c>
      <c r="I1685" s="68" t="str">
        <f t="shared" si="209"/>
        <v>85_35_AD</v>
      </c>
      <c r="J1685" s="60">
        <v>32.651204415864797</v>
      </c>
      <c r="K1685" s="60">
        <v>41.3374111854205</v>
      </c>
      <c r="L1685" s="60">
        <v>24.2106391410368</v>
      </c>
      <c r="M1685" s="68">
        <v>19</v>
      </c>
      <c r="N1685" s="70">
        <f t="shared" si="210"/>
        <v>0.53061224489795922</v>
      </c>
      <c r="O1685" s="71">
        <v>4802357.29</v>
      </c>
      <c r="P1685" s="57">
        <f t="shared" si="211"/>
        <v>0.23305198400305388</v>
      </c>
      <c r="Q1685" s="68">
        <v>26</v>
      </c>
      <c r="R1685" s="68">
        <v>32</v>
      </c>
      <c r="S1685" s="72">
        <f t="shared" si="212"/>
        <v>32.733084914107366</v>
      </c>
    </row>
    <row r="1686" spans="1:19" x14ac:dyDescent="0.25">
      <c r="A1686" s="68">
        <f t="shared" si="215"/>
        <v>1684</v>
      </c>
      <c r="B1686" s="68" t="s">
        <v>41</v>
      </c>
      <c r="C1686" s="68" t="s">
        <v>978</v>
      </c>
      <c r="D1686" s="68" t="s">
        <v>3088</v>
      </c>
      <c r="E1686" s="68" t="str">
        <f t="shared" si="213"/>
        <v>SERV</v>
      </c>
      <c r="F1686" s="68" t="s">
        <v>977</v>
      </c>
      <c r="G1686" s="68">
        <f t="shared" si="214"/>
        <v>85</v>
      </c>
      <c r="H1686" s="68">
        <f t="shared" si="216"/>
        <v>35</v>
      </c>
      <c r="I1686" s="68" t="str">
        <f t="shared" si="209"/>
        <v>85_35_SERV</v>
      </c>
      <c r="J1686" s="60">
        <v>18.050749355190899</v>
      </c>
      <c r="K1686" s="60">
        <v>36.046145536325099</v>
      </c>
      <c r="L1686" s="60">
        <v>31.9489258259193</v>
      </c>
      <c r="M1686" s="68">
        <v>41</v>
      </c>
      <c r="N1686" s="70">
        <f t="shared" si="210"/>
        <v>0.46938775510204084</v>
      </c>
      <c r="O1686" s="71">
        <v>15804020.77</v>
      </c>
      <c r="P1686" s="57">
        <f t="shared" si="211"/>
        <v>0.76694801599694618</v>
      </c>
      <c r="Q1686" s="68">
        <v>23</v>
      </c>
      <c r="R1686" s="68">
        <v>48</v>
      </c>
      <c r="S1686" s="72">
        <f t="shared" si="212"/>
        <v>28.681940239145103</v>
      </c>
    </row>
    <row r="1687" spans="1:19" x14ac:dyDescent="0.25">
      <c r="A1687" s="68">
        <f t="shared" si="215"/>
        <v>1685</v>
      </c>
      <c r="B1687" s="68" t="s">
        <v>41</v>
      </c>
      <c r="C1687" s="68" t="s">
        <v>228</v>
      </c>
      <c r="D1687" s="68" t="s">
        <v>2399</v>
      </c>
      <c r="E1687" s="68" t="str">
        <f t="shared" si="213"/>
        <v>AD</v>
      </c>
      <c r="F1687" s="68" t="s">
        <v>227</v>
      </c>
      <c r="G1687" s="68">
        <f t="shared" si="214"/>
        <v>85</v>
      </c>
      <c r="H1687" s="68">
        <f t="shared" si="216"/>
        <v>36</v>
      </c>
      <c r="I1687" s="68" t="str">
        <f t="shared" si="209"/>
        <v>85_36_AD</v>
      </c>
      <c r="J1687" s="60">
        <v>30.479010533793499</v>
      </c>
      <c r="K1687" s="60">
        <v>32.793074226228498</v>
      </c>
      <c r="L1687" s="60">
        <v>11.169306493184999</v>
      </c>
      <c r="M1687" s="68">
        <v>42</v>
      </c>
      <c r="N1687" s="70">
        <f t="shared" si="210"/>
        <v>0.30555555555555558</v>
      </c>
      <c r="O1687" s="71">
        <v>1790768.14</v>
      </c>
      <c r="P1687" s="57">
        <f t="shared" si="211"/>
        <v>7.06044948034249E-2</v>
      </c>
      <c r="Q1687" s="68">
        <v>22</v>
      </c>
      <c r="R1687" s="68">
        <v>42</v>
      </c>
      <c r="S1687" s="72">
        <f t="shared" si="212"/>
        <v>24.813797084402335</v>
      </c>
    </row>
    <row r="1688" spans="1:19" x14ac:dyDescent="0.25">
      <c r="A1688" s="68">
        <f t="shared" si="215"/>
        <v>1686</v>
      </c>
      <c r="B1688" s="68" t="s">
        <v>41</v>
      </c>
      <c r="C1688" s="68" t="s">
        <v>228</v>
      </c>
      <c r="D1688" s="68" t="s">
        <v>2456</v>
      </c>
      <c r="E1688" s="68" t="str">
        <f t="shared" si="213"/>
        <v>AR</v>
      </c>
      <c r="F1688" s="68" t="s">
        <v>227</v>
      </c>
      <c r="G1688" s="68">
        <f t="shared" si="214"/>
        <v>85</v>
      </c>
      <c r="H1688" s="68">
        <f t="shared" si="216"/>
        <v>36</v>
      </c>
      <c r="I1688" s="68" t="str">
        <f t="shared" si="209"/>
        <v>85_36_AR</v>
      </c>
      <c r="J1688" s="60">
        <v>70.579226158456194</v>
      </c>
      <c r="K1688" s="60">
        <v>33.035097743542501</v>
      </c>
      <c r="L1688" s="60">
        <v>29.300312825347699</v>
      </c>
      <c r="M1688" s="68">
        <v>20</v>
      </c>
      <c r="N1688" s="70">
        <f t="shared" si="210"/>
        <v>6.9444444444444448E-2</v>
      </c>
      <c r="O1688" s="71">
        <v>6052055.2199999997</v>
      </c>
      <c r="P1688" s="57">
        <f t="shared" si="211"/>
        <v>0.23861397340391063</v>
      </c>
      <c r="Q1688" s="68">
        <v>5</v>
      </c>
      <c r="R1688" s="68">
        <v>20</v>
      </c>
      <c r="S1688" s="72">
        <f t="shared" si="212"/>
        <v>44.304878909115466</v>
      </c>
    </row>
    <row r="1689" spans="1:19" x14ac:dyDescent="0.25">
      <c r="A1689" s="68">
        <f t="shared" si="215"/>
        <v>1687</v>
      </c>
      <c r="B1689" s="68" t="s">
        <v>41</v>
      </c>
      <c r="C1689" s="68" t="s">
        <v>228</v>
      </c>
      <c r="D1689" s="68" t="s">
        <v>3088</v>
      </c>
      <c r="E1689" s="68" t="str">
        <f t="shared" si="213"/>
        <v>SERV</v>
      </c>
      <c r="F1689" s="68" t="s">
        <v>227</v>
      </c>
      <c r="G1689" s="68">
        <f t="shared" si="214"/>
        <v>85</v>
      </c>
      <c r="H1689" s="68">
        <f t="shared" si="216"/>
        <v>36</v>
      </c>
      <c r="I1689" s="68" t="str">
        <f t="shared" si="209"/>
        <v>85_36_SERV</v>
      </c>
      <c r="J1689" s="60">
        <v>28.313942008713902</v>
      </c>
      <c r="K1689" s="60">
        <v>57.450081658053797</v>
      </c>
      <c r="L1689" s="60">
        <v>54.962659454304301</v>
      </c>
      <c r="M1689" s="68">
        <v>83</v>
      </c>
      <c r="N1689" s="70">
        <f t="shared" si="210"/>
        <v>0.625</v>
      </c>
      <c r="O1689" s="71">
        <v>17520549.679999899</v>
      </c>
      <c r="P1689" s="57">
        <f t="shared" si="211"/>
        <v>0.69078153179266444</v>
      </c>
      <c r="Q1689" s="68">
        <v>45</v>
      </c>
      <c r="R1689" s="68">
        <v>83</v>
      </c>
      <c r="S1689" s="72">
        <f t="shared" si="212"/>
        <v>46.908894373690664</v>
      </c>
    </row>
    <row r="1690" spans="1:19" x14ac:dyDescent="0.25">
      <c r="A1690" s="68">
        <f t="shared" si="215"/>
        <v>1688</v>
      </c>
      <c r="B1690" s="68" t="s">
        <v>41</v>
      </c>
      <c r="C1690" s="68" t="s">
        <v>2880</v>
      </c>
      <c r="D1690" s="68" t="s">
        <v>2893</v>
      </c>
      <c r="E1690" s="68" t="str">
        <f t="shared" si="213"/>
        <v>SOP</v>
      </c>
      <c r="F1690" s="68" t="s">
        <v>2879</v>
      </c>
      <c r="G1690" s="68">
        <f t="shared" si="214"/>
        <v>85</v>
      </c>
      <c r="H1690" s="68">
        <f t="shared" si="216"/>
        <v>37</v>
      </c>
      <c r="I1690" s="68" t="str">
        <f t="shared" si="209"/>
        <v>85_37_SOP</v>
      </c>
      <c r="J1690" s="60">
        <v>21.540745873762202</v>
      </c>
      <c r="K1690" s="60">
        <v>46.149637508287</v>
      </c>
      <c r="L1690" s="60">
        <v>53.030737761190601</v>
      </c>
      <c r="M1690" s="68">
        <v>26</v>
      </c>
      <c r="N1690" s="70">
        <f t="shared" si="210"/>
        <v>1</v>
      </c>
      <c r="O1690" s="71">
        <v>55419017.770000003</v>
      </c>
      <c r="P1690" s="57">
        <f t="shared" si="211"/>
        <v>1</v>
      </c>
      <c r="Q1690" s="68">
        <v>18</v>
      </c>
      <c r="R1690" s="68">
        <v>26</v>
      </c>
      <c r="S1690" s="72">
        <f t="shared" si="212"/>
        <v>40.240373714413266</v>
      </c>
    </row>
    <row r="1691" spans="1:19" x14ac:dyDescent="0.25">
      <c r="A1691" s="68">
        <f t="shared" si="215"/>
        <v>1689</v>
      </c>
      <c r="B1691" s="68" t="s">
        <v>41</v>
      </c>
      <c r="C1691" s="68" t="s">
        <v>3057</v>
      </c>
      <c r="D1691" s="68" t="s">
        <v>3088</v>
      </c>
      <c r="E1691" s="68" t="str">
        <f t="shared" si="213"/>
        <v>SERV</v>
      </c>
      <c r="F1691" s="68" t="s">
        <v>3056</v>
      </c>
      <c r="G1691" s="68">
        <f t="shared" si="214"/>
        <v>85</v>
      </c>
      <c r="H1691" s="68">
        <f t="shared" si="216"/>
        <v>38</v>
      </c>
      <c r="I1691" s="68" t="str">
        <f t="shared" si="209"/>
        <v>85_38_SERV</v>
      </c>
      <c r="J1691" s="60">
        <v>61.405550663307203</v>
      </c>
      <c r="K1691" s="60">
        <v>9.6006796986413594</v>
      </c>
      <c r="L1691" s="60">
        <v>8.0086371528569593</v>
      </c>
      <c r="M1691" s="68">
        <v>19</v>
      </c>
      <c r="N1691" s="70">
        <f t="shared" si="210"/>
        <v>1</v>
      </c>
      <c r="O1691" s="71">
        <v>38086128.25</v>
      </c>
      <c r="P1691" s="57">
        <f t="shared" si="211"/>
        <v>1</v>
      </c>
      <c r="Q1691" s="68">
        <v>14</v>
      </c>
      <c r="R1691" s="68">
        <v>19</v>
      </c>
      <c r="S1691" s="72">
        <f t="shared" si="212"/>
        <v>26.338289171601843</v>
      </c>
    </row>
    <row r="1692" spans="1:19" x14ac:dyDescent="0.25">
      <c r="A1692" s="68">
        <f t="shared" si="215"/>
        <v>1690</v>
      </c>
      <c r="B1692" s="68" t="s">
        <v>41</v>
      </c>
      <c r="C1692" s="68" t="s">
        <v>1894</v>
      </c>
      <c r="D1692" s="68" t="s">
        <v>2399</v>
      </c>
      <c r="E1692" s="68" t="str">
        <f t="shared" si="213"/>
        <v>AD</v>
      </c>
      <c r="F1692" s="68" t="s">
        <v>1893</v>
      </c>
      <c r="G1692" s="68">
        <f t="shared" si="214"/>
        <v>85</v>
      </c>
      <c r="H1692" s="68">
        <f t="shared" si="216"/>
        <v>39</v>
      </c>
      <c r="I1692" s="68" t="str">
        <f t="shared" si="209"/>
        <v>85_39_AD</v>
      </c>
      <c r="J1692" s="60">
        <v>6.8686218036096696</v>
      </c>
      <c r="K1692" s="60">
        <v>47.223063203479697</v>
      </c>
      <c r="L1692" s="60">
        <v>39.430944073936999</v>
      </c>
      <c r="M1692" s="68">
        <v>143</v>
      </c>
      <c r="N1692" s="70">
        <f t="shared" si="210"/>
        <v>0.88157894736842102</v>
      </c>
      <c r="O1692" s="71">
        <v>1016397244.73865</v>
      </c>
      <c r="P1692" s="57">
        <f t="shared" si="211"/>
        <v>0.82276186441019983</v>
      </c>
      <c r="Q1692" s="68">
        <v>201</v>
      </c>
      <c r="R1692" s="68">
        <v>343</v>
      </c>
      <c r="S1692" s="72">
        <f t="shared" si="212"/>
        <v>31.174209693675454</v>
      </c>
    </row>
    <row r="1693" spans="1:19" x14ac:dyDescent="0.25">
      <c r="A1693" s="68">
        <f t="shared" si="215"/>
        <v>1691</v>
      </c>
      <c r="B1693" s="68" t="s">
        <v>41</v>
      </c>
      <c r="C1693" s="68" t="s">
        <v>1894</v>
      </c>
      <c r="D1693" s="68" t="s">
        <v>3088</v>
      </c>
      <c r="E1693" s="68" t="str">
        <f t="shared" si="213"/>
        <v>SERV</v>
      </c>
      <c r="F1693" s="68" t="s">
        <v>1893</v>
      </c>
      <c r="G1693" s="68">
        <f t="shared" si="214"/>
        <v>85</v>
      </c>
      <c r="H1693" s="68">
        <f t="shared" si="216"/>
        <v>39</v>
      </c>
      <c r="I1693" s="68" t="str">
        <f t="shared" si="209"/>
        <v>85_39_SERV</v>
      </c>
      <c r="J1693" s="60">
        <v>16.8262216442259</v>
      </c>
      <c r="K1693" s="60">
        <v>59.553914477436699</v>
      </c>
      <c r="L1693" s="60">
        <v>39.530037528909702</v>
      </c>
      <c r="M1693" s="68">
        <v>31</v>
      </c>
      <c r="N1693" s="70">
        <f t="shared" si="210"/>
        <v>0.11842105263157894</v>
      </c>
      <c r="O1693" s="71">
        <v>218950780.86199999</v>
      </c>
      <c r="P1693" s="57">
        <f t="shared" si="211"/>
        <v>0.17723813558980023</v>
      </c>
      <c r="Q1693" s="68">
        <v>27</v>
      </c>
      <c r="R1693" s="68">
        <v>31</v>
      </c>
      <c r="S1693" s="72">
        <f t="shared" si="212"/>
        <v>38.63672455019077</v>
      </c>
    </row>
    <row r="1694" spans="1:19" x14ac:dyDescent="0.25">
      <c r="A1694" s="68">
        <f t="shared" si="215"/>
        <v>1692</v>
      </c>
      <c r="B1694" s="68" t="s">
        <v>41</v>
      </c>
      <c r="C1694" s="68" t="s">
        <v>2427</v>
      </c>
      <c r="D1694" s="68" t="s">
        <v>2456</v>
      </c>
      <c r="E1694" s="68" t="str">
        <f t="shared" si="213"/>
        <v>AR</v>
      </c>
      <c r="F1694" s="68" t="s">
        <v>2426</v>
      </c>
      <c r="G1694" s="68">
        <f t="shared" si="214"/>
        <v>85</v>
      </c>
      <c r="H1694" s="68">
        <f t="shared" si="216"/>
        <v>40</v>
      </c>
      <c r="I1694" s="68" t="str">
        <f t="shared" si="209"/>
        <v>85_40_AR</v>
      </c>
      <c r="J1694" s="60">
        <v>23.861337160363501</v>
      </c>
      <c r="K1694" s="60">
        <v>39.550124188112903</v>
      </c>
      <c r="L1694" s="60">
        <v>40.3732080807331</v>
      </c>
      <c r="M1694" s="68">
        <v>2</v>
      </c>
      <c r="N1694" s="70">
        <f t="shared" si="210"/>
        <v>4.5751633986928102E-2</v>
      </c>
      <c r="O1694" s="71">
        <v>239964059.84</v>
      </c>
      <c r="P1694" s="57">
        <f t="shared" si="211"/>
        <v>3.7021827371463756E-2</v>
      </c>
      <c r="Q1694" s="68">
        <v>7</v>
      </c>
      <c r="R1694" s="68">
        <v>7</v>
      </c>
      <c r="S1694" s="72">
        <f t="shared" si="212"/>
        <v>34.594889809736507</v>
      </c>
    </row>
    <row r="1695" spans="1:19" x14ac:dyDescent="0.25">
      <c r="A1695" s="68">
        <f t="shared" si="215"/>
        <v>1693</v>
      </c>
      <c r="B1695" s="68" t="s">
        <v>41</v>
      </c>
      <c r="C1695" s="68" t="s">
        <v>2427</v>
      </c>
      <c r="D1695" s="68" t="s">
        <v>3088</v>
      </c>
      <c r="E1695" s="68" t="str">
        <f t="shared" si="213"/>
        <v>SERV</v>
      </c>
      <c r="F1695" s="68" t="s">
        <v>2426</v>
      </c>
      <c r="G1695" s="68">
        <f t="shared" si="214"/>
        <v>85</v>
      </c>
      <c r="H1695" s="68">
        <f t="shared" si="216"/>
        <v>40</v>
      </c>
      <c r="I1695" s="68" t="str">
        <f t="shared" si="209"/>
        <v>85_40_SERV</v>
      </c>
      <c r="J1695" s="60">
        <v>29.119007513119801</v>
      </c>
      <c r="K1695" s="60">
        <v>65.659908648885704</v>
      </c>
      <c r="L1695" s="60">
        <v>37.133167984699</v>
      </c>
      <c r="M1695" s="68">
        <v>236</v>
      </c>
      <c r="N1695" s="70">
        <f t="shared" si="210"/>
        <v>0.95424836601307195</v>
      </c>
      <c r="O1695" s="71">
        <v>6241727333.5179396</v>
      </c>
      <c r="P1695" s="57">
        <f t="shared" si="211"/>
        <v>0.96297817262853624</v>
      </c>
      <c r="Q1695" s="68">
        <v>146</v>
      </c>
      <c r="R1695" s="68">
        <v>249</v>
      </c>
      <c r="S1695" s="72">
        <f t="shared" si="212"/>
        <v>43.970694715568165</v>
      </c>
    </row>
    <row r="1696" spans="1:19" x14ac:dyDescent="0.25">
      <c r="A1696" s="68">
        <f t="shared" si="215"/>
        <v>1694</v>
      </c>
      <c r="B1696" s="68" t="s">
        <v>41</v>
      </c>
      <c r="C1696" s="68" t="s">
        <v>2855</v>
      </c>
      <c r="D1696" s="68" t="s">
        <v>2860</v>
      </c>
      <c r="E1696" s="68" t="str">
        <f t="shared" si="213"/>
        <v>OP</v>
      </c>
      <c r="F1696" s="68" t="s">
        <v>2854</v>
      </c>
      <c r="G1696" s="68">
        <f t="shared" si="214"/>
        <v>85</v>
      </c>
      <c r="H1696" s="68">
        <f t="shared" si="216"/>
        <v>41</v>
      </c>
      <c r="I1696" s="68" t="str">
        <f t="shared" si="209"/>
        <v>85_41_OP</v>
      </c>
      <c r="J1696" s="60">
        <v>7.29388831531032</v>
      </c>
      <c r="K1696" s="60">
        <v>66.353255884833104</v>
      </c>
      <c r="L1696" s="60">
        <v>40.964722454608399</v>
      </c>
      <c r="M1696" s="68">
        <v>22</v>
      </c>
      <c r="N1696" s="70">
        <f t="shared" si="210"/>
        <v>0.43243243243243246</v>
      </c>
      <c r="O1696" s="71">
        <v>311239043.38999999</v>
      </c>
      <c r="P1696" s="57">
        <f t="shared" si="211"/>
        <v>0.79134731630690214</v>
      </c>
      <c r="Q1696" s="68">
        <v>16</v>
      </c>
      <c r="R1696" s="68">
        <v>22</v>
      </c>
      <c r="S1696" s="72">
        <f t="shared" si="212"/>
        <v>38.203955551583938</v>
      </c>
    </row>
    <row r="1697" spans="1:19" x14ac:dyDescent="0.25">
      <c r="A1697" s="68">
        <f t="shared" si="215"/>
        <v>1695</v>
      </c>
      <c r="B1697" s="68" t="s">
        <v>41</v>
      </c>
      <c r="C1697" s="68" t="s">
        <v>2855</v>
      </c>
      <c r="D1697" s="68" t="s">
        <v>2893</v>
      </c>
      <c r="E1697" s="68" t="str">
        <f t="shared" si="213"/>
        <v>SOP</v>
      </c>
      <c r="F1697" s="68" t="s">
        <v>2854</v>
      </c>
      <c r="G1697" s="68">
        <f t="shared" si="214"/>
        <v>85</v>
      </c>
      <c r="H1697" s="68">
        <f t="shared" si="216"/>
        <v>41</v>
      </c>
      <c r="I1697" s="68" t="str">
        <f t="shared" si="209"/>
        <v>85_41_SOP</v>
      </c>
      <c r="J1697" s="60">
        <v>17.871836591693199</v>
      </c>
      <c r="K1697" s="60">
        <v>36.212189506255498</v>
      </c>
      <c r="L1697" s="60">
        <v>63.452226695155503</v>
      </c>
      <c r="M1697" s="68">
        <v>23</v>
      </c>
      <c r="N1697" s="70">
        <f t="shared" si="210"/>
        <v>0.56756756756756754</v>
      </c>
      <c r="O1697" s="71">
        <v>82063665.769999906</v>
      </c>
      <c r="P1697" s="57">
        <f t="shared" si="211"/>
        <v>0.20865268369309781</v>
      </c>
      <c r="Q1697" s="68">
        <v>21</v>
      </c>
      <c r="R1697" s="68">
        <v>23</v>
      </c>
      <c r="S1697" s="72">
        <f t="shared" si="212"/>
        <v>39.178750931034735</v>
      </c>
    </row>
    <row r="1698" spans="1:19" x14ac:dyDescent="0.25">
      <c r="A1698" s="68">
        <f t="shared" si="215"/>
        <v>1696</v>
      </c>
      <c r="B1698" s="68" t="s">
        <v>41</v>
      </c>
      <c r="C1698" s="68" t="s">
        <v>2747</v>
      </c>
      <c r="D1698" s="68" t="s">
        <v>2860</v>
      </c>
      <c r="E1698" s="68" t="str">
        <f t="shared" si="213"/>
        <v>OP</v>
      </c>
      <c r="F1698" s="68" t="s">
        <v>2746</v>
      </c>
      <c r="G1698" s="68">
        <f t="shared" si="214"/>
        <v>85</v>
      </c>
      <c r="H1698" s="68">
        <f t="shared" si="216"/>
        <v>42</v>
      </c>
      <c r="I1698" s="68" t="str">
        <f t="shared" si="209"/>
        <v>85_42_OP</v>
      </c>
      <c r="J1698" s="60">
        <v>26.161161623022402</v>
      </c>
      <c r="K1698" s="60">
        <v>39.9436867756786</v>
      </c>
      <c r="L1698" s="60">
        <v>28.874133150300601</v>
      </c>
      <c r="M1698" s="68">
        <v>180</v>
      </c>
      <c r="N1698" s="70">
        <f t="shared" si="210"/>
        <v>0.53900709219858156</v>
      </c>
      <c r="O1698" s="71">
        <v>2436212769.3499899</v>
      </c>
      <c r="P1698" s="57">
        <f t="shared" si="211"/>
        <v>0.8720197882635331</v>
      </c>
      <c r="Q1698" s="68">
        <v>76</v>
      </c>
      <c r="R1698" s="68">
        <v>180</v>
      </c>
      <c r="S1698" s="72">
        <f t="shared" si="212"/>
        <v>31.659660516333862</v>
      </c>
    </row>
    <row r="1699" spans="1:19" x14ac:dyDescent="0.25">
      <c r="A1699" s="68">
        <f t="shared" si="215"/>
        <v>1697</v>
      </c>
      <c r="B1699" s="68" t="s">
        <v>41</v>
      </c>
      <c r="C1699" s="68" t="s">
        <v>2747</v>
      </c>
      <c r="D1699" s="68" t="s">
        <v>2893</v>
      </c>
      <c r="E1699" s="68" t="str">
        <f t="shared" si="213"/>
        <v>SOP</v>
      </c>
      <c r="F1699" s="68" t="s">
        <v>2746</v>
      </c>
      <c r="G1699" s="68">
        <f t="shared" si="214"/>
        <v>85</v>
      </c>
      <c r="H1699" s="68">
        <f t="shared" si="216"/>
        <v>42</v>
      </c>
      <c r="I1699" s="68" t="str">
        <f t="shared" si="209"/>
        <v>85_42_SOP</v>
      </c>
      <c r="J1699" s="60">
        <v>23.798422220647598</v>
      </c>
      <c r="K1699" s="60">
        <v>32.523833012138198</v>
      </c>
      <c r="L1699" s="60">
        <v>34.668993903104202</v>
      </c>
      <c r="M1699" s="68">
        <v>105</v>
      </c>
      <c r="N1699" s="70">
        <f t="shared" si="210"/>
        <v>0.46099290780141844</v>
      </c>
      <c r="O1699" s="71">
        <v>357545815.19</v>
      </c>
      <c r="P1699" s="57">
        <f t="shared" si="211"/>
        <v>0.1279802117364669</v>
      </c>
      <c r="Q1699" s="68">
        <v>65</v>
      </c>
      <c r="R1699" s="68">
        <v>105</v>
      </c>
      <c r="S1699" s="72">
        <f t="shared" si="212"/>
        <v>30.330416378630002</v>
      </c>
    </row>
    <row r="1700" spans="1:19" x14ac:dyDescent="0.25">
      <c r="A1700" s="68">
        <f t="shared" si="215"/>
        <v>1698</v>
      </c>
      <c r="B1700" s="68" t="s">
        <v>41</v>
      </c>
      <c r="C1700" s="68" t="s">
        <v>233</v>
      </c>
      <c r="D1700" s="68" t="s">
        <v>2399</v>
      </c>
      <c r="E1700" s="68" t="str">
        <f t="shared" si="213"/>
        <v>AD</v>
      </c>
      <c r="F1700" s="68" t="s">
        <v>232</v>
      </c>
      <c r="G1700" s="68">
        <f t="shared" si="214"/>
        <v>85</v>
      </c>
      <c r="H1700" s="68">
        <f t="shared" si="216"/>
        <v>43</v>
      </c>
      <c r="I1700" s="68" t="str">
        <f t="shared" si="209"/>
        <v>85_43_AD</v>
      </c>
      <c r="J1700" s="60">
        <v>15.2271869749883</v>
      </c>
      <c r="K1700" s="60">
        <v>45.334915386689403</v>
      </c>
      <c r="L1700" s="60">
        <v>69.5579185822791</v>
      </c>
      <c r="M1700" s="68">
        <v>151</v>
      </c>
      <c r="N1700" s="70">
        <f t="shared" si="210"/>
        <v>0.62807017543859645</v>
      </c>
      <c r="O1700" s="71">
        <v>704916578.38326502</v>
      </c>
      <c r="P1700" s="57">
        <f t="shared" si="211"/>
        <v>0.4806881213409383</v>
      </c>
      <c r="Q1700" s="68">
        <v>179</v>
      </c>
      <c r="R1700" s="68">
        <v>287</v>
      </c>
      <c r="S1700" s="72">
        <f t="shared" si="212"/>
        <v>43.373340314652268</v>
      </c>
    </row>
    <row r="1701" spans="1:19" x14ac:dyDescent="0.25">
      <c r="A1701" s="68">
        <f t="shared" si="215"/>
        <v>1699</v>
      </c>
      <c r="B1701" s="68" t="s">
        <v>41</v>
      </c>
      <c r="C1701" s="68" t="s">
        <v>233</v>
      </c>
      <c r="D1701" s="68" t="s">
        <v>3088</v>
      </c>
      <c r="E1701" s="68" t="str">
        <f t="shared" si="213"/>
        <v>SERV</v>
      </c>
      <c r="F1701" s="68" t="s">
        <v>232</v>
      </c>
      <c r="G1701" s="68">
        <f t="shared" si="214"/>
        <v>85</v>
      </c>
      <c r="H1701" s="68">
        <f t="shared" si="216"/>
        <v>43</v>
      </c>
      <c r="I1701" s="68" t="str">
        <f t="shared" si="209"/>
        <v>85_43_SERV</v>
      </c>
      <c r="J1701" s="60">
        <v>22.137462106190601</v>
      </c>
      <c r="K1701" s="60">
        <v>32.534754336045701</v>
      </c>
      <c r="L1701" s="60">
        <v>40.267470757115298</v>
      </c>
      <c r="M1701" s="68">
        <v>192</v>
      </c>
      <c r="N1701" s="70">
        <f t="shared" si="210"/>
        <v>0.3719298245614035</v>
      </c>
      <c r="O1701" s="71">
        <v>761557309.96000004</v>
      </c>
      <c r="P1701" s="57">
        <f t="shared" si="211"/>
        <v>0.5193118786590617</v>
      </c>
      <c r="Q1701" s="68">
        <v>106</v>
      </c>
      <c r="R1701" s="68">
        <v>214</v>
      </c>
      <c r="S1701" s="72">
        <f t="shared" si="212"/>
        <v>31.646562399783864</v>
      </c>
    </row>
    <row r="1702" spans="1:19" x14ac:dyDescent="0.25">
      <c r="A1702" s="68">
        <f t="shared" si="215"/>
        <v>1700</v>
      </c>
      <c r="B1702" s="68" t="s">
        <v>41</v>
      </c>
      <c r="C1702" s="68" t="s">
        <v>2519</v>
      </c>
      <c r="D1702" s="68" t="s">
        <v>2860</v>
      </c>
      <c r="E1702" s="68" t="str">
        <f t="shared" si="213"/>
        <v>OP</v>
      </c>
      <c r="F1702" s="68" t="s">
        <v>2518</v>
      </c>
      <c r="G1702" s="68">
        <f t="shared" si="214"/>
        <v>85</v>
      </c>
      <c r="H1702" s="68">
        <f t="shared" si="216"/>
        <v>44</v>
      </c>
      <c r="I1702" s="68" t="str">
        <f t="shared" si="209"/>
        <v>85_44_OP</v>
      </c>
      <c r="J1702" s="60">
        <v>14.746248001921099</v>
      </c>
      <c r="K1702" s="60">
        <v>12.283313425575701</v>
      </c>
      <c r="L1702" s="60">
        <v>42.335391939460301</v>
      </c>
      <c r="M1702" s="68">
        <v>115</v>
      </c>
      <c r="N1702" s="70">
        <f t="shared" si="210"/>
        <v>0.59459459459459463</v>
      </c>
      <c r="O1702" s="71">
        <v>835542162.45999897</v>
      </c>
      <c r="P1702" s="57">
        <f t="shared" si="211"/>
        <v>0.88160246802869136</v>
      </c>
      <c r="Q1702" s="68">
        <v>66</v>
      </c>
      <c r="R1702" s="68">
        <v>115</v>
      </c>
      <c r="S1702" s="72">
        <f t="shared" si="212"/>
        <v>23.121651122319037</v>
      </c>
    </row>
    <row r="1703" spans="1:19" x14ac:dyDescent="0.25">
      <c r="A1703" s="68">
        <f t="shared" si="215"/>
        <v>1701</v>
      </c>
      <c r="B1703" s="68" t="s">
        <v>41</v>
      </c>
      <c r="C1703" s="68" t="s">
        <v>2519</v>
      </c>
      <c r="D1703" s="68" t="s">
        <v>2893</v>
      </c>
      <c r="E1703" s="68" t="str">
        <f t="shared" si="213"/>
        <v>SOP</v>
      </c>
      <c r="F1703" s="68" t="s">
        <v>2518</v>
      </c>
      <c r="G1703" s="68">
        <f t="shared" si="214"/>
        <v>85</v>
      </c>
      <c r="H1703" s="68">
        <f t="shared" si="216"/>
        <v>44</v>
      </c>
      <c r="I1703" s="68" t="str">
        <f t="shared" si="209"/>
        <v>85_44_SOP</v>
      </c>
      <c r="J1703" s="60">
        <v>10.955618983354199</v>
      </c>
      <c r="K1703" s="60">
        <v>15.2333426641644</v>
      </c>
      <c r="L1703" s="60">
        <v>44.974346102341599</v>
      </c>
      <c r="M1703" s="68">
        <v>79</v>
      </c>
      <c r="N1703" s="70">
        <f t="shared" si="210"/>
        <v>0.40540540540540543</v>
      </c>
      <c r="O1703" s="71">
        <v>112211720.68000001</v>
      </c>
      <c r="P1703" s="57">
        <f t="shared" si="211"/>
        <v>0.11839753197130871</v>
      </c>
      <c r="Q1703" s="68">
        <v>45</v>
      </c>
      <c r="R1703" s="68">
        <v>79</v>
      </c>
      <c r="S1703" s="72">
        <f t="shared" si="212"/>
        <v>23.721102583286733</v>
      </c>
    </row>
    <row r="1704" spans="1:19" x14ac:dyDescent="0.25">
      <c r="A1704" s="68">
        <f t="shared" si="215"/>
        <v>1702</v>
      </c>
      <c r="B1704" s="68" t="s">
        <v>41</v>
      </c>
      <c r="C1704" s="68" t="s">
        <v>2631</v>
      </c>
      <c r="D1704" s="68" t="s">
        <v>2860</v>
      </c>
      <c r="E1704" s="68" t="str">
        <f t="shared" si="213"/>
        <v>OP</v>
      </c>
      <c r="F1704" s="68" t="s">
        <v>2630</v>
      </c>
      <c r="G1704" s="68">
        <f t="shared" si="214"/>
        <v>85</v>
      </c>
      <c r="H1704" s="68">
        <f t="shared" si="216"/>
        <v>45</v>
      </c>
      <c r="I1704" s="68" t="str">
        <f t="shared" si="209"/>
        <v>85_45_OP</v>
      </c>
      <c r="J1704" s="60">
        <v>23.849948196984101</v>
      </c>
      <c r="K1704" s="60">
        <v>38.115714743714697</v>
      </c>
      <c r="L1704" s="60">
        <v>54.928009603737102</v>
      </c>
      <c r="M1704" s="68">
        <v>531</v>
      </c>
      <c r="N1704" s="70">
        <f t="shared" si="210"/>
        <v>0.75630252100840334</v>
      </c>
      <c r="O1704" s="71">
        <v>3337265988.8699999</v>
      </c>
      <c r="P1704" s="57">
        <f t="shared" si="211"/>
        <v>0.93056756796497231</v>
      </c>
      <c r="Q1704" s="68">
        <v>270</v>
      </c>
      <c r="R1704" s="68">
        <v>531</v>
      </c>
      <c r="S1704" s="72">
        <f t="shared" si="212"/>
        <v>38.964557514811965</v>
      </c>
    </row>
    <row r="1705" spans="1:19" x14ac:dyDescent="0.25">
      <c r="A1705" s="68">
        <f t="shared" si="215"/>
        <v>1703</v>
      </c>
      <c r="B1705" s="68" t="s">
        <v>41</v>
      </c>
      <c r="C1705" s="68" t="s">
        <v>2631</v>
      </c>
      <c r="D1705" s="68" t="s">
        <v>2893</v>
      </c>
      <c r="E1705" s="68" t="str">
        <f t="shared" si="213"/>
        <v>SOP</v>
      </c>
      <c r="F1705" s="68" t="s">
        <v>2630</v>
      </c>
      <c r="G1705" s="68">
        <f t="shared" si="214"/>
        <v>85</v>
      </c>
      <c r="H1705" s="68">
        <f t="shared" si="216"/>
        <v>45</v>
      </c>
      <c r="I1705" s="68" t="str">
        <f t="shared" si="209"/>
        <v>85_45_SOP</v>
      </c>
      <c r="J1705" s="60">
        <v>10.0308575829552</v>
      </c>
      <c r="K1705" s="60">
        <v>35.669684661109898</v>
      </c>
      <c r="L1705" s="60">
        <v>61.521530333181097</v>
      </c>
      <c r="M1705" s="68">
        <v>187</v>
      </c>
      <c r="N1705" s="70">
        <f t="shared" si="210"/>
        <v>0.24369747899159663</v>
      </c>
      <c r="O1705" s="71">
        <v>249003406.02000001</v>
      </c>
      <c r="P1705" s="57">
        <f t="shared" si="211"/>
        <v>6.9432432035027747E-2</v>
      </c>
      <c r="Q1705" s="68">
        <v>87</v>
      </c>
      <c r="R1705" s="68">
        <v>187</v>
      </c>
      <c r="S1705" s="72">
        <f t="shared" si="212"/>
        <v>35.740690859082065</v>
      </c>
    </row>
    <row r="1706" spans="1:19" x14ac:dyDescent="0.25">
      <c r="A1706" s="68">
        <f t="shared" si="215"/>
        <v>1704</v>
      </c>
      <c r="B1706" s="68" t="s">
        <v>41</v>
      </c>
      <c r="C1706" s="68" t="s">
        <v>648</v>
      </c>
      <c r="D1706" s="68" t="s">
        <v>2399</v>
      </c>
      <c r="E1706" s="68" t="str">
        <f t="shared" si="213"/>
        <v>AD</v>
      </c>
      <c r="F1706" s="68" t="s">
        <v>647</v>
      </c>
      <c r="G1706" s="68">
        <f t="shared" si="214"/>
        <v>85</v>
      </c>
      <c r="H1706" s="68">
        <f t="shared" si="216"/>
        <v>46</v>
      </c>
      <c r="I1706" s="68" t="str">
        <f t="shared" si="209"/>
        <v>85_46_AD</v>
      </c>
      <c r="J1706" s="60">
        <v>29.108168864042199</v>
      </c>
      <c r="K1706" s="60">
        <v>57.5519490287042</v>
      </c>
      <c r="L1706" s="60">
        <v>34.0644342050849</v>
      </c>
      <c r="M1706" s="68">
        <v>124</v>
      </c>
      <c r="N1706" s="70">
        <f t="shared" si="210"/>
        <v>0.30102040816326531</v>
      </c>
      <c r="O1706" s="71">
        <v>25678551.559999999</v>
      </c>
      <c r="P1706" s="57">
        <f t="shared" si="211"/>
        <v>0.20840560136871963</v>
      </c>
      <c r="Q1706" s="68">
        <v>59</v>
      </c>
      <c r="R1706" s="68">
        <v>127</v>
      </c>
      <c r="S1706" s="72">
        <f t="shared" si="212"/>
        <v>40.241517365943764</v>
      </c>
    </row>
    <row r="1707" spans="1:19" x14ac:dyDescent="0.25">
      <c r="A1707" s="68">
        <f t="shared" si="215"/>
        <v>1705</v>
      </c>
      <c r="B1707" s="68" t="s">
        <v>41</v>
      </c>
      <c r="C1707" s="68" t="s">
        <v>648</v>
      </c>
      <c r="D1707" s="68" t="s">
        <v>2456</v>
      </c>
      <c r="E1707" s="68" t="str">
        <f t="shared" si="213"/>
        <v>AR</v>
      </c>
      <c r="F1707" s="68" t="s">
        <v>647</v>
      </c>
      <c r="G1707" s="68">
        <f t="shared" si="214"/>
        <v>85</v>
      </c>
      <c r="H1707" s="68">
        <f t="shared" si="216"/>
        <v>46</v>
      </c>
      <c r="I1707" s="68" t="str">
        <f t="shared" si="209"/>
        <v>85_46_AR</v>
      </c>
      <c r="J1707" s="60">
        <v>72.303663294439005</v>
      </c>
      <c r="K1707" s="60">
        <v>44.984872486386799</v>
      </c>
      <c r="L1707" s="60">
        <v>22.968104439881301</v>
      </c>
      <c r="M1707" s="68">
        <v>19</v>
      </c>
      <c r="N1707" s="70">
        <f t="shared" si="210"/>
        <v>2.5510204081632654E-2</v>
      </c>
      <c r="O1707" s="71">
        <v>5278642.21</v>
      </c>
      <c r="P1707" s="57">
        <f t="shared" si="211"/>
        <v>4.2841147080079203E-2</v>
      </c>
      <c r="Q1707" s="68">
        <v>5</v>
      </c>
      <c r="R1707" s="68">
        <v>19</v>
      </c>
      <c r="S1707" s="72">
        <f t="shared" si="212"/>
        <v>46.752213406902371</v>
      </c>
    </row>
    <row r="1708" spans="1:19" x14ac:dyDescent="0.25">
      <c r="A1708" s="68">
        <f t="shared" si="215"/>
        <v>1706</v>
      </c>
      <c r="B1708" s="68" t="s">
        <v>41</v>
      </c>
      <c r="C1708" s="68" t="s">
        <v>648</v>
      </c>
      <c r="D1708" s="68" t="s">
        <v>3088</v>
      </c>
      <c r="E1708" s="68" t="str">
        <f t="shared" si="213"/>
        <v>SERV</v>
      </c>
      <c r="F1708" s="68" t="s">
        <v>647</v>
      </c>
      <c r="G1708" s="68">
        <f t="shared" si="214"/>
        <v>85</v>
      </c>
      <c r="H1708" s="68">
        <f t="shared" si="216"/>
        <v>46</v>
      </c>
      <c r="I1708" s="68" t="str">
        <f t="shared" si="209"/>
        <v>85_46_SERV</v>
      </c>
      <c r="J1708" s="60">
        <v>17.8017768482561</v>
      </c>
      <c r="K1708" s="60">
        <v>64.688910679998003</v>
      </c>
      <c r="L1708" s="60">
        <v>34.455917585468001</v>
      </c>
      <c r="M1708" s="68">
        <v>225</v>
      </c>
      <c r="N1708" s="70">
        <f t="shared" si="210"/>
        <v>0.67346938775510201</v>
      </c>
      <c r="O1708" s="71">
        <v>92257112.329999998</v>
      </c>
      <c r="P1708" s="57">
        <f t="shared" si="211"/>
        <v>0.7487532515512012</v>
      </c>
      <c r="Q1708" s="68">
        <v>132</v>
      </c>
      <c r="R1708" s="68">
        <v>244</v>
      </c>
      <c r="S1708" s="72">
        <f t="shared" si="212"/>
        <v>38.982201704574031</v>
      </c>
    </row>
    <row r="1709" spans="1:19" x14ac:dyDescent="0.25">
      <c r="A1709" s="68">
        <f t="shared" si="215"/>
        <v>1707</v>
      </c>
      <c r="B1709" s="68" t="s">
        <v>41</v>
      </c>
      <c r="C1709" s="68" t="s">
        <v>2760</v>
      </c>
      <c r="D1709" s="68" t="s">
        <v>2860</v>
      </c>
      <c r="E1709" s="68" t="str">
        <f t="shared" si="213"/>
        <v>OP</v>
      </c>
      <c r="F1709" s="68" t="s">
        <v>2759</v>
      </c>
      <c r="G1709" s="68">
        <f t="shared" si="214"/>
        <v>85</v>
      </c>
      <c r="H1709" s="68">
        <f t="shared" si="216"/>
        <v>47</v>
      </c>
      <c r="I1709" s="68" t="str">
        <f t="shared" si="209"/>
        <v>85_47_OP</v>
      </c>
      <c r="J1709" s="60">
        <v>36.306217661843</v>
      </c>
      <c r="K1709" s="60">
        <v>50.214622663857199</v>
      </c>
      <c r="L1709" s="60">
        <v>71.354702310696197</v>
      </c>
      <c r="M1709" s="68">
        <v>375</v>
      </c>
      <c r="N1709" s="70">
        <f t="shared" si="210"/>
        <v>0.73941368078175895</v>
      </c>
      <c r="O1709" s="71">
        <v>3185409626.8400002</v>
      </c>
      <c r="P1709" s="57">
        <f t="shared" si="211"/>
        <v>0.91584223043921087</v>
      </c>
      <c r="Q1709" s="68">
        <v>227</v>
      </c>
      <c r="R1709" s="68">
        <v>375</v>
      </c>
      <c r="S1709" s="72">
        <f t="shared" si="212"/>
        <v>52.625180878798801</v>
      </c>
    </row>
    <row r="1710" spans="1:19" x14ac:dyDescent="0.25">
      <c r="A1710" s="68">
        <f t="shared" si="215"/>
        <v>1708</v>
      </c>
      <c r="B1710" s="68" t="s">
        <v>41</v>
      </c>
      <c r="C1710" s="68" t="s">
        <v>2760</v>
      </c>
      <c r="D1710" s="68" t="s">
        <v>3088</v>
      </c>
      <c r="E1710" s="68" t="str">
        <f t="shared" si="213"/>
        <v>SERV</v>
      </c>
      <c r="F1710" s="68" t="s">
        <v>2759</v>
      </c>
      <c r="G1710" s="68">
        <f t="shared" si="214"/>
        <v>85</v>
      </c>
      <c r="H1710" s="68">
        <f t="shared" si="216"/>
        <v>47</v>
      </c>
      <c r="I1710" s="68" t="str">
        <f t="shared" si="209"/>
        <v>85_47_SERV</v>
      </c>
      <c r="J1710" s="60">
        <v>35.432493939124498</v>
      </c>
      <c r="K1710" s="60">
        <v>23.511705222961499</v>
      </c>
      <c r="L1710" s="60">
        <v>75.970043253814893</v>
      </c>
      <c r="M1710" s="68">
        <v>12</v>
      </c>
      <c r="N1710" s="70">
        <f t="shared" si="210"/>
        <v>3.9087947882736153E-2</v>
      </c>
      <c r="O1710" s="71">
        <v>15681902.609999999</v>
      </c>
      <c r="P1710" s="57">
        <f t="shared" si="211"/>
        <v>4.508728969379195E-3</v>
      </c>
      <c r="Q1710" s="68">
        <v>12</v>
      </c>
      <c r="R1710" s="68">
        <v>12</v>
      </c>
      <c r="S1710" s="72">
        <f t="shared" si="212"/>
        <v>44.971414138633634</v>
      </c>
    </row>
    <row r="1711" spans="1:19" x14ac:dyDescent="0.25">
      <c r="A1711" s="68">
        <f t="shared" si="215"/>
        <v>1709</v>
      </c>
      <c r="B1711" s="68" t="s">
        <v>41</v>
      </c>
      <c r="C1711" s="68" t="s">
        <v>2760</v>
      </c>
      <c r="D1711" s="68" t="s">
        <v>2893</v>
      </c>
      <c r="E1711" s="68" t="str">
        <f t="shared" si="213"/>
        <v>SOP</v>
      </c>
      <c r="F1711" s="68" t="s">
        <v>2759</v>
      </c>
      <c r="G1711" s="68">
        <f t="shared" si="214"/>
        <v>85</v>
      </c>
      <c r="H1711" s="68">
        <f t="shared" si="216"/>
        <v>47</v>
      </c>
      <c r="I1711" s="68" t="str">
        <f t="shared" si="209"/>
        <v>85_47_SOP</v>
      </c>
      <c r="J1711" s="60">
        <v>28.407864736137899</v>
      </c>
      <c r="K1711" s="60">
        <v>53.468210199980497</v>
      </c>
      <c r="L1711" s="60">
        <v>64.495624878007703</v>
      </c>
      <c r="M1711" s="68">
        <v>131</v>
      </c>
      <c r="N1711" s="70">
        <f t="shared" si="210"/>
        <v>0.22149837133550487</v>
      </c>
      <c r="O1711" s="71">
        <v>277028960.05000001</v>
      </c>
      <c r="P1711" s="57">
        <f t="shared" si="211"/>
        <v>7.9649040591409898E-2</v>
      </c>
      <c r="Q1711" s="68">
        <v>68</v>
      </c>
      <c r="R1711" s="68">
        <v>132</v>
      </c>
      <c r="S1711" s="72">
        <f t="shared" si="212"/>
        <v>48.790566604708694</v>
      </c>
    </row>
    <row r="1712" spans="1:19" x14ac:dyDescent="0.25">
      <c r="A1712" s="68">
        <f t="shared" si="215"/>
        <v>1710</v>
      </c>
      <c r="B1712" s="68" t="s">
        <v>41</v>
      </c>
      <c r="C1712" s="68" t="s">
        <v>2758</v>
      </c>
      <c r="D1712" s="68" t="s">
        <v>2860</v>
      </c>
      <c r="E1712" s="68" t="str">
        <f t="shared" si="213"/>
        <v>OP</v>
      </c>
      <c r="F1712" s="68" t="s">
        <v>2757</v>
      </c>
      <c r="G1712" s="68">
        <f t="shared" si="214"/>
        <v>85</v>
      </c>
      <c r="H1712" s="68">
        <f t="shared" si="216"/>
        <v>48</v>
      </c>
      <c r="I1712" s="68" t="str">
        <f t="shared" si="209"/>
        <v>85_48_OP</v>
      </c>
      <c r="J1712" s="60">
        <v>10.239945106571501</v>
      </c>
      <c r="K1712" s="60">
        <v>39.516460097901998</v>
      </c>
      <c r="L1712" s="60">
        <v>16.5606142978992</v>
      </c>
      <c r="M1712" s="68">
        <v>219</v>
      </c>
      <c r="N1712" s="70">
        <f t="shared" si="210"/>
        <v>0.6560509554140127</v>
      </c>
      <c r="O1712" s="71">
        <v>678915959.25999999</v>
      </c>
      <c r="P1712" s="57">
        <f t="shared" si="211"/>
        <v>0.84840144263215866</v>
      </c>
      <c r="Q1712" s="68">
        <v>103</v>
      </c>
      <c r="R1712" s="68">
        <v>219</v>
      </c>
      <c r="S1712" s="72">
        <f t="shared" si="212"/>
        <v>22.105673167457564</v>
      </c>
    </row>
    <row r="1713" spans="1:19" x14ac:dyDescent="0.25">
      <c r="A1713" s="68">
        <f t="shared" si="215"/>
        <v>1711</v>
      </c>
      <c r="B1713" s="68" t="s">
        <v>41</v>
      </c>
      <c r="C1713" s="68" t="s">
        <v>2758</v>
      </c>
      <c r="D1713" s="68" t="s">
        <v>2893</v>
      </c>
      <c r="E1713" s="68" t="str">
        <f t="shared" si="213"/>
        <v>SOP</v>
      </c>
      <c r="F1713" s="68" t="s">
        <v>2757</v>
      </c>
      <c r="G1713" s="68">
        <f t="shared" si="214"/>
        <v>85</v>
      </c>
      <c r="H1713" s="68">
        <f t="shared" si="216"/>
        <v>48</v>
      </c>
      <c r="I1713" s="68" t="str">
        <f t="shared" si="209"/>
        <v>85_48_SOP</v>
      </c>
      <c r="J1713" s="60">
        <v>7.7167521877750103</v>
      </c>
      <c r="K1713" s="60">
        <v>41.966034143161501</v>
      </c>
      <c r="L1713" s="60">
        <v>27.311293567839201</v>
      </c>
      <c r="M1713" s="68">
        <v>88</v>
      </c>
      <c r="N1713" s="70">
        <f t="shared" si="210"/>
        <v>0.34394904458598724</v>
      </c>
      <c r="O1713" s="71">
        <v>121313655.09999999</v>
      </c>
      <c r="P1713" s="57">
        <f t="shared" si="211"/>
        <v>0.15159855736784131</v>
      </c>
      <c r="Q1713" s="68">
        <v>54</v>
      </c>
      <c r="R1713" s="68">
        <v>88</v>
      </c>
      <c r="S1713" s="72">
        <f t="shared" si="212"/>
        <v>25.664693299591903</v>
      </c>
    </row>
    <row r="1714" spans="1:19" x14ac:dyDescent="0.25">
      <c r="A1714" s="68">
        <f t="shared" si="215"/>
        <v>1712</v>
      </c>
      <c r="B1714" s="68" t="s">
        <v>41</v>
      </c>
      <c r="C1714" s="68" t="s">
        <v>927</v>
      </c>
      <c r="D1714" s="68" t="s">
        <v>2399</v>
      </c>
      <c r="E1714" s="68" t="str">
        <f t="shared" si="213"/>
        <v>AD</v>
      </c>
      <c r="F1714" s="68" t="s">
        <v>926</v>
      </c>
      <c r="G1714" s="68">
        <f t="shared" si="214"/>
        <v>85</v>
      </c>
      <c r="H1714" s="68">
        <f t="shared" si="216"/>
        <v>49</v>
      </c>
      <c r="I1714" s="68" t="str">
        <f t="shared" si="209"/>
        <v>85_49_AD</v>
      </c>
      <c r="J1714" s="60">
        <v>23.637746492487299</v>
      </c>
      <c r="K1714" s="60">
        <v>32.055537510785001</v>
      </c>
      <c r="L1714" s="60">
        <v>38.138109415420701</v>
      </c>
      <c r="M1714" s="68">
        <v>38</v>
      </c>
      <c r="N1714" s="70">
        <f t="shared" si="210"/>
        <v>0.30597014925373134</v>
      </c>
      <c r="O1714" s="71">
        <v>11210557.42</v>
      </c>
      <c r="P1714" s="57">
        <f t="shared" si="211"/>
        <v>9.8317801315102718E-2</v>
      </c>
      <c r="Q1714" s="68">
        <v>41</v>
      </c>
      <c r="R1714" s="68">
        <v>64</v>
      </c>
      <c r="S1714" s="72">
        <f t="shared" si="212"/>
        <v>31.277131139564332</v>
      </c>
    </row>
    <row r="1715" spans="1:19" x14ac:dyDescent="0.25">
      <c r="A1715" s="68">
        <f t="shared" si="215"/>
        <v>1713</v>
      </c>
      <c r="B1715" s="68" t="s">
        <v>41</v>
      </c>
      <c r="C1715" s="68" t="s">
        <v>927</v>
      </c>
      <c r="D1715" s="68" t="s">
        <v>3088</v>
      </c>
      <c r="E1715" s="68" t="str">
        <f t="shared" si="213"/>
        <v>SERV</v>
      </c>
      <c r="F1715" s="68" t="s">
        <v>926</v>
      </c>
      <c r="G1715" s="68">
        <f t="shared" si="214"/>
        <v>85</v>
      </c>
      <c r="H1715" s="68">
        <f t="shared" si="216"/>
        <v>49</v>
      </c>
      <c r="I1715" s="68" t="str">
        <f t="shared" si="209"/>
        <v>85_49_SERV</v>
      </c>
      <c r="J1715" s="60">
        <v>29.5694158529062</v>
      </c>
      <c r="K1715" s="60">
        <v>49.145411877941598</v>
      </c>
      <c r="L1715" s="60">
        <v>28.387808770016701</v>
      </c>
      <c r="M1715" s="68">
        <v>196</v>
      </c>
      <c r="N1715" s="70">
        <f t="shared" si="210"/>
        <v>0.69402985074626866</v>
      </c>
      <c r="O1715" s="71">
        <v>102813121.609099</v>
      </c>
      <c r="P1715" s="57">
        <f t="shared" si="211"/>
        <v>0.9016821986848973</v>
      </c>
      <c r="Q1715" s="68">
        <v>93</v>
      </c>
      <c r="R1715" s="68">
        <v>197</v>
      </c>
      <c r="S1715" s="72">
        <f t="shared" si="212"/>
        <v>35.700878833621502</v>
      </c>
    </row>
    <row r="1716" spans="1:19" x14ac:dyDescent="0.25">
      <c r="A1716" s="68">
        <f t="shared" si="215"/>
        <v>1714</v>
      </c>
      <c r="B1716" s="68" t="s">
        <v>41</v>
      </c>
      <c r="C1716" s="68" t="s">
        <v>2554</v>
      </c>
      <c r="D1716" s="68" t="s">
        <v>2860</v>
      </c>
      <c r="E1716" s="68" t="str">
        <f t="shared" si="213"/>
        <v>OP</v>
      </c>
      <c r="F1716" s="68" t="s">
        <v>2553</v>
      </c>
      <c r="G1716" s="68">
        <f t="shared" si="214"/>
        <v>85</v>
      </c>
      <c r="H1716" s="68">
        <f t="shared" si="216"/>
        <v>50</v>
      </c>
      <c r="I1716" s="68" t="str">
        <f t="shared" si="209"/>
        <v>85_50_OP</v>
      </c>
      <c r="J1716" s="60">
        <v>32.182955487226003</v>
      </c>
      <c r="K1716" s="60">
        <v>47.080675891475799</v>
      </c>
      <c r="L1716" s="60">
        <v>55.491481148485299</v>
      </c>
      <c r="M1716" s="68">
        <v>91</v>
      </c>
      <c r="N1716" s="70">
        <f t="shared" si="210"/>
        <v>0.66666666666666663</v>
      </c>
      <c r="O1716" s="71">
        <v>1230037779.9000001</v>
      </c>
      <c r="P1716" s="57">
        <f t="shared" si="211"/>
        <v>0.89135119823779863</v>
      </c>
      <c r="Q1716" s="68">
        <v>56</v>
      </c>
      <c r="R1716" s="68">
        <v>92</v>
      </c>
      <c r="S1716" s="72">
        <f t="shared" si="212"/>
        <v>44.918370842395696</v>
      </c>
    </row>
    <row r="1717" spans="1:19" x14ac:dyDescent="0.25">
      <c r="A1717" s="68">
        <f t="shared" si="215"/>
        <v>1715</v>
      </c>
      <c r="B1717" s="68" t="s">
        <v>41</v>
      </c>
      <c r="C1717" s="68" t="s">
        <v>2554</v>
      </c>
      <c r="D1717" s="68" t="s">
        <v>2893</v>
      </c>
      <c r="E1717" s="68" t="str">
        <f t="shared" si="213"/>
        <v>SOP</v>
      </c>
      <c r="F1717" s="68" t="s">
        <v>2553</v>
      </c>
      <c r="G1717" s="68">
        <f t="shared" si="214"/>
        <v>85</v>
      </c>
      <c r="H1717" s="68">
        <f t="shared" si="216"/>
        <v>50</v>
      </c>
      <c r="I1717" s="68" t="str">
        <f t="shared" si="209"/>
        <v>85_50_SOP</v>
      </c>
      <c r="J1717" s="60">
        <v>13.3796443741762</v>
      </c>
      <c r="K1717" s="60">
        <v>43.464342585592597</v>
      </c>
      <c r="L1717" s="60">
        <v>44.475469624868303</v>
      </c>
      <c r="M1717" s="68">
        <v>41</v>
      </c>
      <c r="N1717" s="70">
        <f t="shared" si="210"/>
        <v>0.33333333333333331</v>
      </c>
      <c r="O1717" s="71">
        <v>149932070.74000001</v>
      </c>
      <c r="P1717" s="57">
        <f t="shared" si="211"/>
        <v>0.10864880176220137</v>
      </c>
      <c r="Q1717" s="68">
        <v>28</v>
      </c>
      <c r="R1717" s="68">
        <v>42</v>
      </c>
      <c r="S1717" s="72">
        <f t="shared" si="212"/>
        <v>33.773152194879032</v>
      </c>
    </row>
    <row r="1718" spans="1:19" x14ac:dyDescent="0.25">
      <c r="A1718" s="68">
        <f t="shared" si="215"/>
        <v>1716</v>
      </c>
      <c r="B1718" s="68" t="s">
        <v>41</v>
      </c>
      <c r="C1718" s="68" t="s">
        <v>1901</v>
      </c>
      <c r="D1718" s="68" t="s">
        <v>2399</v>
      </c>
      <c r="E1718" s="68" t="str">
        <f t="shared" si="213"/>
        <v>AD</v>
      </c>
      <c r="F1718" s="68" t="s">
        <v>1900</v>
      </c>
      <c r="G1718" s="68">
        <f t="shared" si="214"/>
        <v>85</v>
      </c>
      <c r="H1718" s="68">
        <f t="shared" si="216"/>
        <v>51</v>
      </c>
      <c r="I1718" s="68" t="str">
        <f t="shared" si="209"/>
        <v>85_51_AD</v>
      </c>
      <c r="J1718" s="60">
        <v>12.236465118731701</v>
      </c>
      <c r="K1718" s="60">
        <v>42.952005243032097</v>
      </c>
      <c r="L1718" s="60">
        <v>41.350254971772301</v>
      </c>
      <c r="M1718" s="68">
        <v>80</v>
      </c>
      <c r="N1718" s="70">
        <f t="shared" si="210"/>
        <v>0.21755725190839695</v>
      </c>
      <c r="O1718" s="71">
        <v>54606212.292999998</v>
      </c>
      <c r="P1718" s="57">
        <f t="shared" si="211"/>
        <v>6.5446621725731929E-2</v>
      </c>
      <c r="Q1718" s="68">
        <v>57</v>
      </c>
      <c r="R1718" s="68">
        <v>82</v>
      </c>
      <c r="S1718" s="72">
        <f t="shared" si="212"/>
        <v>32.1795751111787</v>
      </c>
    </row>
    <row r="1719" spans="1:19" x14ac:dyDescent="0.25">
      <c r="A1719" s="68">
        <f t="shared" si="215"/>
        <v>1717</v>
      </c>
      <c r="B1719" s="68" t="s">
        <v>41</v>
      </c>
      <c r="C1719" s="68" t="s">
        <v>1901</v>
      </c>
      <c r="D1719" s="68" t="s">
        <v>2860</v>
      </c>
      <c r="E1719" s="68" t="str">
        <f t="shared" si="213"/>
        <v>OP</v>
      </c>
      <c r="F1719" s="68" t="s">
        <v>1900</v>
      </c>
      <c r="G1719" s="68">
        <f t="shared" si="214"/>
        <v>85</v>
      </c>
      <c r="H1719" s="68">
        <f t="shared" si="216"/>
        <v>51</v>
      </c>
      <c r="I1719" s="68" t="str">
        <f t="shared" si="209"/>
        <v>85_51_OP</v>
      </c>
      <c r="J1719" s="60">
        <v>13.6333735046637</v>
      </c>
      <c r="K1719" s="60">
        <v>39.614390353004502</v>
      </c>
      <c r="L1719" s="60">
        <v>31.518483347323901</v>
      </c>
      <c r="M1719" s="68">
        <v>209</v>
      </c>
      <c r="N1719" s="70">
        <f t="shared" si="210"/>
        <v>0.35877862595419846</v>
      </c>
      <c r="O1719" s="71">
        <v>672682910.82000005</v>
      </c>
      <c r="P1719" s="57">
        <f t="shared" si="211"/>
        <v>0.80622372724878377</v>
      </c>
      <c r="Q1719" s="68">
        <v>94</v>
      </c>
      <c r="R1719" s="68">
        <v>209</v>
      </c>
      <c r="S1719" s="72">
        <f t="shared" si="212"/>
        <v>28.255415734997371</v>
      </c>
    </row>
    <row r="1720" spans="1:19" x14ac:dyDescent="0.25">
      <c r="A1720" s="68">
        <f t="shared" si="215"/>
        <v>1718</v>
      </c>
      <c r="B1720" s="68" t="s">
        <v>41</v>
      </c>
      <c r="C1720" s="68" t="s">
        <v>1901</v>
      </c>
      <c r="D1720" s="68" t="s">
        <v>3088</v>
      </c>
      <c r="E1720" s="68" t="str">
        <f t="shared" si="213"/>
        <v>SERV</v>
      </c>
      <c r="F1720" s="68" t="s">
        <v>1900</v>
      </c>
      <c r="G1720" s="68">
        <f t="shared" si="214"/>
        <v>85</v>
      </c>
      <c r="H1720" s="68">
        <f t="shared" si="216"/>
        <v>51</v>
      </c>
      <c r="I1720" s="68" t="str">
        <f t="shared" si="209"/>
        <v>85_51_SERV</v>
      </c>
      <c r="J1720" s="60">
        <v>32.104356482264201</v>
      </c>
      <c r="K1720" s="60">
        <v>50.1796012543644</v>
      </c>
      <c r="L1720" s="60">
        <v>48.251091764301599</v>
      </c>
      <c r="M1720" s="68">
        <v>152</v>
      </c>
      <c r="N1720" s="70">
        <f t="shared" si="210"/>
        <v>0.33206106870229007</v>
      </c>
      <c r="O1720" s="71">
        <v>64345358.729999997</v>
      </c>
      <c r="P1720" s="57">
        <f t="shared" si="211"/>
        <v>7.7119180689788791E-2</v>
      </c>
      <c r="Q1720" s="68">
        <v>87</v>
      </c>
      <c r="R1720" s="68">
        <v>152</v>
      </c>
      <c r="S1720" s="72">
        <f t="shared" si="212"/>
        <v>43.511683166976731</v>
      </c>
    </row>
    <row r="1721" spans="1:19" x14ac:dyDescent="0.25">
      <c r="A1721" s="68">
        <f t="shared" si="215"/>
        <v>1719</v>
      </c>
      <c r="B1721" s="68" t="s">
        <v>41</v>
      </c>
      <c r="C1721" s="68" t="s">
        <v>1901</v>
      </c>
      <c r="D1721" s="68" t="s">
        <v>2893</v>
      </c>
      <c r="E1721" s="68" t="str">
        <f t="shared" si="213"/>
        <v>SOP</v>
      </c>
      <c r="F1721" s="68" t="s">
        <v>1900</v>
      </c>
      <c r="G1721" s="68">
        <f t="shared" si="214"/>
        <v>85</v>
      </c>
      <c r="H1721" s="68">
        <f t="shared" si="216"/>
        <v>51</v>
      </c>
      <c r="I1721" s="68" t="str">
        <f t="shared" si="209"/>
        <v>85_51_SOP</v>
      </c>
      <c r="J1721" s="60">
        <v>15.427179049436001</v>
      </c>
      <c r="K1721" s="60">
        <v>40.4469529059634</v>
      </c>
      <c r="L1721" s="60">
        <v>36.190459050508203</v>
      </c>
      <c r="M1721" s="68">
        <v>45</v>
      </c>
      <c r="N1721" s="70">
        <f t="shared" si="210"/>
        <v>9.1603053435114504E-2</v>
      </c>
      <c r="O1721" s="71">
        <v>42728100.259999998</v>
      </c>
      <c r="P1721" s="57">
        <f t="shared" si="211"/>
        <v>5.1210470335695514E-2</v>
      </c>
      <c r="Q1721" s="68">
        <v>24</v>
      </c>
      <c r="R1721" s="68">
        <v>45</v>
      </c>
      <c r="S1721" s="72">
        <f t="shared" si="212"/>
        <v>30.688197001969201</v>
      </c>
    </row>
    <row r="1722" spans="1:19" x14ac:dyDescent="0.25">
      <c r="A1722" s="68">
        <f t="shared" si="215"/>
        <v>1720</v>
      </c>
      <c r="B1722" s="68" t="s">
        <v>41</v>
      </c>
      <c r="C1722" s="68" t="s">
        <v>2685</v>
      </c>
      <c r="D1722" s="68" t="s">
        <v>2860</v>
      </c>
      <c r="E1722" s="68" t="str">
        <f t="shared" si="213"/>
        <v>OP</v>
      </c>
      <c r="F1722" s="68" t="s">
        <v>2684</v>
      </c>
      <c r="G1722" s="68">
        <f t="shared" si="214"/>
        <v>85</v>
      </c>
      <c r="H1722" s="68">
        <f t="shared" si="216"/>
        <v>52</v>
      </c>
      <c r="I1722" s="68" t="str">
        <f t="shared" si="209"/>
        <v>85_52_OP</v>
      </c>
      <c r="J1722" s="60">
        <v>11.907327796548</v>
      </c>
      <c r="K1722" s="60">
        <v>10.8500236397694</v>
      </c>
      <c r="L1722" s="60">
        <v>33.686710450644497</v>
      </c>
      <c r="M1722" s="68">
        <v>298</v>
      </c>
      <c r="N1722" s="70">
        <f t="shared" si="210"/>
        <v>0.70742358078602618</v>
      </c>
      <c r="O1722" s="71">
        <v>1823882137.6600001</v>
      </c>
      <c r="P1722" s="57">
        <f t="shared" si="211"/>
        <v>0.90852439667174645</v>
      </c>
      <c r="Q1722" s="68">
        <v>162</v>
      </c>
      <c r="R1722" s="68">
        <v>298</v>
      </c>
      <c r="S1722" s="72">
        <f t="shared" si="212"/>
        <v>18.814687295653965</v>
      </c>
    </row>
    <row r="1723" spans="1:19" x14ac:dyDescent="0.25">
      <c r="A1723" s="68">
        <f t="shared" si="215"/>
        <v>1721</v>
      </c>
      <c r="B1723" s="68" t="s">
        <v>41</v>
      </c>
      <c r="C1723" s="68" t="s">
        <v>2685</v>
      </c>
      <c r="D1723" s="68" t="s">
        <v>2893</v>
      </c>
      <c r="E1723" s="68" t="str">
        <f t="shared" si="213"/>
        <v>SOP</v>
      </c>
      <c r="F1723" s="69" t="s">
        <v>2684</v>
      </c>
      <c r="G1723" s="68">
        <f t="shared" si="214"/>
        <v>85</v>
      </c>
      <c r="H1723" s="68">
        <f t="shared" si="216"/>
        <v>52</v>
      </c>
      <c r="I1723" s="68" t="str">
        <f t="shared" si="209"/>
        <v>85_52_SOP</v>
      </c>
      <c r="J1723" s="60">
        <v>8.9214601756126903</v>
      </c>
      <c r="K1723" s="60">
        <v>8.6712807026180894</v>
      </c>
      <c r="L1723" s="60">
        <v>28.0448979686822</v>
      </c>
      <c r="M1723" s="68">
        <v>127</v>
      </c>
      <c r="N1723" s="70">
        <f t="shared" si="210"/>
        <v>0.29257641921397382</v>
      </c>
      <c r="O1723" s="71">
        <v>183639228.13</v>
      </c>
      <c r="P1723" s="57">
        <f t="shared" si="211"/>
        <v>9.1475603328253635E-2</v>
      </c>
      <c r="Q1723" s="68">
        <v>67</v>
      </c>
      <c r="R1723" s="68">
        <v>127</v>
      </c>
      <c r="S1723" s="72">
        <f t="shared" si="212"/>
        <v>15.212546282304325</v>
      </c>
    </row>
    <row r="1724" spans="1:19" x14ac:dyDescent="0.25">
      <c r="A1724" s="68">
        <f t="shared" si="215"/>
        <v>1722</v>
      </c>
      <c r="B1724" s="68" t="s">
        <v>41</v>
      </c>
      <c r="C1724" s="68" t="s">
        <v>2628</v>
      </c>
      <c r="D1724" s="68" t="s">
        <v>2860</v>
      </c>
      <c r="E1724" s="68" t="str">
        <f t="shared" si="213"/>
        <v>OP</v>
      </c>
      <c r="F1724" s="68" t="s">
        <v>2627</v>
      </c>
      <c r="G1724" s="68">
        <f t="shared" si="214"/>
        <v>85</v>
      </c>
      <c r="H1724" s="68">
        <f t="shared" si="216"/>
        <v>53</v>
      </c>
      <c r="I1724" s="68" t="str">
        <f t="shared" si="209"/>
        <v>85_53_OP</v>
      </c>
      <c r="J1724" s="60">
        <v>10.5770737898586</v>
      </c>
      <c r="K1724" s="60">
        <v>35.981595467218703</v>
      </c>
      <c r="L1724" s="60">
        <v>29.3220435382025</v>
      </c>
      <c r="M1724" s="68">
        <v>181</v>
      </c>
      <c r="N1724" s="70">
        <f t="shared" si="210"/>
        <v>0.77037037037037037</v>
      </c>
      <c r="O1724" s="71">
        <v>544564844.09000003</v>
      </c>
      <c r="P1724" s="57">
        <f t="shared" si="211"/>
        <v>0.89699325621576542</v>
      </c>
      <c r="Q1724" s="68">
        <v>104</v>
      </c>
      <c r="R1724" s="68">
        <v>181</v>
      </c>
      <c r="S1724" s="72">
        <f t="shared" si="212"/>
        <v>25.293570931759934</v>
      </c>
    </row>
    <row r="1725" spans="1:19" x14ac:dyDescent="0.25">
      <c r="A1725" s="68">
        <f t="shared" si="215"/>
        <v>1723</v>
      </c>
      <c r="B1725" s="68" t="s">
        <v>41</v>
      </c>
      <c r="C1725" s="68" t="s">
        <v>2628</v>
      </c>
      <c r="D1725" s="68" t="s">
        <v>2893</v>
      </c>
      <c r="E1725" s="68" t="str">
        <f t="shared" si="213"/>
        <v>SOP</v>
      </c>
      <c r="F1725" s="68" t="s">
        <v>2627</v>
      </c>
      <c r="G1725" s="68">
        <f t="shared" si="214"/>
        <v>85</v>
      </c>
      <c r="H1725" s="68">
        <f t="shared" si="216"/>
        <v>53</v>
      </c>
      <c r="I1725" s="68" t="str">
        <f t="shared" si="209"/>
        <v>85_53_SOP</v>
      </c>
      <c r="J1725" s="60">
        <v>8.8373351625525505</v>
      </c>
      <c r="K1725" s="60">
        <v>31.893954722588798</v>
      </c>
      <c r="L1725" s="60">
        <v>44.4121168757585</v>
      </c>
      <c r="M1725" s="68">
        <v>45</v>
      </c>
      <c r="N1725" s="70">
        <f t="shared" si="210"/>
        <v>0.22962962962962963</v>
      </c>
      <c r="O1725" s="71">
        <v>62535421.509999998</v>
      </c>
      <c r="P1725" s="57">
        <f t="shared" si="211"/>
        <v>0.10300674378423463</v>
      </c>
      <c r="Q1725" s="68">
        <v>31</v>
      </c>
      <c r="R1725" s="68">
        <v>45</v>
      </c>
      <c r="S1725" s="72">
        <f t="shared" si="212"/>
        <v>28.381135586966618</v>
      </c>
    </row>
    <row r="1726" spans="1:19" x14ac:dyDescent="0.25">
      <c r="A1726" s="68">
        <f t="shared" si="215"/>
        <v>1724</v>
      </c>
      <c r="B1726" s="68" t="s">
        <v>41</v>
      </c>
      <c r="C1726" s="68" t="s">
        <v>708</v>
      </c>
      <c r="D1726" s="68" t="s">
        <v>2399</v>
      </c>
      <c r="E1726" s="68" t="str">
        <f t="shared" si="213"/>
        <v>AD</v>
      </c>
      <c r="F1726" s="68" t="s">
        <v>707</v>
      </c>
      <c r="G1726" s="68">
        <f t="shared" si="214"/>
        <v>85</v>
      </c>
      <c r="H1726" s="68">
        <f t="shared" si="216"/>
        <v>54</v>
      </c>
      <c r="I1726" s="68" t="str">
        <f t="shared" si="209"/>
        <v>85_54_AD</v>
      </c>
      <c r="J1726" s="60">
        <v>21.19580827455</v>
      </c>
      <c r="K1726" s="60">
        <v>34.827900057818397</v>
      </c>
      <c r="L1726" s="60">
        <v>55.585194663368497</v>
      </c>
      <c r="M1726" s="68">
        <v>40</v>
      </c>
      <c r="N1726" s="70">
        <f t="shared" si="210"/>
        <v>0.49367088607594939</v>
      </c>
      <c r="O1726" s="71">
        <v>11070432.17</v>
      </c>
      <c r="P1726" s="57">
        <f t="shared" si="211"/>
        <v>0.12704908829344999</v>
      </c>
      <c r="Q1726" s="68">
        <v>39</v>
      </c>
      <c r="R1726" s="68">
        <v>62</v>
      </c>
      <c r="S1726" s="72">
        <f t="shared" si="212"/>
        <v>37.20296766524563</v>
      </c>
    </row>
    <row r="1727" spans="1:19" x14ac:dyDescent="0.25">
      <c r="A1727" s="68">
        <f t="shared" si="215"/>
        <v>1725</v>
      </c>
      <c r="B1727" s="68" t="s">
        <v>41</v>
      </c>
      <c r="C1727" s="68" t="s">
        <v>708</v>
      </c>
      <c r="D1727" s="68" t="s">
        <v>2456</v>
      </c>
      <c r="E1727" s="68" t="str">
        <f t="shared" si="213"/>
        <v>AR</v>
      </c>
      <c r="F1727" s="68" t="s">
        <v>707</v>
      </c>
      <c r="G1727" s="68">
        <f t="shared" si="214"/>
        <v>85</v>
      </c>
      <c r="H1727" s="68">
        <f t="shared" si="216"/>
        <v>54</v>
      </c>
      <c r="I1727" s="68" t="str">
        <f t="shared" si="209"/>
        <v>85_54_AR</v>
      </c>
      <c r="J1727" s="60">
        <v>53.952584509555301</v>
      </c>
      <c r="K1727" s="60">
        <v>18.0774358555764</v>
      </c>
      <c r="L1727" s="60">
        <v>29.530419994133101</v>
      </c>
      <c r="M1727" s="68">
        <v>12</v>
      </c>
      <c r="N1727" s="70">
        <f t="shared" si="210"/>
        <v>7.5949367088607597E-2</v>
      </c>
      <c r="O1727" s="71">
        <v>13059003.24</v>
      </c>
      <c r="P1727" s="57">
        <f t="shared" si="211"/>
        <v>0.14987079367681178</v>
      </c>
      <c r="Q1727" s="68">
        <v>6</v>
      </c>
      <c r="R1727" s="68">
        <v>12</v>
      </c>
      <c r="S1727" s="72">
        <f t="shared" si="212"/>
        <v>33.853480119754934</v>
      </c>
    </row>
    <row r="1728" spans="1:19" x14ac:dyDescent="0.25">
      <c r="A1728" s="68">
        <f t="shared" si="215"/>
        <v>1726</v>
      </c>
      <c r="B1728" s="68" t="s">
        <v>41</v>
      </c>
      <c r="C1728" s="68" t="s">
        <v>708</v>
      </c>
      <c r="D1728" s="68" t="s">
        <v>3088</v>
      </c>
      <c r="E1728" s="68" t="str">
        <f t="shared" si="213"/>
        <v>SERV</v>
      </c>
      <c r="F1728" s="68" t="s">
        <v>707</v>
      </c>
      <c r="G1728" s="68">
        <f t="shared" si="214"/>
        <v>85</v>
      </c>
      <c r="H1728" s="68">
        <f t="shared" si="216"/>
        <v>54</v>
      </c>
      <c r="I1728" s="68" t="str">
        <f t="shared" si="209"/>
        <v>85_54_SERV</v>
      </c>
      <c r="J1728" s="60">
        <v>10.4868241636342</v>
      </c>
      <c r="K1728" s="60">
        <v>54.065556241146801</v>
      </c>
      <c r="L1728" s="60">
        <v>49.963660318019102</v>
      </c>
      <c r="M1728" s="68">
        <v>52</v>
      </c>
      <c r="N1728" s="70">
        <f t="shared" si="210"/>
        <v>0.43037974683544306</v>
      </c>
      <c r="O1728" s="71">
        <v>63005642.210000001</v>
      </c>
      <c r="P1728" s="57">
        <f t="shared" si="211"/>
        <v>0.72308011802973815</v>
      </c>
      <c r="Q1728" s="68">
        <v>34</v>
      </c>
      <c r="R1728" s="68">
        <v>56</v>
      </c>
      <c r="S1728" s="72">
        <f t="shared" si="212"/>
        <v>38.172013574266707</v>
      </c>
    </row>
    <row r="1729" spans="1:19" x14ac:dyDescent="0.25">
      <c r="A1729" s="68">
        <f t="shared" si="215"/>
        <v>1727</v>
      </c>
      <c r="B1729" s="68" t="s">
        <v>41</v>
      </c>
      <c r="C1729" s="68" t="s">
        <v>2529</v>
      </c>
      <c r="D1729" s="68" t="s">
        <v>2860</v>
      </c>
      <c r="E1729" s="68" t="str">
        <f t="shared" si="213"/>
        <v>OP</v>
      </c>
      <c r="F1729" s="68" t="s">
        <v>2528</v>
      </c>
      <c r="G1729" s="68">
        <f t="shared" si="214"/>
        <v>85</v>
      </c>
      <c r="H1729" s="68">
        <f t="shared" si="216"/>
        <v>55</v>
      </c>
      <c r="I1729" s="68" t="str">
        <f t="shared" si="209"/>
        <v>85_55_OP</v>
      </c>
      <c r="J1729" s="60">
        <v>13.458131066364</v>
      </c>
      <c r="K1729" s="60">
        <v>43.180596130805803</v>
      </c>
      <c r="L1729" s="60">
        <v>11.9257012756982</v>
      </c>
      <c r="M1729" s="68">
        <v>207</v>
      </c>
      <c r="N1729" s="70">
        <f t="shared" si="210"/>
        <v>0.64347826086956517</v>
      </c>
      <c r="O1729" s="71">
        <v>571129794.15999997</v>
      </c>
      <c r="P1729" s="57">
        <f t="shared" si="211"/>
        <v>0.89227223866523453</v>
      </c>
      <c r="Q1729" s="68">
        <v>74</v>
      </c>
      <c r="R1729" s="68">
        <v>207</v>
      </c>
      <c r="S1729" s="72">
        <f t="shared" si="212"/>
        <v>22.854809490956001</v>
      </c>
    </row>
    <row r="1730" spans="1:19" x14ac:dyDescent="0.25">
      <c r="A1730" s="68">
        <f t="shared" si="215"/>
        <v>1728</v>
      </c>
      <c r="B1730" s="68" t="s">
        <v>41</v>
      </c>
      <c r="C1730" s="68" t="s">
        <v>2529</v>
      </c>
      <c r="D1730" s="68" t="s">
        <v>2893</v>
      </c>
      <c r="E1730" s="68" t="str">
        <f t="shared" si="213"/>
        <v>SOP</v>
      </c>
      <c r="F1730" s="68" t="s">
        <v>2528</v>
      </c>
      <c r="G1730" s="68">
        <f t="shared" si="214"/>
        <v>85</v>
      </c>
      <c r="H1730" s="68">
        <f t="shared" si="216"/>
        <v>55</v>
      </c>
      <c r="I1730" s="68" t="str">
        <f t="shared" si="209"/>
        <v>85_55_SOP</v>
      </c>
      <c r="J1730" s="60">
        <v>13.822405379767</v>
      </c>
      <c r="K1730" s="60">
        <v>42.312697450079099</v>
      </c>
      <c r="L1730" s="60">
        <v>28.689551182113799</v>
      </c>
      <c r="M1730" s="68">
        <v>81</v>
      </c>
      <c r="N1730" s="70">
        <f t="shared" si="210"/>
        <v>0.35652173913043478</v>
      </c>
      <c r="O1730" s="71">
        <v>68954890.099999994</v>
      </c>
      <c r="P1730" s="57">
        <f t="shared" si="211"/>
        <v>0.10772776133476547</v>
      </c>
      <c r="Q1730" s="68">
        <v>41</v>
      </c>
      <c r="R1730" s="68">
        <v>81</v>
      </c>
      <c r="S1730" s="72">
        <f t="shared" si="212"/>
        <v>28.274884670653297</v>
      </c>
    </row>
    <row r="1731" spans="1:19" x14ac:dyDescent="0.25">
      <c r="A1731" s="68">
        <f t="shared" si="215"/>
        <v>1729</v>
      </c>
      <c r="B1731" s="68" t="s">
        <v>41</v>
      </c>
      <c r="C1731" s="68" t="s">
        <v>546</v>
      </c>
      <c r="D1731" s="68" t="s">
        <v>2399</v>
      </c>
      <c r="E1731" s="68" t="str">
        <f t="shared" si="213"/>
        <v>AD</v>
      </c>
      <c r="F1731" s="68" t="s">
        <v>545</v>
      </c>
      <c r="G1731" s="68">
        <f t="shared" si="214"/>
        <v>85</v>
      </c>
      <c r="H1731" s="68">
        <f t="shared" si="216"/>
        <v>56</v>
      </c>
      <c r="I1731" s="68" t="str">
        <f t="shared" ref="I1731:I1794" si="217">CONCATENATE(G1731,"_",H1731,"_",E1731)</f>
        <v>85_56_AD</v>
      </c>
      <c r="J1731" s="60">
        <v>27.388844016568399</v>
      </c>
      <c r="K1731" s="60">
        <v>71.641139464908605</v>
      </c>
      <c r="L1731" s="60">
        <v>24.9772451312455</v>
      </c>
      <c r="M1731" s="68">
        <v>52</v>
      </c>
      <c r="N1731" s="70">
        <f t="shared" ref="N1731:N1794" si="218">Q1731/SUMIF($C$3:$C$3832,C1731,$Q$3:$Q$3832)</f>
        <v>0.23134328358208955</v>
      </c>
      <c r="O1731" s="71">
        <v>10777274.719592899</v>
      </c>
      <c r="P1731" s="57">
        <f t="shared" ref="P1731:P1794" si="219">O1731/SUMIF($C$3:$C$3832,C1731,$O$3:$O$3832)</f>
        <v>6.9964487121960892E-2</v>
      </c>
      <c r="Q1731" s="68">
        <v>31</v>
      </c>
      <c r="R1731" s="68">
        <v>77</v>
      </c>
      <c r="S1731" s="72">
        <f t="shared" ref="S1731:S1794" si="220">AVERAGE(J1731:L1731)</f>
        <v>41.335742870907502</v>
      </c>
    </row>
    <row r="1732" spans="1:19" x14ac:dyDescent="0.25">
      <c r="A1732" s="68">
        <f t="shared" si="215"/>
        <v>1730</v>
      </c>
      <c r="B1732" s="68" t="s">
        <v>41</v>
      </c>
      <c r="C1732" s="68" t="s">
        <v>546</v>
      </c>
      <c r="D1732" s="68" t="s">
        <v>3088</v>
      </c>
      <c r="E1732" s="68" t="str">
        <f t="shared" ref="E1732:E1795" si="221">IF(D1732="Adquisiciones","AD",IF(D1732="Arrendamientos","AR",IF(D1732="Servicios","SERV",IF(D1732="Obra pública","OP",IF(D1732="Servicios relacionados con la OP","SOP","")))))</f>
        <v>SERV</v>
      </c>
      <c r="F1732" s="68" t="s">
        <v>545</v>
      </c>
      <c r="G1732" s="68">
        <f t="shared" ref="G1732:G1795" si="222">IF(B1732&lt;&gt;B1731,G1731+1,G1731)</f>
        <v>85</v>
      </c>
      <c r="H1732" s="68">
        <f t="shared" si="216"/>
        <v>56</v>
      </c>
      <c r="I1732" s="68" t="str">
        <f t="shared" si="217"/>
        <v>85_56_SERV</v>
      </c>
      <c r="J1732" s="60">
        <v>14.4170234387978</v>
      </c>
      <c r="K1732" s="60">
        <v>81.120103227189901</v>
      </c>
      <c r="L1732" s="60">
        <v>25.043211892610501</v>
      </c>
      <c r="M1732" s="68">
        <v>212</v>
      </c>
      <c r="N1732" s="70">
        <f t="shared" si="218"/>
        <v>0.76865671641791045</v>
      </c>
      <c r="O1732" s="71">
        <v>143261940.93000001</v>
      </c>
      <c r="P1732" s="57">
        <f t="shared" si="219"/>
        <v>0.93003551287803909</v>
      </c>
      <c r="Q1732" s="68">
        <v>103</v>
      </c>
      <c r="R1732" s="68">
        <v>239</v>
      </c>
      <c r="S1732" s="72">
        <f t="shared" si="220"/>
        <v>40.193446186199402</v>
      </c>
    </row>
    <row r="1733" spans="1:19" x14ac:dyDescent="0.25">
      <c r="A1733" s="68">
        <f t="shared" ref="A1733:A1796" si="223">A1732+1</f>
        <v>1731</v>
      </c>
      <c r="B1733" s="68" t="s">
        <v>41</v>
      </c>
      <c r="C1733" s="68" t="s">
        <v>803</v>
      </c>
      <c r="D1733" s="68" t="s">
        <v>2399</v>
      </c>
      <c r="E1733" s="68" t="str">
        <f t="shared" si="221"/>
        <v>AD</v>
      </c>
      <c r="F1733" s="68" t="s">
        <v>802</v>
      </c>
      <c r="G1733" s="68">
        <f t="shared" si="222"/>
        <v>85</v>
      </c>
      <c r="H1733" s="68">
        <f t="shared" si="216"/>
        <v>57</v>
      </c>
      <c r="I1733" s="68" t="str">
        <f t="shared" si="217"/>
        <v>85_57_AD</v>
      </c>
      <c r="J1733" s="60">
        <v>21.0017093525917</v>
      </c>
      <c r="K1733" s="60">
        <v>54.851431425079603</v>
      </c>
      <c r="L1733" s="60">
        <v>35.1779357211961</v>
      </c>
      <c r="M1733" s="68">
        <v>49</v>
      </c>
      <c r="N1733" s="70">
        <f t="shared" si="218"/>
        <v>0.3380281690140845</v>
      </c>
      <c r="O1733" s="71">
        <v>5880086.5999999996</v>
      </c>
      <c r="P1733" s="57">
        <f t="shared" si="219"/>
        <v>0.12386975868543021</v>
      </c>
      <c r="Q1733" s="68">
        <v>48</v>
      </c>
      <c r="R1733" s="68">
        <v>72</v>
      </c>
      <c r="S1733" s="72">
        <f t="shared" si="220"/>
        <v>37.010358832955802</v>
      </c>
    </row>
    <row r="1734" spans="1:19" x14ac:dyDescent="0.25">
      <c r="A1734" s="68">
        <f t="shared" si="223"/>
        <v>1732</v>
      </c>
      <c r="B1734" s="68" t="s">
        <v>41</v>
      </c>
      <c r="C1734" s="68" t="s">
        <v>803</v>
      </c>
      <c r="D1734" s="68" t="s">
        <v>2456</v>
      </c>
      <c r="E1734" s="68" t="str">
        <f t="shared" si="221"/>
        <v>AR</v>
      </c>
      <c r="F1734" s="68" t="s">
        <v>802</v>
      </c>
      <c r="G1734" s="68">
        <f t="shared" si="222"/>
        <v>85</v>
      </c>
      <c r="H1734" s="68">
        <f t="shared" si="216"/>
        <v>57</v>
      </c>
      <c r="I1734" s="68" t="str">
        <f t="shared" si="217"/>
        <v>85_57_AR</v>
      </c>
      <c r="J1734" s="60">
        <v>52.982642825846298</v>
      </c>
      <c r="K1734" s="60">
        <v>11.618690695465199</v>
      </c>
      <c r="L1734" s="60">
        <v>6.1119374475819903</v>
      </c>
      <c r="M1734" s="68">
        <v>23</v>
      </c>
      <c r="N1734" s="70">
        <f t="shared" si="218"/>
        <v>4.2253521126760563E-2</v>
      </c>
      <c r="O1734" s="71">
        <v>2631194</v>
      </c>
      <c r="P1734" s="57">
        <f t="shared" si="219"/>
        <v>5.5428667638084086E-2</v>
      </c>
      <c r="Q1734" s="68">
        <v>6</v>
      </c>
      <c r="R1734" s="68">
        <v>23</v>
      </c>
      <c r="S1734" s="72">
        <f t="shared" si="220"/>
        <v>23.571090322964498</v>
      </c>
    </row>
    <row r="1735" spans="1:19" x14ac:dyDescent="0.25">
      <c r="A1735" s="68">
        <f t="shared" si="223"/>
        <v>1733</v>
      </c>
      <c r="B1735" s="68" t="s">
        <v>41</v>
      </c>
      <c r="C1735" s="68" t="s">
        <v>803</v>
      </c>
      <c r="D1735" s="68" t="s">
        <v>3088</v>
      </c>
      <c r="E1735" s="68" t="str">
        <f t="shared" si="221"/>
        <v>SERV</v>
      </c>
      <c r="F1735" s="68" t="s">
        <v>802</v>
      </c>
      <c r="G1735" s="68">
        <f t="shared" si="222"/>
        <v>85</v>
      </c>
      <c r="H1735" s="68">
        <f t="shared" si="216"/>
        <v>57</v>
      </c>
      <c r="I1735" s="68" t="str">
        <f t="shared" si="217"/>
        <v>85_57_SERV</v>
      </c>
      <c r="J1735" s="60">
        <v>9.9233916528147894</v>
      </c>
      <c r="K1735" s="60">
        <v>47.2172627094643</v>
      </c>
      <c r="L1735" s="60">
        <v>37.5322706280201</v>
      </c>
      <c r="M1735" s="68">
        <v>146</v>
      </c>
      <c r="N1735" s="70">
        <f t="shared" si="218"/>
        <v>0.61971830985915488</v>
      </c>
      <c r="O1735" s="71">
        <v>38958631.850000001</v>
      </c>
      <c r="P1735" s="57">
        <f t="shared" si="219"/>
        <v>0.82070157367648566</v>
      </c>
      <c r="Q1735" s="68">
        <v>88</v>
      </c>
      <c r="R1735" s="68">
        <v>146</v>
      </c>
      <c r="S1735" s="72">
        <f t="shared" si="220"/>
        <v>31.557641663433063</v>
      </c>
    </row>
    <row r="1736" spans="1:19" x14ac:dyDescent="0.25">
      <c r="A1736" s="68">
        <f t="shared" si="223"/>
        <v>1734</v>
      </c>
      <c r="B1736" s="68" t="s">
        <v>41</v>
      </c>
      <c r="C1736" s="68" t="s">
        <v>2681</v>
      </c>
      <c r="D1736" s="68" t="s">
        <v>2860</v>
      </c>
      <c r="E1736" s="68" t="str">
        <f t="shared" si="221"/>
        <v>OP</v>
      </c>
      <c r="F1736" s="68" t="s">
        <v>2680</v>
      </c>
      <c r="G1736" s="68">
        <f t="shared" si="222"/>
        <v>85</v>
      </c>
      <c r="H1736" s="68">
        <f t="shared" si="216"/>
        <v>58</v>
      </c>
      <c r="I1736" s="68" t="str">
        <f t="shared" si="217"/>
        <v>85_58_OP</v>
      </c>
      <c r="J1736" s="60">
        <v>9.9632952984665799</v>
      </c>
      <c r="K1736" s="60">
        <v>13.8914925639691</v>
      </c>
      <c r="L1736" s="60">
        <v>28.285642635301301</v>
      </c>
      <c r="M1736" s="68">
        <v>84</v>
      </c>
      <c r="N1736" s="70">
        <f t="shared" si="218"/>
        <v>0.60869565217391308</v>
      </c>
      <c r="O1736" s="71">
        <v>472318683.81999999</v>
      </c>
      <c r="P1736" s="57">
        <f t="shared" si="219"/>
        <v>0.90054023874823808</v>
      </c>
      <c r="Q1736" s="68">
        <v>42</v>
      </c>
      <c r="R1736" s="68">
        <v>84</v>
      </c>
      <c r="S1736" s="72">
        <f t="shared" si="220"/>
        <v>17.380143499245658</v>
      </c>
    </row>
    <row r="1737" spans="1:19" x14ac:dyDescent="0.25">
      <c r="A1737" s="68">
        <f t="shared" si="223"/>
        <v>1735</v>
      </c>
      <c r="B1737" s="68" t="s">
        <v>41</v>
      </c>
      <c r="C1737" s="68" t="s">
        <v>2681</v>
      </c>
      <c r="D1737" s="68" t="s">
        <v>2893</v>
      </c>
      <c r="E1737" s="68" t="str">
        <f t="shared" si="221"/>
        <v>SOP</v>
      </c>
      <c r="F1737" s="68" t="s">
        <v>2680</v>
      </c>
      <c r="G1737" s="68">
        <f t="shared" si="222"/>
        <v>85</v>
      </c>
      <c r="H1737" s="68">
        <f t="shared" ref="H1737:H1800" si="224">IF(B1737&lt;&gt;B1736,1,IF(C1737&lt;&gt;C1736,H1736+1,H1736))</f>
        <v>58</v>
      </c>
      <c r="I1737" s="68" t="str">
        <f t="shared" si="217"/>
        <v>85_58_SOP</v>
      </c>
      <c r="J1737" s="60">
        <v>8.9035277369561996</v>
      </c>
      <c r="K1737" s="60">
        <v>16.815458666047501</v>
      </c>
      <c r="L1737" s="60">
        <v>41.623802894222898</v>
      </c>
      <c r="M1737" s="68">
        <v>39</v>
      </c>
      <c r="N1737" s="70">
        <f t="shared" si="218"/>
        <v>0.39130434782608697</v>
      </c>
      <c r="O1737" s="71">
        <v>52165024.399999999</v>
      </c>
      <c r="P1737" s="57">
        <f t="shared" si="219"/>
        <v>9.9459761251761994E-2</v>
      </c>
      <c r="Q1737" s="68">
        <v>27</v>
      </c>
      <c r="R1737" s="68">
        <v>39</v>
      </c>
      <c r="S1737" s="72">
        <f t="shared" si="220"/>
        <v>22.447596432408869</v>
      </c>
    </row>
    <row r="1738" spans="1:19" x14ac:dyDescent="0.25">
      <c r="A1738" s="68">
        <f t="shared" si="223"/>
        <v>1736</v>
      </c>
      <c r="B1738" s="68" t="s">
        <v>41</v>
      </c>
      <c r="C1738" s="68" t="s">
        <v>2607</v>
      </c>
      <c r="D1738" s="68" t="s">
        <v>2860</v>
      </c>
      <c r="E1738" s="68" t="str">
        <f t="shared" si="221"/>
        <v>OP</v>
      </c>
      <c r="F1738" s="68" t="s">
        <v>2606</v>
      </c>
      <c r="G1738" s="68">
        <f t="shared" si="222"/>
        <v>85</v>
      </c>
      <c r="H1738" s="68">
        <f t="shared" si="224"/>
        <v>59</v>
      </c>
      <c r="I1738" s="68" t="str">
        <f t="shared" si="217"/>
        <v>85_59_OP</v>
      </c>
      <c r="J1738" s="60">
        <v>38.973802518933297</v>
      </c>
      <c r="K1738" s="60">
        <v>38.289683425080703</v>
      </c>
      <c r="L1738" s="60">
        <v>35.174294574218997</v>
      </c>
      <c r="M1738" s="68">
        <v>35</v>
      </c>
      <c r="N1738" s="70">
        <f t="shared" si="218"/>
        <v>1</v>
      </c>
      <c r="O1738" s="71">
        <v>22304001.612</v>
      </c>
      <c r="P1738" s="57">
        <f t="shared" si="219"/>
        <v>1</v>
      </c>
      <c r="Q1738" s="68">
        <v>18</v>
      </c>
      <c r="R1738" s="68">
        <v>37</v>
      </c>
      <c r="S1738" s="72">
        <f t="shared" si="220"/>
        <v>37.47926017274434</v>
      </c>
    </row>
    <row r="1739" spans="1:19" x14ac:dyDescent="0.25">
      <c r="A1739" s="68">
        <f t="shared" si="223"/>
        <v>1737</v>
      </c>
      <c r="B1739" s="68" t="s">
        <v>41</v>
      </c>
      <c r="C1739" s="68" t="s">
        <v>1119</v>
      </c>
      <c r="D1739" s="68" t="s">
        <v>2399</v>
      </c>
      <c r="E1739" s="68" t="str">
        <f t="shared" si="221"/>
        <v>AD</v>
      </c>
      <c r="F1739" s="68" t="s">
        <v>1118</v>
      </c>
      <c r="G1739" s="68">
        <f t="shared" si="222"/>
        <v>85</v>
      </c>
      <c r="H1739" s="68">
        <f t="shared" si="224"/>
        <v>60</v>
      </c>
      <c r="I1739" s="68" t="str">
        <f t="shared" si="217"/>
        <v>85_60_AD</v>
      </c>
      <c r="J1739" s="60">
        <v>23.451904676358701</v>
      </c>
      <c r="K1739" s="60">
        <v>36.933862340346401</v>
      </c>
      <c r="L1739" s="60">
        <v>48.764552256639902</v>
      </c>
      <c r="M1739" s="68">
        <v>47</v>
      </c>
      <c r="N1739" s="70">
        <f t="shared" si="218"/>
        <v>0.4642857142857143</v>
      </c>
      <c r="O1739" s="71">
        <v>5902739.7699999996</v>
      </c>
      <c r="P1739" s="57">
        <f t="shared" si="219"/>
        <v>6.5440281344569071E-2</v>
      </c>
      <c r="Q1739" s="68">
        <v>39</v>
      </c>
      <c r="R1739" s="68">
        <v>74</v>
      </c>
      <c r="S1739" s="72">
        <f t="shared" si="220"/>
        <v>36.383439757781666</v>
      </c>
    </row>
    <row r="1740" spans="1:19" x14ac:dyDescent="0.25">
      <c r="A1740" s="68">
        <f t="shared" si="223"/>
        <v>1738</v>
      </c>
      <c r="B1740" s="68" t="s">
        <v>41</v>
      </c>
      <c r="C1740" s="68" t="s">
        <v>1119</v>
      </c>
      <c r="D1740" s="68" t="s">
        <v>2456</v>
      </c>
      <c r="E1740" s="68" t="str">
        <f t="shared" si="221"/>
        <v>AR</v>
      </c>
      <c r="F1740" s="68" t="s">
        <v>1118</v>
      </c>
      <c r="G1740" s="68">
        <f t="shared" si="222"/>
        <v>85</v>
      </c>
      <c r="H1740" s="68">
        <f t="shared" si="224"/>
        <v>60</v>
      </c>
      <c r="I1740" s="68" t="str">
        <f t="shared" si="217"/>
        <v>85_60_AR</v>
      </c>
      <c r="J1740" s="60">
        <v>80.415252722146903</v>
      </c>
      <c r="K1740" s="60">
        <v>14.906580101257999</v>
      </c>
      <c r="L1740" s="60">
        <v>33.191215861174399</v>
      </c>
      <c r="M1740" s="68">
        <v>4</v>
      </c>
      <c r="N1740" s="70">
        <f t="shared" si="218"/>
        <v>3.5714285714285712E-2</v>
      </c>
      <c r="O1740" s="71">
        <v>21914458.449999999</v>
      </c>
      <c r="P1740" s="57">
        <f t="shared" si="219"/>
        <v>0.24295299849918153</v>
      </c>
      <c r="Q1740" s="68">
        <v>3</v>
      </c>
      <c r="R1740" s="68">
        <v>4</v>
      </c>
      <c r="S1740" s="72">
        <f t="shared" si="220"/>
        <v>42.837682894859768</v>
      </c>
    </row>
    <row r="1741" spans="1:19" x14ac:dyDescent="0.25">
      <c r="A1741" s="68">
        <f t="shared" si="223"/>
        <v>1739</v>
      </c>
      <c r="B1741" s="68" t="s">
        <v>41</v>
      </c>
      <c r="C1741" s="68" t="s">
        <v>1119</v>
      </c>
      <c r="D1741" s="68" t="s">
        <v>3088</v>
      </c>
      <c r="E1741" s="68" t="str">
        <f t="shared" si="221"/>
        <v>SERV</v>
      </c>
      <c r="F1741" s="69" t="s">
        <v>1118</v>
      </c>
      <c r="G1741" s="68">
        <f t="shared" si="222"/>
        <v>85</v>
      </c>
      <c r="H1741" s="68">
        <f t="shared" si="224"/>
        <v>60</v>
      </c>
      <c r="I1741" s="68" t="str">
        <f t="shared" si="217"/>
        <v>85_60_SERV</v>
      </c>
      <c r="J1741" s="60">
        <v>25.292796383828399</v>
      </c>
      <c r="K1741" s="60">
        <v>42.662007071656397</v>
      </c>
      <c r="L1741" s="60">
        <v>58.963801298089003</v>
      </c>
      <c r="M1741" s="68">
        <v>80</v>
      </c>
      <c r="N1741" s="70">
        <f t="shared" si="218"/>
        <v>0.5</v>
      </c>
      <c r="O1741" s="71">
        <v>62383205.090000004</v>
      </c>
      <c r="P1741" s="57">
        <f t="shared" si="219"/>
        <v>0.69160672015624935</v>
      </c>
      <c r="Q1741" s="68">
        <v>42</v>
      </c>
      <c r="R1741" s="68">
        <v>80</v>
      </c>
      <c r="S1741" s="72">
        <f t="shared" si="220"/>
        <v>42.306201584524594</v>
      </c>
    </row>
    <row r="1742" spans="1:19" x14ac:dyDescent="0.25">
      <c r="A1742" s="68">
        <f t="shared" si="223"/>
        <v>1740</v>
      </c>
      <c r="B1742" s="68" t="s">
        <v>41</v>
      </c>
      <c r="C1742" s="68" t="s">
        <v>1299</v>
      </c>
      <c r="D1742" s="68" t="s">
        <v>2399</v>
      </c>
      <c r="E1742" s="68" t="str">
        <f t="shared" si="221"/>
        <v>AD</v>
      </c>
      <c r="F1742" s="68" t="s">
        <v>1298</v>
      </c>
      <c r="G1742" s="68">
        <f t="shared" si="222"/>
        <v>85</v>
      </c>
      <c r="H1742" s="68">
        <f t="shared" si="224"/>
        <v>61</v>
      </c>
      <c r="I1742" s="68" t="str">
        <f t="shared" si="217"/>
        <v>85_61_AD</v>
      </c>
      <c r="J1742" s="60">
        <v>31.712070432255501</v>
      </c>
      <c r="K1742" s="60">
        <v>32.979313424574201</v>
      </c>
      <c r="L1742" s="60">
        <v>20.2652543163404</v>
      </c>
      <c r="M1742" s="68">
        <v>11</v>
      </c>
      <c r="N1742" s="70">
        <f t="shared" si="218"/>
        <v>0.4</v>
      </c>
      <c r="O1742" s="71">
        <v>2675654.96</v>
      </c>
      <c r="P1742" s="57">
        <f t="shared" si="219"/>
        <v>0.13853689873531877</v>
      </c>
      <c r="Q1742" s="68">
        <v>16</v>
      </c>
      <c r="R1742" s="68">
        <v>20</v>
      </c>
      <c r="S1742" s="72">
        <f t="shared" si="220"/>
        <v>28.318879391056701</v>
      </c>
    </row>
    <row r="1743" spans="1:19" x14ac:dyDescent="0.25">
      <c r="A1743" s="68">
        <f t="shared" si="223"/>
        <v>1741</v>
      </c>
      <c r="B1743" s="68" t="s">
        <v>41</v>
      </c>
      <c r="C1743" s="68" t="s">
        <v>1299</v>
      </c>
      <c r="D1743" s="68" t="s">
        <v>3088</v>
      </c>
      <c r="E1743" s="68" t="str">
        <f t="shared" si="221"/>
        <v>SERV</v>
      </c>
      <c r="F1743" s="68" t="s">
        <v>1298</v>
      </c>
      <c r="G1743" s="68">
        <f t="shared" si="222"/>
        <v>85</v>
      </c>
      <c r="H1743" s="68">
        <f t="shared" si="224"/>
        <v>61</v>
      </c>
      <c r="I1743" s="68" t="str">
        <f t="shared" si="217"/>
        <v>85_61_SERV</v>
      </c>
      <c r="J1743" s="60">
        <v>22.243372433566702</v>
      </c>
      <c r="K1743" s="60">
        <v>27.622196806934699</v>
      </c>
      <c r="L1743" s="60">
        <v>32.470055758030199</v>
      </c>
      <c r="M1743" s="68">
        <v>50</v>
      </c>
      <c r="N1743" s="70">
        <f t="shared" si="218"/>
        <v>0.6</v>
      </c>
      <c r="O1743" s="71">
        <v>16638007.929999899</v>
      </c>
      <c r="P1743" s="57">
        <f t="shared" si="219"/>
        <v>0.86146310126468117</v>
      </c>
      <c r="Q1743" s="68">
        <v>24</v>
      </c>
      <c r="R1743" s="68">
        <v>50</v>
      </c>
      <c r="S1743" s="72">
        <f t="shared" si="220"/>
        <v>27.445208332843865</v>
      </c>
    </row>
    <row r="1744" spans="1:19" x14ac:dyDescent="0.25">
      <c r="A1744" s="68">
        <f t="shared" si="223"/>
        <v>1742</v>
      </c>
      <c r="B1744" s="68" t="s">
        <v>41</v>
      </c>
      <c r="C1744" s="68" t="s">
        <v>704</v>
      </c>
      <c r="D1744" s="68" t="s">
        <v>2399</v>
      </c>
      <c r="E1744" s="68" t="str">
        <f t="shared" si="221"/>
        <v>AD</v>
      </c>
      <c r="F1744" s="68" t="s">
        <v>703</v>
      </c>
      <c r="G1744" s="68">
        <f t="shared" si="222"/>
        <v>85</v>
      </c>
      <c r="H1744" s="68">
        <f t="shared" si="224"/>
        <v>62</v>
      </c>
      <c r="I1744" s="68" t="str">
        <f t="shared" si="217"/>
        <v>85_62_AD</v>
      </c>
      <c r="J1744" s="60">
        <v>44.913629339072301</v>
      </c>
      <c r="K1744" s="60">
        <v>40.751462176493</v>
      </c>
      <c r="L1744" s="60">
        <v>3.99361249845074</v>
      </c>
      <c r="M1744" s="68">
        <v>18</v>
      </c>
      <c r="N1744" s="70">
        <f t="shared" si="218"/>
        <v>0.21621621621621623</v>
      </c>
      <c r="O1744" s="71">
        <v>1453870.2</v>
      </c>
      <c r="P1744" s="57">
        <f t="shared" si="219"/>
        <v>2.6362890220756391E-3</v>
      </c>
      <c r="Q1744" s="68">
        <v>8</v>
      </c>
      <c r="R1744" s="68">
        <v>18</v>
      </c>
      <c r="S1744" s="72">
        <f t="shared" si="220"/>
        <v>29.886234671338684</v>
      </c>
    </row>
    <row r="1745" spans="1:19" x14ac:dyDescent="0.25">
      <c r="A1745" s="68">
        <f t="shared" si="223"/>
        <v>1743</v>
      </c>
      <c r="B1745" s="68" t="s">
        <v>41</v>
      </c>
      <c r="C1745" s="68" t="s">
        <v>704</v>
      </c>
      <c r="D1745" s="68" t="s">
        <v>2860</v>
      </c>
      <c r="E1745" s="68" t="str">
        <f t="shared" si="221"/>
        <v>OP</v>
      </c>
      <c r="F1745" s="68" t="s">
        <v>703</v>
      </c>
      <c r="G1745" s="68">
        <f t="shared" si="222"/>
        <v>85</v>
      </c>
      <c r="H1745" s="68">
        <f t="shared" si="224"/>
        <v>62</v>
      </c>
      <c r="I1745" s="68" t="str">
        <f t="shared" si="217"/>
        <v>85_62_OP</v>
      </c>
      <c r="J1745" s="60">
        <v>7.0484472135088803</v>
      </c>
      <c r="K1745" s="60">
        <v>33.614834479370401</v>
      </c>
      <c r="L1745" s="60">
        <v>33.4783729984742</v>
      </c>
      <c r="M1745" s="68">
        <v>25</v>
      </c>
      <c r="N1745" s="70">
        <f t="shared" si="218"/>
        <v>0.64864864864864868</v>
      </c>
      <c r="O1745" s="71">
        <v>543412992.69000006</v>
      </c>
      <c r="P1745" s="57">
        <f t="shared" si="219"/>
        <v>0.98536561728957417</v>
      </c>
      <c r="Q1745" s="68">
        <v>24</v>
      </c>
      <c r="R1745" s="68">
        <v>26</v>
      </c>
      <c r="S1745" s="72">
        <f t="shared" si="220"/>
        <v>24.713884897117826</v>
      </c>
    </row>
    <row r="1746" spans="1:19" x14ac:dyDescent="0.25">
      <c r="A1746" s="68">
        <f t="shared" si="223"/>
        <v>1744</v>
      </c>
      <c r="B1746" s="68" t="s">
        <v>41</v>
      </c>
      <c r="C1746" s="68" t="s">
        <v>704</v>
      </c>
      <c r="D1746" s="68" t="s">
        <v>2893</v>
      </c>
      <c r="E1746" s="68" t="str">
        <f t="shared" si="221"/>
        <v>SOP</v>
      </c>
      <c r="F1746" s="68" t="s">
        <v>703</v>
      </c>
      <c r="G1746" s="68">
        <f t="shared" si="222"/>
        <v>85</v>
      </c>
      <c r="H1746" s="68">
        <f t="shared" si="224"/>
        <v>62</v>
      </c>
      <c r="I1746" s="68" t="str">
        <f t="shared" si="217"/>
        <v>85_62_SOP</v>
      </c>
      <c r="J1746" s="60">
        <v>16.943383888470802</v>
      </c>
      <c r="K1746" s="60">
        <v>32.516192260737299</v>
      </c>
      <c r="L1746" s="60">
        <v>39.307128308614097</v>
      </c>
      <c r="M1746" s="68">
        <v>5</v>
      </c>
      <c r="N1746" s="70">
        <f t="shared" si="218"/>
        <v>0.13513513513513514</v>
      </c>
      <c r="O1746" s="71">
        <v>6616752.0800000001</v>
      </c>
      <c r="P1746" s="57">
        <f t="shared" si="219"/>
        <v>1.199809368835E-2</v>
      </c>
      <c r="Q1746" s="68">
        <v>5</v>
      </c>
      <c r="R1746" s="68">
        <v>5</v>
      </c>
      <c r="S1746" s="72">
        <f t="shared" si="220"/>
        <v>29.588901485940735</v>
      </c>
    </row>
    <row r="1747" spans="1:19" x14ac:dyDescent="0.25">
      <c r="A1747" s="68">
        <f t="shared" si="223"/>
        <v>1745</v>
      </c>
      <c r="B1747" s="68" t="s">
        <v>41</v>
      </c>
      <c r="C1747" s="68" t="s">
        <v>2916</v>
      </c>
      <c r="D1747" s="68" t="s">
        <v>3088</v>
      </c>
      <c r="E1747" s="68" t="str">
        <f t="shared" si="221"/>
        <v>SERV</v>
      </c>
      <c r="F1747" s="68" t="s">
        <v>2915</v>
      </c>
      <c r="G1747" s="68">
        <f t="shared" si="222"/>
        <v>85</v>
      </c>
      <c r="H1747" s="68">
        <f t="shared" si="224"/>
        <v>63</v>
      </c>
      <c r="I1747" s="68" t="str">
        <f t="shared" si="217"/>
        <v>85_63_SERV</v>
      </c>
      <c r="J1747" s="60">
        <v>24.9951525648579</v>
      </c>
      <c r="K1747" s="60">
        <v>39.231633716197997</v>
      </c>
      <c r="L1747" s="60">
        <v>36.4281106258547</v>
      </c>
      <c r="M1747" s="68">
        <v>83</v>
      </c>
      <c r="N1747" s="70">
        <f t="shared" si="218"/>
        <v>1</v>
      </c>
      <c r="O1747" s="71">
        <v>47915134.390000001</v>
      </c>
      <c r="P1747" s="57">
        <f t="shared" si="219"/>
        <v>1</v>
      </c>
      <c r="Q1747" s="68">
        <v>63</v>
      </c>
      <c r="R1747" s="68">
        <v>84</v>
      </c>
      <c r="S1747" s="72">
        <f t="shared" si="220"/>
        <v>33.551632302303531</v>
      </c>
    </row>
    <row r="1748" spans="1:19" x14ac:dyDescent="0.25">
      <c r="A1748" s="68">
        <f t="shared" si="223"/>
        <v>1746</v>
      </c>
      <c r="B1748" s="68" t="s">
        <v>41</v>
      </c>
      <c r="C1748" s="68" t="s">
        <v>42</v>
      </c>
      <c r="D1748" s="68" t="s">
        <v>2399</v>
      </c>
      <c r="E1748" s="68" t="str">
        <f t="shared" si="221"/>
        <v>AD</v>
      </c>
      <c r="F1748" s="68" t="s">
        <v>40</v>
      </c>
      <c r="G1748" s="68">
        <f t="shared" si="222"/>
        <v>85</v>
      </c>
      <c r="H1748" s="68">
        <f t="shared" si="224"/>
        <v>64</v>
      </c>
      <c r="I1748" s="68" t="str">
        <f t="shared" si="217"/>
        <v>85_64_AD</v>
      </c>
      <c r="J1748" s="60">
        <v>36.497919324187002</v>
      </c>
      <c r="K1748" s="60">
        <v>42.627326728518597</v>
      </c>
      <c r="L1748" s="60">
        <v>32.874595202068399</v>
      </c>
      <c r="M1748" s="68">
        <v>24</v>
      </c>
      <c r="N1748" s="70">
        <f t="shared" si="218"/>
        <v>0.25806451612903225</v>
      </c>
      <c r="O1748" s="71">
        <v>2745236.55</v>
      </c>
      <c r="P1748" s="57">
        <f t="shared" si="219"/>
        <v>6.2967489202530738E-3</v>
      </c>
      <c r="Q1748" s="68">
        <v>16</v>
      </c>
      <c r="R1748" s="68">
        <v>24</v>
      </c>
      <c r="S1748" s="72">
        <f t="shared" si="220"/>
        <v>37.333280418257999</v>
      </c>
    </row>
    <row r="1749" spans="1:19" x14ac:dyDescent="0.25">
      <c r="A1749" s="68">
        <f t="shared" si="223"/>
        <v>1747</v>
      </c>
      <c r="B1749" s="68" t="s">
        <v>41</v>
      </c>
      <c r="C1749" s="68" t="s">
        <v>42</v>
      </c>
      <c r="D1749" s="68" t="s">
        <v>3088</v>
      </c>
      <c r="E1749" s="68" t="str">
        <f t="shared" si="221"/>
        <v>SERV</v>
      </c>
      <c r="F1749" s="68" t="s">
        <v>40</v>
      </c>
      <c r="G1749" s="68">
        <f t="shared" si="222"/>
        <v>85</v>
      </c>
      <c r="H1749" s="68">
        <f t="shared" si="224"/>
        <v>64</v>
      </c>
      <c r="I1749" s="68" t="str">
        <f t="shared" si="217"/>
        <v>85_64_SERV</v>
      </c>
      <c r="J1749" s="60">
        <v>18.523297657103001</v>
      </c>
      <c r="K1749" s="60">
        <v>62.053032595680897</v>
      </c>
      <c r="L1749" s="60">
        <v>42.4792894582191</v>
      </c>
      <c r="M1749" s="68">
        <v>63</v>
      </c>
      <c r="N1749" s="70">
        <f t="shared" si="218"/>
        <v>0.74193548387096775</v>
      </c>
      <c r="O1749" s="71">
        <v>433231580.18000001</v>
      </c>
      <c r="P1749" s="57">
        <f t="shared" si="219"/>
        <v>0.99370325107974689</v>
      </c>
      <c r="Q1749" s="68">
        <v>46</v>
      </c>
      <c r="R1749" s="68">
        <v>89</v>
      </c>
      <c r="S1749" s="72">
        <f t="shared" si="220"/>
        <v>41.018539903667666</v>
      </c>
    </row>
    <row r="1750" spans="1:19" x14ac:dyDescent="0.25">
      <c r="A1750" s="68">
        <f t="shared" si="223"/>
        <v>1748</v>
      </c>
      <c r="B1750" s="68" t="s">
        <v>41</v>
      </c>
      <c r="C1750" s="68" t="s">
        <v>1909</v>
      </c>
      <c r="D1750" s="68" t="s">
        <v>2399</v>
      </c>
      <c r="E1750" s="68" t="str">
        <f t="shared" si="221"/>
        <v>AD</v>
      </c>
      <c r="F1750" s="68" t="s">
        <v>1908</v>
      </c>
      <c r="G1750" s="68">
        <f t="shared" si="222"/>
        <v>85</v>
      </c>
      <c r="H1750" s="68">
        <f t="shared" si="224"/>
        <v>65</v>
      </c>
      <c r="I1750" s="68" t="str">
        <f t="shared" si="217"/>
        <v>85_65_AD</v>
      </c>
      <c r="J1750" s="60">
        <v>36.591857366203399</v>
      </c>
      <c r="K1750" s="60">
        <v>52.308173583167999</v>
      </c>
      <c r="L1750" s="60">
        <v>47.575868864241897</v>
      </c>
      <c r="M1750" s="68">
        <v>11</v>
      </c>
      <c r="N1750" s="70">
        <f t="shared" si="218"/>
        <v>0.18181818181818182</v>
      </c>
      <c r="O1750" s="71">
        <v>3707171.6216673199</v>
      </c>
      <c r="P1750" s="57">
        <f t="shared" si="219"/>
        <v>4.0339505924064829E-3</v>
      </c>
      <c r="Q1750" s="68">
        <v>12</v>
      </c>
      <c r="R1750" s="68">
        <v>23</v>
      </c>
      <c r="S1750" s="72">
        <f t="shared" si="220"/>
        <v>45.491966604537765</v>
      </c>
    </row>
    <row r="1751" spans="1:19" x14ac:dyDescent="0.25">
      <c r="A1751" s="68">
        <f t="shared" si="223"/>
        <v>1749</v>
      </c>
      <c r="B1751" s="68" t="s">
        <v>41</v>
      </c>
      <c r="C1751" s="68" t="s">
        <v>1909</v>
      </c>
      <c r="D1751" s="68" t="s">
        <v>3088</v>
      </c>
      <c r="E1751" s="68" t="str">
        <f t="shared" si="221"/>
        <v>SERV</v>
      </c>
      <c r="F1751" s="68" t="s">
        <v>1908</v>
      </c>
      <c r="G1751" s="68">
        <f t="shared" si="222"/>
        <v>85</v>
      </c>
      <c r="H1751" s="68">
        <f t="shared" si="224"/>
        <v>65</v>
      </c>
      <c r="I1751" s="68" t="str">
        <f t="shared" si="217"/>
        <v>85_65_SERV</v>
      </c>
      <c r="J1751" s="60">
        <v>36.396591328386997</v>
      </c>
      <c r="K1751" s="60">
        <v>42.658911253393903</v>
      </c>
      <c r="L1751" s="60">
        <v>39.398709966101798</v>
      </c>
      <c r="M1751" s="68">
        <v>70</v>
      </c>
      <c r="N1751" s="70">
        <f t="shared" si="218"/>
        <v>0.81818181818181823</v>
      </c>
      <c r="O1751" s="71">
        <v>915285646.14999998</v>
      </c>
      <c r="P1751" s="57">
        <f t="shared" si="219"/>
        <v>0.99596604940759359</v>
      </c>
      <c r="Q1751" s="68">
        <v>54</v>
      </c>
      <c r="R1751" s="68">
        <v>86</v>
      </c>
      <c r="S1751" s="72">
        <f t="shared" si="220"/>
        <v>39.484737515960894</v>
      </c>
    </row>
    <row r="1752" spans="1:19" x14ac:dyDescent="0.25">
      <c r="A1752" s="68">
        <f t="shared" si="223"/>
        <v>1750</v>
      </c>
      <c r="B1752" s="68" t="s">
        <v>41</v>
      </c>
      <c r="C1752" s="68" t="s">
        <v>49</v>
      </c>
      <c r="D1752" s="68" t="s">
        <v>2399</v>
      </c>
      <c r="E1752" s="68" t="str">
        <f t="shared" si="221"/>
        <v>AD</v>
      </c>
      <c r="F1752" s="68" t="s">
        <v>48</v>
      </c>
      <c r="G1752" s="68">
        <f t="shared" si="222"/>
        <v>85</v>
      </c>
      <c r="H1752" s="68">
        <f t="shared" si="224"/>
        <v>66</v>
      </c>
      <c r="I1752" s="68" t="str">
        <f t="shared" si="217"/>
        <v>85_66_AD</v>
      </c>
      <c r="J1752" s="60">
        <v>55.339212344528001</v>
      </c>
      <c r="K1752" s="60">
        <v>62.752806674309198</v>
      </c>
      <c r="L1752" s="60">
        <v>28.143722815700698</v>
      </c>
      <c r="M1752" s="68">
        <v>32</v>
      </c>
      <c r="N1752" s="70">
        <f t="shared" si="218"/>
        <v>0.17333333333333334</v>
      </c>
      <c r="O1752" s="71">
        <v>16603389.774199501</v>
      </c>
      <c r="P1752" s="57">
        <f t="shared" si="219"/>
        <v>5.1489321157065032E-2</v>
      </c>
      <c r="Q1752" s="68">
        <v>13</v>
      </c>
      <c r="R1752" s="68">
        <v>32</v>
      </c>
      <c r="S1752" s="72">
        <f t="shared" si="220"/>
        <v>48.745247278179299</v>
      </c>
    </row>
    <row r="1753" spans="1:19" x14ac:dyDescent="0.25">
      <c r="A1753" s="68">
        <f t="shared" si="223"/>
        <v>1751</v>
      </c>
      <c r="B1753" s="68" t="s">
        <v>41</v>
      </c>
      <c r="C1753" s="68" t="s">
        <v>49</v>
      </c>
      <c r="D1753" s="68" t="s">
        <v>3088</v>
      </c>
      <c r="E1753" s="68" t="str">
        <f t="shared" si="221"/>
        <v>SERV</v>
      </c>
      <c r="F1753" s="68" t="s">
        <v>48</v>
      </c>
      <c r="G1753" s="68">
        <f t="shared" si="222"/>
        <v>85</v>
      </c>
      <c r="H1753" s="68">
        <f t="shared" si="224"/>
        <v>66</v>
      </c>
      <c r="I1753" s="68" t="str">
        <f t="shared" si="217"/>
        <v>85_66_SERV</v>
      </c>
      <c r="J1753" s="60">
        <v>24.279189860537901</v>
      </c>
      <c r="K1753" s="60">
        <v>67.604468669498999</v>
      </c>
      <c r="L1753" s="60">
        <v>40.905702706045197</v>
      </c>
      <c r="M1753" s="68">
        <v>131</v>
      </c>
      <c r="N1753" s="70">
        <f t="shared" si="218"/>
        <v>0.78666666666666663</v>
      </c>
      <c r="O1753" s="71">
        <v>260173159.37011501</v>
      </c>
      <c r="P1753" s="57">
        <f t="shared" si="219"/>
        <v>0.80683158929827536</v>
      </c>
      <c r="Q1753" s="68">
        <v>59</v>
      </c>
      <c r="R1753" s="68">
        <v>131</v>
      </c>
      <c r="S1753" s="72">
        <f t="shared" si="220"/>
        <v>44.263120412027369</v>
      </c>
    </row>
    <row r="1754" spans="1:19" x14ac:dyDescent="0.25">
      <c r="A1754" s="68">
        <f t="shared" si="223"/>
        <v>1752</v>
      </c>
      <c r="B1754" s="68" t="s">
        <v>41</v>
      </c>
      <c r="C1754" s="68" t="s">
        <v>49</v>
      </c>
      <c r="D1754" s="68" t="s">
        <v>2893</v>
      </c>
      <c r="E1754" s="68" t="str">
        <f t="shared" si="221"/>
        <v>SOP</v>
      </c>
      <c r="F1754" s="68" t="s">
        <v>48</v>
      </c>
      <c r="G1754" s="68">
        <f t="shared" si="222"/>
        <v>85</v>
      </c>
      <c r="H1754" s="68">
        <f t="shared" si="224"/>
        <v>66</v>
      </c>
      <c r="I1754" s="68" t="str">
        <f t="shared" si="217"/>
        <v>85_66_SOP</v>
      </c>
      <c r="J1754" s="60">
        <v>37.425719683509101</v>
      </c>
      <c r="K1754" s="60">
        <v>44.632906626505999</v>
      </c>
      <c r="L1754" s="60">
        <v>3.8444589442907899</v>
      </c>
      <c r="M1754" s="68">
        <v>5</v>
      </c>
      <c r="N1754" s="70">
        <f t="shared" si="218"/>
        <v>0.04</v>
      </c>
      <c r="O1754" s="71">
        <v>45686233.450000003</v>
      </c>
      <c r="P1754" s="57">
        <f t="shared" si="219"/>
        <v>0.14167908954465966</v>
      </c>
      <c r="Q1754" s="68">
        <v>3</v>
      </c>
      <c r="R1754" s="68">
        <v>5</v>
      </c>
      <c r="S1754" s="72">
        <f t="shared" si="220"/>
        <v>28.634361751435296</v>
      </c>
    </row>
    <row r="1755" spans="1:19" x14ac:dyDescent="0.25">
      <c r="A1755" s="68">
        <f t="shared" si="223"/>
        <v>1753</v>
      </c>
      <c r="B1755" s="68" t="s">
        <v>41</v>
      </c>
      <c r="C1755" s="68" t="s">
        <v>393</v>
      </c>
      <c r="D1755" s="68" t="s">
        <v>2399</v>
      </c>
      <c r="E1755" s="68" t="str">
        <f t="shared" si="221"/>
        <v>AD</v>
      </c>
      <c r="F1755" s="68" t="s">
        <v>392</v>
      </c>
      <c r="G1755" s="68">
        <f t="shared" si="222"/>
        <v>85</v>
      </c>
      <c r="H1755" s="68">
        <f t="shared" si="224"/>
        <v>67</v>
      </c>
      <c r="I1755" s="68" t="str">
        <f t="shared" si="217"/>
        <v>85_67_AD</v>
      </c>
      <c r="J1755" s="60">
        <v>29.651923294850299</v>
      </c>
      <c r="K1755" s="60">
        <v>30.212558804327699</v>
      </c>
      <c r="L1755" s="60">
        <v>15.020961816104901</v>
      </c>
      <c r="M1755" s="68">
        <v>27</v>
      </c>
      <c r="N1755" s="70">
        <f t="shared" si="218"/>
        <v>0.30769230769230771</v>
      </c>
      <c r="O1755" s="71">
        <v>966842.89199999999</v>
      </c>
      <c r="P1755" s="57">
        <f t="shared" si="219"/>
        <v>8.1006893273632377E-2</v>
      </c>
      <c r="Q1755" s="68">
        <v>20</v>
      </c>
      <c r="R1755" s="68">
        <v>27</v>
      </c>
      <c r="S1755" s="72">
        <f t="shared" si="220"/>
        <v>24.961814638427636</v>
      </c>
    </row>
    <row r="1756" spans="1:19" x14ac:dyDescent="0.25">
      <c r="A1756" s="68">
        <f t="shared" si="223"/>
        <v>1754</v>
      </c>
      <c r="B1756" s="68" t="s">
        <v>41</v>
      </c>
      <c r="C1756" s="68" t="s">
        <v>393</v>
      </c>
      <c r="D1756" s="68" t="s">
        <v>2456</v>
      </c>
      <c r="E1756" s="68" t="str">
        <f t="shared" si="221"/>
        <v>AR</v>
      </c>
      <c r="F1756" s="68" t="s">
        <v>392</v>
      </c>
      <c r="G1756" s="68">
        <f t="shared" si="222"/>
        <v>85</v>
      </c>
      <c r="H1756" s="68">
        <f t="shared" si="224"/>
        <v>67</v>
      </c>
      <c r="I1756" s="68" t="str">
        <f t="shared" si="217"/>
        <v>85_67_AR</v>
      </c>
      <c r="J1756" s="60">
        <v>56.7035320258613</v>
      </c>
      <c r="K1756" s="60">
        <v>23.5436563001659</v>
      </c>
      <c r="L1756" s="60">
        <v>18.743274839251399</v>
      </c>
      <c r="M1756" s="68">
        <v>5</v>
      </c>
      <c r="N1756" s="70">
        <f t="shared" si="218"/>
        <v>6.1538461538461542E-2</v>
      </c>
      <c r="O1756" s="71">
        <v>200424</v>
      </c>
      <c r="P1756" s="57">
        <f t="shared" si="219"/>
        <v>1.6792516873025215E-2</v>
      </c>
      <c r="Q1756" s="68">
        <v>4</v>
      </c>
      <c r="R1756" s="68">
        <v>5</v>
      </c>
      <c r="S1756" s="72">
        <f t="shared" si="220"/>
        <v>32.996821055092866</v>
      </c>
    </row>
    <row r="1757" spans="1:19" x14ac:dyDescent="0.25">
      <c r="A1757" s="68">
        <f t="shared" si="223"/>
        <v>1755</v>
      </c>
      <c r="B1757" s="68" t="s">
        <v>41</v>
      </c>
      <c r="C1757" s="68" t="s">
        <v>393</v>
      </c>
      <c r="D1757" s="68" t="s">
        <v>3088</v>
      </c>
      <c r="E1757" s="68" t="str">
        <f t="shared" si="221"/>
        <v>SERV</v>
      </c>
      <c r="F1757" s="68" t="s">
        <v>392</v>
      </c>
      <c r="G1757" s="68">
        <f t="shared" si="222"/>
        <v>85</v>
      </c>
      <c r="H1757" s="68">
        <f t="shared" si="224"/>
        <v>67</v>
      </c>
      <c r="I1757" s="68" t="str">
        <f t="shared" si="217"/>
        <v>85_67_SERV</v>
      </c>
      <c r="J1757" s="60">
        <v>23.5764807544886</v>
      </c>
      <c r="K1757" s="60">
        <v>38.156442275589299</v>
      </c>
      <c r="L1757" s="60">
        <v>29.2465698379557</v>
      </c>
      <c r="M1757" s="68">
        <v>56</v>
      </c>
      <c r="N1757" s="70">
        <f t="shared" si="218"/>
        <v>0.63076923076923075</v>
      </c>
      <c r="O1757" s="71">
        <v>10768049.387</v>
      </c>
      <c r="P1757" s="57">
        <f t="shared" si="219"/>
        <v>0.90220058985334251</v>
      </c>
      <c r="Q1757" s="68">
        <v>41</v>
      </c>
      <c r="R1757" s="68">
        <v>56</v>
      </c>
      <c r="S1757" s="72">
        <f t="shared" si="220"/>
        <v>30.326497622677866</v>
      </c>
    </row>
    <row r="1758" spans="1:19" x14ac:dyDescent="0.25">
      <c r="A1758" s="68">
        <f t="shared" si="223"/>
        <v>1756</v>
      </c>
      <c r="B1758" s="68" t="s">
        <v>41</v>
      </c>
      <c r="C1758" s="68" t="s">
        <v>2477</v>
      </c>
      <c r="D1758" s="68" t="s">
        <v>2860</v>
      </c>
      <c r="E1758" s="68" t="str">
        <f t="shared" si="221"/>
        <v>OP</v>
      </c>
      <c r="F1758" s="68" t="s">
        <v>2476</v>
      </c>
      <c r="G1758" s="68">
        <f t="shared" si="222"/>
        <v>85</v>
      </c>
      <c r="H1758" s="68">
        <f t="shared" si="224"/>
        <v>68</v>
      </c>
      <c r="I1758" s="68" t="str">
        <f t="shared" si="217"/>
        <v>85_68_OP</v>
      </c>
      <c r="J1758" s="60">
        <v>11.648845086284</v>
      </c>
      <c r="K1758" s="60">
        <v>47.420094325456503</v>
      </c>
      <c r="L1758" s="60">
        <v>32.228413051581299</v>
      </c>
      <c r="M1758" s="68">
        <v>255</v>
      </c>
      <c r="N1758" s="70">
        <f t="shared" si="218"/>
        <v>0.59636363636363632</v>
      </c>
      <c r="O1758" s="71">
        <v>1903562257.02999</v>
      </c>
      <c r="P1758" s="57">
        <f t="shared" si="219"/>
        <v>0.78141953728576419</v>
      </c>
      <c r="Q1758" s="68">
        <v>164</v>
      </c>
      <c r="R1758" s="68">
        <v>255</v>
      </c>
      <c r="S1758" s="72">
        <f t="shared" si="220"/>
        <v>30.432450821107267</v>
      </c>
    </row>
    <row r="1759" spans="1:19" x14ac:dyDescent="0.25">
      <c r="A1759" s="68">
        <f t="shared" si="223"/>
        <v>1757</v>
      </c>
      <c r="B1759" s="68" t="s">
        <v>41</v>
      </c>
      <c r="C1759" s="68" t="s">
        <v>2477</v>
      </c>
      <c r="D1759" s="68" t="s">
        <v>2893</v>
      </c>
      <c r="E1759" s="68" t="str">
        <f t="shared" si="221"/>
        <v>SOP</v>
      </c>
      <c r="F1759" s="68" t="s">
        <v>2476</v>
      </c>
      <c r="G1759" s="68">
        <f t="shared" si="222"/>
        <v>85</v>
      </c>
      <c r="H1759" s="68">
        <f t="shared" si="224"/>
        <v>68</v>
      </c>
      <c r="I1759" s="68" t="str">
        <f t="shared" si="217"/>
        <v>85_68_SOP</v>
      </c>
      <c r="J1759" s="60">
        <v>15.753399036918299</v>
      </c>
      <c r="K1759" s="60">
        <v>46.893656978791398</v>
      </c>
      <c r="L1759" s="60">
        <v>57.654254543404598</v>
      </c>
      <c r="M1759" s="68">
        <v>205</v>
      </c>
      <c r="N1759" s="70">
        <f t="shared" si="218"/>
        <v>0.40363636363636363</v>
      </c>
      <c r="O1759" s="71">
        <v>532468794.40999901</v>
      </c>
      <c r="P1759" s="57">
        <f t="shared" si="219"/>
        <v>0.21858046271423573</v>
      </c>
      <c r="Q1759" s="68">
        <v>111</v>
      </c>
      <c r="R1759" s="68">
        <v>205</v>
      </c>
      <c r="S1759" s="72">
        <f t="shared" si="220"/>
        <v>40.100436853038097</v>
      </c>
    </row>
    <row r="1760" spans="1:19" x14ac:dyDescent="0.25">
      <c r="A1760" s="68">
        <f t="shared" si="223"/>
        <v>1758</v>
      </c>
      <c r="B1760" s="68" t="s">
        <v>41</v>
      </c>
      <c r="C1760" s="68" t="s">
        <v>1980</v>
      </c>
      <c r="D1760" s="68" t="s">
        <v>2399</v>
      </c>
      <c r="E1760" s="68" t="str">
        <f t="shared" si="221"/>
        <v>AD</v>
      </c>
      <c r="F1760" s="68" t="s">
        <v>1979</v>
      </c>
      <c r="G1760" s="68">
        <f t="shared" si="222"/>
        <v>85</v>
      </c>
      <c r="H1760" s="68">
        <f t="shared" si="224"/>
        <v>69</v>
      </c>
      <c r="I1760" s="68" t="str">
        <f t="shared" si="217"/>
        <v>85_69_AD</v>
      </c>
      <c r="J1760" s="60">
        <v>31.2721459359826</v>
      </c>
      <c r="K1760" s="60">
        <v>48.742667612374397</v>
      </c>
      <c r="L1760" s="60">
        <v>26.511800378693898</v>
      </c>
      <c r="M1760" s="68">
        <v>55</v>
      </c>
      <c r="N1760" s="70">
        <f t="shared" si="218"/>
        <v>0.21495327102803738</v>
      </c>
      <c r="O1760" s="71">
        <v>4099304.62</v>
      </c>
      <c r="P1760" s="57">
        <f t="shared" si="219"/>
        <v>7.5986548576151516E-2</v>
      </c>
      <c r="Q1760" s="68">
        <v>23</v>
      </c>
      <c r="R1760" s="68">
        <v>58</v>
      </c>
      <c r="S1760" s="72">
        <f t="shared" si="220"/>
        <v>35.508871309016968</v>
      </c>
    </row>
    <row r="1761" spans="1:19" x14ac:dyDescent="0.25">
      <c r="A1761" s="68">
        <f t="shared" si="223"/>
        <v>1759</v>
      </c>
      <c r="B1761" s="68" t="s">
        <v>41</v>
      </c>
      <c r="C1761" s="68" t="s">
        <v>1980</v>
      </c>
      <c r="D1761" s="68" t="s">
        <v>2456</v>
      </c>
      <c r="E1761" s="68" t="str">
        <f t="shared" si="221"/>
        <v>AR</v>
      </c>
      <c r="F1761" s="68" t="s">
        <v>1979</v>
      </c>
      <c r="G1761" s="68">
        <f t="shared" si="222"/>
        <v>85</v>
      </c>
      <c r="H1761" s="68">
        <f t="shared" si="224"/>
        <v>69</v>
      </c>
      <c r="I1761" s="68" t="str">
        <f t="shared" si="217"/>
        <v>85_69_AR</v>
      </c>
      <c r="J1761" s="60">
        <v>79.3747664400627</v>
      </c>
      <c r="K1761" s="60">
        <v>31.0287595570429</v>
      </c>
      <c r="L1761" s="60">
        <v>29.966757279295599</v>
      </c>
      <c r="M1761" s="68">
        <v>11</v>
      </c>
      <c r="N1761" s="70">
        <f t="shared" si="218"/>
        <v>2.8037383177570093E-2</v>
      </c>
      <c r="O1761" s="71">
        <v>13273638</v>
      </c>
      <c r="P1761" s="57">
        <f t="shared" si="219"/>
        <v>0.24604610590496945</v>
      </c>
      <c r="Q1761" s="68">
        <v>3</v>
      </c>
      <c r="R1761" s="68">
        <v>11</v>
      </c>
      <c r="S1761" s="72">
        <f t="shared" si="220"/>
        <v>46.790094425467068</v>
      </c>
    </row>
    <row r="1762" spans="1:19" x14ac:dyDescent="0.25">
      <c r="A1762" s="68">
        <f t="shared" si="223"/>
        <v>1760</v>
      </c>
      <c r="B1762" s="68" t="s">
        <v>41</v>
      </c>
      <c r="C1762" s="68" t="s">
        <v>1980</v>
      </c>
      <c r="D1762" s="68" t="s">
        <v>3088</v>
      </c>
      <c r="E1762" s="68" t="str">
        <f t="shared" si="221"/>
        <v>SERV</v>
      </c>
      <c r="F1762" s="68" t="s">
        <v>1979</v>
      </c>
      <c r="G1762" s="68">
        <f t="shared" si="222"/>
        <v>85</v>
      </c>
      <c r="H1762" s="68">
        <f t="shared" si="224"/>
        <v>69</v>
      </c>
      <c r="I1762" s="68" t="str">
        <f t="shared" si="217"/>
        <v>85_69_SERV</v>
      </c>
      <c r="J1762" s="60">
        <v>53.164912103695499</v>
      </c>
      <c r="K1762" s="60">
        <v>51.4688395095285</v>
      </c>
      <c r="L1762" s="60">
        <v>41.063651569034199</v>
      </c>
      <c r="M1762" s="68">
        <v>148</v>
      </c>
      <c r="N1762" s="70">
        <f t="shared" si="218"/>
        <v>0.7570093457943925</v>
      </c>
      <c r="O1762" s="71">
        <v>36574824.409999996</v>
      </c>
      <c r="P1762" s="57">
        <f t="shared" si="219"/>
        <v>0.67796734551887894</v>
      </c>
      <c r="Q1762" s="68">
        <v>81</v>
      </c>
      <c r="R1762" s="68">
        <v>152</v>
      </c>
      <c r="S1762" s="72">
        <f t="shared" si="220"/>
        <v>48.565801060752733</v>
      </c>
    </row>
    <row r="1763" spans="1:19" x14ac:dyDescent="0.25">
      <c r="A1763" s="68">
        <f t="shared" si="223"/>
        <v>1761</v>
      </c>
      <c r="B1763" s="68" t="s">
        <v>41</v>
      </c>
      <c r="C1763" s="68" t="s">
        <v>2179</v>
      </c>
      <c r="D1763" s="68" t="s">
        <v>2399</v>
      </c>
      <c r="E1763" s="68" t="str">
        <f t="shared" si="221"/>
        <v>AD</v>
      </c>
      <c r="F1763" s="68" t="s">
        <v>2178</v>
      </c>
      <c r="G1763" s="68">
        <f t="shared" si="222"/>
        <v>85</v>
      </c>
      <c r="H1763" s="68">
        <f t="shared" si="224"/>
        <v>70</v>
      </c>
      <c r="I1763" s="68" t="str">
        <f t="shared" si="217"/>
        <v>85_70_AD</v>
      </c>
      <c r="J1763" s="60">
        <v>42.351672973049702</v>
      </c>
      <c r="K1763" s="60">
        <v>44.450125594331197</v>
      </c>
      <c r="L1763" s="60">
        <v>35.9986940480388</v>
      </c>
      <c r="M1763" s="68">
        <v>11</v>
      </c>
      <c r="N1763" s="70">
        <f t="shared" si="218"/>
        <v>0.16666666666666666</v>
      </c>
      <c r="O1763" s="71">
        <v>3456060.58</v>
      </c>
      <c r="P1763" s="57">
        <f t="shared" si="219"/>
        <v>0.10079430458848769</v>
      </c>
      <c r="Q1763" s="68">
        <v>5</v>
      </c>
      <c r="R1763" s="68">
        <v>11</v>
      </c>
      <c r="S1763" s="72">
        <f t="shared" si="220"/>
        <v>40.933497538473233</v>
      </c>
    </row>
    <row r="1764" spans="1:19" x14ac:dyDescent="0.25">
      <c r="A1764" s="68">
        <f t="shared" si="223"/>
        <v>1762</v>
      </c>
      <c r="B1764" s="68" t="s">
        <v>41</v>
      </c>
      <c r="C1764" s="68" t="s">
        <v>2179</v>
      </c>
      <c r="D1764" s="68" t="s">
        <v>2860</v>
      </c>
      <c r="E1764" s="68" t="str">
        <f t="shared" si="221"/>
        <v>OP</v>
      </c>
      <c r="F1764" s="68" t="s">
        <v>2178</v>
      </c>
      <c r="G1764" s="68">
        <f t="shared" si="222"/>
        <v>85</v>
      </c>
      <c r="H1764" s="68">
        <f t="shared" si="224"/>
        <v>70</v>
      </c>
      <c r="I1764" s="68" t="str">
        <f t="shared" si="217"/>
        <v>85_70_OP</v>
      </c>
      <c r="J1764" s="60">
        <v>23.4599531560618</v>
      </c>
      <c r="K1764" s="60">
        <v>49.2698208445021</v>
      </c>
      <c r="L1764" s="60">
        <v>33.588445942896001</v>
      </c>
      <c r="M1764" s="68">
        <v>35</v>
      </c>
      <c r="N1764" s="70">
        <f t="shared" si="218"/>
        <v>0.83333333333333337</v>
      </c>
      <c r="O1764" s="71">
        <v>30832192.056000002</v>
      </c>
      <c r="P1764" s="57">
        <f t="shared" si="219"/>
        <v>0.89920569541151241</v>
      </c>
      <c r="Q1764" s="68">
        <v>25</v>
      </c>
      <c r="R1764" s="68">
        <v>35</v>
      </c>
      <c r="S1764" s="72">
        <f t="shared" si="220"/>
        <v>35.439406647819972</v>
      </c>
    </row>
    <row r="1765" spans="1:19" x14ac:dyDescent="0.25">
      <c r="A1765" s="68">
        <f t="shared" si="223"/>
        <v>1763</v>
      </c>
      <c r="B1765" s="68" t="s">
        <v>1478</v>
      </c>
      <c r="C1765" s="68" t="s">
        <v>1479</v>
      </c>
      <c r="D1765" s="68" t="s">
        <v>2399</v>
      </c>
      <c r="E1765" s="68" t="str">
        <f t="shared" si="221"/>
        <v>AD</v>
      </c>
      <c r="F1765" s="68" t="s">
        <v>1477</v>
      </c>
      <c r="G1765" s="68">
        <f t="shared" si="222"/>
        <v>86</v>
      </c>
      <c r="H1765" s="68">
        <f t="shared" si="224"/>
        <v>1</v>
      </c>
      <c r="I1765" s="68" t="str">
        <f t="shared" si="217"/>
        <v>86_1_AD</v>
      </c>
      <c r="J1765" s="60">
        <v>17.9134011520459</v>
      </c>
      <c r="K1765" s="60">
        <v>33.5046141709187</v>
      </c>
      <c r="L1765" s="60">
        <v>27.362904299909101</v>
      </c>
      <c r="M1765" s="68">
        <v>67</v>
      </c>
      <c r="N1765" s="70">
        <f t="shared" si="218"/>
        <v>0.13698630136986301</v>
      </c>
      <c r="O1765" s="71">
        <v>37966031.829999998</v>
      </c>
      <c r="P1765" s="57">
        <f t="shared" si="219"/>
        <v>6.3088507126339011E-2</v>
      </c>
      <c r="Q1765" s="68">
        <v>70</v>
      </c>
      <c r="R1765" s="68">
        <v>96</v>
      </c>
      <c r="S1765" s="72">
        <f t="shared" si="220"/>
        <v>26.260306540957899</v>
      </c>
    </row>
    <row r="1766" spans="1:19" x14ac:dyDescent="0.25">
      <c r="A1766" s="68">
        <f t="shared" si="223"/>
        <v>1764</v>
      </c>
      <c r="B1766" s="68" t="s">
        <v>1478</v>
      </c>
      <c r="C1766" s="68" t="s">
        <v>1479</v>
      </c>
      <c r="D1766" s="68" t="s">
        <v>2456</v>
      </c>
      <c r="E1766" s="68" t="str">
        <f t="shared" si="221"/>
        <v>AR</v>
      </c>
      <c r="F1766" s="68" t="s">
        <v>1477</v>
      </c>
      <c r="G1766" s="68">
        <f t="shared" si="222"/>
        <v>86</v>
      </c>
      <c r="H1766" s="68">
        <f t="shared" si="224"/>
        <v>1</v>
      </c>
      <c r="I1766" s="68" t="str">
        <f t="shared" si="217"/>
        <v>86_1_AR</v>
      </c>
      <c r="J1766" s="60">
        <v>62.103648719375698</v>
      </c>
      <c r="K1766" s="60">
        <v>15.713003020161601</v>
      </c>
      <c r="L1766" s="60">
        <v>17.5718201617982</v>
      </c>
      <c r="M1766" s="68">
        <v>4</v>
      </c>
      <c r="N1766" s="70">
        <f t="shared" si="218"/>
        <v>7.8277886497064575E-3</v>
      </c>
      <c r="O1766" s="71">
        <v>3516820.69</v>
      </c>
      <c r="P1766" s="57">
        <f t="shared" si="219"/>
        <v>5.843933549773919E-3</v>
      </c>
      <c r="Q1766" s="68">
        <v>4</v>
      </c>
      <c r="R1766" s="68">
        <v>4</v>
      </c>
      <c r="S1766" s="72">
        <f t="shared" si="220"/>
        <v>31.796157300445163</v>
      </c>
    </row>
    <row r="1767" spans="1:19" x14ac:dyDescent="0.25">
      <c r="A1767" s="68">
        <f t="shared" si="223"/>
        <v>1765</v>
      </c>
      <c r="B1767" s="68" t="s">
        <v>1478</v>
      </c>
      <c r="C1767" s="68" t="s">
        <v>1479</v>
      </c>
      <c r="D1767" s="68" t="s">
        <v>3088</v>
      </c>
      <c r="E1767" s="68" t="str">
        <f t="shared" si="221"/>
        <v>SERV</v>
      </c>
      <c r="F1767" s="68" t="s">
        <v>1477</v>
      </c>
      <c r="G1767" s="68">
        <f t="shared" si="222"/>
        <v>86</v>
      </c>
      <c r="H1767" s="68">
        <f t="shared" si="224"/>
        <v>1</v>
      </c>
      <c r="I1767" s="68" t="str">
        <f t="shared" si="217"/>
        <v>86_1_SERV</v>
      </c>
      <c r="J1767" s="60">
        <v>7.4847576631126804</v>
      </c>
      <c r="K1767" s="60">
        <v>35.930724264450497</v>
      </c>
      <c r="L1767" s="60">
        <v>56.651395789869099</v>
      </c>
      <c r="M1767" s="68">
        <v>790</v>
      </c>
      <c r="N1767" s="70">
        <f t="shared" si="218"/>
        <v>0.85518590998043054</v>
      </c>
      <c r="O1767" s="71">
        <v>560307133.63342798</v>
      </c>
      <c r="P1767" s="57">
        <f t="shared" si="219"/>
        <v>0.93106755932388707</v>
      </c>
      <c r="Q1767" s="68">
        <v>437</v>
      </c>
      <c r="R1767" s="68">
        <v>823</v>
      </c>
      <c r="S1767" s="72">
        <f t="shared" si="220"/>
        <v>33.355625905810761</v>
      </c>
    </row>
    <row r="1768" spans="1:19" x14ac:dyDescent="0.25">
      <c r="A1768" s="68">
        <f t="shared" si="223"/>
        <v>1766</v>
      </c>
      <c r="B1768" s="68" t="s">
        <v>1123</v>
      </c>
      <c r="C1768" s="68" t="s">
        <v>1124</v>
      </c>
      <c r="D1768" s="68" t="s">
        <v>2399</v>
      </c>
      <c r="E1768" s="68" t="str">
        <f t="shared" si="221"/>
        <v>AD</v>
      </c>
      <c r="F1768" s="68" t="s">
        <v>1122</v>
      </c>
      <c r="G1768" s="68">
        <f t="shared" si="222"/>
        <v>87</v>
      </c>
      <c r="H1768" s="68">
        <f t="shared" si="224"/>
        <v>1</v>
      </c>
      <c r="I1768" s="68" t="str">
        <f t="shared" si="217"/>
        <v>87_1_AD</v>
      </c>
      <c r="J1768" s="60">
        <v>23.207222859243998</v>
      </c>
      <c r="K1768" s="60">
        <v>53.123961034733298</v>
      </c>
      <c r="L1768" s="60">
        <v>61.408073135228001</v>
      </c>
      <c r="M1768" s="68">
        <v>935</v>
      </c>
      <c r="N1768" s="70">
        <f t="shared" si="218"/>
        <v>0.20201342281879195</v>
      </c>
      <c r="O1768" s="71">
        <v>3269110016.5158401</v>
      </c>
      <c r="P1768" s="57">
        <f t="shared" si="219"/>
        <v>0.42736434387634331</v>
      </c>
      <c r="Q1768" s="68">
        <v>602</v>
      </c>
      <c r="R1768" s="68">
        <v>1095</v>
      </c>
      <c r="S1768" s="72">
        <f t="shared" si="220"/>
        <v>45.913085676401771</v>
      </c>
    </row>
    <row r="1769" spans="1:19" x14ac:dyDescent="0.25">
      <c r="A1769" s="68">
        <f t="shared" si="223"/>
        <v>1767</v>
      </c>
      <c r="B1769" s="68" t="s">
        <v>1123</v>
      </c>
      <c r="C1769" s="68" t="s">
        <v>1124</v>
      </c>
      <c r="D1769" s="68" t="s">
        <v>2456</v>
      </c>
      <c r="E1769" s="68" t="str">
        <f t="shared" si="221"/>
        <v>AR</v>
      </c>
      <c r="F1769" s="68" t="s">
        <v>1122</v>
      </c>
      <c r="G1769" s="68">
        <f t="shared" si="222"/>
        <v>87</v>
      </c>
      <c r="H1769" s="68">
        <f t="shared" si="224"/>
        <v>1</v>
      </c>
      <c r="I1769" s="68" t="str">
        <f t="shared" si="217"/>
        <v>87_1_AR</v>
      </c>
      <c r="J1769" s="60">
        <v>33.3630662038533</v>
      </c>
      <c r="K1769" s="60">
        <v>61.896900446969902</v>
      </c>
      <c r="L1769" s="60">
        <v>50.124760939027297</v>
      </c>
      <c r="M1769" s="68">
        <v>56</v>
      </c>
      <c r="N1769" s="70">
        <f t="shared" si="218"/>
        <v>1.3758389261744967E-2</v>
      </c>
      <c r="O1769" s="71">
        <v>176400846.22</v>
      </c>
      <c r="P1769" s="57">
        <f t="shared" si="219"/>
        <v>2.3060536819861643E-2</v>
      </c>
      <c r="Q1769" s="68">
        <v>41</v>
      </c>
      <c r="R1769" s="68">
        <v>68</v>
      </c>
      <c r="S1769" s="72">
        <f t="shared" si="220"/>
        <v>48.461575863283507</v>
      </c>
    </row>
    <row r="1770" spans="1:19" x14ac:dyDescent="0.25">
      <c r="A1770" s="68">
        <f t="shared" si="223"/>
        <v>1768</v>
      </c>
      <c r="B1770" s="68" t="s">
        <v>1123</v>
      </c>
      <c r="C1770" s="68" t="s">
        <v>1124</v>
      </c>
      <c r="D1770" s="68" t="s">
        <v>2860</v>
      </c>
      <c r="E1770" s="68" t="str">
        <f t="shared" si="221"/>
        <v>OP</v>
      </c>
      <c r="F1770" s="68" t="s">
        <v>1122</v>
      </c>
      <c r="G1770" s="68">
        <f t="shared" si="222"/>
        <v>87</v>
      </c>
      <c r="H1770" s="68">
        <f t="shared" si="224"/>
        <v>1</v>
      </c>
      <c r="I1770" s="68" t="str">
        <f t="shared" si="217"/>
        <v>87_1_OP</v>
      </c>
      <c r="J1770" s="60">
        <v>22.6919980103381</v>
      </c>
      <c r="K1770" s="60">
        <v>54.045024287860699</v>
      </c>
      <c r="L1770" s="60">
        <v>23.964860216105201</v>
      </c>
      <c r="M1770" s="68">
        <v>169</v>
      </c>
      <c r="N1770" s="70">
        <f t="shared" si="218"/>
        <v>2.7852348993288589E-2</v>
      </c>
      <c r="O1770" s="71">
        <v>885579864.24000001</v>
      </c>
      <c r="P1770" s="57">
        <f t="shared" si="219"/>
        <v>0.11577011961022664</v>
      </c>
      <c r="Q1770" s="68">
        <v>83</v>
      </c>
      <c r="R1770" s="68">
        <v>174</v>
      </c>
      <c r="S1770" s="72">
        <f t="shared" si="220"/>
        <v>33.567294171434668</v>
      </c>
    </row>
    <row r="1771" spans="1:19" x14ac:dyDescent="0.25">
      <c r="A1771" s="68">
        <f t="shared" si="223"/>
        <v>1769</v>
      </c>
      <c r="B1771" s="68" t="s">
        <v>1123</v>
      </c>
      <c r="C1771" s="68" t="s">
        <v>1124</v>
      </c>
      <c r="D1771" s="68" t="s">
        <v>3088</v>
      </c>
      <c r="E1771" s="68" t="str">
        <f t="shared" si="221"/>
        <v>SERV</v>
      </c>
      <c r="F1771" s="68" t="s">
        <v>1122</v>
      </c>
      <c r="G1771" s="68">
        <f t="shared" si="222"/>
        <v>87</v>
      </c>
      <c r="H1771" s="68">
        <f t="shared" si="224"/>
        <v>1</v>
      </c>
      <c r="I1771" s="68" t="str">
        <f t="shared" si="217"/>
        <v>87_1_SERV</v>
      </c>
      <c r="J1771" s="60">
        <v>17.061186157997302</v>
      </c>
      <c r="K1771" s="60">
        <v>67.170563306568795</v>
      </c>
      <c r="L1771" s="60">
        <v>83.562727994766306</v>
      </c>
      <c r="M1771" s="68">
        <v>2913</v>
      </c>
      <c r="N1771" s="70">
        <f t="shared" si="218"/>
        <v>0.75201342281879191</v>
      </c>
      <c r="O1771" s="71">
        <v>3288365173.5942602</v>
      </c>
      <c r="P1771" s="57">
        <f t="shared" si="219"/>
        <v>0.4298815328144584</v>
      </c>
      <c r="Q1771" s="68">
        <v>2241</v>
      </c>
      <c r="R1771" s="68">
        <v>4651</v>
      </c>
      <c r="S1771" s="72">
        <f t="shared" si="220"/>
        <v>55.931492486444135</v>
      </c>
    </row>
    <row r="1772" spans="1:19" x14ac:dyDescent="0.25">
      <c r="A1772" s="68">
        <f t="shared" si="223"/>
        <v>1770</v>
      </c>
      <c r="B1772" s="68" t="s">
        <v>1123</v>
      </c>
      <c r="C1772" s="68" t="s">
        <v>1124</v>
      </c>
      <c r="D1772" s="68" t="s">
        <v>2893</v>
      </c>
      <c r="E1772" s="68" t="str">
        <f t="shared" si="221"/>
        <v>SOP</v>
      </c>
      <c r="F1772" s="68" t="s">
        <v>1122</v>
      </c>
      <c r="G1772" s="68">
        <f t="shared" si="222"/>
        <v>87</v>
      </c>
      <c r="H1772" s="68">
        <f t="shared" si="224"/>
        <v>1</v>
      </c>
      <c r="I1772" s="68" t="str">
        <f t="shared" si="217"/>
        <v>87_1_SOP</v>
      </c>
      <c r="J1772" s="60">
        <v>34.255995645143997</v>
      </c>
      <c r="K1772" s="60">
        <v>63.489570088366598</v>
      </c>
      <c r="L1772" s="60">
        <v>39.386146912682797</v>
      </c>
      <c r="M1772" s="68">
        <v>16</v>
      </c>
      <c r="N1772" s="70">
        <f t="shared" si="218"/>
        <v>4.3624161073825499E-3</v>
      </c>
      <c r="O1772" s="71">
        <v>30012435.66</v>
      </c>
      <c r="P1772" s="57">
        <f t="shared" si="219"/>
        <v>3.923466879110069E-3</v>
      </c>
      <c r="Q1772" s="68">
        <v>13</v>
      </c>
      <c r="R1772" s="68">
        <v>16</v>
      </c>
      <c r="S1772" s="72">
        <f t="shared" si="220"/>
        <v>45.710570882064467</v>
      </c>
    </row>
    <row r="1773" spans="1:19" x14ac:dyDescent="0.25">
      <c r="A1773" s="68">
        <f t="shared" si="223"/>
        <v>1771</v>
      </c>
      <c r="B1773" s="68" t="s">
        <v>585</v>
      </c>
      <c r="C1773" s="68" t="s">
        <v>2779</v>
      </c>
      <c r="D1773" s="68" t="s">
        <v>2860</v>
      </c>
      <c r="E1773" s="68" t="str">
        <f t="shared" si="221"/>
        <v>OP</v>
      </c>
      <c r="F1773" s="68" t="s">
        <v>2778</v>
      </c>
      <c r="G1773" s="68">
        <f t="shared" si="222"/>
        <v>88</v>
      </c>
      <c r="H1773" s="68">
        <f t="shared" si="224"/>
        <v>1</v>
      </c>
      <c r="I1773" s="68" t="str">
        <f t="shared" si="217"/>
        <v>88_1_OP</v>
      </c>
      <c r="J1773" s="60">
        <v>25.573278913795502</v>
      </c>
      <c r="K1773" s="60">
        <v>63.453218744744802</v>
      </c>
      <c r="L1773" s="60">
        <v>29.938398961903701</v>
      </c>
      <c r="M1773" s="68">
        <v>28</v>
      </c>
      <c r="N1773" s="70">
        <f t="shared" si="218"/>
        <v>0.35</v>
      </c>
      <c r="O1773" s="71">
        <v>124915049.59</v>
      </c>
      <c r="P1773" s="57">
        <f t="shared" si="219"/>
        <v>0.64612759839574541</v>
      </c>
      <c r="Q1773" s="68">
        <v>21</v>
      </c>
      <c r="R1773" s="68">
        <v>28</v>
      </c>
      <c r="S1773" s="72">
        <f t="shared" si="220"/>
        <v>39.654965540148005</v>
      </c>
    </row>
    <row r="1774" spans="1:19" x14ac:dyDescent="0.25">
      <c r="A1774" s="68">
        <f t="shared" si="223"/>
        <v>1772</v>
      </c>
      <c r="B1774" s="68" t="s">
        <v>585</v>
      </c>
      <c r="C1774" s="68" t="s">
        <v>2779</v>
      </c>
      <c r="D1774" s="68" t="s">
        <v>3088</v>
      </c>
      <c r="E1774" s="68" t="str">
        <f t="shared" si="221"/>
        <v>SERV</v>
      </c>
      <c r="F1774" s="68" t="s">
        <v>2778</v>
      </c>
      <c r="G1774" s="68">
        <f t="shared" si="222"/>
        <v>88</v>
      </c>
      <c r="H1774" s="68">
        <f t="shared" si="224"/>
        <v>1</v>
      </c>
      <c r="I1774" s="68" t="str">
        <f t="shared" si="217"/>
        <v>88_1_SERV</v>
      </c>
      <c r="J1774" s="60">
        <v>61.319753986641999</v>
      </c>
      <c r="K1774" s="60">
        <v>45.202664190239197</v>
      </c>
      <c r="L1774" s="60">
        <v>44.17586958623</v>
      </c>
      <c r="M1774" s="68">
        <v>12</v>
      </c>
      <c r="N1774" s="70">
        <f t="shared" si="218"/>
        <v>0.1</v>
      </c>
      <c r="O1774" s="71">
        <v>5324353.71</v>
      </c>
      <c r="P1774" s="57">
        <f t="shared" si="219"/>
        <v>2.7540411559242427E-2</v>
      </c>
      <c r="Q1774" s="68">
        <v>6</v>
      </c>
      <c r="R1774" s="68">
        <v>12</v>
      </c>
      <c r="S1774" s="72">
        <f t="shared" si="220"/>
        <v>50.232762587703725</v>
      </c>
    </row>
    <row r="1775" spans="1:19" x14ac:dyDescent="0.25">
      <c r="A1775" s="68">
        <f t="shared" si="223"/>
        <v>1773</v>
      </c>
      <c r="B1775" s="68" t="s">
        <v>585</v>
      </c>
      <c r="C1775" s="68" t="s">
        <v>2779</v>
      </c>
      <c r="D1775" s="68" t="s">
        <v>2893</v>
      </c>
      <c r="E1775" s="68" t="str">
        <f t="shared" si="221"/>
        <v>SOP</v>
      </c>
      <c r="F1775" s="68" t="s">
        <v>2778</v>
      </c>
      <c r="G1775" s="68">
        <f t="shared" si="222"/>
        <v>88</v>
      </c>
      <c r="H1775" s="68">
        <f t="shared" si="224"/>
        <v>1</v>
      </c>
      <c r="I1775" s="68" t="str">
        <f t="shared" si="217"/>
        <v>88_1_SOP</v>
      </c>
      <c r="J1775" s="60">
        <v>19.949054575734799</v>
      </c>
      <c r="K1775" s="60">
        <v>69.373901374448096</v>
      </c>
      <c r="L1775" s="60">
        <v>45.3105134370348</v>
      </c>
      <c r="M1775" s="68">
        <v>43</v>
      </c>
      <c r="N1775" s="70">
        <f t="shared" si="218"/>
        <v>0.55000000000000004</v>
      </c>
      <c r="O1775" s="71">
        <v>63089360.090000004</v>
      </c>
      <c r="P1775" s="57">
        <f t="shared" si="219"/>
        <v>0.32633199004501223</v>
      </c>
      <c r="Q1775" s="68">
        <v>33</v>
      </c>
      <c r="R1775" s="68">
        <v>43</v>
      </c>
      <c r="S1775" s="72">
        <f t="shared" si="220"/>
        <v>44.877823129072567</v>
      </c>
    </row>
    <row r="1776" spans="1:19" x14ac:dyDescent="0.25">
      <c r="A1776" s="68">
        <f t="shared" si="223"/>
        <v>1774</v>
      </c>
      <c r="B1776" s="68" t="s">
        <v>585</v>
      </c>
      <c r="C1776" s="68" t="s">
        <v>2362</v>
      </c>
      <c r="D1776" s="68" t="s">
        <v>2399</v>
      </c>
      <c r="E1776" s="68" t="str">
        <f t="shared" si="221"/>
        <v>AD</v>
      </c>
      <c r="F1776" s="68" t="s">
        <v>2361</v>
      </c>
      <c r="G1776" s="68">
        <f t="shared" si="222"/>
        <v>88</v>
      </c>
      <c r="H1776" s="68">
        <f t="shared" si="224"/>
        <v>2</v>
      </c>
      <c r="I1776" s="68" t="str">
        <f t="shared" si="217"/>
        <v>88_2_AD</v>
      </c>
      <c r="J1776" s="60">
        <v>77.8988389498044</v>
      </c>
      <c r="K1776" s="60">
        <v>64.290202423839105</v>
      </c>
      <c r="L1776" s="60">
        <v>56.510033324089001</v>
      </c>
      <c r="M1776" s="68">
        <v>3</v>
      </c>
      <c r="N1776" s="70">
        <f t="shared" si="218"/>
        <v>5.5555555555555552E-2</v>
      </c>
      <c r="O1776" s="71">
        <v>7029548.2599999998</v>
      </c>
      <c r="P1776" s="57">
        <f t="shared" si="219"/>
        <v>0.1882330180072358</v>
      </c>
      <c r="Q1776" s="68">
        <v>3</v>
      </c>
      <c r="R1776" s="68">
        <v>7</v>
      </c>
      <c r="S1776" s="72">
        <f t="shared" si="220"/>
        <v>66.233024899244171</v>
      </c>
    </row>
    <row r="1777" spans="1:19" x14ac:dyDescent="0.25">
      <c r="A1777" s="68">
        <f t="shared" si="223"/>
        <v>1775</v>
      </c>
      <c r="B1777" s="68" t="s">
        <v>585</v>
      </c>
      <c r="C1777" s="68" t="s">
        <v>2362</v>
      </c>
      <c r="D1777" s="68" t="s">
        <v>2860</v>
      </c>
      <c r="E1777" s="68" t="str">
        <f t="shared" si="221"/>
        <v>OP</v>
      </c>
      <c r="F1777" s="68" t="s">
        <v>2361</v>
      </c>
      <c r="G1777" s="68">
        <f t="shared" si="222"/>
        <v>88</v>
      </c>
      <c r="H1777" s="68">
        <f t="shared" si="224"/>
        <v>2</v>
      </c>
      <c r="I1777" s="68" t="str">
        <f t="shared" si="217"/>
        <v>88_2_OP</v>
      </c>
      <c r="J1777" s="60">
        <v>45.127668062735196</v>
      </c>
      <c r="K1777" s="60">
        <v>82.917962608436497</v>
      </c>
      <c r="L1777" s="60">
        <v>35.678951815304004</v>
      </c>
      <c r="M1777" s="68">
        <v>8</v>
      </c>
      <c r="N1777" s="70">
        <f t="shared" si="218"/>
        <v>0.14814814814814814</v>
      </c>
      <c r="O1777" s="71">
        <v>16664157.99</v>
      </c>
      <c r="P1777" s="57">
        <f t="shared" si="219"/>
        <v>0.44622280621587085</v>
      </c>
      <c r="Q1777" s="68">
        <v>8</v>
      </c>
      <c r="R1777" s="68">
        <v>8</v>
      </c>
      <c r="S1777" s="72">
        <f t="shared" si="220"/>
        <v>54.57486082882523</v>
      </c>
    </row>
    <row r="1778" spans="1:19" x14ac:dyDescent="0.25">
      <c r="A1778" s="68">
        <f t="shared" si="223"/>
        <v>1776</v>
      </c>
      <c r="B1778" s="68" t="s">
        <v>585</v>
      </c>
      <c r="C1778" s="68" t="s">
        <v>2362</v>
      </c>
      <c r="D1778" s="68" t="s">
        <v>3088</v>
      </c>
      <c r="E1778" s="68" t="str">
        <f t="shared" si="221"/>
        <v>SERV</v>
      </c>
      <c r="F1778" s="68" t="s">
        <v>2361</v>
      </c>
      <c r="G1778" s="68">
        <f t="shared" si="222"/>
        <v>88</v>
      </c>
      <c r="H1778" s="68">
        <f t="shared" si="224"/>
        <v>2</v>
      </c>
      <c r="I1778" s="68" t="str">
        <f t="shared" si="217"/>
        <v>88_2_SERV</v>
      </c>
      <c r="J1778" s="60">
        <v>33.481908565624998</v>
      </c>
      <c r="K1778" s="60">
        <v>99.291588869131104</v>
      </c>
      <c r="L1778" s="60">
        <v>48.839005799710797</v>
      </c>
      <c r="M1778" s="68">
        <v>65</v>
      </c>
      <c r="N1778" s="70">
        <f t="shared" si="218"/>
        <v>0.68518518518518523</v>
      </c>
      <c r="O1778" s="71">
        <v>5814678.3099999996</v>
      </c>
      <c r="P1778" s="57">
        <f t="shared" si="219"/>
        <v>0.15570196071639364</v>
      </c>
      <c r="Q1778" s="68">
        <v>37</v>
      </c>
      <c r="R1778" s="68">
        <v>66</v>
      </c>
      <c r="S1778" s="72">
        <f t="shared" si="220"/>
        <v>60.537501078155636</v>
      </c>
    </row>
    <row r="1779" spans="1:19" x14ac:dyDescent="0.25">
      <c r="A1779" s="68">
        <f t="shared" si="223"/>
        <v>1777</v>
      </c>
      <c r="B1779" s="68" t="s">
        <v>585</v>
      </c>
      <c r="C1779" s="68" t="s">
        <v>2362</v>
      </c>
      <c r="D1779" s="68" t="s">
        <v>2893</v>
      </c>
      <c r="E1779" s="68" t="str">
        <f t="shared" si="221"/>
        <v>SOP</v>
      </c>
      <c r="F1779" s="68" t="s">
        <v>2361</v>
      </c>
      <c r="G1779" s="68">
        <f t="shared" si="222"/>
        <v>88</v>
      </c>
      <c r="H1779" s="68">
        <f t="shared" si="224"/>
        <v>2</v>
      </c>
      <c r="I1779" s="68" t="str">
        <f t="shared" si="217"/>
        <v>88_2_SOP</v>
      </c>
      <c r="J1779" s="60">
        <v>35.212197497987802</v>
      </c>
      <c r="K1779" s="60">
        <v>84.883283132530096</v>
      </c>
      <c r="L1779" s="60">
        <v>51.717126274388001</v>
      </c>
      <c r="M1779" s="68">
        <v>7</v>
      </c>
      <c r="N1779" s="70">
        <f t="shared" si="218"/>
        <v>0.1111111111111111</v>
      </c>
      <c r="O1779" s="71">
        <v>7836542.1399999997</v>
      </c>
      <c r="P1779" s="57">
        <f t="shared" si="219"/>
        <v>0.2098422150604998</v>
      </c>
      <c r="Q1779" s="68">
        <v>6</v>
      </c>
      <c r="R1779" s="68">
        <v>7</v>
      </c>
      <c r="S1779" s="72">
        <f t="shared" si="220"/>
        <v>57.270868968301961</v>
      </c>
    </row>
    <row r="1780" spans="1:19" x14ac:dyDescent="0.25">
      <c r="A1780" s="68">
        <f t="shared" si="223"/>
        <v>1778</v>
      </c>
      <c r="B1780" s="68" t="s">
        <v>585</v>
      </c>
      <c r="C1780" s="68" t="s">
        <v>2358</v>
      </c>
      <c r="D1780" s="68" t="s">
        <v>2399</v>
      </c>
      <c r="E1780" s="68" t="str">
        <f t="shared" si="221"/>
        <v>AD</v>
      </c>
      <c r="F1780" s="68" t="s">
        <v>2357</v>
      </c>
      <c r="G1780" s="68">
        <f t="shared" si="222"/>
        <v>88</v>
      </c>
      <c r="H1780" s="68">
        <f t="shared" si="224"/>
        <v>3</v>
      </c>
      <c r="I1780" s="68" t="str">
        <f t="shared" si="217"/>
        <v>88_3_AD</v>
      </c>
      <c r="J1780" s="60">
        <v>45.452702717218699</v>
      </c>
      <c r="K1780" s="60">
        <v>51.007706598624999</v>
      </c>
      <c r="L1780" s="60">
        <v>34.247379794701502</v>
      </c>
      <c r="M1780" s="68">
        <v>9</v>
      </c>
      <c r="N1780" s="70">
        <f t="shared" si="218"/>
        <v>0.32142857142857145</v>
      </c>
      <c r="O1780" s="71">
        <v>2188546.2000000002</v>
      </c>
      <c r="P1780" s="57">
        <f t="shared" si="219"/>
        <v>3.8464191833811195E-2</v>
      </c>
      <c r="Q1780" s="68">
        <v>9</v>
      </c>
      <c r="R1780" s="68">
        <v>9</v>
      </c>
      <c r="S1780" s="72">
        <f t="shared" si="220"/>
        <v>43.569263036848405</v>
      </c>
    </row>
    <row r="1781" spans="1:19" x14ac:dyDescent="0.25">
      <c r="A1781" s="68">
        <f t="shared" si="223"/>
        <v>1779</v>
      </c>
      <c r="B1781" s="68" t="s">
        <v>585</v>
      </c>
      <c r="C1781" s="68" t="s">
        <v>2358</v>
      </c>
      <c r="D1781" s="68" t="s">
        <v>2860</v>
      </c>
      <c r="E1781" s="68" t="str">
        <f t="shared" si="221"/>
        <v>OP</v>
      </c>
      <c r="F1781" s="68" t="s">
        <v>2357</v>
      </c>
      <c r="G1781" s="68">
        <f t="shared" si="222"/>
        <v>88</v>
      </c>
      <c r="H1781" s="68">
        <f t="shared" si="224"/>
        <v>3</v>
      </c>
      <c r="I1781" s="68" t="str">
        <f t="shared" si="217"/>
        <v>88_3_OP</v>
      </c>
      <c r="J1781" s="60">
        <v>23.8752100458393</v>
      </c>
      <c r="K1781" s="60">
        <v>72.413955634279006</v>
      </c>
      <c r="L1781" s="60">
        <v>39.643279794782302</v>
      </c>
      <c r="M1781" s="68">
        <v>8</v>
      </c>
      <c r="N1781" s="70">
        <f t="shared" si="218"/>
        <v>0.2857142857142857</v>
      </c>
      <c r="O1781" s="71">
        <v>52617505.780000001</v>
      </c>
      <c r="P1781" s="57">
        <f t="shared" si="219"/>
        <v>0.92476450172200575</v>
      </c>
      <c r="Q1781" s="68">
        <v>8</v>
      </c>
      <c r="R1781" s="68">
        <v>8</v>
      </c>
      <c r="S1781" s="72">
        <f t="shared" si="220"/>
        <v>45.310815158300194</v>
      </c>
    </row>
    <row r="1782" spans="1:19" x14ac:dyDescent="0.25">
      <c r="A1782" s="68">
        <f t="shared" si="223"/>
        <v>1780</v>
      </c>
      <c r="B1782" s="68" t="s">
        <v>585</v>
      </c>
      <c r="C1782" s="68" t="s">
        <v>2358</v>
      </c>
      <c r="D1782" s="68" t="s">
        <v>3088</v>
      </c>
      <c r="E1782" s="68" t="str">
        <f t="shared" si="221"/>
        <v>SERV</v>
      </c>
      <c r="F1782" s="68" t="s">
        <v>2357</v>
      </c>
      <c r="G1782" s="68">
        <f t="shared" si="222"/>
        <v>88</v>
      </c>
      <c r="H1782" s="68">
        <f t="shared" si="224"/>
        <v>3</v>
      </c>
      <c r="I1782" s="68" t="str">
        <f t="shared" si="217"/>
        <v>88_3_SERV</v>
      </c>
      <c r="J1782" s="60">
        <v>41.648167917556201</v>
      </c>
      <c r="K1782" s="60">
        <v>51.4701087349452</v>
      </c>
      <c r="L1782" s="60">
        <v>14.7466453894464</v>
      </c>
      <c r="M1782" s="68">
        <v>13</v>
      </c>
      <c r="N1782" s="70">
        <f t="shared" si="218"/>
        <v>0.39285714285714285</v>
      </c>
      <c r="O1782" s="71">
        <v>2092223.94</v>
      </c>
      <c r="P1782" s="57">
        <f t="shared" si="219"/>
        <v>3.6771306444183027E-2</v>
      </c>
      <c r="Q1782" s="68">
        <v>11</v>
      </c>
      <c r="R1782" s="68">
        <v>13</v>
      </c>
      <c r="S1782" s="72">
        <f t="shared" si="220"/>
        <v>35.9549740139826</v>
      </c>
    </row>
    <row r="1783" spans="1:19" x14ac:dyDescent="0.25">
      <c r="A1783" s="68">
        <f t="shared" si="223"/>
        <v>1781</v>
      </c>
      <c r="B1783" s="68" t="s">
        <v>585</v>
      </c>
      <c r="C1783" s="68" t="s">
        <v>2712</v>
      </c>
      <c r="D1783" s="68" t="s">
        <v>2860</v>
      </c>
      <c r="E1783" s="68" t="str">
        <f t="shared" si="221"/>
        <v>OP</v>
      </c>
      <c r="F1783" s="68" t="s">
        <v>2711</v>
      </c>
      <c r="G1783" s="68">
        <f t="shared" si="222"/>
        <v>88</v>
      </c>
      <c r="H1783" s="68">
        <f t="shared" si="224"/>
        <v>4</v>
      </c>
      <c r="I1783" s="68" t="str">
        <f t="shared" si="217"/>
        <v>88_4_OP</v>
      </c>
      <c r="J1783" s="60">
        <v>21.269009423491401</v>
      </c>
      <c r="K1783" s="60">
        <v>32.261636527944702</v>
      </c>
      <c r="L1783" s="60">
        <v>42.101163142058802</v>
      </c>
      <c r="M1783" s="68">
        <v>10</v>
      </c>
      <c r="N1783" s="70">
        <f t="shared" si="218"/>
        <v>0.45454545454545453</v>
      </c>
      <c r="O1783" s="71">
        <v>31868527.370000001</v>
      </c>
      <c r="P1783" s="57">
        <f t="shared" si="219"/>
        <v>0.70206420796880176</v>
      </c>
      <c r="Q1783" s="68">
        <v>10</v>
      </c>
      <c r="R1783" s="68">
        <v>10</v>
      </c>
      <c r="S1783" s="72">
        <f t="shared" si="220"/>
        <v>31.877269697831633</v>
      </c>
    </row>
    <row r="1784" spans="1:19" x14ac:dyDescent="0.25">
      <c r="A1784" s="68">
        <f t="shared" si="223"/>
        <v>1782</v>
      </c>
      <c r="B1784" s="68" t="s">
        <v>585</v>
      </c>
      <c r="C1784" s="68" t="s">
        <v>2712</v>
      </c>
      <c r="D1784" s="68" t="s">
        <v>2893</v>
      </c>
      <c r="E1784" s="68" t="str">
        <f t="shared" si="221"/>
        <v>SOP</v>
      </c>
      <c r="F1784" s="68" t="s">
        <v>2711</v>
      </c>
      <c r="G1784" s="68">
        <f t="shared" si="222"/>
        <v>88</v>
      </c>
      <c r="H1784" s="68">
        <f t="shared" si="224"/>
        <v>4</v>
      </c>
      <c r="I1784" s="68" t="str">
        <f t="shared" si="217"/>
        <v>88_4_SOP</v>
      </c>
      <c r="J1784" s="60">
        <v>16.994515009226301</v>
      </c>
      <c r="K1784" s="60">
        <v>43.121626263551498</v>
      </c>
      <c r="L1784" s="60">
        <v>46.987831541331801</v>
      </c>
      <c r="M1784" s="68">
        <v>13</v>
      </c>
      <c r="N1784" s="70">
        <f t="shared" si="218"/>
        <v>0.54545454545454541</v>
      </c>
      <c r="O1784" s="71">
        <v>13524083.460000001</v>
      </c>
      <c r="P1784" s="57">
        <f t="shared" si="219"/>
        <v>0.29793579203119835</v>
      </c>
      <c r="Q1784" s="68">
        <v>12</v>
      </c>
      <c r="R1784" s="68">
        <v>13</v>
      </c>
      <c r="S1784" s="72">
        <f t="shared" si="220"/>
        <v>35.701324271369863</v>
      </c>
    </row>
    <row r="1785" spans="1:19" x14ac:dyDescent="0.25">
      <c r="A1785" s="68">
        <f t="shared" si="223"/>
        <v>1783</v>
      </c>
      <c r="B1785" s="68" t="s">
        <v>585</v>
      </c>
      <c r="C1785" s="68" t="s">
        <v>2831</v>
      </c>
      <c r="D1785" s="68" t="s">
        <v>2860</v>
      </c>
      <c r="E1785" s="68" t="str">
        <f t="shared" si="221"/>
        <v>OP</v>
      </c>
      <c r="F1785" s="69" t="s">
        <v>2830</v>
      </c>
      <c r="G1785" s="68">
        <f t="shared" si="222"/>
        <v>88</v>
      </c>
      <c r="H1785" s="68">
        <f t="shared" si="224"/>
        <v>5</v>
      </c>
      <c r="I1785" s="68" t="str">
        <f t="shared" si="217"/>
        <v>88_5_OP</v>
      </c>
      <c r="J1785" s="60">
        <v>31.2785749282198</v>
      </c>
      <c r="K1785" s="60">
        <v>29.760232986875899</v>
      </c>
      <c r="L1785" s="60">
        <v>26.878143700862399</v>
      </c>
      <c r="M1785" s="68">
        <v>10</v>
      </c>
      <c r="N1785" s="70">
        <f t="shared" si="218"/>
        <v>0.6</v>
      </c>
      <c r="O1785" s="71">
        <v>31498440.030000001</v>
      </c>
      <c r="P1785" s="57">
        <f t="shared" si="219"/>
        <v>0.8557723027599311</v>
      </c>
      <c r="Q1785" s="68">
        <v>9</v>
      </c>
      <c r="R1785" s="68">
        <v>10</v>
      </c>
      <c r="S1785" s="72">
        <f t="shared" si="220"/>
        <v>29.305650538652699</v>
      </c>
    </row>
    <row r="1786" spans="1:19" x14ac:dyDescent="0.25">
      <c r="A1786" s="68">
        <f t="shared" si="223"/>
        <v>1784</v>
      </c>
      <c r="B1786" s="68" t="s">
        <v>585</v>
      </c>
      <c r="C1786" s="68" t="s">
        <v>2831</v>
      </c>
      <c r="D1786" s="68" t="s">
        <v>2893</v>
      </c>
      <c r="E1786" s="68" t="str">
        <f t="shared" si="221"/>
        <v>SOP</v>
      </c>
      <c r="F1786" s="69" t="s">
        <v>2830</v>
      </c>
      <c r="G1786" s="68">
        <f t="shared" si="222"/>
        <v>88</v>
      </c>
      <c r="H1786" s="68">
        <f t="shared" si="224"/>
        <v>5</v>
      </c>
      <c r="I1786" s="68" t="str">
        <f t="shared" si="217"/>
        <v>88_5_SOP</v>
      </c>
      <c r="J1786" s="60">
        <v>31.000548718267801</v>
      </c>
      <c r="K1786" s="60">
        <v>15.9075479018039</v>
      </c>
      <c r="L1786" s="60">
        <v>43.506267100203701</v>
      </c>
      <c r="M1786" s="68">
        <v>7</v>
      </c>
      <c r="N1786" s="70">
        <f t="shared" si="218"/>
        <v>0.4</v>
      </c>
      <c r="O1786" s="71">
        <v>5308593.72</v>
      </c>
      <c r="P1786" s="57">
        <f t="shared" si="219"/>
        <v>0.14422769724006895</v>
      </c>
      <c r="Q1786" s="68">
        <v>6</v>
      </c>
      <c r="R1786" s="68">
        <v>7</v>
      </c>
      <c r="S1786" s="72">
        <f t="shared" si="220"/>
        <v>30.138121240091802</v>
      </c>
    </row>
    <row r="1787" spans="1:19" x14ac:dyDescent="0.25">
      <c r="A1787" s="68">
        <f t="shared" si="223"/>
        <v>1785</v>
      </c>
      <c r="B1787" s="68" t="s">
        <v>585</v>
      </c>
      <c r="C1787" s="68" t="s">
        <v>2531</v>
      </c>
      <c r="D1787" s="68" t="s">
        <v>2860</v>
      </c>
      <c r="E1787" s="68" t="str">
        <f t="shared" si="221"/>
        <v>OP</v>
      </c>
      <c r="F1787" s="68" t="s">
        <v>2530</v>
      </c>
      <c r="G1787" s="68">
        <f t="shared" si="222"/>
        <v>88</v>
      </c>
      <c r="H1787" s="68">
        <f t="shared" si="224"/>
        <v>6</v>
      </c>
      <c r="I1787" s="68" t="str">
        <f t="shared" si="217"/>
        <v>88_6_OP</v>
      </c>
      <c r="J1787" s="60">
        <v>15.8609930157352</v>
      </c>
      <c r="K1787" s="60">
        <v>50.783338290737902</v>
      </c>
      <c r="L1787" s="60">
        <v>20.927739446992</v>
      </c>
      <c r="M1787" s="68">
        <v>35</v>
      </c>
      <c r="N1787" s="70">
        <f t="shared" si="218"/>
        <v>0.7</v>
      </c>
      <c r="O1787" s="71">
        <v>104774313.02</v>
      </c>
      <c r="P1787" s="57">
        <f t="shared" si="219"/>
        <v>0.7592784470828785</v>
      </c>
      <c r="Q1787" s="68">
        <v>28</v>
      </c>
      <c r="R1787" s="68">
        <v>35</v>
      </c>
      <c r="S1787" s="72">
        <f t="shared" si="220"/>
        <v>29.190690251155036</v>
      </c>
    </row>
    <row r="1788" spans="1:19" x14ac:dyDescent="0.25">
      <c r="A1788" s="68">
        <f t="shared" si="223"/>
        <v>1786</v>
      </c>
      <c r="B1788" s="68" t="s">
        <v>585</v>
      </c>
      <c r="C1788" s="68" t="s">
        <v>2531</v>
      </c>
      <c r="D1788" s="68" t="s">
        <v>2893</v>
      </c>
      <c r="E1788" s="68" t="str">
        <f t="shared" si="221"/>
        <v>SOP</v>
      </c>
      <c r="F1788" s="68" t="s">
        <v>2530</v>
      </c>
      <c r="G1788" s="68">
        <f t="shared" si="222"/>
        <v>88</v>
      </c>
      <c r="H1788" s="68">
        <f t="shared" si="224"/>
        <v>6</v>
      </c>
      <c r="I1788" s="68" t="str">
        <f t="shared" si="217"/>
        <v>88_6_SOP</v>
      </c>
      <c r="J1788" s="60">
        <v>26.854599679912301</v>
      </c>
      <c r="K1788" s="60">
        <v>59.785128887643502</v>
      </c>
      <c r="L1788" s="60">
        <v>29.153813660871801</v>
      </c>
      <c r="M1788" s="68">
        <v>15</v>
      </c>
      <c r="N1788" s="70">
        <f t="shared" si="218"/>
        <v>0.3</v>
      </c>
      <c r="O1788" s="71">
        <v>33217636.34</v>
      </c>
      <c r="P1788" s="57">
        <f t="shared" si="219"/>
        <v>0.24072155291712161</v>
      </c>
      <c r="Q1788" s="68">
        <v>12</v>
      </c>
      <c r="R1788" s="68">
        <v>15</v>
      </c>
      <c r="S1788" s="72">
        <f t="shared" si="220"/>
        <v>38.597847409475868</v>
      </c>
    </row>
    <row r="1789" spans="1:19" x14ac:dyDescent="0.25">
      <c r="A1789" s="68">
        <f t="shared" si="223"/>
        <v>1787</v>
      </c>
      <c r="B1789" s="68" t="s">
        <v>585</v>
      </c>
      <c r="C1789" s="68" t="s">
        <v>2892</v>
      </c>
      <c r="D1789" s="68" t="s">
        <v>2893</v>
      </c>
      <c r="E1789" s="68" t="str">
        <f t="shared" si="221"/>
        <v>SOP</v>
      </c>
      <c r="F1789" s="68" t="s">
        <v>2891</v>
      </c>
      <c r="G1789" s="68">
        <f t="shared" si="222"/>
        <v>88</v>
      </c>
      <c r="H1789" s="68">
        <f t="shared" si="224"/>
        <v>7</v>
      </c>
      <c r="I1789" s="68" t="str">
        <f t="shared" si="217"/>
        <v>88_7_SOP</v>
      </c>
      <c r="J1789" s="60">
        <v>44.061800241128303</v>
      </c>
      <c r="K1789" s="60">
        <v>62.244709214765997</v>
      </c>
      <c r="L1789" s="60">
        <v>33.639015762544403</v>
      </c>
      <c r="M1789" s="68">
        <v>4</v>
      </c>
      <c r="N1789" s="70">
        <f t="shared" si="218"/>
        <v>1</v>
      </c>
      <c r="O1789" s="71">
        <v>4884610.1399999997</v>
      </c>
      <c r="P1789" s="57">
        <f t="shared" si="219"/>
        <v>1</v>
      </c>
      <c r="Q1789" s="68">
        <v>4</v>
      </c>
      <c r="R1789" s="68">
        <v>4</v>
      </c>
      <c r="S1789" s="72">
        <f t="shared" si="220"/>
        <v>46.648508406146242</v>
      </c>
    </row>
    <row r="1790" spans="1:19" x14ac:dyDescent="0.25">
      <c r="A1790" s="68">
        <f t="shared" si="223"/>
        <v>1788</v>
      </c>
      <c r="B1790" s="68" t="s">
        <v>585</v>
      </c>
      <c r="C1790" s="68" t="s">
        <v>2499</v>
      </c>
      <c r="D1790" s="68" t="s">
        <v>2860</v>
      </c>
      <c r="E1790" s="68" t="str">
        <f t="shared" si="221"/>
        <v>OP</v>
      </c>
      <c r="F1790" s="68" t="s">
        <v>2498</v>
      </c>
      <c r="G1790" s="68">
        <f t="shared" si="222"/>
        <v>88</v>
      </c>
      <c r="H1790" s="68">
        <f t="shared" si="224"/>
        <v>8</v>
      </c>
      <c r="I1790" s="68" t="str">
        <f t="shared" si="217"/>
        <v>88_8_OP</v>
      </c>
      <c r="J1790" s="60">
        <v>37.257104517407399</v>
      </c>
      <c r="K1790" s="60">
        <v>49.501829750677999</v>
      </c>
      <c r="L1790" s="60">
        <v>35.498755088964103</v>
      </c>
      <c r="M1790" s="68">
        <v>11</v>
      </c>
      <c r="N1790" s="70">
        <f t="shared" si="218"/>
        <v>0.26666666666666666</v>
      </c>
      <c r="O1790" s="71">
        <v>18812427.899999999</v>
      </c>
      <c r="P1790" s="57">
        <f t="shared" si="219"/>
        <v>0.22944076176737241</v>
      </c>
      <c r="Q1790" s="68">
        <v>8</v>
      </c>
      <c r="R1790" s="68">
        <v>11</v>
      </c>
      <c r="S1790" s="72">
        <f t="shared" si="220"/>
        <v>40.7525631190165</v>
      </c>
    </row>
    <row r="1791" spans="1:19" x14ac:dyDescent="0.25">
      <c r="A1791" s="68">
        <f t="shared" si="223"/>
        <v>1789</v>
      </c>
      <c r="B1791" s="68" t="s">
        <v>585</v>
      </c>
      <c r="C1791" s="68" t="s">
        <v>2499</v>
      </c>
      <c r="D1791" s="68" t="s">
        <v>2893</v>
      </c>
      <c r="E1791" s="68" t="str">
        <f t="shared" si="221"/>
        <v>SOP</v>
      </c>
      <c r="F1791" s="68" t="s">
        <v>2498</v>
      </c>
      <c r="G1791" s="68">
        <f t="shared" si="222"/>
        <v>88</v>
      </c>
      <c r="H1791" s="68">
        <f t="shared" si="224"/>
        <v>8</v>
      </c>
      <c r="I1791" s="68" t="str">
        <f t="shared" si="217"/>
        <v>88_8_SOP</v>
      </c>
      <c r="J1791" s="60">
        <v>20.249571653649699</v>
      </c>
      <c r="K1791" s="60">
        <v>46.0570738101909</v>
      </c>
      <c r="L1791" s="60">
        <v>50.746858064638403</v>
      </c>
      <c r="M1791" s="68">
        <v>25</v>
      </c>
      <c r="N1791" s="70">
        <f t="shared" si="218"/>
        <v>0.73333333333333328</v>
      </c>
      <c r="O1791" s="71">
        <v>63180099.299999997</v>
      </c>
      <c r="P1791" s="57">
        <f t="shared" si="219"/>
        <v>0.77055923823262773</v>
      </c>
      <c r="Q1791" s="68">
        <v>22</v>
      </c>
      <c r="R1791" s="68">
        <v>25</v>
      </c>
      <c r="S1791" s="72">
        <f t="shared" si="220"/>
        <v>39.017834509492999</v>
      </c>
    </row>
    <row r="1792" spans="1:19" x14ac:dyDescent="0.25">
      <c r="A1792" s="68">
        <f t="shared" si="223"/>
        <v>1790</v>
      </c>
      <c r="B1792" s="68" t="s">
        <v>585</v>
      </c>
      <c r="C1792" s="68" t="s">
        <v>3070</v>
      </c>
      <c r="D1792" s="68" t="s">
        <v>3088</v>
      </c>
      <c r="E1792" s="68" t="str">
        <f t="shared" si="221"/>
        <v>SERV</v>
      </c>
      <c r="F1792" s="68" t="s">
        <v>3069</v>
      </c>
      <c r="G1792" s="68">
        <f t="shared" si="222"/>
        <v>88</v>
      </c>
      <c r="H1792" s="68">
        <f t="shared" si="224"/>
        <v>9</v>
      </c>
      <c r="I1792" s="68" t="str">
        <f t="shared" si="217"/>
        <v>88_9_SERV</v>
      </c>
      <c r="J1792" s="60">
        <v>45.580606184984703</v>
      </c>
      <c r="K1792" s="60">
        <v>51.313383751043901</v>
      </c>
      <c r="L1792" s="60">
        <v>16.4386799709632</v>
      </c>
      <c r="M1792" s="68">
        <v>11</v>
      </c>
      <c r="N1792" s="70">
        <f t="shared" si="218"/>
        <v>1</v>
      </c>
      <c r="O1792" s="71">
        <v>1356145.32</v>
      </c>
      <c r="P1792" s="57">
        <f t="shared" si="219"/>
        <v>1</v>
      </c>
      <c r="Q1792" s="68">
        <v>11</v>
      </c>
      <c r="R1792" s="68">
        <v>11</v>
      </c>
      <c r="S1792" s="72">
        <f t="shared" si="220"/>
        <v>37.777556635663935</v>
      </c>
    </row>
    <row r="1793" spans="1:19" x14ac:dyDescent="0.25">
      <c r="A1793" s="68">
        <f t="shared" si="223"/>
        <v>1791</v>
      </c>
      <c r="B1793" s="68" t="s">
        <v>585</v>
      </c>
      <c r="C1793" s="68" t="s">
        <v>2876</v>
      </c>
      <c r="D1793" s="68" t="s">
        <v>2893</v>
      </c>
      <c r="E1793" s="68" t="str">
        <f t="shared" si="221"/>
        <v>SOP</v>
      </c>
      <c r="F1793" s="68" t="s">
        <v>2875</v>
      </c>
      <c r="G1793" s="68">
        <f t="shared" si="222"/>
        <v>88</v>
      </c>
      <c r="H1793" s="68">
        <f t="shared" si="224"/>
        <v>10</v>
      </c>
      <c r="I1793" s="68" t="str">
        <f t="shared" si="217"/>
        <v>88_10_SOP</v>
      </c>
      <c r="J1793" s="60">
        <v>43.418338568140399</v>
      </c>
      <c r="K1793" s="60">
        <v>58.430199793381902</v>
      </c>
      <c r="L1793" s="60">
        <v>32.694623718766003</v>
      </c>
      <c r="M1793" s="68">
        <v>11</v>
      </c>
      <c r="N1793" s="70">
        <f t="shared" si="218"/>
        <v>1</v>
      </c>
      <c r="O1793" s="71">
        <v>16573453.35</v>
      </c>
      <c r="P1793" s="57">
        <f t="shared" si="219"/>
        <v>1</v>
      </c>
      <c r="Q1793" s="68">
        <v>9</v>
      </c>
      <c r="R1793" s="68">
        <v>14</v>
      </c>
      <c r="S1793" s="72">
        <f t="shared" si="220"/>
        <v>44.847720693429437</v>
      </c>
    </row>
    <row r="1794" spans="1:19" x14ac:dyDescent="0.25">
      <c r="A1794" s="68">
        <f t="shared" si="223"/>
        <v>1792</v>
      </c>
      <c r="B1794" s="68" t="s">
        <v>585</v>
      </c>
      <c r="C1794" s="68" t="s">
        <v>1186</v>
      </c>
      <c r="D1794" s="68" t="s">
        <v>2399</v>
      </c>
      <c r="E1794" s="68" t="str">
        <f t="shared" si="221"/>
        <v>AD</v>
      </c>
      <c r="F1794" s="68" t="s">
        <v>1185</v>
      </c>
      <c r="G1794" s="68">
        <f t="shared" si="222"/>
        <v>88</v>
      </c>
      <c r="H1794" s="68">
        <f t="shared" si="224"/>
        <v>11</v>
      </c>
      <c r="I1794" s="68" t="str">
        <f t="shared" si="217"/>
        <v>88_11_AD</v>
      </c>
      <c r="J1794" s="60">
        <v>25.741690903657702</v>
      </c>
      <c r="K1794" s="60">
        <v>61.5847275480373</v>
      </c>
      <c r="L1794" s="60">
        <v>41.590651099460203</v>
      </c>
      <c r="M1794" s="68">
        <v>46</v>
      </c>
      <c r="N1794" s="70">
        <f t="shared" si="218"/>
        <v>0.29197080291970801</v>
      </c>
      <c r="O1794" s="71">
        <v>21051219.649999999</v>
      </c>
      <c r="P1794" s="57">
        <f t="shared" si="219"/>
        <v>4.1144608470334139E-2</v>
      </c>
      <c r="Q1794" s="68">
        <v>40</v>
      </c>
      <c r="R1794" s="68">
        <v>47</v>
      </c>
      <c r="S1794" s="72">
        <f t="shared" si="220"/>
        <v>42.972356517051736</v>
      </c>
    </row>
    <row r="1795" spans="1:19" x14ac:dyDescent="0.25">
      <c r="A1795" s="68">
        <f t="shared" si="223"/>
        <v>1793</v>
      </c>
      <c r="B1795" s="68" t="s">
        <v>585</v>
      </c>
      <c r="C1795" s="68" t="s">
        <v>1186</v>
      </c>
      <c r="D1795" s="68" t="s">
        <v>2860</v>
      </c>
      <c r="E1795" s="68" t="str">
        <f t="shared" si="221"/>
        <v>OP</v>
      </c>
      <c r="F1795" s="68" t="s">
        <v>1185</v>
      </c>
      <c r="G1795" s="68">
        <f t="shared" si="222"/>
        <v>88</v>
      </c>
      <c r="H1795" s="68">
        <f t="shared" si="224"/>
        <v>11</v>
      </c>
      <c r="I1795" s="68" t="str">
        <f t="shared" ref="I1795:I1858" si="225">CONCATENATE(G1795,"_",H1795,"_",E1795)</f>
        <v>88_11_OP</v>
      </c>
      <c r="J1795" s="60">
        <v>22.5404825620267</v>
      </c>
      <c r="K1795" s="60">
        <v>57.622509388429897</v>
      </c>
      <c r="L1795" s="60">
        <v>29.732459846086702</v>
      </c>
      <c r="M1795" s="68">
        <v>15</v>
      </c>
      <c r="N1795" s="70">
        <f t="shared" ref="N1795:N1858" si="226">Q1795/SUMIF($C$3:$C$3832,C1795,$Q$3:$Q$3832)</f>
        <v>0.10948905109489052</v>
      </c>
      <c r="O1795" s="71">
        <v>248977019.18000001</v>
      </c>
      <c r="P1795" s="57">
        <f t="shared" ref="P1795:P1858" si="227">O1795/SUMIF($C$3:$C$3832,C1795,$O$3:$O$3832)</f>
        <v>0.48662558001820932</v>
      </c>
      <c r="Q1795" s="68">
        <v>15</v>
      </c>
      <c r="R1795" s="68">
        <v>15</v>
      </c>
      <c r="S1795" s="72">
        <f t="shared" ref="S1795:S1858" si="228">AVERAGE(J1795:L1795)</f>
        <v>36.631817265514435</v>
      </c>
    </row>
    <row r="1796" spans="1:19" x14ac:dyDescent="0.25">
      <c r="A1796" s="68">
        <f t="shared" si="223"/>
        <v>1794</v>
      </c>
      <c r="B1796" s="68" t="s">
        <v>585</v>
      </c>
      <c r="C1796" s="68" t="s">
        <v>1186</v>
      </c>
      <c r="D1796" s="68" t="s">
        <v>3088</v>
      </c>
      <c r="E1796" s="68" t="str">
        <f t="shared" ref="E1796:E1859" si="229">IF(D1796="Adquisiciones","AD",IF(D1796="Arrendamientos","AR",IF(D1796="Servicios","SERV",IF(D1796="Obra pública","OP",IF(D1796="Servicios relacionados con la OP","SOP","")))))</f>
        <v>SERV</v>
      </c>
      <c r="F1796" s="68" t="s">
        <v>1185</v>
      </c>
      <c r="G1796" s="68">
        <f t="shared" ref="G1796:G1859" si="230">IF(B1796&lt;&gt;B1795,G1795+1,G1795)</f>
        <v>88</v>
      </c>
      <c r="H1796" s="68">
        <f t="shared" si="224"/>
        <v>11</v>
      </c>
      <c r="I1796" s="68" t="str">
        <f t="shared" si="225"/>
        <v>88_11_SERV</v>
      </c>
      <c r="J1796" s="60">
        <v>33.477126124627901</v>
      </c>
      <c r="K1796" s="60">
        <v>67.645135039104403</v>
      </c>
      <c r="L1796" s="60">
        <v>45.753531602947</v>
      </c>
      <c r="M1796" s="68">
        <v>32</v>
      </c>
      <c r="N1796" s="70">
        <f t="shared" si="226"/>
        <v>0.20437956204379562</v>
      </c>
      <c r="O1796" s="71">
        <v>9280494.1799999997</v>
      </c>
      <c r="P1796" s="57">
        <f t="shared" si="227"/>
        <v>1.8138725726863751E-2</v>
      </c>
      <c r="Q1796" s="68">
        <v>28</v>
      </c>
      <c r="R1796" s="68">
        <v>32</v>
      </c>
      <c r="S1796" s="72">
        <f t="shared" si="228"/>
        <v>48.958597588893099</v>
      </c>
    </row>
    <row r="1797" spans="1:19" x14ac:dyDescent="0.25">
      <c r="A1797" s="68">
        <f t="shared" ref="A1797:A1860" si="231">A1796+1</f>
        <v>1795</v>
      </c>
      <c r="B1797" s="68" t="s">
        <v>585</v>
      </c>
      <c r="C1797" s="68" t="s">
        <v>1186</v>
      </c>
      <c r="D1797" s="68" t="s">
        <v>2893</v>
      </c>
      <c r="E1797" s="68" t="str">
        <f t="shared" si="229"/>
        <v>SOP</v>
      </c>
      <c r="F1797" s="68" t="s">
        <v>1185</v>
      </c>
      <c r="G1797" s="68">
        <f t="shared" si="230"/>
        <v>88</v>
      </c>
      <c r="H1797" s="68">
        <f t="shared" si="224"/>
        <v>11</v>
      </c>
      <c r="I1797" s="68" t="str">
        <f t="shared" si="225"/>
        <v>88_11_SOP</v>
      </c>
      <c r="J1797" s="60">
        <v>0</v>
      </c>
      <c r="K1797" s="60">
        <v>60.0991932411875</v>
      </c>
      <c r="L1797" s="60">
        <v>50.417869275241003</v>
      </c>
      <c r="M1797" s="68">
        <v>64</v>
      </c>
      <c r="N1797" s="70">
        <f t="shared" si="226"/>
        <v>0.39416058394160586</v>
      </c>
      <c r="O1797" s="71">
        <v>232331076.74000001</v>
      </c>
      <c r="P1797" s="57">
        <f t="shared" si="227"/>
        <v>0.45409108578459284</v>
      </c>
      <c r="Q1797" s="68">
        <v>54</v>
      </c>
      <c r="R1797" s="68">
        <v>64</v>
      </c>
      <c r="S1797" s="72">
        <f t="shared" si="228"/>
        <v>36.839020838809496</v>
      </c>
    </row>
    <row r="1798" spans="1:19" x14ac:dyDescent="0.25">
      <c r="A1798" s="68">
        <f t="shared" si="231"/>
        <v>1796</v>
      </c>
      <c r="B1798" s="68" t="s">
        <v>585</v>
      </c>
      <c r="C1798" s="68" t="s">
        <v>2365</v>
      </c>
      <c r="D1798" s="68" t="s">
        <v>2399</v>
      </c>
      <c r="E1798" s="68" t="str">
        <f t="shared" si="229"/>
        <v>AD</v>
      </c>
      <c r="F1798" s="68" t="s">
        <v>2364</v>
      </c>
      <c r="G1798" s="68">
        <f t="shared" si="230"/>
        <v>88</v>
      </c>
      <c r="H1798" s="68">
        <f t="shared" si="224"/>
        <v>12</v>
      </c>
      <c r="I1798" s="68" t="str">
        <f t="shared" si="225"/>
        <v>88_12_AD</v>
      </c>
      <c r="J1798" s="60">
        <v>23.203329694913801</v>
      </c>
      <c r="K1798" s="60">
        <v>64.128010729154894</v>
      </c>
      <c r="L1798" s="60">
        <v>53.941461041883002</v>
      </c>
      <c r="M1798" s="68">
        <v>51</v>
      </c>
      <c r="N1798" s="70">
        <f t="shared" si="226"/>
        <v>0.44036697247706424</v>
      </c>
      <c r="O1798" s="71">
        <v>14964289.939999999</v>
      </c>
      <c r="P1798" s="57">
        <f t="shared" si="227"/>
        <v>0.16203442722775821</v>
      </c>
      <c r="Q1798" s="68">
        <v>48</v>
      </c>
      <c r="R1798" s="68">
        <v>56</v>
      </c>
      <c r="S1798" s="72">
        <f t="shared" si="228"/>
        <v>47.090933821983903</v>
      </c>
    </row>
    <row r="1799" spans="1:19" x14ac:dyDescent="0.25">
      <c r="A1799" s="68">
        <f t="shared" si="231"/>
        <v>1797</v>
      </c>
      <c r="B1799" s="68" t="s">
        <v>585</v>
      </c>
      <c r="C1799" s="68" t="s">
        <v>2365</v>
      </c>
      <c r="D1799" s="68" t="s">
        <v>2860</v>
      </c>
      <c r="E1799" s="68" t="str">
        <f t="shared" si="229"/>
        <v>OP</v>
      </c>
      <c r="F1799" s="68" t="s">
        <v>2364</v>
      </c>
      <c r="G1799" s="68">
        <f t="shared" si="230"/>
        <v>88</v>
      </c>
      <c r="H1799" s="68">
        <f t="shared" si="224"/>
        <v>12</v>
      </c>
      <c r="I1799" s="68" t="str">
        <f t="shared" si="225"/>
        <v>88_12_OP</v>
      </c>
      <c r="J1799" s="60">
        <v>35.333422286855402</v>
      </c>
      <c r="K1799" s="60">
        <v>47.903936758192799</v>
      </c>
      <c r="L1799" s="60">
        <v>43.211174976312698</v>
      </c>
      <c r="M1799" s="68">
        <v>20</v>
      </c>
      <c r="N1799" s="70">
        <f t="shared" si="226"/>
        <v>0.1834862385321101</v>
      </c>
      <c r="O1799" s="71">
        <v>25402632</v>
      </c>
      <c r="P1799" s="57">
        <f t="shared" si="227"/>
        <v>0.27506155939915727</v>
      </c>
      <c r="Q1799" s="68">
        <v>20</v>
      </c>
      <c r="R1799" s="68">
        <v>20</v>
      </c>
      <c r="S1799" s="72">
        <f t="shared" si="228"/>
        <v>42.149511340453635</v>
      </c>
    </row>
    <row r="1800" spans="1:19" x14ac:dyDescent="0.25">
      <c r="A1800" s="68">
        <f t="shared" si="231"/>
        <v>1798</v>
      </c>
      <c r="B1800" s="68" t="s">
        <v>585</v>
      </c>
      <c r="C1800" s="68" t="s">
        <v>2365</v>
      </c>
      <c r="D1800" s="68" t="s">
        <v>3088</v>
      </c>
      <c r="E1800" s="68" t="str">
        <f t="shared" si="229"/>
        <v>SERV</v>
      </c>
      <c r="F1800" s="68" t="s">
        <v>2364</v>
      </c>
      <c r="G1800" s="68">
        <f t="shared" si="230"/>
        <v>88</v>
      </c>
      <c r="H1800" s="68">
        <f t="shared" si="224"/>
        <v>12</v>
      </c>
      <c r="I1800" s="68" t="str">
        <f t="shared" si="225"/>
        <v>88_12_SERV</v>
      </c>
      <c r="J1800" s="60">
        <v>29.214689124985401</v>
      </c>
      <c r="K1800" s="60">
        <v>36.061128965774401</v>
      </c>
      <c r="L1800" s="60">
        <v>26.6000833001812</v>
      </c>
      <c r="M1800" s="68">
        <v>23</v>
      </c>
      <c r="N1800" s="70">
        <f t="shared" si="226"/>
        <v>0.20183486238532111</v>
      </c>
      <c r="O1800" s="71">
        <v>3450343</v>
      </c>
      <c r="P1800" s="57">
        <f t="shared" si="227"/>
        <v>3.7360566654745325E-2</v>
      </c>
      <c r="Q1800" s="68">
        <v>22</v>
      </c>
      <c r="R1800" s="68">
        <v>23</v>
      </c>
      <c r="S1800" s="72">
        <f t="shared" si="228"/>
        <v>30.625300463646997</v>
      </c>
    </row>
    <row r="1801" spans="1:19" x14ac:dyDescent="0.25">
      <c r="A1801" s="68">
        <f t="shared" si="231"/>
        <v>1799</v>
      </c>
      <c r="B1801" s="68" t="s">
        <v>585</v>
      </c>
      <c r="C1801" s="68" t="s">
        <v>2365</v>
      </c>
      <c r="D1801" s="68" t="s">
        <v>2893</v>
      </c>
      <c r="E1801" s="68" t="str">
        <f t="shared" si="229"/>
        <v>SOP</v>
      </c>
      <c r="F1801" s="68" t="s">
        <v>2364</v>
      </c>
      <c r="G1801" s="68">
        <f t="shared" si="230"/>
        <v>88</v>
      </c>
      <c r="H1801" s="68">
        <f t="shared" ref="H1801:H1864" si="232">IF(B1801&lt;&gt;B1800,1,IF(C1801&lt;&gt;C1800,H1800+1,H1800))</f>
        <v>12</v>
      </c>
      <c r="I1801" s="68" t="str">
        <f t="shared" si="225"/>
        <v>88_12_SOP</v>
      </c>
      <c r="J1801" s="60">
        <v>5.0761585890426799</v>
      </c>
      <c r="K1801" s="60">
        <v>72.949603786795095</v>
      </c>
      <c r="L1801" s="60">
        <v>53.6200852756347</v>
      </c>
      <c r="M1801" s="68">
        <v>19</v>
      </c>
      <c r="N1801" s="70">
        <f t="shared" si="226"/>
        <v>0.1743119266055046</v>
      </c>
      <c r="O1801" s="71">
        <v>48535269</v>
      </c>
      <c r="P1801" s="57">
        <f t="shared" si="227"/>
        <v>0.52554344671833919</v>
      </c>
      <c r="Q1801" s="68">
        <v>19</v>
      </c>
      <c r="R1801" s="68">
        <v>19</v>
      </c>
      <c r="S1801" s="72">
        <f t="shared" si="228"/>
        <v>43.881949217157491</v>
      </c>
    </row>
    <row r="1802" spans="1:19" x14ac:dyDescent="0.25">
      <c r="A1802" s="68">
        <f t="shared" si="231"/>
        <v>1800</v>
      </c>
      <c r="B1802" s="68" t="s">
        <v>585</v>
      </c>
      <c r="C1802" s="68" t="s">
        <v>3076</v>
      </c>
      <c r="D1802" s="68" t="s">
        <v>3088</v>
      </c>
      <c r="E1802" s="68" t="str">
        <f t="shared" si="229"/>
        <v>SERV</v>
      </c>
      <c r="F1802" s="68" t="s">
        <v>3075</v>
      </c>
      <c r="G1802" s="68">
        <f t="shared" si="230"/>
        <v>88</v>
      </c>
      <c r="H1802" s="68">
        <f t="shared" si="232"/>
        <v>13</v>
      </c>
      <c r="I1802" s="68" t="str">
        <f t="shared" si="225"/>
        <v>88_13_SERV</v>
      </c>
      <c r="J1802" s="60">
        <v>42.890967071824498</v>
      </c>
      <c r="K1802" s="60">
        <v>68.567237492219505</v>
      </c>
      <c r="L1802" s="60">
        <v>50.288771793419599</v>
      </c>
      <c r="M1802" s="68">
        <v>11</v>
      </c>
      <c r="N1802" s="70">
        <f t="shared" si="226"/>
        <v>1</v>
      </c>
      <c r="O1802" s="71">
        <v>9556422.9700000007</v>
      </c>
      <c r="P1802" s="57">
        <f t="shared" si="227"/>
        <v>1</v>
      </c>
      <c r="Q1802" s="68">
        <v>10</v>
      </c>
      <c r="R1802" s="68">
        <v>12</v>
      </c>
      <c r="S1802" s="72">
        <f t="shared" si="228"/>
        <v>53.915658785821201</v>
      </c>
    </row>
    <row r="1803" spans="1:19" x14ac:dyDescent="0.25">
      <c r="A1803" s="68">
        <f t="shared" si="231"/>
        <v>1801</v>
      </c>
      <c r="B1803" s="68" t="s">
        <v>585</v>
      </c>
      <c r="C1803" s="68" t="s">
        <v>2865</v>
      </c>
      <c r="D1803" s="68" t="s">
        <v>2893</v>
      </c>
      <c r="E1803" s="68" t="str">
        <f t="shared" si="229"/>
        <v>SOP</v>
      </c>
      <c r="F1803" s="68" t="s">
        <v>2864</v>
      </c>
      <c r="G1803" s="68">
        <f t="shared" si="230"/>
        <v>88</v>
      </c>
      <c r="H1803" s="68">
        <f t="shared" si="232"/>
        <v>14</v>
      </c>
      <c r="I1803" s="68" t="str">
        <f t="shared" si="225"/>
        <v>88_14_SOP</v>
      </c>
      <c r="J1803" s="60">
        <v>10.135750743677599</v>
      </c>
      <c r="K1803" s="60">
        <v>73.399849397590302</v>
      </c>
      <c r="L1803" s="60">
        <v>36.522359970762501</v>
      </c>
      <c r="M1803" s="68">
        <v>10</v>
      </c>
      <c r="N1803" s="70">
        <f t="shared" si="226"/>
        <v>1</v>
      </c>
      <c r="O1803" s="71">
        <v>9800464.1300000008</v>
      </c>
      <c r="P1803" s="57">
        <f t="shared" si="227"/>
        <v>1</v>
      </c>
      <c r="Q1803" s="68">
        <v>7</v>
      </c>
      <c r="R1803" s="68">
        <v>10</v>
      </c>
      <c r="S1803" s="72">
        <f t="shared" si="228"/>
        <v>40.019320037343469</v>
      </c>
    </row>
    <row r="1804" spans="1:19" x14ac:dyDescent="0.25">
      <c r="A1804" s="68">
        <f t="shared" si="231"/>
        <v>1802</v>
      </c>
      <c r="B1804" s="68" t="s">
        <v>585</v>
      </c>
      <c r="C1804" s="68" t="s">
        <v>2674</v>
      </c>
      <c r="D1804" s="68" t="s">
        <v>2860</v>
      </c>
      <c r="E1804" s="68" t="str">
        <f t="shared" si="229"/>
        <v>OP</v>
      </c>
      <c r="F1804" s="68" t="s">
        <v>2673</v>
      </c>
      <c r="G1804" s="68">
        <f t="shared" si="230"/>
        <v>88</v>
      </c>
      <c r="H1804" s="68">
        <f t="shared" si="232"/>
        <v>15</v>
      </c>
      <c r="I1804" s="68" t="str">
        <f t="shared" si="225"/>
        <v>88_15_OP</v>
      </c>
      <c r="J1804" s="60">
        <v>33.8226334358218</v>
      </c>
      <c r="K1804" s="60">
        <v>54.020297587573403</v>
      </c>
      <c r="L1804" s="60">
        <v>27.750295856347599</v>
      </c>
      <c r="M1804" s="68">
        <v>8</v>
      </c>
      <c r="N1804" s="70">
        <f t="shared" si="226"/>
        <v>0.55555555555555558</v>
      </c>
      <c r="O1804" s="71">
        <v>75732988.180000007</v>
      </c>
      <c r="P1804" s="57">
        <f t="shared" si="227"/>
        <v>0.63361101311941193</v>
      </c>
      <c r="Q1804" s="68">
        <v>5</v>
      </c>
      <c r="R1804" s="68">
        <v>8</v>
      </c>
      <c r="S1804" s="72">
        <f t="shared" si="228"/>
        <v>38.531075626580936</v>
      </c>
    </row>
    <row r="1805" spans="1:19" x14ac:dyDescent="0.25">
      <c r="A1805" s="68">
        <f t="shared" si="231"/>
        <v>1803</v>
      </c>
      <c r="B1805" s="68" t="s">
        <v>585</v>
      </c>
      <c r="C1805" s="68" t="s">
        <v>2674</v>
      </c>
      <c r="D1805" s="68" t="s">
        <v>2893</v>
      </c>
      <c r="E1805" s="68" t="str">
        <f t="shared" si="229"/>
        <v>SOP</v>
      </c>
      <c r="F1805" s="68" t="s">
        <v>2673</v>
      </c>
      <c r="G1805" s="68">
        <f t="shared" si="230"/>
        <v>88</v>
      </c>
      <c r="H1805" s="68">
        <f t="shared" si="232"/>
        <v>15</v>
      </c>
      <c r="I1805" s="68" t="str">
        <f t="shared" si="225"/>
        <v>88_15_SOP</v>
      </c>
      <c r="J1805" s="60">
        <v>33.178489383712098</v>
      </c>
      <c r="K1805" s="60">
        <v>48.0494361165592</v>
      </c>
      <c r="L1805" s="60">
        <v>38.444589442907898</v>
      </c>
      <c r="M1805" s="68">
        <v>7</v>
      </c>
      <c r="N1805" s="70">
        <f t="shared" si="226"/>
        <v>0.44444444444444442</v>
      </c>
      <c r="O1805" s="71">
        <v>43793009.020000003</v>
      </c>
      <c r="P1805" s="57">
        <f t="shared" si="227"/>
        <v>0.36638898688058796</v>
      </c>
      <c r="Q1805" s="68">
        <v>4</v>
      </c>
      <c r="R1805" s="68">
        <v>7</v>
      </c>
      <c r="S1805" s="72">
        <f t="shared" si="228"/>
        <v>39.890838314393065</v>
      </c>
    </row>
    <row r="1806" spans="1:19" x14ac:dyDescent="0.25">
      <c r="A1806" s="68">
        <f t="shared" si="231"/>
        <v>1804</v>
      </c>
      <c r="B1806" s="68" t="s">
        <v>585</v>
      </c>
      <c r="C1806" s="68" t="s">
        <v>2609</v>
      </c>
      <c r="D1806" s="68" t="s">
        <v>2860</v>
      </c>
      <c r="E1806" s="68" t="str">
        <f t="shared" si="229"/>
        <v>OP</v>
      </c>
      <c r="F1806" s="68" t="s">
        <v>2608</v>
      </c>
      <c r="G1806" s="68">
        <f t="shared" si="230"/>
        <v>88</v>
      </c>
      <c r="H1806" s="68">
        <f t="shared" si="232"/>
        <v>16</v>
      </c>
      <c r="I1806" s="68" t="str">
        <f t="shared" si="225"/>
        <v>88_16_OP</v>
      </c>
      <c r="J1806" s="60">
        <v>17.9127827764645</v>
      </c>
      <c r="K1806" s="60">
        <v>62.839563729713703</v>
      </c>
      <c r="L1806" s="60">
        <v>39.946814269108799</v>
      </c>
      <c r="M1806" s="68">
        <v>95</v>
      </c>
      <c r="N1806" s="70">
        <f t="shared" si="226"/>
        <v>0.77333333333333332</v>
      </c>
      <c r="O1806" s="71">
        <v>639517975.48999906</v>
      </c>
      <c r="P1806" s="57">
        <f t="shared" si="227"/>
        <v>0.89595044272121394</v>
      </c>
      <c r="Q1806" s="68">
        <v>58</v>
      </c>
      <c r="R1806" s="68">
        <v>95</v>
      </c>
      <c r="S1806" s="72">
        <f t="shared" si="228"/>
        <v>40.233053591762335</v>
      </c>
    </row>
    <row r="1807" spans="1:19" x14ac:dyDescent="0.25">
      <c r="A1807" s="68">
        <f t="shared" si="231"/>
        <v>1805</v>
      </c>
      <c r="B1807" s="68" t="s">
        <v>585</v>
      </c>
      <c r="C1807" s="68" t="s">
        <v>2609</v>
      </c>
      <c r="D1807" s="68" t="s">
        <v>2893</v>
      </c>
      <c r="E1807" s="68" t="str">
        <f t="shared" si="229"/>
        <v>SOP</v>
      </c>
      <c r="F1807" s="68" t="s">
        <v>2608</v>
      </c>
      <c r="G1807" s="68">
        <f t="shared" si="230"/>
        <v>88</v>
      </c>
      <c r="H1807" s="68">
        <f t="shared" si="232"/>
        <v>16</v>
      </c>
      <c r="I1807" s="68" t="str">
        <f t="shared" si="225"/>
        <v>88_16_SOP</v>
      </c>
      <c r="J1807" s="60">
        <v>14.666238881827899</v>
      </c>
      <c r="K1807" s="60">
        <v>51.115763521247203</v>
      </c>
      <c r="L1807" s="60">
        <v>37.163611292089797</v>
      </c>
      <c r="M1807" s="68">
        <v>22</v>
      </c>
      <c r="N1807" s="70">
        <f t="shared" si="226"/>
        <v>0.22666666666666666</v>
      </c>
      <c r="O1807" s="71">
        <v>74269244.200000003</v>
      </c>
      <c r="P1807" s="57">
        <f t="shared" si="227"/>
        <v>0.10404955727878605</v>
      </c>
      <c r="Q1807" s="68">
        <v>17</v>
      </c>
      <c r="R1807" s="68">
        <v>22</v>
      </c>
      <c r="S1807" s="72">
        <f t="shared" si="228"/>
        <v>34.315204565054962</v>
      </c>
    </row>
    <row r="1808" spans="1:19" x14ac:dyDescent="0.25">
      <c r="A1808" s="68">
        <f t="shared" si="231"/>
        <v>1806</v>
      </c>
      <c r="B1808" s="68" t="s">
        <v>585</v>
      </c>
      <c r="C1808" s="68" t="s">
        <v>2852</v>
      </c>
      <c r="D1808" s="68" t="s">
        <v>2860</v>
      </c>
      <c r="E1808" s="68" t="str">
        <f t="shared" si="229"/>
        <v>OP</v>
      </c>
      <c r="F1808" s="68" t="s">
        <v>2851</v>
      </c>
      <c r="G1808" s="68">
        <f t="shared" si="230"/>
        <v>88</v>
      </c>
      <c r="H1808" s="68">
        <f t="shared" si="232"/>
        <v>17</v>
      </c>
      <c r="I1808" s="68" t="str">
        <f t="shared" si="225"/>
        <v>88_17_OP</v>
      </c>
      <c r="J1808" s="60">
        <v>11.933169915201301</v>
      </c>
      <c r="K1808" s="60">
        <v>82.108298469952103</v>
      </c>
      <c r="L1808" s="60">
        <v>33.802955013619297</v>
      </c>
      <c r="M1808" s="68">
        <v>65</v>
      </c>
      <c r="N1808" s="70">
        <f t="shared" si="226"/>
        <v>0.70769230769230773</v>
      </c>
      <c r="O1808" s="71">
        <v>210624239.81</v>
      </c>
      <c r="P1808" s="57">
        <f t="shared" si="227"/>
        <v>0.99225080380182828</v>
      </c>
      <c r="Q1808" s="68">
        <v>46</v>
      </c>
      <c r="R1808" s="68">
        <v>65</v>
      </c>
      <c r="S1808" s="72">
        <f t="shared" si="228"/>
        <v>42.614807799590899</v>
      </c>
    </row>
    <row r="1809" spans="1:19" x14ac:dyDescent="0.25">
      <c r="A1809" s="68">
        <f t="shared" si="231"/>
        <v>1807</v>
      </c>
      <c r="B1809" s="68" t="s">
        <v>585</v>
      </c>
      <c r="C1809" s="68" t="s">
        <v>2852</v>
      </c>
      <c r="D1809" s="68" t="s">
        <v>3088</v>
      </c>
      <c r="E1809" s="68" t="str">
        <f t="shared" si="229"/>
        <v>SERV</v>
      </c>
      <c r="F1809" s="68" t="s">
        <v>2851</v>
      </c>
      <c r="G1809" s="68">
        <f t="shared" si="230"/>
        <v>88</v>
      </c>
      <c r="H1809" s="68">
        <f t="shared" si="232"/>
        <v>17</v>
      </c>
      <c r="I1809" s="68" t="str">
        <f t="shared" si="225"/>
        <v>88_17_SERV</v>
      </c>
      <c r="J1809" s="60">
        <v>32.387268287140003</v>
      </c>
      <c r="K1809" s="60">
        <v>51.3917462429946</v>
      </c>
      <c r="L1809" s="60">
        <v>9.5564574950815206</v>
      </c>
      <c r="M1809" s="68">
        <v>22</v>
      </c>
      <c r="N1809" s="70">
        <f t="shared" si="226"/>
        <v>0.29230769230769232</v>
      </c>
      <c r="O1809" s="71">
        <v>1644915.33</v>
      </c>
      <c r="P1809" s="57">
        <f t="shared" si="227"/>
        <v>7.7491961981716682E-3</v>
      </c>
      <c r="Q1809" s="68">
        <v>19</v>
      </c>
      <c r="R1809" s="68">
        <v>22</v>
      </c>
      <c r="S1809" s="72">
        <f t="shared" si="228"/>
        <v>31.111824008405375</v>
      </c>
    </row>
    <row r="1810" spans="1:19" x14ac:dyDescent="0.25">
      <c r="A1810" s="68">
        <f t="shared" si="231"/>
        <v>1808</v>
      </c>
      <c r="B1810" s="68" t="s">
        <v>585</v>
      </c>
      <c r="C1810" s="68" t="s">
        <v>1869</v>
      </c>
      <c r="D1810" s="68" t="s">
        <v>2399</v>
      </c>
      <c r="E1810" s="68" t="str">
        <f t="shared" si="229"/>
        <v>AD</v>
      </c>
      <c r="F1810" s="68" t="s">
        <v>1868</v>
      </c>
      <c r="G1810" s="68">
        <f t="shared" si="230"/>
        <v>88</v>
      </c>
      <c r="H1810" s="68">
        <f t="shared" si="232"/>
        <v>18</v>
      </c>
      <c r="I1810" s="68" t="str">
        <f t="shared" si="225"/>
        <v>88_18_AD</v>
      </c>
      <c r="J1810" s="60">
        <v>36.355357020958699</v>
      </c>
      <c r="K1810" s="60">
        <v>33.327031753215302</v>
      </c>
      <c r="L1810" s="60">
        <v>25.700315186352899</v>
      </c>
      <c r="M1810" s="68">
        <v>7</v>
      </c>
      <c r="N1810" s="70">
        <f t="shared" si="226"/>
        <v>0.10169491525423729</v>
      </c>
      <c r="O1810" s="71">
        <v>776065</v>
      </c>
      <c r="P1810" s="57">
        <f t="shared" si="227"/>
        <v>5.9861453978661125E-3</v>
      </c>
      <c r="Q1810" s="68">
        <v>6</v>
      </c>
      <c r="R1810" s="68">
        <v>7</v>
      </c>
      <c r="S1810" s="72">
        <f t="shared" si="228"/>
        <v>31.794234653508965</v>
      </c>
    </row>
    <row r="1811" spans="1:19" x14ac:dyDescent="0.25">
      <c r="A1811" s="68">
        <f t="shared" si="231"/>
        <v>1809</v>
      </c>
      <c r="B1811" s="68" t="s">
        <v>585</v>
      </c>
      <c r="C1811" s="68" t="s">
        <v>1869</v>
      </c>
      <c r="D1811" s="68" t="s">
        <v>2860</v>
      </c>
      <c r="E1811" s="68" t="str">
        <f t="shared" si="229"/>
        <v>OP</v>
      </c>
      <c r="F1811" s="68" t="s">
        <v>1868</v>
      </c>
      <c r="G1811" s="68">
        <f t="shared" si="230"/>
        <v>88</v>
      </c>
      <c r="H1811" s="68">
        <f t="shared" si="232"/>
        <v>18</v>
      </c>
      <c r="I1811" s="68" t="str">
        <f t="shared" si="225"/>
        <v>88_18_OP</v>
      </c>
      <c r="J1811" s="60">
        <v>22.7237698161995</v>
      </c>
      <c r="K1811" s="60">
        <v>43.551941943816203</v>
      </c>
      <c r="L1811" s="60">
        <v>19.028936242997901</v>
      </c>
      <c r="M1811" s="68">
        <v>32</v>
      </c>
      <c r="N1811" s="70">
        <f t="shared" si="226"/>
        <v>0.3728813559322034</v>
      </c>
      <c r="O1811" s="71">
        <v>109241626.78</v>
      </c>
      <c r="P1811" s="57">
        <f t="shared" si="227"/>
        <v>0.84263078660228774</v>
      </c>
      <c r="Q1811" s="68">
        <v>22</v>
      </c>
      <c r="R1811" s="68">
        <v>32</v>
      </c>
      <c r="S1811" s="72">
        <f t="shared" si="228"/>
        <v>28.4348826676712</v>
      </c>
    </row>
    <row r="1812" spans="1:19" x14ac:dyDescent="0.25">
      <c r="A1812" s="68">
        <f t="shared" si="231"/>
        <v>1810</v>
      </c>
      <c r="B1812" s="68" t="s">
        <v>585</v>
      </c>
      <c r="C1812" s="68" t="s">
        <v>1869</v>
      </c>
      <c r="D1812" s="68" t="s">
        <v>3088</v>
      </c>
      <c r="E1812" s="68" t="str">
        <f t="shared" si="229"/>
        <v>SERV</v>
      </c>
      <c r="F1812" s="68" t="s">
        <v>1868</v>
      </c>
      <c r="G1812" s="68">
        <f t="shared" si="230"/>
        <v>88</v>
      </c>
      <c r="H1812" s="68">
        <f t="shared" si="232"/>
        <v>18</v>
      </c>
      <c r="I1812" s="68" t="str">
        <f t="shared" si="225"/>
        <v>88_18_SERV</v>
      </c>
      <c r="J1812" s="60">
        <v>45.423497744063702</v>
      </c>
      <c r="K1812" s="60">
        <v>46.583910911123397</v>
      </c>
      <c r="L1812" s="60">
        <v>29.587628509582999</v>
      </c>
      <c r="M1812" s="68">
        <v>22</v>
      </c>
      <c r="N1812" s="70">
        <f t="shared" si="226"/>
        <v>0.32203389830508472</v>
      </c>
      <c r="O1812" s="71">
        <v>3850435.38</v>
      </c>
      <c r="P1812" s="57">
        <f t="shared" si="227"/>
        <v>2.9700174637134587E-2</v>
      </c>
      <c r="Q1812" s="68">
        <v>19</v>
      </c>
      <c r="R1812" s="68">
        <v>22</v>
      </c>
      <c r="S1812" s="72">
        <f t="shared" si="228"/>
        <v>40.531679054923366</v>
      </c>
    </row>
    <row r="1813" spans="1:19" x14ac:dyDescent="0.25">
      <c r="A1813" s="68">
        <f t="shared" si="231"/>
        <v>1811</v>
      </c>
      <c r="B1813" s="68" t="s">
        <v>585</v>
      </c>
      <c r="C1813" s="68" t="s">
        <v>1869</v>
      </c>
      <c r="D1813" s="68" t="s">
        <v>2893</v>
      </c>
      <c r="E1813" s="68" t="str">
        <f t="shared" si="229"/>
        <v>SOP</v>
      </c>
      <c r="F1813" s="68" t="s">
        <v>1868</v>
      </c>
      <c r="G1813" s="68">
        <f t="shared" si="230"/>
        <v>88</v>
      </c>
      <c r="H1813" s="68">
        <f t="shared" si="232"/>
        <v>18</v>
      </c>
      <c r="I1813" s="68" t="str">
        <f t="shared" si="225"/>
        <v>88_18_SOP</v>
      </c>
      <c r="J1813" s="60">
        <v>9.2396161146288396</v>
      </c>
      <c r="K1813" s="60">
        <v>63.582595484225102</v>
      </c>
      <c r="L1813" s="60">
        <v>26.207686011408398</v>
      </c>
      <c r="M1813" s="68">
        <v>12</v>
      </c>
      <c r="N1813" s="70">
        <f t="shared" si="226"/>
        <v>0.20338983050847459</v>
      </c>
      <c r="O1813" s="71">
        <v>15775399.42</v>
      </c>
      <c r="P1813" s="57">
        <f t="shared" si="227"/>
        <v>0.12168289336271154</v>
      </c>
      <c r="Q1813" s="68">
        <v>12</v>
      </c>
      <c r="R1813" s="68">
        <v>12</v>
      </c>
      <c r="S1813" s="72">
        <f t="shared" si="228"/>
        <v>33.009965870087449</v>
      </c>
    </row>
    <row r="1814" spans="1:19" x14ac:dyDescent="0.25">
      <c r="A1814" s="68">
        <f t="shared" si="231"/>
        <v>1812</v>
      </c>
      <c r="B1814" s="68" t="s">
        <v>585</v>
      </c>
      <c r="C1814" s="68" t="s">
        <v>2670</v>
      </c>
      <c r="D1814" s="68" t="s">
        <v>2860</v>
      </c>
      <c r="E1814" s="68" t="str">
        <f t="shared" si="229"/>
        <v>OP</v>
      </c>
      <c r="F1814" s="68" t="s">
        <v>2669</v>
      </c>
      <c r="G1814" s="68">
        <f t="shared" si="230"/>
        <v>88</v>
      </c>
      <c r="H1814" s="68">
        <f t="shared" si="232"/>
        <v>19</v>
      </c>
      <c r="I1814" s="68" t="str">
        <f t="shared" si="225"/>
        <v>88_19_OP</v>
      </c>
      <c r="J1814" s="60">
        <v>30.1777387752104</v>
      </c>
      <c r="K1814" s="60">
        <v>63.285530815683998</v>
      </c>
      <c r="L1814" s="60">
        <v>33.067054341140803</v>
      </c>
      <c r="M1814" s="68">
        <v>99</v>
      </c>
      <c r="N1814" s="70">
        <f t="shared" si="226"/>
        <v>0.6428571428571429</v>
      </c>
      <c r="O1814" s="71">
        <v>301041106.70999998</v>
      </c>
      <c r="P1814" s="57">
        <f t="shared" si="227"/>
        <v>0.9350570855897441</v>
      </c>
      <c r="Q1814" s="68">
        <v>36</v>
      </c>
      <c r="R1814" s="68">
        <v>99</v>
      </c>
      <c r="S1814" s="72">
        <f t="shared" si="228"/>
        <v>42.176774644011736</v>
      </c>
    </row>
    <row r="1815" spans="1:19" x14ac:dyDescent="0.25">
      <c r="A1815" s="68">
        <f t="shared" si="231"/>
        <v>1813</v>
      </c>
      <c r="B1815" s="68" t="s">
        <v>585</v>
      </c>
      <c r="C1815" s="68" t="s">
        <v>2670</v>
      </c>
      <c r="D1815" s="68" t="s">
        <v>2893</v>
      </c>
      <c r="E1815" s="68" t="str">
        <f t="shared" si="229"/>
        <v>SOP</v>
      </c>
      <c r="F1815" s="68" t="s">
        <v>2669</v>
      </c>
      <c r="G1815" s="68">
        <f t="shared" si="230"/>
        <v>88</v>
      </c>
      <c r="H1815" s="68">
        <f t="shared" si="232"/>
        <v>19</v>
      </c>
      <c r="I1815" s="68" t="str">
        <f t="shared" si="225"/>
        <v>88_19_SOP</v>
      </c>
      <c r="J1815" s="60">
        <v>24.8806411439035</v>
      </c>
      <c r="K1815" s="60">
        <v>51.606257880358598</v>
      </c>
      <c r="L1815" s="60">
        <v>38.124217864217002</v>
      </c>
      <c r="M1815" s="68">
        <v>30</v>
      </c>
      <c r="N1815" s="70">
        <f t="shared" si="226"/>
        <v>0.35714285714285715</v>
      </c>
      <c r="O1815" s="71">
        <v>20908335.039999899</v>
      </c>
      <c r="P1815" s="57">
        <f t="shared" si="227"/>
        <v>6.4942914410255861E-2</v>
      </c>
      <c r="Q1815" s="68">
        <v>20</v>
      </c>
      <c r="R1815" s="68">
        <v>30</v>
      </c>
      <c r="S1815" s="72">
        <f t="shared" si="228"/>
        <v>38.203705629493037</v>
      </c>
    </row>
    <row r="1816" spans="1:19" x14ac:dyDescent="0.25">
      <c r="A1816" s="68">
        <f t="shared" si="231"/>
        <v>1814</v>
      </c>
      <c r="B1816" s="68" t="s">
        <v>585</v>
      </c>
      <c r="C1816" s="68" t="s">
        <v>2489</v>
      </c>
      <c r="D1816" s="68" t="s">
        <v>2860</v>
      </c>
      <c r="E1816" s="68" t="str">
        <f t="shared" si="229"/>
        <v>OP</v>
      </c>
      <c r="F1816" s="68" t="s">
        <v>2488</v>
      </c>
      <c r="G1816" s="68">
        <f t="shared" si="230"/>
        <v>88</v>
      </c>
      <c r="H1816" s="68">
        <f t="shared" si="232"/>
        <v>20</v>
      </c>
      <c r="I1816" s="68" t="str">
        <f t="shared" si="225"/>
        <v>88_20_OP</v>
      </c>
      <c r="J1816" s="60">
        <v>26.618920218828201</v>
      </c>
      <c r="K1816" s="60">
        <v>48.190562376524802</v>
      </c>
      <c r="L1816" s="60">
        <v>24.538003727195498</v>
      </c>
      <c r="M1816" s="68">
        <v>27</v>
      </c>
      <c r="N1816" s="70">
        <f t="shared" si="226"/>
        <v>0.69444444444444442</v>
      </c>
      <c r="O1816" s="71">
        <v>95198245.671000004</v>
      </c>
      <c r="P1816" s="57">
        <f t="shared" si="227"/>
        <v>0.79838427860423866</v>
      </c>
      <c r="Q1816" s="68">
        <v>25</v>
      </c>
      <c r="R1816" s="68">
        <v>27</v>
      </c>
      <c r="S1816" s="72">
        <f t="shared" si="228"/>
        <v>33.115828774182837</v>
      </c>
    </row>
    <row r="1817" spans="1:19" x14ac:dyDescent="0.25">
      <c r="A1817" s="68">
        <f t="shared" si="231"/>
        <v>1815</v>
      </c>
      <c r="B1817" s="68" t="s">
        <v>585</v>
      </c>
      <c r="C1817" s="68" t="s">
        <v>2489</v>
      </c>
      <c r="D1817" s="68" t="s">
        <v>2893</v>
      </c>
      <c r="E1817" s="68" t="str">
        <f t="shared" si="229"/>
        <v>SOP</v>
      </c>
      <c r="F1817" s="68" t="s">
        <v>2488</v>
      </c>
      <c r="G1817" s="68">
        <f t="shared" si="230"/>
        <v>88</v>
      </c>
      <c r="H1817" s="68">
        <f t="shared" si="232"/>
        <v>20</v>
      </c>
      <c r="I1817" s="68" t="str">
        <f t="shared" si="225"/>
        <v>88_20_SOP</v>
      </c>
      <c r="J1817" s="60">
        <v>34.272629176398503</v>
      </c>
      <c r="K1817" s="60">
        <v>48.910556738889397</v>
      </c>
      <c r="L1817" s="60">
        <v>31.069735450835999</v>
      </c>
      <c r="M1817" s="68">
        <v>12</v>
      </c>
      <c r="N1817" s="70">
        <f t="shared" si="226"/>
        <v>0.30555555555555558</v>
      </c>
      <c r="O1817" s="71">
        <v>24040381.920000002</v>
      </c>
      <c r="P1817" s="57">
        <f t="shared" si="227"/>
        <v>0.20161572139576137</v>
      </c>
      <c r="Q1817" s="68">
        <v>11</v>
      </c>
      <c r="R1817" s="68">
        <v>12</v>
      </c>
      <c r="S1817" s="72">
        <f t="shared" si="228"/>
        <v>38.084307122041302</v>
      </c>
    </row>
    <row r="1818" spans="1:19" x14ac:dyDescent="0.25">
      <c r="A1818" s="68">
        <f t="shared" si="231"/>
        <v>1816</v>
      </c>
      <c r="B1818" s="68" t="s">
        <v>585</v>
      </c>
      <c r="C1818" s="68" t="s">
        <v>2857</v>
      </c>
      <c r="D1818" s="68" t="s">
        <v>2860</v>
      </c>
      <c r="E1818" s="68" t="str">
        <f t="shared" si="229"/>
        <v>OP</v>
      </c>
      <c r="F1818" s="68" t="s">
        <v>2856</v>
      </c>
      <c r="G1818" s="68">
        <f t="shared" si="230"/>
        <v>88</v>
      </c>
      <c r="H1818" s="68">
        <f t="shared" si="232"/>
        <v>21</v>
      </c>
      <c r="I1818" s="68" t="str">
        <f t="shared" si="225"/>
        <v>88_21_OP</v>
      </c>
      <c r="J1818" s="60">
        <v>33.4765277961883</v>
      </c>
      <c r="K1818" s="60">
        <v>58.293410304034602</v>
      </c>
      <c r="L1818" s="60">
        <v>18.920656265691498</v>
      </c>
      <c r="M1818" s="68">
        <v>11</v>
      </c>
      <c r="N1818" s="70">
        <f t="shared" si="226"/>
        <v>1</v>
      </c>
      <c r="O1818" s="71">
        <v>44167382.350000001</v>
      </c>
      <c r="P1818" s="57">
        <f t="shared" si="227"/>
        <v>1</v>
      </c>
      <c r="Q1818" s="68">
        <v>11</v>
      </c>
      <c r="R1818" s="68">
        <v>11</v>
      </c>
      <c r="S1818" s="72">
        <f t="shared" si="228"/>
        <v>36.896864788638133</v>
      </c>
    </row>
    <row r="1819" spans="1:19" x14ac:dyDescent="0.25">
      <c r="A1819" s="68">
        <f t="shared" si="231"/>
        <v>1817</v>
      </c>
      <c r="B1819" s="68" t="s">
        <v>585</v>
      </c>
      <c r="C1819" s="68" t="s">
        <v>2208</v>
      </c>
      <c r="D1819" s="68" t="s">
        <v>2399</v>
      </c>
      <c r="E1819" s="68" t="str">
        <f t="shared" si="229"/>
        <v>AD</v>
      </c>
      <c r="F1819" s="68" t="s">
        <v>2207</v>
      </c>
      <c r="G1819" s="68">
        <f t="shared" si="230"/>
        <v>88</v>
      </c>
      <c r="H1819" s="68">
        <f t="shared" si="232"/>
        <v>22</v>
      </c>
      <c r="I1819" s="68" t="str">
        <f t="shared" si="225"/>
        <v>88_22_AD</v>
      </c>
      <c r="J1819" s="60">
        <v>50.629786237585897</v>
      </c>
      <c r="K1819" s="60">
        <v>84.090470442325994</v>
      </c>
      <c r="L1819" s="60">
        <v>57.301892370080203</v>
      </c>
      <c r="M1819" s="68">
        <v>55</v>
      </c>
      <c r="N1819" s="70">
        <f t="shared" si="226"/>
        <v>0.36470588235294116</v>
      </c>
      <c r="O1819" s="71">
        <v>680237016.92999995</v>
      </c>
      <c r="P1819" s="57">
        <f t="shared" si="227"/>
        <v>0.8084473008525852</v>
      </c>
      <c r="Q1819" s="68">
        <v>31</v>
      </c>
      <c r="R1819" s="68">
        <v>55</v>
      </c>
      <c r="S1819" s="72">
        <f t="shared" si="228"/>
        <v>64.007383016664036</v>
      </c>
    </row>
    <row r="1820" spans="1:19" x14ac:dyDescent="0.25">
      <c r="A1820" s="68">
        <f t="shared" si="231"/>
        <v>1818</v>
      </c>
      <c r="B1820" s="68" t="s">
        <v>585</v>
      </c>
      <c r="C1820" s="68" t="s">
        <v>2208</v>
      </c>
      <c r="D1820" s="68" t="s">
        <v>2860</v>
      </c>
      <c r="E1820" s="68" t="str">
        <f t="shared" si="229"/>
        <v>OP</v>
      </c>
      <c r="F1820" s="68" t="s">
        <v>2207</v>
      </c>
      <c r="G1820" s="68">
        <f t="shared" si="230"/>
        <v>88</v>
      </c>
      <c r="H1820" s="68">
        <f t="shared" si="232"/>
        <v>22</v>
      </c>
      <c r="I1820" s="68" t="str">
        <f t="shared" si="225"/>
        <v>88_22_OP</v>
      </c>
      <c r="J1820" s="60">
        <v>35.329530739726103</v>
      </c>
      <c r="K1820" s="60">
        <v>77.0453951239232</v>
      </c>
      <c r="L1820" s="60">
        <v>41.641679746870203</v>
      </c>
      <c r="M1820" s="68">
        <v>18</v>
      </c>
      <c r="N1820" s="70">
        <f t="shared" si="226"/>
        <v>0.17647058823529413</v>
      </c>
      <c r="O1820" s="71">
        <v>66421708.259999998</v>
      </c>
      <c r="P1820" s="57">
        <f t="shared" si="227"/>
        <v>7.8940794788209423E-2</v>
      </c>
      <c r="Q1820" s="68">
        <v>15</v>
      </c>
      <c r="R1820" s="68">
        <v>18</v>
      </c>
      <c r="S1820" s="72">
        <f t="shared" si="228"/>
        <v>51.33886853683984</v>
      </c>
    </row>
    <row r="1821" spans="1:19" x14ac:dyDescent="0.25">
      <c r="A1821" s="68">
        <f t="shared" si="231"/>
        <v>1819</v>
      </c>
      <c r="B1821" s="68" t="s">
        <v>585</v>
      </c>
      <c r="C1821" s="68" t="s">
        <v>2208</v>
      </c>
      <c r="D1821" s="68" t="s">
        <v>3088</v>
      </c>
      <c r="E1821" s="68" t="str">
        <f t="shared" si="229"/>
        <v>SERV</v>
      </c>
      <c r="F1821" s="68" t="s">
        <v>2207</v>
      </c>
      <c r="G1821" s="68">
        <f t="shared" si="230"/>
        <v>88</v>
      </c>
      <c r="H1821" s="68">
        <f t="shared" si="232"/>
        <v>22</v>
      </c>
      <c r="I1821" s="68" t="str">
        <f t="shared" si="225"/>
        <v>88_22_SERV</v>
      </c>
      <c r="J1821" s="60">
        <v>41.544098779192403</v>
      </c>
      <c r="K1821" s="60">
        <v>84.210315012734497</v>
      </c>
      <c r="L1821" s="60">
        <v>56.269765134024198</v>
      </c>
      <c r="M1821" s="68">
        <v>26</v>
      </c>
      <c r="N1821" s="70">
        <f t="shared" si="226"/>
        <v>0.28235294117647058</v>
      </c>
      <c r="O1821" s="71">
        <v>39785202.700000003</v>
      </c>
      <c r="P1821" s="57">
        <f t="shared" si="227"/>
        <v>4.7283871556783957E-2</v>
      </c>
      <c r="Q1821" s="68">
        <v>24</v>
      </c>
      <c r="R1821" s="68">
        <v>26</v>
      </c>
      <c r="S1821" s="72">
        <f t="shared" si="228"/>
        <v>60.674726308650371</v>
      </c>
    </row>
    <row r="1822" spans="1:19" x14ac:dyDescent="0.25">
      <c r="A1822" s="68">
        <f t="shared" si="231"/>
        <v>1820</v>
      </c>
      <c r="B1822" s="68" t="s">
        <v>585</v>
      </c>
      <c r="C1822" s="68" t="s">
        <v>2208</v>
      </c>
      <c r="D1822" s="68" t="s">
        <v>2893</v>
      </c>
      <c r="E1822" s="68" t="str">
        <f t="shared" si="229"/>
        <v>SOP</v>
      </c>
      <c r="F1822" s="68" t="s">
        <v>2207</v>
      </c>
      <c r="G1822" s="68">
        <f t="shared" si="230"/>
        <v>88</v>
      </c>
      <c r="H1822" s="68">
        <f t="shared" si="232"/>
        <v>22</v>
      </c>
      <c r="I1822" s="68" t="str">
        <f t="shared" si="225"/>
        <v>88_22_SOP</v>
      </c>
      <c r="J1822" s="60">
        <v>21.6089225514636</v>
      </c>
      <c r="K1822" s="60">
        <v>73.105635085906997</v>
      </c>
      <c r="L1822" s="60">
        <v>50.247752868361999</v>
      </c>
      <c r="M1822" s="68">
        <v>19</v>
      </c>
      <c r="N1822" s="70">
        <f t="shared" si="226"/>
        <v>0.17647058823529413</v>
      </c>
      <c r="O1822" s="71">
        <v>54967771.069999903</v>
      </c>
      <c r="P1822" s="57">
        <f t="shared" si="227"/>
        <v>6.532803280242129E-2</v>
      </c>
      <c r="Q1822" s="68">
        <v>15</v>
      </c>
      <c r="R1822" s="68">
        <v>19</v>
      </c>
      <c r="S1822" s="72">
        <f t="shared" si="228"/>
        <v>48.320770168577532</v>
      </c>
    </row>
    <row r="1823" spans="1:19" x14ac:dyDescent="0.25">
      <c r="A1823" s="68">
        <f t="shared" si="231"/>
        <v>1821</v>
      </c>
      <c r="B1823" s="68" t="s">
        <v>585</v>
      </c>
      <c r="C1823" s="68" t="s">
        <v>2352</v>
      </c>
      <c r="D1823" s="68" t="s">
        <v>2399</v>
      </c>
      <c r="E1823" s="68" t="str">
        <f t="shared" si="229"/>
        <v>AD</v>
      </c>
      <c r="F1823" s="68" t="s">
        <v>2351</v>
      </c>
      <c r="G1823" s="68">
        <f t="shared" si="230"/>
        <v>88</v>
      </c>
      <c r="H1823" s="68">
        <f t="shared" si="232"/>
        <v>23</v>
      </c>
      <c r="I1823" s="68" t="str">
        <f t="shared" si="225"/>
        <v>88_23_AD</v>
      </c>
      <c r="J1823" s="60">
        <v>50.201296622124701</v>
      </c>
      <c r="K1823" s="60">
        <v>99.215262850397593</v>
      </c>
      <c r="L1823" s="60">
        <v>56.220616728910898</v>
      </c>
      <c r="M1823" s="68">
        <v>71</v>
      </c>
      <c r="N1823" s="70">
        <f t="shared" si="226"/>
        <v>0.58750000000000002</v>
      </c>
      <c r="O1823" s="71">
        <v>333975369.72000003</v>
      </c>
      <c r="P1823" s="57">
        <f t="shared" si="227"/>
        <v>0.75881763981860118</v>
      </c>
      <c r="Q1823" s="68">
        <v>47</v>
      </c>
      <c r="R1823" s="68">
        <v>71</v>
      </c>
      <c r="S1823" s="72">
        <f t="shared" si="228"/>
        <v>68.545725400477735</v>
      </c>
    </row>
    <row r="1824" spans="1:19" x14ac:dyDescent="0.25">
      <c r="A1824" s="68">
        <f t="shared" si="231"/>
        <v>1822</v>
      </c>
      <c r="B1824" s="68" t="s">
        <v>585</v>
      </c>
      <c r="C1824" s="68" t="s">
        <v>2352</v>
      </c>
      <c r="D1824" s="68" t="s">
        <v>2860</v>
      </c>
      <c r="E1824" s="68" t="str">
        <f t="shared" si="229"/>
        <v>OP</v>
      </c>
      <c r="F1824" s="68" t="s">
        <v>2351</v>
      </c>
      <c r="G1824" s="68">
        <f t="shared" si="230"/>
        <v>88</v>
      </c>
      <c r="H1824" s="68">
        <f t="shared" si="232"/>
        <v>23</v>
      </c>
      <c r="I1824" s="68" t="str">
        <f t="shared" si="225"/>
        <v>88_23_OP</v>
      </c>
      <c r="J1824" s="60">
        <v>46.700223735245999</v>
      </c>
      <c r="K1824" s="60">
        <v>73.196928391069704</v>
      </c>
      <c r="L1824" s="60">
        <v>43.827848217564899</v>
      </c>
      <c r="M1824" s="68">
        <v>9</v>
      </c>
      <c r="N1824" s="70">
        <f t="shared" si="226"/>
        <v>8.7499999999999994E-2</v>
      </c>
      <c r="O1824" s="71">
        <v>24507050.710000001</v>
      </c>
      <c r="P1824" s="57">
        <f t="shared" si="227"/>
        <v>5.5681897722780892E-2</v>
      </c>
      <c r="Q1824" s="68">
        <v>7</v>
      </c>
      <c r="R1824" s="68">
        <v>9</v>
      </c>
      <c r="S1824" s="72">
        <f t="shared" si="228"/>
        <v>54.575000114626867</v>
      </c>
    </row>
    <row r="1825" spans="1:19" x14ac:dyDescent="0.25">
      <c r="A1825" s="68">
        <f t="shared" si="231"/>
        <v>1823</v>
      </c>
      <c r="B1825" s="68" t="s">
        <v>585</v>
      </c>
      <c r="C1825" s="68" t="s">
        <v>2352</v>
      </c>
      <c r="D1825" s="68" t="s">
        <v>3088</v>
      </c>
      <c r="E1825" s="68" t="str">
        <f t="shared" si="229"/>
        <v>SERV</v>
      </c>
      <c r="F1825" s="68" t="s">
        <v>2351</v>
      </c>
      <c r="G1825" s="68">
        <f t="shared" si="230"/>
        <v>88</v>
      </c>
      <c r="H1825" s="68">
        <f t="shared" si="232"/>
        <v>23</v>
      </c>
      <c r="I1825" s="68" t="str">
        <f t="shared" si="225"/>
        <v>88_23_SERV</v>
      </c>
      <c r="J1825" s="60">
        <v>62.026592907444503</v>
      </c>
      <c r="K1825" s="60">
        <v>100</v>
      </c>
      <c r="L1825" s="60">
        <v>59.344266906028999</v>
      </c>
      <c r="M1825" s="68">
        <v>28</v>
      </c>
      <c r="N1825" s="70">
        <f t="shared" si="226"/>
        <v>0.32500000000000001</v>
      </c>
      <c r="O1825" s="71">
        <v>81643575.849999994</v>
      </c>
      <c r="P1825" s="57">
        <f t="shared" si="227"/>
        <v>0.18550046245861804</v>
      </c>
      <c r="Q1825" s="68">
        <v>26</v>
      </c>
      <c r="R1825" s="68">
        <v>28</v>
      </c>
      <c r="S1825" s="72">
        <f t="shared" si="228"/>
        <v>73.790286604491158</v>
      </c>
    </row>
    <row r="1826" spans="1:19" x14ac:dyDescent="0.25">
      <c r="A1826" s="68">
        <f t="shared" si="231"/>
        <v>1824</v>
      </c>
      <c r="B1826" s="68" t="s">
        <v>585</v>
      </c>
      <c r="C1826" s="68" t="s">
        <v>2867</v>
      </c>
      <c r="D1826" s="68" t="s">
        <v>2893</v>
      </c>
      <c r="E1826" s="68" t="str">
        <f t="shared" si="229"/>
        <v>SOP</v>
      </c>
      <c r="F1826" s="69" t="s">
        <v>2866</v>
      </c>
      <c r="G1826" s="68">
        <f t="shared" si="230"/>
        <v>88</v>
      </c>
      <c r="H1826" s="68">
        <f t="shared" si="232"/>
        <v>24</v>
      </c>
      <c r="I1826" s="68" t="str">
        <f t="shared" si="225"/>
        <v>88_24_SOP</v>
      </c>
      <c r="J1826" s="60">
        <v>38.433697906769197</v>
      </c>
      <c r="K1826" s="60">
        <v>62.681953036777102</v>
      </c>
      <c r="L1826" s="60">
        <v>49.657594697089301</v>
      </c>
      <c r="M1826" s="68">
        <v>12</v>
      </c>
      <c r="N1826" s="70">
        <f t="shared" si="226"/>
        <v>1</v>
      </c>
      <c r="O1826" s="71">
        <v>26627931.109999999</v>
      </c>
      <c r="P1826" s="57">
        <f t="shared" si="227"/>
        <v>1</v>
      </c>
      <c r="Q1826" s="68">
        <v>9</v>
      </c>
      <c r="R1826" s="68">
        <v>12</v>
      </c>
      <c r="S1826" s="72">
        <f t="shared" si="228"/>
        <v>50.257748546878531</v>
      </c>
    </row>
    <row r="1827" spans="1:19" x14ac:dyDescent="0.25">
      <c r="A1827" s="68">
        <f t="shared" si="231"/>
        <v>1825</v>
      </c>
      <c r="B1827" s="68" t="s">
        <v>585</v>
      </c>
      <c r="C1827" s="68" t="s">
        <v>2846</v>
      </c>
      <c r="D1827" s="68" t="s">
        <v>2860</v>
      </c>
      <c r="E1827" s="68" t="str">
        <f t="shared" si="229"/>
        <v>OP</v>
      </c>
      <c r="F1827" s="68" t="s">
        <v>2845</v>
      </c>
      <c r="G1827" s="68">
        <f t="shared" si="230"/>
        <v>88</v>
      </c>
      <c r="H1827" s="68">
        <f t="shared" si="232"/>
        <v>25</v>
      </c>
      <c r="I1827" s="68" t="str">
        <f t="shared" si="225"/>
        <v>88_25_OP</v>
      </c>
      <c r="J1827" s="60">
        <v>27.8743767209445</v>
      </c>
      <c r="K1827" s="60">
        <v>29.660741677995201</v>
      </c>
      <c r="L1827" s="60">
        <v>24.518300938383099</v>
      </c>
      <c r="M1827" s="68">
        <v>21</v>
      </c>
      <c r="N1827" s="70">
        <f t="shared" si="226"/>
        <v>0.5357142857142857</v>
      </c>
      <c r="O1827" s="71">
        <v>92239499.609999999</v>
      </c>
      <c r="P1827" s="57">
        <f t="shared" si="227"/>
        <v>0.69881689645490186</v>
      </c>
      <c r="Q1827" s="68">
        <v>15</v>
      </c>
      <c r="R1827" s="68">
        <v>21</v>
      </c>
      <c r="S1827" s="72">
        <f t="shared" si="228"/>
        <v>27.351139779107598</v>
      </c>
    </row>
    <row r="1828" spans="1:19" x14ac:dyDescent="0.25">
      <c r="A1828" s="68">
        <f t="shared" si="231"/>
        <v>1826</v>
      </c>
      <c r="B1828" s="68" t="s">
        <v>585</v>
      </c>
      <c r="C1828" s="68" t="s">
        <v>2846</v>
      </c>
      <c r="D1828" s="68" t="s">
        <v>2893</v>
      </c>
      <c r="E1828" s="68" t="str">
        <f t="shared" si="229"/>
        <v>SOP</v>
      </c>
      <c r="F1828" s="68" t="s">
        <v>2845</v>
      </c>
      <c r="G1828" s="68">
        <f t="shared" si="230"/>
        <v>88</v>
      </c>
      <c r="H1828" s="68">
        <f t="shared" si="232"/>
        <v>25</v>
      </c>
      <c r="I1828" s="68" t="str">
        <f t="shared" si="225"/>
        <v>88_25_SOP</v>
      </c>
      <c r="J1828" s="60">
        <v>17.3623036072978</v>
      </c>
      <c r="K1828" s="60">
        <v>39.822918862096003</v>
      </c>
      <c r="L1828" s="60">
        <v>45.852448748718501</v>
      </c>
      <c r="M1828" s="68">
        <v>14</v>
      </c>
      <c r="N1828" s="70">
        <f t="shared" si="226"/>
        <v>0.4642857142857143</v>
      </c>
      <c r="O1828" s="71">
        <v>39754303.170000002</v>
      </c>
      <c r="P1828" s="57">
        <f t="shared" si="227"/>
        <v>0.30118310354509814</v>
      </c>
      <c r="Q1828" s="68">
        <v>13</v>
      </c>
      <c r="R1828" s="68">
        <v>14</v>
      </c>
      <c r="S1828" s="72">
        <f t="shared" si="228"/>
        <v>34.345890406037434</v>
      </c>
    </row>
    <row r="1829" spans="1:19" x14ac:dyDescent="0.25">
      <c r="A1829" s="68">
        <f t="shared" si="231"/>
        <v>1827</v>
      </c>
      <c r="B1829" s="68" t="s">
        <v>585</v>
      </c>
      <c r="C1829" s="68" t="s">
        <v>2802</v>
      </c>
      <c r="D1829" s="68" t="s">
        <v>2860</v>
      </c>
      <c r="E1829" s="68" t="str">
        <f t="shared" si="229"/>
        <v>OP</v>
      </c>
      <c r="F1829" s="68" t="s">
        <v>2801</v>
      </c>
      <c r="G1829" s="68">
        <f t="shared" si="230"/>
        <v>88</v>
      </c>
      <c r="H1829" s="68">
        <f t="shared" si="232"/>
        <v>26</v>
      </c>
      <c r="I1829" s="68" t="str">
        <f t="shared" si="225"/>
        <v>88_26_OP</v>
      </c>
      <c r="J1829" s="60">
        <v>22.438602810624701</v>
      </c>
      <c r="K1829" s="60">
        <v>40.1029421032678</v>
      </c>
      <c r="L1829" s="60">
        <v>28.3332852650944</v>
      </c>
      <c r="M1829" s="68">
        <v>17</v>
      </c>
      <c r="N1829" s="70">
        <f t="shared" si="226"/>
        <v>0.60869565217391308</v>
      </c>
      <c r="O1829" s="71">
        <v>119327342.26000001</v>
      </c>
      <c r="P1829" s="57">
        <f t="shared" si="227"/>
        <v>0.66274666147392147</v>
      </c>
      <c r="Q1829" s="68">
        <v>14</v>
      </c>
      <c r="R1829" s="68">
        <v>17</v>
      </c>
      <c r="S1829" s="72">
        <f t="shared" si="228"/>
        <v>30.2916100596623</v>
      </c>
    </row>
    <row r="1830" spans="1:19" x14ac:dyDescent="0.25">
      <c r="A1830" s="68">
        <f t="shared" si="231"/>
        <v>1828</v>
      </c>
      <c r="B1830" s="68" t="s">
        <v>585</v>
      </c>
      <c r="C1830" s="68" t="s">
        <v>2802</v>
      </c>
      <c r="D1830" s="68" t="s">
        <v>2893</v>
      </c>
      <c r="E1830" s="68" t="str">
        <f t="shared" si="229"/>
        <v>SOP</v>
      </c>
      <c r="F1830" s="68" t="s">
        <v>2801</v>
      </c>
      <c r="G1830" s="68">
        <f t="shared" si="230"/>
        <v>88</v>
      </c>
      <c r="H1830" s="68">
        <f t="shared" si="232"/>
        <v>26</v>
      </c>
      <c r="I1830" s="68" t="str">
        <f t="shared" si="225"/>
        <v>88_26_SOP</v>
      </c>
      <c r="J1830" s="60">
        <v>19.840287566129899</v>
      </c>
      <c r="K1830" s="60">
        <v>28.858318368028701</v>
      </c>
      <c r="L1830" s="60">
        <v>48.929477472791802</v>
      </c>
      <c r="M1830" s="68">
        <v>9</v>
      </c>
      <c r="N1830" s="70">
        <f t="shared" si="226"/>
        <v>0.39130434782608697</v>
      </c>
      <c r="O1830" s="71">
        <v>60722364.810000002</v>
      </c>
      <c r="P1830" s="57">
        <f t="shared" si="227"/>
        <v>0.33725333852607864</v>
      </c>
      <c r="Q1830" s="68">
        <v>9</v>
      </c>
      <c r="R1830" s="68">
        <v>9</v>
      </c>
      <c r="S1830" s="72">
        <f t="shared" si="228"/>
        <v>32.542694468983463</v>
      </c>
    </row>
    <row r="1831" spans="1:19" x14ac:dyDescent="0.25">
      <c r="A1831" s="68">
        <f t="shared" si="231"/>
        <v>1829</v>
      </c>
      <c r="B1831" s="68" t="s">
        <v>585</v>
      </c>
      <c r="C1831" s="68" t="s">
        <v>2859</v>
      </c>
      <c r="D1831" s="68" t="s">
        <v>2860</v>
      </c>
      <c r="E1831" s="68" t="str">
        <f t="shared" si="229"/>
        <v>OP</v>
      </c>
      <c r="F1831" s="68" t="s">
        <v>2858</v>
      </c>
      <c r="G1831" s="68">
        <f t="shared" si="230"/>
        <v>88</v>
      </c>
      <c r="H1831" s="68">
        <f t="shared" si="232"/>
        <v>27</v>
      </c>
      <c r="I1831" s="68" t="str">
        <f t="shared" si="225"/>
        <v>88_27_OP</v>
      </c>
      <c r="J1831" s="60">
        <v>34.931497105202297</v>
      </c>
      <c r="K1831" s="60">
        <v>69.185523526783498</v>
      </c>
      <c r="L1831" s="60">
        <v>29.732459846086702</v>
      </c>
      <c r="M1831" s="68">
        <v>7</v>
      </c>
      <c r="N1831" s="70">
        <f t="shared" si="226"/>
        <v>1</v>
      </c>
      <c r="O1831" s="71">
        <v>40369906.950000003</v>
      </c>
      <c r="P1831" s="57">
        <f t="shared" si="227"/>
        <v>1</v>
      </c>
      <c r="Q1831" s="68">
        <v>7</v>
      </c>
      <c r="R1831" s="68">
        <v>7</v>
      </c>
      <c r="S1831" s="72">
        <f t="shared" si="228"/>
        <v>44.616493492690836</v>
      </c>
    </row>
    <row r="1832" spans="1:19" x14ac:dyDescent="0.25">
      <c r="A1832" s="68">
        <f t="shared" si="231"/>
        <v>1830</v>
      </c>
      <c r="B1832" s="68" t="s">
        <v>585</v>
      </c>
      <c r="C1832" s="68" t="s">
        <v>2850</v>
      </c>
      <c r="D1832" s="68" t="s">
        <v>2860</v>
      </c>
      <c r="E1832" s="68" t="str">
        <f t="shared" si="229"/>
        <v>OP</v>
      </c>
      <c r="F1832" s="68" t="s">
        <v>2849</v>
      </c>
      <c r="G1832" s="68">
        <f t="shared" si="230"/>
        <v>88</v>
      </c>
      <c r="H1832" s="68">
        <f t="shared" si="232"/>
        <v>28</v>
      </c>
      <c r="I1832" s="68" t="str">
        <f t="shared" si="225"/>
        <v>88_28_OP</v>
      </c>
      <c r="J1832" s="60">
        <v>23.845789930557299</v>
      </c>
      <c r="K1832" s="60">
        <v>55.625501193730003</v>
      </c>
      <c r="L1832" s="60">
        <v>38.6050034192046</v>
      </c>
      <c r="M1832" s="68">
        <v>21</v>
      </c>
      <c r="N1832" s="70">
        <f t="shared" si="226"/>
        <v>1</v>
      </c>
      <c r="O1832" s="71">
        <v>67838116.659999996</v>
      </c>
      <c r="P1832" s="57">
        <f t="shared" si="227"/>
        <v>1</v>
      </c>
      <c r="Q1832" s="68">
        <v>21</v>
      </c>
      <c r="R1832" s="68">
        <v>21</v>
      </c>
      <c r="S1832" s="72">
        <f t="shared" si="228"/>
        <v>39.358764847830635</v>
      </c>
    </row>
    <row r="1833" spans="1:19" x14ac:dyDescent="0.25">
      <c r="A1833" s="68">
        <f t="shared" si="231"/>
        <v>1831</v>
      </c>
      <c r="B1833" s="68" t="s">
        <v>585</v>
      </c>
      <c r="C1833" s="68" t="s">
        <v>586</v>
      </c>
      <c r="D1833" s="68" t="s">
        <v>2399</v>
      </c>
      <c r="E1833" s="68" t="str">
        <f t="shared" si="229"/>
        <v>AD</v>
      </c>
      <c r="F1833" s="68" t="s">
        <v>584</v>
      </c>
      <c r="G1833" s="68">
        <f t="shared" si="230"/>
        <v>88</v>
      </c>
      <c r="H1833" s="68">
        <f t="shared" si="232"/>
        <v>29</v>
      </c>
      <c r="I1833" s="68" t="str">
        <f t="shared" si="225"/>
        <v>88_29_AD</v>
      </c>
      <c r="J1833" s="60">
        <v>16.442370580858899</v>
      </c>
      <c r="K1833" s="60">
        <v>36.979304362438597</v>
      </c>
      <c r="L1833" s="60">
        <v>66.879859297940399</v>
      </c>
      <c r="M1833" s="68">
        <v>115</v>
      </c>
      <c r="N1833" s="70">
        <f t="shared" si="226"/>
        <v>0.30263157894736842</v>
      </c>
      <c r="O1833" s="71">
        <v>266890641.62</v>
      </c>
      <c r="P1833" s="57">
        <f t="shared" si="227"/>
        <v>0.20941241715184564</v>
      </c>
      <c r="Q1833" s="68">
        <v>115</v>
      </c>
      <c r="R1833" s="68">
        <v>166</v>
      </c>
      <c r="S1833" s="72">
        <f t="shared" si="228"/>
        <v>40.10051141374597</v>
      </c>
    </row>
    <row r="1834" spans="1:19" x14ac:dyDescent="0.25">
      <c r="A1834" s="68">
        <f t="shared" si="231"/>
        <v>1832</v>
      </c>
      <c r="B1834" s="68" t="s">
        <v>585</v>
      </c>
      <c r="C1834" s="68" t="s">
        <v>586</v>
      </c>
      <c r="D1834" s="68" t="s">
        <v>3088</v>
      </c>
      <c r="E1834" s="68" t="str">
        <f t="shared" si="229"/>
        <v>SERV</v>
      </c>
      <c r="F1834" s="68" t="s">
        <v>584</v>
      </c>
      <c r="G1834" s="68">
        <f t="shared" si="230"/>
        <v>88</v>
      </c>
      <c r="H1834" s="68">
        <f t="shared" si="232"/>
        <v>29</v>
      </c>
      <c r="I1834" s="68" t="str">
        <f t="shared" si="225"/>
        <v>88_29_SERV</v>
      </c>
      <c r="J1834" s="60">
        <v>15.9098815290441</v>
      </c>
      <c r="K1834" s="60">
        <v>42.593378270770998</v>
      </c>
      <c r="L1834" s="60">
        <v>85.468064751041794</v>
      </c>
      <c r="M1834" s="68">
        <v>500</v>
      </c>
      <c r="N1834" s="70">
        <f t="shared" si="226"/>
        <v>0.69736842105263153</v>
      </c>
      <c r="O1834" s="71">
        <v>1007583170.63</v>
      </c>
      <c r="P1834" s="57">
        <f t="shared" si="227"/>
        <v>0.79058758284815434</v>
      </c>
      <c r="Q1834" s="68">
        <v>265</v>
      </c>
      <c r="R1834" s="68">
        <v>505</v>
      </c>
      <c r="S1834" s="72">
        <f t="shared" si="228"/>
        <v>47.990441516952295</v>
      </c>
    </row>
    <row r="1835" spans="1:19" x14ac:dyDescent="0.25">
      <c r="A1835" s="68">
        <f t="shared" si="231"/>
        <v>1833</v>
      </c>
      <c r="B1835" s="68" t="s">
        <v>585</v>
      </c>
      <c r="C1835" s="68" t="s">
        <v>3078</v>
      </c>
      <c r="D1835" s="68" t="s">
        <v>3088</v>
      </c>
      <c r="E1835" s="68" t="str">
        <f t="shared" si="229"/>
        <v>SERV</v>
      </c>
      <c r="F1835" s="68" t="s">
        <v>3077</v>
      </c>
      <c r="G1835" s="68">
        <f t="shared" si="230"/>
        <v>88</v>
      </c>
      <c r="H1835" s="68">
        <f t="shared" si="232"/>
        <v>30</v>
      </c>
      <c r="I1835" s="68" t="str">
        <f t="shared" si="225"/>
        <v>88_30_SERV</v>
      </c>
      <c r="J1835" s="60">
        <v>38.026706412636699</v>
      </c>
      <c r="K1835" s="60">
        <v>76.818221426525398</v>
      </c>
      <c r="L1835" s="60">
        <v>46.7067110838681</v>
      </c>
      <c r="M1835" s="68">
        <v>45</v>
      </c>
      <c r="N1835" s="70">
        <f t="shared" si="226"/>
        <v>1</v>
      </c>
      <c r="O1835" s="71">
        <v>248747446.27000001</v>
      </c>
      <c r="P1835" s="57">
        <f t="shared" si="227"/>
        <v>1</v>
      </c>
      <c r="Q1835" s="68">
        <v>47</v>
      </c>
      <c r="R1835" s="68">
        <v>48</v>
      </c>
      <c r="S1835" s="72">
        <f t="shared" si="228"/>
        <v>53.85054630767673</v>
      </c>
    </row>
    <row r="1836" spans="1:19" x14ac:dyDescent="0.25">
      <c r="A1836" s="68">
        <f t="shared" si="231"/>
        <v>1834</v>
      </c>
      <c r="B1836" s="68" t="s">
        <v>585</v>
      </c>
      <c r="C1836" s="68" t="s">
        <v>2800</v>
      </c>
      <c r="D1836" s="68" t="s">
        <v>2860</v>
      </c>
      <c r="E1836" s="68" t="str">
        <f t="shared" si="229"/>
        <v>OP</v>
      </c>
      <c r="F1836" s="68" t="s">
        <v>2799</v>
      </c>
      <c r="G1836" s="68">
        <f t="shared" si="230"/>
        <v>88</v>
      </c>
      <c r="H1836" s="68">
        <f t="shared" si="232"/>
        <v>31</v>
      </c>
      <c r="I1836" s="68" t="str">
        <f t="shared" si="225"/>
        <v>88_31_OP</v>
      </c>
      <c r="J1836" s="60">
        <v>13.645520811878701</v>
      </c>
      <c r="K1836" s="60">
        <v>61.715983605922901</v>
      </c>
      <c r="L1836" s="60">
        <v>31.9977901200742</v>
      </c>
      <c r="M1836" s="68">
        <v>21</v>
      </c>
      <c r="N1836" s="70">
        <f t="shared" si="226"/>
        <v>0.73076923076923073</v>
      </c>
      <c r="O1836" s="71">
        <v>69099977.540000007</v>
      </c>
      <c r="P1836" s="57">
        <f t="shared" si="227"/>
        <v>0.92226405906538766</v>
      </c>
      <c r="Q1836" s="68">
        <v>19</v>
      </c>
      <c r="R1836" s="68">
        <v>21</v>
      </c>
      <c r="S1836" s="72">
        <f t="shared" si="228"/>
        <v>35.786431512625263</v>
      </c>
    </row>
    <row r="1837" spans="1:19" x14ac:dyDescent="0.25">
      <c r="A1837" s="68">
        <f t="shared" si="231"/>
        <v>1835</v>
      </c>
      <c r="B1837" s="68" t="s">
        <v>585</v>
      </c>
      <c r="C1837" s="68" t="s">
        <v>2800</v>
      </c>
      <c r="D1837" s="68" t="s">
        <v>2893</v>
      </c>
      <c r="E1837" s="68" t="str">
        <f t="shared" si="229"/>
        <v>SOP</v>
      </c>
      <c r="F1837" s="68" t="s">
        <v>2799</v>
      </c>
      <c r="G1837" s="68">
        <f t="shared" si="230"/>
        <v>88</v>
      </c>
      <c r="H1837" s="68">
        <f t="shared" si="232"/>
        <v>31</v>
      </c>
      <c r="I1837" s="68" t="str">
        <f t="shared" si="225"/>
        <v>88_31_SOP</v>
      </c>
      <c r="J1837" s="60">
        <v>34.367775900521202</v>
      </c>
      <c r="K1837" s="60">
        <v>46.806482665954199</v>
      </c>
      <c r="L1837" s="60">
        <v>36.308778918301897</v>
      </c>
      <c r="M1837" s="68">
        <v>9</v>
      </c>
      <c r="N1837" s="70">
        <f t="shared" si="226"/>
        <v>0.26923076923076922</v>
      </c>
      <c r="O1837" s="71">
        <v>5824309.9900000002</v>
      </c>
      <c r="P1837" s="57">
        <f t="shared" si="227"/>
        <v>7.7735940934612446E-2</v>
      </c>
      <c r="Q1837" s="68">
        <v>7</v>
      </c>
      <c r="R1837" s="68">
        <v>9</v>
      </c>
      <c r="S1837" s="72">
        <f t="shared" si="228"/>
        <v>39.161012494925764</v>
      </c>
    </row>
    <row r="1838" spans="1:19" x14ac:dyDescent="0.25">
      <c r="A1838" s="68">
        <f t="shared" si="231"/>
        <v>1836</v>
      </c>
      <c r="B1838" s="68" t="s">
        <v>1499</v>
      </c>
      <c r="C1838" s="68" t="s">
        <v>1500</v>
      </c>
      <c r="D1838" s="68" t="s">
        <v>2399</v>
      </c>
      <c r="E1838" s="68" t="str">
        <f t="shared" si="229"/>
        <v>AD</v>
      </c>
      <c r="F1838" s="69" t="s">
        <v>1498</v>
      </c>
      <c r="G1838" s="68">
        <f t="shared" si="230"/>
        <v>89</v>
      </c>
      <c r="H1838" s="68">
        <f t="shared" si="232"/>
        <v>1</v>
      </c>
      <c r="I1838" s="68" t="str">
        <f t="shared" si="225"/>
        <v>89_1_AD</v>
      </c>
      <c r="J1838" s="60">
        <v>20.274478898579702</v>
      </c>
      <c r="K1838" s="60">
        <v>38.190114007838901</v>
      </c>
      <c r="L1838" s="60">
        <v>42.911274457285899</v>
      </c>
      <c r="M1838" s="68">
        <v>25</v>
      </c>
      <c r="N1838" s="70">
        <f t="shared" si="226"/>
        <v>0.2413793103448276</v>
      </c>
      <c r="O1838" s="71">
        <v>5548440.3099999996</v>
      </c>
      <c r="P1838" s="57">
        <f t="shared" si="227"/>
        <v>0.11173162263573008</v>
      </c>
      <c r="Q1838" s="68">
        <v>42</v>
      </c>
      <c r="R1838" s="68">
        <v>48</v>
      </c>
      <c r="S1838" s="72">
        <f t="shared" si="228"/>
        <v>33.7919557879015</v>
      </c>
    </row>
    <row r="1839" spans="1:19" x14ac:dyDescent="0.25">
      <c r="A1839" s="68">
        <f t="shared" si="231"/>
        <v>1837</v>
      </c>
      <c r="B1839" s="68" t="s">
        <v>1499</v>
      </c>
      <c r="C1839" s="68" t="s">
        <v>1500</v>
      </c>
      <c r="D1839" s="68" t="s">
        <v>2456</v>
      </c>
      <c r="E1839" s="68" t="str">
        <f t="shared" si="229"/>
        <v>AR</v>
      </c>
      <c r="F1839" s="69" t="s">
        <v>1498</v>
      </c>
      <c r="G1839" s="68">
        <f t="shared" si="230"/>
        <v>89</v>
      </c>
      <c r="H1839" s="68">
        <f t="shared" si="232"/>
        <v>1</v>
      </c>
      <c r="I1839" s="68" t="str">
        <f t="shared" si="225"/>
        <v>89_1_AR</v>
      </c>
      <c r="J1839" s="60">
        <v>51.154485817493097</v>
      </c>
      <c r="K1839" s="60">
        <v>62.390734543211799</v>
      </c>
      <c r="L1839" s="60">
        <v>51.901950292718801</v>
      </c>
      <c r="M1839" s="68">
        <v>6</v>
      </c>
      <c r="N1839" s="70">
        <f t="shared" si="226"/>
        <v>2.8735632183908046E-2</v>
      </c>
      <c r="O1839" s="71">
        <v>4201080.62</v>
      </c>
      <c r="P1839" s="57">
        <f t="shared" si="227"/>
        <v>8.4599189730873936E-2</v>
      </c>
      <c r="Q1839" s="68">
        <v>5</v>
      </c>
      <c r="R1839" s="68">
        <v>6</v>
      </c>
      <c r="S1839" s="72">
        <f t="shared" si="228"/>
        <v>55.149056884474561</v>
      </c>
    </row>
    <row r="1840" spans="1:19" x14ac:dyDescent="0.25">
      <c r="A1840" s="68">
        <f t="shared" si="231"/>
        <v>1838</v>
      </c>
      <c r="B1840" s="68" t="s">
        <v>1499</v>
      </c>
      <c r="C1840" s="68" t="s">
        <v>1500</v>
      </c>
      <c r="D1840" s="68" t="s">
        <v>3088</v>
      </c>
      <c r="E1840" s="68" t="str">
        <f t="shared" si="229"/>
        <v>SERV</v>
      </c>
      <c r="F1840" s="69" t="s">
        <v>1498</v>
      </c>
      <c r="G1840" s="68">
        <f t="shared" si="230"/>
        <v>89</v>
      </c>
      <c r="H1840" s="68">
        <f t="shared" si="232"/>
        <v>1</v>
      </c>
      <c r="I1840" s="68" t="str">
        <f t="shared" si="225"/>
        <v>89_1_SERV</v>
      </c>
      <c r="J1840" s="60">
        <v>18.757165207070599</v>
      </c>
      <c r="K1840" s="60">
        <v>57.061084488367598</v>
      </c>
      <c r="L1840" s="60">
        <v>45.227320401668798</v>
      </c>
      <c r="M1840" s="68">
        <v>210</v>
      </c>
      <c r="N1840" s="70">
        <f t="shared" si="226"/>
        <v>0.72988505747126442</v>
      </c>
      <c r="O1840" s="71">
        <v>39909118.039999999</v>
      </c>
      <c r="P1840" s="57">
        <f t="shared" si="227"/>
        <v>0.80366918763339601</v>
      </c>
      <c r="Q1840" s="68">
        <v>127</v>
      </c>
      <c r="R1840" s="68">
        <v>234</v>
      </c>
      <c r="S1840" s="72">
        <f t="shared" si="228"/>
        <v>40.348523365702334</v>
      </c>
    </row>
    <row r="1841" spans="1:19" x14ac:dyDescent="0.25">
      <c r="A1841" s="68">
        <f t="shared" si="231"/>
        <v>1839</v>
      </c>
      <c r="B1841" s="68" t="s">
        <v>141</v>
      </c>
      <c r="C1841" s="68" t="s">
        <v>142</v>
      </c>
      <c r="D1841" s="68" t="s">
        <v>2399</v>
      </c>
      <c r="E1841" s="68" t="str">
        <f t="shared" si="229"/>
        <v>AD</v>
      </c>
      <c r="F1841" s="68" t="s">
        <v>140</v>
      </c>
      <c r="G1841" s="68">
        <f t="shared" si="230"/>
        <v>90</v>
      </c>
      <c r="H1841" s="68">
        <f t="shared" si="232"/>
        <v>1</v>
      </c>
      <c r="I1841" s="68" t="str">
        <f t="shared" si="225"/>
        <v>90_1_AD</v>
      </c>
      <c r="J1841" s="60">
        <v>19.710548222851799</v>
      </c>
      <c r="K1841" s="60">
        <v>40.429799299017098</v>
      </c>
      <c r="L1841" s="60">
        <v>44.580924751466299</v>
      </c>
      <c r="M1841" s="68">
        <v>89</v>
      </c>
      <c r="N1841" s="70">
        <f t="shared" si="226"/>
        <v>0.31773399014778325</v>
      </c>
      <c r="O1841" s="71">
        <v>67078808.4848805</v>
      </c>
      <c r="P1841" s="57">
        <f t="shared" si="227"/>
        <v>6.8638558124032675E-2</v>
      </c>
      <c r="Q1841" s="68">
        <v>129</v>
      </c>
      <c r="R1841" s="68">
        <v>183</v>
      </c>
      <c r="S1841" s="72">
        <f t="shared" si="228"/>
        <v>34.907090757778398</v>
      </c>
    </row>
    <row r="1842" spans="1:19" x14ac:dyDescent="0.25">
      <c r="A1842" s="68">
        <f t="shared" si="231"/>
        <v>1840</v>
      </c>
      <c r="B1842" s="68" t="s">
        <v>141</v>
      </c>
      <c r="C1842" s="68" t="s">
        <v>142</v>
      </c>
      <c r="D1842" s="68" t="s">
        <v>2456</v>
      </c>
      <c r="E1842" s="68" t="str">
        <f t="shared" si="229"/>
        <v>AR</v>
      </c>
      <c r="F1842" s="68" t="s">
        <v>140</v>
      </c>
      <c r="G1842" s="68">
        <f t="shared" si="230"/>
        <v>90</v>
      </c>
      <c r="H1842" s="68">
        <f t="shared" si="232"/>
        <v>1</v>
      </c>
      <c r="I1842" s="68" t="str">
        <f t="shared" si="225"/>
        <v>90_1_AR</v>
      </c>
      <c r="J1842" s="60">
        <v>59.886271273615002</v>
      </c>
      <c r="K1842" s="60">
        <v>40.254309309080298</v>
      </c>
      <c r="L1842" s="60">
        <v>35.315058542767403</v>
      </c>
      <c r="M1842" s="68">
        <v>13</v>
      </c>
      <c r="N1842" s="70">
        <f t="shared" si="226"/>
        <v>1.4778325123152709E-2</v>
      </c>
      <c r="O1842" s="71">
        <v>46240716.743608497</v>
      </c>
      <c r="P1842" s="57">
        <f t="shared" si="227"/>
        <v>4.7315928764872082E-2</v>
      </c>
      <c r="Q1842" s="68">
        <v>6</v>
      </c>
      <c r="R1842" s="68">
        <v>14</v>
      </c>
      <c r="S1842" s="72">
        <f t="shared" si="228"/>
        <v>45.15187970848757</v>
      </c>
    </row>
    <row r="1843" spans="1:19" x14ac:dyDescent="0.25">
      <c r="A1843" s="68">
        <f t="shared" si="231"/>
        <v>1841</v>
      </c>
      <c r="B1843" s="68" t="s">
        <v>141</v>
      </c>
      <c r="C1843" s="68" t="s">
        <v>142</v>
      </c>
      <c r="D1843" s="68" t="s">
        <v>3088</v>
      </c>
      <c r="E1843" s="68" t="str">
        <f t="shared" si="229"/>
        <v>SERV</v>
      </c>
      <c r="F1843" s="68" t="s">
        <v>140</v>
      </c>
      <c r="G1843" s="68">
        <f t="shared" si="230"/>
        <v>90</v>
      </c>
      <c r="H1843" s="68">
        <f t="shared" si="232"/>
        <v>1</v>
      </c>
      <c r="I1843" s="68" t="str">
        <f t="shared" si="225"/>
        <v>90_1_SERV</v>
      </c>
      <c r="J1843" s="60">
        <v>13.1890770054227</v>
      </c>
      <c r="K1843" s="60">
        <v>46.557243929436098</v>
      </c>
      <c r="L1843" s="60">
        <v>45.491441307159398</v>
      </c>
      <c r="M1843" s="68">
        <v>652</v>
      </c>
      <c r="N1843" s="70">
        <f t="shared" si="226"/>
        <v>0.66748768472906406</v>
      </c>
      <c r="O1843" s="71">
        <v>863956372.14199996</v>
      </c>
      <c r="P1843" s="57">
        <f t="shared" si="227"/>
        <v>0.88404551311109525</v>
      </c>
      <c r="Q1843" s="68">
        <v>271</v>
      </c>
      <c r="R1843" s="68">
        <v>667</v>
      </c>
      <c r="S1843" s="72">
        <f t="shared" si="228"/>
        <v>35.079254080672733</v>
      </c>
    </row>
    <row r="1844" spans="1:19" x14ac:dyDescent="0.25">
      <c r="A1844" s="68">
        <f t="shared" si="231"/>
        <v>1842</v>
      </c>
      <c r="B1844" s="68" t="s">
        <v>349</v>
      </c>
      <c r="C1844" s="68" t="s">
        <v>350</v>
      </c>
      <c r="D1844" s="68" t="s">
        <v>2399</v>
      </c>
      <c r="E1844" s="68" t="str">
        <f t="shared" si="229"/>
        <v>AD</v>
      </c>
      <c r="F1844" s="68">
        <v>45000001</v>
      </c>
      <c r="G1844" s="68">
        <f t="shared" si="230"/>
        <v>91</v>
      </c>
      <c r="H1844" s="68">
        <f t="shared" si="232"/>
        <v>1</v>
      </c>
      <c r="I1844" s="68" t="str">
        <f t="shared" si="225"/>
        <v>91_1_AD</v>
      </c>
      <c r="J1844" s="60">
        <v>20.9771786193579</v>
      </c>
      <c r="K1844" s="60">
        <v>15.7012036214904</v>
      </c>
      <c r="L1844" s="60">
        <v>22.9166959090599</v>
      </c>
      <c r="M1844" s="68">
        <v>34</v>
      </c>
      <c r="N1844" s="70">
        <f t="shared" si="226"/>
        <v>0.26035502958579881</v>
      </c>
      <c r="O1844" s="71">
        <v>5566917.3300000001</v>
      </c>
      <c r="P1844" s="57">
        <f t="shared" si="227"/>
        <v>1.1280389821367644E-2</v>
      </c>
      <c r="Q1844" s="68">
        <v>44</v>
      </c>
      <c r="R1844" s="68">
        <v>55</v>
      </c>
      <c r="S1844" s="72">
        <f t="shared" si="228"/>
        <v>19.865026049969401</v>
      </c>
    </row>
    <row r="1845" spans="1:19" x14ac:dyDescent="0.25">
      <c r="A1845" s="68">
        <f t="shared" si="231"/>
        <v>1843</v>
      </c>
      <c r="B1845" s="68" t="s">
        <v>349</v>
      </c>
      <c r="C1845" s="68" t="s">
        <v>350</v>
      </c>
      <c r="D1845" s="68" t="s">
        <v>3088</v>
      </c>
      <c r="E1845" s="68" t="str">
        <f t="shared" si="229"/>
        <v>SERV</v>
      </c>
      <c r="F1845" s="68">
        <v>45000001</v>
      </c>
      <c r="G1845" s="68">
        <f t="shared" si="230"/>
        <v>91</v>
      </c>
      <c r="H1845" s="68">
        <f t="shared" si="232"/>
        <v>1</v>
      </c>
      <c r="I1845" s="68" t="str">
        <f t="shared" si="225"/>
        <v>91_1_SERV</v>
      </c>
      <c r="J1845" s="60">
        <v>14.446341853630599</v>
      </c>
      <c r="K1845" s="60">
        <v>32.4765295954832</v>
      </c>
      <c r="L1845" s="60">
        <v>59.886251325181398</v>
      </c>
      <c r="M1845" s="68">
        <v>183</v>
      </c>
      <c r="N1845" s="70">
        <f t="shared" si="226"/>
        <v>0.73964497041420119</v>
      </c>
      <c r="O1845" s="71">
        <v>487937067.74106401</v>
      </c>
      <c r="P1845" s="57">
        <f t="shared" si="227"/>
        <v>0.98871961017863241</v>
      </c>
      <c r="Q1845" s="68">
        <v>125</v>
      </c>
      <c r="R1845" s="68">
        <v>194</v>
      </c>
      <c r="S1845" s="72">
        <f t="shared" si="228"/>
        <v>35.603040924765061</v>
      </c>
    </row>
    <row r="1846" spans="1:19" x14ac:dyDescent="0.25">
      <c r="A1846" s="68">
        <f t="shared" si="231"/>
        <v>1844</v>
      </c>
      <c r="B1846" s="68" t="s">
        <v>620</v>
      </c>
      <c r="C1846" s="68" t="s">
        <v>621</v>
      </c>
      <c r="D1846" s="68" t="s">
        <v>2399</v>
      </c>
      <c r="E1846" s="68" t="str">
        <f t="shared" si="229"/>
        <v>AD</v>
      </c>
      <c r="F1846" s="68" t="s">
        <v>619</v>
      </c>
      <c r="G1846" s="68">
        <f t="shared" si="230"/>
        <v>92</v>
      </c>
      <c r="H1846" s="68">
        <f t="shared" si="232"/>
        <v>1</v>
      </c>
      <c r="I1846" s="68" t="str">
        <f t="shared" si="225"/>
        <v>92_1_AD</v>
      </c>
      <c r="J1846" s="60">
        <v>46.838073149989903</v>
      </c>
      <c r="K1846" s="60">
        <v>88.100324009126496</v>
      </c>
      <c r="L1846" s="60">
        <v>62.7091476562601</v>
      </c>
      <c r="M1846" s="68">
        <v>202</v>
      </c>
      <c r="N1846" s="70">
        <f t="shared" si="226"/>
        <v>0.45901639344262296</v>
      </c>
      <c r="O1846" s="71">
        <v>8955118.8999999892</v>
      </c>
      <c r="P1846" s="57">
        <f t="shared" si="227"/>
        <v>0.50329554700674128</v>
      </c>
      <c r="Q1846" s="68">
        <v>28</v>
      </c>
      <c r="R1846" s="68">
        <v>202</v>
      </c>
      <c r="S1846" s="72">
        <f t="shared" si="228"/>
        <v>65.882514938458826</v>
      </c>
    </row>
    <row r="1847" spans="1:19" x14ac:dyDescent="0.25">
      <c r="A1847" s="68">
        <f t="shared" si="231"/>
        <v>1845</v>
      </c>
      <c r="B1847" s="68" t="s">
        <v>620</v>
      </c>
      <c r="C1847" s="68" t="s">
        <v>621</v>
      </c>
      <c r="D1847" s="68" t="s">
        <v>2456</v>
      </c>
      <c r="E1847" s="68" t="str">
        <f t="shared" si="229"/>
        <v>AR</v>
      </c>
      <c r="F1847" s="68" t="s">
        <v>619</v>
      </c>
      <c r="G1847" s="68">
        <f t="shared" si="230"/>
        <v>92</v>
      </c>
      <c r="H1847" s="68">
        <f t="shared" si="232"/>
        <v>1</v>
      </c>
      <c r="I1847" s="68" t="str">
        <f t="shared" si="225"/>
        <v>92_1_AR</v>
      </c>
      <c r="J1847" s="60">
        <v>63.560329261499</v>
      </c>
      <c r="K1847" s="60">
        <v>76.415530704976405</v>
      </c>
      <c r="L1847" s="60">
        <v>67.358643953559906</v>
      </c>
      <c r="M1847" s="68">
        <v>9</v>
      </c>
      <c r="N1847" s="70">
        <f t="shared" si="226"/>
        <v>8.1967213114754092E-2</v>
      </c>
      <c r="O1847" s="71">
        <v>3061265.82</v>
      </c>
      <c r="P1847" s="57">
        <f t="shared" si="227"/>
        <v>0.17204924609208061</v>
      </c>
      <c r="Q1847" s="68">
        <v>5</v>
      </c>
      <c r="R1847" s="68">
        <v>9</v>
      </c>
      <c r="S1847" s="72">
        <f t="shared" si="228"/>
        <v>69.111501306678448</v>
      </c>
    </row>
    <row r="1848" spans="1:19" x14ac:dyDescent="0.25">
      <c r="A1848" s="68">
        <f t="shared" si="231"/>
        <v>1846</v>
      </c>
      <c r="B1848" s="68" t="s">
        <v>620</v>
      </c>
      <c r="C1848" s="68" t="s">
        <v>621</v>
      </c>
      <c r="D1848" s="68" t="s">
        <v>3088</v>
      </c>
      <c r="E1848" s="68" t="str">
        <f t="shared" si="229"/>
        <v>SERV</v>
      </c>
      <c r="F1848" s="68" t="s">
        <v>619</v>
      </c>
      <c r="G1848" s="68">
        <f t="shared" si="230"/>
        <v>92</v>
      </c>
      <c r="H1848" s="68">
        <f t="shared" si="232"/>
        <v>1</v>
      </c>
      <c r="I1848" s="68" t="str">
        <f t="shared" si="225"/>
        <v>92_1_SERV</v>
      </c>
      <c r="J1848" s="60">
        <v>39.760955597333599</v>
      </c>
      <c r="K1848" s="60">
        <v>79.406537440529206</v>
      </c>
      <c r="L1848" s="60">
        <v>51.026580857599001</v>
      </c>
      <c r="M1848" s="68">
        <v>133</v>
      </c>
      <c r="N1848" s="70">
        <f t="shared" si="226"/>
        <v>0.45901639344262296</v>
      </c>
      <c r="O1848" s="71">
        <v>5776577.98999999</v>
      </c>
      <c r="P1848" s="57">
        <f t="shared" si="227"/>
        <v>0.32465520690117811</v>
      </c>
      <c r="Q1848" s="68">
        <v>28</v>
      </c>
      <c r="R1848" s="68">
        <v>133</v>
      </c>
      <c r="S1848" s="72">
        <f t="shared" si="228"/>
        <v>56.73135796515394</v>
      </c>
    </row>
    <row r="1849" spans="1:19" x14ac:dyDescent="0.25">
      <c r="A1849" s="68">
        <f t="shared" si="231"/>
        <v>1847</v>
      </c>
      <c r="B1849" s="68" t="s">
        <v>398</v>
      </c>
      <c r="C1849" s="68" t="s">
        <v>399</v>
      </c>
      <c r="D1849" s="68" t="s">
        <v>2399</v>
      </c>
      <c r="E1849" s="68" t="str">
        <f t="shared" si="229"/>
        <v>AD</v>
      </c>
      <c r="F1849" s="68" t="s">
        <v>397</v>
      </c>
      <c r="G1849" s="68">
        <f t="shared" si="230"/>
        <v>93</v>
      </c>
      <c r="H1849" s="68">
        <f t="shared" si="232"/>
        <v>1</v>
      </c>
      <c r="I1849" s="68" t="str">
        <f t="shared" si="225"/>
        <v>93_1_AD</v>
      </c>
      <c r="J1849" s="60">
        <v>57.325540986820101</v>
      </c>
      <c r="K1849" s="60">
        <v>60.890816351388501</v>
      </c>
      <c r="L1849" s="60">
        <v>55.482604411206601</v>
      </c>
      <c r="M1849" s="68">
        <v>20</v>
      </c>
      <c r="N1849" s="70">
        <f t="shared" si="226"/>
        <v>8.8888888888888892E-2</v>
      </c>
      <c r="O1849" s="71">
        <v>1169182.6000000001</v>
      </c>
      <c r="P1849" s="57">
        <f t="shared" si="227"/>
        <v>7.0155939695550951E-2</v>
      </c>
      <c r="Q1849" s="68">
        <v>4</v>
      </c>
      <c r="R1849" s="68">
        <v>20</v>
      </c>
      <c r="S1849" s="72">
        <f t="shared" si="228"/>
        <v>57.899653916471742</v>
      </c>
    </row>
    <row r="1850" spans="1:19" x14ac:dyDescent="0.25">
      <c r="A1850" s="68">
        <f t="shared" si="231"/>
        <v>1848</v>
      </c>
      <c r="B1850" s="68" t="s">
        <v>398</v>
      </c>
      <c r="C1850" s="68" t="s">
        <v>399</v>
      </c>
      <c r="D1850" s="68" t="s">
        <v>2456</v>
      </c>
      <c r="E1850" s="68" t="str">
        <f t="shared" si="229"/>
        <v>AR</v>
      </c>
      <c r="F1850" s="68" t="s">
        <v>397</v>
      </c>
      <c r="G1850" s="68">
        <f t="shared" si="230"/>
        <v>93</v>
      </c>
      <c r="H1850" s="68">
        <f t="shared" si="232"/>
        <v>1</v>
      </c>
      <c r="I1850" s="68" t="str">
        <f t="shared" si="225"/>
        <v>93_1_AR</v>
      </c>
      <c r="J1850" s="60">
        <v>62.039028671890897</v>
      </c>
      <c r="K1850" s="60">
        <v>77.939215846325396</v>
      </c>
      <c r="L1850" s="60">
        <v>83.954251884147098</v>
      </c>
      <c r="M1850" s="68">
        <v>4</v>
      </c>
      <c r="N1850" s="70">
        <f t="shared" si="226"/>
        <v>4.4444444444444446E-2</v>
      </c>
      <c r="O1850" s="71">
        <v>2487376.89</v>
      </c>
      <c r="P1850" s="57">
        <f t="shared" si="227"/>
        <v>0.14925321596040436</v>
      </c>
      <c r="Q1850" s="68">
        <v>2</v>
      </c>
      <c r="R1850" s="68">
        <v>4</v>
      </c>
      <c r="S1850" s="72">
        <f t="shared" si="228"/>
        <v>74.644165467454457</v>
      </c>
    </row>
    <row r="1851" spans="1:19" x14ac:dyDescent="0.25">
      <c r="A1851" s="68">
        <f t="shared" si="231"/>
        <v>1849</v>
      </c>
      <c r="B1851" s="68" t="s">
        <v>398</v>
      </c>
      <c r="C1851" s="68" t="s">
        <v>399</v>
      </c>
      <c r="D1851" s="68" t="s">
        <v>3088</v>
      </c>
      <c r="E1851" s="68" t="str">
        <f t="shared" si="229"/>
        <v>SERV</v>
      </c>
      <c r="F1851" s="68" t="s">
        <v>397</v>
      </c>
      <c r="G1851" s="68">
        <f t="shared" si="230"/>
        <v>93</v>
      </c>
      <c r="H1851" s="68">
        <f t="shared" si="232"/>
        <v>1</v>
      </c>
      <c r="I1851" s="68" t="str">
        <f t="shared" si="225"/>
        <v>93_1_SERV</v>
      </c>
      <c r="J1851" s="60">
        <v>24.909604876139198</v>
      </c>
      <c r="K1851" s="60">
        <v>82.9065571973765</v>
      </c>
      <c r="L1851" s="60">
        <v>60.683504239204701</v>
      </c>
      <c r="M1851" s="68">
        <v>78</v>
      </c>
      <c r="N1851" s="70">
        <f t="shared" si="226"/>
        <v>0.8666666666666667</v>
      </c>
      <c r="O1851" s="71">
        <v>13008923.2199999</v>
      </c>
      <c r="P1851" s="57">
        <f t="shared" si="227"/>
        <v>0.78059084434404469</v>
      </c>
      <c r="Q1851" s="68">
        <v>39</v>
      </c>
      <c r="R1851" s="68">
        <v>78</v>
      </c>
      <c r="S1851" s="72">
        <f t="shared" si="228"/>
        <v>56.166555437573464</v>
      </c>
    </row>
    <row r="1852" spans="1:19" x14ac:dyDescent="0.25">
      <c r="A1852" s="68">
        <f t="shared" si="231"/>
        <v>1850</v>
      </c>
      <c r="B1852" s="68" t="s">
        <v>20</v>
      </c>
      <c r="C1852" s="68" t="s">
        <v>1364</v>
      </c>
      <c r="D1852" s="68" t="s">
        <v>2399</v>
      </c>
      <c r="E1852" s="68" t="str">
        <f t="shared" si="229"/>
        <v>AD</v>
      </c>
      <c r="F1852" s="68" t="s">
        <v>1363</v>
      </c>
      <c r="G1852" s="68">
        <f t="shared" si="230"/>
        <v>94</v>
      </c>
      <c r="H1852" s="68">
        <f t="shared" si="232"/>
        <v>1</v>
      </c>
      <c r="I1852" s="68" t="str">
        <f t="shared" si="225"/>
        <v>94_1_AD</v>
      </c>
      <c r="J1852" s="60">
        <v>22.932671065237798</v>
      </c>
      <c r="K1852" s="60">
        <v>47.3501335787576</v>
      </c>
      <c r="L1852" s="60">
        <v>43.359294558277199</v>
      </c>
      <c r="M1852" s="68">
        <v>394</v>
      </c>
      <c r="N1852" s="70">
        <f t="shared" si="226"/>
        <v>0.46167557932263814</v>
      </c>
      <c r="O1852" s="71">
        <v>4974758891.0030298</v>
      </c>
      <c r="P1852" s="57">
        <f t="shared" si="227"/>
        <v>0.30823492138992759</v>
      </c>
      <c r="Q1852" s="68">
        <v>259</v>
      </c>
      <c r="R1852" s="68">
        <v>456</v>
      </c>
      <c r="S1852" s="72">
        <f t="shared" si="228"/>
        <v>37.880699734090868</v>
      </c>
    </row>
    <row r="1853" spans="1:19" x14ac:dyDescent="0.25">
      <c r="A1853" s="68">
        <f t="shared" si="231"/>
        <v>1851</v>
      </c>
      <c r="B1853" s="68" t="s">
        <v>20</v>
      </c>
      <c r="C1853" s="68" t="s">
        <v>1364</v>
      </c>
      <c r="D1853" s="68" t="s">
        <v>2456</v>
      </c>
      <c r="E1853" s="68" t="str">
        <f t="shared" si="229"/>
        <v>AR</v>
      </c>
      <c r="F1853" s="68" t="s">
        <v>1363</v>
      </c>
      <c r="G1853" s="68">
        <f t="shared" si="230"/>
        <v>94</v>
      </c>
      <c r="H1853" s="68">
        <f t="shared" si="232"/>
        <v>1</v>
      </c>
      <c r="I1853" s="68" t="str">
        <f t="shared" si="225"/>
        <v>94_1_AR</v>
      </c>
      <c r="J1853" s="60">
        <v>36.314340737179201</v>
      </c>
      <c r="K1853" s="60">
        <v>37.680632087937802</v>
      </c>
      <c r="L1853" s="60">
        <v>82.406591036907102</v>
      </c>
      <c r="M1853" s="68">
        <v>42</v>
      </c>
      <c r="N1853" s="70">
        <f t="shared" si="226"/>
        <v>4.0998217468805706E-2</v>
      </c>
      <c r="O1853" s="71">
        <v>687754421.19523203</v>
      </c>
      <c r="P1853" s="57">
        <f t="shared" si="227"/>
        <v>4.2613106403222141E-2</v>
      </c>
      <c r="Q1853" s="68">
        <v>23</v>
      </c>
      <c r="R1853" s="68">
        <v>46</v>
      </c>
      <c r="S1853" s="72">
        <f t="shared" si="228"/>
        <v>52.133854620674697</v>
      </c>
    </row>
    <row r="1854" spans="1:19" x14ac:dyDescent="0.25">
      <c r="A1854" s="68">
        <f t="shared" si="231"/>
        <v>1852</v>
      </c>
      <c r="B1854" s="68" t="s">
        <v>20</v>
      </c>
      <c r="C1854" s="68" t="s">
        <v>1364</v>
      </c>
      <c r="D1854" s="68" t="s">
        <v>2860</v>
      </c>
      <c r="E1854" s="68" t="str">
        <f t="shared" si="229"/>
        <v>OP</v>
      </c>
      <c r="F1854" s="68" t="s">
        <v>1363</v>
      </c>
      <c r="G1854" s="68">
        <f t="shared" si="230"/>
        <v>94</v>
      </c>
      <c r="H1854" s="68">
        <f t="shared" si="232"/>
        <v>1</v>
      </c>
      <c r="I1854" s="68" t="str">
        <f t="shared" si="225"/>
        <v>94_1_OP</v>
      </c>
      <c r="J1854" s="60">
        <v>35.528993100114903</v>
      </c>
      <c r="K1854" s="60">
        <v>58.409870190021998</v>
      </c>
      <c r="L1854" s="60">
        <v>61.0131640796128</v>
      </c>
      <c r="M1854" s="68">
        <v>9</v>
      </c>
      <c r="N1854" s="70">
        <f t="shared" si="226"/>
        <v>1.4260249554367201E-2</v>
      </c>
      <c r="O1854" s="71">
        <v>342146132.75999999</v>
      </c>
      <c r="P1854" s="57">
        <f t="shared" si="227"/>
        <v>2.1199296015305538E-2</v>
      </c>
      <c r="Q1854" s="68">
        <v>8</v>
      </c>
      <c r="R1854" s="68">
        <v>9</v>
      </c>
      <c r="S1854" s="72">
        <f t="shared" si="228"/>
        <v>51.650675789916569</v>
      </c>
    </row>
    <row r="1855" spans="1:19" x14ac:dyDescent="0.25">
      <c r="A1855" s="68">
        <f t="shared" si="231"/>
        <v>1853</v>
      </c>
      <c r="B1855" s="68" t="s">
        <v>20</v>
      </c>
      <c r="C1855" s="68" t="s">
        <v>1364</v>
      </c>
      <c r="D1855" s="68" t="s">
        <v>3088</v>
      </c>
      <c r="E1855" s="68" t="str">
        <f t="shared" si="229"/>
        <v>SERV</v>
      </c>
      <c r="F1855" s="68" t="s">
        <v>1363</v>
      </c>
      <c r="G1855" s="68">
        <f t="shared" si="230"/>
        <v>94</v>
      </c>
      <c r="H1855" s="68">
        <f t="shared" si="232"/>
        <v>1</v>
      </c>
      <c r="I1855" s="68" t="str">
        <f t="shared" si="225"/>
        <v>94_1_SERV</v>
      </c>
      <c r="J1855" s="60">
        <v>28.2419195064215</v>
      </c>
      <c r="K1855" s="60">
        <v>36.2555165775562</v>
      </c>
      <c r="L1855" s="60">
        <v>34.3753554863357</v>
      </c>
      <c r="M1855" s="68">
        <v>431</v>
      </c>
      <c r="N1855" s="70">
        <f t="shared" si="226"/>
        <v>0.41354723707664887</v>
      </c>
      <c r="O1855" s="71">
        <v>8562001250.5807695</v>
      </c>
      <c r="P1855" s="57">
        <f t="shared" si="227"/>
        <v>0.53049963631124197</v>
      </c>
      <c r="Q1855" s="68">
        <v>232</v>
      </c>
      <c r="R1855" s="68">
        <v>440</v>
      </c>
      <c r="S1855" s="72">
        <f t="shared" si="228"/>
        <v>32.957597190104472</v>
      </c>
    </row>
    <row r="1856" spans="1:19" x14ac:dyDescent="0.25">
      <c r="A1856" s="68">
        <f t="shared" si="231"/>
        <v>1854</v>
      </c>
      <c r="B1856" s="68" t="s">
        <v>20</v>
      </c>
      <c r="C1856" s="68" t="s">
        <v>1364</v>
      </c>
      <c r="D1856" s="68" t="s">
        <v>2893</v>
      </c>
      <c r="E1856" s="68" t="str">
        <f t="shared" si="229"/>
        <v>SOP</v>
      </c>
      <c r="F1856" s="68" t="s">
        <v>1363</v>
      </c>
      <c r="G1856" s="68">
        <f t="shared" si="230"/>
        <v>94</v>
      </c>
      <c r="H1856" s="68">
        <f t="shared" si="232"/>
        <v>1</v>
      </c>
      <c r="I1856" s="68" t="str">
        <f t="shared" si="225"/>
        <v>94_1_SOP</v>
      </c>
      <c r="J1856" s="60">
        <v>21.741519628644799</v>
      </c>
      <c r="K1856" s="60">
        <v>50.467632425055001</v>
      </c>
      <c r="L1856" s="60">
        <v>85.1300273819067</v>
      </c>
      <c r="M1856" s="68">
        <v>61</v>
      </c>
      <c r="N1856" s="70">
        <f t="shared" si="226"/>
        <v>6.9518716577540107E-2</v>
      </c>
      <c r="O1856" s="71">
        <v>1572843772.5799201</v>
      </c>
      <c r="P1856" s="57">
        <f t="shared" si="227"/>
        <v>9.7453039880302711E-2</v>
      </c>
      <c r="Q1856" s="68">
        <v>39</v>
      </c>
      <c r="R1856" s="68">
        <v>61</v>
      </c>
      <c r="S1856" s="72">
        <f t="shared" si="228"/>
        <v>52.446393145202165</v>
      </c>
    </row>
    <row r="1857" spans="1:19" x14ac:dyDescent="0.25">
      <c r="A1857" s="68">
        <f t="shared" si="231"/>
        <v>1855</v>
      </c>
      <c r="B1857" s="68" t="s">
        <v>20</v>
      </c>
      <c r="C1857" s="68" t="s">
        <v>2160</v>
      </c>
      <c r="D1857" s="68" t="s">
        <v>2399</v>
      </c>
      <c r="E1857" s="68" t="str">
        <f t="shared" si="229"/>
        <v>AD</v>
      </c>
      <c r="F1857" s="68" t="s">
        <v>2159</v>
      </c>
      <c r="G1857" s="68">
        <f t="shared" si="230"/>
        <v>94</v>
      </c>
      <c r="H1857" s="68">
        <f t="shared" si="232"/>
        <v>2</v>
      </c>
      <c r="I1857" s="68" t="str">
        <f t="shared" si="225"/>
        <v>94_2_AD</v>
      </c>
      <c r="J1857" s="60">
        <v>19.2600653519007</v>
      </c>
      <c r="K1857" s="60">
        <v>47.620964567512502</v>
      </c>
      <c r="L1857" s="60">
        <v>49.755671978269397</v>
      </c>
      <c r="M1857" s="68">
        <v>411</v>
      </c>
      <c r="N1857" s="70">
        <f t="shared" si="226"/>
        <v>0.57021276595744685</v>
      </c>
      <c r="O1857" s="71">
        <v>68075941.090000004</v>
      </c>
      <c r="P1857" s="57">
        <f t="shared" si="227"/>
        <v>0.51381824999665926</v>
      </c>
      <c r="Q1857" s="68">
        <v>134</v>
      </c>
      <c r="R1857" s="68">
        <v>415</v>
      </c>
      <c r="S1857" s="72">
        <f t="shared" si="228"/>
        <v>38.878900632560864</v>
      </c>
    </row>
    <row r="1858" spans="1:19" x14ac:dyDescent="0.25">
      <c r="A1858" s="68">
        <f t="shared" si="231"/>
        <v>1856</v>
      </c>
      <c r="B1858" s="68" t="s">
        <v>20</v>
      </c>
      <c r="C1858" s="68" t="s">
        <v>2160</v>
      </c>
      <c r="D1858" s="68" t="s">
        <v>2456</v>
      </c>
      <c r="E1858" s="68" t="str">
        <f t="shared" si="229"/>
        <v>AR</v>
      </c>
      <c r="F1858" s="68" t="s">
        <v>2159</v>
      </c>
      <c r="G1858" s="68">
        <f t="shared" si="230"/>
        <v>94</v>
      </c>
      <c r="H1858" s="68">
        <f t="shared" si="232"/>
        <v>2</v>
      </c>
      <c r="I1858" s="68" t="str">
        <f t="shared" si="225"/>
        <v>94_2_AR</v>
      </c>
      <c r="J1858" s="60">
        <v>41.995103070283598</v>
      </c>
      <c r="K1858" s="60">
        <v>28.828789276830001</v>
      </c>
      <c r="L1858" s="60">
        <v>42.075521936806702</v>
      </c>
      <c r="M1858" s="68">
        <v>40</v>
      </c>
      <c r="N1858" s="70">
        <f t="shared" si="226"/>
        <v>6.8085106382978725E-2</v>
      </c>
      <c r="O1858" s="71">
        <v>15509033.038296901</v>
      </c>
      <c r="P1858" s="57">
        <f t="shared" si="227"/>
        <v>0.11705786342847432</v>
      </c>
      <c r="Q1858" s="68">
        <v>16</v>
      </c>
      <c r="R1858" s="68">
        <v>40</v>
      </c>
      <c r="S1858" s="72">
        <f t="shared" si="228"/>
        <v>37.633138094640096</v>
      </c>
    </row>
    <row r="1859" spans="1:19" x14ac:dyDescent="0.25">
      <c r="A1859" s="68">
        <f t="shared" si="231"/>
        <v>1857</v>
      </c>
      <c r="B1859" s="68" t="s">
        <v>20</v>
      </c>
      <c r="C1859" s="68" t="s">
        <v>2160</v>
      </c>
      <c r="D1859" s="68" t="s">
        <v>3088</v>
      </c>
      <c r="E1859" s="68" t="str">
        <f t="shared" si="229"/>
        <v>SERV</v>
      </c>
      <c r="F1859" s="68" t="s">
        <v>2159</v>
      </c>
      <c r="G1859" s="68">
        <f t="shared" si="230"/>
        <v>94</v>
      </c>
      <c r="H1859" s="68">
        <f t="shared" si="232"/>
        <v>2</v>
      </c>
      <c r="I1859" s="68" t="str">
        <f t="shared" ref="I1859:I1922" si="233">CONCATENATE(G1859,"_",H1859,"_",E1859)</f>
        <v>94_2_SERV</v>
      </c>
      <c r="J1859" s="60">
        <v>21.622099060665001</v>
      </c>
      <c r="K1859" s="60">
        <v>42.815124851449099</v>
      </c>
      <c r="L1859" s="60">
        <v>33.704636332693497</v>
      </c>
      <c r="M1859" s="68">
        <v>185</v>
      </c>
      <c r="N1859" s="70">
        <f t="shared" ref="N1859:N1922" si="234">Q1859/SUMIF($C$3:$C$3832,C1859,$Q$3:$Q$3832)</f>
        <v>0.36170212765957449</v>
      </c>
      <c r="O1859" s="71">
        <v>48905339.499999903</v>
      </c>
      <c r="P1859" s="57">
        <f t="shared" ref="P1859:P1922" si="235">O1859/SUMIF($C$3:$C$3832,C1859,$O$3:$O$3832)</f>
        <v>0.36912388657486633</v>
      </c>
      <c r="Q1859" s="68">
        <v>85</v>
      </c>
      <c r="R1859" s="68">
        <v>185</v>
      </c>
      <c r="S1859" s="72">
        <f t="shared" ref="S1859:S1922" si="236">AVERAGE(J1859:L1859)</f>
        <v>32.713953414935865</v>
      </c>
    </row>
    <row r="1860" spans="1:19" x14ac:dyDescent="0.25">
      <c r="A1860" s="68">
        <f t="shared" si="231"/>
        <v>1858</v>
      </c>
      <c r="B1860" s="68" t="s">
        <v>20</v>
      </c>
      <c r="C1860" s="68" t="s">
        <v>21</v>
      </c>
      <c r="D1860" s="68" t="s">
        <v>2399</v>
      </c>
      <c r="E1860" s="68" t="str">
        <f t="shared" ref="E1860:E1923" si="237">IF(D1860="Adquisiciones","AD",IF(D1860="Arrendamientos","AR",IF(D1860="Servicios","SERV",IF(D1860="Obra pública","OP",IF(D1860="Servicios relacionados con la OP","SOP","")))))</f>
        <v>AD</v>
      </c>
      <c r="F1860" s="68" t="s">
        <v>19</v>
      </c>
      <c r="G1860" s="68">
        <f t="shared" ref="G1860:G1923" si="238">IF(B1860&lt;&gt;B1859,G1859+1,G1859)</f>
        <v>94</v>
      </c>
      <c r="H1860" s="68">
        <f t="shared" si="232"/>
        <v>3</v>
      </c>
      <c r="I1860" s="68" t="str">
        <f t="shared" si="233"/>
        <v>94_3_AD</v>
      </c>
      <c r="J1860" s="60">
        <v>18.451100850675701</v>
      </c>
      <c r="K1860" s="60">
        <v>36.887041395696798</v>
      </c>
      <c r="L1860" s="60">
        <v>44.347323309376698</v>
      </c>
      <c r="M1860" s="68">
        <v>309</v>
      </c>
      <c r="N1860" s="70">
        <f t="shared" si="234"/>
        <v>0.62727272727272732</v>
      </c>
      <c r="O1860" s="71">
        <v>122441575.06230301</v>
      </c>
      <c r="P1860" s="57">
        <f t="shared" si="235"/>
        <v>0.56458790132551406</v>
      </c>
      <c r="Q1860" s="68">
        <v>138</v>
      </c>
      <c r="R1860" s="68">
        <v>323</v>
      </c>
      <c r="S1860" s="72">
        <f t="shared" si="236"/>
        <v>33.22848851858307</v>
      </c>
    </row>
    <row r="1861" spans="1:19" x14ac:dyDescent="0.25">
      <c r="A1861" s="68">
        <f t="shared" ref="A1861:A1924" si="239">A1860+1</f>
        <v>1859</v>
      </c>
      <c r="B1861" s="68" t="s">
        <v>20</v>
      </c>
      <c r="C1861" s="68" t="s">
        <v>21</v>
      </c>
      <c r="D1861" s="68" t="s">
        <v>2456</v>
      </c>
      <c r="E1861" s="68" t="str">
        <f t="shared" si="237"/>
        <v>AR</v>
      </c>
      <c r="F1861" s="68" t="s">
        <v>19</v>
      </c>
      <c r="G1861" s="68">
        <f t="shared" si="238"/>
        <v>94</v>
      </c>
      <c r="H1861" s="68">
        <f t="shared" si="232"/>
        <v>3</v>
      </c>
      <c r="I1861" s="68" t="str">
        <f t="shared" si="233"/>
        <v>94_3_AR</v>
      </c>
      <c r="J1861" s="60">
        <v>32.895868455799601</v>
      </c>
      <c r="K1861" s="60">
        <v>23.145907895739899</v>
      </c>
      <c r="L1861" s="60">
        <v>42.6657042123027</v>
      </c>
      <c r="M1861" s="68">
        <v>27</v>
      </c>
      <c r="N1861" s="70">
        <f t="shared" si="234"/>
        <v>8.1818181818181818E-2</v>
      </c>
      <c r="O1861" s="71">
        <v>47576634.916489601</v>
      </c>
      <c r="P1861" s="57">
        <f t="shared" si="235"/>
        <v>0.21937967104688932</v>
      </c>
      <c r="Q1861" s="68">
        <v>18</v>
      </c>
      <c r="R1861" s="68">
        <v>27</v>
      </c>
      <c r="S1861" s="72">
        <f t="shared" si="236"/>
        <v>32.902493521280732</v>
      </c>
    </row>
    <row r="1862" spans="1:19" x14ac:dyDescent="0.25">
      <c r="A1862" s="68">
        <f t="shared" si="239"/>
        <v>1860</v>
      </c>
      <c r="B1862" s="68" t="s">
        <v>20</v>
      </c>
      <c r="C1862" s="68" t="s">
        <v>21</v>
      </c>
      <c r="D1862" s="68" t="s">
        <v>3088</v>
      </c>
      <c r="E1862" s="68" t="str">
        <f t="shared" si="237"/>
        <v>SERV</v>
      </c>
      <c r="F1862" s="68" t="s">
        <v>19</v>
      </c>
      <c r="G1862" s="68">
        <f t="shared" si="238"/>
        <v>94</v>
      </c>
      <c r="H1862" s="68">
        <f t="shared" si="232"/>
        <v>3</v>
      </c>
      <c r="I1862" s="68" t="str">
        <f t="shared" si="233"/>
        <v>94_3_SERV</v>
      </c>
      <c r="J1862" s="60">
        <v>27.661064697049799</v>
      </c>
      <c r="K1862" s="60">
        <v>31.7985089389812</v>
      </c>
      <c r="L1862" s="60">
        <v>22.676458699412201</v>
      </c>
      <c r="M1862" s="68">
        <v>129</v>
      </c>
      <c r="N1862" s="70">
        <f t="shared" si="234"/>
        <v>0.29090909090909089</v>
      </c>
      <c r="O1862" s="71">
        <v>46850721.8117048</v>
      </c>
      <c r="P1862" s="57">
        <f t="shared" si="235"/>
        <v>0.2160324276275965</v>
      </c>
      <c r="Q1862" s="68">
        <v>64</v>
      </c>
      <c r="R1862" s="68">
        <v>133</v>
      </c>
      <c r="S1862" s="72">
        <f t="shared" si="236"/>
        <v>27.37867744514773</v>
      </c>
    </row>
    <row r="1863" spans="1:19" x14ac:dyDescent="0.25">
      <c r="A1863" s="68">
        <f t="shared" si="239"/>
        <v>1861</v>
      </c>
      <c r="B1863" s="68" t="s">
        <v>1003</v>
      </c>
      <c r="C1863" s="68" t="s">
        <v>1004</v>
      </c>
      <c r="D1863" s="68" t="s">
        <v>2399</v>
      </c>
      <c r="E1863" s="68" t="str">
        <f t="shared" si="237"/>
        <v>AD</v>
      </c>
      <c r="F1863" s="68" t="s">
        <v>1002</v>
      </c>
      <c r="G1863" s="68">
        <f t="shared" si="238"/>
        <v>95</v>
      </c>
      <c r="H1863" s="68">
        <f t="shared" si="232"/>
        <v>1</v>
      </c>
      <c r="I1863" s="68" t="str">
        <f t="shared" si="233"/>
        <v>95_1_AD</v>
      </c>
      <c r="J1863" s="60">
        <v>20.965223967846899</v>
      </c>
      <c r="K1863" s="60">
        <v>73.317534204754296</v>
      </c>
      <c r="L1863" s="60">
        <v>32.8326608161831</v>
      </c>
      <c r="M1863" s="68">
        <v>30</v>
      </c>
      <c r="N1863" s="70">
        <f t="shared" si="234"/>
        <v>9.375E-2</v>
      </c>
      <c r="O1863" s="71">
        <v>10592261.66</v>
      </c>
      <c r="P1863" s="57">
        <f t="shared" si="235"/>
        <v>5.8121719462742284E-2</v>
      </c>
      <c r="Q1863" s="68">
        <v>39</v>
      </c>
      <c r="R1863" s="68">
        <v>59</v>
      </c>
      <c r="S1863" s="72">
        <f t="shared" si="236"/>
        <v>42.371806329594762</v>
      </c>
    </row>
    <row r="1864" spans="1:19" x14ac:dyDescent="0.25">
      <c r="A1864" s="68">
        <f t="shared" si="239"/>
        <v>1862</v>
      </c>
      <c r="B1864" s="68" t="s">
        <v>1003</v>
      </c>
      <c r="C1864" s="68" t="s">
        <v>1004</v>
      </c>
      <c r="D1864" s="68" t="s">
        <v>2456</v>
      </c>
      <c r="E1864" s="68" t="str">
        <f t="shared" si="237"/>
        <v>AR</v>
      </c>
      <c r="F1864" s="68" t="s">
        <v>1002</v>
      </c>
      <c r="G1864" s="68">
        <f t="shared" si="238"/>
        <v>95</v>
      </c>
      <c r="H1864" s="68">
        <f t="shared" si="232"/>
        <v>1</v>
      </c>
      <c r="I1864" s="68" t="str">
        <f t="shared" si="233"/>
        <v>95_1_AR</v>
      </c>
      <c r="J1864" s="60">
        <v>47.654219504027999</v>
      </c>
      <c r="K1864" s="60">
        <v>53.976934827477599</v>
      </c>
      <c r="L1864" s="60">
        <v>29.937175090471001</v>
      </c>
      <c r="M1864" s="68">
        <v>7</v>
      </c>
      <c r="N1864" s="70">
        <f t="shared" si="234"/>
        <v>1.9230769230769232E-2</v>
      </c>
      <c r="O1864" s="71">
        <v>2550542.8811419802</v>
      </c>
      <c r="P1864" s="57">
        <f t="shared" si="235"/>
        <v>1.3995305495071069E-2</v>
      </c>
      <c r="Q1864" s="68">
        <v>8</v>
      </c>
      <c r="R1864" s="68">
        <v>12</v>
      </c>
      <c r="S1864" s="72">
        <f t="shared" si="236"/>
        <v>43.856109807325538</v>
      </c>
    </row>
    <row r="1865" spans="1:19" x14ac:dyDescent="0.25">
      <c r="A1865" s="68">
        <f t="shared" si="239"/>
        <v>1863</v>
      </c>
      <c r="B1865" s="68" t="s">
        <v>1003</v>
      </c>
      <c r="C1865" s="68" t="s">
        <v>1004</v>
      </c>
      <c r="D1865" s="68" t="s">
        <v>2860</v>
      </c>
      <c r="E1865" s="68" t="str">
        <f t="shared" si="237"/>
        <v>OP</v>
      </c>
      <c r="F1865" s="68" t="s">
        <v>1002</v>
      </c>
      <c r="G1865" s="68">
        <f t="shared" si="238"/>
        <v>95</v>
      </c>
      <c r="H1865" s="68">
        <f t="shared" ref="H1865:H1928" si="240">IF(B1865&lt;&gt;B1864,1,IF(C1865&lt;&gt;C1864,H1864+1,H1864))</f>
        <v>1</v>
      </c>
      <c r="I1865" s="68" t="str">
        <f t="shared" si="233"/>
        <v>95_1_OP</v>
      </c>
      <c r="J1865" s="60">
        <v>37.802568105746801</v>
      </c>
      <c r="K1865" s="60">
        <v>34.142126011840503</v>
      </c>
      <c r="L1865" s="60">
        <v>31.9977901200742</v>
      </c>
      <c r="M1865" s="68">
        <v>7</v>
      </c>
      <c r="N1865" s="70">
        <f t="shared" si="234"/>
        <v>1.4423076923076924E-2</v>
      </c>
      <c r="O1865" s="71">
        <v>38538711.740000002</v>
      </c>
      <c r="P1865" s="57">
        <f t="shared" si="235"/>
        <v>0.2114691143503882</v>
      </c>
      <c r="Q1865" s="68">
        <v>6</v>
      </c>
      <c r="R1865" s="68">
        <v>7</v>
      </c>
      <c r="S1865" s="72">
        <f t="shared" si="236"/>
        <v>34.647494745887165</v>
      </c>
    </row>
    <row r="1866" spans="1:19" x14ac:dyDescent="0.25">
      <c r="A1866" s="68">
        <f t="shared" si="239"/>
        <v>1864</v>
      </c>
      <c r="B1866" s="68" t="s">
        <v>1003</v>
      </c>
      <c r="C1866" s="68" t="s">
        <v>1004</v>
      </c>
      <c r="D1866" s="68" t="s">
        <v>3088</v>
      </c>
      <c r="E1866" s="68" t="str">
        <f t="shared" si="237"/>
        <v>SERV</v>
      </c>
      <c r="F1866" s="68" t="s">
        <v>1002</v>
      </c>
      <c r="G1866" s="68">
        <f t="shared" si="238"/>
        <v>95</v>
      </c>
      <c r="H1866" s="68">
        <f t="shared" si="240"/>
        <v>1</v>
      </c>
      <c r="I1866" s="68" t="str">
        <f t="shared" si="233"/>
        <v>95_1_SERV</v>
      </c>
      <c r="J1866" s="60">
        <v>17.014860285071698</v>
      </c>
      <c r="K1866" s="60">
        <v>76.913930284223397</v>
      </c>
      <c r="L1866" s="60">
        <v>42.9049310013189</v>
      </c>
      <c r="M1866" s="68">
        <v>140</v>
      </c>
      <c r="N1866" s="70">
        <f t="shared" si="234"/>
        <v>0.86298076923076927</v>
      </c>
      <c r="O1866" s="71">
        <v>129200197.667679</v>
      </c>
      <c r="P1866" s="57">
        <f t="shared" si="235"/>
        <v>0.70894563261494137</v>
      </c>
      <c r="Q1866" s="68">
        <v>359</v>
      </c>
      <c r="R1866" s="68">
        <v>715</v>
      </c>
      <c r="S1866" s="72">
        <f t="shared" si="236"/>
        <v>45.611240523537994</v>
      </c>
    </row>
    <row r="1867" spans="1:19" x14ac:dyDescent="0.25">
      <c r="A1867" s="68">
        <f t="shared" si="239"/>
        <v>1865</v>
      </c>
      <c r="B1867" s="68" t="s">
        <v>1003</v>
      </c>
      <c r="C1867" s="68" t="s">
        <v>1004</v>
      </c>
      <c r="D1867" s="68" t="s">
        <v>2893</v>
      </c>
      <c r="E1867" s="68" t="str">
        <f t="shared" si="237"/>
        <v>SOP</v>
      </c>
      <c r="F1867" s="68" t="s">
        <v>1002</v>
      </c>
      <c r="G1867" s="68">
        <f t="shared" si="238"/>
        <v>95</v>
      </c>
      <c r="H1867" s="68">
        <f t="shared" si="240"/>
        <v>1</v>
      </c>
      <c r="I1867" s="68" t="str">
        <f t="shared" si="233"/>
        <v>95_1_SOP</v>
      </c>
      <c r="J1867" s="60">
        <v>62.089786547640898</v>
      </c>
      <c r="K1867" s="60">
        <v>44.880675109074097</v>
      </c>
      <c r="L1867" s="60">
        <v>19.222294721453899</v>
      </c>
      <c r="M1867" s="68">
        <v>3</v>
      </c>
      <c r="N1867" s="70">
        <f t="shared" si="234"/>
        <v>9.6153846153846159E-3</v>
      </c>
      <c r="O1867" s="71">
        <v>1361030.38</v>
      </c>
      <c r="P1867" s="57">
        <f t="shared" si="235"/>
        <v>7.4682280768571495E-3</v>
      </c>
      <c r="Q1867" s="68">
        <v>4</v>
      </c>
      <c r="R1867" s="68">
        <v>4</v>
      </c>
      <c r="S1867" s="72">
        <f t="shared" si="236"/>
        <v>42.064252126056296</v>
      </c>
    </row>
    <row r="1868" spans="1:19" x14ac:dyDescent="0.25">
      <c r="A1868" s="68">
        <f t="shared" si="239"/>
        <v>1866</v>
      </c>
      <c r="B1868" s="68" t="s">
        <v>1003</v>
      </c>
      <c r="C1868" s="68" t="s">
        <v>2367</v>
      </c>
      <c r="D1868" s="68" t="s">
        <v>2399</v>
      </c>
      <c r="E1868" s="68" t="str">
        <f t="shared" si="237"/>
        <v>AD</v>
      </c>
      <c r="F1868" s="68" t="s">
        <v>2366</v>
      </c>
      <c r="G1868" s="68">
        <f t="shared" si="238"/>
        <v>95</v>
      </c>
      <c r="H1868" s="68">
        <f t="shared" si="240"/>
        <v>2</v>
      </c>
      <c r="I1868" s="68" t="str">
        <f t="shared" si="233"/>
        <v>95_2_AD</v>
      </c>
      <c r="J1868" s="60">
        <v>30.271928579824799</v>
      </c>
      <c r="K1868" s="60">
        <v>79.568341632439299</v>
      </c>
      <c r="L1868" s="60">
        <v>46.520294240375698</v>
      </c>
      <c r="M1868" s="68">
        <v>9</v>
      </c>
      <c r="N1868" s="70">
        <f t="shared" si="234"/>
        <v>4.4247787610619468E-2</v>
      </c>
      <c r="O1868" s="71">
        <v>2110419.67</v>
      </c>
      <c r="P1868" s="57">
        <f t="shared" si="235"/>
        <v>3.6169165350807587E-2</v>
      </c>
      <c r="Q1868" s="68">
        <v>10</v>
      </c>
      <c r="R1868" s="68">
        <v>10</v>
      </c>
      <c r="S1868" s="72">
        <f t="shared" si="236"/>
        <v>52.120188150879933</v>
      </c>
    </row>
    <row r="1869" spans="1:19" x14ac:dyDescent="0.25">
      <c r="A1869" s="68">
        <f t="shared" si="239"/>
        <v>1867</v>
      </c>
      <c r="B1869" s="68" t="s">
        <v>1003</v>
      </c>
      <c r="C1869" s="68" t="s">
        <v>2367</v>
      </c>
      <c r="D1869" s="68" t="s">
        <v>3088</v>
      </c>
      <c r="E1869" s="68" t="str">
        <f t="shared" si="237"/>
        <v>SERV</v>
      </c>
      <c r="F1869" s="68" t="s">
        <v>2366</v>
      </c>
      <c r="G1869" s="68">
        <f t="shared" si="238"/>
        <v>95</v>
      </c>
      <c r="H1869" s="68">
        <f t="shared" si="240"/>
        <v>2</v>
      </c>
      <c r="I1869" s="68" t="str">
        <f t="shared" si="233"/>
        <v>95_2_SERV</v>
      </c>
      <c r="J1869" s="60">
        <v>22.407163864680701</v>
      </c>
      <c r="K1869" s="60">
        <v>76.616227545793294</v>
      </c>
      <c r="L1869" s="60">
        <v>45.941965962591901</v>
      </c>
      <c r="M1869" s="68">
        <v>277</v>
      </c>
      <c r="N1869" s="70">
        <f t="shared" si="234"/>
        <v>0.95575221238938057</v>
      </c>
      <c r="O1869" s="71">
        <v>56238166.744170003</v>
      </c>
      <c r="P1869" s="57">
        <f t="shared" si="235"/>
        <v>0.96383083464919239</v>
      </c>
      <c r="Q1869" s="68">
        <v>216</v>
      </c>
      <c r="R1869" s="68">
        <v>281</v>
      </c>
      <c r="S1869" s="72">
        <f t="shared" si="236"/>
        <v>48.321785791021966</v>
      </c>
    </row>
    <row r="1870" spans="1:19" x14ac:dyDescent="0.25">
      <c r="A1870" s="68">
        <f t="shared" si="239"/>
        <v>1868</v>
      </c>
      <c r="B1870" s="68" t="s">
        <v>1647</v>
      </c>
      <c r="C1870" s="68" t="s">
        <v>1648</v>
      </c>
      <c r="D1870" s="68" t="s">
        <v>2399</v>
      </c>
      <c r="E1870" s="68" t="str">
        <f t="shared" si="237"/>
        <v>AD</v>
      </c>
      <c r="F1870" s="68">
        <v>37000001</v>
      </c>
      <c r="G1870" s="68">
        <f t="shared" si="238"/>
        <v>96</v>
      </c>
      <c r="H1870" s="68">
        <f t="shared" si="240"/>
        <v>1</v>
      </c>
      <c r="I1870" s="68" t="str">
        <f t="shared" si="233"/>
        <v>96_1_AD</v>
      </c>
      <c r="J1870" s="60">
        <v>13.482378601639599</v>
      </c>
      <c r="K1870" s="60">
        <v>47.845707262447199</v>
      </c>
      <c r="L1870" s="60">
        <v>32.678992384833599</v>
      </c>
      <c r="M1870" s="68">
        <v>83</v>
      </c>
      <c r="N1870" s="70">
        <f t="shared" si="234"/>
        <v>0.55384615384615388</v>
      </c>
      <c r="O1870" s="71">
        <v>18957581.739999902</v>
      </c>
      <c r="P1870" s="57">
        <f t="shared" si="235"/>
        <v>0.22203087785371101</v>
      </c>
      <c r="Q1870" s="68">
        <v>72</v>
      </c>
      <c r="R1870" s="68">
        <v>121</v>
      </c>
      <c r="S1870" s="72">
        <f t="shared" si="236"/>
        <v>31.335692749640135</v>
      </c>
    </row>
    <row r="1871" spans="1:19" x14ac:dyDescent="0.25">
      <c r="A1871" s="68">
        <f t="shared" si="239"/>
        <v>1869</v>
      </c>
      <c r="B1871" s="68" t="s">
        <v>1647</v>
      </c>
      <c r="C1871" s="68" t="s">
        <v>1648</v>
      </c>
      <c r="D1871" s="68" t="s">
        <v>2456</v>
      </c>
      <c r="E1871" s="68" t="str">
        <f t="shared" si="237"/>
        <v>AR</v>
      </c>
      <c r="F1871" s="68">
        <v>37000001</v>
      </c>
      <c r="G1871" s="68">
        <f t="shared" si="238"/>
        <v>96</v>
      </c>
      <c r="H1871" s="68">
        <f t="shared" si="240"/>
        <v>1</v>
      </c>
      <c r="I1871" s="68" t="str">
        <f t="shared" si="233"/>
        <v>96_1_AR</v>
      </c>
      <c r="J1871" s="60">
        <v>37.464427570944999</v>
      </c>
      <c r="K1871" s="60">
        <v>62.818177931229897</v>
      </c>
      <c r="L1871" s="60">
        <v>65.628418391372406</v>
      </c>
      <c r="M1871" s="68">
        <v>7</v>
      </c>
      <c r="N1871" s="70">
        <f t="shared" si="234"/>
        <v>6.1538461538461542E-2</v>
      </c>
      <c r="O1871" s="71">
        <v>23797218.16</v>
      </c>
      <c r="P1871" s="57">
        <f t="shared" si="235"/>
        <v>0.27871261804413566</v>
      </c>
      <c r="Q1871" s="68">
        <v>8</v>
      </c>
      <c r="R1871" s="68">
        <v>8</v>
      </c>
      <c r="S1871" s="72">
        <f t="shared" si="236"/>
        <v>55.303674631182439</v>
      </c>
    </row>
    <row r="1872" spans="1:19" x14ac:dyDescent="0.25">
      <c r="A1872" s="68">
        <f t="shared" si="239"/>
        <v>1870</v>
      </c>
      <c r="B1872" s="68" t="s">
        <v>1647</v>
      </c>
      <c r="C1872" s="68" t="s">
        <v>1648</v>
      </c>
      <c r="D1872" s="68" t="s">
        <v>3088</v>
      </c>
      <c r="E1872" s="68" t="str">
        <f t="shared" si="237"/>
        <v>SERV</v>
      </c>
      <c r="F1872" s="68">
        <v>37000001</v>
      </c>
      <c r="G1872" s="68">
        <f t="shared" si="238"/>
        <v>96</v>
      </c>
      <c r="H1872" s="68">
        <f t="shared" si="240"/>
        <v>1</v>
      </c>
      <c r="I1872" s="68" t="str">
        <f t="shared" si="233"/>
        <v>96_1_SERV</v>
      </c>
      <c r="J1872" s="60">
        <v>19.0505901736508</v>
      </c>
      <c r="K1872" s="60">
        <v>59.059942537145403</v>
      </c>
      <c r="L1872" s="60">
        <v>35.5352277358054</v>
      </c>
      <c r="M1872" s="68">
        <v>79</v>
      </c>
      <c r="N1872" s="70">
        <f t="shared" si="234"/>
        <v>0.38461538461538464</v>
      </c>
      <c r="O1872" s="71">
        <v>42627836.619999997</v>
      </c>
      <c r="P1872" s="57">
        <f t="shared" si="235"/>
        <v>0.49925650410215339</v>
      </c>
      <c r="Q1872" s="68">
        <v>50</v>
      </c>
      <c r="R1872" s="68">
        <v>80</v>
      </c>
      <c r="S1872" s="72">
        <f t="shared" si="236"/>
        <v>37.881920148867202</v>
      </c>
    </row>
    <row r="1873" spans="1:19" x14ac:dyDescent="0.25">
      <c r="A1873" s="68">
        <f t="shared" si="239"/>
        <v>1871</v>
      </c>
      <c r="B1873" s="68" t="s">
        <v>445</v>
      </c>
      <c r="C1873" s="68" t="s">
        <v>446</v>
      </c>
      <c r="D1873" s="68" t="s">
        <v>2399</v>
      </c>
      <c r="E1873" s="68" t="str">
        <f t="shared" si="237"/>
        <v>AD</v>
      </c>
      <c r="F1873" s="68" t="s">
        <v>444</v>
      </c>
      <c r="G1873" s="68">
        <f t="shared" si="238"/>
        <v>97</v>
      </c>
      <c r="H1873" s="68">
        <f t="shared" si="240"/>
        <v>1</v>
      </c>
      <c r="I1873" s="68" t="str">
        <f t="shared" si="233"/>
        <v>97_1_AD</v>
      </c>
      <c r="J1873" s="60">
        <v>26.516861099821199</v>
      </c>
      <c r="K1873" s="60">
        <v>42.303177872751903</v>
      </c>
      <c r="L1873" s="60">
        <v>54.6701510822991</v>
      </c>
      <c r="M1873" s="68">
        <v>205</v>
      </c>
      <c r="N1873" s="70">
        <f t="shared" si="234"/>
        <v>0.39200000000000002</v>
      </c>
      <c r="O1873" s="71">
        <v>1264856390.15693</v>
      </c>
      <c r="P1873" s="57">
        <f t="shared" si="235"/>
        <v>0.1136663010193521</v>
      </c>
      <c r="Q1873" s="68">
        <v>147</v>
      </c>
      <c r="R1873" s="68">
        <v>219</v>
      </c>
      <c r="S1873" s="72">
        <f t="shared" si="236"/>
        <v>41.163396684957398</v>
      </c>
    </row>
    <row r="1874" spans="1:19" x14ac:dyDescent="0.25">
      <c r="A1874" s="68">
        <f t="shared" si="239"/>
        <v>1872</v>
      </c>
      <c r="B1874" s="68" t="s">
        <v>445</v>
      </c>
      <c r="C1874" s="68" t="s">
        <v>446</v>
      </c>
      <c r="D1874" s="68" t="s">
        <v>2456</v>
      </c>
      <c r="E1874" s="68" t="str">
        <f t="shared" si="237"/>
        <v>AR</v>
      </c>
      <c r="F1874" s="68" t="s">
        <v>444</v>
      </c>
      <c r="G1874" s="68">
        <f t="shared" si="238"/>
        <v>97</v>
      </c>
      <c r="H1874" s="68">
        <f t="shared" si="240"/>
        <v>1</v>
      </c>
      <c r="I1874" s="68" t="str">
        <f t="shared" si="233"/>
        <v>97_1_AR</v>
      </c>
      <c r="J1874" s="60">
        <v>46.555615993762402</v>
      </c>
      <c r="K1874" s="60">
        <v>18.546482977957901</v>
      </c>
      <c r="L1874" s="60">
        <v>35.474855187757299</v>
      </c>
      <c r="M1874" s="68">
        <v>8</v>
      </c>
      <c r="N1874" s="70">
        <f t="shared" si="234"/>
        <v>1.0666666666666666E-2</v>
      </c>
      <c r="O1874" s="71">
        <v>33967533.969999999</v>
      </c>
      <c r="P1874" s="57">
        <f t="shared" si="235"/>
        <v>3.0524919438799378E-3</v>
      </c>
      <c r="Q1874" s="68">
        <v>4</v>
      </c>
      <c r="R1874" s="68">
        <v>8</v>
      </c>
      <c r="S1874" s="72">
        <f t="shared" si="236"/>
        <v>33.525651386492534</v>
      </c>
    </row>
    <row r="1875" spans="1:19" x14ac:dyDescent="0.25">
      <c r="A1875" s="68">
        <f t="shared" si="239"/>
        <v>1873</v>
      </c>
      <c r="B1875" s="68" t="s">
        <v>445</v>
      </c>
      <c r="C1875" s="68" t="s">
        <v>446</v>
      </c>
      <c r="D1875" s="68" t="s">
        <v>3088</v>
      </c>
      <c r="E1875" s="68" t="str">
        <f t="shared" si="237"/>
        <v>SERV</v>
      </c>
      <c r="F1875" s="69" t="s">
        <v>444</v>
      </c>
      <c r="G1875" s="68">
        <f t="shared" si="238"/>
        <v>97</v>
      </c>
      <c r="H1875" s="68">
        <f t="shared" si="240"/>
        <v>1</v>
      </c>
      <c r="I1875" s="68" t="str">
        <f t="shared" si="233"/>
        <v>97_1_SERV</v>
      </c>
      <c r="J1875" s="60">
        <v>24.864632624477899</v>
      </c>
      <c r="K1875" s="60">
        <v>40.439177716385899</v>
      </c>
      <c r="L1875" s="60">
        <v>51.960235256950703</v>
      </c>
      <c r="M1875" s="68">
        <v>413</v>
      </c>
      <c r="N1875" s="70">
        <f t="shared" si="234"/>
        <v>0.59733333333333338</v>
      </c>
      <c r="O1875" s="71">
        <v>9828980700.5839901</v>
      </c>
      <c r="P1875" s="57">
        <f t="shared" si="235"/>
        <v>0.88328120703676793</v>
      </c>
      <c r="Q1875" s="68">
        <v>224</v>
      </c>
      <c r="R1875" s="68">
        <v>416</v>
      </c>
      <c r="S1875" s="72">
        <f t="shared" si="236"/>
        <v>39.088015199271503</v>
      </c>
    </row>
    <row r="1876" spans="1:19" x14ac:dyDescent="0.25">
      <c r="A1876" s="68">
        <f t="shared" si="239"/>
        <v>1874</v>
      </c>
      <c r="B1876" s="68" t="s">
        <v>288</v>
      </c>
      <c r="C1876" s="68" t="s">
        <v>289</v>
      </c>
      <c r="D1876" s="68" t="s">
        <v>2399</v>
      </c>
      <c r="E1876" s="68" t="str">
        <f t="shared" si="237"/>
        <v>AD</v>
      </c>
      <c r="F1876" s="68" t="s">
        <v>287</v>
      </c>
      <c r="G1876" s="68">
        <f t="shared" si="238"/>
        <v>98</v>
      </c>
      <c r="H1876" s="68">
        <f t="shared" si="240"/>
        <v>1</v>
      </c>
      <c r="I1876" s="68" t="str">
        <f t="shared" si="233"/>
        <v>98_1_AD</v>
      </c>
      <c r="J1876" s="60">
        <v>21.392238851169498</v>
      </c>
      <c r="K1876" s="60">
        <v>60.329621305744602</v>
      </c>
      <c r="L1876" s="60">
        <v>38.896813529876503</v>
      </c>
      <c r="M1876" s="68">
        <v>110</v>
      </c>
      <c r="N1876" s="70">
        <f t="shared" si="234"/>
        <v>0.26769230769230767</v>
      </c>
      <c r="O1876" s="71">
        <v>26554409.194381699</v>
      </c>
      <c r="P1876" s="57">
        <f t="shared" si="235"/>
        <v>3.3945899048653042E-2</v>
      </c>
      <c r="Q1876" s="68">
        <v>87</v>
      </c>
      <c r="R1876" s="68">
        <v>220</v>
      </c>
      <c r="S1876" s="72">
        <f t="shared" si="236"/>
        <v>40.206224562263536</v>
      </c>
    </row>
    <row r="1877" spans="1:19" x14ac:dyDescent="0.25">
      <c r="A1877" s="68">
        <f t="shared" si="239"/>
        <v>1875</v>
      </c>
      <c r="B1877" s="68" t="s">
        <v>288</v>
      </c>
      <c r="C1877" s="68" t="s">
        <v>289</v>
      </c>
      <c r="D1877" s="68" t="s">
        <v>2456</v>
      </c>
      <c r="E1877" s="68" t="str">
        <f t="shared" si="237"/>
        <v>AR</v>
      </c>
      <c r="F1877" s="68" t="s">
        <v>287</v>
      </c>
      <c r="G1877" s="68">
        <f t="shared" si="238"/>
        <v>98</v>
      </c>
      <c r="H1877" s="68">
        <f t="shared" si="240"/>
        <v>1</v>
      </c>
      <c r="I1877" s="68" t="str">
        <f t="shared" si="233"/>
        <v>98_1_AR</v>
      </c>
      <c r="J1877" s="60">
        <v>66.807004803209907</v>
      </c>
      <c r="K1877" s="60">
        <v>33.867711479335</v>
      </c>
      <c r="L1877" s="60">
        <v>99.999999999999901</v>
      </c>
      <c r="M1877" s="68">
        <v>6</v>
      </c>
      <c r="N1877" s="70">
        <f t="shared" si="234"/>
        <v>1.2307692307692308E-2</v>
      </c>
      <c r="O1877" s="71">
        <v>53300585.780000001</v>
      </c>
      <c r="P1877" s="57">
        <f t="shared" si="235"/>
        <v>6.8136944447808157E-2</v>
      </c>
      <c r="Q1877" s="68">
        <v>4</v>
      </c>
      <c r="R1877" s="68">
        <v>6</v>
      </c>
      <c r="S1877" s="72">
        <f t="shared" si="236"/>
        <v>66.891572094181598</v>
      </c>
    </row>
    <row r="1878" spans="1:19" x14ac:dyDescent="0.25">
      <c r="A1878" s="68">
        <f t="shared" si="239"/>
        <v>1876</v>
      </c>
      <c r="B1878" s="68" t="s">
        <v>288</v>
      </c>
      <c r="C1878" s="68" t="s">
        <v>289</v>
      </c>
      <c r="D1878" s="68" t="s">
        <v>3088</v>
      </c>
      <c r="E1878" s="68" t="str">
        <f t="shared" si="237"/>
        <v>SERV</v>
      </c>
      <c r="F1878" s="68" t="s">
        <v>287</v>
      </c>
      <c r="G1878" s="68">
        <f t="shared" si="238"/>
        <v>98</v>
      </c>
      <c r="H1878" s="68">
        <f t="shared" si="240"/>
        <v>1</v>
      </c>
      <c r="I1878" s="68" t="str">
        <f t="shared" si="233"/>
        <v>98_1_SERV</v>
      </c>
      <c r="J1878" s="60">
        <v>19.893559267079102</v>
      </c>
      <c r="K1878" s="60">
        <v>60.334845825699198</v>
      </c>
      <c r="L1878" s="60">
        <v>35.476908696481402</v>
      </c>
      <c r="M1878" s="68">
        <v>421</v>
      </c>
      <c r="N1878" s="70">
        <f t="shared" si="234"/>
        <v>0.72</v>
      </c>
      <c r="O1878" s="71">
        <v>702401770.602</v>
      </c>
      <c r="P1878" s="57">
        <f t="shared" si="235"/>
        <v>0.89791715650353887</v>
      </c>
      <c r="Q1878" s="68">
        <v>234</v>
      </c>
      <c r="R1878" s="68">
        <v>482</v>
      </c>
      <c r="S1878" s="72">
        <f t="shared" si="236"/>
        <v>38.568437929753237</v>
      </c>
    </row>
    <row r="1879" spans="1:19" x14ac:dyDescent="0.25">
      <c r="A1879" s="68">
        <f t="shared" si="239"/>
        <v>1877</v>
      </c>
      <c r="B1879" s="68" t="s">
        <v>36</v>
      </c>
      <c r="C1879" s="68" t="s">
        <v>37</v>
      </c>
      <c r="D1879" s="68" t="s">
        <v>2399</v>
      </c>
      <c r="E1879" s="68" t="str">
        <f t="shared" si="237"/>
        <v>AD</v>
      </c>
      <c r="F1879" s="68" t="s">
        <v>35</v>
      </c>
      <c r="G1879" s="68">
        <f t="shared" si="238"/>
        <v>99</v>
      </c>
      <c r="H1879" s="68">
        <f t="shared" si="240"/>
        <v>1</v>
      </c>
      <c r="I1879" s="68" t="str">
        <f t="shared" si="233"/>
        <v>99_1_AD</v>
      </c>
      <c r="J1879" s="60">
        <v>23.4410948354722</v>
      </c>
      <c r="K1879" s="60">
        <v>47.4621750895394</v>
      </c>
      <c r="L1879" s="60">
        <v>29.404890535400501</v>
      </c>
      <c r="M1879" s="68">
        <v>54</v>
      </c>
      <c r="N1879" s="70">
        <f t="shared" si="234"/>
        <v>0.13559322033898305</v>
      </c>
      <c r="O1879" s="71">
        <v>17575864.789999999</v>
      </c>
      <c r="P1879" s="57">
        <f t="shared" si="235"/>
        <v>3.6306066130298353E-2</v>
      </c>
      <c r="Q1879" s="68">
        <v>40</v>
      </c>
      <c r="R1879" s="68">
        <v>66</v>
      </c>
      <c r="S1879" s="72">
        <f t="shared" si="236"/>
        <v>33.436053486804035</v>
      </c>
    </row>
    <row r="1880" spans="1:19" x14ac:dyDescent="0.25">
      <c r="A1880" s="68">
        <f t="shared" si="239"/>
        <v>1878</v>
      </c>
      <c r="B1880" s="68" t="s">
        <v>36</v>
      </c>
      <c r="C1880" s="68" t="s">
        <v>37</v>
      </c>
      <c r="D1880" s="68" t="s">
        <v>2456</v>
      </c>
      <c r="E1880" s="68" t="str">
        <f t="shared" si="237"/>
        <v>AR</v>
      </c>
      <c r="F1880" s="68" t="s">
        <v>35</v>
      </c>
      <c r="G1880" s="68">
        <f t="shared" si="238"/>
        <v>99</v>
      </c>
      <c r="H1880" s="68">
        <f t="shared" si="240"/>
        <v>1</v>
      </c>
      <c r="I1880" s="68" t="str">
        <f t="shared" si="233"/>
        <v>99_1_AR</v>
      </c>
      <c r="J1880" s="60">
        <v>48.542649501333599</v>
      </c>
      <c r="K1880" s="60">
        <v>37.973010890355397</v>
      </c>
      <c r="L1880" s="60">
        <v>39.998666874745801</v>
      </c>
      <c r="M1880" s="68">
        <v>16</v>
      </c>
      <c r="N1880" s="70">
        <f t="shared" si="234"/>
        <v>2.3728813559322035E-2</v>
      </c>
      <c r="O1880" s="71">
        <v>141235549.69999999</v>
      </c>
      <c r="P1880" s="57">
        <f t="shared" si="235"/>
        <v>0.29174707865724536</v>
      </c>
      <c r="Q1880" s="68">
        <v>7</v>
      </c>
      <c r="R1880" s="68">
        <v>17</v>
      </c>
      <c r="S1880" s="72">
        <f t="shared" si="236"/>
        <v>42.171442422144935</v>
      </c>
    </row>
    <row r="1881" spans="1:19" x14ac:dyDescent="0.25">
      <c r="A1881" s="68">
        <f t="shared" si="239"/>
        <v>1879</v>
      </c>
      <c r="B1881" s="68" t="s">
        <v>36</v>
      </c>
      <c r="C1881" s="68" t="s">
        <v>37</v>
      </c>
      <c r="D1881" s="68" t="s">
        <v>3088</v>
      </c>
      <c r="E1881" s="68" t="str">
        <f t="shared" si="237"/>
        <v>SERV</v>
      </c>
      <c r="F1881" s="68" t="s">
        <v>35</v>
      </c>
      <c r="G1881" s="68">
        <f t="shared" si="238"/>
        <v>99</v>
      </c>
      <c r="H1881" s="68">
        <f t="shared" si="240"/>
        <v>1</v>
      </c>
      <c r="I1881" s="68" t="str">
        <f t="shared" si="233"/>
        <v>99_1_SERV</v>
      </c>
      <c r="J1881" s="60">
        <v>14.92096749762</v>
      </c>
      <c r="K1881" s="60">
        <v>59.388843295668799</v>
      </c>
      <c r="L1881" s="60">
        <v>37.008398957320402</v>
      </c>
      <c r="M1881" s="68">
        <v>499</v>
      </c>
      <c r="N1881" s="70">
        <f t="shared" si="234"/>
        <v>0.84067796610169487</v>
      </c>
      <c r="O1881" s="71">
        <v>325291289.63999897</v>
      </c>
      <c r="P1881" s="57">
        <f t="shared" si="235"/>
        <v>0.67194685521245634</v>
      </c>
      <c r="Q1881" s="68">
        <v>248</v>
      </c>
      <c r="R1881" s="68">
        <v>522</v>
      </c>
      <c r="S1881" s="72">
        <f t="shared" si="236"/>
        <v>37.106069916869735</v>
      </c>
    </row>
    <row r="1882" spans="1:19" x14ac:dyDescent="0.25">
      <c r="A1882" s="68">
        <f t="shared" si="239"/>
        <v>1880</v>
      </c>
      <c r="B1882" s="68" t="s">
        <v>107</v>
      </c>
      <c r="C1882" s="68" t="s">
        <v>1297</v>
      </c>
      <c r="D1882" s="68" t="s">
        <v>2399</v>
      </c>
      <c r="E1882" s="68" t="str">
        <f t="shared" si="237"/>
        <v>AD</v>
      </c>
      <c r="F1882" s="68" t="s">
        <v>1296</v>
      </c>
      <c r="G1882" s="68">
        <f t="shared" si="238"/>
        <v>100</v>
      </c>
      <c r="H1882" s="68">
        <f t="shared" si="240"/>
        <v>1</v>
      </c>
      <c r="I1882" s="68" t="str">
        <f t="shared" si="233"/>
        <v>100_1_AD</v>
      </c>
      <c r="J1882" s="60">
        <v>23.665999737443201</v>
      </c>
      <c r="K1882" s="60">
        <v>82.988195309167594</v>
      </c>
      <c r="L1882" s="60">
        <v>38.072680901141801</v>
      </c>
      <c r="M1882" s="68">
        <v>31</v>
      </c>
      <c r="N1882" s="70">
        <f t="shared" si="234"/>
        <v>0.6</v>
      </c>
      <c r="O1882" s="71">
        <v>22923410.59</v>
      </c>
      <c r="P1882" s="57">
        <f t="shared" si="235"/>
        <v>0.86970263551456306</v>
      </c>
      <c r="Q1882" s="68">
        <v>24</v>
      </c>
      <c r="R1882" s="68">
        <v>45</v>
      </c>
      <c r="S1882" s="72">
        <f t="shared" si="236"/>
        <v>48.242291982584199</v>
      </c>
    </row>
    <row r="1883" spans="1:19" x14ac:dyDescent="0.25">
      <c r="A1883" s="68">
        <f t="shared" si="239"/>
        <v>1881</v>
      </c>
      <c r="B1883" s="68" t="s">
        <v>107</v>
      </c>
      <c r="C1883" s="68" t="s">
        <v>1297</v>
      </c>
      <c r="D1883" s="68" t="s">
        <v>2456</v>
      </c>
      <c r="E1883" s="68" t="str">
        <f t="shared" si="237"/>
        <v>AR</v>
      </c>
      <c r="F1883" s="69" t="s">
        <v>1296</v>
      </c>
      <c r="G1883" s="68">
        <f t="shared" si="238"/>
        <v>100</v>
      </c>
      <c r="H1883" s="68">
        <f t="shared" si="240"/>
        <v>1</v>
      </c>
      <c r="I1883" s="68" t="str">
        <f t="shared" si="233"/>
        <v>100_1_AR</v>
      </c>
      <c r="J1883" s="60">
        <v>38.909684359206501</v>
      </c>
      <c r="K1883" s="60">
        <v>54.746551301934502</v>
      </c>
      <c r="L1883" s="60">
        <v>26.683134319767699</v>
      </c>
      <c r="M1883" s="68">
        <v>18</v>
      </c>
      <c r="N1883" s="70">
        <f t="shared" si="234"/>
        <v>0.22500000000000001</v>
      </c>
      <c r="O1883" s="71">
        <v>1467456.1</v>
      </c>
      <c r="P1883" s="57">
        <f t="shared" si="235"/>
        <v>5.5674544268236752E-2</v>
      </c>
      <c r="Q1883" s="68">
        <v>9</v>
      </c>
      <c r="R1883" s="68">
        <v>18</v>
      </c>
      <c r="S1883" s="72">
        <f t="shared" si="236"/>
        <v>40.113123326969571</v>
      </c>
    </row>
    <row r="1884" spans="1:19" x14ac:dyDescent="0.25">
      <c r="A1884" s="68">
        <f t="shared" si="239"/>
        <v>1882</v>
      </c>
      <c r="B1884" s="68" t="s">
        <v>107</v>
      </c>
      <c r="C1884" s="68" t="s">
        <v>1297</v>
      </c>
      <c r="D1884" s="68" t="s">
        <v>3088</v>
      </c>
      <c r="E1884" s="68" t="str">
        <f t="shared" si="237"/>
        <v>SERV</v>
      </c>
      <c r="F1884" s="68" t="s">
        <v>1296</v>
      </c>
      <c r="G1884" s="68">
        <f t="shared" si="238"/>
        <v>100</v>
      </c>
      <c r="H1884" s="68">
        <f t="shared" si="240"/>
        <v>1</v>
      </c>
      <c r="I1884" s="68" t="str">
        <f t="shared" si="233"/>
        <v>100_1_SERV</v>
      </c>
      <c r="J1884" s="60">
        <v>62.927367822133903</v>
      </c>
      <c r="K1884" s="60">
        <v>62.2211441067994</v>
      </c>
      <c r="L1884" s="60">
        <v>59.250288280712503</v>
      </c>
      <c r="M1884" s="68">
        <v>18</v>
      </c>
      <c r="N1884" s="70">
        <f t="shared" si="234"/>
        <v>0.17499999999999999</v>
      </c>
      <c r="O1884" s="71">
        <v>1966890.15</v>
      </c>
      <c r="P1884" s="57">
        <f t="shared" si="235"/>
        <v>7.4622820217200236E-2</v>
      </c>
      <c r="Q1884" s="68">
        <v>7</v>
      </c>
      <c r="R1884" s="68">
        <v>18</v>
      </c>
      <c r="S1884" s="72">
        <f t="shared" si="236"/>
        <v>61.466266736548597</v>
      </c>
    </row>
    <row r="1885" spans="1:19" x14ac:dyDescent="0.25">
      <c r="A1885" s="68">
        <f t="shared" si="239"/>
        <v>1883</v>
      </c>
      <c r="B1885" s="68" t="s">
        <v>107</v>
      </c>
      <c r="C1885" s="68" t="s">
        <v>2303</v>
      </c>
      <c r="D1885" s="68" t="s">
        <v>2399</v>
      </c>
      <c r="E1885" s="68" t="str">
        <f t="shared" si="237"/>
        <v>AD</v>
      </c>
      <c r="F1885" s="68" t="s">
        <v>2302</v>
      </c>
      <c r="G1885" s="68">
        <f t="shared" si="238"/>
        <v>100</v>
      </c>
      <c r="H1885" s="68">
        <f t="shared" si="240"/>
        <v>2</v>
      </c>
      <c r="I1885" s="68" t="str">
        <f t="shared" si="233"/>
        <v>100_2_AD</v>
      </c>
      <c r="J1885" s="60">
        <v>38.861815390540997</v>
      </c>
      <c r="K1885" s="60">
        <v>42.985052602131198</v>
      </c>
      <c r="L1885" s="60">
        <v>12.4413613377061</v>
      </c>
      <c r="M1885" s="68">
        <v>20</v>
      </c>
      <c r="N1885" s="70">
        <f t="shared" si="234"/>
        <v>0.31578947368421051</v>
      </c>
      <c r="O1885" s="71">
        <v>1254669.24</v>
      </c>
      <c r="P1885" s="57">
        <f t="shared" si="235"/>
        <v>4.228949959751304E-2</v>
      </c>
      <c r="Q1885" s="68">
        <v>12</v>
      </c>
      <c r="R1885" s="68">
        <v>20</v>
      </c>
      <c r="S1885" s="72">
        <f t="shared" si="236"/>
        <v>31.429409776792767</v>
      </c>
    </row>
    <row r="1886" spans="1:19" x14ac:dyDescent="0.25">
      <c r="A1886" s="68">
        <f t="shared" si="239"/>
        <v>1884</v>
      </c>
      <c r="B1886" s="68" t="s">
        <v>107</v>
      </c>
      <c r="C1886" s="68" t="s">
        <v>2303</v>
      </c>
      <c r="D1886" s="68" t="s">
        <v>2860</v>
      </c>
      <c r="E1886" s="68" t="str">
        <f t="shared" si="237"/>
        <v>OP</v>
      </c>
      <c r="F1886" s="68" t="s">
        <v>2302</v>
      </c>
      <c r="G1886" s="68">
        <f t="shared" si="238"/>
        <v>100</v>
      </c>
      <c r="H1886" s="68">
        <f t="shared" si="240"/>
        <v>2</v>
      </c>
      <c r="I1886" s="68" t="str">
        <f t="shared" si="233"/>
        <v>100_2_OP</v>
      </c>
      <c r="J1886" s="60">
        <v>17.808681269720001</v>
      </c>
      <c r="K1886" s="60">
        <v>38.705392823009902</v>
      </c>
      <c r="L1886" s="60">
        <v>19.538473613142699</v>
      </c>
      <c r="M1886" s="68">
        <v>2</v>
      </c>
      <c r="N1886" s="70">
        <f t="shared" si="234"/>
        <v>0.26315789473684209</v>
      </c>
      <c r="O1886" s="71">
        <v>26862679.350000001</v>
      </c>
      <c r="P1886" s="57">
        <f t="shared" si="235"/>
        <v>0.90542529564201868</v>
      </c>
      <c r="Q1886" s="68">
        <v>10</v>
      </c>
      <c r="R1886" s="68">
        <v>14</v>
      </c>
      <c r="S1886" s="72">
        <f t="shared" si="236"/>
        <v>25.350849235290866</v>
      </c>
    </row>
    <row r="1887" spans="1:19" x14ac:dyDescent="0.25">
      <c r="A1887" s="68">
        <f t="shared" si="239"/>
        <v>1885</v>
      </c>
      <c r="B1887" s="68" t="s">
        <v>107</v>
      </c>
      <c r="C1887" s="68" t="s">
        <v>2303</v>
      </c>
      <c r="D1887" s="68" t="s">
        <v>3088</v>
      </c>
      <c r="E1887" s="68" t="str">
        <f t="shared" si="237"/>
        <v>SERV</v>
      </c>
      <c r="F1887" s="68" t="s">
        <v>2302</v>
      </c>
      <c r="G1887" s="68">
        <f t="shared" si="238"/>
        <v>100</v>
      </c>
      <c r="H1887" s="68">
        <f t="shared" si="240"/>
        <v>2</v>
      </c>
      <c r="I1887" s="68" t="str">
        <f t="shared" si="233"/>
        <v>100_2_SERV</v>
      </c>
      <c r="J1887" s="60">
        <v>47.300760144027898</v>
      </c>
      <c r="K1887" s="60">
        <v>40.061128045579999</v>
      </c>
      <c r="L1887" s="60">
        <v>12.433153662249</v>
      </c>
      <c r="M1887" s="68">
        <v>27</v>
      </c>
      <c r="N1887" s="70">
        <f t="shared" si="234"/>
        <v>0.42105263157894735</v>
      </c>
      <c r="O1887" s="71">
        <v>1551227.58</v>
      </c>
      <c r="P1887" s="57">
        <f t="shared" si="235"/>
        <v>5.2285204760468287E-2</v>
      </c>
      <c r="Q1887" s="68">
        <v>16</v>
      </c>
      <c r="R1887" s="68">
        <v>27</v>
      </c>
      <c r="S1887" s="72">
        <f t="shared" si="236"/>
        <v>33.265013950618965</v>
      </c>
    </row>
    <row r="1888" spans="1:19" x14ac:dyDescent="0.25">
      <c r="A1888" s="68">
        <f t="shared" si="239"/>
        <v>1886</v>
      </c>
      <c r="B1888" s="68" t="s">
        <v>107</v>
      </c>
      <c r="C1888" s="68" t="s">
        <v>681</v>
      </c>
      <c r="D1888" s="68" t="s">
        <v>2399</v>
      </c>
      <c r="E1888" s="68" t="str">
        <f t="shared" si="237"/>
        <v>AD</v>
      </c>
      <c r="F1888" s="68" t="s">
        <v>680</v>
      </c>
      <c r="G1888" s="68">
        <f t="shared" si="238"/>
        <v>100</v>
      </c>
      <c r="H1888" s="68">
        <f t="shared" si="240"/>
        <v>3</v>
      </c>
      <c r="I1888" s="68" t="str">
        <f t="shared" si="233"/>
        <v>100_3_AD</v>
      </c>
      <c r="J1888" s="60">
        <v>35.898197666942103</v>
      </c>
      <c r="K1888" s="60">
        <v>48.355613309943898</v>
      </c>
      <c r="L1888" s="60">
        <v>40.123052149984701</v>
      </c>
      <c r="M1888" s="68">
        <v>74</v>
      </c>
      <c r="N1888" s="70">
        <f t="shared" si="234"/>
        <v>0.51351351351351349</v>
      </c>
      <c r="O1888" s="71">
        <v>55603046.399999999</v>
      </c>
      <c r="P1888" s="57">
        <f t="shared" si="235"/>
        <v>0.92229791664433747</v>
      </c>
      <c r="Q1888" s="68">
        <v>38</v>
      </c>
      <c r="R1888" s="68">
        <v>79</v>
      </c>
      <c r="S1888" s="72">
        <f t="shared" si="236"/>
        <v>41.45895437562357</v>
      </c>
    </row>
    <row r="1889" spans="1:19" x14ac:dyDescent="0.25">
      <c r="A1889" s="68">
        <f t="shared" si="239"/>
        <v>1887</v>
      </c>
      <c r="B1889" s="68" t="s">
        <v>107</v>
      </c>
      <c r="C1889" s="68" t="s">
        <v>681</v>
      </c>
      <c r="D1889" s="68" t="s">
        <v>2456</v>
      </c>
      <c r="E1889" s="68" t="str">
        <f t="shared" si="237"/>
        <v>AR</v>
      </c>
      <c r="F1889" s="68" t="s">
        <v>680</v>
      </c>
      <c r="G1889" s="68">
        <f t="shared" si="238"/>
        <v>100</v>
      </c>
      <c r="H1889" s="68">
        <f t="shared" si="240"/>
        <v>3</v>
      </c>
      <c r="I1889" s="68" t="str">
        <f t="shared" si="233"/>
        <v>100_3_AR</v>
      </c>
      <c r="J1889" s="60">
        <v>70.262992097285505</v>
      </c>
      <c r="K1889" s="60">
        <v>49.598672217233897</v>
      </c>
      <c r="L1889" s="60">
        <v>28.310154705119398</v>
      </c>
      <c r="M1889" s="68">
        <v>5</v>
      </c>
      <c r="N1889" s="70">
        <f t="shared" si="234"/>
        <v>4.0540540540540543E-2</v>
      </c>
      <c r="O1889" s="71">
        <v>1299232.55</v>
      </c>
      <c r="P1889" s="57">
        <f t="shared" si="235"/>
        <v>2.1550608315257885E-2</v>
      </c>
      <c r="Q1889" s="68">
        <v>3</v>
      </c>
      <c r="R1889" s="68">
        <v>5</v>
      </c>
      <c r="S1889" s="72">
        <f t="shared" si="236"/>
        <v>49.390606339879604</v>
      </c>
    </row>
    <row r="1890" spans="1:19" x14ac:dyDescent="0.25">
      <c r="A1890" s="68">
        <f t="shared" si="239"/>
        <v>1888</v>
      </c>
      <c r="B1890" s="68" t="s">
        <v>107</v>
      </c>
      <c r="C1890" s="68" t="s">
        <v>681</v>
      </c>
      <c r="D1890" s="68" t="s">
        <v>3088</v>
      </c>
      <c r="E1890" s="68" t="str">
        <f t="shared" si="237"/>
        <v>SERV</v>
      </c>
      <c r="F1890" s="68" t="s">
        <v>680</v>
      </c>
      <c r="G1890" s="68">
        <f t="shared" si="238"/>
        <v>100</v>
      </c>
      <c r="H1890" s="68">
        <f t="shared" si="240"/>
        <v>3</v>
      </c>
      <c r="I1890" s="68" t="str">
        <f t="shared" si="233"/>
        <v>100_3_SERV</v>
      </c>
      <c r="J1890" s="60">
        <v>51.978866517043897</v>
      </c>
      <c r="K1890" s="60">
        <v>53.929830552447797</v>
      </c>
      <c r="L1890" s="60">
        <v>43.419379133917197</v>
      </c>
      <c r="M1890" s="68">
        <v>54</v>
      </c>
      <c r="N1890" s="70">
        <f t="shared" si="234"/>
        <v>0.44594594594594594</v>
      </c>
      <c r="O1890" s="71">
        <v>3385232.70599999</v>
      </c>
      <c r="P1890" s="57">
        <f t="shared" si="235"/>
        <v>5.6151475040404686E-2</v>
      </c>
      <c r="Q1890" s="68">
        <v>33</v>
      </c>
      <c r="R1890" s="68">
        <v>55</v>
      </c>
      <c r="S1890" s="72">
        <f t="shared" si="236"/>
        <v>49.776025401136302</v>
      </c>
    </row>
    <row r="1891" spans="1:19" x14ac:dyDescent="0.25">
      <c r="A1891" s="68">
        <f t="shared" si="239"/>
        <v>1889</v>
      </c>
      <c r="B1891" s="68" t="s">
        <v>107</v>
      </c>
      <c r="C1891" s="68" t="s">
        <v>2129</v>
      </c>
      <c r="D1891" s="68" t="s">
        <v>2399</v>
      </c>
      <c r="E1891" s="68" t="str">
        <f t="shared" si="237"/>
        <v>AD</v>
      </c>
      <c r="F1891" s="68" t="s">
        <v>2128</v>
      </c>
      <c r="G1891" s="68">
        <f t="shared" si="238"/>
        <v>100</v>
      </c>
      <c r="H1891" s="68">
        <f t="shared" si="240"/>
        <v>4</v>
      </c>
      <c r="I1891" s="68" t="str">
        <f t="shared" si="233"/>
        <v>100_4_AD</v>
      </c>
      <c r="J1891" s="60">
        <v>32.197730192364098</v>
      </c>
      <c r="K1891" s="60">
        <v>11.8612480841983</v>
      </c>
      <c r="L1891" s="60">
        <v>19.366637379794302</v>
      </c>
      <c r="M1891" s="68">
        <v>2</v>
      </c>
      <c r="N1891" s="70">
        <f t="shared" si="234"/>
        <v>1</v>
      </c>
      <c r="O1891" s="71">
        <v>12935218.929999899</v>
      </c>
      <c r="P1891" s="57">
        <f t="shared" si="235"/>
        <v>1</v>
      </c>
      <c r="Q1891" s="68">
        <v>6</v>
      </c>
      <c r="R1891" s="68">
        <v>8</v>
      </c>
      <c r="S1891" s="72">
        <f t="shared" si="236"/>
        <v>21.141871885452233</v>
      </c>
    </row>
    <row r="1892" spans="1:19" x14ac:dyDescent="0.25">
      <c r="A1892" s="68">
        <f t="shared" si="239"/>
        <v>1890</v>
      </c>
      <c r="B1892" s="68" t="s">
        <v>107</v>
      </c>
      <c r="C1892" s="68" t="s">
        <v>1155</v>
      </c>
      <c r="D1892" s="68" t="s">
        <v>2399</v>
      </c>
      <c r="E1892" s="68" t="str">
        <f t="shared" si="237"/>
        <v>AD</v>
      </c>
      <c r="F1892" s="68" t="s">
        <v>1154</v>
      </c>
      <c r="G1892" s="68">
        <f t="shared" si="238"/>
        <v>100</v>
      </c>
      <c r="H1892" s="68">
        <f t="shared" si="240"/>
        <v>5</v>
      </c>
      <c r="I1892" s="68" t="str">
        <f t="shared" si="233"/>
        <v>100_5_AD</v>
      </c>
      <c r="J1892" s="60">
        <v>28.407454943646201</v>
      </c>
      <c r="K1892" s="60">
        <v>42.5506650297473</v>
      </c>
      <c r="L1892" s="60">
        <v>48.010240629234602</v>
      </c>
      <c r="M1892" s="68">
        <v>26</v>
      </c>
      <c r="N1892" s="70">
        <f t="shared" si="234"/>
        <v>1</v>
      </c>
      <c r="O1892" s="71">
        <v>23565490.280000001</v>
      </c>
      <c r="P1892" s="57">
        <f t="shared" si="235"/>
        <v>1</v>
      </c>
      <c r="Q1892" s="68">
        <v>31</v>
      </c>
      <c r="R1892" s="68">
        <v>78</v>
      </c>
      <c r="S1892" s="72">
        <f t="shared" si="236"/>
        <v>39.656120200876039</v>
      </c>
    </row>
    <row r="1893" spans="1:19" x14ac:dyDescent="0.25">
      <c r="A1893" s="68">
        <f t="shared" si="239"/>
        <v>1891</v>
      </c>
      <c r="B1893" s="68" t="s">
        <v>107</v>
      </c>
      <c r="C1893" s="68" t="s">
        <v>2181</v>
      </c>
      <c r="D1893" s="68" t="s">
        <v>2399</v>
      </c>
      <c r="E1893" s="68" t="str">
        <f t="shared" si="237"/>
        <v>AD</v>
      </c>
      <c r="F1893" s="68" t="s">
        <v>2180</v>
      </c>
      <c r="G1893" s="68">
        <f t="shared" si="238"/>
        <v>100</v>
      </c>
      <c r="H1893" s="68">
        <f t="shared" si="240"/>
        <v>6</v>
      </c>
      <c r="I1893" s="68" t="str">
        <f t="shared" si="233"/>
        <v>100_6_AD</v>
      </c>
      <c r="J1893" s="60">
        <v>54.8998796224462</v>
      </c>
      <c r="K1893" s="60">
        <v>20.087855580024399</v>
      </c>
      <c r="L1893" s="60">
        <v>39.140866284771199</v>
      </c>
      <c r="M1893" s="68">
        <v>7</v>
      </c>
      <c r="N1893" s="70">
        <f t="shared" si="234"/>
        <v>0.54545454545454541</v>
      </c>
      <c r="O1893" s="71">
        <v>1590396.09</v>
      </c>
      <c r="P1893" s="57">
        <f t="shared" si="235"/>
        <v>0.50331448944865076</v>
      </c>
      <c r="Q1893" s="68">
        <v>6</v>
      </c>
      <c r="R1893" s="68">
        <v>7</v>
      </c>
      <c r="S1893" s="72">
        <f t="shared" si="236"/>
        <v>38.042867162413934</v>
      </c>
    </row>
    <row r="1894" spans="1:19" x14ac:dyDescent="0.25">
      <c r="A1894" s="68">
        <f t="shared" si="239"/>
        <v>1892</v>
      </c>
      <c r="B1894" s="68" t="s">
        <v>107</v>
      </c>
      <c r="C1894" s="68" t="s">
        <v>2181</v>
      </c>
      <c r="D1894" s="68" t="s">
        <v>3088</v>
      </c>
      <c r="E1894" s="68" t="str">
        <f t="shared" si="237"/>
        <v>SERV</v>
      </c>
      <c r="F1894" s="68" t="s">
        <v>2180</v>
      </c>
      <c r="G1894" s="68">
        <f t="shared" si="238"/>
        <v>100</v>
      </c>
      <c r="H1894" s="68">
        <f t="shared" si="240"/>
        <v>6</v>
      </c>
      <c r="I1894" s="68" t="str">
        <f t="shared" si="233"/>
        <v>100_6_SERV</v>
      </c>
      <c r="J1894" s="60">
        <v>77.406963665682497</v>
      </c>
      <c r="K1894" s="60">
        <v>52.615926814500597</v>
      </c>
      <c r="L1894" s="60">
        <v>59.331756612415198</v>
      </c>
      <c r="M1894" s="68">
        <v>12</v>
      </c>
      <c r="N1894" s="70">
        <f t="shared" si="234"/>
        <v>0.45454545454545453</v>
      </c>
      <c r="O1894" s="71">
        <v>1569449.54</v>
      </c>
      <c r="P1894" s="57">
        <f t="shared" si="235"/>
        <v>0.49668551055134935</v>
      </c>
      <c r="Q1894" s="68">
        <v>5</v>
      </c>
      <c r="R1894" s="68">
        <v>12</v>
      </c>
      <c r="S1894" s="72">
        <f t="shared" si="236"/>
        <v>63.118215697532769</v>
      </c>
    </row>
    <row r="1895" spans="1:19" x14ac:dyDescent="0.25">
      <c r="A1895" s="68">
        <f t="shared" si="239"/>
        <v>1893</v>
      </c>
      <c r="B1895" s="68" t="s">
        <v>107</v>
      </c>
      <c r="C1895" s="68" t="s">
        <v>108</v>
      </c>
      <c r="D1895" s="68" t="s">
        <v>2399</v>
      </c>
      <c r="E1895" s="68" t="str">
        <f t="shared" si="237"/>
        <v>AD</v>
      </c>
      <c r="F1895" s="68" t="s">
        <v>106</v>
      </c>
      <c r="G1895" s="68">
        <f t="shared" si="238"/>
        <v>100</v>
      </c>
      <c r="H1895" s="68">
        <f t="shared" si="240"/>
        <v>7</v>
      </c>
      <c r="I1895" s="68" t="str">
        <f t="shared" si="233"/>
        <v>100_7_AD</v>
      </c>
      <c r="J1895" s="60">
        <v>28.720623181088399</v>
      </c>
      <c r="K1895" s="60">
        <v>49.017907008627397</v>
      </c>
      <c r="L1895" s="60">
        <v>41.143872164071702</v>
      </c>
      <c r="M1895" s="68">
        <v>18</v>
      </c>
      <c r="N1895" s="70">
        <f t="shared" si="234"/>
        <v>1</v>
      </c>
      <c r="O1895" s="71">
        <v>18017429.059999999</v>
      </c>
      <c r="P1895" s="57">
        <f t="shared" si="235"/>
        <v>1</v>
      </c>
      <c r="Q1895" s="68">
        <v>15</v>
      </c>
      <c r="R1895" s="68">
        <v>28</v>
      </c>
      <c r="S1895" s="72">
        <f t="shared" si="236"/>
        <v>39.627467451262497</v>
      </c>
    </row>
    <row r="1896" spans="1:19" x14ac:dyDescent="0.25">
      <c r="A1896" s="68">
        <f t="shared" si="239"/>
        <v>1894</v>
      </c>
      <c r="B1896" s="68" t="s">
        <v>107</v>
      </c>
      <c r="C1896" s="68" t="s">
        <v>2249</v>
      </c>
      <c r="D1896" s="68" t="s">
        <v>2399</v>
      </c>
      <c r="E1896" s="68" t="str">
        <f t="shared" si="237"/>
        <v>AD</v>
      </c>
      <c r="F1896" s="68" t="s">
        <v>2248</v>
      </c>
      <c r="G1896" s="68">
        <f t="shared" si="238"/>
        <v>100</v>
      </c>
      <c r="H1896" s="68">
        <f t="shared" si="240"/>
        <v>8</v>
      </c>
      <c r="I1896" s="68" t="str">
        <f t="shared" si="233"/>
        <v>100_8_AD</v>
      </c>
      <c r="J1896" s="60">
        <v>27.972449109912201</v>
      </c>
      <c r="K1896" s="60">
        <v>73.928017766570605</v>
      </c>
      <c r="L1896" s="60">
        <v>51.6423479603815</v>
      </c>
      <c r="M1896" s="68">
        <v>20</v>
      </c>
      <c r="N1896" s="70">
        <f t="shared" si="234"/>
        <v>0.5757575757575758</v>
      </c>
      <c r="O1896" s="71">
        <v>2156293.42</v>
      </c>
      <c r="P1896" s="57">
        <f t="shared" si="235"/>
        <v>0.29100893942566269</v>
      </c>
      <c r="Q1896" s="68">
        <v>19</v>
      </c>
      <c r="R1896" s="68">
        <v>33</v>
      </c>
      <c r="S1896" s="72">
        <f t="shared" si="236"/>
        <v>51.180938278954763</v>
      </c>
    </row>
    <row r="1897" spans="1:19" x14ac:dyDescent="0.25">
      <c r="A1897" s="68">
        <f t="shared" si="239"/>
        <v>1895</v>
      </c>
      <c r="B1897" s="68" t="s">
        <v>107</v>
      </c>
      <c r="C1897" s="68" t="s">
        <v>2249</v>
      </c>
      <c r="D1897" s="68" t="s">
        <v>2456</v>
      </c>
      <c r="E1897" s="68" t="str">
        <f t="shared" si="237"/>
        <v>AR</v>
      </c>
      <c r="F1897" s="68" t="s">
        <v>2248</v>
      </c>
      <c r="G1897" s="68">
        <f t="shared" si="238"/>
        <v>100</v>
      </c>
      <c r="H1897" s="68">
        <f t="shared" si="240"/>
        <v>8</v>
      </c>
      <c r="I1897" s="68" t="str">
        <f t="shared" si="233"/>
        <v>100_8_AR</v>
      </c>
      <c r="J1897" s="60">
        <v>64.142764827582397</v>
      </c>
      <c r="K1897" s="60">
        <v>41.410348691386901</v>
      </c>
      <c r="L1897" s="60">
        <v>31.680411217633601</v>
      </c>
      <c r="M1897" s="68">
        <v>7</v>
      </c>
      <c r="N1897" s="70">
        <f t="shared" si="234"/>
        <v>0.12121212121212122</v>
      </c>
      <c r="O1897" s="71">
        <v>2678765.56</v>
      </c>
      <c r="P1897" s="57">
        <f t="shared" si="235"/>
        <v>0.36152070833921635</v>
      </c>
      <c r="Q1897" s="68">
        <v>4</v>
      </c>
      <c r="R1897" s="68">
        <v>7</v>
      </c>
      <c r="S1897" s="72">
        <f t="shared" si="236"/>
        <v>45.744508245534298</v>
      </c>
    </row>
    <row r="1898" spans="1:19" x14ac:dyDescent="0.25">
      <c r="A1898" s="68">
        <f t="shared" si="239"/>
        <v>1896</v>
      </c>
      <c r="B1898" s="68" t="s">
        <v>107</v>
      </c>
      <c r="C1898" s="68" t="s">
        <v>2249</v>
      </c>
      <c r="D1898" s="68" t="s">
        <v>3088</v>
      </c>
      <c r="E1898" s="68" t="str">
        <f t="shared" si="237"/>
        <v>SERV</v>
      </c>
      <c r="F1898" s="68" t="s">
        <v>2248</v>
      </c>
      <c r="G1898" s="68">
        <f t="shared" si="238"/>
        <v>100</v>
      </c>
      <c r="H1898" s="68">
        <f t="shared" si="240"/>
        <v>8</v>
      </c>
      <c r="I1898" s="68" t="str">
        <f t="shared" si="233"/>
        <v>100_8_SERV</v>
      </c>
      <c r="J1898" s="60">
        <v>52.676133152922503</v>
      </c>
      <c r="K1898" s="60">
        <v>80.367139380399294</v>
      </c>
      <c r="L1898" s="60">
        <v>59.812912867257999</v>
      </c>
      <c r="M1898" s="68">
        <v>25</v>
      </c>
      <c r="N1898" s="70">
        <f t="shared" si="234"/>
        <v>0.30303030303030304</v>
      </c>
      <c r="O1898" s="71">
        <v>2574656.42</v>
      </c>
      <c r="P1898" s="57">
        <f t="shared" si="235"/>
        <v>0.34747035223512091</v>
      </c>
      <c r="Q1898" s="68">
        <v>10</v>
      </c>
      <c r="R1898" s="68">
        <v>25</v>
      </c>
      <c r="S1898" s="72">
        <f t="shared" si="236"/>
        <v>64.285395133526592</v>
      </c>
    </row>
    <row r="1899" spans="1:19" x14ac:dyDescent="0.25">
      <c r="A1899" s="68">
        <f t="shared" si="239"/>
        <v>1897</v>
      </c>
      <c r="B1899" s="68" t="s">
        <v>107</v>
      </c>
      <c r="C1899" s="68" t="s">
        <v>937</v>
      </c>
      <c r="D1899" s="68" t="s">
        <v>2399</v>
      </c>
      <c r="E1899" s="68" t="str">
        <f t="shared" si="237"/>
        <v>AD</v>
      </c>
      <c r="F1899" s="68" t="s">
        <v>936</v>
      </c>
      <c r="G1899" s="68">
        <f t="shared" si="238"/>
        <v>100</v>
      </c>
      <c r="H1899" s="68">
        <f t="shared" si="240"/>
        <v>9</v>
      </c>
      <c r="I1899" s="68" t="str">
        <f t="shared" si="233"/>
        <v>100_9_AD</v>
      </c>
      <c r="J1899" s="60">
        <v>33.725580043723198</v>
      </c>
      <c r="K1899" s="60">
        <v>79.4654048148154</v>
      </c>
      <c r="L1899" s="60">
        <v>40.331710405375198</v>
      </c>
      <c r="M1899" s="68">
        <v>21</v>
      </c>
      <c r="N1899" s="70">
        <f t="shared" si="234"/>
        <v>1</v>
      </c>
      <c r="O1899" s="71">
        <v>2967207.65</v>
      </c>
      <c r="P1899" s="57">
        <f t="shared" si="235"/>
        <v>1</v>
      </c>
      <c r="Q1899" s="68">
        <v>20</v>
      </c>
      <c r="R1899" s="68">
        <v>39</v>
      </c>
      <c r="S1899" s="72">
        <f t="shared" si="236"/>
        <v>51.17423175463793</v>
      </c>
    </row>
    <row r="1900" spans="1:19" x14ac:dyDescent="0.25">
      <c r="A1900" s="68">
        <f t="shared" si="239"/>
        <v>1898</v>
      </c>
      <c r="B1900" s="68" t="s">
        <v>107</v>
      </c>
      <c r="C1900" s="68" t="s">
        <v>1238</v>
      </c>
      <c r="D1900" s="68" t="s">
        <v>2399</v>
      </c>
      <c r="E1900" s="68" t="str">
        <f t="shared" si="237"/>
        <v>AD</v>
      </c>
      <c r="F1900" s="68" t="s">
        <v>1237</v>
      </c>
      <c r="G1900" s="68">
        <f t="shared" si="238"/>
        <v>100</v>
      </c>
      <c r="H1900" s="68">
        <f t="shared" si="240"/>
        <v>10</v>
      </c>
      <c r="I1900" s="68" t="str">
        <f t="shared" si="233"/>
        <v>100_10_AD</v>
      </c>
      <c r="J1900" s="60">
        <v>33.110042584859301</v>
      </c>
      <c r="K1900" s="60">
        <v>50.977026543074899</v>
      </c>
      <c r="L1900" s="60">
        <v>29.467605743439901</v>
      </c>
      <c r="M1900" s="68">
        <v>43</v>
      </c>
      <c r="N1900" s="70">
        <f t="shared" si="234"/>
        <v>0.26153846153846155</v>
      </c>
      <c r="O1900" s="71">
        <v>20315661.649999999</v>
      </c>
      <c r="P1900" s="57">
        <f t="shared" si="235"/>
        <v>0.32870980009345929</v>
      </c>
      <c r="Q1900" s="68">
        <v>17</v>
      </c>
      <c r="R1900" s="68">
        <v>51</v>
      </c>
      <c r="S1900" s="72">
        <f t="shared" si="236"/>
        <v>37.851558290458037</v>
      </c>
    </row>
    <row r="1901" spans="1:19" x14ac:dyDescent="0.25">
      <c r="A1901" s="68">
        <f t="shared" si="239"/>
        <v>1899</v>
      </c>
      <c r="B1901" s="68" t="s">
        <v>107</v>
      </c>
      <c r="C1901" s="68" t="s">
        <v>1238</v>
      </c>
      <c r="D1901" s="68" t="s">
        <v>2860</v>
      </c>
      <c r="E1901" s="68" t="str">
        <f t="shared" si="237"/>
        <v>OP</v>
      </c>
      <c r="F1901" s="68" t="s">
        <v>1237</v>
      </c>
      <c r="G1901" s="68">
        <f t="shared" si="238"/>
        <v>100</v>
      </c>
      <c r="H1901" s="68">
        <f t="shared" si="240"/>
        <v>10</v>
      </c>
      <c r="I1901" s="68" t="str">
        <f t="shared" si="233"/>
        <v>100_10_OP</v>
      </c>
      <c r="J1901" s="60">
        <v>12.4622978889712</v>
      </c>
      <c r="K1901" s="60">
        <v>70.547688244734601</v>
      </c>
      <c r="L1901" s="60">
        <v>41.059111216024498</v>
      </c>
      <c r="M1901" s="68">
        <v>14</v>
      </c>
      <c r="N1901" s="70">
        <f t="shared" si="234"/>
        <v>0.18461538461538463</v>
      </c>
      <c r="O1901" s="71">
        <v>35709925.57</v>
      </c>
      <c r="P1901" s="57">
        <f t="shared" si="235"/>
        <v>0.57779080483293099</v>
      </c>
      <c r="Q1901" s="68">
        <v>12</v>
      </c>
      <c r="R1901" s="68">
        <v>14</v>
      </c>
      <c r="S1901" s="72">
        <f t="shared" si="236"/>
        <v>41.356365783243433</v>
      </c>
    </row>
    <row r="1902" spans="1:19" x14ac:dyDescent="0.25">
      <c r="A1902" s="68">
        <f t="shared" si="239"/>
        <v>1900</v>
      </c>
      <c r="B1902" s="68" t="s">
        <v>107</v>
      </c>
      <c r="C1902" s="68" t="s">
        <v>1238</v>
      </c>
      <c r="D1902" s="68" t="s">
        <v>3088</v>
      </c>
      <c r="E1902" s="68" t="str">
        <f t="shared" si="237"/>
        <v>SERV</v>
      </c>
      <c r="F1902" s="68" t="s">
        <v>1237</v>
      </c>
      <c r="G1902" s="68">
        <f t="shared" si="238"/>
        <v>100</v>
      </c>
      <c r="H1902" s="68">
        <f t="shared" si="240"/>
        <v>10</v>
      </c>
      <c r="I1902" s="68" t="str">
        <f t="shared" si="233"/>
        <v>100_10_SERV</v>
      </c>
      <c r="J1902" s="60">
        <v>72.786799895283394</v>
      </c>
      <c r="K1902" s="60">
        <v>76.002513167283595</v>
      </c>
      <c r="L1902" s="60">
        <v>46.550486300063298</v>
      </c>
      <c r="M1902" s="68">
        <v>44</v>
      </c>
      <c r="N1902" s="70">
        <f t="shared" si="234"/>
        <v>0.2</v>
      </c>
      <c r="O1902" s="71">
        <v>3494909.7</v>
      </c>
      <c r="P1902" s="57">
        <f t="shared" si="235"/>
        <v>5.6548050889186373E-2</v>
      </c>
      <c r="Q1902" s="68">
        <v>13</v>
      </c>
      <c r="R1902" s="68">
        <v>44</v>
      </c>
      <c r="S1902" s="72">
        <f t="shared" si="236"/>
        <v>65.113266454210091</v>
      </c>
    </row>
    <row r="1903" spans="1:19" x14ac:dyDescent="0.25">
      <c r="A1903" s="68">
        <f t="shared" si="239"/>
        <v>1901</v>
      </c>
      <c r="B1903" s="68" t="s">
        <v>107</v>
      </c>
      <c r="C1903" s="68" t="s">
        <v>1238</v>
      </c>
      <c r="D1903" s="68" t="s">
        <v>2893</v>
      </c>
      <c r="E1903" s="68" t="str">
        <f t="shared" si="237"/>
        <v>SOP</v>
      </c>
      <c r="F1903" s="68" t="s">
        <v>1237</v>
      </c>
      <c r="G1903" s="68">
        <f t="shared" si="238"/>
        <v>100</v>
      </c>
      <c r="H1903" s="68">
        <f t="shared" si="240"/>
        <v>10</v>
      </c>
      <c r="I1903" s="68" t="str">
        <f t="shared" si="233"/>
        <v>100_10_SOP</v>
      </c>
      <c r="J1903" s="60">
        <v>21.1834557737876</v>
      </c>
      <c r="K1903" s="60">
        <v>41.832746182562502</v>
      </c>
      <c r="L1903" s="60">
        <v>3.1790718193173801</v>
      </c>
      <c r="M1903" s="68">
        <v>26</v>
      </c>
      <c r="N1903" s="70">
        <f t="shared" si="234"/>
        <v>0.35384615384615387</v>
      </c>
      <c r="O1903" s="71">
        <v>2283750</v>
      </c>
      <c r="P1903" s="57">
        <f t="shared" si="235"/>
        <v>3.6951344184423238E-2</v>
      </c>
      <c r="Q1903" s="68">
        <v>23</v>
      </c>
      <c r="R1903" s="68">
        <v>26</v>
      </c>
      <c r="S1903" s="72">
        <f t="shared" si="236"/>
        <v>22.065091258555828</v>
      </c>
    </row>
    <row r="1904" spans="1:19" x14ac:dyDescent="0.25">
      <c r="A1904" s="68">
        <f t="shared" si="239"/>
        <v>1902</v>
      </c>
      <c r="B1904" s="68" t="s">
        <v>107</v>
      </c>
      <c r="C1904" s="68" t="s">
        <v>1646</v>
      </c>
      <c r="D1904" s="68" t="s">
        <v>2399</v>
      </c>
      <c r="E1904" s="68" t="str">
        <f t="shared" si="237"/>
        <v>AD</v>
      </c>
      <c r="F1904" s="68" t="s">
        <v>1645</v>
      </c>
      <c r="G1904" s="68">
        <f t="shared" si="238"/>
        <v>100</v>
      </c>
      <c r="H1904" s="68">
        <f t="shared" si="240"/>
        <v>11</v>
      </c>
      <c r="I1904" s="68" t="str">
        <f t="shared" si="233"/>
        <v>100_11_AD</v>
      </c>
      <c r="J1904" s="60">
        <v>48.667270434424097</v>
      </c>
      <c r="K1904" s="60">
        <v>50.346554039412297</v>
      </c>
      <c r="L1904" s="60">
        <v>37.710760343765102</v>
      </c>
      <c r="M1904" s="68">
        <v>29</v>
      </c>
      <c r="N1904" s="70">
        <f t="shared" si="234"/>
        <v>0.30232558139534882</v>
      </c>
      <c r="O1904" s="71">
        <v>11872160.66</v>
      </c>
      <c r="P1904" s="57">
        <f t="shared" si="235"/>
        <v>0.27714950619782597</v>
      </c>
      <c r="Q1904" s="68">
        <v>13</v>
      </c>
      <c r="R1904" s="68">
        <v>30</v>
      </c>
      <c r="S1904" s="72">
        <f t="shared" si="236"/>
        <v>45.57486160586717</v>
      </c>
    </row>
    <row r="1905" spans="1:19" x14ac:dyDescent="0.25">
      <c r="A1905" s="68">
        <f t="shared" si="239"/>
        <v>1903</v>
      </c>
      <c r="B1905" s="68" t="s">
        <v>107</v>
      </c>
      <c r="C1905" s="68" t="s">
        <v>1646</v>
      </c>
      <c r="D1905" s="68" t="s">
        <v>2860</v>
      </c>
      <c r="E1905" s="68" t="str">
        <f t="shared" si="237"/>
        <v>OP</v>
      </c>
      <c r="F1905" s="68" t="s">
        <v>1645</v>
      </c>
      <c r="G1905" s="68">
        <f t="shared" si="238"/>
        <v>100</v>
      </c>
      <c r="H1905" s="68">
        <f t="shared" si="240"/>
        <v>11</v>
      </c>
      <c r="I1905" s="68" t="str">
        <f t="shared" si="233"/>
        <v>100_11_OP</v>
      </c>
      <c r="J1905" s="60">
        <v>26.301667970082899</v>
      </c>
      <c r="K1905" s="60">
        <v>14.570846874307099</v>
      </c>
      <c r="L1905" s="60">
        <v>29.732459846086702</v>
      </c>
      <c r="M1905" s="68">
        <v>2</v>
      </c>
      <c r="N1905" s="70">
        <f t="shared" si="234"/>
        <v>0.13953488372093023</v>
      </c>
      <c r="O1905" s="71">
        <v>24760329.59</v>
      </c>
      <c r="P1905" s="57">
        <f t="shared" si="235"/>
        <v>0.57801720476076501</v>
      </c>
      <c r="Q1905" s="68">
        <v>6</v>
      </c>
      <c r="R1905" s="68">
        <v>10</v>
      </c>
      <c r="S1905" s="72">
        <f t="shared" si="236"/>
        <v>23.53499156349223</v>
      </c>
    </row>
    <row r="1906" spans="1:19" x14ac:dyDescent="0.25">
      <c r="A1906" s="68">
        <f t="shared" si="239"/>
        <v>1904</v>
      </c>
      <c r="B1906" s="68" t="s">
        <v>107</v>
      </c>
      <c r="C1906" s="68" t="s">
        <v>1646</v>
      </c>
      <c r="D1906" s="68" t="s">
        <v>3088</v>
      </c>
      <c r="E1906" s="68" t="str">
        <f t="shared" si="237"/>
        <v>SERV</v>
      </c>
      <c r="F1906" s="68" t="s">
        <v>1645</v>
      </c>
      <c r="G1906" s="68">
        <f t="shared" si="238"/>
        <v>100</v>
      </c>
      <c r="H1906" s="68">
        <f t="shared" si="240"/>
        <v>11</v>
      </c>
      <c r="I1906" s="68" t="str">
        <f t="shared" si="233"/>
        <v>100_11_SERV</v>
      </c>
      <c r="J1906" s="60">
        <v>67.456383379302807</v>
      </c>
      <c r="K1906" s="60">
        <v>30.597198663804502</v>
      </c>
      <c r="L1906" s="60">
        <v>14.392613829484899</v>
      </c>
      <c r="M1906" s="68">
        <v>74</v>
      </c>
      <c r="N1906" s="70">
        <f t="shared" si="234"/>
        <v>0.55813953488372092</v>
      </c>
      <c r="O1906" s="71">
        <v>6204175.1399999904</v>
      </c>
      <c r="P1906" s="57">
        <f t="shared" si="235"/>
        <v>0.14483328904140899</v>
      </c>
      <c r="Q1906" s="68">
        <v>24</v>
      </c>
      <c r="R1906" s="68">
        <v>74</v>
      </c>
      <c r="S1906" s="72">
        <f t="shared" si="236"/>
        <v>37.482065290864071</v>
      </c>
    </row>
    <row r="1907" spans="1:19" x14ac:dyDescent="0.25">
      <c r="A1907" s="68">
        <f t="shared" si="239"/>
        <v>1905</v>
      </c>
      <c r="B1907" s="68" t="s">
        <v>107</v>
      </c>
      <c r="C1907" s="68" t="s">
        <v>1575</v>
      </c>
      <c r="D1907" s="68" t="s">
        <v>2399</v>
      </c>
      <c r="E1907" s="68" t="str">
        <f t="shared" si="237"/>
        <v>AD</v>
      </c>
      <c r="F1907" s="68" t="s">
        <v>1574</v>
      </c>
      <c r="G1907" s="68">
        <f t="shared" si="238"/>
        <v>100</v>
      </c>
      <c r="H1907" s="68">
        <f t="shared" si="240"/>
        <v>12</v>
      </c>
      <c r="I1907" s="68" t="str">
        <f t="shared" si="233"/>
        <v>100_12_AD</v>
      </c>
      <c r="J1907" s="60">
        <v>28.855535544301901</v>
      </c>
      <c r="K1907" s="60">
        <v>28.202820863364199</v>
      </c>
      <c r="L1907" s="60">
        <v>34.084462190748503</v>
      </c>
      <c r="M1907" s="68">
        <v>7</v>
      </c>
      <c r="N1907" s="70">
        <f t="shared" si="234"/>
        <v>1</v>
      </c>
      <c r="O1907" s="71">
        <v>2343708.33928</v>
      </c>
      <c r="P1907" s="57">
        <f t="shared" si="235"/>
        <v>1</v>
      </c>
      <c r="Q1907" s="68">
        <v>7</v>
      </c>
      <c r="R1907" s="68">
        <v>8</v>
      </c>
      <c r="S1907" s="72">
        <f t="shared" si="236"/>
        <v>30.38093953280487</v>
      </c>
    </row>
    <row r="1908" spans="1:19" x14ac:dyDescent="0.25">
      <c r="A1908" s="68">
        <f t="shared" si="239"/>
        <v>1906</v>
      </c>
      <c r="B1908" s="68" t="s">
        <v>107</v>
      </c>
      <c r="C1908" s="68" t="s">
        <v>2078</v>
      </c>
      <c r="D1908" s="68" t="s">
        <v>2399</v>
      </c>
      <c r="E1908" s="68" t="str">
        <f t="shared" si="237"/>
        <v>AD</v>
      </c>
      <c r="F1908" s="68" t="s">
        <v>2077</v>
      </c>
      <c r="G1908" s="68">
        <f t="shared" si="238"/>
        <v>100</v>
      </c>
      <c r="H1908" s="68">
        <f t="shared" si="240"/>
        <v>13</v>
      </c>
      <c r="I1908" s="68" t="str">
        <f t="shared" si="233"/>
        <v>100_13_AD</v>
      </c>
      <c r="J1908" s="60">
        <v>26.561118408955601</v>
      </c>
      <c r="K1908" s="60">
        <v>46.2502611238531</v>
      </c>
      <c r="L1908" s="60">
        <v>39.620855451267602</v>
      </c>
      <c r="M1908" s="68">
        <v>6</v>
      </c>
      <c r="N1908" s="70">
        <f t="shared" si="234"/>
        <v>1</v>
      </c>
      <c r="O1908" s="71">
        <v>12231855.521</v>
      </c>
      <c r="P1908" s="57">
        <f t="shared" si="235"/>
        <v>1</v>
      </c>
      <c r="Q1908" s="68">
        <v>7</v>
      </c>
      <c r="R1908" s="68">
        <v>10</v>
      </c>
      <c r="S1908" s="72">
        <f t="shared" si="236"/>
        <v>37.477411661358765</v>
      </c>
    </row>
    <row r="1909" spans="1:19" x14ac:dyDescent="0.25">
      <c r="A1909" s="68">
        <f t="shared" si="239"/>
        <v>1907</v>
      </c>
      <c r="B1909" s="68" t="s">
        <v>107</v>
      </c>
      <c r="C1909" s="68" t="s">
        <v>2086</v>
      </c>
      <c r="D1909" s="68" t="s">
        <v>2399</v>
      </c>
      <c r="E1909" s="68" t="str">
        <f t="shared" si="237"/>
        <v>AD</v>
      </c>
      <c r="F1909" s="68" t="s">
        <v>2085</v>
      </c>
      <c r="G1909" s="68">
        <f t="shared" si="238"/>
        <v>100</v>
      </c>
      <c r="H1909" s="68">
        <f t="shared" si="240"/>
        <v>14</v>
      </c>
      <c r="I1909" s="68" t="str">
        <f t="shared" si="233"/>
        <v>100_14_AD</v>
      </c>
      <c r="J1909" s="60">
        <v>16.335291109105999</v>
      </c>
      <c r="K1909" s="60">
        <v>73.871959673021806</v>
      </c>
      <c r="L1909" s="60">
        <v>62.822992257833398</v>
      </c>
      <c r="M1909" s="68">
        <v>38</v>
      </c>
      <c r="N1909" s="70">
        <f t="shared" si="234"/>
        <v>0.81967213114754101</v>
      </c>
      <c r="O1909" s="71">
        <v>181232031.78</v>
      </c>
      <c r="P1909" s="57">
        <f t="shared" si="235"/>
        <v>0.97103208376782124</v>
      </c>
      <c r="Q1909" s="68">
        <v>50</v>
      </c>
      <c r="R1909" s="68">
        <v>78</v>
      </c>
      <c r="S1909" s="72">
        <f t="shared" si="236"/>
        <v>51.010081013320395</v>
      </c>
    </row>
    <row r="1910" spans="1:19" x14ac:dyDescent="0.25">
      <c r="A1910" s="68">
        <f t="shared" si="239"/>
        <v>1908</v>
      </c>
      <c r="B1910" s="68" t="s">
        <v>107</v>
      </c>
      <c r="C1910" s="68" t="s">
        <v>2086</v>
      </c>
      <c r="D1910" s="68" t="s">
        <v>3088</v>
      </c>
      <c r="E1910" s="68" t="str">
        <f t="shared" si="237"/>
        <v>SERV</v>
      </c>
      <c r="F1910" s="68" t="s">
        <v>2085</v>
      </c>
      <c r="G1910" s="68">
        <f t="shared" si="238"/>
        <v>100</v>
      </c>
      <c r="H1910" s="68">
        <f t="shared" si="240"/>
        <v>14</v>
      </c>
      <c r="I1910" s="68" t="str">
        <f t="shared" si="233"/>
        <v>100_14_SERV</v>
      </c>
      <c r="J1910" s="60">
        <v>40.438358166015</v>
      </c>
      <c r="K1910" s="60">
        <v>78.917064079945007</v>
      </c>
      <c r="L1910" s="60">
        <v>43.211828014162101</v>
      </c>
      <c r="M1910" s="68">
        <v>23</v>
      </c>
      <c r="N1910" s="70">
        <f t="shared" si="234"/>
        <v>0.18032786885245902</v>
      </c>
      <c r="O1910" s="71">
        <v>5406530.2300000004</v>
      </c>
      <c r="P1910" s="57">
        <f t="shared" si="235"/>
        <v>2.8967916232178866E-2</v>
      </c>
      <c r="Q1910" s="68">
        <v>11</v>
      </c>
      <c r="R1910" s="68">
        <v>23</v>
      </c>
      <c r="S1910" s="72">
        <f t="shared" si="236"/>
        <v>54.189083420040703</v>
      </c>
    </row>
    <row r="1911" spans="1:19" x14ac:dyDescent="0.25">
      <c r="A1911" s="68">
        <f t="shared" si="239"/>
        <v>1909</v>
      </c>
      <c r="B1911" s="68" t="s">
        <v>107</v>
      </c>
      <c r="C1911" s="68" t="s">
        <v>2834</v>
      </c>
      <c r="D1911" s="68" t="s">
        <v>2860</v>
      </c>
      <c r="E1911" s="68" t="str">
        <f t="shared" si="237"/>
        <v>OP</v>
      </c>
      <c r="F1911" s="68" t="s">
        <v>2833</v>
      </c>
      <c r="G1911" s="68">
        <f t="shared" si="238"/>
        <v>100</v>
      </c>
      <c r="H1911" s="68">
        <f t="shared" si="240"/>
        <v>15</v>
      </c>
      <c r="I1911" s="68" t="str">
        <f t="shared" si="233"/>
        <v>100_15_OP</v>
      </c>
      <c r="J1911" s="60">
        <v>36.347322686187198</v>
      </c>
      <c r="K1911" s="60">
        <v>16.939404802604599</v>
      </c>
      <c r="L1911" s="60">
        <v>24.446689206782398</v>
      </c>
      <c r="M1911" s="68">
        <v>2</v>
      </c>
      <c r="N1911" s="70">
        <f t="shared" si="234"/>
        <v>1</v>
      </c>
      <c r="O1911" s="71">
        <v>8700490.7599999998</v>
      </c>
      <c r="P1911" s="57">
        <f t="shared" si="235"/>
        <v>1</v>
      </c>
      <c r="Q1911" s="68">
        <v>5</v>
      </c>
      <c r="R1911" s="68">
        <v>6</v>
      </c>
      <c r="S1911" s="72">
        <f t="shared" si="236"/>
        <v>25.91113889852473</v>
      </c>
    </row>
    <row r="1912" spans="1:19" x14ac:dyDescent="0.25">
      <c r="A1912" s="68">
        <f t="shared" si="239"/>
        <v>1910</v>
      </c>
      <c r="B1912" s="68" t="s">
        <v>107</v>
      </c>
      <c r="C1912" s="68" t="s">
        <v>1624</v>
      </c>
      <c r="D1912" s="68" t="s">
        <v>2399</v>
      </c>
      <c r="E1912" s="68" t="str">
        <f t="shared" si="237"/>
        <v>AD</v>
      </c>
      <c r="F1912" s="68" t="s">
        <v>1623</v>
      </c>
      <c r="G1912" s="68">
        <f t="shared" si="238"/>
        <v>100</v>
      </c>
      <c r="H1912" s="68">
        <f t="shared" si="240"/>
        <v>16</v>
      </c>
      <c r="I1912" s="68" t="str">
        <f t="shared" si="233"/>
        <v>100_16_AD</v>
      </c>
      <c r="J1912" s="60">
        <v>44.656364649634</v>
      </c>
      <c r="K1912" s="60">
        <v>21.870643000996299</v>
      </c>
      <c r="L1912" s="60">
        <v>46.520294240375698</v>
      </c>
      <c r="M1912" s="68">
        <v>2</v>
      </c>
      <c r="N1912" s="70">
        <f t="shared" si="234"/>
        <v>1</v>
      </c>
      <c r="O1912" s="71">
        <v>10291340.1</v>
      </c>
      <c r="P1912" s="57">
        <f t="shared" si="235"/>
        <v>1</v>
      </c>
      <c r="Q1912" s="68">
        <v>2</v>
      </c>
      <c r="R1912" s="68">
        <v>28</v>
      </c>
      <c r="S1912" s="72">
        <f t="shared" si="236"/>
        <v>37.682433963668664</v>
      </c>
    </row>
    <row r="1913" spans="1:19" x14ac:dyDescent="0.25">
      <c r="A1913" s="68">
        <f t="shared" si="239"/>
        <v>1911</v>
      </c>
      <c r="B1913" s="68" t="s">
        <v>107</v>
      </c>
      <c r="C1913" s="68" t="s">
        <v>666</v>
      </c>
      <c r="D1913" s="68" t="s">
        <v>2399</v>
      </c>
      <c r="E1913" s="68" t="str">
        <f t="shared" si="237"/>
        <v>AD</v>
      </c>
      <c r="F1913" s="68" t="s">
        <v>665</v>
      </c>
      <c r="G1913" s="68">
        <f t="shared" si="238"/>
        <v>100</v>
      </c>
      <c r="H1913" s="68">
        <f t="shared" si="240"/>
        <v>17</v>
      </c>
      <c r="I1913" s="68" t="str">
        <f t="shared" si="233"/>
        <v>100_17_AD</v>
      </c>
      <c r="J1913" s="60">
        <v>24.152296435799901</v>
      </c>
      <c r="K1913" s="60">
        <v>66.567024319247594</v>
      </c>
      <c r="L1913" s="60">
        <v>31.909438076402001</v>
      </c>
      <c r="M1913" s="68">
        <v>42</v>
      </c>
      <c r="N1913" s="70">
        <f t="shared" si="234"/>
        <v>0.68333333333333335</v>
      </c>
      <c r="O1913" s="71">
        <v>10506032.284</v>
      </c>
      <c r="P1913" s="57">
        <f t="shared" si="235"/>
        <v>0.43490703496438882</v>
      </c>
      <c r="Q1913" s="68">
        <v>41</v>
      </c>
      <c r="R1913" s="68">
        <v>64</v>
      </c>
      <c r="S1913" s="72">
        <f t="shared" si="236"/>
        <v>40.876252943816496</v>
      </c>
    </row>
    <row r="1914" spans="1:19" x14ac:dyDescent="0.25">
      <c r="A1914" s="68">
        <f t="shared" si="239"/>
        <v>1912</v>
      </c>
      <c r="B1914" s="68" t="s">
        <v>107</v>
      </c>
      <c r="C1914" s="68" t="s">
        <v>666</v>
      </c>
      <c r="D1914" s="68" t="s">
        <v>2456</v>
      </c>
      <c r="E1914" s="68" t="str">
        <f t="shared" si="237"/>
        <v>AR</v>
      </c>
      <c r="F1914" s="68" t="s">
        <v>665</v>
      </c>
      <c r="G1914" s="68">
        <f t="shared" si="238"/>
        <v>100</v>
      </c>
      <c r="H1914" s="68">
        <f t="shared" si="240"/>
        <v>17</v>
      </c>
      <c r="I1914" s="68" t="str">
        <f t="shared" si="233"/>
        <v>100_17_AR</v>
      </c>
      <c r="J1914" s="60">
        <v>99.999999999999901</v>
      </c>
      <c r="K1914" s="60">
        <v>31.457596358420702</v>
      </c>
      <c r="L1914" s="60">
        <v>24.161252722472501</v>
      </c>
      <c r="M1914" s="68">
        <v>7</v>
      </c>
      <c r="N1914" s="70">
        <f t="shared" si="234"/>
        <v>1.6666666666666666E-2</v>
      </c>
      <c r="O1914" s="71">
        <v>187979.8</v>
      </c>
      <c r="P1914" s="57">
        <f t="shared" si="235"/>
        <v>7.7815996792342246E-3</v>
      </c>
      <c r="Q1914" s="68">
        <v>1</v>
      </c>
      <c r="R1914" s="68">
        <v>8</v>
      </c>
      <c r="S1914" s="72">
        <f t="shared" si="236"/>
        <v>51.872949693631035</v>
      </c>
    </row>
    <row r="1915" spans="1:19" x14ac:dyDescent="0.25">
      <c r="A1915" s="68">
        <f t="shared" si="239"/>
        <v>1913</v>
      </c>
      <c r="B1915" s="68" t="s">
        <v>107</v>
      </c>
      <c r="C1915" s="68" t="s">
        <v>666</v>
      </c>
      <c r="D1915" s="68" t="s">
        <v>3088</v>
      </c>
      <c r="E1915" s="68" t="str">
        <f t="shared" si="237"/>
        <v>SERV</v>
      </c>
      <c r="F1915" s="68" t="s">
        <v>665</v>
      </c>
      <c r="G1915" s="68">
        <f t="shared" si="238"/>
        <v>100</v>
      </c>
      <c r="H1915" s="68">
        <f t="shared" si="240"/>
        <v>17</v>
      </c>
      <c r="I1915" s="68" t="str">
        <f t="shared" si="233"/>
        <v>100_17_SERV</v>
      </c>
      <c r="J1915" s="60">
        <v>55.562576057884201</v>
      </c>
      <c r="K1915" s="60">
        <v>58.153553523333599</v>
      </c>
      <c r="L1915" s="60">
        <v>48.874792421063901</v>
      </c>
      <c r="M1915" s="68">
        <v>24</v>
      </c>
      <c r="N1915" s="70">
        <f t="shared" si="234"/>
        <v>0.25</v>
      </c>
      <c r="O1915" s="71">
        <v>1686691.05999999</v>
      </c>
      <c r="P1915" s="57">
        <f t="shared" si="235"/>
        <v>6.9822154356282737E-2</v>
      </c>
      <c r="Q1915" s="68">
        <v>15</v>
      </c>
      <c r="R1915" s="68">
        <v>25</v>
      </c>
      <c r="S1915" s="72">
        <f t="shared" si="236"/>
        <v>54.196974000760569</v>
      </c>
    </row>
    <row r="1916" spans="1:19" x14ac:dyDescent="0.25">
      <c r="A1916" s="68">
        <f t="shared" si="239"/>
        <v>1914</v>
      </c>
      <c r="B1916" s="68" t="s">
        <v>107</v>
      </c>
      <c r="C1916" s="68" t="s">
        <v>666</v>
      </c>
      <c r="D1916" s="68" t="s">
        <v>2893</v>
      </c>
      <c r="E1916" s="68" t="str">
        <f t="shared" si="237"/>
        <v>SOP</v>
      </c>
      <c r="F1916" s="68" t="s">
        <v>665</v>
      </c>
      <c r="G1916" s="68">
        <f t="shared" si="238"/>
        <v>100</v>
      </c>
      <c r="H1916" s="68">
        <f t="shared" si="240"/>
        <v>17</v>
      </c>
      <c r="I1916" s="68" t="str">
        <f t="shared" si="233"/>
        <v>100_17_SOP</v>
      </c>
      <c r="J1916" s="60">
        <v>30.385973828742099</v>
      </c>
      <c r="K1916" s="60">
        <v>56.0340662332204</v>
      </c>
      <c r="L1916" s="60">
        <v>53.200165038382899</v>
      </c>
      <c r="M1916" s="68">
        <v>4</v>
      </c>
      <c r="N1916" s="70">
        <f t="shared" si="234"/>
        <v>0.05</v>
      </c>
      <c r="O1916" s="71">
        <v>11776257.859999999</v>
      </c>
      <c r="P1916" s="57">
        <f t="shared" si="235"/>
        <v>0.48748921100009424</v>
      </c>
      <c r="Q1916" s="68">
        <v>3</v>
      </c>
      <c r="R1916" s="68">
        <v>4</v>
      </c>
      <c r="S1916" s="72">
        <f t="shared" si="236"/>
        <v>46.540068366781803</v>
      </c>
    </row>
    <row r="1917" spans="1:19" x14ac:dyDescent="0.25">
      <c r="A1917" s="68">
        <f t="shared" si="239"/>
        <v>1915</v>
      </c>
      <c r="B1917" s="68" t="s">
        <v>107</v>
      </c>
      <c r="C1917" s="68" t="s">
        <v>1043</v>
      </c>
      <c r="D1917" s="68" t="s">
        <v>2399</v>
      </c>
      <c r="E1917" s="68" t="str">
        <f t="shared" si="237"/>
        <v>AD</v>
      </c>
      <c r="F1917" s="68" t="s">
        <v>1042</v>
      </c>
      <c r="G1917" s="68">
        <f t="shared" si="238"/>
        <v>100</v>
      </c>
      <c r="H1917" s="68">
        <f t="shared" si="240"/>
        <v>18</v>
      </c>
      <c r="I1917" s="68" t="str">
        <f t="shared" si="233"/>
        <v>100_18_AD</v>
      </c>
      <c r="J1917" s="60">
        <v>21.276764468868699</v>
      </c>
      <c r="K1917" s="60">
        <v>42.169027302525798</v>
      </c>
      <c r="L1917" s="60">
        <v>44.990615443182101</v>
      </c>
      <c r="M1917" s="68">
        <v>6</v>
      </c>
      <c r="N1917" s="70">
        <f t="shared" si="234"/>
        <v>1</v>
      </c>
      <c r="O1917" s="71">
        <v>61461389.509999998</v>
      </c>
      <c r="P1917" s="57">
        <f t="shared" si="235"/>
        <v>1</v>
      </c>
      <c r="Q1917" s="68">
        <v>19</v>
      </c>
      <c r="R1917" s="68">
        <v>25</v>
      </c>
      <c r="S1917" s="72">
        <f t="shared" si="236"/>
        <v>36.145469071525532</v>
      </c>
    </row>
    <row r="1918" spans="1:19" x14ac:dyDescent="0.25">
      <c r="A1918" s="68">
        <f t="shared" si="239"/>
        <v>1916</v>
      </c>
      <c r="B1918" s="68" t="s">
        <v>107</v>
      </c>
      <c r="C1918" s="68" t="s">
        <v>1184</v>
      </c>
      <c r="D1918" s="68" t="s">
        <v>2399</v>
      </c>
      <c r="E1918" s="68" t="str">
        <f t="shared" si="237"/>
        <v>AD</v>
      </c>
      <c r="F1918" s="68" t="s">
        <v>1183</v>
      </c>
      <c r="G1918" s="68">
        <f t="shared" si="238"/>
        <v>100</v>
      </c>
      <c r="H1918" s="68">
        <f t="shared" si="240"/>
        <v>19</v>
      </c>
      <c r="I1918" s="68" t="str">
        <f t="shared" si="233"/>
        <v>100_19_AD</v>
      </c>
      <c r="J1918" s="60">
        <v>21.050722803403001</v>
      </c>
      <c r="K1918" s="60">
        <v>52.756240691430499</v>
      </c>
      <c r="L1918" s="60">
        <v>29.3838636107224</v>
      </c>
      <c r="M1918" s="68">
        <v>8</v>
      </c>
      <c r="N1918" s="70">
        <f t="shared" si="234"/>
        <v>1</v>
      </c>
      <c r="O1918" s="71">
        <v>13971393.710000001</v>
      </c>
      <c r="P1918" s="57">
        <f t="shared" si="235"/>
        <v>1</v>
      </c>
      <c r="Q1918" s="68">
        <v>13</v>
      </c>
      <c r="R1918" s="68">
        <v>21</v>
      </c>
      <c r="S1918" s="72">
        <f t="shared" si="236"/>
        <v>34.39694236851863</v>
      </c>
    </row>
    <row r="1919" spans="1:19" x14ac:dyDescent="0.25">
      <c r="A1919" s="68">
        <f t="shared" si="239"/>
        <v>1917</v>
      </c>
      <c r="B1919" s="68" t="s">
        <v>107</v>
      </c>
      <c r="C1919" s="68" t="s">
        <v>873</v>
      </c>
      <c r="D1919" s="68" t="s">
        <v>2399</v>
      </c>
      <c r="E1919" s="68" t="str">
        <f t="shared" si="237"/>
        <v>AD</v>
      </c>
      <c r="F1919" s="68" t="s">
        <v>872</v>
      </c>
      <c r="G1919" s="68">
        <f t="shared" si="238"/>
        <v>100</v>
      </c>
      <c r="H1919" s="68">
        <f t="shared" si="240"/>
        <v>20</v>
      </c>
      <c r="I1919" s="68" t="str">
        <f t="shared" si="233"/>
        <v>100_20_AD</v>
      </c>
      <c r="J1919" s="60">
        <v>19.521772023747701</v>
      </c>
      <c r="K1919" s="60">
        <v>44.615780468759098</v>
      </c>
      <c r="L1919" s="60">
        <v>35.865626608168299</v>
      </c>
      <c r="M1919" s="68">
        <v>16</v>
      </c>
      <c r="N1919" s="70">
        <f t="shared" si="234"/>
        <v>0.7</v>
      </c>
      <c r="O1919" s="71">
        <v>104846444.279999</v>
      </c>
      <c r="P1919" s="57">
        <f t="shared" si="235"/>
        <v>0.78523962857380925</v>
      </c>
      <c r="Q1919" s="68">
        <v>21</v>
      </c>
      <c r="R1919" s="68">
        <v>70</v>
      </c>
      <c r="S1919" s="72">
        <f t="shared" si="236"/>
        <v>33.334393033558364</v>
      </c>
    </row>
    <row r="1920" spans="1:19" x14ac:dyDescent="0.25">
      <c r="A1920" s="68">
        <f t="shared" si="239"/>
        <v>1918</v>
      </c>
      <c r="B1920" s="68" t="s">
        <v>107</v>
      </c>
      <c r="C1920" s="68" t="s">
        <v>873</v>
      </c>
      <c r="D1920" s="68" t="s">
        <v>2860</v>
      </c>
      <c r="E1920" s="68" t="str">
        <f t="shared" si="237"/>
        <v>OP</v>
      </c>
      <c r="F1920" s="68" t="s">
        <v>872</v>
      </c>
      <c r="G1920" s="68">
        <f t="shared" si="238"/>
        <v>100</v>
      </c>
      <c r="H1920" s="68">
        <f t="shared" si="240"/>
        <v>20</v>
      </c>
      <c r="I1920" s="68" t="str">
        <f t="shared" si="233"/>
        <v>100_20_OP</v>
      </c>
      <c r="J1920" s="60">
        <v>13.689274734798801</v>
      </c>
      <c r="K1920" s="60">
        <v>52.817231671289001</v>
      </c>
      <c r="L1920" s="60">
        <v>40.304001124695297</v>
      </c>
      <c r="M1920" s="68">
        <v>1</v>
      </c>
      <c r="N1920" s="70">
        <f t="shared" si="234"/>
        <v>0.3</v>
      </c>
      <c r="O1920" s="71">
        <v>28675146.41</v>
      </c>
      <c r="P1920" s="57">
        <f t="shared" si="235"/>
        <v>0.21476037142619075</v>
      </c>
      <c r="Q1920" s="68">
        <v>9</v>
      </c>
      <c r="R1920" s="68">
        <v>9</v>
      </c>
      <c r="S1920" s="72">
        <f t="shared" si="236"/>
        <v>35.603502510261031</v>
      </c>
    </row>
    <row r="1921" spans="1:19" x14ac:dyDescent="0.25">
      <c r="A1921" s="68">
        <f t="shared" si="239"/>
        <v>1919</v>
      </c>
      <c r="B1921" s="68" t="s">
        <v>107</v>
      </c>
      <c r="C1921" s="68" t="s">
        <v>1352</v>
      </c>
      <c r="D1921" s="68" t="s">
        <v>2399</v>
      </c>
      <c r="E1921" s="68" t="str">
        <f t="shared" si="237"/>
        <v>AD</v>
      </c>
      <c r="F1921" s="68" t="s">
        <v>1351</v>
      </c>
      <c r="G1921" s="68">
        <f t="shared" si="238"/>
        <v>100</v>
      </c>
      <c r="H1921" s="68">
        <f t="shared" si="240"/>
        <v>21</v>
      </c>
      <c r="I1921" s="68" t="str">
        <f t="shared" si="233"/>
        <v>100_21_AD</v>
      </c>
      <c r="J1921" s="60">
        <v>34.318320577243597</v>
      </c>
      <c r="K1921" s="60">
        <v>37.140421456390399</v>
      </c>
      <c r="L1921" s="60">
        <v>47.008962364721199</v>
      </c>
      <c r="M1921" s="68">
        <v>8</v>
      </c>
      <c r="N1921" s="70">
        <f t="shared" si="234"/>
        <v>1</v>
      </c>
      <c r="O1921" s="71">
        <v>4485039.5699999901</v>
      </c>
      <c r="P1921" s="57">
        <f t="shared" si="235"/>
        <v>1</v>
      </c>
      <c r="Q1921" s="68">
        <v>8</v>
      </c>
      <c r="R1921" s="68">
        <v>10</v>
      </c>
      <c r="S1921" s="72">
        <f t="shared" si="236"/>
        <v>39.489234799451729</v>
      </c>
    </row>
    <row r="1922" spans="1:19" x14ac:dyDescent="0.25">
      <c r="A1922" s="68">
        <f t="shared" si="239"/>
        <v>1920</v>
      </c>
      <c r="B1922" s="68" t="s">
        <v>107</v>
      </c>
      <c r="C1922" s="68" t="s">
        <v>1373</v>
      </c>
      <c r="D1922" s="68" t="s">
        <v>2399</v>
      </c>
      <c r="E1922" s="68" t="str">
        <f t="shared" si="237"/>
        <v>AD</v>
      </c>
      <c r="F1922" s="68" t="s">
        <v>1372</v>
      </c>
      <c r="G1922" s="68">
        <f t="shared" si="238"/>
        <v>100</v>
      </c>
      <c r="H1922" s="68">
        <f t="shared" si="240"/>
        <v>22</v>
      </c>
      <c r="I1922" s="68" t="str">
        <f t="shared" si="233"/>
        <v>100_22_AD</v>
      </c>
      <c r="J1922" s="60">
        <v>37.238760347300001</v>
      </c>
      <c r="K1922" s="60">
        <v>20.593854057081298</v>
      </c>
      <c r="L1922" s="60">
        <v>33.187871115850903</v>
      </c>
      <c r="M1922" s="68">
        <v>6</v>
      </c>
      <c r="N1922" s="70">
        <f t="shared" si="234"/>
        <v>1</v>
      </c>
      <c r="O1922" s="71">
        <v>3976821.39</v>
      </c>
      <c r="P1922" s="57">
        <f t="shared" si="235"/>
        <v>1</v>
      </c>
      <c r="Q1922" s="68">
        <v>8</v>
      </c>
      <c r="R1922" s="68">
        <v>8</v>
      </c>
      <c r="S1922" s="72">
        <f t="shared" si="236"/>
        <v>30.3401618400774</v>
      </c>
    </row>
    <row r="1923" spans="1:19" x14ac:dyDescent="0.25">
      <c r="A1923" s="68">
        <f t="shared" si="239"/>
        <v>1921</v>
      </c>
      <c r="B1923" s="68" t="s">
        <v>107</v>
      </c>
      <c r="C1923" s="68" t="s">
        <v>3087</v>
      </c>
      <c r="D1923" s="68" t="s">
        <v>3088</v>
      </c>
      <c r="E1923" s="68" t="str">
        <f t="shared" si="237"/>
        <v>SERV</v>
      </c>
      <c r="F1923" s="68" t="s">
        <v>3086</v>
      </c>
      <c r="G1923" s="68">
        <f t="shared" si="238"/>
        <v>100</v>
      </c>
      <c r="H1923" s="68">
        <f t="shared" si="240"/>
        <v>23</v>
      </c>
      <c r="I1923" s="68" t="str">
        <f t="shared" ref="I1923:I1986" si="241">CONCATENATE(G1923,"_",H1923,"_",E1923)</f>
        <v>100_23_SERV</v>
      </c>
      <c r="J1923" s="60">
        <v>46.597084667356299</v>
      </c>
      <c r="K1923" s="60">
        <v>28.0572045052816</v>
      </c>
      <c r="L1923" s="60">
        <v>21.204577375568999</v>
      </c>
      <c r="M1923" s="68">
        <v>13</v>
      </c>
      <c r="N1923" s="70">
        <f t="shared" ref="N1923:N1986" si="242">Q1923/SUMIF($C$3:$C$3832,C1923,$Q$3:$Q$3832)</f>
        <v>1</v>
      </c>
      <c r="O1923" s="71">
        <v>1722860.08</v>
      </c>
      <c r="P1923" s="57">
        <f t="shared" ref="P1923:P1986" si="243">O1923/SUMIF($C$3:$C$3832,C1923,$O$3:$O$3832)</f>
        <v>1</v>
      </c>
      <c r="Q1923" s="68">
        <v>10</v>
      </c>
      <c r="R1923" s="68">
        <v>13</v>
      </c>
      <c r="S1923" s="72">
        <f t="shared" ref="S1923:S1986" si="244">AVERAGE(J1923:L1923)</f>
        <v>31.952955516068968</v>
      </c>
    </row>
    <row r="1924" spans="1:19" x14ac:dyDescent="0.25">
      <c r="A1924" s="68">
        <f t="shared" si="239"/>
        <v>1922</v>
      </c>
      <c r="B1924" s="68" t="s">
        <v>107</v>
      </c>
      <c r="C1924" s="68" t="s">
        <v>1711</v>
      </c>
      <c r="D1924" s="68" t="s">
        <v>2399</v>
      </c>
      <c r="E1924" s="68" t="str">
        <f t="shared" ref="E1924:E1987" si="245">IF(D1924="Adquisiciones","AD",IF(D1924="Arrendamientos","AR",IF(D1924="Servicios","SERV",IF(D1924="Obra pública","OP",IF(D1924="Servicios relacionados con la OP","SOP","")))))</f>
        <v>AD</v>
      </c>
      <c r="F1924" s="68" t="s">
        <v>1710</v>
      </c>
      <c r="G1924" s="68">
        <f t="shared" ref="G1924:G1987" si="246">IF(B1924&lt;&gt;B1923,G1923+1,G1923)</f>
        <v>100</v>
      </c>
      <c r="H1924" s="68">
        <f t="shared" si="240"/>
        <v>24</v>
      </c>
      <c r="I1924" s="68" t="str">
        <f t="shared" si="241"/>
        <v>100_24_AD</v>
      </c>
      <c r="J1924" s="60">
        <v>13.770714986114401</v>
      </c>
      <c r="K1924" s="60">
        <v>39.1907223055684</v>
      </c>
      <c r="L1924" s="60">
        <v>58.228411999452597</v>
      </c>
      <c r="M1924" s="68">
        <v>210</v>
      </c>
      <c r="N1924" s="70">
        <f t="shared" si="242"/>
        <v>0.43264248704663211</v>
      </c>
      <c r="O1924" s="71">
        <v>1425524380.70999</v>
      </c>
      <c r="P1924" s="57">
        <f t="shared" si="243"/>
        <v>0.75493521315061807</v>
      </c>
      <c r="Q1924" s="68">
        <v>167</v>
      </c>
      <c r="R1924" s="68">
        <v>246</v>
      </c>
      <c r="S1924" s="72">
        <f t="shared" si="244"/>
        <v>37.063283097045137</v>
      </c>
    </row>
    <row r="1925" spans="1:19" x14ac:dyDescent="0.25">
      <c r="A1925" s="68">
        <f t="shared" ref="A1925:A1988" si="247">A1924+1</f>
        <v>1923</v>
      </c>
      <c r="B1925" s="68" t="s">
        <v>107</v>
      </c>
      <c r="C1925" s="68" t="s">
        <v>1711</v>
      </c>
      <c r="D1925" s="68" t="s">
        <v>2456</v>
      </c>
      <c r="E1925" s="68" t="str">
        <f t="shared" si="245"/>
        <v>AR</v>
      </c>
      <c r="F1925" s="69" t="s">
        <v>1710</v>
      </c>
      <c r="G1925" s="68">
        <f t="shared" si="246"/>
        <v>100</v>
      </c>
      <c r="H1925" s="68">
        <f t="shared" si="240"/>
        <v>24</v>
      </c>
      <c r="I1925" s="68" t="str">
        <f t="shared" si="241"/>
        <v>100_24_AR</v>
      </c>
      <c r="J1925" s="60">
        <v>64.201520889350505</v>
      </c>
      <c r="K1925" s="60">
        <v>20.238710672144599</v>
      </c>
      <c r="L1925" s="60">
        <v>36.6253910316846</v>
      </c>
      <c r="M1925" s="68">
        <v>4</v>
      </c>
      <c r="N1925" s="70">
        <f t="shared" si="242"/>
        <v>7.7720207253886009E-3</v>
      </c>
      <c r="O1925" s="71">
        <v>13799024.43</v>
      </c>
      <c r="P1925" s="57">
        <f t="shared" si="243"/>
        <v>7.3077455498475651E-3</v>
      </c>
      <c r="Q1925" s="68">
        <v>3</v>
      </c>
      <c r="R1925" s="68">
        <v>5</v>
      </c>
      <c r="S1925" s="72">
        <f t="shared" si="244"/>
        <v>40.355207531059897</v>
      </c>
    </row>
    <row r="1926" spans="1:19" x14ac:dyDescent="0.25">
      <c r="A1926" s="68">
        <f t="shared" si="247"/>
        <v>1924</v>
      </c>
      <c r="B1926" s="68" t="s">
        <v>107</v>
      </c>
      <c r="C1926" s="68" t="s">
        <v>1711</v>
      </c>
      <c r="D1926" s="68" t="s">
        <v>3088</v>
      </c>
      <c r="E1926" s="68" t="str">
        <f t="shared" si="245"/>
        <v>SERV</v>
      </c>
      <c r="F1926" s="68" t="s">
        <v>1710</v>
      </c>
      <c r="G1926" s="68">
        <f t="shared" si="246"/>
        <v>100</v>
      </c>
      <c r="H1926" s="68">
        <f t="shared" si="240"/>
        <v>24</v>
      </c>
      <c r="I1926" s="68" t="str">
        <f t="shared" si="241"/>
        <v>100_24_SERV</v>
      </c>
      <c r="J1926" s="60">
        <v>12.9093249959127</v>
      </c>
      <c r="K1926" s="60">
        <v>34.445070070276202</v>
      </c>
      <c r="L1926" s="60">
        <v>47.389397465918201</v>
      </c>
      <c r="M1926" s="68">
        <v>276</v>
      </c>
      <c r="N1926" s="70">
        <f t="shared" si="242"/>
        <v>0.55958549222797926</v>
      </c>
      <c r="O1926" s="71">
        <v>448950390.91299897</v>
      </c>
      <c r="P1926" s="57">
        <f t="shared" si="243"/>
        <v>0.23775704129953434</v>
      </c>
      <c r="Q1926" s="68">
        <v>216</v>
      </c>
      <c r="R1926" s="68">
        <v>293</v>
      </c>
      <c r="S1926" s="72">
        <f t="shared" si="244"/>
        <v>31.581264177369036</v>
      </c>
    </row>
    <row r="1927" spans="1:19" x14ac:dyDescent="0.25">
      <c r="A1927" s="68">
        <f t="shared" si="247"/>
        <v>1925</v>
      </c>
      <c r="B1927" s="68" t="s">
        <v>2424</v>
      </c>
      <c r="C1927" s="68" t="s">
        <v>2425</v>
      </c>
      <c r="D1927" s="68" t="s">
        <v>2456</v>
      </c>
      <c r="E1927" s="68" t="str">
        <f t="shared" si="245"/>
        <v>AR</v>
      </c>
      <c r="F1927" s="68" t="s">
        <v>2423</v>
      </c>
      <c r="G1927" s="68">
        <f t="shared" si="246"/>
        <v>101</v>
      </c>
      <c r="H1927" s="68">
        <f t="shared" si="240"/>
        <v>1</v>
      </c>
      <c r="I1927" s="68" t="str">
        <f t="shared" si="241"/>
        <v>101_1_AR</v>
      </c>
      <c r="J1927" s="60">
        <v>64.805189206227297</v>
      </c>
      <c r="K1927" s="60">
        <v>20.626887601012101</v>
      </c>
      <c r="L1927" s="60">
        <v>16.6947457156867</v>
      </c>
      <c r="M1927" s="68">
        <v>3</v>
      </c>
      <c r="N1927" s="70">
        <f t="shared" si="242"/>
        <v>0.1</v>
      </c>
      <c r="O1927" s="71">
        <v>2386911</v>
      </c>
      <c r="P1927" s="57">
        <f t="shared" si="243"/>
        <v>1.1246940221085789E-2</v>
      </c>
      <c r="Q1927" s="68">
        <v>3</v>
      </c>
      <c r="R1927" s="68">
        <v>3</v>
      </c>
      <c r="S1927" s="72">
        <f t="shared" si="244"/>
        <v>34.042274174308695</v>
      </c>
    </row>
    <row r="1928" spans="1:19" x14ac:dyDescent="0.25">
      <c r="A1928" s="68">
        <f t="shared" si="247"/>
        <v>1926</v>
      </c>
      <c r="B1928" s="68" t="s">
        <v>2424</v>
      </c>
      <c r="C1928" s="68" t="s">
        <v>2425</v>
      </c>
      <c r="D1928" s="68" t="s">
        <v>3088</v>
      </c>
      <c r="E1928" s="68" t="str">
        <f t="shared" si="245"/>
        <v>SERV</v>
      </c>
      <c r="F1928" s="68" t="s">
        <v>2423</v>
      </c>
      <c r="G1928" s="68">
        <f t="shared" si="246"/>
        <v>101</v>
      </c>
      <c r="H1928" s="68">
        <f t="shared" si="240"/>
        <v>1</v>
      </c>
      <c r="I1928" s="68" t="str">
        <f t="shared" si="241"/>
        <v>101_1_SERV</v>
      </c>
      <c r="J1928" s="60">
        <v>69.242441039622804</v>
      </c>
      <c r="K1928" s="60">
        <v>68.858447175021794</v>
      </c>
      <c r="L1928" s="60">
        <v>15.6380353932389</v>
      </c>
      <c r="M1928" s="68">
        <v>28</v>
      </c>
      <c r="N1928" s="70">
        <f t="shared" si="242"/>
        <v>0.9</v>
      </c>
      <c r="O1928" s="71">
        <v>209840677.40000001</v>
      </c>
      <c r="P1928" s="57">
        <f t="shared" si="243"/>
        <v>0.98875305977891426</v>
      </c>
      <c r="Q1928" s="68">
        <v>27</v>
      </c>
      <c r="R1928" s="68">
        <v>28</v>
      </c>
      <c r="S1928" s="72">
        <f t="shared" si="244"/>
        <v>51.246307869294505</v>
      </c>
    </row>
    <row r="1929" spans="1:19" x14ac:dyDescent="0.25">
      <c r="A1929" s="68">
        <f t="shared" si="247"/>
        <v>1927</v>
      </c>
      <c r="B1929" s="68" t="s">
        <v>992</v>
      </c>
      <c r="C1929" s="68" t="s">
        <v>1986</v>
      </c>
      <c r="D1929" s="68" t="s">
        <v>2399</v>
      </c>
      <c r="E1929" s="68" t="str">
        <f t="shared" si="245"/>
        <v>AD</v>
      </c>
      <c r="F1929" s="68" t="s">
        <v>1985</v>
      </c>
      <c r="G1929" s="68">
        <f t="shared" si="246"/>
        <v>102</v>
      </c>
      <c r="H1929" s="68">
        <f t="shared" ref="H1929:H1992" si="248">IF(B1929&lt;&gt;B1928,1,IF(C1929&lt;&gt;C1928,H1928+1,H1928))</f>
        <v>1</v>
      </c>
      <c r="I1929" s="68" t="str">
        <f t="shared" si="241"/>
        <v>102_1_AD</v>
      </c>
      <c r="J1929" s="60">
        <v>27.587317785621298</v>
      </c>
      <c r="K1929" s="60">
        <v>30.843854607065001</v>
      </c>
      <c r="L1929" s="60">
        <v>13.0345337560529</v>
      </c>
      <c r="M1929" s="68">
        <v>93</v>
      </c>
      <c r="N1929" s="70">
        <f t="shared" si="242"/>
        <v>8.0246913580246909E-2</v>
      </c>
      <c r="O1929" s="71">
        <v>145236456.82256499</v>
      </c>
      <c r="P1929" s="57">
        <f t="shared" si="243"/>
        <v>0.1342156511902291</v>
      </c>
      <c r="Q1929" s="68">
        <v>52</v>
      </c>
      <c r="R1929" s="68">
        <v>93</v>
      </c>
      <c r="S1929" s="72">
        <f t="shared" si="244"/>
        <v>23.821902049579734</v>
      </c>
    </row>
    <row r="1930" spans="1:19" x14ac:dyDescent="0.25">
      <c r="A1930" s="68">
        <f t="shared" si="247"/>
        <v>1928</v>
      </c>
      <c r="B1930" s="68" t="s">
        <v>992</v>
      </c>
      <c r="C1930" s="68" t="s">
        <v>1986</v>
      </c>
      <c r="D1930" s="68" t="s">
        <v>2456</v>
      </c>
      <c r="E1930" s="68" t="str">
        <f t="shared" si="245"/>
        <v>AR</v>
      </c>
      <c r="F1930" s="68" t="s">
        <v>1985</v>
      </c>
      <c r="G1930" s="68">
        <f t="shared" si="246"/>
        <v>102</v>
      </c>
      <c r="H1930" s="68">
        <f t="shared" si="248"/>
        <v>1</v>
      </c>
      <c r="I1930" s="68" t="str">
        <f t="shared" si="241"/>
        <v>102_1_AR</v>
      </c>
      <c r="J1930" s="60">
        <v>48.104858658516797</v>
      </c>
      <c r="K1930" s="60">
        <v>26.776369055366601</v>
      </c>
      <c r="L1930" s="60">
        <v>36.2918518526875</v>
      </c>
      <c r="M1930" s="68">
        <v>20</v>
      </c>
      <c r="N1930" s="70">
        <f t="shared" si="242"/>
        <v>2.1604938271604937E-2</v>
      </c>
      <c r="O1930" s="71">
        <v>43908977.273199998</v>
      </c>
      <c r="P1930" s="57">
        <f t="shared" si="243"/>
        <v>4.0577084478309072E-2</v>
      </c>
      <c r="Q1930" s="68">
        <v>14</v>
      </c>
      <c r="R1930" s="68">
        <v>20</v>
      </c>
      <c r="S1930" s="72">
        <f t="shared" si="244"/>
        <v>37.057693188856966</v>
      </c>
    </row>
    <row r="1931" spans="1:19" x14ac:dyDescent="0.25">
      <c r="A1931" s="68">
        <f t="shared" si="247"/>
        <v>1929</v>
      </c>
      <c r="B1931" s="68" t="s">
        <v>992</v>
      </c>
      <c r="C1931" s="68" t="s">
        <v>1986</v>
      </c>
      <c r="D1931" s="68" t="s">
        <v>2860</v>
      </c>
      <c r="E1931" s="68" t="str">
        <f t="shared" si="245"/>
        <v>OP</v>
      </c>
      <c r="F1931" s="68" t="s">
        <v>1985</v>
      </c>
      <c r="G1931" s="68">
        <f t="shared" si="246"/>
        <v>102</v>
      </c>
      <c r="H1931" s="68">
        <f t="shared" si="248"/>
        <v>1</v>
      </c>
      <c r="I1931" s="68" t="str">
        <f t="shared" si="241"/>
        <v>102_1_OP</v>
      </c>
      <c r="J1931" s="60">
        <v>41.903607562819303</v>
      </c>
      <c r="K1931" s="60">
        <v>37.479493869549998</v>
      </c>
      <c r="L1931" s="60">
        <v>5.0558555179600697</v>
      </c>
      <c r="M1931" s="68">
        <v>17</v>
      </c>
      <c r="N1931" s="70">
        <f t="shared" si="242"/>
        <v>2.3148148148148147E-2</v>
      </c>
      <c r="O1931" s="71">
        <v>131596406.70999999</v>
      </c>
      <c r="P1931" s="57">
        <f t="shared" si="243"/>
        <v>0.12161063280726317</v>
      </c>
      <c r="Q1931" s="68">
        <v>15</v>
      </c>
      <c r="R1931" s="68">
        <v>17</v>
      </c>
      <c r="S1931" s="72">
        <f t="shared" si="244"/>
        <v>28.146318983443123</v>
      </c>
    </row>
    <row r="1932" spans="1:19" x14ac:dyDescent="0.25">
      <c r="A1932" s="68">
        <f t="shared" si="247"/>
        <v>1930</v>
      </c>
      <c r="B1932" s="68" t="s">
        <v>992</v>
      </c>
      <c r="C1932" s="68" t="s">
        <v>1986</v>
      </c>
      <c r="D1932" s="68" t="s">
        <v>3088</v>
      </c>
      <c r="E1932" s="68" t="str">
        <f t="shared" si="245"/>
        <v>SERV</v>
      </c>
      <c r="F1932" s="68" t="s">
        <v>1985</v>
      </c>
      <c r="G1932" s="68">
        <f t="shared" si="246"/>
        <v>102</v>
      </c>
      <c r="H1932" s="68">
        <f t="shared" si="248"/>
        <v>1</v>
      </c>
      <c r="I1932" s="68" t="str">
        <f t="shared" si="241"/>
        <v>102_1_SERV</v>
      </c>
      <c r="J1932" s="60">
        <v>24.611486961556199</v>
      </c>
      <c r="K1932" s="60">
        <v>26.3661233607322</v>
      </c>
      <c r="L1932" s="60">
        <v>12.109114368785701</v>
      </c>
      <c r="M1932" s="68">
        <v>982</v>
      </c>
      <c r="N1932" s="70">
        <f t="shared" si="242"/>
        <v>0.85802469135802473</v>
      </c>
      <c r="O1932" s="71">
        <v>726643787.54636002</v>
      </c>
      <c r="P1932" s="57">
        <f t="shared" si="243"/>
        <v>0.67150473966751778</v>
      </c>
      <c r="Q1932" s="68">
        <v>556</v>
      </c>
      <c r="R1932" s="68">
        <v>982</v>
      </c>
      <c r="S1932" s="72">
        <f t="shared" si="244"/>
        <v>21.028908230358031</v>
      </c>
    </row>
    <row r="1933" spans="1:19" x14ac:dyDescent="0.25">
      <c r="A1933" s="68">
        <f t="shared" si="247"/>
        <v>1931</v>
      </c>
      <c r="B1933" s="68" t="s">
        <v>992</v>
      </c>
      <c r="C1933" s="68" t="s">
        <v>1986</v>
      </c>
      <c r="D1933" s="68" t="s">
        <v>2893</v>
      </c>
      <c r="E1933" s="68" t="str">
        <f t="shared" si="245"/>
        <v>SOP</v>
      </c>
      <c r="F1933" s="68" t="s">
        <v>1985</v>
      </c>
      <c r="G1933" s="68">
        <f t="shared" si="246"/>
        <v>102</v>
      </c>
      <c r="H1933" s="68">
        <f t="shared" si="248"/>
        <v>1</v>
      </c>
      <c r="I1933" s="68" t="str">
        <f t="shared" si="241"/>
        <v>102_1_SOP</v>
      </c>
      <c r="J1933" s="60">
        <v>25.920715212793699</v>
      </c>
      <c r="K1933" s="60">
        <v>33.175450215237198</v>
      </c>
      <c r="L1933" s="60">
        <v>5.6242466602879002</v>
      </c>
      <c r="M1933" s="68">
        <v>11</v>
      </c>
      <c r="N1933" s="70">
        <f t="shared" si="242"/>
        <v>1.6975308641975308E-2</v>
      </c>
      <c r="O1933" s="71">
        <v>34727042.82</v>
      </c>
      <c r="P1933" s="57">
        <f t="shared" si="243"/>
        <v>3.2091891856680967E-2</v>
      </c>
      <c r="Q1933" s="68">
        <v>11</v>
      </c>
      <c r="R1933" s="68">
        <v>11</v>
      </c>
      <c r="S1933" s="72">
        <f t="shared" si="244"/>
        <v>21.573470696106266</v>
      </c>
    </row>
    <row r="1934" spans="1:19" x14ac:dyDescent="0.25">
      <c r="A1934" s="68">
        <f t="shared" si="247"/>
        <v>1932</v>
      </c>
      <c r="B1934" s="68" t="s">
        <v>992</v>
      </c>
      <c r="C1934" s="68" t="s">
        <v>1248</v>
      </c>
      <c r="D1934" s="68" t="s">
        <v>2399</v>
      </c>
      <c r="E1934" s="68" t="str">
        <f t="shared" si="245"/>
        <v>AD</v>
      </c>
      <c r="F1934" s="68" t="s">
        <v>1247</v>
      </c>
      <c r="G1934" s="68">
        <f t="shared" si="246"/>
        <v>102</v>
      </c>
      <c r="H1934" s="68">
        <f t="shared" si="248"/>
        <v>2</v>
      </c>
      <c r="I1934" s="68" t="str">
        <f t="shared" si="241"/>
        <v>102_2_AD</v>
      </c>
      <c r="J1934" s="60">
        <v>1.5676355146504299</v>
      </c>
      <c r="K1934" s="60">
        <v>0</v>
      </c>
      <c r="L1934" s="60">
        <v>19.418249560495902</v>
      </c>
      <c r="M1934" s="68">
        <v>26</v>
      </c>
      <c r="N1934" s="70">
        <f t="shared" si="242"/>
        <v>0.66298342541436461</v>
      </c>
      <c r="O1934" s="71">
        <v>104188803.27</v>
      </c>
      <c r="P1934" s="57">
        <f t="shared" si="243"/>
        <v>0.10427629753729384</v>
      </c>
      <c r="Q1934" s="68">
        <v>120</v>
      </c>
      <c r="R1934" s="68">
        <v>175</v>
      </c>
      <c r="S1934" s="72">
        <f t="shared" si="244"/>
        <v>6.9952950250487769</v>
      </c>
    </row>
    <row r="1935" spans="1:19" x14ac:dyDescent="0.25">
      <c r="A1935" s="68">
        <f t="shared" si="247"/>
        <v>1933</v>
      </c>
      <c r="B1935" s="68" t="s">
        <v>992</v>
      </c>
      <c r="C1935" s="68" t="s">
        <v>1248</v>
      </c>
      <c r="D1935" s="68" t="s">
        <v>2456</v>
      </c>
      <c r="E1935" s="68" t="str">
        <f t="shared" si="245"/>
        <v>AR</v>
      </c>
      <c r="F1935" s="68" t="s">
        <v>1247</v>
      </c>
      <c r="G1935" s="68">
        <f t="shared" si="246"/>
        <v>102</v>
      </c>
      <c r="H1935" s="68">
        <f t="shared" si="248"/>
        <v>2</v>
      </c>
      <c r="I1935" s="68" t="str">
        <f t="shared" si="241"/>
        <v>102_2_AR</v>
      </c>
      <c r="J1935" s="60">
        <v>22.669111583315601</v>
      </c>
      <c r="K1935" s="60">
        <v>3.0382595030378798</v>
      </c>
      <c r="L1935" s="60">
        <v>23.429093549064302</v>
      </c>
      <c r="M1935" s="68">
        <v>4</v>
      </c>
      <c r="N1935" s="70">
        <f t="shared" si="242"/>
        <v>4.4198895027624308E-2</v>
      </c>
      <c r="O1935" s="71">
        <v>34022928.479999997</v>
      </c>
      <c r="P1935" s="57">
        <f t="shared" si="243"/>
        <v>3.4051499795775972E-2</v>
      </c>
      <c r="Q1935" s="68">
        <v>8</v>
      </c>
      <c r="R1935" s="68">
        <v>8</v>
      </c>
      <c r="S1935" s="72">
        <f t="shared" si="244"/>
        <v>16.37882154513926</v>
      </c>
    </row>
    <row r="1936" spans="1:19" x14ac:dyDescent="0.25">
      <c r="A1936" s="68">
        <f t="shared" si="247"/>
        <v>1934</v>
      </c>
      <c r="B1936" s="68" t="s">
        <v>992</v>
      </c>
      <c r="C1936" s="68" t="s">
        <v>1248</v>
      </c>
      <c r="D1936" s="68" t="s">
        <v>3088</v>
      </c>
      <c r="E1936" s="68" t="str">
        <f t="shared" si="245"/>
        <v>SERV</v>
      </c>
      <c r="F1936" s="68" t="s">
        <v>1247</v>
      </c>
      <c r="G1936" s="68">
        <f t="shared" si="246"/>
        <v>102</v>
      </c>
      <c r="H1936" s="68">
        <f t="shared" si="248"/>
        <v>2</v>
      </c>
      <c r="I1936" s="68" t="str">
        <f t="shared" si="241"/>
        <v>102_2_SERV</v>
      </c>
      <c r="J1936" s="60">
        <v>0.54191576675035602</v>
      </c>
      <c r="K1936" s="60">
        <v>1.31589818372625</v>
      </c>
      <c r="L1936" s="60">
        <v>44.021107146329697</v>
      </c>
      <c r="M1936" s="68">
        <v>63</v>
      </c>
      <c r="N1936" s="70">
        <f t="shared" si="242"/>
        <v>0.29281767955801102</v>
      </c>
      <c r="O1936" s="71">
        <v>860949206.36000001</v>
      </c>
      <c r="P1936" s="57">
        <f t="shared" si="243"/>
        <v>0.86167220266693023</v>
      </c>
      <c r="Q1936" s="68">
        <v>53</v>
      </c>
      <c r="R1936" s="68">
        <v>97</v>
      </c>
      <c r="S1936" s="72">
        <f t="shared" si="244"/>
        <v>15.292973698935434</v>
      </c>
    </row>
    <row r="1937" spans="1:19" x14ac:dyDescent="0.25">
      <c r="A1937" s="68">
        <f t="shared" si="247"/>
        <v>1935</v>
      </c>
      <c r="B1937" s="68" t="s">
        <v>992</v>
      </c>
      <c r="C1937" s="68" t="s">
        <v>993</v>
      </c>
      <c r="D1937" s="68" t="s">
        <v>2399</v>
      </c>
      <c r="E1937" s="68" t="str">
        <f t="shared" si="245"/>
        <v>AD</v>
      </c>
      <c r="F1937" s="68" t="s">
        <v>991</v>
      </c>
      <c r="G1937" s="68">
        <f t="shared" si="246"/>
        <v>102</v>
      </c>
      <c r="H1937" s="68">
        <f t="shared" si="248"/>
        <v>3</v>
      </c>
      <c r="I1937" s="68" t="str">
        <f t="shared" si="241"/>
        <v>102_3_AD</v>
      </c>
      <c r="J1937" s="60">
        <v>25.273939387175901</v>
      </c>
      <c r="K1937" s="60">
        <v>48.840286375564403</v>
      </c>
      <c r="L1937" s="60">
        <v>75.3636151969514</v>
      </c>
      <c r="M1937" s="68">
        <v>19</v>
      </c>
      <c r="N1937" s="70">
        <f t="shared" si="242"/>
        <v>0.17032967032967034</v>
      </c>
      <c r="O1937" s="71">
        <v>22243882.144000001</v>
      </c>
      <c r="P1937" s="57">
        <f t="shared" si="243"/>
        <v>5.1162708801196541E-2</v>
      </c>
      <c r="Q1937" s="68">
        <v>31</v>
      </c>
      <c r="R1937" s="68">
        <v>35</v>
      </c>
      <c r="S1937" s="72">
        <f t="shared" si="244"/>
        <v>49.825946986563906</v>
      </c>
    </row>
    <row r="1938" spans="1:19" x14ac:dyDescent="0.25">
      <c r="A1938" s="68">
        <f t="shared" si="247"/>
        <v>1936</v>
      </c>
      <c r="B1938" s="68" t="s">
        <v>992</v>
      </c>
      <c r="C1938" s="68" t="s">
        <v>993</v>
      </c>
      <c r="D1938" s="68" t="s">
        <v>2456</v>
      </c>
      <c r="E1938" s="68" t="str">
        <f t="shared" si="245"/>
        <v>AR</v>
      </c>
      <c r="F1938" s="68" t="s">
        <v>991</v>
      </c>
      <c r="G1938" s="68">
        <f t="shared" si="246"/>
        <v>102</v>
      </c>
      <c r="H1938" s="68">
        <f t="shared" si="248"/>
        <v>3</v>
      </c>
      <c r="I1938" s="68" t="str">
        <f t="shared" si="241"/>
        <v>102_3_AR</v>
      </c>
      <c r="J1938" s="60">
        <v>42.689323237470298</v>
      </c>
      <c r="K1938" s="60">
        <v>52.763710110226597</v>
      </c>
      <c r="L1938" s="60">
        <v>63.779199105786198</v>
      </c>
      <c r="M1938" s="68">
        <v>9</v>
      </c>
      <c r="N1938" s="70">
        <f t="shared" si="242"/>
        <v>4.3956043956043959E-2</v>
      </c>
      <c r="O1938" s="71">
        <v>8608175.8499999996</v>
      </c>
      <c r="P1938" s="57">
        <f t="shared" si="243"/>
        <v>1.9799493248162141E-2</v>
      </c>
      <c r="Q1938" s="68">
        <v>8</v>
      </c>
      <c r="R1938" s="68">
        <v>9</v>
      </c>
      <c r="S1938" s="72">
        <f t="shared" si="244"/>
        <v>53.077410817827705</v>
      </c>
    </row>
    <row r="1939" spans="1:19" x14ac:dyDescent="0.25">
      <c r="A1939" s="68">
        <f t="shared" si="247"/>
        <v>1937</v>
      </c>
      <c r="B1939" s="68" t="s">
        <v>992</v>
      </c>
      <c r="C1939" s="68" t="s">
        <v>993</v>
      </c>
      <c r="D1939" s="68" t="s">
        <v>2860</v>
      </c>
      <c r="E1939" s="68" t="str">
        <f t="shared" si="245"/>
        <v>OP</v>
      </c>
      <c r="F1939" s="68" t="s">
        <v>991</v>
      </c>
      <c r="G1939" s="68">
        <f t="shared" si="246"/>
        <v>102</v>
      </c>
      <c r="H1939" s="68">
        <f t="shared" si="248"/>
        <v>3</v>
      </c>
      <c r="I1939" s="68" t="str">
        <f t="shared" si="241"/>
        <v>102_3_OP</v>
      </c>
      <c r="J1939" s="60">
        <v>58.134544018073797</v>
      </c>
      <c r="K1939" s="60">
        <v>43.343176183632401</v>
      </c>
      <c r="L1939" s="60">
        <v>33.2563069389562</v>
      </c>
      <c r="M1939" s="68">
        <v>11</v>
      </c>
      <c r="N1939" s="70">
        <f t="shared" si="242"/>
        <v>4.9450549450549448E-2</v>
      </c>
      <c r="O1939" s="71">
        <v>75110012.969999999</v>
      </c>
      <c r="P1939" s="57">
        <f t="shared" si="243"/>
        <v>0.17275903984569344</v>
      </c>
      <c r="Q1939" s="68">
        <v>9</v>
      </c>
      <c r="R1939" s="68">
        <v>11</v>
      </c>
      <c r="S1939" s="72">
        <f t="shared" si="244"/>
        <v>44.911342380220809</v>
      </c>
    </row>
    <row r="1940" spans="1:19" x14ac:dyDescent="0.25">
      <c r="A1940" s="68">
        <f t="shared" si="247"/>
        <v>1938</v>
      </c>
      <c r="B1940" s="68" t="s">
        <v>992</v>
      </c>
      <c r="C1940" s="68" t="s">
        <v>993</v>
      </c>
      <c r="D1940" s="68" t="s">
        <v>3088</v>
      </c>
      <c r="E1940" s="68" t="str">
        <f t="shared" si="245"/>
        <v>SERV</v>
      </c>
      <c r="F1940" s="68" t="s">
        <v>991</v>
      </c>
      <c r="G1940" s="68">
        <f t="shared" si="246"/>
        <v>102</v>
      </c>
      <c r="H1940" s="68">
        <f t="shared" si="248"/>
        <v>3</v>
      </c>
      <c r="I1940" s="68" t="str">
        <f t="shared" si="241"/>
        <v>102_3_SERV</v>
      </c>
      <c r="J1940" s="60">
        <v>46.248339733628399</v>
      </c>
      <c r="K1940" s="60">
        <v>52.673473757522899</v>
      </c>
      <c r="L1940" s="60">
        <v>77.342348052003601</v>
      </c>
      <c r="M1940" s="68">
        <v>218</v>
      </c>
      <c r="N1940" s="70">
        <f t="shared" si="242"/>
        <v>0.73626373626373631</v>
      </c>
      <c r="O1940" s="71">
        <v>328805412.32999998</v>
      </c>
      <c r="P1940" s="57">
        <f t="shared" si="243"/>
        <v>0.75627875810494793</v>
      </c>
      <c r="Q1940" s="68">
        <v>134</v>
      </c>
      <c r="R1940" s="68">
        <v>222</v>
      </c>
      <c r="S1940" s="72">
        <f t="shared" si="244"/>
        <v>58.754720514384964</v>
      </c>
    </row>
    <row r="1941" spans="1:19" x14ac:dyDescent="0.25">
      <c r="A1941" s="68">
        <f t="shared" si="247"/>
        <v>1939</v>
      </c>
      <c r="B1941" s="68" t="s">
        <v>2285</v>
      </c>
      <c r="C1941" s="68" t="s">
        <v>2286</v>
      </c>
      <c r="D1941" s="68" t="s">
        <v>2399</v>
      </c>
      <c r="E1941" s="68" t="str">
        <f t="shared" si="245"/>
        <v>AD</v>
      </c>
      <c r="F1941" s="68" t="s">
        <v>2284</v>
      </c>
      <c r="G1941" s="68">
        <f t="shared" si="246"/>
        <v>103</v>
      </c>
      <c r="H1941" s="68">
        <f t="shared" si="248"/>
        <v>1</v>
      </c>
      <c r="I1941" s="68" t="str">
        <f t="shared" si="241"/>
        <v>103_1_AD</v>
      </c>
      <c r="J1941" s="60">
        <v>29.554530674278102</v>
      </c>
      <c r="K1941" s="60">
        <v>33.721883690914296</v>
      </c>
      <c r="L1941" s="60">
        <v>16.2808614200816</v>
      </c>
      <c r="M1941" s="68">
        <v>19</v>
      </c>
      <c r="N1941" s="70">
        <f t="shared" si="242"/>
        <v>4.9535603715170282E-2</v>
      </c>
      <c r="O1941" s="71">
        <v>1415137.4</v>
      </c>
      <c r="P1941" s="57">
        <f t="shared" si="243"/>
        <v>9.6836374219714839E-3</v>
      </c>
      <c r="Q1941" s="68">
        <v>16</v>
      </c>
      <c r="R1941" s="68">
        <v>19</v>
      </c>
      <c r="S1941" s="72">
        <f t="shared" si="244"/>
        <v>26.519091928424661</v>
      </c>
    </row>
    <row r="1942" spans="1:19" x14ac:dyDescent="0.25">
      <c r="A1942" s="68">
        <f t="shared" si="247"/>
        <v>1940</v>
      </c>
      <c r="B1942" s="68" t="s">
        <v>2285</v>
      </c>
      <c r="C1942" s="68" t="s">
        <v>2286</v>
      </c>
      <c r="D1942" s="68" t="s">
        <v>2456</v>
      </c>
      <c r="E1942" s="68" t="str">
        <f t="shared" si="245"/>
        <v>AR</v>
      </c>
      <c r="F1942" s="68" t="s">
        <v>2284</v>
      </c>
      <c r="G1942" s="68">
        <f t="shared" si="246"/>
        <v>103</v>
      </c>
      <c r="H1942" s="68">
        <f t="shared" si="248"/>
        <v>1</v>
      </c>
      <c r="I1942" s="68" t="str">
        <f t="shared" si="241"/>
        <v>103_1_AR</v>
      </c>
      <c r="J1942" s="60">
        <v>42.873959611859704</v>
      </c>
      <c r="K1942" s="60">
        <v>54.046734216023403</v>
      </c>
      <c r="L1942" s="60">
        <v>75.900500976656303</v>
      </c>
      <c r="M1942" s="68">
        <v>16</v>
      </c>
      <c r="N1942" s="70">
        <f t="shared" si="242"/>
        <v>2.7863777089783281E-2</v>
      </c>
      <c r="O1942" s="71">
        <v>17632015.359999999</v>
      </c>
      <c r="P1942" s="57">
        <f t="shared" si="243"/>
        <v>0.1206540395051901</v>
      </c>
      <c r="Q1942" s="68">
        <v>9</v>
      </c>
      <c r="R1942" s="68">
        <v>16</v>
      </c>
      <c r="S1942" s="72">
        <f t="shared" si="244"/>
        <v>57.60706493484647</v>
      </c>
    </row>
    <row r="1943" spans="1:19" x14ac:dyDescent="0.25">
      <c r="A1943" s="68">
        <f t="shared" si="247"/>
        <v>1941</v>
      </c>
      <c r="B1943" s="68" t="s">
        <v>2285</v>
      </c>
      <c r="C1943" s="68" t="s">
        <v>2286</v>
      </c>
      <c r="D1943" s="68" t="s">
        <v>3088</v>
      </c>
      <c r="E1943" s="68" t="str">
        <f t="shared" si="245"/>
        <v>SERV</v>
      </c>
      <c r="F1943" s="68" t="s">
        <v>2284</v>
      </c>
      <c r="G1943" s="68">
        <f t="shared" si="246"/>
        <v>103</v>
      </c>
      <c r="H1943" s="68">
        <f t="shared" si="248"/>
        <v>1</v>
      </c>
      <c r="I1943" s="68" t="str">
        <f t="shared" si="241"/>
        <v>103_1_SERV</v>
      </c>
      <c r="J1943" s="60">
        <v>14.743563189489601</v>
      </c>
      <c r="K1943" s="60">
        <v>72.565479034404206</v>
      </c>
      <c r="L1943" s="60">
        <v>63.1253042938297</v>
      </c>
      <c r="M1943" s="68">
        <v>486</v>
      </c>
      <c r="N1943" s="70">
        <f t="shared" si="242"/>
        <v>0.92260061919504643</v>
      </c>
      <c r="O1943" s="71">
        <v>127089813.994781</v>
      </c>
      <c r="P1943" s="57">
        <f t="shared" si="243"/>
        <v>0.86966232307283842</v>
      </c>
      <c r="Q1943" s="68">
        <v>298</v>
      </c>
      <c r="R1943" s="68">
        <v>486</v>
      </c>
      <c r="S1943" s="72">
        <f t="shared" si="244"/>
        <v>50.144782172574502</v>
      </c>
    </row>
    <row r="1944" spans="1:19" x14ac:dyDescent="0.25">
      <c r="A1944" s="68">
        <f t="shared" si="247"/>
        <v>1942</v>
      </c>
      <c r="B1944" s="68" t="s">
        <v>2394</v>
      </c>
      <c r="C1944" s="68" t="s">
        <v>2395</v>
      </c>
      <c r="D1944" s="68" t="s">
        <v>2399</v>
      </c>
      <c r="E1944" s="68" t="str">
        <f t="shared" si="245"/>
        <v>AD</v>
      </c>
      <c r="F1944" s="68" t="s">
        <v>2393</v>
      </c>
      <c r="G1944" s="68">
        <f t="shared" si="246"/>
        <v>104</v>
      </c>
      <c r="H1944" s="68">
        <f t="shared" si="248"/>
        <v>1</v>
      </c>
      <c r="I1944" s="68" t="str">
        <f t="shared" si="241"/>
        <v>104_1_AD</v>
      </c>
      <c r="J1944" s="60">
        <v>17.358680732987999</v>
      </c>
      <c r="K1944" s="60">
        <v>16.006038039811902</v>
      </c>
      <c r="L1944" s="60">
        <v>39.131590985681697</v>
      </c>
      <c r="M1944" s="68">
        <v>1</v>
      </c>
      <c r="N1944" s="70">
        <f t="shared" si="242"/>
        <v>0.2857142857142857</v>
      </c>
      <c r="O1944" s="71">
        <v>97375.679999999993</v>
      </c>
      <c r="P1944" s="57">
        <f t="shared" si="243"/>
        <v>2.5767052821641418E-3</v>
      </c>
      <c r="Q1944" s="68">
        <v>8</v>
      </c>
      <c r="R1944" s="68">
        <v>8</v>
      </c>
      <c r="S1944" s="72">
        <f t="shared" si="244"/>
        <v>24.165436586160535</v>
      </c>
    </row>
    <row r="1945" spans="1:19" x14ac:dyDescent="0.25">
      <c r="A1945" s="68">
        <f t="shared" si="247"/>
        <v>1943</v>
      </c>
      <c r="B1945" s="68" t="s">
        <v>2394</v>
      </c>
      <c r="C1945" s="68" t="s">
        <v>2395</v>
      </c>
      <c r="D1945" s="68" t="s">
        <v>3088</v>
      </c>
      <c r="E1945" s="68" t="str">
        <f t="shared" si="245"/>
        <v>SERV</v>
      </c>
      <c r="F1945" s="68" t="s">
        <v>2393</v>
      </c>
      <c r="G1945" s="68">
        <f t="shared" si="246"/>
        <v>104</v>
      </c>
      <c r="H1945" s="68">
        <f t="shared" si="248"/>
        <v>1</v>
      </c>
      <c r="I1945" s="68" t="str">
        <f t="shared" si="241"/>
        <v>104_1_SERV</v>
      </c>
      <c r="J1945" s="60">
        <v>32.549098611221702</v>
      </c>
      <c r="K1945" s="60">
        <v>29.037041832899799</v>
      </c>
      <c r="L1945" s="60">
        <v>43.639763380179403</v>
      </c>
      <c r="M1945" s="68">
        <v>21</v>
      </c>
      <c r="N1945" s="70">
        <f t="shared" si="242"/>
        <v>0.7142857142857143</v>
      </c>
      <c r="O1945" s="71">
        <v>37693395.609999999</v>
      </c>
      <c r="P1945" s="57">
        <f t="shared" si="243"/>
        <v>0.99742329471783586</v>
      </c>
      <c r="Q1945" s="68">
        <v>20</v>
      </c>
      <c r="R1945" s="68">
        <v>21</v>
      </c>
      <c r="S1945" s="72">
        <f t="shared" si="244"/>
        <v>35.075301274766964</v>
      </c>
    </row>
    <row r="1946" spans="1:19" x14ac:dyDescent="0.25">
      <c r="A1946" s="68">
        <f t="shared" si="247"/>
        <v>1944</v>
      </c>
      <c r="B1946" s="68" t="s">
        <v>44</v>
      </c>
      <c r="C1946" s="68" t="s">
        <v>528</v>
      </c>
      <c r="D1946" s="68" t="s">
        <v>2399</v>
      </c>
      <c r="E1946" s="68" t="str">
        <f t="shared" si="245"/>
        <v>AD</v>
      </c>
      <c r="F1946" s="68" t="s">
        <v>527</v>
      </c>
      <c r="G1946" s="68">
        <f t="shared" si="246"/>
        <v>105</v>
      </c>
      <c r="H1946" s="68">
        <f t="shared" si="248"/>
        <v>1</v>
      </c>
      <c r="I1946" s="68" t="str">
        <f t="shared" si="241"/>
        <v>105_1_AD</v>
      </c>
      <c r="J1946" s="60">
        <v>30.0589835591067</v>
      </c>
      <c r="K1946" s="60">
        <v>84.644988529659898</v>
      </c>
      <c r="L1946" s="60">
        <v>47.572660238461502</v>
      </c>
      <c r="M1946" s="68">
        <v>49</v>
      </c>
      <c r="N1946" s="70">
        <f t="shared" si="242"/>
        <v>0.50704225352112675</v>
      </c>
      <c r="O1946" s="71">
        <v>19172175.340999998</v>
      </c>
      <c r="P1946" s="57">
        <f t="shared" si="243"/>
        <v>0.39767901782431642</v>
      </c>
      <c r="Q1946" s="68">
        <v>36</v>
      </c>
      <c r="R1946" s="68">
        <v>50</v>
      </c>
      <c r="S1946" s="72">
        <f t="shared" si="244"/>
        <v>54.0922107757427</v>
      </c>
    </row>
    <row r="1947" spans="1:19" x14ac:dyDescent="0.25">
      <c r="A1947" s="68">
        <f t="shared" si="247"/>
        <v>1945</v>
      </c>
      <c r="B1947" s="68" t="s">
        <v>44</v>
      </c>
      <c r="C1947" s="68" t="s">
        <v>528</v>
      </c>
      <c r="D1947" s="68" t="s">
        <v>2456</v>
      </c>
      <c r="E1947" s="68" t="str">
        <f t="shared" si="245"/>
        <v>AR</v>
      </c>
      <c r="F1947" s="68" t="s">
        <v>527</v>
      </c>
      <c r="G1947" s="68">
        <f t="shared" si="246"/>
        <v>105</v>
      </c>
      <c r="H1947" s="68">
        <f t="shared" si="248"/>
        <v>1</v>
      </c>
      <c r="I1947" s="68" t="str">
        <f t="shared" si="241"/>
        <v>105_1_AR</v>
      </c>
      <c r="J1947" s="60">
        <v>57.491280223505498</v>
      </c>
      <c r="K1947" s="60">
        <v>79.384902819724402</v>
      </c>
      <c r="L1947" s="60">
        <v>71.263492878403994</v>
      </c>
      <c r="M1947" s="68">
        <v>6</v>
      </c>
      <c r="N1947" s="70">
        <f t="shared" si="242"/>
        <v>7.0422535211267609E-2</v>
      </c>
      <c r="O1947" s="71">
        <v>10506128.34</v>
      </c>
      <c r="P1947" s="57">
        <f t="shared" si="243"/>
        <v>0.21792346069632249</v>
      </c>
      <c r="Q1947" s="68">
        <v>5</v>
      </c>
      <c r="R1947" s="68">
        <v>6</v>
      </c>
      <c r="S1947" s="72">
        <f t="shared" si="244"/>
        <v>69.379891973877974</v>
      </c>
    </row>
    <row r="1948" spans="1:19" x14ac:dyDescent="0.25">
      <c r="A1948" s="68">
        <f t="shared" si="247"/>
        <v>1946</v>
      </c>
      <c r="B1948" s="68" t="s">
        <v>44</v>
      </c>
      <c r="C1948" s="68" t="s">
        <v>528</v>
      </c>
      <c r="D1948" s="68" t="s">
        <v>3088</v>
      </c>
      <c r="E1948" s="68" t="str">
        <f t="shared" si="245"/>
        <v>SERV</v>
      </c>
      <c r="F1948" s="68" t="s">
        <v>527</v>
      </c>
      <c r="G1948" s="68">
        <f t="shared" si="246"/>
        <v>105</v>
      </c>
      <c r="H1948" s="68">
        <f t="shared" si="248"/>
        <v>1</v>
      </c>
      <c r="I1948" s="68" t="str">
        <f t="shared" si="241"/>
        <v>105_1_SERV</v>
      </c>
      <c r="J1948" s="60">
        <v>29.426539601451601</v>
      </c>
      <c r="K1948" s="60">
        <v>66.527334632972199</v>
      </c>
      <c r="L1948" s="60">
        <v>33.057989185329099</v>
      </c>
      <c r="M1948" s="68">
        <v>45</v>
      </c>
      <c r="N1948" s="70">
        <f t="shared" si="242"/>
        <v>0.42253521126760563</v>
      </c>
      <c r="O1948" s="71">
        <v>18531872.068</v>
      </c>
      <c r="P1948" s="57">
        <f t="shared" si="243"/>
        <v>0.38439752147936107</v>
      </c>
      <c r="Q1948" s="68">
        <v>30</v>
      </c>
      <c r="R1948" s="68">
        <v>46</v>
      </c>
      <c r="S1948" s="72">
        <f t="shared" si="244"/>
        <v>43.003954473250964</v>
      </c>
    </row>
    <row r="1949" spans="1:19" x14ac:dyDescent="0.25">
      <c r="A1949" s="68">
        <f t="shared" si="247"/>
        <v>1947</v>
      </c>
      <c r="B1949" s="68" t="s">
        <v>44</v>
      </c>
      <c r="C1949" s="68" t="s">
        <v>633</v>
      </c>
      <c r="D1949" s="68" t="s">
        <v>2399</v>
      </c>
      <c r="E1949" s="68" t="str">
        <f t="shared" si="245"/>
        <v>AD</v>
      </c>
      <c r="F1949" s="68" t="s">
        <v>632</v>
      </c>
      <c r="G1949" s="68">
        <f t="shared" si="246"/>
        <v>105</v>
      </c>
      <c r="H1949" s="68">
        <f t="shared" si="248"/>
        <v>2</v>
      </c>
      <c r="I1949" s="68" t="str">
        <f t="shared" si="241"/>
        <v>105_2_AD</v>
      </c>
      <c r="J1949" s="60">
        <v>49.997175459367</v>
      </c>
      <c r="K1949" s="60">
        <v>86.657164986501797</v>
      </c>
      <c r="L1949" s="60">
        <v>27.087181663598901</v>
      </c>
      <c r="M1949" s="68">
        <v>24</v>
      </c>
      <c r="N1949" s="70">
        <f t="shared" si="242"/>
        <v>0.47058823529411764</v>
      </c>
      <c r="O1949" s="71">
        <v>5169279.1599999899</v>
      </c>
      <c r="P1949" s="57">
        <f t="shared" si="243"/>
        <v>0.54593723086597534</v>
      </c>
      <c r="Q1949" s="68">
        <v>24</v>
      </c>
      <c r="R1949" s="68">
        <v>31</v>
      </c>
      <c r="S1949" s="72">
        <f t="shared" si="244"/>
        <v>54.580507369822563</v>
      </c>
    </row>
    <row r="1950" spans="1:19" x14ac:dyDescent="0.25">
      <c r="A1950" s="68">
        <f t="shared" si="247"/>
        <v>1948</v>
      </c>
      <c r="B1950" s="68" t="s">
        <v>44</v>
      </c>
      <c r="C1950" s="68" t="s">
        <v>633</v>
      </c>
      <c r="D1950" s="68" t="s">
        <v>2456</v>
      </c>
      <c r="E1950" s="68" t="str">
        <f t="shared" si="245"/>
        <v>AR</v>
      </c>
      <c r="F1950" s="68" t="s">
        <v>632</v>
      </c>
      <c r="G1950" s="68">
        <f t="shared" si="246"/>
        <v>105</v>
      </c>
      <c r="H1950" s="68">
        <f t="shared" si="248"/>
        <v>2</v>
      </c>
      <c r="I1950" s="68" t="str">
        <f t="shared" si="241"/>
        <v>105_2_AR</v>
      </c>
      <c r="J1950" s="60">
        <v>43.646689428912602</v>
      </c>
      <c r="K1950" s="60">
        <v>45.573150491116301</v>
      </c>
      <c r="L1950" s="60">
        <v>11.714546774532099</v>
      </c>
      <c r="M1950" s="68">
        <v>24</v>
      </c>
      <c r="N1950" s="70">
        <f t="shared" si="242"/>
        <v>0.23529411764705882</v>
      </c>
      <c r="O1950" s="71">
        <v>1214776.1399999999</v>
      </c>
      <c r="P1950" s="57">
        <f t="shared" si="243"/>
        <v>0.12829477794998009</v>
      </c>
      <c r="Q1950" s="68">
        <v>12</v>
      </c>
      <c r="R1950" s="68">
        <v>24</v>
      </c>
      <c r="S1950" s="72">
        <f t="shared" si="244"/>
        <v>33.644795564853666</v>
      </c>
    </row>
    <row r="1951" spans="1:19" x14ac:dyDescent="0.25">
      <c r="A1951" s="68">
        <f t="shared" si="247"/>
        <v>1949</v>
      </c>
      <c r="B1951" s="68" t="s">
        <v>44</v>
      </c>
      <c r="C1951" s="68" t="s">
        <v>633</v>
      </c>
      <c r="D1951" s="68" t="s">
        <v>3088</v>
      </c>
      <c r="E1951" s="68" t="str">
        <f t="shared" si="245"/>
        <v>SERV</v>
      </c>
      <c r="F1951" s="68" t="s">
        <v>632</v>
      </c>
      <c r="G1951" s="68">
        <f t="shared" si="246"/>
        <v>105</v>
      </c>
      <c r="H1951" s="68">
        <f t="shared" si="248"/>
        <v>2</v>
      </c>
      <c r="I1951" s="68" t="str">
        <f t="shared" si="241"/>
        <v>105_2_SERV</v>
      </c>
      <c r="J1951" s="60">
        <v>58.476050139671202</v>
      </c>
      <c r="K1951" s="60">
        <v>49.947566759760399</v>
      </c>
      <c r="L1951" s="60">
        <v>5.6237589374347996</v>
      </c>
      <c r="M1951" s="68">
        <v>38</v>
      </c>
      <c r="N1951" s="70">
        <f t="shared" si="242"/>
        <v>0.29411764705882354</v>
      </c>
      <c r="O1951" s="71">
        <v>3084577.4799999902</v>
      </c>
      <c r="P1951" s="57">
        <f t="shared" si="243"/>
        <v>0.32576799118404476</v>
      </c>
      <c r="Q1951" s="68">
        <v>15</v>
      </c>
      <c r="R1951" s="68">
        <v>38</v>
      </c>
      <c r="S1951" s="72">
        <f t="shared" si="244"/>
        <v>38.015791945622134</v>
      </c>
    </row>
    <row r="1952" spans="1:19" x14ac:dyDescent="0.25">
      <c r="A1952" s="68">
        <f t="shared" si="247"/>
        <v>1950</v>
      </c>
      <c r="B1952" s="68" t="s">
        <v>44</v>
      </c>
      <c r="C1952" s="68" t="s">
        <v>692</v>
      </c>
      <c r="D1952" s="68" t="s">
        <v>2399</v>
      </c>
      <c r="E1952" s="68" t="str">
        <f t="shared" si="245"/>
        <v>AD</v>
      </c>
      <c r="F1952" s="68" t="s">
        <v>691</v>
      </c>
      <c r="G1952" s="68">
        <f t="shared" si="246"/>
        <v>105</v>
      </c>
      <c r="H1952" s="68">
        <f t="shared" si="248"/>
        <v>3</v>
      </c>
      <c r="I1952" s="68" t="str">
        <f t="shared" si="241"/>
        <v>105_3_AD</v>
      </c>
      <c r="J1952" s="60">
        <v>32.2987281593878</v>
      </c>
      <c r="K1952" s="60">
        <v>19.9891786782688</v>
      </c>
      <c r="L1952" s="60">
        <v>12.4577374831594</v>
      </c>
      <c r="M1952" s="68">
        <v>20</v>
      </c>
      <c r="N1952" s="70">
        <f t="shared" si="242"/>
        <v>0.32</v>
      </c>
      <c r="O1952" s="71">
        <v>1525022.34</v>
      </c>
      <c r="P1952" s="57">
        <f t="shared" si="243"/>
        <v>0.21129041515130725</v>
      </c>
      <c r="Q1952" s="68">
        <v>16</v>
      </c>
      <c r="R1952" s="68">
        <v>21</v>
      </c>
      <c r="S1952" s="72">
        <f t="shared" si="244"/>
        <v>21.581881440271999</v>
      </c>
    </row>
    <row r="1953" spans="1:19" x14ac:dyDescent="0.25">
      <c r="A1953" s="68">
        <f t="shared" si="247"/>
        <v>1951</v>
      </c>
      <c r="B1953" s="68" t="s">
        <v>44</v>
      </c>
      <c r="C1953" s="68" t="s">
        <v>692</v>
      </c>
      <c r="D1953" s="68" t="s">
        <v>2456</v>
      </c>
      <c r="E1953" s="68" t="str">
        <f t="shared" si="245"/>
        <v>AR</v>
      </c>
      <c r="F1953" s="68" t="s">
        <v>691</v>
      </c>
      <c r="G1953" s="68">
        <f t="shared" si="246"/>
        <v>105</v>
      </c>
      <c r="H1953" s="68">
        <f t="shared" si="248"/>
        <v>3</v>
      </c>
      <c r="I1953" s="68" t="str">
        <f t="shared" si="241"/>
        <v>105_3_AR</v>
      </c>
      <c r="J1953" s="60">
        <v>52.498418417905597</v>
      </c>
      <c r="K1953" s="60">
        <v>27.008226085852399</v>
      </c>
      <c r="L1953" s="60">
        <v>19.036138508614702</v>
      </c>
      <c r="M1953" s="68">
        <v>12</v>
      </c>
      <c r="N1953" s="70">
        <f t="shared" si="242"/>
        <v>0.18</v>
      </c>
      <c r="O1953" s="71">
        <v>1918954.89</v>
      </c>
      <c r="P1953" s="57">
        <f t="shared" si="243"/>
        <v>0.26586940055234282</v>
      </c>
      <c r="Q1953" s="68">
        <v>9</v>
      </c>
      <c r="R1953" s="68">
        <v>12</v>
      </c>
      <c r="S1953" s="72">
        <f t="shared" si="244"/>
        <v>32.847594337457565</v>
      </c>
    </row>
    <row r="1954" spans="1:19" x14ac:dyDescent="0.25">
      <c r="A1954" s="68">
        <f t="shared" si="247"/>
        <v>1952</v>
      </c>
      <c r="B1954" s="68" t="s">
        <v>44</v>
      </c>
      <c r="C1954" s="68" t="s">
        <v>692</v>
      </c>
      <c r="D1954" s="68" t="s">
        <v>3088</v>
      </c>
      <c r="E1954" s="68" t="str">
        <f t="shared" si="245"/>
        <v>SERV</v>
      </c>
      <c r="F1954" s="69" t="s">
        <v>691</v>
      </c>
      <c r="G1954" s="68">
        <f t="shared" si="246"/>
        <v>105</v>
      </c>
      <c r="H1954" s="68">
        <f t="shared" si="248"/>
        <v>3</v>
      </c>
      <c r="I1954" s="68" t="str">
        <f t="shared" si="241"/>
        <v>105_3_SERV</v>
      </c>
      <c r="J1954" s="60">
        <v>29.878670289363001</v>
      </c>
      <c r="K1954" s="60">
        <v>49.335286131526097</v>
      </c>
      <c r="L1954" s="60">
        <v>29.4965595101723</v>
      </c>
      <c r="M1954" s="68">
        <v>38</v>
      </c>
      <c r="N1954" s="70">
        <f t="shared" si="242"/>
        <v>0.5</v>
      </c>
      <c r="O1954" s="71">
        <v>3773682.591</v>
      </c>
      <c r="P1954" s="57">
        <f t="shared" si="243"/>
        <v>0.52284018429634993</v>
      </c>
      <c r="Q1954" s="68">
        <v>25</v>
      </c>
      <c r="R1954" s="68">
        <v>38</v>
      </c>
      <c r="S1954" s="72">
        <f t="shared" si="244"/>
        <v>36.236838643687136</v>
      </c>
    </row>
    <row r="1955" spans="1:19" x14ac:dyDescent="0.25">
      <c r="A1955" s="68">
        <f t="shared" si="247"/>
        <v>1953</v>
      </c>
      <c r="B1955" s="68" t="s">
        <v>44</v>
      </c>
      <c r="C1955" s="68" t="s">
        <v>2436</v>
      </c>
      <c r="D1955" s="68" t="s">
        <v>2456</v>
      </c>
      <c r="E1955" s="68" t="str">
        <f t="shared" si="245"/>
        <v>AR</v>
      </c>
      <c r="F1955" s="68" t="s">
        <v>2435</v>
      </c>
      <c r="G1955" s="68">
        <f t="shared" si="246"/>
        <v>105</v>
      </c>
      <c r="H1955" s="68">
        <f t="shared" si="248"/>
        <v>4</v>
      </c>
      <c r="I1955" s="68" t="str">
        <f t="shared" si="241"/>
        <v>105_4_AR</v>
      </c>
      <c r="J1955" s="60">
        <v>70.283272628307699</v>
      </c>
      <c r="K1955" s="60">
        <v>72.583110462371195</v>
      </c>
      <c r="L1955" s="60">
        <v>60.179416503195597</v>
      </c>
      <c r="M1955" s="68">
        <v>12</v>
      </c>
      <c r="N1955" s="70">
        <f t="shared" si="242"/>
        <v>0.45454545454545453</v>
      </c>
      <c r="O1955" s="71">
        <v>2985022.15</v>
      </c>
      <c r="P1955" s="57">
        <f t="shared" si="243"/>
        <v>0.58438975991661346</v>
      </c>
      <c r="Q1955" s="68">
        <v>10</v>
      </c>
      <c r="R1955" s="68">
        <v>12</v>
      </c>
      <c r="S1955" s="72">
        <f t="shared" si="244"/>
        <v>67.681933197958159</v>
      </c>
    </row>
    <row r="1956" spans="1:19" x14ac:dyDescent="0.25">
      <c r="A1956" s="68">
        <f t="shared" si="247"/>
        <v>1954</v>
      </c>
      <c r="B1956" s="68" t="s">
        <v>44</v>
      </c>
      <c r="C1956" s="68" t="s">
        <v>2436</v>
      </c>
      <c r="D1956" s="68" t="s">
        <v>3088</v>
      </c>
      <c r="E1956" s="68" t="str">
        <f t="shared" si="245"/>
        <v>SERV</v>
      </c>
      <c r="F1956" s="68" t="s">
        <v>2435</v>
      </c>
      <c r="G1956" s="68">
        <f t="shared" si="246"/>
        <v>105</v>
      </c>
      <c r="H1956" s="68">
        <f t="shared" si="248"/>
        <v>4</v>
      </c>
      <c r="I1956" s="68" t="str">
        <f t="shared" si="241"/>
        <v>105_4_SERV</v>
      </c>
      <c r="J1956" s="60">
        <v>51.317259504595697</v>
      </c>
      <c r="K1956" s="60">
        <v>73.543595038410601</v>
      </c>
      <c r="L1956" s="60">
        <v>49.220223507241897</v>
      </c>
      <c r="M1956" s="68">
        <v>24</v>
      </c>
      <c r="N1956" s="70">
        <f t="shared" si="242"/>
        <v>0.54545454545454541</v>
      </c>
      <c r="O1956" s="71">
        <v>2122908.13</v>
      </c>
      <c r="P1956" s="57">
        <f t="shared" si="243"/>
        <v>0.4156102400833866</v>
      </c>
      <c r="Q1956" s="68">
        <v>12</v>
      </c>
      <c r="R1956" s="68">
        <v>24</v>
      </c>
      <c r="S1956" s="72">
        <f t="shared" si="244"/>
        <v>58.027026016749403</v>
      </c>
    </row>
    <row r="1957" spans="1:19" x14ac:dyDescent="0.25">
      <c r="A1957" s="68">
        <f t="shared" si="247"/>
        <v>1955</v>
      </c>
      <c r="B1957" s="68" t="s">
        <v>44</v>
      </c>
      <c r="C1957" s="68" t="s">
        <v>3047</v>
      </c>
      <c r="D1957" s="68" t="s">
        <v>3088</v>
      </c>
      <c r="E1957" s="68" t="str">
        <f t="shared" si="245"/>
        <v>SERV</v>
      </c>
      <c r="F1957" s="68" t="s">
        <v>3046</v>
      </c>
      <c r="G1957" s="68">
        <f t="shared" si="246"/>
        <v>105</v>
      </c>
      <c r="H1957" s="68">
        <f t="shared" si="248"/>
        <v>5</v>
      </c>
      <c r="I1957" s="68" t="str">
        <f t="shared" si="241"/>
        <v>105_5_SERV</v>
      </c>
      <c r="J1957" s="60">
        <v>42.472242614422797</v>
      </c>
      <c r="K1957" s="60">
        <v>74.876761842435897</v>
      </c>
      <c r="L1957" s="60">
        <v>52.8017839726513</v>
      </c>
      <c r="M1957" s="68">
        <v>18</v>
      </c>
      <c r="N1957" s="70">
        <f t="shared" si="242"/>
        <v>1</v>
      </c>
      <c r="O1957" s="71">
        <v>3564501.45</v>
      </c>
      <c r="P1957" s="57">
        <f t="shared" si="243"/>
        <v>1</v>
      </c>
      <c r="Q1957" s="68">
        <v>12</v>
      </c>
      <c r="R1957" s="68">
        <v>18</v>
      </c>
      <c r="S1957" s="72">
        <f t="shared" si="244"/>
        <v>56.716929476503331</v>
      </c>
    </row>
    <row r="1958" spans="1:19" x14ac:dyDescent="0.25">
      <c r="A1958" s="68">
        <f t="shared" si="247"/>
        <v>1956</v>
      </c>
      <c r="B1958" s="68" t="s">
        <v>44</v>
      </c>
      <c r="C1958" s="68" t="s">
        <v>2084</v>
      </c>
      <c r="D1958" s="68" t="s">
        <v>2399</v>
      </c>
      <c r="E1958" s="68" t="str">
        <f t="shared" si="245"/>
        <v>AD</v>
      </c>
      <c r="F1958" s="68" t="s">
        <v>2083</v>
      </c>
      <c r="G1958" s="68">
        <f t="shared" si="246"/>
        <v>105</v>
      </c>
      <c r="H1958" s="68">
        <f t="shared" si="248"/>
        <v>6</v>
      </c>
      <c r="I1958" s="68" t="str">
        <f t="shared" si="241"/>
        <v>105_6_AD</v>
      </c>
      <c r="J1958" s="60">
        <v>47.8100656877738</v>
      </c>
      <c r="K1958" s="60">
        <v>60.3119816344581</v>
      </c>
      <c r="L1958" s="60">
        <v>36.438986782770698</v>
      </c>
      <c r="M1958" s="68">
        <v>8</v>
      </c>
      <c r="N1958" s="70">
        <f t="shared" si="242"/>
        <v>1</v>
      </c>
      <c r="O1958" s="71">
        <v>1279119.25</v>
      </c>
      <c r="P1958" s="57">
        <f t="shared" si="243"/>
        <v>1</v>
      </c>
      <c r="Q1958" s="68">
        <v>7</v>
      </c>
      <c r="R1958" s="68">
        <v>8</v>
      </c>
      <c r="S1958" s="72">
        <f t="shared" si="244"/>
        <v>48.187011368334197</v>
      </c>
    </row>
    <row r="1959" spans="1:19" x14ac:dyDescent="0.25">
      <c r="A1959" s="68">
        <f t="shared" si="247"/>
        <v>1957</v>
      </c>
      <c r="B1959" s="68" t="s">
        <v>44</v>
      </c>
      <c r="C1959" s="68" t="s">
        <v>922</v>
      </c>
      <c r="D1959" s="68" t="s">
        <v>2399</v>
      </c>
      <c r="E1959" s="68" t="str">
        <f t="shared" si="245"/>
        <v>AD</v>
      </c>
      <c r="F1959" s="68" t="s">
        <v>921</v>
      </c>
      <c r="G1959" s="68">
        <f t="shared" si="246"/>
        <v>105</v>
      </c>
      <c r="H1959" s="68">
        <f t="shared" si="248"/>
        <v>7</v>
      </c>
      <c r="I1959" s="68" t="str">
        <f t="shared" si="241"/>
        <v>105_7_AD</v>
      </c>
      <c r="J1959" s="60">
        <v>22.145224089389298</v>
      </c>
      <c r="K1959" s="60">
        <v>79.921231252732895</v>
      </c>
      <c r="L1959" s="60">
        <v>40.898571252787299</v>
      </c>
      <c r="M1959" s="68">
        <v>71</v>
      </c>
      <c r="N1959" s="70">
        <f t="shared" si="242"/>
        <v>0.45348837209302323</v>
      </c>
      <c r="O1959" s="71">
        <v>11447714.210000001</v>
      </c>
      <c r="P1959" s="57">
        <f t="shared" si="243"/>
        <v>0.20325573783415918</v>
      </c>
      <c r="Q1959" s="68">
        <v>39</v>
      </c>
      <c r="R1959" s="68">
        <v>80</v>
      </c>
      <c r="S1959" s="72">
        <f t="shared" si="244"/>
        <v>47.65500886496983</v>
      </c>
    </row>
    <row r="1960" spans="1:19" x14ac:dyDescent="0.25">
      <c r="A1960" s="68">
        <f t="shared" si="247"/>
        <v>1958</v>
      </c>
      <c r="B1960" s="68" t="s">
        <v>44</v>
      </c>
      <c r="C1960" s="68" t="s">
        <v>922</v>
      </c>
      <c r="D1960" s="68" t="s">
        <v>2456</v>
      </c>
      <c r="E1960" s="68" t="str">
        <f t="shared" si="245"/>
        <v>AR</v>
      </c>
      <c r="F1960" s="68" t="s">
        <v>921</v>
      </c>
      <c r="G1960" s="68">
        <f t="shared" si="246"/>
        <v>105</v>
      </c>
      <c r="H1960" s="68">
        <f t="shared" si="248"/>
        <v>7</v>
      </c>
      <c r="I1960" s="68" t="str">
        <f t="shared" si="241"/>
        <v>105_7_AR</v>
      </c>
      <c r="J1960" s="60">
        <v>58.283166905857399</v>
      </c>
      <c r="K1960" s="60">
        <v>37.908379361321899</v>
      </c>
      <c r="L1960" s="60">
        <v>47.834399329339597</v>
      </c>
      <c r="M1960" s="68">
        <v>6</v>
      </c>
      <c r="N1960" s="70">
        <f t="shared" si="242"/>
        <v>4.6511627906976744E-2</v>
      </c>
      <c r="O1960" s="71">
        <v>6084571.6599999899</v>
      </c>
      <c r="P1960" s="57">
        <f t="shared" si="243"/>
        <v>0.1080324053755455</v>
      </c>
      <c r="Q1960" s="68">
        <v>4</v>
      </c>
      <c r="R1960" s="68">
        <v>6</v>
      </c>
      <c r="S1960" s="72">
        <f t="shared" si="244"/>
        <v>48.008648532172963</v>
      </c>
    </row>
    <row r="1961" spans="1:19" x14ac:dyDescent="0.25">
      <c r="A1961" s="68">
        <f t="shared" si="247"/>
        <v>1959</v>
      </c>
      <c r="B1961" s="68" t="s">
        <v>44</v>
      </c>
      <c r="C1961" s="68" t="s">
        <v>922</v>
      </c>
      <c r="D1961" s="68" t="s">
        <v>3088</v>
      </c>
      <c r="E1961" s="68" t="str">
        <f t="shared" si="245"/>
        <v>SERV</v>
      </c>
      <c r="F1961" s="68" t="s">
        <v>921</v>
      </c>
      <c r="G1961" s="68">
        <f t="shared" si="246"/>
        <v>105</v>
      </c>
      <c r="H1961" s="68">
        <f t="shared" si="248"/>
        <v>7</v>
      </c>
      <c r="I1961" s="68" t="str">
        <f t="shared" si="241"/>
        <v>105_7_SERV</v>
      </c>
      <c r="J1961" s="60">
        <v>27.6031797469366</v>
      </c>
      <c r="K1961" s="60">
        <v>61.141046946941998</v>
      </c>
      <c r="L1961" s="60">
        <v>38.272533174601797</v>
      </c>
      <c r="M1961" s="68">
        <v>81</v>
      </c>
      <c r="N1961" s="70">
        <f t="shared" si="242"/>
        <v>0.5</v>
      </c>
      <c r="O1961" s="71">
        <v>38789441.289999999</v>
      </c>
      <c r="P1961" s="57">
        <f t="shared" si="243"/>
        <v>0.68871185679029534</v>
      </c>
      <c r="Q1961" s="68">
        <v>43</v>
      </c>
      <c r="R1961" s="68">
        <v>82</v>
      </c>
      <c r="S1961" s="72">
        <f t="shared" si="244"/>
        <v>42.338919956160133</v>
      </c>
    </row>
    <row r="1962" spans="1:19" x14ac:dyDescent="0.25">
      <c r="A1962" s="68">
        <f t="shared" si="247"/>
        <v>1960</v>
      </c>
      <c r="B1962" s="68" t="s">
        <v>44</v>
      </c>
      <c r="C1962" s="68" t="s">
        <v>1381</v>
      </c>
      <c r="D1962" s="68" t="s">
        <v>2399</v>
      </c>
      <c r="E1962" s="68" t="str">
        <f t="shared" si="245"/>
        <v>AD</v>
      </c>
      <c r="F1962" s="68" t="s">
        <v>1380</v>
      </c>
      <c r="G1962" s="68">
        <f t="shared" si="246"/>
        <v>105</v>
      </c>
      <c r="H1962" s="68">
        <f t="shared" si="248"/>
        <v>8</v>
      </c>
      <c r="I1962" s="68" t="str">
        <f t="shared" si="241"/>
        <v>105_8_AD</v>
      </c>
      <c r="J1962" s="60">
        <v>30.488848623896299</v>
      </c>
      <c r="K1962" s="60">
        <v>43.565640090363303</v>
      </c>
      <c r="L1962" s="60">
        <v>32.639414448638497</v>
      </c>
      <c r="M1962" s="68">
        <v>7</v>
      </c>
      <c r="N1962" s="70">
        <f t="shared" si="242"/>
        <v>0.47058823529411764</v>
      </c>
      <c r="O1962" s="71">
        <v>10711421.560000001</v>
      </c>
      <c r="P1962" s="57">
        <f t="shared" si="243"/>
        <v>0.75396139366030535</v>
      </c>
      <c r="Q1962" s="68">
        <v>8</v>
      </c>
      <c r="R1962" s="68">
        <v>8</v>
      </c>
      <c r="S1962" s="72">
        <f t="shared" si="244"/>
        <v>35.564634387632701</v>
      </c>
    </row>
    <row r="1963" spans="1:19" x14ac:dyDescent="0.25">
      <c r="A1963" s="68">
        <f t="shared" si="247"/>
        <v>1961</v>
      </c>
      <c r="B1963" s="68" t="s">
        <v>44</v>
      </c>
      <c r="C1963" s="68" t="s">
        <v>1381</v>
      </c>
      <c r="D1963" s="68" t="s">
        <v>3088</v>
      </c>
      <c r="E1963" s="68" t="str">
        <f t="shared" si="245"/>
        <v>SERV</v>
      </c>
      <c r="F1963" s="68" t="s">
        <v>1380</v>
      </c>
      <c r="G1963" s="68">
        <f t="shared" si="246"/>
        <v>105</v>
      </c>
      <c r="H1963" s="68">
        <f t="shared" si="248"/>
        <v>8</v>
      </c>
      <c r="I1963" s="68" t="str">
        <f t="shared" si="241"/>
        <v>105_8_SERV</v>
      </c>
      <c r="J1963" s="60">
        <v>62.6209719361865</v>
      </c>
      <c r="K1963" s="60">
        <v>41.831307763560801</v>
      </c>
      <c r="L1963" s="60">
        <v>33.237998312592602</v>
      </c>
      <c r="M1963" s="68">
        <v>13</v>
      </c>
      <c r="N1963" s="70">
        <f t="shared" si="242"/>
        <v>0.52941176470588236</v>
      </c>
      <c r="O1963" s="71">
        <v>3495435.25</v>
      </c>
      <c r="P1963" s="57">
        <f t="shared" si="243"/>
        <v>0.24603860633969463</v>
      </c>
      <c r="Q1963" s="68">
        <v>9</v>
      </c>
      <c r="R1963" s="68">
        <v>13</v>
      </c>
      <c r="S1963" s="72">
        <f t="shared" si="244"/>
        <v>45.896759337446632</v>
      </c>
    </row>
    <row r="1964" spans="1:19" x14ac:dyDescent="0.25">
      <c r="A1964" s="68">
        <f t="shared" si="247"/>
        <v>1962</v>
      </c>
      <c r="B1964" s="68" t="s">
        <v>44</v>
      </c>
      <c r="C1964" s="68" t="s">
        <v>2008</v>
      </c>
      <c r="D1964" s="68" t="s">
        <v>2399</v>
      </c>
      <c r="E1964" s="68" t="str">
        <f t="shared" si="245"/>
        <v>AD</v>
      </c>
      <c r="F1964" s="68" t="s">
        <v>2007</v>
      </c>
      <c r="G1964" s="68">
        <f t="shared" si="246"/>
        <v>105</v>
      </c>
      <c r="H1964" s="68">
        <f t="shared" si="248"/>
        <v>9</v>
      </c>
      <c r="I1964" s="68" t="str">
        <f t="shared" si="241"/>
        <v>105_9_AD</v>
      </c>
      <c r="J1964" s="60">
        <v>36.511073772839403</v>
      </c>
      <c r="K1964" s="60">
        <v>9.3013982163814006</v>
      </c>
      <c r="L1964" s="60">
        <v>27.835947508740201</v>
      </c>
      <c r="M1964" s="68">
        <v>5</v>
      </c>
      <c r="N1964" s="70">
        <f t="shared" si="242"/>
        <v>1</v>
      </c>
      <c r="O1964" s="71">
        <v>629555.55000000005</v>
      </c>
      <c r="P1964" s="57">
        <f t="shared" si="243"/>
        <v>1</v>
      </c>
      <c r="Q1964" s="68">
        <v>9</v>
      </c>
      <c r="R1964" s="68">
        <v>10</v>
      </c>
      <c r="S1964" s="72">
        <f t="shared" si="244"/>
        <v>24.549473165986999</v>
      </c>
    </row>
    <row r="1965" spans="1:19" x14ac:dyDescent="0.25">
      <c r="A1965" s="68">
        <f t="shared" si="247"/>
        <v>1963</v>
      </c>
      <c r="B1965" s="68" t="s">
        <v>44</v>
      </c>
      <c r="C1965" s="68" t="s">
        <v>177</v>
      </c>
      <c r="D1965" s="68" t="s">
        <v>2399</v>
      </c>
      <c r="E1965" s="68" t="str">
        <f t="shared" si="245"/>
        <v>AD</v>
      </c>
      <c r="F1965" s="68" t="s">
        <v>176</v>
      </c>
      <c r="G1965" s="68">
        <f t="shared" si="246"/>
        <v>105</v>
      </c>
      <c r="H1965" s="68">
        <f t="shared" si="248"/>
        <v>10</v>
      </c>
      <c r="I1965" s="68" t="str">
        <f t="shared" si="241"/>
        <v>105_10_AD</v>
      </c>
      <c r="J1965" s="60">
        <v>24.7481909558817</v>
      </c>
      <c r="K1965" s="60">
        <v>84.886174783113503</v>
      </c>
      <c r="L1965" s="60">
        <v>38.1955116706146</v>
      </c>
      <c r="M1965" s="68">
        <v>12</v>
      </c>
      <c r="N1965" s="70">
        <f t="shared" si="242"/>
        <v>0.38709677419354838</v>
      </c>
      <c r="O1965" s="71">
        <v>2683558.5</v>
      </c>
      <c r="P1965" s="57">
        <f t="shared" si="243"/>
        <v>0.19259469786276512</v>
      </c>
      <c r="Q1965" s="68">
        <v>12</v>
      </c>
      <c r="R1965" s="68">
        <v>12</v>
      </c>
      <c r="S1965" s="72">
        <f t="shared" si="244"/>
        <v>49.276625803203267</v>
      </c>
    </row>
    <row r="1966" spans="1:19" x14ac:dyDescent="0.25">
      <c r="A1966" s="68">
        <f t="shared" si="247"/>
        <v>1964</v>
      </c>
      <c r="B1966" s="68" t="s">
        <v>44</v>
      </c>
      <c r="C1966" s="68" t="s">
        <v>177</v>
      </c>
      <c r="D1966" s="68" t="s">
        <v>2456</v>
      </c>
      <c r="E1966" s="68" t="str">
        <f t="shared" si="245"/>
        <v>AR</v>
      </c>
      <c r="F1966" s="68" t="s">
        <v>176</v>
      </c>
      <c r="G1966" s="68">
        <f t="shared" si="246"/>
        <v>105</v>
      </c>
      <c r="H1966" s="68">
        <f t="shared" si="248"/>
        <v>10</v>
      </c>
      <c r="I1966" s="68" t="str">
        <f t="shared" si="241"/>
        <v>105_10_AR</v>
      </c>
      <c r="J1966" s="60">
        <v>55.101163544232499</v>
      </c>
      <c r="K1966" s="60">
        <v>67.305788783838395</v>
      </c>
      <c r="L1966" s="60">
        <v>40.024701479651497</v>
      </c>
      <c r="M1966" s="68">
        <v>12</v>
      </c>
      <c r="N1966" s="70">
        <f t="shared" si="242"/>
        <v>0.19354838709677419</v>
      </c>
      <c r="O1966" s="71">
        <v>7326718.4099999899</v>
      </c>
      <c r="P1966" s="57">
        <f t="shared" si="243"/>
        <v>0.52582685210682267</v>
      </c>
      <c r="Q1966" s="68">
        <v>6</v>
      </c>
      <c r="R1966" s="68">
        <v>12</v>
      </c>
      <c r="S1966" s="72">
        <f t="shared" si="244"/>
        <v>54.143884602574133</v>
      </c>
    </row>
    <row r="1967" spans="1:19" x14ac:dyDescent="0.25">
      <c r="A1967" s="68">
        <f t="shared" si="247"/>
        <v>1965</v>
      </c>
      <c r="B1967" s="68" t="s">
        <v>44</v>
      </c>
      <c r="C1967" s="68" t="s">
        <v>177</v>
      </c>
      <c r="D1967" s="68" t="s">
        <v>3088</v>
      </c>
      <c r="E1967" s="68" t="str">
        <f t="shared" si="245"/>
        <v>SERV</v>
      </c>
      <c r="F1967" s="68" t="s">
        <v>176</v>
      </c>
      <c r="G1967" s="68">
        <f t="shared" si="246"/>
        <v>105</v>
      </c>
      <c r="H1967" s="68">
        <f t="shared" si="248"/>
        <v>10</v>
      </c>
      <c r="I1967" s="68" t="str">
        <f t="shared" si="241"/>
        <v>105_10_SERV</v>
      </c>
      <c r="J1967" s="60">
        <v>56.398801157048098</v>
      </c>
      <c r="K1967" s="60">
        <v>77.652593622242193</v>
      </c>
      <c r="L1967" s="60">
        <v>38.557084654759301</v>
      </c>
      <c r="M1967" s="68">
        <v>26</v>
      </c>
      <c r="N1967" s="70">
        <f t="shared" si="242"/>
        <v>0.41935483870967744</v>
      </c>
      <c r="O1967" s="71">
        <v>3923432.22</v>
      </c>
      <c r="P1967" s="57">
        <f t="shared" si="243"/>
        <v>0.28157845003041221</v>
      </c>
      <c r="Q1967" s="68">
        <v>13</v>
      </c>
      <c r="R1967" s="68">
        <v>26</v>
      </c>
      <c r="S1967" s="72">
        <f t="shared" si="244"/>
        <v>57.536159811349869</v>
      </c>
    </row>
    <row r="1968" spans="1:19" x14ac:dyDescent="0.25">
      <c r="A1968" s="68">
        <f t="shared" si="247"/>
        <v>1966</v>
      </c>
      <c r="B1968" s="68" t="s">
        <v>44</v>
      </c>
      <c r="C1968" s="68" t="s">
        <v>467</v>
      </c>
      <c r="D1968" s="68" t="s">
        <v>2399</v>
      </c>
      <c r="E1968" s="68" t="str">
        <f t="shared" si="245"/>
        <v>AD</v>
      </c>
      <c r="F1968" s="68" t="s">
        <v>466</v>
      </c>
      <c r="G1968" s="68">
        <f t="shared" si="246"/>
        <v>105</v>
      </c>
      <c r="H1968" s="68">
        <f t="shared" si="248"/>
        <v>11</v>
      </c>
      <c r="I1968" s="68" t="str">
        <f t="shared" si="241"/>
        <v>105_11_AD</v>
      </c>
      <c r="J1968" s="60">
        <v>45.710546596461903</v>
      </c>
      <c r="K1968" s="60">
        <v>68.3553436739452</v>
      </c>
      <c r="L1968" s="60">
        <v>49.0847686589943</v>
      </c>
      <c r="M1968" s="68">
        <v>25</v>
      </c>
      <c r="N1968" s="70">
        <f t="shared" si="242"/>
        <v>0.54054054054054057</v>
      </c>
      <c r="O1968" s="71">
        <v>2463843.4900000002</v>
      </c>
      <c r="P1968" s="57">
        <f t="shared" si="243"/>
        <v>0.41367731304930749</v>
      </c>
      <c r="Q1968" s="68">
        <v>20</v>
      </c>
      <c r="R1968" s="68">
        <v>26</v>
      </c>
      <c r="S1968" s="72">
        <f t="shared" si="244"/>
        <v>54.383552976467136</v>
      </c>
    </row>
    <row r="1969" spans="1:19" x14ac:dyDescent="0.25">
      <c r="A1969" s="68">
        <f t="shared" si="247"/>
        <v>1967</v>
      </c>
      <c r="B1969" s="68" t="s">
        <v>44</v>
      </c>
      <c r="C1969" s="68" t="s">
        <v>467</v>
      </c>
      <c r="D1969" s="68" t="s">
        <v>2456</v>
      </c>
      <c r="E1969" s="68" t="str">
        <f t="shared" si="245"/>
        <v>AR</v>
      </c>
      <c r="F1969" s="69" t="s">
        <v>466</v>
      </c>
      <c r="G1969" s="68">
        <f t="shared" si="246"/>
        <v>105</v>
      </c>
      <c r="H1969" s="68">
        <f t="shared" si="248"/>
        <v>11</v>
      </c>
      <c r="I1969" s="68" t="str">
        <f t="shared" si="241"/>
        <v>105_11_AR</v>
      </c>
      <c r="J1969" s="60">
        <v>52.297498464072497</v>
      </c>
      <c r="K1969" s="60">
        <v>45.134395680473503</v>
      </c>
      <c r="L1969" s="60">
        <v>19.169258358325301</v>
      </c>
      <c r="M1969" s="68">
        <v>10</v>
      </c>
      <c r="N1969" s="70">
        <f t="shared" si="242"/>
        <v>0.1891891891891892</v>
      </c>
      <c r="O1969" s="71">
        <v>886858.58</v>
      </c>
      <c r="P1969" s="57">
        <f t="shared" si="243"/>
        <v>0.14890283247217309</v>
      </c>
      <c r="Q1969" s="68">
        <v>7</v>
      </c>
      <c r="R1969" s="68">
        <v>11</v>
      </c>
      <c r="S1969" s="72">
        <f t="shared" si="244"/>
        <v>38.867050834290431</v>
      </c>
    </row>
    <row r="1970" spans="1:19" x14ac:dyDescent="0.25">
      <c r="A1970" s="68">
        <f t="shared" si="247"/>
        <v>1968</v>
      </c>
      <c r="B1970" s="68" t="s">
        <v>44</v>
      </c>
      <c r="C1970" s="68" t="s">
        <v>467</v>
      </c>
      <c r="D1970" s="68" t="s">
        <v>3088</v>
      </c>
      <c r="E1970" s="68" t="str">
        <f t="shared" si="245"/>
        <v>SERV</v>
      </c>
      <c r="F1970" s="68" t="s">
        <v>466</v>
      </c>
      <c r="G1970" s="68">
        <f t="shared" si="246"/>
        <v>105</v>
      </c>
      <c r="H1970" s="68">
        <f t="shared" si="248"/>
        <v>11</v>
      </c>
      <c r="I1970" s="68" t="str">
        <f t="shared" si="241"/>
        <v>105_11_SERV</v>
      </c>
      <c r="J1970" s="60">
        <v>58.808188138038503</v>
      </c>
      <c r="K1970" s="60">
        <v>60.990535540458602</v>
      </c>
      <c r="L1970" s="60">
        <v>58.2387391137338</v>
      </c>
      <c r="M1970" s="68">
        <v>23</v>
      </c>
      <c r="N1970" s="70">
        <f t="shared" si="242"/>
        <v>0.27027027027027029</v>
      </c>
      <c r="O1970" s="71">
        <v>2605253</v>
      </c>
      <c r="P1970" s="57">
        <f t="shared" si="243"/>
        <v>0.43741985447851939</v>
      </c>
      <c r="Q1970" s="68">
        <v>10</v>
      </c>
      <c r="R1970" s="68">
        <v>28</v>
      </c>
      <c r="S1970" s="72">
        <f t="shared" si="244"/>
        <v>59.345820930743635</v>
      </c>
    </row>
    <row r="1971" spans="1:19" x14ac:dyDescent="0.25">
      <c r="A1971" s="68">
        <f t="shared" si="247"/>
        <v>1969</v>
      </c>
      <c r="B1971" s="68" t="s">
        <v>44</v>
      </c>
      <c r="C1971" s="68" t="s">
        <v>739</v>
      </c>
      <c r="D1971" s="68" t="s">
        <v>2399</v>
      </c>
      <c r="E1971" s="68" t="str">
        <f t="shared" si="245"/>
        <v>AD</v>
      </c>
      <c r="F1971" s="68" t="s">
        <v>738</v>
      </c>
      <c r="G1971" s="68">
        <f t="shared" si="246"/>
        <v>105</v>
      </c>
      <c r="H1971" s="68">
        <f t="shared" si="248"/>
        <v>12</v>
      </c>
      <c r="I1971" s="68" t="str">
        <f t="shared" si="241"/>
        <v>105_12_AD</v>
      </c>
      <c r="J1971" s="60">
        <v>26.889846689874702</v>
      </c>
      <c r="K1971" s="60">
        <v>59.3807745383886</v>
      </c>
      <c r="L1971" s="60">
        <v>35.328280984749803</v>
      </c>
      <c r="M1971" s="68">
        <v>19</v>
      </c>
      <c r="N1971" s="70">
        <f t="shared" si="242"/>
        <v>0.4</v>
      </c>
      <c r="O1971" s="71">
        <v>3272495.58</v>
      </c>
      <c r="P1971" s="57">
        <f t="shared" si="243"/>
        <v>0.16253691310167098</v>
      </c>
      <c r="Q1971" s="68">
        <v>16</v>
      </c>
      <c r="R1971" s="68">
        <v>34</v>
      </c>
      <c r="S1971" s="72">
        <f t="shared" si="244"/>
        <v>40.532967404337704</v>
      </c>
    </row>
    <row r="1972" spans="1:19" x14ac:dyDescent="0.25">
      <c r="A1972" s="68">
        <f t="shared" si="247"/>
        <v>1970</v>
      </c>
      <c r="B1972" s="68" t="s">
        <v>44</v>
      </c>
      <c r="C1972" s="68" t="s">
        <v>739</v>
      </c>
      <c r="D1972" s="68" t="s">
        <v>2456</v>
      </c>
      <c r="E1972" s="68" t="str">
        <f t="shared" si="245"/>
        <v>AR</v>
      </c>
      <c r="F1972" s="68" t="s">
        <v>738</v>
      </c>
      <c r="G1972" s="68">
        <f t="shared" si="246"/>
        <v>105</v>
      </c>
      <c r="H1972" s="68">
        <f t="shared" si="248"/>
        <v>12</v>
      </c>
      <c r="I1972" s="68" t="str">
        <f t="shared" si="241"/>
        <v>105_12_AR</v>
      </c>
      <c r="J1972" s="60">
        <v>39.379438031993899</v>
      </c>
      <c r="K1972" s="60">
        <v>63.654667646178503</v>
      </c>
      <c r="L1972" s="60">
        <v>72.2249140152027</v>
      </c>
      <c r="M1972" s="68">
        <v>11</v>
      </c>
      <c r="N1972" s="70">
        <f t="shared" si="242"/>
        <v>0.2</v>
      </c>
      <c r="O1972" s="71">
        <v>9849213.9100000001</v>
      </c>
      <c r="P1972" s="57">
        <f t="shared" si="243"/>
        <v>0.48918655083697293</v>
      </c>
      <c r="Q1972" s="68">
        <v>8</v>
      </c>
      <c r="R1972" s="68">
        <v>11</v>
      </c>
      <c r="S1972" s="72">
        <f t="shared" si="244"/>
        <v>58.419673231125039</v>
      </c>
    </row>
    <row r="1973" spans="1:19" x14ac:dyDescent="0.25">
      <c r="A1973" s="68">
        <f t="shared" si="247"/>
        <v>1971</v>
      </c>
      <c r="B1973" s="68" t="s">
        <v>44</v>
      </c>
      <c r="C1973" s="68" t="s">
        <v>739</v>
      </c>
      <c r="D1973" s="68" t="s">
        <v>3088</v>
      </c>
      <c r="E1973" s="68" t="str">
        <f t="shared" si="245"/>
        <v>SERV</v>
      </c>
      <c r="F1973" s="68" t="s">
        <v>738</v>
      </c>
      <c r="G1973" s="68">
        <f t="shared" si="246"/>
        <v>105</v>
      </c>
      <c r="H1973" s="68">
        <f t="shared" si="248"/>
        <v>12</v>
      </c>
      <c r="I1973" s="68" t="str">
        <f t="shared" si="241"/>
        <v>105_12_SERV</v>
      </c>
      <c r="J1973" s="60">
        <v>36.847205935095197</v>
      </c>
      <c r="K1973" s="60">
        <v>65.327309958828096</v>
      </c>
      <c r="L1973" s="60">
        <v>38.933166773499401</v>
      </c>
      <c r="M1973" s="68">
        <v>31</v>
      </c>
      <c r="N1973" s="70">
        <f t="shared" si="242"/>
        <v>0.4</v>
      </c>
      <c r="O1973" s="71">
        <v>7012151.2899999898</v>
      </c>
      <c r="P1973" s="57">
        <f t="shared" si="243"/>
        <v>0.34827653606135611</v>
      </c>
      <c r="Q1973" s="68">
        <v>16</v>
      </c>
      <c r="R1973" s="68">
        <v>31</v>
      </c>
      <c r="S1973" s="72">
        <f t="shared" si="244"/>
        <v>47.035894222474234</v>
      </c>
    </row>
    <row r="1974" spans="1:19" x14ac:dyDescent="0.25">
      <c r="A1974" s="68">
        <f t="shared" si="247"/>
        <v>1972</v>
      </c>
      <c r="B1974" s="68" t="s">
        <v>44</v>
      </c>
      <c r="C1974" s="68" t="s">
        <v>1273</v>
      </c>
      <c r="D1974" s="68" t="s">
        <v>2399</v>
      </c>
      <c r="E1974" s="68" t="str">
        <f t="shared" si="245"/>
        <v>AD</v>
      </c>
      <c r="F1974" s="68" t="s">
        <v>1272</v>
      </c>
      <c r="G1974" s="68">
        <f t="shared" si="246"/>
        <v>105</v>
      </c>
      <c r="H1974" s="68">
        <f t="shared" si="248"/>
        <v>13</v>
      </c>
      <c r="I1974" s="68" t="str">
        <f t="shared" si="241"/>
        <v>105_13_AD</v>
      </c>
      <c r="J1974" s="60">
        <v>23.857489091840499</v>
      </c>
      <c r="K1974" s="60">
        <v>62.439246967061202</v>
      </c>
      <c r="L1974" s="60">
        <v>25.449786357395901</v>
      </c>
      <c r="M1974" s="68">
        <v>49</v>
      </c>
      <c r="N1974" s="70">
        <f t="shared" si="242"/>
        <v>0.57352941176470584</v>
      </c>
      <c r="O1974" s="71">
        <v>17702123.579999998</v>
      </c>
      <c r="P1974" s="57">
        <f t="shared" si="243"/>
        <v>0.2640577537585827</v>
      </c>
      <c r="Q1974" s="68">
        <v>39</v>
      </c>
      <c r="R1974" s="68">
        <v>49</v>
      </c>
      <c r="S1974" s="72">
        <f t="shared" si="244"/>
        <v>37.248840805432536</v>
      </c>
    </row>
    <row r="1975" spans="1:19" x14ac:dyDescent="0.25">
      <c r="A1975" s="68">
        <f t="shared" si="247"/>
        <v>1973</v>
      </c>
      <c r="B1975" s="68" t="s">
        <v>44</v>
      </c>
      <c r="C1975" s="68" t="s">
        <v>1273</v>
      </c>
      <c r="D1975" s="68" t="s">
        <v>2456</v>
      </c>
      <c r="E1975" s="68" t="str">
        <f t="shared" si="245"/>
        <v>AR</v>
      </c>
      <c r="F1975" s="68" t="s">
        <v>1272</v>
      </c>
      <c r="G1975" s="68">
        <f t="shared" si="246"/>
        <v>105</v>
      </c>
      <c r="H1975" s="68">
        <f t="shared" si="248"/>
        <v>13</v>
      </c>
      <c r="I1975" s="68" t="str">
        <f t="shared" si="241"/>
        <v>105_13_AR</v>
      </c>
      <c r="J1975" s="60">
        <v>71.668284469383394</v>
      </c>
      <c r="K1975" s="60">
        <v>47.144450793132499</v>
      </c>
      <c r="L1975" s="60">
        <v>14.155077352559699</v>
      </c>
      <c r="M1975" s="68">
        <v>4</v>
      </c>
      <c r="N1975" s="70">
        <f t="shared" si="242"/>
        <v>5.8823529411764705E-2</v>
      </c>
      <c r="O1975" s="71">
        <v>7716447.5</v>
      </c>
      <c r="P1975" s="57">
        <f t="shared" si="243"/>
        <v>0.11510414468850019</v>
      </c>
      <c r="Q1975" s="68">
        <v>4</v>
      </c>
      <c r="R1975" s="68">
        <v>4</v>
      </c>
      <c r="S1975" s="72">
        <f t="shared" si="244"/>
        <v>44.322604205025193</v>
      </c>
    </row>
    <row r="1976" spans="1:19" x14ac:dyDescent="0.25">
      <c r="A1976" s="68">
        <f t="shared" si="247"/>
        <v>1974</v>
      </c>
      <c r="B1976" s="68" t="s">
        <v>44</v>
      </c>
      <c r="C1976" s="68" t="s">
        <v>1273</v>
      </c>
      <c r="D1976" s="68" t="s">
        <v>3088</v>
      </c>
      <c r="E1976" s="68" t="str">
        <f t="shared" si="245"/>
        <v>SERV</v>
      </c>
      <c r="F1976" s="68" t="s">
        <v>1272</v>
      </c>
      <c r="G1976" s="68">
        <f t="shared" si="246"/>
        <v>105</v>
      </c>
      <c r="H1976" s="68">
        <f t="shared" si="248"/>
        <v>13</v>
      </c>
      <c r="I1976" s="68" t="str">
        <f t="shared" si="241"/>
        <v>105_13_SERV</v>
      </c>
      <c r="J1976" s="60">
        <v>37.902728660275102</v>
      </c>
      <c r="K1976" s="60">
        <v>69.252546977549997</v>
      </c>
      <c r="L1976" s="60">
        <v>35.1940656003068</v>
      </c>
      <c r="M1976" s="68">
        <v>45</v>
      </c>
      <c r="N1976" s="70">
        <f t="shared" si="242"/>
        <v>0.36764705882352944</v>
      </c>
      <c r="O1976" s="71">
        <v>41620261.630000003</v>
      </c>
      <c r="P1976" s="57">
        <f t="shared" si="243"/>
        <v>0.62083810155291708</v>
      </c>
      <c r="Q1976" s="68">
        <v>25</v>
      </c>
      <c r="R1976" s="68">
        <v>45</v>
      </c>
      <c r="S1976" s="72">
        <f t="shared" si="244"/>
        <v>47.449780412710631</v>
      </c>
    </row>
    <row r="1977" spans="1:19" x14ac:dyDescent="0.25">
      <c r="A1977" s="68">
        <f t="shared" si="247"/>
        <v>1975</v>
      </c>
      <c r="B1977" s="68" t="s">
        <v>44</v>
      </c>
      <c r="C1977" s="68" t="s">
        <v>342</v>
      </c>
      <c r="D1977" s="68" t="s">
        <v>2399</v>
      </c>
      <c r="E1977" s="68" t="str">
        <f t="shared" si="245"/>
        <v>AD</v>
      </c>
      <c r="F1977" s="68" t="s">
        <v>341</v>
      </c>
      <c r="G1977" s="68">
        <f t="shared" si="246"/>
        <v>105</v>
      </c>
      <c r="H1977" s="68">
        <f t="shared" si="248"/>
        <v>14</v>
      </c>
      <c r="I1977" s="68" t="str">
        <f t="shared" si="241"/>
        <v>105_14_AD</v>
      </c>
      <c r="J1977" s="60">
        <v>39.626443521851201</v>
      </c>
      <c r="K1977" s="60">
        <v>53.763772421997899</v>
      </c>
      <c r="L1977" s="60">
        <v>34.250757213391701</v>
      </c>
      <c r="M1977" s="68">
        <v>45</v>
      </c>
      <c r="N1977" s="70">
        <f t="shared" si="242"/>
        <v>0.45945945945945948</v>
      </c>
      <c r="O1977" s="71">
        <v>24558832.059999999</v>
      </c>
      <c r="P1977" s="57">
        <f t="shared" si="243"/>
        <v>0.51060952846648711</v>
      </c>
      <c r="Q1977" s="68">
        <v>34</v>
      </c>
      <c r="R1977" s="68">
        <v>56</v>
      </c>
      <c r="S1977" s="72">
        <f t="shared" si="244"/>
        <v>42.546991052413603</v>
      </c>
    </row>
    <row r="1978" spans="1:19" x14ac:dyDescent="0.25">
      <c r="A1978" s="68">
        <f t="shared" si="247"/>
        <v>1976</v>
      </c>
      <c r="B1978" s="68" t="s">
        <v>44</v>
      </c>
      <c r="C1978" s="68" t="s">
        <v>342</v>
      </c>
      <c r="D1978" s="68" t="s">
        <v>2456</v>
      </c>
      <c r="E1978" s="68" t="str">
        <f t="shared" si="245"/>
        <v>AR</v>
      </c>
      <c r="F1978" s="68" t="s">
        <v>341</v>
      </c>
      <c r="G1978" s="68">
        <f t="shared" si="246"/>
        <v>105</v>
      </c>
      <c r="H1978" s="68">
        <f t="shared" si="248"/>
        <v>14</v>
      </c>
      <c r="I1978" s="68" t="str">
        <f t="shared" si="241"/>
        <v>105_14_AR</v>
      </c>
      <c r="J1978" s="60">
        <v>60.1296696213223</v>
      </c>
      <c r="K1978" s="60">
        <v>29.996341946386799</v>
      </c>
      <c r="L1978" s="60">
        <v>42.1487676530557</v>
      </c>
      <c r="M1978" s="68">
        <v>13</v>
      </c>
      <c r="N1978" s="70">
        <f t="shared" si="242"/>
        <v>0.10810810810810811</v>
      </c>
      <c r="O1978" s="71">
        <v>4906491.3</v>
      </c>
      <c r="P1978" s="57">
        <f t="shared" si="243"/>
        <v>0.10201222936812253</v>
      </c>
      <c r="Q1978" s="68">
        <v>8</v>
      </c>
      <c r="R1978" s="68">
        <v>13</v>
      </c>
      <c r="S1978" s="72">
        <f t="shared" si="244"/>
        <v>44.091593073588264</v>
      </c>
    </row>
    <row r="1979" spans="1:19" x14ac:dyDescent="0.25">
      <c r="A1979" s="68">
        <f t="shared" si="247"/>
        <v>1977</v>
      </c>
      <c r="B1979" s="68" t="s">
        <v>44</v>
      </c>
      <c r="C1979" s="68" t="s">
        <v>342</v>
      </c>
      <c r="D1979" s="68" t="s">
        <v>3088</v>
      </c>
      <c r="E1979" s="68" t="str">
        <f t="shared" si="245"/>
        <v>SERV</v>
      </c>
      <c r="F1979" s="68" t="s">
        <v>341</v>
      </c>
      <c r="G1979" s="68">
        <f t="shared" si="246"/>
        <v>105</v>
      </c>
      <c r="H1979" s="68">
        <f t="shared" si="248"/>
        <v>14</v>
      </c>
      <c r="I1979" s="68" t="str">
        <f t="shared" si="241"/>
        <v>105_14_SERV</v>
      </c>
      <c r="J1979" s="60">
        <v>31.874812992766799</v>
      </c>
      <c r="K1979" s="60">
        <v>56.161038835398102</v>
      </c>
      <c r="L1979" s="60">
        <v>29.170173287929401</v>
      </c>
      <c r="M1979" s="68">
        <v>56</v>
      </c>
      <c r="N1979" s="70">
        <f t="shared" si="242"/>
        <v>0.43243243243243246</v>
      </c>
      <c r="O1979" s="71">
        <v>18631765.885000002</v>
      </c>
      <c r="P1979" s="57">
        <f t="shared" si="243"/>
        <v>0.3873782421653903</v>
      </c>
      <c r="Q1979" s="68">
        <v>32</v>
      </c>
      <c r="R1979" s="68">
        <v>59</v>
      </c>
      <c r="S1979" s="72">
        <f t="shared" si="244"/>
        <v>39.068675038698103</v>
      </c>
    </row>
    <row r="1980" spans="1:19" x14ac:dyDescent="0.25">
      <c r="A1980" s="68">
        <f t="shared" si="247"/>
        <v>1978</v>
      </c>
      <c r="B1980" s="68" t="s">
        <v>44</v>
      </c>
      <c r="C1980" s="68" t="s">
        <v>2027</v>
      </c>
      <c r="D1980" s="68" t="s">
        <v>2399</v>
      </c>
      <c r="E1980" s="68" t="str">
        <f t="shared" si="245"/>
        <v>AD</v>
      </c>
      <c r="F1980" s="68" t="s">
        <v>2026</v>
      </c>
      <c r="G1980" s="68">
        <f t="shared" si="246"/>
        <v>105</v>
      </c>
      <c r="H1980" s="68">
        <f t="shared" si="248"/>
        <v>15</v>
      </c>
      <c r="I1980" s="68" t="str">
        <f t="shared" si="241"/>
        <v>105_15_AD</v>
      </c>
      <c r="J1980" s="60">
        <v>32.298966461118098</v>
      </c>
      <c r="K1980" s="60">
        <v>55.153802699223696</v>
      </c>
      <c r="L1980" s="60">
        <v>23.356901183701702</v>
      </c>
      <c r="M1980" s="68">
        <v>43</v>
      </c>
      <c r="N1980" s="70">
        <f t="shared" si="242"/>
        <v>0.38775510204081631</v>
      </c>
      <c r="O1980" s="71">
        <v>11703400.17</v>
      </c>
      <c r="P1980" s="57">
        <f t="shared" si="243"/>
        <v>0.1347543720637073</v>
      </c>
      <c r="Q1980" s="68">
        <v>19</v>
      </c>
      <c r="R1980" s="68">
        <v>47</v>
      </c>
      <c r="S1980" s="72">
        <f t="shared" si="244"/>
        <v>36.936556781347832</v>
      </c>
    </row>
    <row r="1981" spans="1:19" x14ac:dyDescent="0.25">
      <c r="A1981" s="68">
        <f t="shared" si="247"/>
        <v>1979</v>
      </c>
      <c r="B1981" s="68" t="s">
        <v>44</v>
      </c>
      <c r="C1981" s="68" t="s">
        <v>2027</v>
      </c>
      <c r="D1981" s="68" t="s">
        <v>2456</v>
      </c>
      <c r="E1981" s="68" t="str">
        <f t="shared" si="245"/>
        <v>AR</v>
      </c>
      <c r="F1981" s="68" t="s">
        <v>2026</v>
      </c>
      <c r="G1981" s="68">
        <f t="shared" si="246"/>
        <v>105</v>
      </c>
      <c r="H1981" s="68">
        <f t="shared" si="248"/>
        <v>15</v>
      </c>
      <c r="I1981" s="68" t="str">
        <f t="shared" si="241"/>
        <v>105_15_AR</v>
      </c>
      <c r="J1981" s="60">
        <v>63.2638865308923</v>
      </c>
      <c r="K1981" s="60">
        <v>55.484258780588299</v>
      </c>
      <c r="L1981" s="60">
        <v>54.623819812380098</v>
      </c>
      <c r="M1981" s="68">
        <v>36</v>
      </c>
      <c r="N1981" s="70">
        <f t="shared" si="242"/>
        <v>0.22448979591836735</v>
      </c>
      <c r="O1981" s="71">
        <v>32409426.370000001</v>
      </c>
      <c r="P1981" s="57">
        <f t="shared" si="243"/>
        <v>0.373166074473749</v>
      </c>
      <c r="Q1981" s="68">
        <v>11</v>
      </c>
      <c r="R1981" s="68">
        <v>36</v>
      </c>
      <c r="S1981" s="72">
        <f t="shared" si="244"/>
        <v>57.790655041286897</v>
      </c>
    </row>
    <row r="1982" spans="1:19" x14ac:dyDescent="0.25">
      <c r="A1982" s="68">
        <f t="shared" si="247"/>
        <v>1980</v>
      </c>
      <c r="B1982" s="68" t="s">
        <v>44</v>
      </c>
      <c r="C1982" s="68" t="s">
        <v>2027</v>
      </c>
      <c r="D1982" s="68" t="s">
        <v>3088</v>
      </c>
      <c r="E1982" s="68" t="str">
        <f t="shared" si="245"/>
        <v>SERV</v>
      </c>
      <c r="F1982" s="68" t="s">
        <v>2026</v>
      </c>
      <c r="G1982" s="68">
        <f t="shared" si="246"/>
        <v>105</v>
      </c>
      <c r="H1982" s="68">
        <f t="shared" si="248"/>
        <v>15</v>
      </c>
      <c r="I1982" s="68" t="str">
        <f t="shared" si="241"/>
        <v>105_15_SERV</v>
      </c>
      <c r="J1982" s="60">
        <v>43.409334921379497</v>
      </c>
      <c r="K1982" s="60">
        <v>63.015575721169398</v>
      </c>
      <c r="L1982" s="60">
        <v>29.2660183059443</v>
      </c>
      <c r="M1982" s="68">
        <v>61</v>
      </c>
      <c r="N1982" s="70">
        <f t="shared" si="242"/>
        <v>0.38775510204081631</v>
      </c>
      <c r="O1982" s="71">
        <v>42737046.979999997</v>
      </c>
      <c r="P1982" s="57">
        <f t="shared" si="243"/>
        <v>0.49207955346254373</v>
      </c>
      <c r="Q1982" s="68">
        <v>19</v>
      </c>
      <c r="R1982" s="68">
        <v>61</v>
      </c>
      <c r="S1982" s="72">
        <f t="shared" si="244"/>
        <v>45.230309649497734</v>
      </c>
    </row>
    <row r="1983" spans="1:19" x14ac:dyDescent="0.25">
      <c r="A1983" s="68">
        <f t="shared" si="247"/>
        <v>1981</v>
      </c>
      <c r="B1983" s="68" t="s">
        <v>44</v>
      </c>
      <c r="C1983" s="68" t="s">
        <v>2319</v>
      </c>
      <c r="D1983" s="68" t="s">
        <v>2399</v>
      </c>
      <c r="E1983" s="68" t="str">
        <f t="shared" si="245"/>
        <v>AD</v>
      </c>
      <c r="F1983" s="68" t="s">
        <v>2318</v>
      </c>
      <c r="G1983" s="68">
        <f t="shared" si="246"/>
        <v>105</v>
      </c>
      <c r="H1983" s="68">
        <f t="shared" si="248"/>
        <v>16</v>
      </c>
      <c r="I1983" s="68" t="str">
        <f t="shared" si="241"/>
        <v>105_16_AD</v>
      </c>
      <c r="J1983" s="60">
        <v>42.833235647104097</v>
      </c>
      <c r="K1983" s="60">
        <v>11.4450416166623</v>
      </c>
      <c r="L1983" s="60">
        <v>26.588643346156299</v>
      </c>
      <c r="M1983" s="68">
        <v>15</v>
      </c>
      <c r="N1983" s="70">
        <f t="shared" si="242"/>
        <v>0.29729729729729731</v>
      </c>
      <c r="O1983" s="71">
        <v>2302514.42</v>
      </c>
      <c r="P1983" s="57">
        <f t="shared" si="243"/>
        <v>8.7010156824911464E-2</v>
      </c>
      <c r="Q1983" s="68">
        <v>11</v>
      </c>
      <c r="R1983" s="68">
        <v>15</v>
      </c>
      <c r="S1983" s="72">
        <f t="shared" si="244"/>
        <v>26.955640203307567</v>
      </c>
    </row>
    <row r="1984" spans="1:19" x14ac:dyDescent="0.25">
      <c r="A1984" s="68">
        <f t="shared" si="247"/>
        <v>1982</v>
      </c>
      <c r="B1984" s="68" t="s">
        <v>44</v>
      </c>
      <c r="C1984" s="68" t="s">
        <v>2319</v>
      </c>
      <c r="D1984" s="68" t="s">
        <v>2456</v>
      </c>
      <c r="E1984" s="68" t="str">
        <f t="shared" si="245"/>
        <v>AR</v>
      </c>
      <c r="F1984" s="68" t="s">
        <v>2318</v>
      </c>
      <c r="G1984" s="68">
        <f t="shared" si="246"/>
        <v>105</v>
      </c>
      <c r="H1984" s="68">
        <f t="shared" si="248"/>
        <v>16</v>
      </c>
      <c r="I1984" s="68" t="str">
        <f t="shared" si="241"/>
        <v>105_16_AR</v>
      </c>
      <c r="J1984" s="60">
        <v>59.116813883983397</v>
      </c>
      <c r="K1984" s="60">
        <v>55.681952827266699</v>
      </c>
      <c r="L1984" s="60">
        <v>58.102060118326897</v>
      </c>
      <c r="M1984" s="68">
        <v>24</v>
      </c>
      <c r="N1984" s="70">
        <f t="shared" si="242"/>
        <v>0.21621621621621623</v>
      </c>
      <c r="O1984" s="71">
        <v>19073798.690000001</v>
      </c>
      <c r="P1984" s="57">
        <f t="shared" si="243"/>
        <v>0.72078341870436191</v>
      </c>
      <c r="Q1984" s="68">
        <v>8</v>
      </c>
      <c r="R1984" s="68">
        <v>24</v>
      </c>
      <c r="S1984" s="72">
        <f t="shared" si="244"/>
        <v>57.633608943192336</v>
      </c>
    </row>
    <row r="1985" spans="1:19" x14ac:dyDescent="0.25">
      <c r="A1985" s="68">
        <f t="shared" si="247"/>
        <v>1983</v>
      </c>
      <c r="B1985" s="68" t="s">
        <v>44</v>
      </c>
      <c r="C1985" s="68" t="s">
        <v>2319</v>
      </c>
      <c r="D1985" s="68" t="s">
        <v>3088</v>
      </c>
      <c r="E1985" s="68" t="str">
        <f t="shared" si="245"/>
        <v>SERV</v>
      </c>
      <c r="F1985" s="68" t="s">
        <v>2318</v>
      </c>
      <c r="G1985" s="68">
        <f t="shared" si="246"/>
        <v>105</v>
      </c>
      <c r="H1985" s="68">
        <f t="shared" si="248"/>
        <v>16</v>
      </c>
      <c r="I1985" s="68" t="str">
        <f t="shared" si="241"/>
        <v>105_16_SERV</v>
      </c>
      <c r="J1985" s="60">
        <v>42.049806181461904</v>
      </c>
      <c r="K1985" s="60">
        <v>57.609531209619398</v>
      </c>
      <c r="L1985" s="60">
        <v>30.458573069907501</v>
      </c>
      <c r="M1985" s="68">
        <v>39</v>
      </c>
      <c r="N1985" s="70">
        <f t="shared" si="242"/>
        <v>0.48648648648648651</v>
      </c>
      <c r="O1985" s="71">
        <v>5086280.5</v>
      </c>
      <c r="P1985" s="57">
        <f t="shared" si="243"/>
        <v>0.19220642447072669</v>
      </c>
      <c r="Q1985" s="68">
        <v>18</v>
      </c>
      <c r="R1985" s="68">
        <v>39</v>
      </c>
      <c r="S1985" s="72">
        <f t="shared" si="244"/>
        <v>43.372636820329603</v>
      </c>
    </row>
    <row r="1986" spans="1:19" x14ac:dyDescent="0.25">
      <c r="A1986" s="68">
        <f t="shared" si="247"/>
        <v>1984</v>
      </c>
      <c r="B1986" s="68" t="s">
        <v>44</v>
      </c>
      <c r="C1986" s="68" t="s">
        <v>995</v>
      </c>
      <c r="D1986" s="68" t="s">
        <v>2399</v>
      </c>
      <c r="E1986" s="68" t="str">
        <f t="shared" si="245"/>
        <v>AD</v>
      </c>
      <c r="F1986" s="68" t="s">
        <v>994</v>
      </c>
      <c r="G1986" s="68">
        <f t="shared" si="246"/>
        <v>105</v>
      </c>
      <c r="H1986" s="68">
        <f t="shared" si="248"/>
        <v>17</v>
      </c>
      <c r="I1986" s="68" t="str">
        <f t="shared" si="241"/>
        <v>105_17_AD</v>
      </c>
      <c r="J1986" s="60">
        <v>20.970114199359301</v>
      </c>
      <c r="K1986" s="60">
        <v>51.1905941453197</v>
      </c>
      <c r="L1986" s="60">
        <v>41.605487929343198</v>
      </c>
      <c r="M1986" s="68">
        <v>62</v>
      </c>
      <c r="N1986" s="70">
        <f t="shared" si="242"/>
        <v>0.5252525252525253</v>
      </c>
      <c r="O1986" s="71">
        <v>39308369.9249999</v>
      </c>
      <c r="P1986" s="57">
        <f t="shared" si="243"/>
        <v>0.26323680522301851</v>
      </c>
      <c r="Q1986" s="68">
        <v>52</v>
      </c>
      <c r="R1986" s="68">
        <v>89</v>
      </c>
      <c r="S1986" s="72">
        <f t="shared" si="244"/>
        <v>37.922065424674066</v>
      </c>
    </row>
    <row r="1987" spans="1:19" x14ac:dyDescent="0.25">
      <c r="A1987" s="68">
        <f t="shared" si="247"/>
        <v>1985</v>
      </c>
      <c r="B1987" s="68" t="s">
        <v>44</v>
      </c>
      <c r="C1987" s="68" t="s">
        <v>995</v>
      </c>
      <c r="D1987" s="68" t="s">
        <v>2456</v>
      </c>
      <c r="E1987" s="68" t="str">
        <f t="shared" si="245"/>
        <v>AR</v>
      </c>
      <c r="F1987" s="68" t="s">
        <v>994</v>
      </c>
      <c r="G1987" s="68">
        <f t="shared" si="246"/>
        <v>105</v>
      </c>
      <c r="H1987" s="68">
        <f t="shared" si="248"/>
        <v>17</v>
      </c>
      <c r="I1987" s="68" t="str">
        <f t="shared" ref="I1987:I2050" si="249">CONCATENATE(G1987,"_",H1987,"_",E1987)</f>
        <v>105_17_AR</v>
      </c>
      <c r="J1987" s="60">
        <v>38.226312234925402</v>
      </c>
      <c r="K1987" s="60">
        <v>69.211789761132593</v>
      </c>
      <c r="L1987" s="60">
        <v>42.9533381732846</v>
      </c>
      <c r="M1987" s="68">
        <v>8</v>
      </c>
      <c r="N1987" s="70">
        <f t="shared" ref="N1987:N2050" si="250">Q1987/SUMIF($C$3:$C$3832,C1987,$Q$3:$Q$3832)</f>
        <v>5.0505050505050504E-2</v>
      </c>
      <c r="O1987" s="71">
        <v>23388557.52</v>
      </c>
      <c r="P1987" s="57">
        <f t="shared" ref="P1987:P2050" si="251">O1987/SUMIF($C$3:$C$3832,C1987,$O$3:$O$3832)</f>
        <v>0.15662641753109077</v>
      </c>
      <c r="Q1987" s="68">
        <v>5</v>
      </c>
      <c r="R1987" s="68">
        <v>8</v>
      </c>
      <c r="S1987" s="72">
        <f t="shared" ref="S1987:S2050" si="252">AVERAGE(J1987:L1987)</f>
        <v>50.130480056447531</v>
      </c>
    </row>
    <row r="1988" spans="1:19" x14ac:dyDescent="0.25">
      <c r="A1988" s="68">
        <f t="shared" si="247"/>
        <v>1986</v>
      </c>
      <c r="B1988" s="68" t="s">
        <v>44</v>
      </c>
      <c r="C1988" s="68" t="s">
        <v>995</v>
      </c>
      <c r="D1988" s="68" t="s">
        <v>3088</v>
      </c>
      <c r="E1988" s="68" t="str">
        <f t="shared" ref="E1988:E2051" si="253">IF(D1988="Adquisiciones","AD",IF(D1988="Arrendamientos","AR",IF(D1988="Servicios","SERV",IF(D1988="Obra pública","OP",IF(D1988="Servicios relacionados con la OP","SOP","")))))</f>
        <v>SERV</v>
      </c>
      <c r="F1988" s="68" t="s">
        <v>994</v>
      </c>
      <c r="G1988" s="68">
        <f t="shared" ref="G1988:G2051" si="254">IF(B1988&lt;&gt;B1987,G1987+1,G1987)</f>
        <v>105</v>
      </c>
      <c r="H1988" s="68">
        <f t="shared" si="248"/>
        <v>17</v>
      </c>
      <c r="I1988" s="68" t="str">
        <f t="shared" si="249"/>
        <v>105_17_SERV</v>
      </c>
      <c r="J1988" s="60">
        <v>29.4424117132444</v>
      </c>
      <c r="K1988" s="60">
        <v>39.837322523603198</v>
      </c>
      <c r="L1988" s="60">
        <v>38.9493584163801</v>
      </c>
      <c r="M1988" s="68">
        <v>96</v>
      </c>
      <c r="N1988" s="70">
        <f t="shared" si="250"/>
        <v>0.42424242424242425</v>
      </c>
      <c r="O1988" s="71">
        <v>86630101.090000004</v>
      </c>
      <c r="P1988" s="57">
        <f t="shared" si="251"/>
        <v>0.58013677724589063</v>
      </c>
      <c r="Q1988" s="68">
        <v>42</v>
      </c>
      <c r="R1988" s="68">
        <v>113</v>
      </c>
      <c r="S1988" s="72">
        <f t="shared" si="252"/>
        <v>36.076364217742565</v>
      </c>
    </row>
    <row r="1989" spans="1:19" x14ac:dyDescent="0.25">
      <c r="A1989" s="68">
        <f t="shared" ref="A1989:A2052" si="255">A1988+1</f>
        <v>1987</v>
      </c>
      <c r="B1989" s="68" t="s">
        <v>44</v>
      </c>
      <c r="C1989" s="68" t="s">
        <v>346</v>
      </c>
      <c r="D1989" s="68" t="s">
        <v>2399</v>
      </c>
      <c r="E1989" s="68" t="str">
        <f t="shared" si="253"/>
        <v>AD</v>
      </c>
      <c r="F1989" s="68" t="s">
        <v>345</v>
      </c>
      <c r="G1989" s="68">
        <f t="shared" si="254"/>
        <v>105</v>
      </c>
      <c r="H1989" s="68">
        <f t="shared" si="248"/>
        <v>18</v>
      </c>
      <c r="I1989" s="68" t="str">
        <f t="shared" si="249"/>
        <v>105_18_AD</v>
      </c>
      <c r="J1989" s="60">
        <v>29.937622648844499</v>
      </c>
      <c r="K1989" s="60">
        <v>69.490830413835198</v>
      </c>
      <c r="L1989" s="60">
        <v>50.566910637110297</v>
      </c>
      <c r="M1989" s="68">
        <v>9</v>
      </c>
      <c r="N1989" s="70">
        <f t="shared" si="250"/>
        <v>0.45</v>
      </c>
      <c r="O1989" s="71">
        <v>796602.82</v>
      </c>
      <c r="P1989" s="57">
        <f t="shared" si="251"/>
        <v>0.31625706585498486</v>
      </c>
      <c r="Q1989" s="68">
        <v>9</v>
      </c>
      <c r="R1989" s="68">
        <v>9</v>
      </c>
      <c r="S1989" s="72">
        <f t="shared" si="252"/>
        <v>49.998454566596671</v>
      </c>
    </row>
    <row r="1990" spans="1:19" x14ac:dyDescent="0.25">
      <c r="A1990" s="68">
        <f t="shared" si="255"/>
        <v>1988</v>
      </c>
      <c r="B1990" s="68" t="s">
        <v>44</v>
      </c>
      <c r="C1990" s="68" t="s">
        <v>346</v>
      </c>
      <c r="D1990" s="68" t="s">
        <v>3088</v>
      </c>
      <c r="E1990" s="68" t="str">
        <f t="shared" si="253"/>
        <v>SERV</v>
      </c>
      <c r="F1990" s="68" t="s">
        <v>345</v>
      </c>
      <c r="G1990" s="68">
        <f t="shared" si="254"/>
        <v>105</v>
      </c>
      <c r="H1990" s="68">
        <f t="shared" si="248"/>
        <v>18</v>
      </c>
      <c r="I1990" s="68" t="str">
        <f t="shared" si="249"/>
        <v>105_18_SERV</v>
      </c>
      <c r="J1990" s="60">
        <v>39.8805713537541</v>
      </c>
      <c r="K1990" s="60">
        <v>29.8561919399178</v>
      </c>
      <c r="L1990" s="60">
        <v>11.879062449564101</v>
      </c>
      <c r="M1990" s="68">
        <v>14</v>
      </c>
      <c r="N1990" s="70">
        <f t="shared" si="250"/>
        <v>0.55000000000000004</v>
      </c>
      <c r="O1990" s="71">
        <v>1722243.1</v>
      </c>
      <c r="P1990" s="57">
        <f t="shared" si="251"/>
        <v>0.68374293414501519</v>
      </c>
      <c r="Q1990" s="68">
        <v>11</v>
      </c>
      <c r="R1990" s="68">
        <v>14</v>
      </c>
      <c r="S1990" s="72">
        <f t="shared" si="252"/>
        <v>27.205275247745334</v>
      </c>
    </row>
    <row r="1991" spans="1:19" x14ac:dyDescent="0.25">
      <c r="A1991" s="68">
        <f t="shared" si="255"/>
        <v>1989</v>
      </c>
      <c r="B1991" s="68" t="s">
        <v>44</v>
      </c>
      <c r="C1991" s="68" t="s">
        <v>2074</v>
      </c>
      <c r="D1991" s="68" t="s">
        <v>2399</v>
      </c>
      <c r="E1991" s="68" t="str">
        <f t="shared" si="253"/>
        <v>AD</v>
      </c>
      <c r="F1991" s="68" t="s">
        <v>2073</v>
      </c>
      <c r="G1991" s="68">
        <f t="shared" si="254"/>
        <v>105</v>
      </c>
      <c r="H1991" s="68">
        <f t="shared" si="248"/>
        <v>19</v>
      </c>
      <c r="I1991" s="68" t="str">
        <f t="shared" si="249"/>
        <v>105_19_AD</v>
      </c>
      <c r="J1991" s="60">
        <v>32.056448476275499</v>
      </c>
      <c r="K1991" s="60">
        <v>86.266418832012107</v>
      </c>
      <c r="L1991" s="60">
        <v>37.648853771450803</v>
      </c>
      <c r="M1991" s="68">
        <v>8</v>
      </c>
      <c r="N1991" s="70">
        <f t="shared" si="250"/>
        <v>0.52631578947368418</v>
      </c>
      <c r="O1991" s="71">
        <v>1171535.25999999</v>
      </c>
      <c r="P1991" s="57">
        <f t="shared" si="251"/>
        <v>4.5362034821570828E-2</v>
      </c>
      <c r="Q1991" s="68">
        <v>10</v>
      </c>
      <c r="R1991" s="68">
        <v>12</v>
      </c>
      <c r="S1991" s="72">
        <f t="shared" si="252"/>
        <v>51.990573693246141</v>
      </c>
    </row>
    <row r="1992" spans="1:19" x14ac:dyDescent="0.25">
      <c r="A1992" s="68">
        <f t="shared" si="255"/>
        <v>1990</v>
      </c>
      <c r="B1992" s="68" t="s">
        <v>44</v>
      </c>
      <c r="C1992" s="68" t="s">
        <v>2074</v>
      </c>
      <c r="D1992" s="68" t="s">
        <v>2456</v>
      </c>
      <c r="E1992" s="68" t="str">
        <f t="shared" si="253"/>
        <v>AR</v>
      </c>
      <c r="F1992" s="68" t="s">
        <v>2073</v>
      </c>
      <c r="G1992" s="68">
        <f t="shared" si="254"/>
        <v>105</v>
      </c>
      <c r="H1992" s="68">
        <f t="shared" si="248"/>
        <v>19</v>
      </c>
      <c r="I1992" s="68" t="str">
        <f t="shared" si="249"/>
        <v>105_19_AR</v>
      </c>
      <c r="J1992" s="60">
        <v>75.501704406870104</v>
      </c>
      <c r="K1992" s="60">
        <v>48.162054798247702</v>
      </c>
      <c r="L1992" s="60">
        <v>28.310154705119398</v>
      </c>
      <c r="M1992" s="68">
        <v>3</v>
      </c>
      <c r="N1992" s="70">
        <f t="shared" si="250"/>
        <v>5.2631578947368418E-2</v>
      </c>
      <c r="O1992" s="71">
        <v>12989102.98</v>
      </c>
      <c r="P1992" s="57">
        <f t="shared" si="251"/>
        <v>0.50294016902208682</v>
      </c>
      <c r="Q1992" s="68">
        <v>1</v>
      </c>
      <c r="R1992" s="68">
        <v>3</v>
      </c>
      <c r="S1992" s="72">
        <f t="shared" si="252"/>
        <v>50.657971303412403</v>
      </c>
    </row>
    <row r="1993" spans="1:19" x14ac:dyDescent="0.25">
      <c r="A1993" s="68">
        <f t="shared" si="255"/>
        <v>1991</v>
      </c>
      <c r="B1993" s="68" t="s">
        <v>44</v>
      </c>
      <c r="C1993" s="68" t="s">
        <v>2074</v>
      </c>
      <c r="D1993" s="68" t="s">
        <v>3088</v>
      </c>
      <c r="E1993" s="68" t="str">
        <f t="shared" si="253"/>
        <v>SERV</v>
      </c>
      <c r="F1993" s="68" t="s">
        <v>2073</v>
      </c>
      <c r="G1993" s="68">
        <f t="shared" si="254"/>
        <v>105</v>
      </c>
      <c r="H1993" s="68">
        <f t="shared" ref="H1993:H2056" si="256">IF(B1993&lt;&gt;B1992,1,IF(C1993&lt;&gt;C1992,H1992+1,H1992))</f>
        <v>19</v>
      </c>
      <c r="I1993" s="68" t="str">
        <f t="shared" si="249"/>
        <v>105_19_SERV</v>
      </c>
      <c r="J1993" s="60">
        <v>30.560109654592399</v>
      </c>
      <c r="K1993" s="60">
        <v>75.5838757797802</v>
      </c>
      <c r="L1993" s="60">
        <v>48.304155196346002</v>
      </c>
      <c r="M1993" s="68">
        <v>17</v>
      </c>
      <c r="N1993" s="70">
        <f t="shared" si="250"/>
        <v>0.42105263157894735</v>
      </c>
      <c r="O1993" s="71">
        <v>11665700.119999999</v>
      </c>
      <c r="P1993" s="57">
        <f t="shared" si="251"/>
        <v>0.45169779615634226</v>
      </c>
      <c r="Q1993" s="68">
        <v>8</v>
      </c>
      <c r="R1993" s="68">
        <v>17</v>
      </c>
      <c r="S1993" s="72">
        <f t="shared" si="252"/>
        <v>51.482713543572864</v>
      </c>
    </row>
    <row r="1994" spans="1:19" x14ac:dyDescent="0.25">
      <c r="A1994" s="68">
        <f t="shared" si="255"/>
        <v>1992</v>
      </c>
      <c r="B1994" s="68" t="s">
        <v>44</v>
      </c>
      <c r="C1994" s="68" t="s">
        <v>1295</v>
      </c>
      <c r="D1994" s="68" t="s">
        <v>2399</v>
      </c>
      <c r="E1994" s="68" t="str">
        <f t="shared" si="253"/>
        <v>AD</v>
      </c>
      <c r="F1994" s="68" t="s">
        <v>1294</v>
      </c>
      <c r="G1994" s="68">
        <f t="shared" si="254"/>
        <v>105</v>
      </c>
      <c r="H1994" s="68">
        <f t="shared" si="256"/>
        <v>20</v>
      </c>
      <c r="I1994" s="68" t="str">
        <f t="shared" si="249"/>
        <v>105_20_AD</v>
      </c>
      <c r="J1994" s="60">
        <v>16.759065529499701</v>
      </c>
      <c r="K1994" s="60">
        <v>63.328597125839799</v>
      </c>
      <c r="L1994" s="60">
        <v>26.742406817723101</v>
      </c>
      <c r="M1994" s="68">
        <v>77</v>
      </c>
      <c r="N1994" s="70">
        <f t="shared" si="250"/>
        <v>0.57954545454545459</v>
      </c>
      <c r="O1994" s="71">
        <v>49786717.497000001</v>
      </c>
      <c r="P1994" s="57">
        <f t="shared" si="251"/>
        <v>0.59444823002303648</v>
      </c>
      <c r="Q1994" s="68">
        <v>51</v>
      </c>
      <c r="R1994" s="68">
        <v>88</v>
      </c>
      <c r="S1994" s="72">
        <f t="shared" si="252"/>
        <v>35.610023157687529</v>
      </c>
    </row>
    <row r="1995" spans="1:19" x14ac:dyDescent="0.25">
      <c r="A1995" s="68">
        <f t="shared" si="255"/>
        <v>1993</v>
      </c>
      <c r="B1995" s="68" t="s">
        <v>44</v>
      </c>
      <c r="C1995" s="68" t="s">
        <v>1295</v>
      </c>
      <c r="D1995" s="68" t="s">
        <v>2456</v>
      </c>
      <c r="E1995" s="68" t="str">
        <f t="shared" si="253"/>
        <v>AR</v>
      </c>
      <c r="F1995" s="68" t="s">
        <v>1294</v>
      </c>
      <c r="G1995" s="68">
        <f t="shared" si="254"/>
        <v>105</v>
      </c>
      <c r="H1995" s="68">
        <f t="shared" si="256"/>
        <v>20</v>
      </c>
      <c r="I1995" s="68" t="str">
        <f t="shared" si="249"/>
        <v>105_20_AR</v>
      </c>
      <c r="J1995" s="60">
        <v>71.298468767855596</v>
      </c>
      <c r="K1995" s="60">
        <v>70.313722954323694</v>
      </c>
      <c r="L1995" s="60">
        <v>45.9575150990946</v>
      </c>
      <c r="M1995" s="68">
        <v>7</v>
      </c>
      <c r="N1995" s="70">
        <f t="shared" si="250"/>
        <v>4.5454545454545456E-2</v>
      </c>
      <c r="O1995" s="71">
        <v>15092512.25</v>
      </c>
      <c r="P1995" s="57">
        <f t="shared" si="251"/>
        <v>0.18020302692488424</v>
      </c>
      <c r="Q1995" s="68">
        <v>4</v>
      </c>
      <c r="R1995" s="68">
        <v>7</v>
      </c>
      <c r="S1995" s="72">
        <f t="shared" si="252"/>
        <v>62.523235607091294</v>
      </c>
    </row>
    <row r="1996" spans="1:19" x14ac:dyDescent="0.25">
      <c r="A1996" s="68">
        <f t="shared" si="255"/>
        <v>1994</v>
      </c>
      <c r="B1996" s="68" t="s">
        <v>44</v>
      </c>
      <c r="C1996" s="68" t="s">
        <v>1295</v>
      </c>
      <c r="D1996" s="68" t="s">
        <v>3088</v>
      </c>
      <c r="E1996" s="68" t="str">
        <f t="shared" si="253"/>
        <v>SERV</v>
      </c>
      <c r="F1996" s="68" t="s">
        <v>1294</v>
      </c>
      <c r="G1996" s="68">
        <f t="shared" si="254"/>
        <v>105</v>
      </c>
      <c r="H1996" s="68">
        <f t="shared" si="256"/>
        <v>20</v>
      </c>
      <c r="I1996" s="68" t="str">
        <f t="shared" si="249"/>
        <v>105_20_SERV</v>
      </c>
      <c r="J1996" s="60">
        <v>32.7834463282285</v>
      </c>
      <c r="K1996" s="60">
        <v>75.811447504223906</v>
      </c>
      <c r="L1996" s="60">
        <v>33.123889278760601</v>
      </c>
      <c r="M1996" s="68">
        <v>51</v>
      </c>
      <c r="N1996" s="70">
        <f t="shared" si="250"/>
        <v>0.375</v>
      </c>
      <c r="O1996" s="71">
        <v>18873593.43</v>
      </c>
      <c r="P1996" s="57">
        <f t="shared" si="251"/>
        <v>0.22534874305207925</v>
      </c>
      <c r="Q1996" s="68">
        <v>33</v>
      </c>
      <c r="R1996" s="68">
        <v>51</v>
      </c>
      <c r="S1996" s="72">
        <f t="shared" si="252"/>
        <v>47.23959437040434</v>
      </c>
    </row>
    <row r="1997" spans="1:19" x14ac:dyDescent="0.25">
      <c r="A1997" s="68">
        <f t="shared" si="255"/>
        <v>1995</v>
      </c>
      <c r="B1997" s="68" t="s">
        <v>44</v>
      </c>
      <c r="C1997" s="68" t="s">
        <v>497</v>
      </c>
      <c r="D1997" s="68" t="s">
        <v>2399</v>
      </c>
      <c r="E1997" s="68" t="str">
        <f t="shared" si="253"/>
        <v>AD</v>
      </c>
      <c r="F1997" s="68" t="s">
        <v>496</v>
      </c>
      <c r="G1997" s="68">
        <f t="shared" si="254"/>
        <v>105</v>
      </c>
      <c r="H1997" s="68">
        <f t="shared" si="256"/>
        <v>21</v>
      </c>
      <c r="I1997" s="68" t="str">
        <f t="shared" si="249"/>
        <v>105_21_AD</v>
      </c>
      <c r="J1997" s="60">
        <v>20.8122374078965</v>
      </c>
      <c r="K1997" s="60">
        <v>56.165330727736702</v>
      </c>
      <c r="L1997" s="60">
        <v>35.678998173458197</v>
      </c>
      <c r="M1997" s="68">
        <v>15</v>
      </c>
      <c r="N1997" s="70">
        <f t="shared" si="250"/>
        <v>0.6785714285714286</v>
      </c>
      <c r="O1997" s="71">
        <v>11455208.98</v>
      </c>
      <c r="P1997" s="57">
        <f t="shared" si="251"/>
        <v>0.94617049693862731</v>
      </c>
      <c r="Q1997" s="68">
        <v>19</v>
      </c>
      <c r="R1997" s="68">
        <v>23</v>
      </c>
      <c r="S1997" s="72">
        <f t="shared" si="252"/>
        <v>37.552188769697132</v>
      </c>
    </row>
    <row r="1998" spans="1:19" x14ac:dyDescent="0.25">
      <c r="A1998" s="68">
        <f t="shared" si="255"/>
        <v>1996</v>
      </c>
      <c r="B1998" s="68" t="s">
        <v>44</v>
      </c>
      <c r="C1998" s="68" t="s">
        <v>497</v>
      </c>
      <c r="D1998" s="68" t="s">
        <v>3088</v>
      </c>
      <c r="E1998" s="68" t="str">
        <f t="shared" si="253"/>
        <v>SERV</v>
      </c>
      <c r="F1998" s="68" t="s">
        <v>496</v>
      </c>
      <c r="G1998" s="68">
        <f t="shared" si="254"/>
        <v>105</v>
      </c>
      <c r="H1998" s="68">
        <f t="shared" si="256"/>
        <v>21</v>
      </c>
      <c r="I1998" s="68" t="str">
        <f t="shared" si="249"/>
        <v>105_21_SERV</v>
      </c>
      <c r="J1998" s="60">
        <v>59.176421140512304</v>
      </c>
      <c r="K1998" s="60">
        <v>57.976851270417001</v>
      </c>
      <c r="L1998" s="60">
        <v>61.103692826948098</v>
      </c>
      <c r="M1998" s="68">
        <v>11</v>
      </c>
      <c r="N1998" s="70">
        <f t="shared" si="250"/>
        <v>0.32142857142857145</v>
      </c>
      <c r="O1998" s="71">
        <v>651709.39999999898</v>
      </c>
      <c r="P1998" s="57">
        <f t="shared" si="251"/>
        <v>5.3829503061372672E-2</v>
      </c>
      <c r="Q1998" s="68">
        <v>9</v>
      </c>
      <c r="R1998" s="68">
        <v>12</v>
      </c>
      <c r="S1998" s="72">
        <f t="shared" si="252"/>
        <v>59.418988412625801</v>
      </c>
    </row>
    <row r="1999" spans="1:19" x14ac:dyDescent="0.25">
      <c r="A1999" s="68">
        <f t="shared" si="255"/>
        <v>1997</v>
      </c>
      <c r="B1999" s="68" t="s">
        <v>44</v>
      </c>
      <c r="C1999" s="68" t="s">
        <v>224</v>
      </c>
      <c r="D1999" s="68" t="s">
        <v>2399</v>
      </c>
      <c r="E1999" s="68" t="str">
        <f t="shared" si="253"/>
        <v>AD</v>
      </c>
      <c r="F1999" s="68" t="s">
        <v>223</v>
      </c>
      <c r="G1999" s="68">
        <f t="shared" si="254"/>
        <v>105</v>
      </c>
      <c r="H1999" s="68">
        <f t="shared" si="256"/>
        <v>22</v>
      </c>
      <c r="I1999" s="68" t="str">
        <f t="shared" si="249"/>
        <v>105_22_AD</v>
      </c>
      <c r="J1999" s="60">
        <v>26.812628356049</v>
      </c>
      <c r="K1999" s="60">
        <v>53.452731577902398</v>
      </c>
      <c r="L1999" s="60">
        <v>26.0679483449887</v>
      </c>
      <c r="M1999" s="68">
        <v>13</v>
      </c>
      <c r="N1999" s="70">
        <f t="shared" si="250"/>
        <v>0.53846153846153844</v>
      </c>
      <c r="O1999" s="71">
        <v>6579879.9900000002</v>
      </c>
      <c r="P1999" s="57">
        <f t="shared" si="251"/>
        <v>0.5511372279164708</v>
      </c>
      <c r="Q1999" s="68">
        <v>14</v>
      </c>
      <c r="R1999" s="68">
        <v>18</v>
      </c>
      <c r="S1999" s="72">
        <f t="shared" si="252"/>
        <v>35.444436092980034</v>
      </c>
    </row>
    <row r="2000" spans="1:19" x14ac:dyDescent="0.25">
      <c r="A2000" s="68">
        <f t="shared" si="255"/>
        <v>1998</v>
      </c>
      <c r="B2000" s="68" t="s">
        <v>44</v>
      </c>
      <c r="C2000" s="68" t="s">
        <v>224</v>
      </c>
      <c r="D2000" s="68" t="s">
        <v>3088</v>
      </c>
      <c r="E2000" s="68" t="str">
        <f t="shared" si="253"/>
        <v>SERV</v>
      </c>
      <c r="F2000" s="68" t="s">
        <v>223</v>
      </c>
      <c r="G2000" s="68">
        <f t="shared" si="254"/>
        <v>105</v>
      </c>
      <c r="H2000" s="68">
        <f t="shared" si="256"/>
        <v>22</v>
      </c>
      <c r="I2000" s="68" t="str">
        <f t="shared" si="249"/>
        <v>105_22_SERV</v>
      </c>
      <c r="J2000" s="60">
        <v>36.169531802833603</v>
      </c>
      <c r="K2000" s="60">
        <v>69.760403427439002</v>
      </c>
      <c r="L2000" s="60">
        <v>46.209142482314299</v>
      </c>
      <c r="M2000" s="68">
        <v>21</v>
      </c>
      <c r="N2000" s="70">
        <f t="shared" si="250"/>
        <v>0.46153846153846156</v>
      </c>
      <c r="O2000" s="71">
        <v>5358852.6100000003</v>
      </c>
      <c r="P2000" s="57">
        <f t="shared" si="251"/>
        <v>0.44886277208352915</v>
      </c>
      <c r="Q2000" s="68">
        <v>12</v>
      </c>
      <c r="R2000" s="68">
        <v>22</v>
      </c>
      <c r="S2000" s="72">
        <f t="shared" si="252"/>
        <v>50.713025904195632</v>
      </c>
    </row>
    <row r="2001" spans="1:19" x14ac:dyDescent="0.25">
      <c r="A2001" s="68">
        <f t="shared" si="255"/>
        <v>1999</v>
      </c>
      <c r="B2001" s="68" t="s">
        <v>44</v>
      </c>
      <c r="C2001" s="68" t="s">
        <v>1973</v>
      </c>
      <c r="D2001" s="68" t="s">
        <v>2399</v>
      </c>
      <c r="E2001" s="68" t="str">
        <f t="shared" si="253"/>
        <v>AD</v>
      </c>
      <c r="F2001" s="68" t="s">
        <v>1972</v>
      </c>
      <c r="G2001" s="68">
        <f t="shared" si="254"/>
        <v>105</v>
      </c>
      <c r="H2001" s="68">
        <f t="shared" si="256"/>
        <v>23</v>
      </c>
      <c r="I2001" s="68" t="str">
        <f t="shared" si="249"/>
        <v>105_23_AD</v>
      </c>
      <c r="J2001" s="60">
        <v>23.6770562337393</v>
      </c>
      <c r="K2001" s="60">
        <v>51.111092981326202</v>
      </c>
      <c r="L2001" s="60">
        <v>23.487937073339001</v>
      </c>
      <c r="M2001" s="68">
        <v>24</v>
      </c>
      <c r="N2001" s="70">
        <f t="shared" si="250"/>
        <v>0.32894736842105265</v>
      </c>
      <c r="O2001" s="71">
        <v>7955327.54</v>
      </c>
      <c r="P2001" s="57">
        <f t="shared" si="251"/>
        <v>0.266998951029988</v>
      </c>
      <c r="Q2001" s="68">
        <v>25</v>
      </c>
      <c r="R2001" s="68">
        <v>27</v>
      </c>
      <c r="S2001" s="72">
        <f t="shared" si="252"/>
        <v>32.758695429468169</v>
      </c>
    </row>
    <row r="2002" spans="1:19" x14ac:dyDescent="0.25">
      <c r="A2002" s="68">
        <f t="shared" si="255"/>
        <v>2000</v>
      </c>
      <c r="B2002" s="68" t="s">
        <v>44</v>
      </c>
      <c r="C2002" s="68" t="s">
        <v>1973</v>
      </c>
      <c r="D2002" s="68" t="s">
        <v>2456</v>
      </c>
      <c r="E2002" s="68" t="str">
        <f t="shared" si="253"/>
        <v>AR</v>
      </c>
      <c r="F2002" s="68" t="s">
        <v>1972</v>
      </c>
      <c r="G2002" s="68">
        <f t="shared" si="254"/>
        <v>105</v>
      </c>
      <c r="H2002" s="68">
        <f t="shared" si="256"/>
        <v>23</v>
      </c>
      <c r="I2002" s="68" t="str">
        <f t="shared" si="249"/>
        <v>105_23_AR</v>
      </c>
      <c r="J2002" s="60">
        <v>43.844073397806198</v>
      </c>
      <c r="K2002" s="60">
        <v>26.242572778029601</v>
      </c>
      <c r="L2002" s="60">
        <v>13.864537998032599</v>
      </c>
      <c r="M2002" s="68">
        <v>20</v>
      </c>
      <c r="N2002" s="70">
        <f t="shared" si="250"/>
        <v>0.17105263157894737</v>
      </c>
      <c r="O2002" s="71">
        <v>3688179.99</v>
      </c>
      <c r="P2002" s="57">
        <f t="shared" si="251"/>
        <v>0.12378373908408448</v>
      </c>
      <c r="Q2002" s="68">
        <v>13</v>
      </c>
      <c r="R2002" s="68">
        <v>21</v>
      </c>
      <c r="S2002" s="72">
        <f t="shared" si="252"/>
        <v>27.983728057956132</v>
      </c>
    </row>
    <row r="2003" spans="1:19" x14ac:dyDescent="0.25">
      <c r="A2003" s="68">
        <f t="shared" si="255"/>
        <v>2001</v>
      </c>
      <c r="B2003" s="68" t="s">
        <v>44</v>
      </c>
      <c r="C2003" s="68" t="s">
        <v>1973</v>
      </c>
      <c r="D2003" s="68" t="s">
        <v>3088</v>
      </c>
      <c r="E2003" s="68" t="str">
        <f t="shared" si="253"/>
        <v>SERV</v>
      </c>
      <c r="F2003" s="68" t="s">
        <v>1972</v>
      </c>
      <c r="G2003" s="68">
        <f t="shared" si="254"/>
        <v>105</v>
      </c>
      <c r="H2003" s="68">
        <f t="shared" si="256"/>
        <v>23</v>
      </c>
      <c r="I2003" s="68" t="str">
        <f t="shared" si="249"/>
        <v>105_23_SERV</v>
      </c>
      <c r="J2003" s="60">
        <v>25.128592465228898</v>
      </c>
      <c r="K2003" s="60">
        <v>55.5573099371654</v>
      </c>
      <c r="L2003" s="60">
        <v>46.149128936553701</v>
      </c>
      <c r="M2003" s="68">
        <v>61</v>
      </c>
      <c r="N2003" s="70">
        <f t="shared" si="250"/>
        <v>0.5</v>
      </c>
      <c r="O2003" s="71">
        <v>18151843.760000002</v>
      </c>
      <c r="P2003" s="57">
        <f t="shared" si="251"/>
        <v>0.60921730988592748</v>
      </c>
      <c r="Q2003" s="68">
        <v>38</v>
      </c>
      <c r="R2003" s="68">
        <v>61</v>
      </c>
      <c r="S2003" s="72">
        <f t="shared" si="252"/>
        <v>42.278343779649333</v>
      </c>
    </row>
    <row r="2004" spans="1:19" x14ac:dyDescent="0.25">
      <c r="A2004" s="68">
        <f t="shared" si="255"/>
        <v>2002</v>
      </c>
      <c r="B2004" s="68" t="s">
        <v>44</v>
      </c>
      <c r="C2004" s="68" t="s">
        <v>366</v>
      </c>
      <c r="D2004" s="68" t="s">
        <v>2399</v>
      </c>
      <c r="E2004" s="68" t="str">
        <f t="shared" si="253"/>
        <v>AD</v>
      </c>
      <c r="F2004" s="68" t="s">
        <v>365</v>
      </c>
      <c r="G2004" s="68">
        <f t="shared" si="254"/>
        <v>105</v>
      </c>
      <c r="H2004" s="68">
        <f t="shared" si="256"/>
        <v>24</v>
      </c>
      <c r="I2004" s="68" t="str">
        <f t="shared" si="249"/>
        <v>105_24_AD</v>
      </c>
      <c r="J2004" s="60">
        <v>29.786337231904501</v>
      </c>
      <c r="K2004" s="60">
        <v>46.717212757026999</v>
      </c>
      <c r="L2004" s="60">
        <v>30.709055511001999</v>
      </c>
      <c r="M2004" s="68">
        <v>44</v>
      </c>
      <c r="N2004" s="70">
        <f t="shared" si="250"/>
        <v>0.57999999999999996</v>
      </c>
      <c r="O2004" s="71">
        <v>10060315.109999999</v>
      </c>
      <c r="P2004" s="57">
        <f t="shared" si="251"/>
        <v>0.33555047714888991</v>
      </c>
      <c r="Q2004" s="68">
        <v>29</v>
      </c>
      <c r="R2004" s="68">
        <v>51</v>
      </c>
      <c r="S2004" s="72">
        <f t="shared" si="252"/>
        <v>35.737535166644498</v>
      </c>
    </row>
    <row r="2005" spans="1:19" x14ac:dyDescent="0.25">
      <c r="A2005" s="68">
        <f t="shared" si="255"/>
        <v>2003</v>
      </c>
      <c r="B2005" s="68" t="s">
        <v>44</v>
      </c>
      <c r="C2005" s="68" t="s">
        <v>366</v>
      </c>
      <c r="D2005" s="68" t="s">
        <v>2456</v>
      </c>
      <c r="E2005" s="68" t="str">
        <f t="shared" si="253"/>
        <v>AR</v>
      </c>
      <c r="F2005" s="69" t="s">
        <v>365</v>
      </c>
      <c r="G2005" s="68">
        <f t="shared" si="254"/>
        <v>105</v>
      </c>
      <c r="H2005" s="68">
        <f t="shared" si="256"/>
        <v>24</v>
      </c>
      <c r="I2005" s="68" t="str">
        <f t="shared" si="249"/>
        <v>105_24_AR</v>
      </c>
      <c r="J2005" s="60">
        <v>60.402590032528501</v>
      </c>
      <c r="K2005" s="60">
        <v>29.4076674013005</v>
      </c>
      <c r="L2005" s="60">
        <v>20.082080184912201</v>
      </c>
      <c r="M2005" s="68">
        <v>7</v>
      </c>
      <c r="N2005" s="70">
        <f t="shared" si="250"/>
        <v>0.1</v>
      </c>
      <c r="O2005" s="71">
        <v>16276794.4</v>
      </c>
      <c r="P2005" s="57">
        <f t="shared" si="251"/>
        <v>0.5428941407556348</v>
      </c>
      <c r="Q2005" s="68">
        <v>5</v>
      </c>
      <c r="R2005" s="68">
        <v>7</v>
      </c>
      <c r="S2005" s="72">
        <f t="shared" si="252"/>
        <v>36.63077920624707</v>
      </c>
    </row>
    <row r="2006" spans="1:19" x14ac:dyDescent="0.25">
      <c r="A2006" s="68">
        <f t="shared" si="255"/>
        <v>2004</v>
      </c>
      <c r="B2006" s="68" t="s">
        <v>44</v>
      </c>
      <c r="C2006" s="68" t="s">
        <v>366</v>
      </c>
      <c r="D2006" s="68" t="s">
        <v>3088</v>
      </c>
      <c r="E2006" s="68" t="str">
        <f t="shared" si="253"/>
        <v>SERV</v>
      </c>
      <c r="F2006" s="68" t="s">
        <v>365</v>
      </c>
      <c r="G2006" s="68">
        <f t="shared" si="254"/>
        <v>105</v>
      </c>
      <c r="H2006" s="68">
        <f t="shared" si="256"/>
        <v>24</v>
      </c>
      <c r="I2006" s="68" t="str">
        <f t="shared" si="249"/>
        <v>105_24_SERV</v>
      </c>
      <c r="J2006" s="60">
        <v>39.122192557712197</v>
      </c>
      <c r="K2006" s="60">
        <v>49.679440238687803</v>
      </c>
      <c r="L2006" s="60">
        <v>38.835130650154802</v>
      </c>
      <c r="M2006" s="68">
        <v>27</v>
      </c>
      <c r="N2006" s="70">
        <f t="shared" si="250"/>
        <v>0.32</v>
      </c>
      <c r="O2006" s="71">
        <v>3644415.76</v>
      </c>
      <c r="P2006" s="57">
        <f t="shared" si="251"/>
        <v>0.12155538209547537</v>
      </c>
      <c r="Q2006" s="68">
        <v>16</v>
      </c>
      <c r="R2006" s="68">
        <v>27</v>
      </c>
      <c r="S2006" s="72">
        <f t="shared" si="252"/>
        <v>42.545587815518267</v>
      </c>
    </row>
    <row r="2007" spans="1:19" x14ac:dyDescent="0.25">
      <c r="A2007" s="68">
        <f t="shared" si="255"/>
        <v>2005</v>
      </c>
      <c r="B2007" s="68" t="s">
        <v>44</v>
      </c>
      <c r="C2007" s="68" t="s">
        <v>2233</v>
      </c>
      <c r="D2007" s="68" t="s">
        <v>2399</v>
      </c>
      <c r="E2007" s="68" t="str">
        <f t="shared" si="253"/>
        <v>AD</v>
      </c>
      <c r="F2007" s="68" t="s">
        <v>2232</v>
      </c>
      <c r="G2007" s="68">
        <f t="shared" si="254"/>
        <v>105</v>
      </c>
      <c r="H2007" s="68">
        <f t="shared" si="256"/>
        <v>25</v>
      </c>
      <c r="I2007" s="68" t="str">
        <f t="shared" si="249"/>
        <v>105_25_AD</v>
      </c>
      <c r="J2007" s="60">
        <v>55.1175089935439</v>
      </c>
      <c r="K2007" s="60">
        <v>45.7203525791925</v>
      </c>
      <c r="L2007" s="60">
        <v>15.0352126476132</v>
      </c>
      <c r="M2007" s="68">
        <v>7</v>
      </c>
      <c r="N2007" s="70">
        <f t="shared" si="250"/>
        <v>0.28000000000000003</v>
      </c>
      <c r="O2007" s="71">
        <v>518827.04</v>
      </c>
      <c r="P2007" s="57">
        <f t="shared" si="251"/>
        <v>6.4453659111925826E-2</v>
      </c>
      <c r="Q2007" s="68">
        <v>7</v>
      </c>
      <c r="R2007" s="68">
        <v>8</v>
      </c>
      <c r="S2007" s="72">
        <f t="shared" si="252"/>
        <v>38.624358073449862</v>
      </c>
    </row>
    <row r="2008" spans="1:19" x14ac:dyDescent="0.25">
      <c r="A2008" s="68">
        <f t="shared" si="255"/>
        <v>2006</v>
      </c>
      <c r="B2008" s="68" t="s">
        <v>44</v>
      </c>
      <c r="C2008" s="68" t="s">
        <v>2233</v>
      </c>
      <c r="D2008" s="68" t="s">
        <v>2456</v>
      </c>
      <c r="E2008" s="68" t="str">
        <f t="shared" si="253"/>
        <v>AR</v>
      </c>
      <c r="F2008" s="68" t="s">
        <v>2232</v>
      </c>
      <c r="G2008" s="68">
        <f t="shared" si="254"/>
        <v>105</v>
      </c>
      <c r="H2008" s="68">
        <f t="shared" si="256"/>
        <v>25</v>
      </c>
      <c r="I2008" s="68" t="str">
        <f t="shared" si="249"/>
        <v>105_25_AR</v>
      </c>
      <c r="J2008" s="60">
        <v>66.725848489652705</v>
      </c>
      <c r="K2008" s="60">
        <v>72.550345744370702</v>
      </c>
      <c r="L2008" s="60">
        <v>78.041935751152096</v>
      </c>
      <c r="M2008" s="68">
        <v>7</v>
      </c>
      <c r="N2008" s="70">
        <f t="shared" si="250"/>
        <v>0.24</v>
      </c>
      <c r="O2008" s="71">
        <v>3243617.76</v>
      </c>
      <c r="P2008" s="57">
        <f t="shared" si="251"/>
        <v>0.40295323349459278</v>
      </c>
      <c r="Q2008" s="68">
        <v>6</v>
      </c>
      <c r="R2008" s="68">
        <v>7</v>
      </c>
      <c r="S2008" s="72">
        <f t="shared" si="252"/>
        <v>72.439376661725177</v>
      </c>
    </row>
    <row r="2009" spans="1:19" x14ac:dyDescent="0.25">
      <c r="A2009" s="68">
        <f t="shared" si="255"/>
        <v>2007</v>
      </c>
      <c r="B2009" s="68" t="s">
        <v>44</v>
      </c>
      <c r="C2009" s="68" t="s">
        <v>2233</v>
      </c>
      <c r="D2009" s="68" t="s">
        <v>3088</v>
      </c>
      <c r="E2009" s="68" t="str">
        <f t="shared" si="253"/>
        <v>SERV</v>
      </c>
      <c r="F2009" s="68" t="s">
        <v>2232</v>
      </c>
      <c r="G2009" s="68">
        <f t="shared" si="254"/>
        <v>105</v>
      </c>
      <c r="H2009" s="68">
        <f t="shared" si="256"/>
        <v>25</v>
      </c>
      <c r="I2009" s="68" t="str">
        <f t="shared" si="249"/>
        <v>105_25_SERV</v>
      </c>
      <c r="J2009" s="60">
        <v>53.123442966560297</v>
      </c>
      <c r="K2009" s="60">
        <v>86.438236115712499</v>
      </c>
      <c r="L2009" s="60">
        <v>48.842121067570602</v>
      </c>
      <c r="M2009" s="68">
        <v>19</v>
      </c>
      <c r="N2009" s="70">
        <f t="shared" si="250"/>
        <v>0.48</v>
      </c>
      <c r="O2009" s="71">
        <v>4287168.63</v>
      </c>
      <c r="P2009" s="57">
        <f t="shared" si="251"/>
        <v>0.53259310739348142</v>
      </c>
      <c r="Q2009" s="68">
        <v>12</v>
      </c>
      <c r="R2009" s="68">
        <v>19</v>
      </c>
      <c r="S2009" s="72">
        <f t="shared" si="252"/>
        <v>62.801266716614464</v>
      </c>
    </row>
    <row r="2010" spans="1:19" x14ac:dyDescent="0.25">
      <c r="A2010" s="68">
        <f t="shared" si="255"/>
        <v>2008</v>
      </c>
      <c r="B2010" s="68" t="s">
        <v>44</v>
      </c>
      <c r="C2010" s="68" t="s">
        <v>610</v>
      </c>
      <c r="D2010" s="68" t="s">
        <v>2399</v>
      </c>
      <c r="E2010" s="68" t="str">
        <f t="shared" si="253"/>
        <v>AD</v>
      </c>
      <c r="F2010" s="68" t="s">
        <v>609</v>
      </c>
      <c r="G2010" s="68">
        <f t="shared" si="254"/>
        <v>105</v>
      </c>
      <c r="H2010" s="68">
        <f t="shared" si="256"/>
        <v>26</v>
      </c>
      <c r="I2010" s="68" t="str">
        <f t="shared" si="249"/>
        <v>105_26_AD</v>
      </c>
      <c r="J2010" s="60">
        <v>29.390741382595301</v>
      </c>
      <c r="K2010" s="60">
        <v>79.534407770215594</v>
      </c>
      <c r="L2010" s="60">
        <v>42.227484184819303</v>
      </c>
      <c r="M2010" s="68">
        <v>13</v>
      </c>
      <c r="N2010" s="70">
        <f t="shared" si="250"/>
        <v>0.39393939393939392</v>
      </c>
      <c r="O2010" s="71">
        <v>2261700.9900000002</v>
      </c>
      <c r="P2010" s="57">
        <f t="shared" si="251"/>
        <v>0.23868341626692852</v>
      </c>
      <c r="Q2010" s="68">
        <v>13</v>
      </c>
      <c r="R2010" s="68">
        <v>20</v>
      </c>
      <c r="S2010" s="72">
        <f t="shared" si="252"/>
        <v>50.384211112543397</v>
      </c>
    </row>
    <row r="2011" spans="1:19" x14ac:dyDescent="0.25">
      <c r="A2011" s="68">
        <f t="shared" si="255"/>
        <v>2009</v>
      </c>
      <c r="B2011" s="68" t="s">
        <v>44</v>
      </c>
      <c r="C2011" s="68" t="s">
        <v>610</v>
      </c>
      <c r="D2011" s="68" t="s">
        <v>2456</v>
      </c>
      <c r="E2011" s="68" t="str">
        <f t="shared" si="253"/>
        <v>AR</v>
      </c>
      <c r="F2011" s="68" t="s">
        <v>609</v>
      </c>
      <c r="G2011" s="68">
        <f t="shared" si="254"/>
        <v>105</v>
      </c>
      <c r="H2011" s="68">
        <f t="shared" si="256"/>
        <v>26</v>
      </c>
      <c r="I2011" s="68" t="str">
        <f t="shared" si="249"/>
        <v>105_26_AR</v>
      </c>
      <c r="J2011" s="60">
        <v>62.387066757154003</v>
      </c>
      <c r="K2011" s="60">
        <v>81.426589083106904</v>
      </c>
      <c r="L2011" s="60">
        <v>63.593253918888898</v>
      </c>
      <c r="M2011" s="68">
        <v>7</v>
      </c>
      <c r="N2011" s="70">
        <f t="shared" si="250"/>
        <v>0.12121212121212122</v>
      </c>
      <c r="O2011" s="71">
        <v>647166.22</v>
      </c>
      <c r="P2011" s="57">
        <f t="shared" si="251"/>
        <v>6.8297199747060555E-2</v>
      </c>
      <c r="Q2011" s="68">
        <v>4</v>
      </c>
      <c r="R2011" s="68">
        <v>7</v>
      </c>
      <c r="S2011" s="72">
        <f t="shared" si="252"/>
        <v>69.135636586383271</v>
      </c>
    </row>
    <row r="2012" spans="1:19" x14ac:dyDescent="0.25">
      <c r="A2012" s="68">
        <f t="shared" si="255"/>
        <v>2010</v>
      </c>
      <c r="B2012" s="68" t="s">
        <v>44</v>
      </c>
      <c r="C2012" s="68" t="s">
        <v>610</v>
      </c>
      <c r="D2012" s="68" t="s">
        <v>3088</v>
      </c>
      <c r="E2012" s="68" t="str">
        <f t="shared" si="253"/>
        <v>SERV</v>
      </c>
      <c r="F2012" s="68" t="s">
        <v>609</v>
      </c>
      <c r="G2012" s="68">
        <f t="shared" si="254"/>
        <v>105</v>
      </c>
      <c r="H2012" s="68">
        <f t="shared" si="256"/>
        <v>26</v>
      </c>
      <c r="I2012" s="68" t="str">
        <f t="shared" si="249"/>
        <v>105_26_SERV</v>
      </c>
      <c r="J2012" s="60">
        <v>47.748731461293097</v>
      </c>
      <c r="K2012" s="60">
        <v>84.394855288664104</v>
      </c>
      <c r="L2012" s="60">
        <v>47.536383676988898</v>
      </c>
      <c r="M2012" s="68">
        <v>49</v>
      </c>
      <c r="N2012" s="70">
        <f t="shared" si="250"/>
        <v>0.48484848484848486</v>
      </c>
      <c r="O2012" s="71">
        <v>6566868.5799999898</v>
      </c>
      <c r="P2012" s="57">
        <f t="shared" si="251"/>
        <v>0.69301938398601093</v>
      </c>
      <c r="Q2012" s="68">
        <v>16</v>
      </c>
      <c r="R2012" s="68">
        <v>49</v>
      </c>
      <c r="S2012" s="72">
        <f t="shared" si="252"/>
        <v>59.893323475648693</v>
      </c>
    </row>
    <row r="2013" spans="1:19" x14ac:dyDescent="0.25">
      <c r="A2013" s="68">
        <f t="shared" si="255"/>
        <v>2011</v>
      </c>
      <c r="B2013" s="68" t="s">
        <v>44</v>
      </c>
      <c r="C2013" s="68" t="s">
        <v>1207</v>
      </c>
      <c r="D2013" s="68" t="s">
        <v>2399</v>
      </c>
      <c r="E2013" s="68" t="str">
        <f t="shared" si="253"/>
        <v>AD</v>
      </c>
      <c r="F2013" s="68" t="s">
        <v>1206</v>
      </c>
      <c r="G2013" s="68">
        <f t="shared" si="254"/>
        <v>105</v>
      </c>
      <c r="H2013" s="68">
        <f t="shared" si="256"/>
        <v>27</v>
      </c>
      <c r="I2013" s="68" t="str">
        <f t="shared" si="249"/>
        <v>105_27_AD</v>
      </c>
      <c r="J2013" s="60">
        <v>25.900808145134398</v>
      </c>
      <c r="K2013" s="60">
        <v>83.3229318158848</v>
      </c>
      <c r="L2013" s="60">
        <v>50.152298755659203</v>
      </c>
      <c r="M2013" s="68">
        <v>22</v>
      </c>
      <c r="N2013" s="70">
        <f t="shared" si="250"/>
        <v>0.48936170212765956</v>
      </c>
      <c r="O2013" s="71">
        <v>7228364.5699999901</v>
      </c>
      <c r="P2013" s="57">
        <f t="shared" si="251"/>
        <v>0.2402967189679826</v>
      </c>
      <c r="Q2013" s="68">
        <v>23</v>
      </c>
      <c r="R2013" s="68">
        <v>32</v>
      </c>
      <c r="S2013" s="72">
        <f t="shared" si="252"/>
        <v>53.125346238892803</v>
      </c>
    </row>
    <row r="2014" spans="1:19" x14ac:dyDescent="0.25">
      <c r="A2014" s="68">
        <f t="shared" si="255"/>
        <v>2012</v>
      </c>
      <c r="B2014" s="68" t="s">
        <v>44</v>
      </c>
      <c r="C2014" s="68" t="s">
        <v>1207</v>
      </c>
      <c r="D2014" s="68" t="s">
        <v>2456</v>
      </c>
      <c r="E2014" s="68" t="str">
        <f t="shared" si="253"/>
        <v>AR</v>
      </c>
      <c r="F2014" s="68" t="s">
        <v>1206</v>
      </c>
      <c r="G2014" s="68">
        <f t="shared" si="254"/>
        <v>105</v>
      </c>
      <c r="H2014" s="68">
        <f t="shared" si="256"/>
        <v>27</v>
      </c>
      <c r="I2014" s="68" t="str">
        <f t="shared" si="249"/>
        <v>105_27_AR</v>
      </c>
      <c r="J2014" s="60">
        <v>42.659125125198699</v>
      </c>
      <c r="K2014" s="60">
        <v>80.725382961934997</v>
      </c>
      <c r="L2014" s="60">
        <v>70.287280647192901</v>
      </c>
      <c r="M2014" s="68">
        <v>4</v>
      </c>
      <c r="N2014" s="70">
        <f t="shared" si="250"/>
        <v>6.3829787234042548E-2</v>
      </c>
      <c r="O2014" s="71">
        <v>7582280.1299999999</v>
      </c>
      <c r="P2014" s="57">
        <f t="shared" si="251"/>
        <v>0.25206213935265459</v>
      </c>
      <c r="Q2014" s="68">
        <v>3</v>
      </c>
      <c r="R2014" s="68">
        <v>5</v>
      </c>
      <c r="S2014" s="72">
        <f t="shared" si="252"/>
        <v>64.557262911442194</v>
      </c>
    </row>
    <row r="2015" spans="1:19" x14ac:dyDescent="0.25">
      <c r="A2015" s="68">
        <f t="shared" si="255"/>
        <v>2013</v>
      </c>
      <c r="B2015" s="68" t="s">
        <v>44</v>
      </c>
      <c r="C2015" s="68" t="s">
        <v>1207</v>
      </c>
      <c r="D2015" s="68" t="s">
        <v>3088</v>
      </c>
      <c r="E2015" s="68" t="str">
        <f t="shared" si="253"/>
        <v>SERV</v>
      </c>
      <c r="F2015" s="68" t="s">
        <v>1206</v>
      </c>
      <c r="G2015" s="68">
        <f t="shared" si="254"/>
        <v>105</v>
      </c>
      <c r="H2015" s="68">
        <f t="shared" si="256"/>
        <v>27</v>
      </c>
      <c r="I2015" s="68" t="str">
        <f t="shared" si="249"/>
        <v>105_27_SERV</v>
      </c>
      <c r="J2015" s="60">
        <v>18.978158695247199</v>
      </c>
      <c r="K2015" s="60">
        <v>65.326962055370899</v>
      </c>
      <c r="L2015" s="60">
        <v>36.723287695977099</v>
      </c>
      <c r="M2015" s="68">
        <v>41</v>
      </c>
      <c r="N2015" s="70">
        <f t="shared" si="250"/>
        <v>0.44680851063829785</v>
      </c>
      <c r="O2015" s="71">
        <v>15270351</v>
      </c>
      <c r="P2015" s="57">
        <f t="shared" si="251"/>
        <v>0.50764114167936292</v>
      </c>
      <c r="Q2015" s="68">
        <v>21</v>
      </c>
      <c r="R2015" s="68">
        <v>42</v>
      </c>
      <c r="S2015" s="72">
        <f t="shared" si="252"/>
        <v>40.342802815531734</v>
      </c>
    </row>
    <row r="2016" spans="1:19" x14ac:dyDescent="0.25">
      <c r="A2016" s="68">
        <f t="shared" si="255"/>
        <v>2014</v>
      </c>
      <c r="B2016" s="68" t="s">
        <v>44</v>
      </c>
      <c r="C2016" s="68" t="s">
        <v>1317</v>
      </c>
      <c r="D2016" s="68" t="s">
        <v>2399</v>
      </c>
      <c r="E2016" s="68" t="str">
        <f t="shared" si="253"/>
        <v>AD</v>
      </c>
      <c r="F2016" s="68" t="s">
        <v>1316</v>
      </c>
      <c r="G2016" s="68">
        <f t="shared" si="254"/>
        <v>105</v>
      </c>
      <c r="H2016" s="68">
        <f t="shared" si="256"/>
        <v>28</v>
      </c>
      <c r="I2016" s="68" t="str">
        <f t="shared" si="249"/>
        <v>105_28_AD</v>
      </c>
      <c r="J2016" s="60">
        <v>21.248497890765499</v>
      </c>
      <c r="K2016" s="60">
        <v>76.265738768055996</v>
      </c>
      <c r="L2016" s="60">
        <v>26.543186534638501</v>
      </c>
      <c r="M2016" s="68">
        <v>56</v>
      </c>
      <c r="N2016" s="70">
        <f t="shared" si="250"/>
        <v>0.66666666666666663</v>
      </c>
      <c r="O2016" s="71">
        <v>46937592.494999997</v>
      </c>
      <c r="P2016" s="57">
        <f t="shared" si="251"/>
        <v>0.48172796594323297</v>
      </c>
      <c r="Q2016" s="68">
        <v>48</v>
      </c>
      <c r="R2016" s="68">
        <v>78</v>
      </c>
      <c r="S2016" s="72">
        <f t="shared" si="252"/>
        <v>41.352474397819996</v>
      </c>
    </row>
    <row r="2017" spans="1:19" x14ac:dyDescent="0.25">
      <c r="A2017" s="68">
        <f t="shared" si="255"/>
        <v>2015</v>
      </c>
      <c r="B2017" s="68" t="s">
        <v>44</v>
      </c>
      <c r="C2017" s="68" t="s">
        <v>1317</v>
      </c>
      <c r="D2017" s="68" t="s">
        <v>2456</v>
      </c>
      <c r="E2017" s="68" t="str">
        <f t="shared" si="253"/>
        <v>AR</v>
      </c>
      <c r="F2017" s="68" t="s">
        <v>1316</v>
      </c>
      <c r="G2017" s="68">
        <f t="shared" si="254"/>
        <v>105</v>
      </c>
      <c r="H2017" s="68">
        <f t="shared" si="256"/>
        <v>28</v>
      </c>
      <c r="I2017" s="68" t="str">
        <f t="shared" si="249"/>
        <v>105_28_AR</v>
      </c>
      <c r="J2017" s="60">
        <v>63.409553496301001</v>
      </c>
      <c r="K2017" s="60">
        <v>46.679001260668002</v>
      </c>
      <c r="L2017" s="60">
        <v>29.223610435752502</v>
      </c>
      <c r="M2017" s="68">
        <v>10</v>
      </c>
      <c r="N2017" s="70">
        <f t="shared" si="250"/>
        <v>4.1666666666666664E-2</v>
      </c>
      <c r="O2017" s="71">
        <v>7181008.1299999999</v>
      </c>
      <c r="P2017" s="57">
        <f t="shared" si="251"/>
        <v>7.3699826855312581E-2</v>
      </c>
      <c r="Q2017" s="68">
        <v>3</v>
      </c>
      <c r="R2017" s="68">
        <v>10</v>
      </c>
      <c r="S2017" s="72">
        <f t="shared" si="252"/>
        <v>46.437388397573834</v>
      </c>
    </row>
    <row r="2018" spans="1:19" x14ac:dyDescent="0.25">
      <c r="A2018" s="68">
        <f t="shared" si="255"/>
        <v>2016</v>
      </c>
      <c r="B2018" s="68" t="s">
        <v>44</v>
      </c>
      <c r="C2018" s="68" t="s">
        <v>1317</v>
      </c>
      <c r="D2018" s="68" t="s">
        <v>3088</v>
      </c>
      <c r="E2018" s="68" t="str">
        <f t="shared" si="253"/>
        <v>SERV</v>
      </c>
      <c r="F2018" s="68" t="s">
        <v>1316</v>
      </c>
      <c r="G2018" s="68">
        <f t="shared" si="254"/>
        <v>105</v>
      </c>
      <c r="H2018" s="68">
        <f t="shared" si="256"/>
        <v>28</v>
      </c>
      <c r="I2018" s="68" t="str">
        <f t="shared" si="249"/>
        <v>105_28_SERV</v>
      </c>
      <c r="J2018" s="60">
        <v>28.443949920258898</v>
      </c>
      <c r="K2018" s="60">
        <v>64.061523508092705</v>
      </c>
      <c r="L2018" s="60">
        <v>25.0069241662375</v>
      </c>
      <c r="M2018" s="68">
        <v>52</v>
      </c>
      <c r="N2018" s="70">
        <f t="shared" si="250"/>
        <v>0.29166666666666669</v>
      </c>
      <c r="O2018" s="71">
        <v>43317288.119999997</v>
      </c>
      <c r="P2018" s="57">
        <f t="shared" si="251"/>
        <v>0.44457220720145435</v>
      </c>
      <c r="Q2018" s="68">
        <v>21</v>
      </c>
      <c r="R2018" s="68">
        <v>66</v>
      </c>
      <c r="S2018" s="72">
        <f t="shared" si="252"/>
        <v>39.17079919819637</v>
      </c>
    </row>
    <row r="2019" spans="1:19" x14ac:dyDescent="0.25">
      <c r="A2019" s="68">
        <f t="shared" si="255"/>
        <v>2017</v>
      </c>
      <c r="B2019" s="68" t="s">
        <v>44</v>
      </c>
      <c r="C2019" s="68" t="s">
        <v>45</v>
      </c>
      <c r="D2019" s="68" t="s">
        <v>2399</v>
      </c>
      <c r="E2019" s="68" t="str">
        <f t="shared" si="253"/>
        <v>AD</v>
      </c>
      <c r="F2019" s="68" t="s">
        <v>43</v>
      </c>
      <c r="G2019" s="68">
        <f t="shared" si="254"/>
        <v>105</v>
      </c>
      <c r="H2019" s="68">
        <f t="shared" si="256"/>
        <v>29</v>
      </c>
      <c r="I2019" s="68" t="str">
        <f t="shared" si="249"/>
        <v>105_29_AD</v>
      </c>
      <c r="J2019" s="60">
        <v>13.668398415734799</v>
      </c>
      <c r="K2019" s="60">
        <v>38.5436172009559</v>
      </c>
      <c r="L2019" s="60">
        <v>53.440836235191803</v>
      </c>
      <c r="M2019" s="68">
        <v>54</v>
      </c>
      <c r="N2019" s="70">
        <f t="shared" si="250"/>
        <v>0.33739837398373984</v>
      </c>
      <c r="O2019" s="71">
        <v>148463784.91499901</v>
      </c>
      <c r="P2019" s="57">
        <f t="shared" si="251"/>
        <v>5.5175225934517791E-2</v>
      </c>
      <c r="Q2019" s="68">
        <v>83</v>
      </c>
      <c r="R2019" s="68">
        <v>221</v>
      </c>
      <c r="S2019" s="72">
        <f t="shared" si="252"/>
        <v>35.217617283960834</v>
      </c>
    </row>
    <row r="2020" spans="1:19" x14ac:dyDescent="0.25">
      <c r="A2020" s="68">
        <f t="shared" si="255"/>
        <v>2018</v>
      </c>
      <c r="B2020" s="68" t="s">
        <v>44</v>
      </c>
      <c r="C2020" s="68" t="s">
        <v>45</v>
      </c>
      <c r="D2020" s="68" t="s">
        <v>2456</v>
      </c>
      <c r="E2020" s="68" t="str">
        <f t="shared" si="253"/>
        <v>AR</v>
      </c>
      <c r="F2020" s="68" t="s">
        <v>43</v>
      </c>
      <c r="G2020" s="68">
        <f t="shared" si="254"/>
        <v>105</v>
      </c>
      <c r="H2020" s="68">
        <f t="shared" si="256"/>
        <v>29</v>
      </c>
      <c r="I2020" s="68" t="str">
        <f t="shared" si="249"/>
        <v>105_29_AR</v>
      </c>
      <c r="J2020" s="60">
        <v>43.815892842304301</v>
      </c>
      <c r="K2020" s="60">
        <v>34.647148785474698</v>
      </c>
      <c r="L2020" s="60">
        <v>87.488663131969204</v>
      </c>
      <c r="M2020" s="68">
        <v>17</v>
      </c>
      <c r="N2020" s="70">
        <f t="shared" si="250"/>
        <v>4.4715447154471545E-2</v>
      </c>
      <c r="O2020" s="71">
        <v>631580001.71795595</v>
      </c>
      <c r="P2020" s="57">
        <f t="shared" si="251"/>
        <v>0.23472100829480314</v>
      </c>
      <c r="Q2020" s="68">
        <v>11</v>
      </c>
      <c r="R2020" s="68">
        <v>112</v>
      </c>
      <c r="S2020" s="72">
        <f t="shared" si="252"/>
        <v>55.317234919916075</v>
      </c>
    </row>
    <row r="2021" spans="1:19" x14ac:dyDescent="0.25">
      <c r="A2021" s="68">
        <f t="shared" si="255"/>
        <v>2019</v>
      </c>
      <c r="B2021" s="68" t="s">
        <v>44</v>
      </c>
      <c r="C2021" s="68" t="s">
        <v>45</v>
      </c>
      <c r="D2021" s="68" t="s">
        <v>3088</v>
      </c>
      <c r="E2021" s="68" t="str">
        <f t="shared" si="253"/>
        <v>SERV</v>
      </c>
      <c r="F2021" s="68" t="s">
        <v>43</v>
      </c>
      <c r="G2021" s="68">
        <f t="shared" si="254"/>
        <v>105</v>
      </c>
      <c r="H2021" s="68">
        <f t="shared" si="256"/>
        <v>29</v>
      </c>
      <c r="I2021" s="68" t="str">
        <f t="shared" si="249"/>
        <v>105_29_SERV</v>
      </c>
      <c r="J2021" s="60">
        <v>18.392699540980601</v>
      </c>
      <c r="K2021" s="60">
        <v>49.670615676825697</v>
      </c>
      <c r="L2021" s="60">
        <v>55.574143034364603</v>
      </c>
      <c r="M2021" s="68">
        <v>253</v>
      </c>
      <c r="N2021" s="70">
        <f t="shared" si="250"/>
        <v>0.61788617886178865</v>
      </c>
      <c r="O2021" s="71">
        <v>1910725166.2879901</v>
      </c>
      <c r="P2021" s="57">
        <f t="shared" si="251"/>
        <v>0.71010376577067902</v>
      </c>
      <c r="Q2021" s="68">
        <v>152</v>
      </c>
      <c r="R2021" s="68">
        <v>271</v>
      </c>
      <c r="S2021" s="72">
        <f t="shared" si="252"/>
        <v>41.212486084056962</v>
      </c>
    </row>
    <row r="2022" spans="1:19" x14ac:dyDescent="0.25">
      <c r="A2022" s="68">
        <f t="shared" si="255"/>
        <v>2020</v>
      </c>
      <c r="B2022" s="68" t="s">
        <v>44</v>
      </c>
      <c r="C2022" s="68" t="s">
        <v>2212</v>
      </c>
      <c r="D2022" s="68" t="s">
        <v>2399</v>
      </c>
      <c r="E2022" s="68" t="str">
        <f t="shared" si="253"/>
        <v>AD</v>
      </c>
      <c r="F2022" s="68" t="s">
        <v>2211</v>
      </c>
      <c r="G2022" s="68">
        <f t="shared" si="254"/>
        <v>105</v>
      </c>
      <c r="H2022" s="68">
        <f t="shared" si="256"/>
        <v>30</v>
      </c>
      <c r="I2022" s="68" t="str">
        <f t="shared" si="249"/>
        <v>105_30_AD</v>
      </c>
      <c r="J2022" s="60">
        <v>46.642280049025999</v>
      </c>
      <c r="K2022" s="60">
        <v>37.763256475677501</v>
      </c>
      <c r="L2022" s="60">
        <v>13.6762534866035</v>
      </c>
      <c r="M2022" s="68">
        <v>8</v>
      </c>
      <c r="N2022" s="70">
        <f t="shared" si="250"/>
        <v>0.21621621621621623</v>
      </c>
      <c r="O2022" s="71">
        <v>1652193.3</v>
      </c>
      <c r="P2022" s="57">
        <f t="shared" si="251"/>
        <v>0.17229016326826208</v>
      </c>
      <c r="Q2022" s="68">
        <v>8</v>
      </c>
      <c r="R2022" s="68">
        <v>8</v>
      </c>
      <c r="S2022" s="72">
        <f t="shared" si="252"/>
        <v>32.693930003769005</v>
      </c>
    </row>
    <row r="2023" spans="1:19" x14ac:dyDescent="0.25">
      <c r="A2023" s="68">
        <f t="shared" si="255"/>
        <v>2021</v>
      </c>
      <c r="B2023" s="68" t="s">
        <v>44</v>
      </c>
      <c r="C2023" s="68" t="s">
        <v>2212</v>
      </c>
      <c r="D2023" s="68" t="s">
        <v>2456</v>
      </c>
      <c r="E2023" s="68" t="str">
        <f t="shared" si="253"/>
        <v>AR</v>
      </c>
      <c r="F2023" s="68" t="s">
        <v>2211</v>
      </c>
      <c r="G2023" s="68">
        <f t="shared" si="254"/>
        <v>105</v>
      </c>
      <c r="H2023" s="68">
        <f t="shared" si="256"/>
        <v>30</v>
      </c>
      <c r="I2023" s="68" t="str">
        <f t="shared" si="249"/>
        <v>105_30_AR</v>
      </c>
      <c r="J2023" s="60">
        <v>81.340903527699496</v>
      </c>
      <c r="K2023" s="60">
        <v>37.962269004632802</v>
      </c>
      <c r="L2023" s="60">
        <v>25.056113934416</v>
      </c>
      <c r="M2023" s="68">
        <v>9</v>
      </c>
      <c r="N2023" s="70">
        <f t="shared" si="250"/>
        <v>0.10810810810810811</v>
      </c>
      <c r="O2023" s="71">
        <v>4827763.71</v>
      </c>
      <c r="P2023" s="57">
        <f t="shared" si="251"/>
        <v>0.50343758070952749</v>
      </c>
      <c r="Q2023" s="68">
        <v>4</v>
      </c>
      <c r="R2023" s="68">
        <v>9</v>
      </c>
      <c r="S2023" s="72">
        <f t="shared" si="252"/>
        <v>48.119762155582769</v>
      </c>
    </row>
    <row r="2024" spans="1:19" x14ac:dyDescent="0.25">
      <c r="A2024" s="68">
        <f t="shared" si="255"/>
        <v>2022</v>
      </c>
      <c r="B2024" s="68" t="s">
        <v>44</v>
      </c>
      <c r="C2024" s="68" t="s">
        <v>2212</v>
      </c>
      <c r="D2024" s="68" t="s">
        <v>3088</v>
      </c>
      <c r="E2024" s="68" t="str">
        <f t="shared" si="253"/>
        <v>SERV</v>
      </c>
      <c r="F2024" s="68" t="s">
        <v>2211</v>
      </c>
      <c r="G2024" s="68">
        <f t="shared" si="254"/>
        <v>105</v>
      </c>
      <c r="H2024" s="68">
        <f t="shared" si="256"/>
        <v>30</v>
      </c>
      <c r="I2024" s="68" t="str">
        <f t="shared" si="249"/>
        <v>105_30_SERV</v>
      </c>
      <c r="J2024" s="60">
        <v>31.8161848187125</v>
      </c>
      <c r="K2024" s="60">
        <v>58.814354942343101</v>
      </c>
      <c r="L2024" s="60">
        <v>41.941612238263403</v>
      </c>
      <c r="M2024" s="68">
        <v>28</v>
      </c>
      <c r="N2024" s="70">
        <f t="shared" si="250"/>
        <v>0.67567567567567566</v>
      </c>
      <c r="O2024" s="71">
        <v>3109640.38</v>
      </c>
      <c r="P2024" s="57">
        <f t="shared" si="251"/>
        <v>0.32427225602221033</v>
      </c>
      <c r="Q2024" s="68">
        <v>25</v>
      </c>
      <c r="R2024" s="68">
        <v>34</v>
      </c>
      <c r="S2024" s="72">
        <f t="shared" si="252"/>
        <v>44.190717333106335</v>
      </c>
    </row>
    <row r="2025" spans="1:19" x14ac:dyDescent="0.25">
      <c r="A2025" s="68">
        <f t="shared" si="255"/>
        <v>2023</v>
      </c>
      <c r="B2025" s="68" t="s">
        <v>44</v>
      </c>
      <c r="C2025" s="68" t="s">
        <v>2010</v>
      </c>
      <c r="D2025" s="68" t="s">
        <v>2399</v>
      </c>
      <c r="E2025" s="68" t="str">
        <f t="shared" si="253"/>
        <v>AD</v>
      </c>
      <c r="F2025" s="68" t="s">
        <v>2009</v>
      </c>
      <c r="G2025" s="68">
        <f t="shared" si="254"/>
        <v>105</v>
      </c>
      <c r="H2025" s="68">
        <f t="shared" si="256"/>
        <v>31</v>
      </c>
      <c r="I2025" s="68" t="str">
        <f t="shared" si="249"/>
        <v>105_31_AD</v>
      </c>
      <c r="J2025" s="60">
        <v>30.281207077646801</v>
      </c>
      <c r="K2025" s="60">
        <v>25.364482268391001</v>
      </c>
      <c r="L2025" s="60">
        <v>18.710670520290101</v>
      </c>
      <c r="M2025" s="68">
        <v>28</v>
      </c>
      <c r="N2025" s="70">
        <f t="shared" si="250"/>
        <v>0.61764705882352944</v>
      </c>
      <c r="O2025" s="71">
        <v>1500706.85</v>
      </c>
      <c r="P2025" s="57">
        <f t="shared" si="251"/>
        <v>1.7309485791646186E-3</v>
      </c>
      <c r="Q2025" s="68">
        <v>21</v>
      </c>
      <c r="R2025" s="68">
        <v>29</v>
      </c>
      <c r="S2025" s="72">
        <f t="shared" si="252"/>
        <v>24.785453288775965</v>
      </c>
    </row>
    <row r="2026" spans="1:19" x14ac:dyDescent="0.25">
      <c r="A2026" s="68">
        <f t="shared" si="255"/>
        <v>2024</v>
      </c>
      <c r="B2026" s="68" t="s">
        <v>44</v>
      </c>
      <c r="C2026" s="68" t="s">
        <v>2010</v>
      </c>
      <c r="D2026" s="68" t="s">
        <v>2456</v>
      </c>
      <c r="E2026" s="68" t="str">
        <f t="shared" si="253"/>
        <v>AR</v>
      </c>
      <c r="F2026" s="68" t="s">
        <v>2009</v>
      </c>
      <c r="G2026" s="68">
        <f t="shared" si="254"/>
        <v>105</v>
      </c>
      <c r="H2026" s="68">
        <f t="shared" si="256"/>
        <v>31</v>
      </c>
      <c r="I2026" s="68" t="str">
        <f t="shared" si="249"/>
        <v>105_31_AR</v>
      </c>
      <c r="J2026" s="60">
        <v>46.846690788686502</v>
      </c>
      <c r="K2026" s="60">
        <v>58.961173237558803</v>
      </c>
      <c r="L2026" s="60">
        <v>27.612860254254301</v>
      </c>
      <c r="M2026" s="68">
        <v>4</v>
      </c>
      <c r="N2026" s="70">
        <f t="shared" si="250"/>
        <v>8.8235294117647065E-2</v>
      </c>
      <c r="O2026" s="71">
        <v>605791.32999999996</v>
      </c>
      <c r="P2026" s="57">
        <f t="shared" si="251"/>
        <v>6.9873316159897877E-4</v>
      </c>
      <c r="Q2026" s="68">
        <v>3</v>
      </c>
      <c r="R2026" s="68">
        <v>4</v>
      </c>
      <c r="S2026" s="72">
        <f t="shared" si="252"/>
        <v>44.473574760166535</v>
      </c>
    </row>
    <row r="2027" spans="1:19" x14ac:dyDescent="0.25">
      <c r="A2027" s="68">
        <f t="shared" si="255"/>
        <v>2025</v>
      </c>
      <c r="B2027" s="68" t="s">
        <v>44</v>
      </c>
      <c r="C2027" s="68" t="s">
        <v>2010</v>
      </c>
      <c r="D2027" s="68" t="s">
        <v>3088</v>
      </c>
      <c r="E2027" s="68" t="str">
        <f t="shared" si="253"/>
        <v>SERV</v>
      </c>
      <c r="F2027" s="68" t="s">
        <v>2009</v>
      </c>
      <c r="G2027" s="68">
        <f t="shared" si="254"/>
        <v>105</v>
      </c>
      <c r="H2027" s="68">
        <f t="shared" si="256"/>
        <v>31</v>
      </c>
      <c r="I2027" s="68" t="str">
        <f t="shared" si="249"/>
        <v>105_31_SERV</v>
      </c>
      <c r="J2027" s="60">
        <v>75.132531653422703</v>
      </c>
      <c r="K2027" s="60">
        <v>54.938253514414903</v>
      </c>
      <c r="L2027" s="60">
        <v>15.008910749581499</v>
      </c>
      <c r="M2027" s="68">
        <v>15</v>
      </c>
      <c r="N2027" s="70">
        <f t="shared" si="250"/>
        <v>0.29411764705882354</v>
      </c>
      <c r="O2027" s="71">
        <v>864878730.64999998</v>
      </c>
      <c r="P2027" s="57">
        <f t="shared" si="251"/>
        <v>0.99757031825923648</v>
      </c>
      <c r="Q2027" s="68">
        <v>10</v>
      </c>
      <c r="R2027" s="68">
        <v>15</v>
      </c>
      <c r="S2027" s="72">
        <f t="shared" si="252"/>
        <v>48.359898639139708</v>
      </c>
    </row>
    <row r="2028" spans="1:19" x14ac:dyDescent="0.25">
      <c r="A2028" s="68">
        <f t="shared" si="255"/>
        <v>2026</v>
      </c>
      <c r="B2028" s="68" t="s">
        <v>44</v>
      </c>
      <c r="C2028" s="68" t="s">
        <v>276</v>
      </c>
      <c r="D2028" s="68" t="s">
        <v>2399</v>
      </c>
      <c r="E2028" s="68" t="str">
        <f t="shared" si="253"/>
        <v>AD</v>
      </c>
      <c r="F2028" s="68" t="s">
        <v>275</v>
      </c>
      <c r="G2028" s="68">
        <f t="shared" si="254"/>
        <v>105</v>
      </c>
      <c r="H2028" s="68">
        <f t="shared" si="256"/>
        <v>32</v>
      </c>
      <c r="I2028" s="68" t="str">
        <f t="shared" si="249"/>
        <v>105_32_AD</v>
      </c>
      <c r="J2028" s="60">
        <v>28.952933049364699</v>
      </c>
      <c r="K2028" s="60">
        <v>81.888595092212199</v>
      </c>
      <c r="L2028" s="60">
        <v>44.000892469437098</v>
      </c>
      <c r="M2028" s="68">
        <v>45</v>
      </c>
      <c r="N2028" s="70">
        <f t="shared" si="250"/>
        <v>0.47887323943661969</v>
      </c>
      <c r="O2028" s="71">
        <v>12929069.439999999</v>
      </c>
      <c r="P2028" s="57">
        <f t="shared" si="251"/>
        <v>0.23441719110558959</v>
      </c>
      <c r="Q2028" s="68">
        <v>34</v>
      </c>
      <c r="R2028" s="68">
        <v>48</v>
      </c>
      <c r="S2028" s="72">
        <f t="shared" si="252"/>
        <v>51.614140203671333</v>
      </c>
    </row>
    <row r="2029" spans="1:19" x14ac:dyDescent="0.25">
      <c r="A2029" s="68">
        <f t="shared" si="255"/>
        <v>2027</v>
      </c>
      <c r="B2029" s="68" t="s">
        <v>44</v>
      </c>
      <c r="C2029" s="68" t="s">
        <v>276</v>
      </c>
      <c r="D2029" s="68" t="s">
        <v>2456</v>
      </c>
      <c r="E2029" s="68" t="str">
        <f t="shared" si="253"/>
        <v>AR</v>
      </c>
      <c r="F2029" s="68" t="s">
        <v>275</v>
      </c>
      <c r="G2029" s="68">
        <f t="shared" si="254"/>
        <v>105</v>
      </c>
      <c r="H2029" s="68">
        <f t="shared" si="256"/>
        <v>32</v>
      </c>
      <c r="I2029" s="68" t="str">
        <f t="shared" si="249"/>
        <v>105_32_AR</v>
      </c>
      <c r="J2029" s="60">
        <v>50.826594951620997</v>
      </c>
      <c r="K2029" s="60">
        <v>94.131000643938293</v>
      </c>
      <c r="L2029" s="60">
        <v>58.917023007775398</v>
      </c>
      <c r="M2029" s="68">
        <v>16</v>
      </c>
      <c r="N2029" s="70">
        <f t="shared" si="250"/>
        <v>0.11267605633802817</v>
      </c>
      <c r="O2029" s="71">
        <v>8660621.6499999892</v>
      </c>
      <c r="P2029" s="57">
        <f t="shared" si="251"/>
        <v>0.15702588727230582</v>
      </c>
      <c r="Q2029" s="68">
        <v>8</v>
      </c>
      <c r="R2029" s="68">
        <v>16</v>
      </c>
      <c r="S2029" s="72">
        <f t="shared" si="252"/>
        <v>67.958206201111565</v>
      </c>
    </row>
    <row r="2030" spans="1:19" x14ac:dyDescent="0.25">
      <c r="A2030" s="68">
        <f t="shared" si="255"/>
        <v>2028</v>
      </c>
      <c r="B2030" s="68" t="s">
        <v>44</v>
      </c>
      <c r="C2030" s="68" t="s">
        <v>276</v>
      </c>
      <c r="D2030" s="68" t="s">
        <v>3088</v>
      </c>
      <c r="E2030" s="68" t="str">
        <f t="shared" si="253"/>
        <v>SERV</v>
      </c>
      <c r="F2030" s="68" t="s">
        <v>275</v>
      </c>
      <c r="G2030" s="68">
        <f t="shared" si="254"/>
        <v>105</v>
      </c>
      <c r="H2030" s="68">
        <f t="shared" si="256"/>
        <v>32</v>
      </c>
      <c r="I2030" s="68" t="str">
        <f t="shared" si="249"/>
        <v>105_32_SERV</v>
      </c>
      <c r="J2030" s="60">
        <v>29.617502139189401</v>
      </c>
      <c r="K2030" s="60">
        <v>81.482609842701294</v>
      </c>
      <c r="L2030" s="60">
        <v>42.717349702193196</v>
      </c>
      <c r="M2030" s="68">
        <v>60</v>
      </c>
      <c r="N2030" s="70">
        <f t="shared" si="250"/>
        <v>0.40845070422535212</v>
      </c>
      <c r="O2030" s="71">
        <v>33564409.934</v>
      </c>
      <c r="P2030" s="57">
        <f t="shared" si="251"/>
        <v>0.60855692162210462</v>
      </c>
      <c r="Q2030" s="68">
        <v>29</v>
      </c>
      <c r="R2030" s="68">
        <v>60</v>
      </c>
      <c r="S2030" s="72">
        <f t="shared" si="252"/>
        <v>51.272487228027963</v>
      </c>
    </row>
    <row r="2031" spans="1:19" x14ac:dyDescent="0.25">
      <c r="A2031" s="68">
        <f t="shared" si="255"/>
        <v>2029</v>
      </c>
      <c r="B2031" s="68" t="s">
        <v>537</v>
      </c>
      <c r="C2031" s="68" t="s">
        <v>538</v>
      </c>
      <c r="D2031" s="68" t="s">
        <v>2399</v>
      </c>
      <c r="E2031" s="68" t="str">
        <f t="shared" si="253"/>
        <v>AD</v>
      </c>
      <c r="F2031" s="68" t="s">
        <v>536</v>
      </c>
      <c r="G2031" s="68">
        <f t="shared" si="254"/>
        <v>106</v>
      </c>
      <c r="H2031" s="68">
        <f t="shared" si="256"/>
        <v>1</v>
      </c>
      <c r="I2031" s="68" t="str">
        <f t="shared" si="249"/>
        <v>106_1_AD</v>
      </c>
      <c r="J2031" s="60">
        <v>14.970098442773001</v>
      </c>
      <c r="K2031" s="60">
        <v>26.774565323496098</v>
      </c>
      <c r="L2031" s="60">
        <v>26.729040182470101</v>
      </c>
      <c r="M2031" s="68">
        <v>1805</v>
      </c>
      <c r="N2031" s="70">
        <f t="shared" si="250"/>
        <v>0.65798045602605859</v>
      </c>
      <c r="O2031" s="71">
        <v>732035757.274647</v>
      </c>
      <c r="P2031" s="57">
        <f t="shared" si="251"/>
        <v>0.50297047096071712</v>
      </c>
      <c r="Q2031" s="68">
        <v>808</v>
      </c>
      <c r="R2031" s="68">
        <v>2066</v>
      </c>
      <c r="S2031" s="72">
        <f t="shared" si="252"/>
        <v>22.824567982913067</v>
      </c>
    </row>
    <row r="2032" spans="1:19" x14ac:dyDescent="0.25">
      <c r="A2032" s="68">
        <f t="shared" si="255"/>
        <v>2030</v>
      </c>
      <c r="B2032" s="68" t="s">
        <v>537</v>
      </c>
      <c r="C2032" s="68" t="s">
        <v>538</v>
      </c>
      <c r="D2032" s="68" t="s">
        <v>2456</v>
      </c>
      <c r="E2032" s="68" t="str">
        <f t="shared" si="253"/>
        <v>AR</v>
      </c>
      <c r="F2032" s="68" t="s">
        <v>536</v>
      </c>
      <c r="G2032" s="68">
        <f t="shared" si="254"/>
        <v>106</v>
      </c>
      <c r="H2032" s="68">
        <f t="shared" si="256"/>
        <v>1</v>
      </c>
      <c r="I2032" s="68" t="str">
        <f t="shared" si="249"/>
        <v>106_1_AR</v>
      </c>
      <c r="J2032" s="60">
        <v>23.067441011279499</v>
      </c>
      <c r="K2032" s="60">
        <v>46.074245083946003</v>
      </c>
      <c r="L2032" s="60">
        <v>59.730421454545599</v>
      </c>
      <c r="M2032" s="68">
        <v>39</v>
      </c>
      <c r="N2032" s="70">
        <f t="shared" si="250"/>
        <v>2.2801302931596091E-2</v>
      </c>
      <c r="O2032" s="71">
        <v>4102273.3197483602</v>
      </c>
      <c r="P2032" s="57">
        <f t="shared" si="251"/>
        <v>2.8186086856263975E-3</v>
      </c>
      <c r="Q2032" s="68">
        <v>28</v>
      </c>
      <c r="R2032" s="68">
        <v>39</v>
      </c>
      <c r="S2032" s="72">
        <f t="shared" si="252"/>
        <v>42.957369183257036</v>
      </c>
    </row>
    <row r="2033" spans="1:19" x14ac:dyDescent="0.25">
      <c r="A2033" s="68">
        <f t="shared" si="255"/>
        <v>2031</v>
      </c>
      <c r="B2033" s="68" t="s">
        <v>537</v>
      </c>
      <c r="C2033" s="68" t="s">
        <v>538</v>
      </c>
      <c r="D2033" s="68" t="s">
        <v>2860</v>
      </c>
      <c r="E2033" s="68" t="str">
        <f t="shared" si="253"/>
        <v>OP</v>
      </c>
      <c r="F2033" s="68" t="s">
        <v>536</v>
      </c>
      <c r="G2033" s="68">
        <f t="shared" si="254"/>
        <v>106</v>
      </c>
      <c r="H2033" s="68">
        <f t="shared" si="256"/>
        <v>1</v>
      </c>
      <c r="I2033" s="68" t="str">
        <f t="shared" si="249"/>
        <v>106_1_OP</v>
      </c>
      <c r="J2033" s="60">
        <v>52.171054754429001</v>
      </c>
      <c r="K2033" s="60">
        <v>20.6972394028599</v>
      </c>
      <c r="L2033" s="60">
        <v>14.509440404890301</v>
      </c>
      <c r="M2033" s="68">
        <v>5</v>
      </c>
      <c r="N2033" s="70">
        <f t="shared" si="250"/>
        <v>3.2573289902280132E-3</v>
      </c>
      <c r="O2033" s="71">
        <v>55984894.240000002</v>
      </c>
      <c r="P2033" s="57">
        <f t="shared" si="251"/>
        <v>3.846635679029279E-2</v>
      </c>
      <c r="Q2033" s="68">
        <v>4</v>
      </c>
      <c r="R2033" s="68">
        <v>5</v>
      </c>
      <c r="S2033" s="72">
        <f t="shared" si="252"/>
        <v>29.125911520726401</v>
      </c>
    </row>
    <row r="2034" spans="1:19" x14ac:dyDescent="0.25">
      <c r="A2034" s="68">
        <f t="shared" si="255"/>
        <v>2032</v>
      </c>
      <c r="B2034" s="68" t="s">
        <v>537</v>
      </c>
      <c r="C2034" s="68" t="s">
        <v>538</v>
      </c>
      <c r="D2034" s="68" t="s">
        <v>3088</v>
      </c>
      <c r="E2034" s="68" t="str">
        <f t="shared" si="253"/>
        <v>SERV</v>
      </c>
      <c r="F2034" s="68" t="s">
        <v>536</v>
      </c>
      <c r="G2034" s="68">
        <f t="shared" si="254"/>
        <v>106</v>
      </c>
      <c r="H2034" s="68">
        <f t="shared" si="256"/>
        <v>1</v>
      </c>
      <c r="I2034" s="68" t="str">
        <f t="shared" si="249"/>
        <v>106_1_SERV</v>
      </c>
      <c r="J2034" s="60">
        <v>32.323546811933802</v>
      </c>
      <c r="K2034" s="60">
        <v>32.441126070861202</v>
      </c>
      <c r="L2034" s="60">
        <v>41.113315288602799</v>
      </c>
      <c r="M2034" s="68">
        <v>717</v>
      </c>
      <c r="N2034" s="70">
        <f t="shared" si="250"/>
        <v>0.31351791530944623</v>
      </c>
      <c r="O2034" s="71">
        <v>663025739.88636398</v>
      </c>
      <c r="P2034" s="57">
        <f t="shared" si="251"/>
        <v>0.45555475307827853</v>
      </c>
      <c r="Q2034" s="68">
        <v>385</v>
      </c>
      <c r="R2034" s="68">
        <v>738</v>
      </c>
      <c r="S2034" s="72">
        <f t="shared" si="252"/>
        <v>35.292662723799261</v>
      </c>
    </row>
    <row r="2035" spans="1:19" x14ac:dyDescent="0.25">
      <c r="A2035" s="68">
        <f t="shared" si="255"/>
        <v>2033</v>
      </c>
      <c r="B2035" s="68" t="s">
        <v>537</v>
      </c>
      <c r="C2035" s="68" t="s">
        <v>538</v>
      </c>
      <c r="D2035" s="68" t="s">
        <v>2893</v>
      </c>
      <c r="E2035" s="68" t="str">
        <f t="shared" si="253"/>
        <v>SOP</v>
      </c>
      <c r="F2035" s="68" t="s">
        <v>536</v>
      </c>
      <c r="G2035" s="68">
        <f t="shared" si="254"/>
        <v>106</v>
      </c>
      <c r="H2035" s="68">
        <f t="shared" si="256"/>
        <v>1</v>
      </c>
      <c r="I2035" s="68" t="str">
        <f t="shared" si="249"/>
        <v>106_1_SOP</v>
      </c>
      <c r="J2035" s="60">
        <v>44.926871430240602</v>
      </c>
      <c r="K2035" s="60">
        <v>31.049692957878001</v>
      </c>
      <c r="L2035" s="60">
        <v>13.7800852116406</v>
      </c>
      <c r="M2035" s="68">
        <v>3</v>
      </c>
      <c r="N2035" s="70">
        <f t="shared" si="250"/>
        <v>2.4429967426710096E-3</v>
      </c>
      <c r="O2035" s="71">
        <v>276254.90999999997</v>
      </c>
      <c r="P2035" s="57">
        <f t="shared" si="251"/>
        <v>1.8981048508506072E-4</v>
      </c>
      <c r="Q2035" s="68">
        <v>3</v>
      </c>
      <c r="R2035" s="68">
        <v>3</v>
      </c>
      <c r="S2035" s="72">
        <f t="shared" si="252"/>
        <v>29.918883199919733</v>
      </c>
    </row>
    <row r="2036" spans="1:19" x14ac:dyDescent="0.25">
      <c r="A2036" s="68">
        <f t="shared" si="255"/>
        <v>2034</v>
      </c>
      <c r="B2036" s="68" t="s">
        <v>537</v>
      </c>
      <c r="C2036" s="68" t="s">
        <v>1839</v>
      </c>
      <c r="D2036" s="68" t="s">
        <v>2399</v>
      </c>
      <c r="E2036" s="68" t="str">
        <f t="shared" si="253"/>
        <v>AD</v>
      </c>
      <c r="F2036" s="68" t="s">
        <v>1838</v>
      </c>
      <c r="G2036" s="68">
        <f t="shared" si="254"/>
        <v>106</v>
      </c>
      <c r="H2036" s="68">
        <f t="shared" si="256"/>
        <v>2</v>
      </c>
      <c r="I2036" s="68" t="str">
        <f t="shared" si="249"/>
        <v>106_2_AD</v>
      </c>
      <c r="J2036" s="60">
        <v>19.690125087976298</v>
      </c>
      <c r="K2036" s="60">
        <v>11.6885376840776</v>
      </c>
      <c r="L2036" s="60">
        <v>7.7562921740120503</v>
      </c>
      <c r="M2036" s="68">
        <v>29</v>
      </c>
      <c r="N2036" s="70">
        <f t="shared" si="250"/>
        <v>0.48936170212765956</v>
      </c>
      <c r="O2036" s="71">
        <v>2341319.0678905998</v>
      </c>
      <c r="P2036" s="57">
        <f t="shared" si="251"/>
        <v>0.39181175649807387</v>
      </c>
      <c r="Q2036" s="68">
        <v>23</v>
      </c>
      <c r="R2036" s="68">
        <v>29</v>
      </c>
      <c r="S2036" s="72">
        <f t="shared" si="252"/>
        <v>13.044984982021985</v>
      </c>
    </row>
    <row r="2037" spans="1:19" x14ac:dyDescent="0.25">
      <c r="A2037" s="68">
        <f t="shared" si="255"/>
        <v>2035</v>
      </c>
      <c r="B2037" s="68" t="s">
        <v>537</v>
      </c>
      <c r="C2037" s="68" t="s">
        <v>1839</v>
      </c>
      <c r="D2037" s="68" t="s">
        <v>3088</v>
      </c>
      <c r="E2037" s="68" t="str">
        <f t="shared" si="253"/>
        <v>SERV</v>
      </c>
      <c r="F2037" s="68" t="s">
        <v>1838</v>
      </c>
      <c r="G2037" s="68">
        <f t="shared" si="254"/>
        <v>106</v>
      </c>
      <c r="H2037" s="68">
        <f t="shared" si="256"/>
        <v>2</v>
      </c>
      <c r="I2037" s="68" t="str">
        <f t="shared" si="249"/>
        <v>106_2_SERV</v>
      </c>
      <c r="J2037" s="60">
        <v>20.0553477791094</v>
      </c>
      <c r="K2037" s="60">
        <v>10.454490111721899</v>
      </c>
      <c r="L2037" s="60">
        <v>4.2897360619984504</v>
      </c>
      <c r="M2037" s="68">
        <v>28</v>
      </c>
      <c r="N2037" s="70">
        <f t="shared" si="250"/>
        <v>0.51063829787234039</v>
      </c>
      <c r="O2037" s="71">
        <v>3634303.2279199902</v>
      </c>
      <c r="P2037" s="57">
        <f t="shared" si="251"/>
        <v>0.60818824350192624</v>
      </c>
      <c r="Q2037" s="68">
        <v>24</v>
      </c>
      <c r="R2037" s="68">
        <v>28</v>
      </c>
      <c r="S2037" s="72">
        <f t="shared" si="252"/>
        <v>11.599857984276582</v>
      </c>
    </row>
    <row r="2038" spans="1:19" x14ac:dyDescent="0.25">
      <c r="A2038" s="68">
        <f t="shared" si="255"/>
        <v>2036</v>
      </c>
      <c r="B2038" s="68" t="s">
        <v>458</v>
      </c>
      <c r="C2038" s="68" t="s">
        <v>588</v>
      </c>
      <c r="D2038" s="68" t="s">
        <v>2399</v>
      </c>
      <c r="E2038" s="68" t="str">
        <f t="shared" si="253"/>
        <v>AD</v>
      </c>
      <c r="F2038" s="68" t="s">
        <v>587</v>
      </c>
      <c r="G2038" s="68">
        <f t="shared" si="254"/>
        <v>107</v>
      </c>
      <c r="H2038" s="68">
        <f t="shared" si="256"/>
        <v>1</v>
      </c>
      <c r="I2038" s="68" t="str">
        <f t="shared" si="249"/>
        <v>107_1_AD</v>
      </c>
      <c r="J2038" s="60">
        <v>28.4611887275444</v>
      </c>
      <c r="K2038" s="60">
        <v>48.249255129816497</v>
      </c>
      <c r="L2038" s="60">
        <v>39.459134259231497</v>
      </c>
      <c r="M2038" s="68">
        <v>111</v>
      </c>
      <c r="N2038" s="70">
        <f t="shared" si="250"/>
        <v>0.34355828220858897</v>
      </c>
      <c r="O2038" s="71">
        <v>99076101.489999995</v>
      </c>
      <c r="P2038" s="57">
        <f t="shared" si="251"/>
        <v>0.52386847975328554</v>
      </c>
      <c r="Q2038" s="68">
        <v>56</v>
      </c>
      <c r="R2038" s="68">
        <v>120</v>
      </c>
      <c r="S2038" s="72">
        <f t="shared" si="252"/>
        <v>38.723192705530799</v>
      </c>
    </row>
    <row r="2039" spans="1:19" x14ac:dyDescent="0.25">
      <c r="A2039" s="68">
        <f t="shared" si="255"/>
        <v>2037</v>
      </c>
      <c r="B2039" s="68" t="s">
        <v>458</v>
      </c>
      <c r="C2039" s="68" t="s">
        <v>588</v>
      </c>
      <c r="D2039" s="68" t="s">
        <v>2456</v>
      </c>
      <c r="E2039" s="68" t="str">
        <f t="shared" si="253"/>
        <v>AR</v>
      </c>
      <c r="F2039" s="68" t="s">
        <v>587</v>
      </c>
      <c r="G2039" s="68">
        <f t="shared" si="254"/>
        <v>107</v>
      </c>
      <c r="H2039" s="68">
        <f t="shared" si="256"/>
        <v>1</v>
      </c>
      <c r="I2039" s="68" t="str">
        <f t="shared" si="249"/>
        <v>107_1_AR</v>
      </c>
      <c r="J2039" s="60">
        <v>59.816962606539001</v>
      </c>
      <c r="K2039" s="60">
        <v>15.2939896062906</v>
      </c>
      <c r="L2039" s="60">
        <v>20.500456855431199</v>
      </c>
      <c r="M2039" s="68">
        <v>3</v>
      </c>
      <c r="N2039" s="70">
        <f t="shared" si="250"/>
        <v>1.8404907975460124E-2</v>
      </c>
      <c r="O2039" s="71">
        <v>698579.5</v>
      </c>
      <c r="P2039" s="57">
        <f t="shared" si="251"/>
        <v>3.6937644411528239E-3</v>
      </c>
      <c r="Q2039" s="68">
        <v>3</v>
      </c>
      <c r="R2039" s="68">
        <v>3</v>
      </c>
      <c r="S2039" s="72">
        <f t="shared" si="252"/>
        <v>31.870469689420265</v>
      </c>
    </row>
    <row r="2040" spans="1:19" x14ac:dyDescent="0.25">
      <c r="A2040" s="68">
        <f t="shared" si="255"/>
        <v>2038</v>
      </c>
      <c r="B2040" s="68" t="s">
        <v>458</v>
      </c>
      <c r="C2040" s="68" t="s">
        <v>588</v>
      </c>
      <c r="D2040" s="68" t="s">
        <v>2860</v>
      </c>
      <c r="E2040" s="68" t="str">
        <f t="shared" si="253"/>
        <v>OP</v>
      </c>
      <c r="F2040" s="68" t="s">
        <v>587</v>
      </c>
      <c r="G2040" s="68">
        <f t="shared" si="254"/>
        <v>107</v>
      </c>
      <c r="H2040" s="68">
        <f t="shared" si="256"/>
        <v>1</v>
      </c>
      <c r="I2040" s="68" t="str">
        <f t="shared" si="249"/>
        <v>107_1_OP</v>
      </c>
      <c r="J2040" s="60">
        <v>21.671903857201698</v>
      </c>
      <c r="K2040" s="60">
        <v>17.8810545383798</v>
      </c>
      <c r="L2040" s="60">
        <v>25.167476112142101</v>
      </c>
      <c r="M2040" s="68">
        <v>12</v>
      </c>
      <c r="N2040" s="70">
        <f t="shared" si="250"/>
        <v>6.7484662576687116E-2</v>
      </c>
      <c r="O2040" s="71">
        <v>29912087.129999999</v>
      </c>
      <c r="P2040" s="57">
        <f t="shared" si="251"/>
        <v>0.15816124550099026</v>
      </c>
      <c r="Q2040" s="68">
        <v>11</v>
      </c>
      <c r="R2040" s="68">
        <v>12</v>
      </c>
      <c r="S2040" s="72">
        <f t="shared" si="252"/>
        <v>21.573478169241199</v>
      </c>
    </row>
    <row r="2041" spans="1:19" x14ac:dyDescent="0.25">
      <c r="A2041" s="68">
        <f t="shared" si="255"/>
        <v>2039</v>
      </c>
      <c r="B2041" s="68" t="s">
        <v>458</v>
      </c>
      <c r="C2041" s="68" t="s">
        <v>588</v>
      </c>
      <c r="D2041" s="68" t="s">
        <v>3088</v>
      </c>
      <c r="E2041" s="68" t="str">
        <f t="shared" si="253"/>
        <v>SERV</v>
      </c>
      <c r="F2041" s="68" t="s">
        <v>587</v>
      </c>
      <c r="G2041" s="68">
        <f t="shared" si="254"/>
        <v>107</v>
      </c>
      <c r="H2041" s="68">
        <f t="shared" si="256"/>
        <v>1</v>
      </c>
      <c r="I2041" s="68" t="str">
        <f t="shared" si="249"/>
        <v>107_1_SERV</v>
      </c>
      <c r="J2041" s="60">
        <v>15.567867744865399</v>
      </c>
      <c r="K2041" s="60">
        <v>48.492061053131302</v>
      </c>
      <c r="L2041" s="60">
        <v>47.936844393979101</v>
      </c>
      <c r="M2041" s="68">
        <v>127</v>
      </c>
      <c r="N2041" s="70">
        <f t="shared" si="250"/>
        <v>0.53374233128834359</v>
      </c>
      <c r="O2041" s="71">
        <v>58001997.009999998</v>
      </c>
      <c r="P2041" s="57">
        <f t="shared" si="251"/>
        <v>0.30668766270895498</v>
      </c>
      <c r="Q2041" s="68">
        <v>87</v>
      </c>
      <c r="R2041" s="68">
        <v>141</v>
      </c>
      <c r="S2041" s="72">
        <f t="shared" si="252"/>
        <v>37.332257730658604</v>
      </c>
    </row>
    <row r="2042" spans="1:19" x14ac:dyDescent="0.25">
      <c r="A2042" s="68">
        <f t="shared" si="255"/>
        <v>2040</v>
      </c>
      <c r="B2042" s="68" t="s">
        <v>458</v>
      </c>
      <c r="C2042" s="68" t="s">
        <v>588</v>
      </c>
      <c r="D2042" s="68" t="s">
        <v>2893</v>
      </c>
      <c r="E2042" s="68" t="str">
        <f t="shared" si="253"/>
        <v>SOP</v>
      </c>
      <c r="F2042" s="68" t="s">
        <v>587</v>
      </c>
      <c r="G2042" s="68">
        <f t="shared" si="254"/>
        <v>107</v>
      </c>
      <c r="H2042" s="68">
        <f t="shared" si="256"/>
        <v>1</v>
      </c>
      <c r="I2042" s="68" t="str">
        <f t="shared" si="249"/>
        <v>107_1_SOP</v>
      </c>
      <c r="J2042" s="60">
        <v>49.890010387133003</v>
      </c>
      <c r="K2042" s="60">
        <v>15.473567062367099</v>
      </c>
      <c r="L2042" s="60">
        <v>26.430655241999101</v>
      </c>
      <c r="M2042" s="68">
        <v>8</v>
      </c>
      <c r="N2042" s="70">
        <f t="shared" si="250"/>
        <v>3.6809815950920248E-2</v>
      </c>
      <c r="O2042" s="71">
        <v>1435233.2</v>
      </c>
      <c r="P2042" s="57">
        <f t="shared" si="251"/>
        <v>7.5888475956165033E-3</v>
      </c>
      <c r="Q2042" s="68">
        <v>6</v>
      </c>
      <c r="R2042" s="68">
        <v>8</v>
      </c>
      <c r="S2042" s="72">
        <f t="shared" si="252"/>
        <v>30.598077563833069</v>
      </c>
    </row>
    <row r="2043" spans="1:19" x14ac:dyDescent="0.25">
      <c r="A2043" s="68">
        <f t="shared" si="255"/>
        <v>2041</v>
      </c>
      <c r="B2043" s="68" t="s">
        <v>458</v>
      </c>
      <c r="C2043" s="68" t="s">
        <v>1956</v>
      </c>
      <c r="D2043" s="68" t="s">
        <v>2399</v>
      </c>
      <c r="E2043" s="68" t="str">
        <f t="shared" si="253"/>
        <v>AD</v>
      </c>
      <c r="F2043" s="68" t="s">
        <v>1955</v>
      </c>
      <c r="G2043" s="68">
        <f t="shared" si="254"/>
        <v>107</v>
      </c>
      <c r="H2043" s="68">
        <f t="shared" si="256"/>
        <v>2</v>
      </c>
      <c r="I2043" s="68" t="str">
        <f t="shared" si="249"/>
        <v>107_2_AD</v>
      </c>
      <c r="J2043" s="60">
        <v>25.463019946234901</v>
      </c>
      <c r="K2043" s="60">
        <v>34.980650345259001</v>
      </c>
      <c r="L2043" s="60">
        <v>37.093717825753302</v>
      </c>
      <c r="M2043" s="68">
        <v>105</v>
      </c>
      <c r="N2043" s="70">
        <f t="shared" si="250"/>
        <v>0.28063241106719367</v>
      </c>
      <c r="O2043" s="71">
        <v>62940775.280000001</v>
      </c>
      <c r="P2043" s="57">
        <f t="shared" si="251"/>
        <v>0.42795057122617319</v>
      </c>
      <c r="Q2043" s="68">
        <v>71</v>
      </c>
      <c r="R2043" s="68">
        <v>112</v>
      </c>
      <c r="S2043" s="72">
        <f t="shared" si="252"/>
        <v>32.512462705749066</v>
      </c>
    </row>
    <row r="2044" spans="1:19" x14ac:dyDescent="0.25">
      <c r="A2044" s="68">
        <f t="shared" si="255"/>
        <v>2042</v>
      </c>
      <c r="B2044" s="68" t="s">
        <v>458</v>
      </c>
      <c r="C2044" s="68" t="s">
        <v>1956</v>
      </c>
      <c r="D2044" s="68" t="s">
        <v>3088</v>
      </c>
      <c r="E2044" s="68" t="str">
        <f t="shared" si="253"/>
        <v>SERV</v>
      </c>
      <c r="F2044" s="68" t="s">
        <v>1955</v>
      </c>
      <c r="G2044" s="68">
        <f t="shared" si="254"/>
        <v>107</v>
      </c>
      <c r="H2044" s="68">
        <f t="shared" si="256"/>
        <v>2</v>
      </c>
      <c r="I2044" s="68" t="str">
        <f t="shared" si="249"/>
        <v>107_2_SERV</v>
      </c>
      <c r="J2044" s="60">
        <v>17.820605683086999</v>
      </c>
      <c r="K2044" s="60">
        <v>60.023887145268297</v>
      </c>
      <c r="L2044" s="60">
        <v>48.444191729354401</v>
      </c>
      <c r="M2044" s="68">
        <v>284</v>
      </c>
      <c r="N2044" s="70">
        <f t="shared" si="250"/>
        <v>0.71936758893280628</v>
      </c>
      <c r="O2044" s="71">
        <v>84134096.239999905</v>
      </c>
      <c r="P2044" s="57">
        <f t="shared" si="251"/>
        <v>0.5720494287738267</v>
      </c>
      <c r="Q2044" s="68">
        <v>182</v>
      </c>
      <c r="R2044" s="68">
        <v>355</v>
      </c>
      <c r="S2044" s="72">
        <f t="shared" si="252"/>
        <v>42.096228185903236</v>
      </c>
    </row>
    <row r="2045" spans="1:19" x14ac:dyDescent="0.25">
      <c r="A2045" s="68">
        <f t="shared" si="255"/>
        <v>2043</v>
      </c>
      <c r="B2045" s="68" t="s">
        <v>458</v>
      </c>
      <c r="C2045" s="68" t="s">
        <v>1590</v>
      </c>
      <c r="D2045" s="68" t="s">
        <v>2399</v>
      </c>
      <c r="E2045" s="68" t="str">
        <f t="shared" si="253"/>
        <v>AD</v>
      </c>
      <c r="F2045" s="68" t="s">
        <v>1589</v>
      </c>
      <c r="G2045" s="68">
        <f t="shared" si="254"/>
        <v>107</v>
      </c>
      <c r="H2045" s="68">
        <f t="shared" si="256"/>
        <v>3</v>
      </c>
      <c r="I2045" s="68" t="str">
        <f t="shared" si="249"/>
        <v>107_3_AD</v>
      </c>
      <c r="J2045" s="60">
        <v>42.066921575966298</v>
      </c>
      <c r="K2045" s="60">
        <v>47.685792779084501</v>
      </c>
      <c r="L2045" s="60">
        <v>30.717908619218299</v>
      </c>
      <c r="M2045" s="68">
        <v>40</v>
      </c>
      <c r="N2045" s="70">
        <f t="shared" si="250"/>
        <v>0.47058823529411764</v>
      </c>
      <c r="O2045" s="71">
        <v>21782470.41</v>
      </c>
      <c r="P2045" s="57">
        <f t="shared" si="251"/>
        <v>0.21204374735811338</v>
      </c>
      <c r="Q2045" s="68">
        <v>32</v>
      </c>
      <c r="R2045" s="68">
        <v>46</v>
      </c>
      <c r="S2045" s="72">
        <f t="shared" si="252"/>
        <v>40.156874324756366</v>
      </c>
    </row>
    <row r="2046" spans="1:19" x14ac:dyDescent="0.25">
      <c r="A2046" s="68">
        <f t="shared" si="255"/>
        <v>2044</v>
      </c>
      <c r="B2046" s="68" t="s">
        <v>458</v>
      </c>
      <c r="C2046" s="68" t="s">
        <v>1590</v>
      </c>
      <c r="D2046" s="68" t="s">
        <v>2860</v>
      </c>
      <c r="E2046" s="68" t="str">
        <f t="shared" si="253"/>
        <v>OP</v>
      </c>
      <c r="F2046" s="68" t="s">
        <v>1589</v>
      </c>
      <c r="G2046" s="68">
        <f t="shared" si="254"/>
        <v>107</v>
      </c>
      <c r="H2046" s="68">
        <f t="shared" si="256"/>
        <v>3</v>
      </c>
      <c r="I2046" s="68" t="str">
        <f t="shared" si="249"/>
        <v>107_3_OP</v>
      </c>
      <c r="J2046" s="60">
        <v>55.134083312400399</v>
      </c>
      <c r="K2046" s="60">
        <v>50.217889036435999</v>
      </c>
      <c r="L2046" s="60">
        <v>20.852365172055499</v>
      </c>
      <c r="M2046" s="68">
        <v>5</v>
      </c>
      <c r="N2046" s="70">
        <f t="shared" si="250"/>
        <v>5.8823529411764705E-2</v>
      </c>
      <c r="O2046" s="71">
        <v>10085890.73</v>
      </c>
      <c r="P2046" s="57">
        <f t="shared" si="251"/>
        <v>9.8182163252329549E-2</v>
      </c>
      <c r="Q2046" s="68">
        <v>4</v>
      </c>
      <c r="R2046" s="68">
        <v>5</v>
      </c>
      <c r="S2046" s="72">
        <f t="shared" si="252"/>
        <v>42.068112506963963</v>
      </c>
    </row>
    <row r="2047" spans="1:19" x14ac:dyDescent="0.25">
      <c r="A2047" s="68">
        <f t="shared" si="255"/>
        <v>2045</v>
      </c>
      <c r="B2047" s="68" t="s">
        <v>458</v>
      </c>
      <c r="C2047" s="68" t="s">
        <v>1590</v>
      </c>
      <c r="D2047" s="68" t="s">
        <v>3088</v>
      </c>
      <c r="E2047" s="68" t="str">
        <f t="shared" si="253"/>
        <v>SERV</v>
      </c>
      <c r="F2047" s="68" t="s">
        <v>1589</v>
      </c>
      <c r="G2047" s="68">
        <f t="shared" si="254"/>
        <v>107</v>
      </c>
      <c r="H2047" s="68">
        <f t="shared" si="256"/>
        <v>3</v>
      </c>
      <c r="I2047" s="68" t="str">
        <f t="shared" si="249"/>
        <v>107_3_SERV</v>
      </c>
      <c r="J2047" s="60">
        <v>27.0608596514437</v>
      </c>
      <c r="K2047" s="60">
        <v>56.223296784477697</v>
      </c>
      <c r="L2047" s="60">
        <v>47.259001002894799</v>
      </c>
      <c r="M2047" s="68">
        <v>59</v>
      </c>
      <c r="N2047" s="70">
        <f t="shared" si="250"/>
        <v>0.47058823529411764</v>
      </c>
      <c r="O2047" s="71">
        <v>70857942.659999996</v>
      </c>
      <c r="P2047" s="57">
        <f t="shared" si="251"/>
        <v>0.68977408938955709</v>
      </c>
      <c r="Q2047" s="68">
        <v>32</v>
      </c>
      <c r="R2047" s="68">
        <v>63</v>
      </c>
      <c r="S2047" s="72">
        <f t="shared" si="252"/>
        <v>43.514385812938734</v>
      </c>
    </row>
    <row r="2048" spans="1:19" x14ac:dyDescent="0.25">
      <c r="A2048" s="68">
        <f t="shared" si="255"/>
        <v>2046</v>
      </c>
      <c r="B2048" s="68" t="s">
        <v>458</v>
      </c>
      <c r="C2048" s="68" t="s">
        <v>2809</v>
      </c>
      <c r="D2048" s="68" t="s">
        <v>2860</v>
      </c>
      <c r="E2048" s="68" t="str">
        <f t="shared" si="253"/>
        <v>OP</v>
      </c>
      <c r="F2048" s="68" t="s">
        <v>2808</v>
      </c>
      <c r="G2048" s="68">
        <f t="shared" si="254"/>
        <v>107</v>
      </c>
      <c r="H2048" s="68">
        <f t="shared" si="256"/>
        <v>4</v>
      </c>
      <c r="I2048" s="68" t="str">
        <f t="shared" si="249"/>
        <v>107_4_OP</v>
      </c>
      <c r="J2048" s="60">
        <v>43.076935397429402</v>
      </c>
      <c r="K2048" s="60">
        <v>14.9469697493893</v>
      </c>
      <c r="L2048" s="60">
        <v>30.5253254419823</v>
      </c>
      <c r="M2048" s="68">
        <v>4</v>
      </c>
      <c r="N2048" s="70">
        <f t="shared" si="250"/>
        <v>6.097560975609756E-2</v>
      </c>
      <c r="O2048" s="71">
        <v>24405429.780000001</v>
      </c>
      <c r="P2048" s="57">
        <f t="shared" si="251"/>
        <v>0.30111724382166688</v>
      </c>
      <c r="Q2048" s="68">
        <v>5</v>
      </c>
      <c r="R2048" s="68">
        <v>8</v>
      </c>
      <c r="S2048" s="72">
        <f t="shared" si="252"/>
        <v>29.516410196267003</v>
      </c>
    </row>
    <row r="2049" spans="1:19" x14ac:dyDescent="0.25">
      <c r="A2049" s="68">
        <f t="shared" si="255"/>
        <v>2047</v>
      </c>
      <c r="B2049" s="68" t="s">
        <v>458</v>
      </c>
      <c r="C2049" s="68" t="s">
        <v>2809</v>
      </c>
      <c r="D2049" s="68" t="s">
        <v>3088</v>
      </c>
      <c r="E2049" s="68" t="str">
        <f t="shared" si="253"/>
        <v>SERV</v>
      </c>
      <c r="F2049" s="68" t="s">
        <v>2808</v>
      </c>
      <c r="G2049" s="68">
        <f t="shared" si="254"/>
        <v>107</v>
      </c>
      <c r="H2049" s="68">
        <f t="shared" si="256"/>
        <v>4</v>
      </c>
      <c r="I2049" s="68" t="str">
        <f t="shared" si="249"/>
        <v>107_4_SERV</v>
      </c>
      <c r="J2049" s="60">
        <v>13.8315606217962</v>
      </c>
      <c r="K2049" s="60">
        <v>17.508593463969898</v>
      </c>
      <c r="L2049" s="60">
        <v>37.399793113734397</v>
      </c>
      <c r="M2049" s="68">
        <v>34</v>
      </c>
      <c r="N2049" s="70">
        <f t="shared" si="250"/>
        <v>0.90243902439024393</v>
      </c>
      <c r="O2049" s="71">
        <v>53703224.259999998</v>
      </c>
      <c r="P2049" s="57">
        <f t="shared" si="251"/>
        <v>0.66259709496122121</v>
      </c>
      <c r="Q2049" s="68">
        <v>74</v>
      </c>
      <c r="R2049" s="68">
        <v>78</v>
      </c>
      <c r="S2049" s="72">
        <f t="shared" si="252"/>
        <v>22.913315733166829</v>
      </c>
    </row>
    <row r="2050" spans="1:19" x14ac:dyDescent="0.25">
      <c r="A2050" s="68">
        <f t="shared" si="255"/>
        <v>2048</v>
      </c>
      <c r="B2050" s="68" t="s">
        <v>458</v>
      </c>
      <c r="C2050" s="68" t="s">
        <v>2809</v>
      </c>
      <c r="D2050" s="68" t="s">
        <v>2893</v>
      </c>
      <c r="E2050" s="68" t="str">
        <f t="shared" si="253"/>
        <v>SOP</v>
      </c>
      <c r="F2050" s="68" t="s">
        <v>2808</v>
      </c>
      <c r="G2050" s="68">
        <f t="shared" si="254"/>
        <v>107</v>
      </c>
      <c r="H2050" s="68">
        <f t="shared" si="256"/>
        <v>4</v>
      </c>
      <c r="I2050" s="68" t="str">
        <f t="shared" si="249"/>
        <v>107_4_SOP</v>
      </c>
      <c r="J2050" s="60">
        <v>59.436869635638601</v>
      </c>
      <c r="K2050" s="60">
        <v>13.682290937003801</v>
      </c>
      <c r="L2050" s="60">
        <v>39.8862615470169</v>
      </c>
      <c r="M2050" s="68">
        <v>4</v>
      </c>
      <c r="N2050" s="70">
        <f t="shared" si="250"/>
        <v>3.6585365853658534E-2</v>
      </c>
      <c r="O2050" s="71">
        <v>2940938.04</v>
      </c>
      <c r="P2050" s="57">
        <f t="shared" si="251"/>
        <v>3.628566121711195E-2</v>
      </c>
      <c r="Q2050" s="68">
        <v>3</v>
      </c>
      <c r="R2050" s="68">
        <v>4</v>
      </c>
      <c r="S2050" s="72">
        <f t="shared" si="252"/>
        <v>37.668474039886434</v>
      </c>
    </row>
    <row r="2051" spans="1:19" x14ac:dyDescent="0.25">
      <c r="A2051" s="68">
        <f t="shared" si="255"/>
        <v>2049</v>
      </c>
      <c r="B2051" s="68" t="s">
        <v>458</v>
      </c>
      <c r="C2051" s="68" t="s">
        <v>1707</v>
      </c>
      <c r="D2051" s="68" t="s">
        <v>2399</v>
      </c>
      <c r="E2051" s="68" t="str">
        <f t="shared" si="253"/>
        <v>AD</v>
      </c>
      <c r="F2051" s="68" t="s">
        <v>1706</v>
      </c>
      <c r="G2051" s="68">
        <f t="shared" si="254"/>
        <v>107</v>
      </c>
      <c r="H2051" s="68">
        <f t="shared" si="256"/>
        <v>5</v>
      </c>
      <c r="I2051" s="68" t="str">
        <f t="shared" ref="I2051:I2114" si="257">CONCATENATE(G2051,"_",H2051,"_",E2051)</f>
        <v>107_5_AD</v>
      </c>
      <c r="J2051" s="60">
        <v>28.484770851058101</v>
      </c>
      <c r="K2051" s="60">
        <v>68.594487734772102</v>
      </c>
      <c r="L2051" s="60">
        <v>36.310090378953902</v>
      </c>
      <c r="M2051" s="68">
        <v>86</v>
      </c>
      <c r="N2051" s="70">
        <f t="shared" ref="N2051:N2114" si="258">Q2051/SUMIF($C$3:$C$3832,C2051,$Q$3:$Q$3832)</f>
        <v>0.3867924528301887</v>
      </c>
      <c r="O2051" s="71">
        <v>22261855.969999999</v>
      </c>
      <c r="P2051" s="57">
        <f t="shared" ref="P2051:P2114" si="259">O2051/SUMIF($C$3:$C$3832,C2051,$O$3:$O$3832)</f>
        <v>0.29734086066088522</v>
      </c>
      <c r="Q2051" s="68">
        <v>41</v>
      </c>
      <c r="R2051" s="68">
        <v>97</v>
      </c>
      <c r="S2051" s="72">
        <f t="shared" ref="S2051:S2114" si="260">AVERAGE(J2051:L2051)</f>
        <v>44.463116321594704</v>
      </c>
    </row>
    <row r="2052" spans="1:19" x14ac:dyDescent="0.25">
      <c r="A2052" s="68">
        <f t="shared" si="255"/>
        <v>2050</v>
      </c>
      <c r="B2052" s="68" t="s">
        <v>458</v>
      </c>
      <c r="C2052" s="68" t="s">
        <v>1707</v>
      </c>
      <c r="D2052" s="68" t="s">
        <v>2456</v>
      </c>
      <c r="E2052" s="68" t="str">
        <f t="shared" ref="E2052:E2115" si="261">IF(D2052="Adquisiciones","AD",IF(D2052="Arrendamientos","AR",IF(D2052="Servicios","SERV",IF(D2052="Obra pública","OP",IF(D2052="Servicios relacionados con la OP","SOP","")))))</f>
        <v>AR</v>
      </c>
      <c r="F2052" s="68" t="s">
        <v>1706</v>
      </c>
      <c r="G2052" s="68">
        <f t="shared" ref="G2052:G2115" si="262">IF(B2052&lt;&gt;B2051,G2051+1,G2051)</f>
        <v>107</v>
      </c>
      <c r="H2052" s="68">
        <f t="shared" si="256"/>
        <v>5</v>
      </c>
      <c r="I2052" s="68" t="str">
        <f t="shared" si="257"/>
        <v>107_5_AR</v>
      </c>
      <c r="J2052" s="60">
        <v>82.248722442857499</v>
      </c>
      <c r="K2052" s="60">
        <v>39.775982006004</v>
      </c>
      <c r="L2052" s="60">
        <v>23.429093549064302</v>
      </c>
      <c r="M2052" s="68">
        <v>5</v>
      </c>
      <c r="N2052" s="70">
        <f t="shared" si="258"/>
        <v>1.8867924528301886E-2</v>
      </c>
      <c r="O2052" s="71">
        <v>284743.48</v>
      </c>
      <c r="P2052" s="57">
        <f t="shared" si="259"/>
        <v>3.8031811689407651E-3</v>
      </c>
      <c r="Q2052" s="68">
        <v>2</v>
      </c>
      <c r="R2052" s="68">
        <v>5</v>
      </c>
      <c r="S2052" s="72">
        <f t="shared" si="260"/>
        <v>48.484599332641928</v>
      </c>
    </row>
    <row r="2053" spans="1:19" x14ac:dyDescent="0.25">
      <c r="A2053" s="68">
        <f t="shared" ref="A2053:A2116" si="263">A2052+1</f>
        <v>2051</v>
      </c>
      <c r="B2053" s="68" t="s">
        <v>458</v>
      </c>
      <c r="C2053" s="68" t="s">
        <v>1707</v>
      </c>
      <c r="D2053" s="68" t="s">
        <v>2860</v>
      </c>
      <c r="E2053" s="68" t="str">
        <f t="shared" si="261"/>
        <v>OP</v>
      </c>
      <c r="F2053" s="68" t="s">
        <v>1706</v>
      </c>
      <c r="G2053" s="68">
        <f t="shared" si="262"/>
        <v>107</v>
      </c>
      <c r="H2053" s="68">
        <f t="shared" si="256"/>
        <v>5</v>
      </c>
      <c r="I2053" s="68" t="str">
        <f t="shared" si="257"/>
        <v>107_5_OP</v>
      </c>
      <c r="J2053" s="60">
        <v>59.099030759935303</v>
      </c>
      <c r="K2053" s="60">
        <v>49.207254579575903</v>
      </c>
      <c r="L2053" s="60">
        <v>26.560997462504101</v>
      </c>
      <c r="M2053" s="68">
        <v>5</v>
      </c>
      <c r="N2053" s="70">
        <f t="shared" si="258"/>
        <v>3.7735849056603772E-2</v>
      </c>
      <c r="O2053" s="71">
        <v>10752783.029999999</v>
      </c>
      <c r="P2053" s="57">
        <f t="shared" si="259"/>
        <v>0.14361973076047896</v>
      </c>
      <c r="Q2053" s="68">
        <v>4</v>
      </c>
      <c r="R2053" s="68">
        <v>5</v>
      </c>
      <c r="S2053" s="72">
        <f t="shared" si="260"/>
        <v>44.955760934005099</v>
      </c>
    </row>
    <row r="2054" spans="1:19" x14ac:dyDescent="0.25">
      <c r="A2054" s="68">
        <f t="shared" si="263"/>
        <v>2052</v>
      </c>
      <c r="B2054" s="68" t="s">
        <v>458</v>
      </c>
      <c r="C2054" s="68" t="s">
        <v>1707</v>
      </c>
      <c r="D2054" s="68" t="s">
        <v>3088</v>
      </c>
      <c r="E2054" s="68" t="str">
        <f t="shared" si="261"/>
        <v>SERV</v>
      </c>
      <c r="F2054" s="68" t="s">
        <v>1706</v>
      </c>
      <c r="G2054" s="68">
        <f t="shared" si="262"/>
        <v>107</v>
      </c>
      <c r="H2054" s="68">
        <f t="shared" si="256"/>
        <v>5</v>
      </c>
      <c r="I2054" s="68" t="str">
        <f t="shared" si="257"/>
        <v>107_5_SERV</v>
      </c>
      <c r="J2054" s="60">
        <v>24.144395429125701</v>
      </c>
      <c r="K2054" s="60">
        <v>72.911641328425901</v>
      </c>
      <c r="L2054" s="60">
        <v>44.169588300348899</v>
      </c>
      <c r="M2054" s="68">
        <v>129</v>
      </c>
      <c r="N2054" s="70">
        <f t="shared" si="258"/>
        <v>0.51886792452830188</v>
      </c>
      <c r="O2054" s="71">
        <v>40476460.140000001</v>
      </c>
      <c r="P2054" s="57">
        <f t="shared" si="259"/>
        <v>0.54062453331619564</v>
      </c>
      <c r="Q2054" s="68">
        <v>55</v>
      </c>
      <c r="R2054" s="68">
        <v>129</v>
      </c>
      <c r="S2054" s="72">
        <f t="shared" si="260"/>
        <v>47.075208352633496</v>
      </c>
    </row>
    <row r="2055" spans="1:19" x14ac:dyDescent="0.25">
      <c r="A2055" s="68">
        <f t="shared" si="263"/>
        <v>2053</v>
      </c>
      <c r="B2055" s="68" t="s">
        <v>458</v>
      </c>
      <c r="C2055" s="68" t="s">
        <v>1707</v>
      </c>
      <c r="D2055" s="68" t="s">
        <v>2893</v>
      </c>
      <c r="E2055" s="68" t="str">
        <f t="shared" si="261"/>
        <v>SOP</v>
      </c>
      <c r="F2055" s="68" t="s">
        <v>1706</v>
      </c>
      <c r="G2055" s="68">
        <f t="shared" si="262"/>
        <v>107</v>
      </c>
      <c r="H2055" s="68">
        <f t="shared" si="256"/>
        <v>5</v>
      </c>
      <c r="I2055" s="68" t="str">
        <f t="shared" si="257"/>
        <v>107_5_SOP</v>
      </c>
      <c r="J2055" s="60">
        <v>66.899533511826803</v>
      </c>
      <c r="K2055" s="60">
        <v>59.834286272998902</v>
      </c>
      <c r="L2055" s="60">
        <v>38.444589442907898</v>
      </c>
      <c r="M2055" s="68">
        <v>6</v>
      </c>
      <c r="N2055" s="70">
        <f t="shared" si="258"/>
        <v>3.7735849056603772E-2</v>
      </c>
      <c r="O2055" s="71">
        <v>1093974.8700000001</v>
      </c>
      <c r="P2055" s="57">
        <f t="shared" si="259"/>
        <v>1.4611694093499251E-2</v>
      </c>
      <c r="Q2055" s="68">
        <v>4</v>
      </c>
      <c r="R2055" s="68">
        <v>6</v>
      </c>
      <c r="S2055" s="72">
        <f t="shared" si="260"/>
        <v>55.059469742577868</v>
      </c>
    </row>
    <row r="2056" spans="1:19" x14ac:dyDescent="0.25">
      <c r="A2056" s="68">
        <f t="shared" si="263"/>
        <v>2054</v>
      </c>
      <c r="B2056" s="68" t="s">
        <v>458</v>
      </c>
      <c r="C2056" s="68" t="s">
        <v>1703</v>
      </c>
      <c r="D2056" s="68" t="s">
        <v>2399</v>
      </c>
      <c r="E2056" s="68" t="str">
        <f t="shared" si="261"/>
        <v>AD</v>
      </c>
      <c r="F2056" s="68" t="s">
        <v>1702</v>
      </c>
      <c r="G2056" s="68">
        <f t="shared" si="262"/>
        <v>107</v>
      </c>
      <c r="H2056" s="68">
        <f t="shared" si="256"/>
        <v>6</v>
      </c>
      <c r="I2056" s="68" t="str">
        <f t="shared" si="257"/>
        <v>107_6_AD</v>
      </c>
      <c r="J2056" s="60">
        <v>26.2989537660122</v>
      </c>
      <c r="K2056" s="60">
        <v>49.886303615029803</v>
      </c>
      <c r="L2056" s="60">
        <v>30.6869323410554</v>
      </c>
      <c r="M2056" s="68">
        <v>58</v>
      </c>
      <c r="N2056" s="70">
        <f t="shared" si="258"/>
        <v>0.30252100840336132</v>
      </c>
      <c r="O2056" s="71">
        <v>23204783.169999901</v>
      </c>
      <c r="P2056" s="57">
        <f t="shared" si="259"/>
        <v>0.21269480369995655</v>
      </c>
      <c r="Q2056" s="68">
        <v>36</v>
      </c>
      <c r="R2056" s="68">
        <v>77</v>
      </c>
      <c r="S2056" s="72">
        <f t="shared" si="260"/>
        <v>35.624063240699137</v>
      </c>
    </row>
    <row r="2057" spans="1:19" x14ac:dyDescent="0.25">
      <c r="A2057" s="68">
        <f t="shared" si="263"/>
        <v>2055</v>
      </c>
      <c r="B2057" s="68" t="s">
        <v>458</v>
      </c>
      <c r="C2057" s="68" t="s">
        <v>1703</v>
      </c>
      <c r="D2057" s="68" t="s">
        <v>2860</v>
      </c>
      <c r="E2057" s="68" t="str">
        <f t="shared" si="261"/>
        <v>OP</v>
      </c>
      <c r="F2057" s="68" t="s">
        <v>1702</v>
      </c>
      <c r="G2057" s="68">
        <f t="shared" si="262"/>
        <v>107</v>
      </c>
      <c r="H2057" s="68">
        <f t="shared" ref="H2057:H2120" si="264">IF(B2057&lt;&gt;B2056,1,IF(C2057&lt;&gt;C2056,H2056+1,H2056))</f>
        <v>6</v>
      </c>
      <c r="I2057" s="68" t="str">
        <f t="shared" si="257"/>
        <v>107_6_OP</v>
      </c>
      <c r="J2057" s="60">
        <v>46.925906268142697</v>
      </c>
      <c r="K2057" s="60">
        <v>42.510902599142597</v>
      </c>
      <c r="L2057" s="60">
        <v>28.387868975218598</v>
      </c>
      <c r="M2057" s="68">
        <v>5</v>
      </c>
      <c r="N2057" s="70">
        <f t="shared" si="258"/>
        <v>3.3613445378151259E-2</v>
      </c>
      <c r="O2057" s="71">
        <v>24381099.289999999</v>
      </c>
      <c r="P2057" s="57">
        <f t="shared" si="259"/>
        <v>0.22347690514859148</v>
      </c>
      <c r="Q2057" s="68">
        <v>4</v>
      </c>
      <c r="R2057" s="68">
        <v>5</v>
      </c>
      <c r="S2057" s="72">
        <f t="shared" si="260"/>
        <v>39.27489261416796</v>
      </c>
    </row>
    <row r="2058" spans="1:19" x14ac:dyDescent="0.25">
      <c r="A2058" s="68">
        <f t="shared" si="263"/>
        <v>2056</v>
      </c>
      <c r="B2058" s="68" t="s">
        <v>458</v>
      </c>
      <c r="C2058" s="68" t="s">
        <v>1703</v>
      </c>
      <c r="D2058" s="68" t="s">
        <v>3088</v>
      </c>
      <c r="E2058" s="68" t="str">
        <f t="shared" si="261"/>
        <v>SERV</v>
      </c>
      <c r="F2058" s="68" t="s">
        <v>1702</v>
      </c>
      <c r="G2058" s="68">
        <f t="shared" si="262"/>
        <v>107</v>
      </c>
      <c r="H2058" s="68">
        <f t="shared" si="264"/>
        <v>6</v>
      </c>
      <c r="I2058" s="68" t="str">
        <f t="shared" si="257"/>
        <v>107_6_SERV</v>
      </c>
      <c r="J2058" s="60">
        <v>15.650192719615299</v>
      </c>
      <c r="K2058" s="60">
        <v>61.531737412325903</v>
      </c>
      <c r="L2058" s="60">
        <v>44.112743270937301</v>
      </c>
      <c r="M2058" s="68">
        <v>173</v>
      </c>
      <c r="N2058" s="70">
        <f t="shared" si="258"/>
        <v>0.63025210084033612</v>
      </c>
      <c r="O2058" s="71">
        <v>60675496.740000002</v>
      </c>
      <c r="P2058" s="57">
        <f t="shared" si="259"/>
        <v>0.55615097861359197</v>
      </c>
      <c r="Q2058" s="68">
        <v>75</v>
      </c>
      <c r="R2058" s="68">
        <v>181</v>
      </c>
      <c r="S2058" s="72">
        <f t="shared" si="260"/>
        <v>40.431557800959503</v>
      </c>
    </row>
    <row r="2059" spans="1:19" x14ac:dyDescent="0.25">
      <c r="A2059" s="68">
        <f t="shared" si="263"/>
        <v>2057</v>
      </c>
      <c r="B2059" s="68" t="s">
        <v>458</v>
      </c>
      <c r="C2059" s="68" t="s">
        <v>1703</v>
      </c>
      <c r="D2059" s="68" t="s">
        <v>2893</v>
      </c>
      <c r="E2059" s="68" t="str">
        <f t="shared" si="261"/>
        <v>SOP</v>
      </c>
      <c r="F2059" s="68" t="s">
        <v>1702</v>
      </c>
      <c r="G2059" s="68">
        <f t="shared" si="262"/>
        <v>107</v>
      </c>
      <c r="H2059" s="68">
        <f t="shared" si="264"/>
        <v>6</v>
      </c>
      <c r="I2059" s="68" t="str">
        <f t="shared" si="257"/>
        <v>107_6_SOP</v>
      </c>
      <c r="J2059" s="60">
        <v>54.364844993778497</v>
      </c>
      <c r="K2059" s="60">
        <v>42.561598136732897</v>
      </c>
      <c r="L2059" s="60">
        <v>15.377835777163099</v>
      </c>
      <c r="M2059" s="68">
        <v>5</v>
      </c>
      <c r="N2059" s="70">
        <f t="shared" si="258"/>
        <v>3.3613445378151259E-2</v>
      </c>
      <c r="O2059" s="71">
        <v>837586.86</v>
      </c>
      <c r="P2059" s="57">
        <f t="shared" si="259"/>
        <v>7.6773125378600017E-3</v>
      </c>
      <c r="Q2059" s="68">
        <v>4</v>
      </c>
      <c r="R2059" s="68">
        <v>5</v>
      </c>
      <c r="S2059" s="72">
        <f t="shared" si="260"/>
        <v>37.434759635891496</v>
      </c>
    </row>
    <row r="2060" spans="1:19" x14ac:dyDescent="0.25">
      <c r="A2060" s="68">
        <f t="shared" si="263"/>
        <v>2058</v>
      </c>
      <c r="B2060" s="68" t="s">
        <v>458</v>
      </c>
      <c r="C2060" s="68" t="s">
        <v>1758</v>
      </c>
      <c r="D2060" s="68" t="s">
        <v>2399</v>
      </c>
      <c r="E2060" s="68" t="str">
        <f t="shared" si="261"/>
        <v>AD</v>
      </c>
      <c r="F2060" s="68" t="s">
        <v>1757</v>
      </c>
      <c r="G2060" s="68">
        <f t="shared" si="262"/>
        <v>107</v>
      </c>
      <c r="H2060" s="68">
        <f t="shared" si="264"/>
        <v>7</v>
      </c>
      <c r="I2060" s="68" t="str">
        <f t="shared" si="257"/>
        <v>107_7_AD</v>
      </c>
      <c r="J2060" s="60">
        <v>18.639144371926701</v>
      </c>
      <c r="K2060" s="60">
        <v>66.7477660073165</v>
      </c>
      <c r="L2060" s="60">
        <v>51.149957912808098</v>
      </c>
      <c r="M2060" s="68">
        <v>206</v>
      </c>
      <c r="N2060" s="70">
        <f t="shared" si="258"/>
        <v>0.4128787878787879</v>
      </c>
      <c r="O2060" s="71">
        <v>130220054.67999899</v>
      </c>
      <c r="P2060" s="57">
        <f t="shared" si="259"/>
        <v>0.49813963237469971</v>
      </c>
      <c r="Q2060" s="68">
        <v>109</v>
      </c>
      <c r="R2060" s="68">
        <v>221</v>
      </c>
      <c r="S2060" s="72">
        <f t="shared" si="260"/>
        <v>45.512289430683772</v>
      </c>
    </row>
    <row r="2061" spans="1:19" x14ac:dyDescent="0.25">
      <c r="A2061" s="68">
        <f t="shared" si="263"/>
        <v>2059</v>
      </c>
      <c r="B2061" s="68" t="s">
        <v>458</v>
      </c>
      <c r="C2061" s="68" t="s">
        <v>1758</v>
      </c>
      <c r="D2061" s="68" t="s">
        <v>2860</v>
      </c>
      <c r="E2061" s="68" t="str">
        <f t="shared" si="261"/>
        <v>OP</v>
      </c>
      <c r="F2061" s="68" t="s">
        <v>1757</v>
      </c>
      <c r="G2061" s="68">
        <f t="shared" si="262"/>
        <v>107</v>
      </c>
      <c r="H2061" s="68">
        <f t="shared" si="264"/>
        <v>7</v>
      </c>
      <c r="I2061" s="68" t="str">
        <f t="shared" si="257"/>
        <v>107_7_OP</v>
      </c>
      <c r="J2061" s="60">
        <v>31.328091358040101</v>
      </c>
      <c r="K2061" s="60">
        <v>33.7849879150898</v>
      </c>
      <c r="L2061" s="60">
        <v>26.051298150856901</v>
      </c>
      <c r="M2061" s="68">
        <v>8</v>
      </c>
      <c r="N2061" s="70">
        <f t="shared" si="258"/>
        <v>2.2727272727272728E-2</v>
      </c>
      <c r="O2061" s="71">
        <v>21789614.129999999</v>
      </c>
      <c r="P2061" s="57">
        <f t="shared" si="259"/>
        <v>8.3353293000666448E-2</v>
      </c>
      <c r="Q2061" s="68">
        <v>6</v>
      </c>
      <c r="R2061" s="68">
        <v>8</v>
      </c>
      <c r="S2061" s="72">
        <f t="shared" si="260"/>
        <v>30.388125807995596</v>
      </c>
    </row>
    <row r="2062" spans="1:19" x14ac:dyDescent="0.25">
      <c r="A2062" s="68">
        <f t="shared" si="263"/>
        <v>2060</v>
      </c>
      <c r="B2062" s="68" t="s">
        <v>458</v>
      </c>
      <c r="C2062" s="68" t="s">
        <v>1758</v>
      </c>
      <c r="D2062" s="68" t="s">
        <v>3088</v>
      </c>
      <c r="E2062" s="68" t="str">
        <f t="shared" si="261"/>
        <v>SERV</v>
      </c>
      <c r="F2062" s="68" t="s">
        <v>1757</v>
      </c>
      <c r="G2062" s="68">
        <f t="shared" si="262"/>
        <v>107</v>
      </c>
      <c r="H2062" s="68">
        <f t="shared" si="264"/>
        <v>7</v>
      </c>
      <c r="I2062" s="68" t="str">
        <f t="shared" si="257"/>
        <v>107_7_SERV</v>
      </c>
      <c r="J2062" s="60">
        <v>18.839344626088</v>
      </c>
      <c r="K2062" s="60">
        <v>87.444698505708601</v>
      </c>
      <c r="L2062" s="60">
        <v>61.2609598567212</v>
      </c>
      <c r="M2062" s="68">
        <v>302</v>
      </c>
      <c r="N2062" s="70">
        <f t="shared" si="258"/>
        <v>0.5492424242424242</v>
      </c>
      <c r="O2062" s="71">
        <v>108402660.56999999</v>
      </c>
      <c r="P2062" s="57">
        <f t="shared" si="259"/>
        <v>0.41468007072702584</v>
      </c>
      <c r="Q2062" s="68">
        <v>145</v>
      </c>
      <c r="R2062" s="68">
        <v>322</v>
      </c>
      <c r="S2062" s="72">
        <f t="shared" si="260"/>
        <v>55.848334329505938</v>
      </c>
    </row>
    <row r="2063" spans="1:19" x14ac:dyDescent="0.25">
      <c r="A2063" s="68">
        <f t="shared" si="263"/>
        <v>2061</v>
      </c>
      <c r="B2063" s="68" t="s">
        <v>458</v>
      </c>
      <c r="C2063" s="68" t="s">
        <v>1758</v>
      </c>
      <c r="D2063" s="68" t="s">
        <v>2893</v>
      </c>
      <c r="E2063" s="68" t="str">
        <f t="shared" si="261"/>
        <v>SOP</v>
      </c>
      <c r="F2063" s="68" t="s">
        <v>1757</v>
      </c>
      <c r="G2063" s="68">
        <f t="shared" si="262"/>
        <v>107</v>
      </c>
      <c r="H2063" s="68">
        <f t="shared" si="264"/>
        <v>7</v>
      </c>
      <c r="I2063" s="68" t="str">
        <f t="shared" si="257"/>
        <v>107_7_SOP</v>
      </c>
      <c r="J2063" s="60">
        <v>44.219883789761397</v>
      </c>
      <c r="K2063" s="60">
        <v>15.8805022888537</v>
      </c>
      <c r="L2063" s="60">
        <v>27.786073459537601</v>
      </c>
      <c r="M2063" s="68">
        <v>4</v>
      </c>
      <c r="N2063" s="70">
        <f t="shared" si="258"/>
        <v>1.5151515151515152E-2</v>
      </c>
      <c r="O2063" s="71">
        <v>1000427.64</v>
      </c>
      <c r="P2063" s="57">
        <f t="shared" si="259"/>
        <v>3.8270038976080415E-3</v>
      </c>
      <c r="Q2063" s="68">
        <v>4</v>
      </c>
      <c r="R2063" s="68">
        <v>4</v>
      </c>
      <c r="S2063" s="72">
        <f t="shared" si="260"/>
        <v>29.295486512717563</v>
      </c>
    </row>
    <row r="2064" spans="1:19" x14ac:dyDescent="0.25">
      <c r="A2064" s="68">
        <f t="shared" si="263"/>
        <v>2062</v>
      </c>
      <c r="B2064" s="68" t="s">
        <v>458</v>
      </c>
      <c r="C2064" s="68" t="s">
        <v>882</v>
      </c>
      <c r="D2064" s="68" t="s">
        <v>2399</v>
      </c>
      <c r="E2064" s="68" t="str">
        <f t="shared" si="261"/>
        <v>AD</v>
      </c>
      <c r="F2064" s="68" t="s">
        <v>881</v>
      </c>
      <c r="G2064" s="68">
        <f t="shared" si="262"/>
        <v>107</v>
      </c>
      <c r="H2064" s="68">
        <f t="shared" si="264"/>
        <v>8</v>
      </c>
      <c r="I2064" s="68" t="str">
        <f t="shared" si="257"/>
        <v>107_8_AD</v>
      </c>
      <c r="J2064" s="60">
        <v>19.8941212585997</v>
      </c>
      <c r="K2064" s="60">
        <v>49.107084700842798</v>
      </c>
      <c r="L2064" s="60">
        <v>39.020619613989602</v>
      </c>
      <c r="M2064" s="68">
        <v>61</v>
      </c>
      <c r="N2064" s="70">
        <f t="shared" si="258"/>
        <v>0.45901639344262296</v>
      </c>
      <c r="O2064" s="71">
        <v>39426608.700000003</v>
      </c>
      <c r="P2064" s="57">
        <f t="shared" si="259"/>
        <v>0.27490014445466526</v>
      </c>
      <c r="Q2064" s="68">
        <v>56</v>
      </c>
      <c r="R2064" s="68">
        <v>117</v>
      </c>
      <c r="S2064" s="72">
        <f t="shared" si="260"/>
        <v>36.007275191144032</v>
      </c>
    </row>
    <row r="2065" spans="1:19" x14ac:dyDescent="0.25">
      <c r="A2065" s="68">
        <f t="shared" si="263"/>
        <v>2063</v>
      </c>
      <c r="B2065" s="68" t="s">
        <v>458</v>
      </c>
      <c r="C2065" s="68" t="s">
        <v>882</v>
      </c>
      <c r="D2065" s="68" t="s">
        <v>2860</v>
      </c>
      <c r="E2065" s="68" t="str">
        <f t="shared" si="261"/>
        <v>OP</v>
      </c>
      <c r="F2065" s="68" t="s">
        <v>881</v>
      </c>
      <c r="G2065" s="68">
        <f t="shared" si="262"/>
        <v>107</v>
      </c>
      <c r="H2065" s="68">
        <f t="shared" si="264"/>
        <v>8</v>
      </c>
      <c r="I2065" s="68" t="str">
        <f t="shared" si="257"/>
        <v>107_8_OP</v>
      </c>
      <c r="J2065" s="60">
        <v>32.707019352059199</v>
      </c>
      <c r="K2065" s="60">
        <v>37.5259943218052</v>
      </c>
      <c r="L2065" s="60">
        <v>24.578833472765002</v>
      </c>
      <c r="M2065" s="68">
        <v>8</v>
      </c>
      <c r="N2065" s="70">
        <f t="shared" si="258"/>
        <v>5.737704918032787E-2</v>
      </c>
      <c r="O2065" s="71">
        <v>27498049.23</v>
      </c>
      <c r="P2065" s="57">
        <f t="shared" si="259"/>
        <v>0.19172883376978087</v>
      </c>
      <c r="Q2065" s="68">
        <v>7</v>
      </c>
      <c r="R2065" s="68">
        <v>8</v>
      </c>
      <c r="S2065" s="72">
        <f t="shared" si="260"/>
        <v>31.603949048876469</v>
      </c>
    </row>
    <row r="2066" spans="1:19" x14ac:dyDescent="0.25">
      <c r="A2066" s="68">
        <f t="shared" si="263"/>
        <v>2064</v>
      </c>
      <c r="B2066" s="68" t="s">
        <v>458</v>
      </c>
      <c r="C2066" s="68" t="s">
        <v>882</v>
      </c>
      <c r="D2066" s="68" t="s">
        <v>3088</v>
      </c>
      <c r="E2066" s="68" t="str">
        <f t="shared" si="261"/>
        <v>SERV</v>
      </c>
      <c r="F2066" s="68" t="s">
        <v>881</v>
      </c>
      <c r="G2066" s="68">
        <f t="shared" si="262"/>
        <v>107</v>
      </c>
      <c r="H2066" s="68">
        <f t="shared" si="264"/>
        <v>8</v>
      </c>
      <c r="I2066" s="68" t="str">
        <f t="shared" si="257"/>
        <v>107_8_SERV</v>
      </c>
      <c r="J2066" s="60">
        <v>26.433292938159202</v>
      </c>
      <c r="K2066" s="60">
        <v>46.260850559605103</v>
      </c>
      <c r="L2066" s="60">
        <v>57.745523305600898</v>
      </c>
      <c r="M2066" s="68">
        <v>96</v>
      </c>
      <c r="N2066" s="70">
        <f t="shared" si="258"/>
        <v>0.44262295081967212</v>
      </c>
      <c r="O2066" s="71">
        <v>68304732.559999898</v>
      </c>
      <c r="P2066" s="57">
        <f t="shared" si="259"/>
        <v>0.47625148261055605</v>
      </c>
      <c r="Q2066" s="68">
        <v>54</v>
      </c>
      <c r="R2066" s="68">
        <v>131</v>
      </c>
      <c r="S2066" s="72">
        <f t="shared" si="260"/>
        <v>43.479888934455062</v>
      </c>
    </row>
    <row r="2067" spans="1:19" x14ac:dyDescent="0.25">
      <c r="A2067" s="68">
        <f t="shared" si="263"/>
        <v>2065</v>
      </c>
      <c r="B2067" s="68" t="s">
        <v>458</v>
      </c>
      <c r="C2067" s="68" t="s">
        <v>882</v>
      </c>
      <c r="D2067" s="68" t="s">
        <v>2893</v>
      </c>
      <c r="E2067" s="68" t="str">
        <f t="shared" si="261"/>
        <v>SOP</v>
      </c>
      <c r="F2067" s="68" t="s">
        <v>881</v>
      </c>
      <c r="G2067" s="68">
        <f t="shared" si="262"/>
        <v>107</v>
      </c>
      <c r="H2067" s="68">
        <f t="shared" si="264"/>
        <v>8</v>
      </c>
      <c r="I2067" s="68" t="str">
        <f t="shared" si="257"/>
        <v>107_8_SOP</v>
      </c>
      <c r="J2067" s="60">
        <v>46.5232797031708</v>
      </c>
      <c r="K2067" s="60">
        <v>38.066558325137201</v>
      </c>
      <c r="L2067" s="60">
        <v>32.037157869089903</v>
      </c>
      <c r="M2067" s="68">
        <v>6</v>
      </c>
      <c r="N2067" s="70">
        <f t="shared" si="258"/>
        <v>4.0983606557377046E-2</v>
      </c>
      <c r="O2067" s="71">
        <v>8192173.6499999901</v>
      </c>
      <c r="P2067" s="57">
        <f t="shared" si="259"/>
        <v>5.7119539164997964E-2</v>
      </c>
      <c r="Q2067" s="68">
        <v>5</v>
      </c>
      <c r="R2067" s="68">
        <v>6</v>
      </c>
      <c r="S2067" s="72">
        <f t="shared" si="260"/>
        <v>38.875665299132635</v>
      </c>
    </row>
    <row r="2068" spans="1:19" x14ac:dyDescent="0.25">
      <c r="A2068" s="68">
        <f t="shared" si="263"/>
        <v>2066</v>
      </c>
      <c r="B2068" s="68" t="s">
        <v>458</v>
      </c>
      <c r="C2068" s="68" t="s">
        <v>1743</v>
      </c>
      <c r="D2068" s="68" t="s">
        <v>2399</v>
      </c>
      <c r="E2068" s="68" t="str">
        <f t="shared" si="261"/>
        <v>AD</v>
      </c>
      <c r="F2068" s="68" t="s">
        <v>1742</v>
      </c>
      <c r="G2068" s="68">
        <f t="shared" si="262"/>
        <v>107</v>
      </c>
      <c r="H2068" s="68">
        <f t="shared" si="264"/>
        <v>9</v>
      </c>
      <c r="I2068" s="68" t="str">
        <f t="shared" si="257"/>
        <v>107_9_AD</v>
      </c>
      <c r="J2068" s="60">
        <v>11.849806450055199</v>
      </c>
      <c r="K2068" s="60">
        <v>52.222342776285203</v>
      </c>
      <c r="L2068" s="60">
        <v>29.873110510007301</v>
      </c>
      <c r="M2068" s="68">
        <v>114</v>
      </c>
      <c r="N2068" s="70">
        <f t="shared" si="258"/>
        <v>0.42666666666666669</v>
      </c>
      <c r="O2068" s="71">
        <v>79972314.397599995</v>
      </c>
      <c r="P2068" s="57">
        <f t="shared" si="259"/>
        <v>0.30957022336317086</v>
      </c>
      <c r="Q2068" s="68">
        <v>96</v>
      </c>
      <c r="R2068" s="68">
        <v>173</v>
      </c>
      <c r="S2068" s="72">
        <f t="shared" si="260"/>
        <v>31.315086578782569</v>
      </c>
    </row>
    <row r="2069" spans="1:19" x14ac:dyDescent="0.25">
      <c r="A2069" s="68">
        <f t="shared" si="263"/>
        <v>2067</v>
      </c>
      <c r="B2069" s="68" t="s">
        <v>458</v>
      </c>
      <c r="C2069" s="68" t="s">
        <v>1743</v>
      </c>
      <c r="D2069" s="68" t="s">
        <v>2860</v>
      </c>
      <c r="E2069" s="68" t="str">
        <f t="shared" si="261"/>
        <v>OP</v>
      </c>
      <c r="F2069" s="68" t="s">
        <v>1742</v>
      </c>
      <c r="G2069" s="68">
        <f t="shared" si="262"/>
        <v>107</v>
      </c>
      <c r="H2069" s="68">
        <f t="shared" si="264"/>
        <v>9</v>
      </c>
      <c r="I2069" s="68" t="str">
        <f t="shared" si="257"/>
        <v>107_9_OP</v>
      </c>
      <c r="J2069" s="60">
        <v>45.860472670028201</v>
      </c>
      <c r="K2069" s="60">
        <v>22.0699082083615</v>
      </c>
      <c r="L2069" s="60">
        <v>27.048860916107099</v>
      </c>
      <c r="M2069" s="68">
        <v>13</v>
      </c>
      <c r="N2069" s="70">
        <f t="shared" si="258"/>
        <v>0.04</v>
      </c>
      <c r="O2069" s="71">
        <v>81951510.599999994</v>
      </c>
      <c r="P2069" s="57">
        <f t="shared" si="259"/>
        <v>0.31723162737619387</v>
      </c>
      <c r="Q2069" s="68">
        <v>9</v>
      </c>
      <c r="R2069" s="68">
        <v>13</v>
      </c>
      <c r="S2069" s="72">
        <f t="shared" si="260"/>
        <v>31.659747264832266</v>
      </c>
    </row>
    <row r="2070" spans="1:19" x14ac:dyDescent="0.25">
      <c r="A2070" s="68">
        <f t="shared" si="263"/>
        <v>2068</v>
      </c>
      <c r="B2070" s="68" t="s">
        <v>458</v>
      </c>
      <c r="C2070" s="68" t="s">
        <v>1743</v>
      </c>
      <c r="D2070" s="68" t="s">
        <v>3088</v>
      </c>
      <c r="E2070" s="68" t="str">
        <f t="shared" si="261"/>
        <v>SERV</v>
      </c>
      <c r="F2070" s="69" t="s">
        <v>1742</v>
      </c>
      <c r="G2070" s="68">
        <f t="shared" si="262"/>
        <v>107</v>
      </c>
      <c r="H2070" s="68">
        <f t="shared" si="264"/>
        <v>9</v>
      </c>
      <c r="I2070" s="68" t="str">
        <f t="shared" si="257"/>
        <v>107_9_SERV</v>
      </c>
      <c r="J2070" s="60">
        <v>6.4170553452704802</v>
      </c>
      <c r="K2070" s="60">
        <v>56.6878923042864</v>
      </c>
      <c r="L2070" s="60">
        <v>41.5929498792364</v>
      </c>
      <c r="M2070" s="68">
        <v>160</v>
      </c>
      <c r="N2070" s="70">
        <f t="shared" si="258"/>
        <v>0.52444444444444449</v>
      </c>
      <c r="O2070" s="71">
        <v>96009443.733935997</v>
      </c>
      <c r="P2070" s="57">
        <f t="shared" si="259"/>
        <v>0.3716494284999749</v>
      </c>
      <c r="Q2070" s="68">
        <v>118</v>
      </c>
      <c r="R2070" s="68">
        <v>228</v>
      </c>
      <c r="S2070" s="72">
        <f t="shared" si="260"/>
        <v>34.899299176264428</v>
      </c>
    </row>
    <row r="2071" spans="1:19" x14ac:dyDescent="0.25">
      <c r="A2071" s="68">
        <f t="shared" si="263"/>
        <v>2069</v>
      </c>
      <c r="B2071" s="68" t="s">
        <v>458</v>
      </c>
      <c r="C2071" s="68" t="s">
        <v>1743</v>
      </c>
      <c r="D2071" s="68" t="s">
        <v>2893</v>
      </c>
      <c r="E2071" s="68" t="str">
        <f t="shared" si="261"/>
        <v>SOP</v>
      </c>
      <c r="F2071" s="68" t="s">
        <v>1742</v>
      </c>
      <c r="G2071" s="68">
        <f t="shared" si="262"/>
        <v>107</v>
      </c>
      <c r="H2071" s="68">
        <f t="shared" si="264"/>
        <v>9</v>
      </c>
      <c r="I2071" s="68" t="str">
        <f t="shared" si="257"/>
        <v>107_9_SOP</v>
      </c>
      <c r="J2071" s="60">
        <v>46.641205322382298</v>
      </c>
      <c r="K2071" s="60">
        <v>38.048779420005602</v>
      </c>
      <c r="L2071" s="60">
        <v>53.877874147152099</v>
      </c>
      <c r="M2071" s="68">
        <v>2</v>
      </c>
      <c r="N2071" s="70">
        <f t="shared" si="258"/>
        <v>8.8888888888888889E-3</v>
      </c>
      <c r="O2071" s="71">
        <v>400086.23</v>
      </c>
      <c r="P2071" s="57">
        <f t="shared" si="259"/>
        <v>1.5487207606604653E-3</v>
      </c>
      <c r="Q2071" s="68">
        <v>2</v>
      </c>
      <c r="R2071" s="68">
        <v>3</v>
      </c>
      <c r="S2071" s="72">
        <f t="shared" si="260"/>
        <v>46.18928629651333</v>
      </c>
    </row>
    <row r="2072" spans="1:19" x14ac:dyDescent="0.25">
      <c r="A2072" s="68">
        <f t="shared" si="263"/>
        <v>2070</v>
      </c>
      <c r="B2072" s="68" t="s">
        <v>458</v>
      </c>
      <c r="C2072" s="68" t="s">
        <v>1734</v>
      </c>
      <c r="D2072" s="68" t="s">
        <v>2399</v>
      </c>
      <c r="E2072" s="68" t="str">
        <f t="shared" si="261"/>
        <v>AD</v>
      </c>
      <c r="F2072" s="68" t="s">
        <v>1733</v>
      </c>
      <c r="G2072" s="68">
        <f t="shared" si="262"/>
        <v>107</v>
      </c>
      <c r="H2072" s="68">
        <f t="shared" si="264"/>
        <v>10</v>
      </c>
      <c r="I2072" s="68" t="str">
        <f t="shared" si="257"/>
        <v>107_10_AD</v>
      </c>
      <c r="J2072" s="60">
        <v>14.554608775275501</v>
      </c>
      <c r="K2072" s="60">
        <v>42.380298678141202</v>
      </c>
      <c r="L2072" s="60">
        <v>37.514492645576603</v>
      </c>
      <c r="M2072" s="68">
        <v>124</v>
      </c>
      <c r="N2072" s="70">
        <f t="shared" si="258"/>
        <v>0.27204030226700254</v>
      </c>
      <c r="O2072" s="71">
        <v>1629559424.93801</v>
      </c>
      <c r="P2072" s="57">
        <f t="shared" si="259"/>
        <v>0.25092599969742108</v>
      </c>
      <c r="Q2072" s="68">
        <v>108</v>
      </c>
      <c r="R2072" s="68">
        <v>193</v>
      </c>
      <c r="S2072" s="72">
        <f t="shared" si="260"/>
        <v>31.483133366331099</v>
      </c>
    </row>
    <row r="2073" spans="1:19" x14ac:dyDescent="0.25">
      <c r="A2073" s="68">
        <f t="shared" si="263"/>
        <v>2071</v>
      </c>
      <c r="B2073" s="68" t="s">
        <v>458</v>
      </c>
      <c r="C2073" s="68" t="s">
        <v>1734</v>
      </c>
      <c r="D2073" s="68" t="s">
        <v>2456</v>
      </c>
      <c r="E2073" s="68" t="str">
        <f t="shared" si="261"/>
        <v>AR</v>
      </c>
      <c r="F2073" s="68" t="s">
        <v>1733</v>
      </c>
      <c r="G2073" s="68">
        <f t="shared" si="262"/>
        <v>107</v>
      </c>
      <c r="H2073" s="68">
        <f t="shared" si="264"/>
        <v>10</v>
      </c>
      <c r="I2073" s="68" t="str">
        <f t="shared" si="257"/>
        <v>107_10_AR</v>
      </c>
      <c r="J2073" s="60">
        <v>33.199377453945402</v>
      </c>
      <c r="K2073" s="60">
        <v>67.953484221543903</v>
      </c>
      <c r="L2073" s="60">
        <v>78.225784277388101</v>
      </c>
      <c r="M2073" s="68">
        <v>18</v>
      </c>
      <c r="N2073" s="70">
        <f t="shared" si="258"/>
        <v>3.2745591939546598E-2</v>
      </c>
      <c r="O2073" s="71">
        <v>392829376.51999903</v>
      </c>
      <c r="P2073" s="57">
        <f t="shared" si="259"/>
        <v>6.0489419720023481E-2</v>
      </c>
      <c r="Q2073" s="68">
        <v>13</v>
      </c>
      <c r="R2073" s="68">
        <v>18</v>
      </c>
      <c r="S2073" s="72">
        <f t="shared" si="260"/>
        <v>59.792881984292471</v>
      </c>
    </row>
    <row r="2074" spans="1:19" x14ac:dyDescent="0.25">
      <c r="A2074" s="68">
        <f t="shared" si="263"/>
        <v>2072</v>
      </c>
      <c r="B2074" s="68" t="s">
        <v>458</v>
      </c>
      <c r="C2074" s="68" t="s">
        <v>1734</v>
      </c>
      <c r="D2074" s="68" t="s">
        <v>3088</v>
      </c>
      <c r="E2074" s="68" t="str">
        <f t="shared" si="261"/>
        <v>SERV</v>
      </c>
      <c r="F2074" s="68" t="s">
        <v>1733</v>
      </c>
      <c r="G2074" s="68">
        <f t="shared" si="262"/>
        <v>107</v>
      </c>
      <c r="H2074" s="68">
        <f t="shared" si="264"/>
        <v>10</v>
      </c>
      <c r="I2074" s="68" t="str">
        <f t="shared" si="257"/>
        <v>107_10_SERV</v>
      </c>
      <c r="J2074" s="60">
        <v>9.21653023481249</v>
      </c>
      <c r="K2074" s="60">
        <v>51.039621782702703</v>
      </c>
      <c r="L2074" s="60">
        <v>51.6490393312828</v>
      </c>
      <c r="M2074" s="68">
        <v>512</v>
      </c>
      <c r="N2074" s="70">
        <f t="shared" si="258"/>
        <v>0.69521410579345089</v>
      </c>
      <c r="O2074" s="71">
        <v>4471794451.3855104</v>
      </c>
      <c r="P2074" s="57">
        <f t="shared" si="259"/>
        <v>0.68858458058255545</v>
      </c>
      <c r="Q2074" s="68">
        <v>276</v>
      </c>
      <c r="R2074" s="68">
        <v>530</v>
      </c>
      <c r="S2074" s="72">
        <f t="shared" si="260"/>
        <v>37.301730449599326</v>
      </c>
    </row>
    <row r="2075" spans="1:19" x14ac:dyDescent="0.25">
      <c r="A2075" s="68">
        <f t="shared" si="263"/>
        <v>2073</v>
      </c>
      <c r="B2075" s="68" t="s">
        <v>458</v>
      </c>
      <c r="C2075" s="68" t="s">
        <v>1928</v>
      </c>
      <c r="D2075" s="68" t="s">
        <v>2399</v>
      </c>
      <c r="E2075" s="68" t="str">
        <f t="shared" si="261"/>
        <v>AD</v>
      </c>
      <c r="F2075" s="68" t="s">
        <v>1927</v>
      </c>
      <c r="G2075" s="68">
        <f t="shared" si="262"/>
        <v>107</v>
      </c>
      <c r="H2075" s="68">
        <f t="shared" si="264"/>
        <v>11</v>
      </c>
      <c r="I2075" s="68" t="str">
        <f t="shared" si="257"/>
        <v>107_11_AD</v>
      </c>
      <c r="J2075" s="60">
        <v>34.427847425669398</v>
      </c>
      <c r="K2075" s="60">
        <v>86.365053547440496</v>
      </c>
      <c r="L2075" s="60">
        <v>59.115227375140798</v>
      </c>
      <c r="M2075" s="68">
        <v>51427</v>
      </c>
      <c r="N2075" s="70">
        <f t="shared" si="258"/>
        <v>0.9706362153344209</v>
      </c>
      <c r="O2075" s="71">
        <v>30964597683.572899</v>
      </c>
      <c r="P2075" s="57">
        <f t="shared" si="259"/>
        <v>0.9997509647168582</v>
      </c>
      <c r="Q2075" s="68">
        <v>595</v>
      </c>
      <c r="R2075" s="68">
        <v>51432</v>
      </c>
      <c r="S2075" s="72">
        <f t="shared" si="260"/>
        <v>59.969376116083566</v>
      </c>
    </row>
    <row r="2076" spans="1:19" x14ac:dyDescent="0.25">
      <c r="A2076" s="68">
        <f t="shared" si="263"/>
        <v>2074</v>
      </c>
      <c r="B2076" s="68" t="s">
        <v>458</v>
      </c>
      <c r="C2076" s="68" t="s">
        <v>1928</v>
      </c>
      <c r="D2076" s="68" t="s">
        <v>2456</v>
      </c>
      <c r="E2076" s="68" t="str">
        <f t="shared" si="261"/>
        <v>AR</v>
      </c>
      <c r="F2076" s="68" t="s">
        <v>1927</v>
      </c>
      <c r="G2076" s="68">
        <f t="shared" si="262"/>
        <v>107</v>
      </c>
      <c r="H2076" s="68">
        <f t="shared" si="264"/>
        <v>11</v>
      </c>
      <c r="I2076" s="68" t="str">
        <f t="shared" si="257"/>
        <v>107_11_AR</v>
      </c>
      <c r="J2076" s="60">
        <v>48.202804134159997</v>
      </c>
      <c r="K2076" s="60">
        <v>38.998177019563002</v>
      </c>
      <c r="L2076" s="60">
        <v>22.814079843401299</v>
      </c>
      <c r="M2076" s="68">
        <v>25</v>
      </c>
      <c r="N2076" s="70">
        <f t="shared" si="258"/>
        <v>2.936378466557912E-2</v>
      </c>
      <c r="O2076" s="71">
        <v>7713198.21</v>
      </c>
      <c r="P2076" s="57">
        <f t="shared" si="259"/>
        <v>2.4903528314177878E-4</v>
      </c>
      <c r="Q2076" s="68">
        <v>18</v>
      </c>
      <c r="R2076" s="68">
        <v>25</v>
      </c>
      <c r="S2076" s="72">
        <f t="shared" si="260"/>
        <v>36.671686999041434</v>
      </c>
    </row>
    <row r="2077" spans="1:19" x14ac:dyDescent="0.25">
      <c r="A2077" s="68">
        <f t="shared" si="263"/>
        <v>2075</v>
      </c>
      <c r="B2077" s="68" t="s">
        <v>458</v>
      </c>
      <c r="C2077" s="68" t="s">
        <v>1828</v>
      </c>
      <c r="D2077" s="68" t="s">
        <v>2399</v>
      </c>
      <c r="E2077" s="68" t="str">
        <f t="shared" si="261"/>
        <v>AD</v>
      </c>
      <c r="F2077" s="68" t="s">
        <v>1827</v>
      </c>
      <c r="G2077" s="68">
        <f t="shared" si="262"/>
        <v>107</v>
      </c>
      <c r="H2077" s="68">
        <f t="shared" si="264"/>
        <v>12</v>
      </c>
      <c r="I2077" s="68" t="str">
        <f t="shared" si="257"/>
        <v>107_12_AD</v>
      </c>
      <c r="J2077" s="60">
        <v>16.527472682347</v>
      </c>
      <c r="K2077" s="60">
        <v>49.900758997806797</v>
      </c>
      <c r="L2077" s="60">
        <v>45.070733026215997</v>
      </c>
      <c r="M2077" s="68">
        <v>64</v>
      </c>
      <c r="N2077" s="70">
        <f t="shared" si="258"/>
        <v>0.47474747474747475</v>
      </c>
      <c r="O2077" s="71">
        <v>127451202.40000001</v>
      </c>
      <c r="P2077" s="57">
        <f t="shared" si="259"/>
        <v>0.34494933492161151</v>
      </c>
      <c r="Q2077" s="68">
        <v>94</v>
      </c>
      <c r="R2077" s="68">
        <v>178</v>
      </c>
      <c r="S2077" s="72">
        <f t="shared" si="260"/>
        <v>37.166321568789932</v>
      </c>
    </row>
    <row r="2078" spans="1:19" x14ac:dyDescent="0.25">
      <c r="A2078" s="68">
        <f t="shared" si="263"/>
        <v>2076</v>
      </c>
      <c r="B2078" s="68" t="s">
        <v>458</v>
      </c>
      <c r="C2078" s="68" t="s">
        <v>1828</v>
      </c>
      <c r="D2078" s="68" t="s">
        <v>2456</v>
      </c>
      <c r="E2078" s="68" t="str">
        <f t="shared" si="261"/>
        <v>AR</v>
      </c>
      <c r="F2078" s="68" t="s">
        <v>1827</v>
      </c>
      <c r="G2078" s="68">
        <f t="shared" si="262"/>
        <v>107</v>
      </c>
      <c r="H2078" s="68">
        <f t="shared" si="264"/>
        <v>12</v>
      </c>
      <c r="I2078" s="68" t="str">
        <f t="shared" si="257"/>
        <v>107_12_AR</v>
      </c>
      <c r="J2078" s="60">
        <v>70.321960136082296</v>
      </c>
      <c r="K2078" s="60">
        <v>19.124969390253799</v>
      </c>
      <c r="L2078" s="60">
        <v>23.429093549064302</v>
      </c>
      <c r="M2078" s="68">
        <v>3</v>
      </c>
      <c r="N2078" s="70">
        <f t="shared" si="258"/>
        <v>1.0101010101010102E-2</v>
      </c>
      <c r="O2078" s="71">
        <v>496000</v>
      </c>
      <c r="P2078" s="57">
        <f t="shared" si="259"/>
        <v>1.3424343348613188E-3</v>
      </c>
      <c r="Q2078" s="68">
        <v>2</v>
      </c>
      <c r="R2078" s="68">
        <v>3</v>
      </c>
      <c r="S2078" s="72">
        <f t="shared" si="260"/>
        <v>37.625341025133466</v>
      </c>
    </row>
    <row r="2079" spans="1:19" x14ac:dyDescent="0.25">
      <c r="A2079" s="68">
        <f t="shared" si="263"/>
        <v>2077</v>
      </c>
      <c r="B2079" s="68" t="s">
        <v>458</v>
      </c>
      <c r="C2079" s="68" t="s">
        <v>1828</v>
      </c>
      <c r="D2079" s="68" t="s">
        <v>2860</v>
      </c>
      <c r="E2079" s="68" t="str">
        <f t="shared" si="261"/>
        <v>OP</v>
      </c>
      <c r="F2079" s="68" t="s">
        <v>1827</v>
      </c>
      <c r="G2079" s="68">
        <f t="shared" si="262"/>
        <v>107</v>
      </c>
      <c r="H2079" s="68">
        <f t="shared" si="264"/>
        <v>12</v>
      </c>
      <c r="I2079" s="68" t="str">
        <f t="shared" si="257"/>
        <v>107_12_OP</v>
      </c>
      <c r="J2079" s="60">
        <v>38.476082395911099</v>
      </c>
      <c r="K2079" s="60">
        <v>32.115747127218803</v>
      </c>
      <c r="L2079" s="60">
        <v>27.750295856347599</v>
      </c>
      <c r="M2079" s="68">
        <v>8</v>
      </c>
      <c r="N2079" s="70">
        <f t="shared" si="258"/>
        <v>3.5353535353535352E-2</v>
      </c>
      <c r="O2079" s="71">
        <v>74079048.129999995</v>
      </c>
      <c r="P2079" s="57">
        <f t="shared" si="259"/>
        <v>0.20049648730555678</v>
      </c>
      <c r="Q2079" s="68">
        <v>7</v>
      </c>
      <c r="R2079" s="68">
        <v>9</v>
      </c>
      <c r="S2079" s="72">
        <f t="shared" si="260"/>
        <v>32.780708459825831</v>
      </c>
    </row>
    <row r="2080" spans="1:19" x14ac:dyDescent="0.25">
      <c r="A2080" s="68">
        <f t="shared" si="263"/>
        <v>2078</v>
      </c>
      <c r="B2080" s="68" t="s">
        <v>458</v>
      </c>
      <c r="C2080" s="68" t="s">
        <v>1828</v>
      </c>
      <c r="D2080" s="68" t="s">
        <v>3088</v>
      </c>
      <c r="E2080" s="68" t="str">
        <f t="shared" si="261"/>
        <v>SERV</v>
      </c>
      <c r="F2080" s="68" t="s">
        <v>1827</v>
      </c>
      <c r="G2080" s="68">
        <f t="shared" si="262"/>
        <v>107</v>
      </c>
      <c r="H2080" s="68">
        <f t="shared" si="264"/>
        <v>12</v>
      </c>
      <c r="I2080" s="68" t="str">
        <f t="shared" si="257"/>
        <v>107_12_SERV</v>
      </c>
      <c r="J2080" s="60">
        <v>16.522847498673901</v>
      </c>
      <c r="K2080" s="60">
        <v>48.585320125242397</v>
      </c>
      <c r="L2080" s="60">
        <v>65.207925524026706</v>
      </c>
      <c r="M2080" s="68">
        <v>91</v>
      </c>
      <c r="N2080" s="70">
        <f t="shared" si="258"/>
        <v>0.45454545454545453</v>
      </c>
      <c r="O2080" s="71">
        <v>165145292.69</v>
      </c>
      <c r="P2080" s="57">
        <f t="shared" si="259"/>
        <v>0.44696917570116523</v>
      </c>
      <c r="Q2080" s="68">
        <v>90</v>
      </c>
      <c r="R2080" s="68">
        <v>189</v>
      </c>
      <c r="S2080" s="72">
        <f t="shared" si="260"/>
        <v>43.438697715981</v>
      </c>
    </row>
    <row r="2081" spans="1:19" x14ac:dyDescent="0.25">
      <c r="A2081" s="68">
        <f t="shared" si="263"/>
        <v>2079</v>
      </c>
      <c r="B2081" s="68" t="s">
        <v>458</v>
      </c>
      <c r="C2081" s="68" t="s">
        <v>1828</v>
      </c>
      <c r="D2081" s="68" t="s">
        <v>2893</v>
      </c>
      <c r="E2081" s="68" t="str">
        <f t="shared" si="261"/>
        <v>SOP</v>
      </c>
      <c r="F2081" s="68" t="s">
        <v>1827</v>
      </c>
      <c r="G2081" s="68">
        <f t="shared" si="262"/>
        <v>107</v>
      </c>
      <c r="H2081" s="68">
        <f t="shared" si="264"/>
        <v>12</v>
      </c>
      <c r="I2081" s="68" t="str">
        <f t="shared" si="257"/>
        <v>107_12_SOP</v>
      </c>
      <c r="J2081" s="60">
        <v>55.2589455879802</v>
      </c>
      <c r="K2081" s="60">
        <v>29.163470883758599</v>
      </c>
      <c r="L2081" s="60">
        <v>33.639015762544403</v>
      </c>
      <c r="M2081" s="68">
        <v>7</v>
      </c>
      <c r="N2081" s="70">
        <f t="shared" si="258"/>
        <v>2.5252525252525252E-2</v>
      </c>
      <c r="O2081" s="71">
        <v>2306491.66</v>
      </c>
      <c r="P2081" s="57">
        <f t="shared" si="259"/>
        <v>6.2425677368049982E-3</v>
      </c>
      <c r="Q2081" s="68">
        <v>5</v>
      </c>
      <c r="R2081" s="68">
        <v>8</v>
      </c>
      <c r="S2081" s="72">
        <f t="shared" si="260"/>
        <v>39.35381074476107</v>
      </c>
    </row>
    <row r="2082" spans="1:19" x14ac:dyDescent="0.25">
      <c r="A2082" s="68">
        <f t="shared" si="263"/>
        <v>2080</v>
      </c>
      <c r="B2082" s="68" t="s">
        <v>458</v>
      </c>
      <c r="C2082" s="68" t="s">
        <v>821</v>
      </c>
      <c r="D2082" s="68" t="s">
        <v>2399</v>
      </c>
      <c r="E2082" s="68" t="str">
        <f t="shared" si="261"/>
        <v>AD</v>
      </c>
      <c r="F2082" s="68" t="s">
        <v>820</v>
      </c>
      <c r="G2082" s="68">
        <f t="shared" si="262"/>
        <v>107</v>
      </c>
      <c r="H2082" s="68">
        <f t="shared" si="264"/>
        <v>13</v>
      </c>
      <c r="I2082" s="68" t="str">
        <f t="shared" si="257"/>
        <v>107_13_AD</v>
      </c>
      <c r="J2082" s="60">
        <v>28.9342769513833</v>
      </c>
      <c r="K2082" s="60">
        <v>46.6334789090591</v>
      </c>
      <c r="L2082" s="60">
        <v>35.767086197595603</v>
      </c>
      <c r="M2082" s="68">
        <v>5472</v>
      </c>
      <c r="N2082" s="70">
        <f t="shared" si="258"/>
        <v>0.73708920187793425</v>
      </c>
      <c r="O2082" s="71">
        <v>1085471669.53</v>
      </c>
      <c r="P2082" s="57">
        <f t="shared" si="259"/>
        <v>0.95630673551418233</v>
      </c>
      <c r="Q2082" s="68">
        <v>157</v>
      </c>
      <c r="R2082" s="68">
        <v>5477</v>
      </c>
      <c r="S2082" s="72">
        <f t="shared" si="260"/>
        <v>37.111614019346</v>
      </c>
    </row>
    <row r="2083" spans="1:19" x14ac:dyDescent="0.25">
      <c r="A2083" s="68">
        <f t="shared" si="263"/>
        <v>2081</v>
      </c>
      <c r="B2083" s="68" t="s">
        <v>458</v>
      </c>
      <c r="C2083" s="68" t="s">
        <v>821</v>
      </c>
      <c r="D2083" s="68" t="s">
        <v>3088</v>
      </c>
      <c r="E2083" s="68" t="str">
        <f t="shared" si="261"/>
        <v>SERV</v>
      </c>
      <c r="F2083" s="68" t="s">
        <v>820</v>
      </c>
      <c r="G2083" s="68">
        <f t="shared" si="262"/>
        <v>107</v>
      </c>
      <c r="H2083" s="68">
        <f t="shared" si="264"/>
        <v>13</v>
      </c>
      <c r="I2083" s="68" t="str">
        <f t="shared" si="257"/>
        <v>107_13_SERV</v>
      </c>
      <c r="J2083" s="60">
        <v>29.1695582325404</v>
      </c>
      <c r="K2083" s="60">
        <v>42.434136542718399</v>
      </c>
      <c r="L2083" s="60">
        <v>41.303884264895899</v>
      </c>
      <c r="M2083" s="68">
        <v>105</v>
      </c>
      <c r="N2083" s="70">
        <f t="shared" si="258"/>
        <v>0.24882629107981222</v>
      </c>
      <c r="O2083" s="71">
        <v>48543464.729999997</v>
      </c>
      <c r="P2083" s="57">
        <f t="shared" si="259"/>
        <v>4.2767069458933618E-2</v>
      </c>
      <c r="Q2083" s="68">
        <v>53</v>
      </c>
      <c r="R2083" s="68">
        <v>125</v>
      </c>
      <c r="S2083" s="72">
        <f t="shared" si="260"/>
        <v>37.635859680051567</v>
      </c>
    </row>
    <row r="2084" spans="1:19" x14ac:dyDescent="0.25">
      <c r="A2084" s="68">
        <f t="shared" si="263"/>
        <v>2082</v>
      </c>
      <c r="B2084" s="68" t="s">
        <v>458</v>
      </c>
      <c r="C2084" s="68" t="s">
        <v>821</v>
      </c>
      <c r="D2084" s="68" t="s">
        <v>2893</v>
      </c>
      <c r="E2084" s="68" t="str">
        <f t="shared" si="261"/>
        <v>SOP</v>
      </c>
      <c r="F2084" s="68" t="s">
        <v>820</v>
      </c>
      <c r="G2084" s="68">
        <f t="shared" si="262"/>
        <v>107</v>
      </c>
      <c r="H2084" s="68">
        <f t="shared" si="264"/>
        <v>13</v>
      </c>
      <c r="I2084" s="68" t="str">
        <f t="shared" si="257"/>
        <v>107_13_SOP</v>
      </c>
      <c r="J2084" s="60">
        <v>41.739180976512898</v>
      </c>
      <c r="K2084" s="60">
        <v>10.797529820277701</v>
      </c>
      <c r="L2084" s="60">
        <v>36.596291873537297</v>
      </c>
      <c r="M2084" s="68">
        <v>3</v>
      </c>
      <c r="N2084" s="70">
        <f t="shared" si="258"/>
        <v>1.4084507042253521E-2</v>
      </c>
      <c r="O2084" s="71">
        <v>1051292.8799999999</v>
      </c>
      <c r="P2084" s="57">
        <f t="shared" si="259"/>
        <v>9.2619502688394862E-4</v>
      </c>
      <c r="Q2084" s="68">
        <v>3</v>
      </c>
      <c r="R2084" s="68">
        <v>3</v>
      </c>
      <c r="S2084" s="72">
        <f t="shared" si="260"/>
        <v>29.7110008901093</v>
      </c>
    </row>
    <row r="2085" spans="1:19" x14ac:dyDescent="0.25">
      <c r="A2085" s="68">
        <f t="shared" si="263"/>
        <v>2083</v>
      </c>
      <c r="B2085" s="68" t="s">
        <v>458</v>
      </c>
      <c r="C2085" s="68" t="s">
        <v>1954</v>
      </c>
      <c r="D2085" s="68" t="s">
        <v>2399</v>
      </c>
      <c r="E2085" s="68" t="str">
        <f t="shared" si="261"/>
        <v>AD</v>
      </c>
      <c r="F2085" s="68" t="s">
        <v>1953</v>
      </c>
      <c r="G2085" s="68">
        <f t="shared" si="262"/>
        <v>107</v>
      </c>
      <c r="H2085" s="68">
        <f t="shared" si="264"/>
        <v>14</v>
      </c>
      <c r="I2085" s="68" t="str">
        <f t="shared" si="257"/>
        <v>107_14_AD</v>
      </c>
      <c r="J2085" s="60">
        <v>12.4787021960066</v>
      </c>
      <c r="K2085" s="60">
        <v>25.9046583186385</v>
      </c>
      <c r="L2085" s="60">
        <v>32.441457327841</v>
      </c>
      <c r="M2085" s="68">
        <v>123</v>
      </c>
      <c r="N2085" s="70">
        <f t="shared" si="258"/>
        <v>0.27667984189723321</v>
      </c>
      <c r="O2085" s="71">
        <v>52102827.770000003</v>
      </c>
      <c r="P2085" s="57">
        <f t="shared" si="259"/>
        <v>9.6338573944690351E-2</v>
      </c>
      <c r="Q2085" s="68">
        <v>70</v>
      </c>
      <c r="R2085" s="68">
        <v>140</v>
      </c>
      <c r="S2085" s="72">
        <f t="shared" si="260"/>
        <v>23.608272614162033</v>
      </c>
    </row>
    <row r="2086" spans="1:19" x14ac:dyDescent="0.25">
      <c r="A2086" s="68">
        <f t="shared" si="263"/>
        <v>2084</v>
      </c>
      <c r="B2086" s="68" t="s">
        <v>458</v>
      </c>
      <c r="C2086" s="68" t="s">
        <v>1954</v>
      </c>
      <c r="D2086" s="68" t="s">
        <v>2456</v>
      </c>
      <c r="E2086" s="68" t="str">
        <f t="shared" si="261"/>
        <v>AR</v>
      </c>
      <c r="F2086" s="68" t="s">
        <v>1953</v>
      </c>
      <c r="G2086" s="68">
        <f t="shared" si="262"/>
        <v>107</v>
      </c>
      <c r="H2086" s="68">
        <f t="shared" si="264"/>
        <v>14</v>
      </c>
      <c r="I2086" s="68" t="str">
        <f t="shared" si="257"/>
        <v>107_14_AR</v>
      </c>
      <c r="J2086" s="60">
        <v>60.824295486019402</v>
      </c>
      <c r="K2086" s="60">
        <v>10.6249829945854</v>
      </c>
      <c r="L2086" s="60">
        <v>15.6193956993762</v>
      </c>
      <c r="M2086" s="68">
        <v>3</v>
      </c>
      <c r="N2086" s="70">
        <f t="shared" si="258"/>
        <v>1.1857707509881422E-2</v>
      </c>
      <c r="O2086" s="71">
        <v>281200</v>
      </c>
      <c r="P2086" s="57">
        <f t="shared" si="259"/>
        <v>5.1994120382166972E-4</v>
      </c>
      <c r="Q2086" s="68">
        <v>3</v>
      </c>
      <c r="R2086" s="68">
        <v>3</v>
      </c>
      <c r="S2086" s="72">
        <f t="shared" si="260"/>
        <v>29.022891393327001</v>
      </c>
    </row>
    <row r="2087" spans="1:19" x14ac:dyDescent="0.25">
      <c r="A2087" s="68">
        <f t="shared" si="263"/>
        <v>2085</v>
      </c>
      <c r="B2087" s="68" t="s">
        <v>458</v>
      </c>
      <c r="C2087" s="68" t="s">
        <v>1954</v>
      </c>
      <c r="D2087" s="68" t="s">
        <v>2860</v>
      </c>
      <c r="E2087" s="68" t="str">
        <f t="shared" si="261"/>
        <v>OP</v>
      </c>
      <c r="F2087" s="69" t="s">
        <v>1953</v>
      </c>
      <c r="G2087" s="68">
        <f t="shared" si="262"/>
        <v>107</v>
      </c>
      <c r="H2087" s="68">
        <f t="shared" si="264"/>
        <v>14</v>
      </c>
      <c r="I2087" s="68" t="str">
        <f t="shared" si="257"/>
        <v>107_14_OP</v>
      </c>
      <c r="J2087" s="60">
        <v>44.216672805140298</v>
      </c>
      <c r="K2087" s="60">
        <v>24.602528486079098</v>
      </c>
      <c r="L2087" s="60">
        <v>26.787530489902899</v>
      </c>
      <c r="M2087" s="68">
        <v>14</v>
      </c>
      <c r="N2087" s="70">
        <f t="shared" si="258"/>
        <v>2.3715415019762844E-2</v>
      </c>
      <c r="O2087" s="71">
        <v>68042673.140000001</v>
      </c>
      <c r="P2087" s="57">
        <f t="shared" si="259"/>
        <v>0.12581148429465147</v>
      </c>
      <c r="Q2087" s="68">
        <v>6</v>
      </c>
      <c r="R2087" s="68">
        <v>14</v>
      </c>
      <c r="S2087" s="72">
        <f t="shared" si="260"/>
        <v>31.868910593707437</v>
      </c>
    </row>
    <row r="2088" spans="1:19" x14ac:dyDescent="0.25">
      <c r="A2088" s="68">
        <f t="shared" si="263"/>
        <v>2086</v>
      </c>
      <c r="B2088" s="68" t="s">
        <v>458</v>
      </c>
      <c r="C2088" s="68" t="s">
        <v>1954</v>
      </c>
      <c r="D2088" s="68" t="s">
        <v>3088</v>
      </c>
      <c r="E2088" s="68" t="str">
        <f t="shared" si="261"/>
        <v>SERV</v>
      </c>
      <c r="F2088" s="68" t="s">
        <v>1953</v>
      </c>
      <c r="G2088" s="68">
        <f t="shared" si="262"/>
        <v>107</v>
      </c>
      <c r="H2088" s="68">
        <f t="shared" si="264"/>
        <v>14</v>
      </c>
      <c r="I2088" s="68" t="str">
        <f t="shared" si="257"/>
        <v>107_14_SERV</v>
      </c>
      <c r="J2088" s="60">
        <v>1.27024000922711</v>
      </c>
      <c r="K2088" s="60">
        <v>31.705624286808</v>
      </c>
      <c r="L2088" s="60">
        <v>45.524316075800897</v>
      </c>
      <c r="M2088" s="68">
        <v>236</v>
      </c>
      <c r="N2088" s="70">
        <f t="shared" si="258"/>
        <v>0.62845849802371545</v>
      </c>
      <c r="O2088" s="71">
        <v>416797344.29000002</v>
      </c>
      <c r="P2088" s="57">
        <f t="shared" si="259"/>
        <v>0.77066185255980646</v>
      </c>
      <c r="Q2088" s="68">
        <v>159</v>
      </c>
      <c r="R2088" s="68">
        <v>372</v>
      </c>
      <c r="S2088" s="72">
        <f t="shared" si="260"/>
        <v>26.166726790612003</v>
      </c>
    </row>
    <row r="2089" spans="1:19" x14ac:dyDescent="0.25">
      <c r="A2089" s="68">
        <f t="shared" si="263"/>
        <v>2087</v>
      </c>
      <c r="B2089" s="68" t="s">
        <v>458</v>
      </c>
      <c r="C2089" s="68" t="s">
        <v>1954</v>
      </c>
      <c r="D2089" s="68" t="s">
        <v>2893</v>
      </c>
      <c r="E2089" s="68" t="str">
        <f t="shared" si="261"/>
        <v>SOP</v>
      </c>
      <c r="F2089" s="68" t="s">
        <v>1953</v>
      </c>
      <c r="G2089" s="68">
        <f t="shared" si="262"/>
        <v>107</v>
      </c>
      <c r="H2089" s="68">
        <f t="shared" si="264"/>
        <v>14</v>
      </c>
      <c r="I2089" s="68" t="str">
        <f t="shared" si="257"/>
        <v>107_14_SOP</v>
      </c>
      <c r="J2089" s="60">
        <v>19.028103841246399</v>
      </c>
      <c r="K2089" s="60">
        <v>28.247589604324101</v>
      </c>
      <c r="L2089" s="60">
        <v>39.830812619935799</v>
      </c>
      <c r="M2089" s="68">
        <v>22</v>
      </c>
      <c r="N2089" s="70">
        <f t="shared" si="258"/>
        <v>5.9288537549407112E-2</v>
      </c>
      <c r="O2089" s="71">
        <v>3606337.03</v>
      </c>
      <c r="P2089" s="57">
        <f t="shared" si="259"/>
        <v>6.6681479970301036E-3</v>
      </c>
      <c r="Q2089" s="68">
        <v>15</v>
      </c>
      <c r="R2089" s="68">
        <v>22</v>
      </c>
      <c r="S2089" s="72">
        <f t="shared" si="260"/>
        <v>29.03550202183543</v>
      </c>
    </row>
    <row r="2090" spans="1:19" x14ac:dyDescent="0.25">
      <c r="A2090" s="68">
        <f t="shared" si="263"/>
        <v>2088</v>
      </c>
      <c r="B2090" s="68" t="s">
        <v>458</v>
      </c>
      <c r="C2090" s="68" t="s">
        <v>1800</v>
      </c>
      <c r="D2090" s="68" t="s">
        <v>2399</v>
      </c>
      <c r="E2090" s="68" t="str">
        <f t="shared" si="261"/>
        <v>AD</v>
      </c>
      <c r="F2090" s="68" t="s">
        <v>1799</v>
      </c>
      <c r="G2090" s="68">
        <f t="shared" si="262"/>
        <v>107</v>
      </c>
      <c r="H2090" s="68">
        <f t="shared" si="264"/>
        <v>15</v>
      </c>
      <c r="I2090" s="68" t="str">
        <f t="shared" si="257"/>
        <v>107_15_AD</v>
      </c>
      <c r="J2090" s="60">
        <v>42.8099413709892</v>
      </c>
      <c r="K2090" s="60">
        <v>28.485696024129702</v>
      </c>
      <c r="L2090" s="60">
        <v>26.339697113642799</v>
      </c>
      <c r="M2090" s="68">
        <v>68</v>
      </c>
      <c r="N2090" s="70">
        <f t="shared" si="258"/>
        <v>0.40350877192982454</v>
      </c>
      <c r="O2090" s="71">
        <v>15769986.699999999</v>
      </c>
      <c r="P2090" s="57">
        <f t="shared" si="259"/>
        <v>6.4880624536971909E-2</v>
      </c>
      <c r="Q2090" s="68">
        <v>46</v>
      </c>
      <c r="R2090" s="68">
        <v>82</v>
      </c>
      <c r="S2090" s="72">
        <f t="shared" si="260"/>
        <v>32.54511150292057</v>
      </c>
    </row>
    <row r="2091" spans="1:19" x14ac:dyDescent="0.25">
      <c r="A2091" s="68">
        <f t="shared" si="263"/>
        <v>2089</v>
      </c>
      <c r="B2091" s="68" t="s">
        <v>458</v>
      </c>
      <c r="C2091" s="68" t="s">
        <v>1800</v>
      </c>
      <c r="D2091" s="68" t="s">
        <v>2456</v>
      </c>
      <c r="E2091" s="68" t="str">
        <f t="shared" si="261"/>
        <v>AR</v>
      </c>
      <c r="F2091" s="68" t="s">
        <v>1799</v>
      </c>
      <c r="G2091" s="68">
        <f t="shared" si="262"/>
        <v>107</v>
      </c>
      <c r="H2091" s="68">
        <f t="shared" si="264"/>
        <v>15</v>
      </c>
      <c r="I2091" s="68" t="str">
        <f t="shared" si="257"/>
        <v>107_15_AR</v>
      </c>
      <c r="J2091" s="60">
        <v>70.201308283058907</v>
      </c>
      <c r="K2091" s="60">
        <v>6.1795060162540301</v>
      </c>
      <c r="L2091" s="60">
        <v>41.000913710862498</v>
      </c>
      <c r="M2091" s="68">
        <v>4</v>
      </c>
      <c r="N2091" s="70">
        <f t="shared" si="258"/>
        <v>1.7543859649122806E-2</v>
      </c>
      <c r="O2091" s="71">
        <v>612800</v>
      </c>
      <c r="P2091" s="57">
        <f t="shared" si="259"/>
        <v>2.5211718609918919E-3</v>
      </c>
      <c r="Q2091" s="68">
        <v>2</v>
      </c>
      <c r="R2091" s="68">
        <v>6</v>
      </c>
      <c r="S2091" s="72">
        <f t="shared" si="260"/>
        <v>39.127242670058479</v>
      </c>
    </row>
    <row r="2092" spans="1:19" x14ac:dyDescent="0.25">
      <c r="A2092" s="68">
        <f t="shared" si="263"/>
        <v>2090</v>
      </c>
      <c r="B2092" s="68" t="s">
        <v>458</v>
      </c>
      <c r="C2092" s="68" t="s">
        <v>1800</v>
      </c>
      <c r="D2092" s="68" t="s">
        <v>2860</v>
      </c>
      <c r="E2092" s="68" t="str">
        <f t="shared" si="261"/>
        <v>OP</v>
      </c>
      <c r="F2092" s="68" t="s">
        <v>1799</v>
      </c>
      <c r="G2092" s="68">
        <f t="shared" si="262"/>
        <v>107</v>
      </c>
      <c r="H2092" s="68">
        <f t="shared" si="264"/>
        <v>15</v>
      </c>
      <c r="I2092" s="68" t="str">
        <f t="shared" si="257"/>
        <v>107_15_OP</v>
      </c>
      <c r="J2092" s="60">
        <v>43.320526039217</v>
      </c>
      <c r="K2092" s="60">
        <v>17.830026185327299</v>
      </c>
      <c r="L2092" s="60">
        <v>34.801324520420103</v>
      </c>
      <c r="M2092" s="68">
        <v>11</v>
      </c>
      <c r="N2092" s="70">
        <f t="shared" si="258"/>
        <v>7.8947368421052627E-2</v>
      </c>
      <c r="O2092" s="71">
        <v>58156585.950000003</v>
      </c>
      <c r="P2092" s="57">
        <f t="shared" si="259"/>
        <v>0.2392668864694785</v>
      </c>
      <c r="Q2092" s="68">
        <v>9</v>
      </c>
      <c r="R2092" s="68">
        <v>13</v>
      </c>
      <c r="S2092" s="72">
        <f t="shared" si="260"/>
        <v>31.983958914988136</v>
      </c>
    </row>
    <row r="2093" spans="1:19" x14ac:dyDescent="0.25">
      <c r="A2093" s="68">
        <f t="shared" si="263"/>
        <v>2091</v>
      </c>
      <c r="B2093" s="68" t="s">
        <v>458</v>
      </c>
      <c r="C2093" s="68" t="s">
        <v>1800</v>
      </c>
      <c r="D2093" s="68" t="s">
        <v>3088</v>
      </c>
      <c r="E2093" s="68" t="str">
        <f t="shared" si="261"/>
        <v>SERV</v>
      </c>
      <c r="F2093" s="68" t="s">
        <v>1799</v>
      </c>
      <c r="G2093" s="68">
        <f t="shared" si="262"/>
        <v>107</v>
      </c>
      <c r="H2093" s="68">
        <f t="shared" si="264"/>
        <v>15</v>
      </c>
      <c r="I2093" s="68" t="str">
        <f t="shared" si="257"/>
        <v>107_15_SERV</v>
      </c>
      <c r="J2093" s="60">
        <v>25.3656461367564</v>
      </c>
      <c r="K2093" s="60">
        <v>11.794537885521001</v>
      </c>
      <c r="L2093" s="60">
        <v>39.106658536492702</v>
      </c>
      <c r="M2093" s="68">
        <v>110</v>
      </c>
      <c r="N2093" s="70">
        <f t="shared" si="258"/>
        <v>0.5</v>
      </c>
      <c r="O2093" s="71">
        <v>168522201.00999999</v>
      </c>
      <c r="P2093" s="57">
        <f t="shared" si="259"/>
        <v>0.69333131713255769</v>
      </c>
      <c r="Q2093" s="68">
        <v>57</v>
      </c>
      <c r="R2093" s="68">
        <v>128</v>
      </c>
      <c r="S2093" s="72">
        <f t="shared" si="260"/>
        <v>25.422280852923365</v>
      </c>
    </row>
    <row r="2094" spans="1:19" x14ac:dyDescent="0.25">
      <c r="A2094" s="68">
        <f t="shared" si="263"/>
        <v>2092</v>
      </c>
      <c r="B2094" s="68" t="s">
        <v>458</v>
      </c>
      <c r="C2094" s="68" t="s">
        <v>459</v>
      </c>
      <c r="D2094" s="68" t="s">
        <v>2399</v>
      </c>
      <c r="E2094" s="68" t="str">
        <f t="shared" si="261"/>
        <v>AD</v>
      </c>
      <c r="F2094" s="68" t="s">
        <v>457</v>
      </c>
      <c r="G2094" s="68">
        <f t="shared" si="262"/>
        <v>107</v>
      </c>
      <c r="H2094" s="68">
        <f t="shared" si="264"/>
        <v>16</v>
      </c>
      <c r="I2094" s="68" t="str">
        <f t="shared" si="257"/>
        <v>107_16_AD</v>
      </c>
      <c r="J2094" s="60">
        <v>21.231246776457098</v>
      </c>
      <c r="K2094" s="60">
        <v>42.0331066459472</v>
      </c>
      <c r="L2094" s="60">
        <v>32.166317410235699</v>
      </c>
      <c r="M2094" s="68">
        <v>920</v>
      </c>
      <c r="N2094" s="70">
        <f t="shared" si="258"/>
        <v>0.75111111111111106</v>
      </c>
      <c r="O2094" s="71">
        <v>197645447.66999999</v>
      </c>
      <c r="P2094" s="57">
        <f t="shared" si="259"/>
        <v>0.70470846960744304</v>
      </c>
      <c r="Q2094" s="68">
        <v>169</v>
      </c>
      <c r="R2094" s="68">
        <v>942</v>
      </c>
      <c r="S2094" s="72">
        <f t="shared" si="260"/>
        <v>31.810223610880001</v>
      </c>
    </row>
    <row r="2095" spans="1:19" x14ac:dyDescent="0.25">
      <c r="A2095" s="68">
        <f t="shared" si="263"/>
        <v>2093</v>
      </c>
      <c r="B2095" s="68" t="s">
        <v>458</v>
      </c>
      <c r="C2095" s="68" t="s">
        <v>459</v>
      </c>
      <c r="D2095" s="68" t="s">
        <v>2860</v>
      </c>
      <c r="E2095" s="68" t="str">
        <f t="shared" si="261"/>
        <v>OP</v>
      </c>
      <c r="F2095" s="68" t="s">
        <v>457</v>
      </c>
      <c r="G2095" s="68">
        <f t="shared" si="262"/>
        <v>107</v>
      </c>
      <c r="H2095" s="68">
        <f t="shared" si="264"/>
        <v>16</v>
      </c>
      <c r="I2095" s="68" t="str">
        <f t="shared" si="257"/>
        <v>107_16_OP</v>
      </c>
      <c r="J2095" s="60">
        <v>51.9906750188186</v>
      </c>
      <c r="K2095" s="60">
        <v>10.532278188114899</v>
      </c>
      <c r="L2095" s="60">
        <v>37.343969566684898</v>
      </c>
      <c r="M2095" s="68">
        <v>5</v>
      </c>
      <c r="N2095" s="70">
        <f t="shared" si="258"/>
        <v>2.2222222222222223E-2</v>
      </c>
      <c r="O2095" s="71">
        <v>48954587.520000003</v>
      </c>
      <c r="P2095" s="57">
        <f t="shared" si="259"/>
        <v>0.17454847990773778</v>
      </c>
      <c r="Q2095" s="68">
        <v>5</v>
      </c>
      <c r="R2095" s="68">
        <v>5</v>
      </c>
      <c r="S2095" s="72">
        <f t="shared" si="260"/>
        <v>33.288974257872802</v>
      </c>
    </row>
    <row r="2096" spans="1:19" x14ac:dyDescent="0.25">
      <c r="A2096" s="68">
        <f t="shared" si="263"/>
        <v>2094</v>
      </c>
      <c r="B2096" s="68" t="s">
        <v>458</v>
      </c>
      <c r="C2096" s="68" t="s">
        <v>459</v>
      </c>
      <c r="D2096" s="68" t="s">
        <v>3088</v>
      </c>
      <c r="E2096" s="68" t="str">
        <f t="shared" si="261"/>
        <v>SERV</v>
      </c>
      <c r="F2096" s="68" t="s">
        <v>457</v>
      </c>
      <c r="G2096" s="68">
        <f t="shared" si="262"/>
        <v>107</v>
      </c>
      <c r="H2096" s="68">
        <f t="shared" si="264"/>
        <v>16</v>
      </c>
      <c r="I2096" s="68" t="str">
        <f t="shared" si="257"/>
        <v>107_16_SERV</v>
      </c>
      <c r="J2096" s="60">
        <v>22.904928046947798</v>
      </c>
      <c r="K2096" s="60">
        <v>37.5149623897005</v>
      </c>
      <c r="L2096" s="60">
        <v>45.039639005294397</v>
      </c>
      <c r="M2096" s="68">
        <v>64</v>
      </c>
      <c r="N2096" s="70">
        <f t="shared" si="258"/>
        <v>0.20444444444444446</v>
      </c>
      <c r="O2096" s="71">
        <v>33097850.449999999</v>
      </c>
      <c r="P2096" s="57">
        <f t="shared" si="259"/>
        <v>0.11801099298203492</v>
      </c>
      <c r="Q2096" s="68">
        <v>46</v>
      </c>
      <c r="R2096" s="68">
        <v>74</v>
      </c>
      <c r="S2096" s="72">
        <f t="shared" si="260"/>
        <v>35.153176480647566</v>
      </c>
    </row>
    <row r="2097" spans="1:19" x14ac:dyDescent="0.25">
      <c r="A2097" s="68">
        <f t="shared" si="263"/>
        <v>2095</v>
      </c>
      <c r="B2097" s="68" t="s">
        <v>458</v>
      </c>
      <c r="C2097" s="68" t="s">
        <v>459</v>
      </c>
      <c r="D2097" s="68" t="s">
        <v>2893</v>
      </c>
      <c r="E2097" s="68" t="str">
        <f t="shared" si="261"/>
        <v>SOP</v>
      </c>
      <c r="F2097" s="68" t="s">
        <v>457</v>
      </c>
      <c r="G2097" s="68">
        <f t="shared" si="262"/>
        <v>107</v>
      </c>
      <c r="H2097" s="68">
        <f t="shared" si="264"/>
        <v>16</v>
      </c>
      <c r="I2097" s="68" t="str">
        <f t="shared" si="257"/>
        <v>107_16_SOP</v>
      </c>
      <c r="J2097" s="60">
        <v>41.088209219379699</v>
      </c>
      <c r="K2097" s="60">
        <v>9.6466263241174506</v>
      </c>
      <c r="L2097" s="60">
        <v>39.7363440775013</v>
      </c>
      <c r="M2097" s="68">
        <v>6</v>
      </c>
      <c r="N2097" s="70">
        <f t="shared" si="258"/>
        <v>2.2222222222222223E-2</v>
      </c>
      <c r="O2097" s="71">
        <v>766244.13</v>
      </c>
      <c r="P2097" s="57">
        <f t="shared" si="259"/>
        <v>2.7320575027843072E-3</v>
      </c>
      <c r="Q2097" s="68">
        <v>5</v>
      </c>
      <c r="R2097" s="68">
        <v>6</v>
      </c>
      <c r="S2097" s="72">
        <f t="shared" si="260"/>
        <v>30.157059873666146</v>
      </c>
    </row>
    <row r="2098" spans="1:19" x14ac:dyDescent="0.25">
      <c r="A2098" s="68">
        <f t="shared" si="263"/>
        <v>2096</v>
      </c>
      <c r="B2098" s="68" t="s">
        <v>458</v>
      </c>
      <c r="C2098" s="68" t="s">
        <v>849</v>
      </c>
      <c r="D2098" s="68" t="s">
        <v>2399</v>
      </c>
      <c r="E2098" s="68" t="str">
        <f t="shared" si="261"/>
        <v>AD</v>
      </c>
      <c r="F2098" s="68" t="s">
        <v>848</v>
      </c>
      <c r="G2098" s="68">
        <f t="shared" si="262"/>
        <v>107</v>
      </c>
      <c r="H2098" s="68">
        <f t="shared" si="264"/>
        <v>17</v>
      </c>
      <c r="I2098" s="68" t="str">
        <f t="shared" si="257"/>
        <v>107_17_AD</v>
      </c>
      <c r="J2098" s="60">
        <v>18.671737456402798</v>
      </c>
      <c r="K2098" s="60">
        <v>22.977957913272299</v>
      </c>
      <c r="L2098" s="60">
        <v>47.289097718869002</v>
      </c>
      <c r="M2098" s="68">
        <v>175</v>
      </c>
      <c r="N2098" s="70">
        <f t="shared" si="258"/>
        <v>0.32669322709163345</v>
      </c>
      <c r="O2098" s="71">
        <v>95086956.560000002</v>
      </c>
      <c r="P2098" s="57">
        <f t="shared" si="259"/>
        <v>0.3644574217857518</v>
      </c>
      <c r="Q2098" s="68">
        <v>82</v>
      </c>
      <c r="R2098" s="68">
        <v>189</v>
      </c>
      <c r="S2098" s="72">
        <f t="shared" si="260"/>
        <v>29.646264362848033</v>
      </c>
    </row>
    <row r="2099" spans="1:19" x14ac:dyDescent="0.25">
      <c r="A2099" s="68">
        <f t="shared" si="263"/>
        <v>2097</v>
      </c>
      <c r="B2099" s="68" t="s">
        <v>458</v>
      </c>
      <c r="C2099" s="68" t="s">
        <v>849</v>
      </c>
      <c r="D2099" s="68" t="s">
        <v>2456</v>
      </c>
      <c r="E2099" s="68" t="str">
        <f t="shared" si="261"/>
        <v>AR</v>
      </c>
      <c r="F2099" s="68" t="s">
        <v>848</v>
      </c>
      <c r="G2099" s="68">
        <f t="shared" si="262"/>
        <v>107</v>
      </c>
      <c r="H2099" s="68">
        <f t="shared" si="264"/>
        <v>17</v>
      </c>
      <c r="I2099" s="68" t="str">
        <f t="shared" si="257"/>
        <v>107_17_AR</v>
      </c>
      <c r="J2099" s="60">
        <v>52.111816268346601</v>
      </c>
      <c r="K2099" s="60">
        <v>12.420754768318201</v>
      </c>
      <c r="L2099" s="60">
        <v>23.429093549064302</v>
      </c>
      <c r="M2099" s="68">
        <v>4</v>
      </c>
      <c r="N2099" s="70">
        <f t="shared" si="258"/>
        <v>1.5936254980079681E-2</v>
      </c>
      <c r="O2099" s="71">
        <v>408810.62</v>
      </c>
      <c r="P2099" s="57">
        <f t="shared" si="259"/>
        <v>1.5669243180563806E-3</v>
      </c>
      <c r="Q2099" s="68">
        <v>4</v>
      </c>
      <c r="R2099" s="68">
        <v>4</v>
      </c>
      <c r="S2099" s="72">
        <f t="shared" si="260"/>
        <v>29.320554861909702</v>
      </c>
    </row>
    <row r="2100" spans="1:19" x14ac:dyDescent="0.25">
      <c r="A2100" s="68">
        <f t="shared" si="263"/>
        <v>2098</v>
      </c>
      <c r="B2100" s="68" t="s">
        <v>458</v>
      </c>
      <c r="C2100" s="68" t="s">
        <v>849</v>
      </c>
      <c r="D2100" s="68" t="s">
        <v>2860</v>
      </c>
      <c r="E2100" s="68" t="str">
        <f t="shared" si="261"/>
        <v>OP</v>
      </c>
      <c r="F2100" s="69" t="s">
        <v>848</v>
      </c>
      <c r="G2100" s="68">
        <f t="shared" si="262"/>
        <v>107</v>
      </c>
      <c r="H2100" s="68">
        <f t="shared" si="264"/>
        <v>17</v>
      </c>
      <c r="I2100" s="68" t="str">
        <f t="shared" si="257"/>
        <v>107_17_OP</v>
      </c>
      <c r="J2100" s="60">
        <v>30.128913699213001</v>
      </c>
      <c r="K2100" s="60">
        <v>19.327698949575201</v>
      </c>
      <c r="L2100" s="60">
        <v>36.652014137539602</v>
      </c>
      <c r="M2100" s="68">
        <v>11</v>
      </c>
      <c r="N2100" s="70">
        <f t="shared" si="258"/>
        <v>3.5856573705179286E-2</v>
      </c>
      <c r="O2100" s="71">
        <v>32198453.149999999</v>
      </c>
      <c r="P2100" s="57">
        <f t="shared" si="259"/>
        <v>0.12341298580876904</v>
      </c>
      <c r="Q2100" s="68">
        <v>9</v>
      </c>
      <c r="R2100" s="68">
        <v>11</v>
      </c>
      <c r="S2100" s="72">
        <f t="shared" si="260"/>
        <v>28.702875595442602</v>
      </c>
    </row>
    <row r="2101" spans="1:19" x14ac:dyDescent="0.25">
      <c r="A2101" s="68">
        <f t="shared" si="263"/>
        <v>2099</v>
      </c>
      <c r="B2101" s="68" t="s">
        <v>458</v>
      </c>
      <c r="C2101" s="68" t="s">
        <v>849</v>
      </c>
      <c r="D2101" s="68" t="s">
        <v>3088</v>
      </c>
      <c r="E2101" s="68" t="str">
        <f t="shared" si="261"/>
        <v>SERV</v>
      </c>
      <c r="F2101" s="68" t="s">
        <v>848</v>
      </c>
      <c r="G2101" s="68">
        <f t="shared" si="262"/>
        <v>107</v>
      </c>
      <c r="H2101" s="68">
        <f t="shared" si="264"/>
        <v>17</v>
      </c>
      <c r="I2101" s="68" t="str">
        <f t="shared" si="257"/>
        <v>107_17_SERV</v>
      </c>
      <c r="J2101" s="60">
        <v>10.6227495800849</v>
      </c>
      <c r="K2101" s="60">
        <v>42.759311860883699</v>
      </c>
      <c r="L2101" s="60">
        <v>60.0722548432989</v>
      </c>
      <c r="M2101" s="68">
        <v>296</v>
      </c>
      <c r="N2101" s="70">
        <f t="shared" si="258"/>
        <v>0.56972111553784865</v>
      </c>
      <c r="O2101" s="71">
        <v>130565863.04000001</v>
      </c>
      <c r="P2101" s="57">
        <f t="shared" si="259"/>
        <v>0.50044400976030123</v>
      </c>
      <c r="Q2101" s="68">
        <v>143</v>
      </c>
      <c r="R2101" s="68">
        <v>321</v>
      </c>
      <c r="S2101" s="72">
        <f t="shared" si="260"/>
        <v>37.818105428089162</v>
      </c>
    </row>
    <row r="2102" spans="1:19" x14ac:dyDescent="0.25">
      <c r="A2102" s="68">
        <f t="shared" si="263"/>
        <v>2100</v>
      </c>
      <c r="B2102" s="68" t="s">
        <v>458</v>
      </c>
      <c r="C2102" s="68" t="s">
        <v>849</v>
      </c>
      <c r="D2102" s="68" t="s">
        <v>2893</v>
      </c>
      <c r="E2102" s="68" t="str">
        <f t="shared" si="261"/>
        <v>SOP</v>
      </c>
      <c r="F2102" s="68" t="s">
        <v>848</v>
      </c>
      <c r="G2102" s="68">
        <f t="shared" si="262"/>
        <v>107</v>
      </c>
      <c r="H2102" s="68">
        <f t="shared" si="264"/>
        <v>17</v>
      </c>
      <c r="I2102" s="68" t="str">
        <f t="shared" si="257"/>
        <v>107_17_SOP</v>
      </c>
      <c r="J2102" s="60">
        <v>22.5766979694572</v>
      </c>
      <c r="K2102" s="60">
        <v>29.473784673577999</v>
      </c>
      <c r="L2102" s="60">
        <v>39.452351689064699</v>
      </c>
      <c r="M2102" s="68">
        <v>21</v>
      </c>
      <c r="N2102" s="70">
        <f t="shared" si="258"/>
        <v>5.1792828685258967E-2</v>
      </c>
      <c r="O2102" s="71">
        <v>2639958.38</v>
      </c>
      <c r="P2102" s="57">
        <f t="shared" si="259"/>
        <v>1.0118658327121558E-2</v>
      </c>
      <c r="Q2102" s="68">
        <v>13</v>
      </c>
      <c r="R2102" s="68">
        <v>21</v>
      </c>
      <c r="S2102" s="72">
        <f t="shared" si="260"/>
        <v>30.50094477736663</v>
      </c>
    </row>
    <row r="2103" spans="1:19" x14ac:dyDescent="0.25">
      <c r="A2103" s="68">
        <f t="shared" si="263"/>
        <v>2101</v>
      </c>
      <c r="B2103" s="68" t="s">
        <v>458</v>
      </c>
      <c r="C2103" s="68" t="s">
        <v>1319</v>
      </c>
      <c r="D2103" s="68" t="s">
        <v>2399</v>
      </c>
      <c r="E2103" s="68" t="str">
        <f t="shared" si="261"/>
        <v>AD</v>
      </c>
      <c r="F2103" s="68" t="s">
        <v>1318</v>
      </c>
      <c r="G2103" s="68">
        <f t="shared" si="262"/>
        <v>107</v>
      </c>
      <c r="H2103" s="68">
        <f t="shared" si="264"/>
        <v>18</v>
      </c>
      <c r="I2103" s="68" t="str">
        <f t="shared" si="257"/>
        <v>107_18_AD</v>
      </c>
      <c r="J2103" s="60">
        <v>23.128334927094201</v>
      </c>
      <c r="K2103" s="60">
        <v>31.2573602556708</v>
      </c>
      <c r="L2103" s="60">
        <v>48.957819740741101</v>
      </c>
      <c r="M2103" s="68">
        <v>79</v>
      </c>
      <c r="N2103" s="70">
        <f t="shared" si="258"/>
        <v>0.29773462783171523</v>
      </c>
      <c r="O2103" s="71">
        <v>84799496.870000005</v>
      </c>
      <c r="P2103" s="57">
        <f t="shared" si="259"/>
        <v>0.19953565872185228</v>
      </c>
      <c r="Q2103" s="68">
        <v>92</v>
      </c>
      <c r="R2103" s="68">
        <v>154</v>
      </c>
      <c r="S2103" s="72">
        <f t="shared" si="260"/>
        <v>34.447838307835369</v>
      </c>
    </row>
    <row r="2104" spans="1:19" x14ac:dyDescent="0.25">
      <c r="A2104" s="68">
        <f t="shared" si="263"/>
        <v>2102</v>
      </c>
      <c r="B2104" s="68" t="s">
        <v>458</v>
      </c>
      <c r="C2104" s="68" t="s">
        <v>1319</v>
      </c>
      <c r="D2104" s="68" t="s">
        <v>3088</v>
      </c>
      <c r="E2104" s="68" t="str">
        <f t="shared" si="261"/>
        <v>SERV</v>
      </c>
      <c r="F2104" s="68" t="s">
        <v>1318</v>
      </c>
      <c r="G2104" s="68">
        <f t="shared" si="262"/>
        <v>107</v>
      </c>
      <c r="H2104" s="68">
        <f t="shared" si="264"/>
        <v>18</v>
      </c>
      <c r="I2104" s="68" t="str">
        <f t="shared" si="257"/>
        <v>107_18_SERV</v>
      </c>
      <c r="J2104" s="60">
        <v>18.9042968552994</v>
      </c>
      <c r="K2104" s="60">
        <v>34.718891688378001</v>
      </c>
      <c r="L2104" s="60">
        <v>40.272849065273299</v>
      </c>
      <c r="M2104" s="68">
        <v>291</v>
      </c>
      <c r="N2104" s="70">
        <f t="shared" si="258"/>
        <v>0.69255663430420711</v>
      </c>
      <c r="O2104" s="71">
        <v>339812675.94999897</v>
      </c>
      <c r="P2104" s="57">
        <f t="shared" si="259"/>
        <v>0.79958901456296305</v>
      </c>
      <c r="Q2104" s="68">
        <v>214</v>
      </c>
      <c r="R2104" s="68">
        <v>439</v>
      </c>
      <c r="S2104" s="72">
        <f t="shared" si="260"/>
        <v>31.298679202983568</v>
      </c>
    </row>
    <row r="2105" spans="1:19" x14ac:dyDescent="0.25">
      <c r="A2105" s="68">
        <f t="shared" si="263"/>
        <v>2103</v>
      </c>
      <c r="B2105" s="68" t="s">
        <v>458</v>
      </c>
      <c r="C2105" s="68" t="s">
        <v>1319</v>
      </c>
      <c r="D2105" s="68" t="s">
        <v>2893</v>
      </c>
      <c r="E2105" s="68" t="str">
        <f t="shared" si="261"/>
        <v>SOP</v>
      </c>
      <c r="F2105" s="68" t="s">
        <v>1318</v>
      </c>
      <c r="G2105" s="68">
        <f t="shared" si="262"/>
        <v>107</v>
      </c>
      <c r="H2105" s="68">
        <f t="shared" si="264"/>
        <v>18</v>
      </c>
      <c r="I2105" s="68" t="str">
        <f t="shared" si="257"/>
        <v>107_18_SOP</v>
      </c>
      <c r="J2105" s="60">
        <v>49.484396756017603</v>
      </c>
      <c r="K2105" s="60">
        <v>20.084451176800201</v>
      </c>
      <c r="L2105" s="60">
        <v>0</v>
      </c>
      <c r="M2105" s="68">
        <v>1</v>
      </c>
      <c r="N2105" s="70">
        <f t="shared" si="258"/>
        <v>9.7087378640776691E-3</v>
      </c>
      <c r="O2105" s="71">
        <v>372000</v>
      </c>
      <c r="P2105" s="57">
        <f t="shared" si="259"/>
        <v>8.7532671518466101E-4</v>
      </c>
      <c r="Q2105" s="68">
        <v>3</v>
      </c>
      <c r="R2105" s="68">
        <v>3</v>
      </c>
      <c r="S2105" s="72">
        <f t="shared" si="260"/>
        <v>23.189615977605936</v>
      </c>
    </row>
    <row r="2106" spans="1:19" x14ac:dyDescent="0.25">
      <c r="A2106" s="68">
        <f t="shared" si="263"/>
        <v>2104</v>
      </c>
      <c r="B2106" s="68" t="s">
        <v>209</v>
      </c>
      <c r="C2106" s="68" t="s">
        <v>210</v>
      </c>
      <c r="D2106" s="68" t="s">
        <v>2399</v>
      </c>
      <c r="E2106" s="68" t="str">
        <f t="shared" si="261"/>
        <v>AD</v>
      </c>
      <c r="F2106" s="68" t="s">
        <v>208</v>
      </c>
      <c r="G2106" s="68">
        <f t="shared" si="262"/>
        <v>108</v>
      </c>
      <c r="H2106" s="68">
        <f t="shared" si="264"/>
        <v>1</v>
      </c>
      <c r="I2106" s="68" t="str">
        <f t="shared" si="257"/>
        <v>108_1_AD</v>
      </c>
      <c r="J2106" s="60">
        <v>39.473137419834501</v>
      </c>
      <c r="K2106" s="60">
        <v>45.784925870214103</v>
      </c>
      <c r="L2106" s="60">
        <v>45.057692295694302</v>
      </c>
      <c r="M2106" s="68">
        <v>124</v>
      </c>
      <c r="N2106" s="70">
        <f t="shared" si="258"/>
        <v>0.4438202247191011</v>
      </c>
      <c r="O2106" s="71">
        <v>93890732.590000004</v>
      </c>
      <c r="P2106" s="57">
        <f t="shared" si="259"/>
        <v>0.65041809052956456</v>
      </c>
      <c r="Q2106" s="68">
        <v>79</v>
      </c>
      <c r="R2106" s="68">
        <v>128</v>
      </c>
      <c r="S2106" s="72">
        <f t="shared" si="260"/>
        <v>43.438585195247633</v>
      </c>
    </row>
    <row r="2107" spans="1:19" x14ac:dyDescent="0.25">
      <c r="A2107" s="68">
        <f t="shared" si="263"/>
        <v>2105</v>
      </c>
      <c r="B2107" s="68" t="s">
        <v>209</v>
      </c>
      <c r="C2107" s="68" t="s">
        <v>210</v>
      </c>
      <c r="D2107" s="68" t="s">
        <v>2456</v>
      </c>
      <c r="E2107" s="68" t="str">
        <f t="shared" si="261"/>
        <v>AR</v>
      </c>
      <c r="F2107" s="68" t="s">
        <v>208</v>
      </c>
      <c r="G2107" s="68">
        <f t="shared" si="262"/>
        <v>108</v>
      </c>
      <c r="H2107" s="68">
        <f t="shared" si="264"/>
        <v>1</v>
      </c>
      <c r="I2107" s="68" t="str">
        <f t="shared" si="257"/>
        <v>108_1_AR</v>
      </c>
      <c r="J2107" s="60">
        <v>53.467298239289001</v>
      </c>
      <c r="K2107" s="60">
        <v>39.358980384202802</v>
      </c>
      <c r="L2107" s="60">
        <v>25.706922088556599</v>
      </c>
      <c r="M2107" s="68">
        <v>9</v>
      </c>
      <c r="N2107" s="70">
        <f t="shared" si="258"/>
        <v>4.49438202247191E-2</v>
      </c>
      <c r="O2107" s="71">
        <v>14931127.619999999</v>
      </c>
      <c r="P2107" s="57">
        <f t="shared" si="259"/>
        <v>0.10343380276370299</v>
      </c>
      <c r="Q2107" s="68">
        <v>8</v>
      </c>
      <c r="R2107" s="68">
        <v>9</v>
      </c>
      <c r="S2107" s="72">
        <f t="shared" si="260"/>
        <v>39.511066904016133</v>
      </c>
    </row>
    <row r="2108" spans="1:19" x14ac:dyDescent="0.25">
      <c r="A2108" s="68">
        <f t="shared" si="263"/>
        <v>2106</v>
      </c>
      <c r="B2108" s="68" t="s">
        <v>209</v>
      </c>
      <c r="C2108" s="68" t="s">
        <v>210</v>
      </c>
      <c r="D2108" s="68" t="s">
        <v>3088</v>
      </c>
      <c r="E2108" s="68" t="str">
        <f t="shared" si="261"/>
        <v>SERV</v>
      </c>
      <c r="F2108" s="68" t="s">
        <v>208</v>
      </c>
      <c r="G2108" s="68">
        <f t="shared" si="262"/>
        <v>108</v>
      </c>
      <c r="H2108" s="68">
        <f t="shared" si="264"/>
        <v>1</v>
      </c>
      <c r="I2108" s="68" t="str">
        <f t="shared" si="257"/>
        <v>108_1_SERV</v>
      </c>
      <c r="J2108" s="60">
        <v>29.5267752522103</v>
      </c>
      <c r="K2108" s="60">
        <v>60.601084653927501</v>
      </c>
      <c r="L2108" s="60">
        <v>45.931304447697997</v>
      </c>
      <c r="M2108" s="68">
        <v>127</v>
      </c>
      <c r="N2108" s="70">
        <f t="shared" si="258"/>
        <v>0.5112359550561798</v>
      </c>
      <c r="O2108" s="71">
        <v>35532569.589999899</v>
      </c>
      <c r="P2108" s="57">
        <f t="shared" si="259"/>
        <v>0.24614810670673251</v>
      </c>
      <c r="Q2108" s="68">
        <v>91</v>
      </c>
      <c r="R2108" s="68">
        <v>127</v>
      </c>
      <c r="S2108" s="72">
        <f t="shared" si="260"/>
        <v>45.353054784611935</v>
      </c>
    </row>
    <row r="2109" spans="1:19" x14ac:dyDescent="0.25">
      <c r="A2109" s="68">
        <f t="shared" si="263"/>
        <v>2107</v>
      </c>
      <c r="B2109" s="68" t="s">
        <v>209</v>
      </c>
      <c r="C2109" s="68" t="s">
        <v>2392</v>
      </c>
      <c r="D2109" s="68" t="s">
        <v>2399</v>
      </c>
      <c r="E2109" s="68" t="str">
        <f t="shared" si="261"/>
        <v>AD</v>
      </c>
      <c r="F2109" s="68" t="s">
        <v>2391</v>
      </c>
      <c r="G2109" s="68">
        <f t="shared" si="262"/>
        <v>108</v>
      </c>
      <c r="H2109" s="68">
        <f t="shared" si="264"/>
        <v>2</v>
      </c>
      <c r="I2109" s="68" t="str">
        <f t="shared" si="257"/>
        <v>108_2_AD</v>
      </c>
      <c r="J2109" s="60">
        <v>41.393670860099398</v>
      </c>
      <c r="K2109" s="60">
        <v>26.473865812131098</v>
      </c>
      <c r="L2109" s="60">
        <v>11.413932424823701</v>
      </c>
      <c r="M2109" s="68">
        <v>12</v>
      </c>
      <c r="N2109" s="70">
        <f t="shared" si="258"/>
        <v>1</v>
      </c>
      <c r="O2109" s="71">
        <v>2025401.88</v>
      </c>
      <c r="P2109" s="57">
        <f t="shared" si="259"/>
        <v>1</v>
      </c>
      <c r="Q2109" s="68">
        <v>9</v>
      </c>
      <c r="R2109" s="68">
        <v>12</v>
      </c>
      <c r="S2109" s="72">
        <f t="shared" si="260"/>
        <v>26.427156365684734</v>
      </c>
    </row>
    <row r="2110" spans="1:19" x14ac:dyDescent="0.25">
      <c r="A2110" s="68">
        <f t="shared" si="263"/>
        <v>2108</v>
      </c>
      <c r="B2110" s="68" t="s">
        <v>931</v>
      </c>
      <c r="C2110" s="68" t="s">
        <v>932</v>
      </c>
      <c r="D2110" s="68" t="s">
        <v>2399</v>
      </c>
      <c r="E2110" s="68" t="str">
        <f t="shared" si="261"/>
        <v>AD</v>
      </c>
      <c r="F2110" s="68" t="s">
        <v>930</v>
      </c>
      <c r="G2110" s="68">
        <f t="shared" si="262"/>
        <v>109</v>
      </c>
      <c r="H2110" s="68">
        <f t="shared" si="264"/>
        <v>1</v>
      </c>
      <c r="I2110" s="68" t="str">
        <f t="shared" si="257"/>
        <v>109_1_AD</v>
      </c>
      <c r="J2110" s="60">
        <v>14.9917095385774</v>
      </c>
      <c r="K2110" s="60">
        <v>55.379780027816302</v>
      </c>
      <c r="L2110" s="60">
        <v>33.427152671812003</v>
      </c>
      <c r="M2110" s="68">
        <v>515</v>
      </c>
      <c r="N2110" s="70">
        <f t="shared" si="258"/>
        <v>0.30970724191063176</v>
      </c>
      <c r="O2110" s="71">
        <v>87455342.549951896</v>
      </c>
      <c r="P2110" s="57">
        <f t="shared" si="259"/>
        <v>0.22049310944120165</v>
      </c>
      <c r="Q2110" s="68">
        <v>201</v>
      </c>
      <c r="R2110" s="68">
        <v>542</v>
      </c>
      <c r="S2110" s="72">
        <f t="shared" si="260"/>
        <v>34.599547412735234</v>
      </c>
    </row>
    <row r="2111" spans="1:19" x14ac:dyDescent="0.25">
      <c r="A2111" s="68">
        <f t="shared" si="263"/>
        <v>2109</v>
      </c>
      <c r="B2111" s="68" t="s">
        <v>931</v>
      </c>
      <c r="C2111" s="68" t="s">
        <v>932</v>
      </c>
      <c r="D2111" s="68" t="s">
        <v>2456</v>
      </c>
      <c r="E2111" s="68" t="str">
        <f t="shared" si="261"/>
        <v>AR</v>
      </c>
      <c r="F2111" s="68" t="s">
        <v>930</v>
      </c>
      <c r="G2111" s="68">
        <f t="shared" si="262"/>
        <v>109</v>
      </c>
      <c r="H2111" s="68">
        <f t="shared" si="264"/>
        <v>1</v>
      </c>
      <c r="I2111" s="68" t="str">
        <f t="shared" si="257"/>
        <v>109_1_AR</v>
      </c>
      <c r="J2111" s="60">
        <v>60.678277037355699</v>
      </c>
      <c r="K2111" s="60">
        <v>25.339428073898699</v>
      </c>
      <c r="L2111" s="60">
        <v>0</v>
      </c>
      <c r="M2111" s="68">
        <v>3</v>
      </c>
      <c r="N2111" s="70">
        <f t="shared" si="258"/>
        <v>4.6224961479198771E-3</v>
      </c>
      <c r="O2111" s="71">
        <v>472855.85</v>
      </c>
      <c r="P2111" s="57">
        <f t="shared" si="259"/>
        <v>1.1921679527401243E-3</v>
      </c>
      <c r="Q2111" s="68">
        <v>3</v>
      </c>
      <c r="R2111" s="68">
        <v>3</v>
      </c>
      <c r="S2111" s="72">
        <f t="shared" si="260"/>
        <v>28.672568370418134</v>
      </c>
    </row>
    <row r="2112" spans="1:19" x14ac:dyDescent="0.25">
      <c r="A2112" s="68">
        <f t="shared" si="263"/>
        <v>2110</v>
      </c>
      <c r="B2112" s="68" t="s">
        <v>931</v>
      </c>
      <c r="C2112" s="68" t="s">
        <v>932</v>
      </c>
      <c r="D2112" s="68" t="s">
        <v>2860</v>
      </c>
      <c r="E2112" s="68" t="str">
        <f t="shared" si="261"/>
        <v>OP</v>
      </c>
      <c r="F2112" s="68" t="s">
        <v>930</v>
      </c>
      <c r="G2112" s="68">
        <f t="shared" si="262"/>
        <v>109</v>
      </c>
      <c r="H2112" s="68">
        <f t="shared" si="264"/>
        <v>1</v>
      </c>
      <c r="I2112" s="68" t="str">
        <f t="shared" si="257"/>
        <v>109_1_OP</v>
      </c>
      <c r="J2112" s="60">
        <v>31.685520927952101</v>
      </c>
      <c r="K2112" s="60">
        <v>44.077960602076203</v>
      </c>
      <c r="L2112" s="60">
        <v>13.951230756492301</v>
      </c>
      <c r="M2112" s="68">
        <v>34</v>
      </c>
      <c r="N2112" s="70">
        <f t="shared" si="258"/>
        <v>3.2357473035439135E-2</v>
      </c>
      <c r="O2112" s="71">
        <v>58243738.229999997</v>
      </c>
      <c r="P2112" s="57">
        <f t="shared" si="259"/>
        <v>0.14684457888295302</v>
      </c>
      <c r="Q2112" s="68">
        <v>21</v>
      </c>
      <c r="R2112" s="68">
        <v>34</v>
      </c>
      <c r="S2112" s="72">
        <f t="shared" si="260"/>
        <v>29.904904095506868</v>
      </c>
    </row>
    <row r="2113" spans="1:19" x14ac:dyDescent="0.25">
      <c r="A2113" s="68">
        <f t="shared" si="263"/>
        <v>2111</v>
      </c>
      <c r="B2113" s="68" t="s">
        <v>931</v>
      </c>
      <c r="C2113" s="68" t="s">
        <v>932</v>
      </c>
      <c r="D2113" s="68" t="s">
        <v>3088</v>
      </c>
      <c r="E2113" s="68" t="str">
        <f t="shared" si="261"/>
        <v>SERV</v>
      </c>
      <c r="F2113" s="68" t="s">
        <v>930</v>
      </c>
      <c r="G2113" s="68">
        <f t="shared" si="262"/>
        <v>109</v>
      </c>
      <c r="H2113" s="68">
        <f t="shared" si="264"/>
        <v>1</v>
      </c>
      <c r="I2113" s="68" t="str">
        <f t="shared" si="257"/>
        <v>109_1_SERV</v>
      </c>
      <c r="J2113" s="60">
        <v>13.0990201938341</v>
      </c>
      <c r="K2113" s="60">
        <v>55.218588375176203</v>
      </c>
      <c r="L2113" s="60">
        <v>49.902423630209199</v>
      </c>
      <c r="M2113" s="68">
        <v>1090</v>
      </c>
      <c r="N2113" s="70">
        <f t="shared" si="258"/>
        <v>0.63482280431432969</v>
      </c>
      <c r="O2113" s="71">
        <v>245652848.53021199</v>
      </c>
      <c r="P2113" s="57">
        <f t="shared" si="259"/>
        <v>0.61934192739085847</v>
      </c>
      <c r="Q2113" s="68">
        <v>412</v>
      </c>
      <c r="R2113" s="68">
        <v>1101</v>
      </c>
      <c r="S2113" s="72">
        <f t="shared" si="260"/>
        <v>39.406677399739834</v>
      </c>
    </row>
    <row r="2114" spans="1:19" x14ac:dyDescent="0.25">
      <c r="A2114" s="68">
        <f t="shared" si="263"/>
        <v>2112</v>
      </c>
      <c r="B2114" s="68" t="s">
        <v>931</v>
      </c>
      <c r="C2114" s="68" t="s">
        <v>932</v>
      </c>
      <c r="D2114" s="68" t="s">
        <v>2893</v>
      </c>
      <c r="E2114" s="68" t="str">
        <f t="shared" si="261"/>
        <v>SOP</v>
      </c>
      <c r="F2114" s="68" t="s">
        <v>930</v>
      </c>
      <c r="G2114" s="68">
        <f t="shared" si="262"/>
        <v>109</v>
      </c>
      <c r="H2114" s="68">
        <f t="shared" si="264"/>
        <v>1</v>
      </c>
      <c r="I2114" s="68" t="str">
        <f t="shared" si="257"/>
        <v>109_1_SOP</v>
      </c>
      <c r="J2114" s="60">
        <v>23.319779070675299</v>
      </c>
      <c r="K2114" s="60">
        <v>39.351964473063397</v>
      </c>
      <c r="L2114" s="60">
        <v>9.9300144196134994</v>
      </c>
      <c r="M2114" s="68">
        <v>31</v>
      </c>
      <c r="N2114" s="70">
        <f t="shared" si="258"/>
        <v>1.8489984591679508E-2</v>
      </c>
      <c r="O2114" s="71">
        <v>4810478.28</v>
      </c>
      <c r="P2114" s="57">
        <f t="shared" si="259"/>
        <v>1.2128216332246783E-2</v>
      </c>
      <c r="Q2114" s="68">
        <v>12</v>
      </c>
      <c r="R2114" s="68">
        <v>31</v>
      </c>
      <c r="S2114" s="72">
        <f t="shared" si="260"/>
        <v>24.200585987784066</v>
      </c>
    </row>
    <row r="2115" spans="1:19" x14ac:dyDescent="0.25">
      <c r="A2115" s="68">
        <f t="shared" si="263"/>
        <v>2113</v>
      </c>
      <c r="B2115" s="68" t="s">
        <v>464</v>
      </c>
      <c r="C2115" s="68" t="s">
        <v>465</v>
      </c>
      <c r="D2115" s="68" t="s">
        <v>2399</v>
      </c>
      <c r="E2115" s="68" t="str">
        <f t="shared" si="261"/>
        <v>AD</v>
      </c>
      <c r="F2115" s="69" t="s">
        <v>463</v>
      </c>
      <c r="G2115" s="68">
        <f t="shared" si="262"/>
        <v>110</v>
      </c>
      <c r="H2115" s="68">
        <f t="shared" si="264"/>
        <v>1</v>
      </c>
      <c r="I2115" s="68" t="str">
        <f t="shared" ref="I2115:I2178" si="265">CONCATENATE(G2115,"_",H2115,"_",E2115)</f>
        <v>110_1_AD</v>
      </c>
      <c r="J2115" s="60">
        <v>24.499171160261401</v>
      </c>
      <c r="K2115" s="60">
        <v>38.637177293218002</v>
      </c>
      <c r="L2115" s="60">
        <v>48.743098334648899</v>
      </c>
      <c r="M2115" s="68">
        <v>29</v>
      </c>
      <c r="N2115" s="70">
        <f t="shared" ref="N2115:N2178" si="266">Q2115/SUMIF($C$3:$C$3832,C2115,$Q$3:$Q$3832)</f>
        <v>0.66666666666666663</v>
      </c>
      <c r="O2115" s="71">
        <v>3984391.35</v>
      </c>
      <c r="P2115" s="57">
        <f t="shared" ref="P2115:P2178" si="267">O2115/SUMIF($C$3:$C$3832,C2115,$O$3:$O$3832)</f>
        <v>0.42879447619394168</v>
      </c>
      <c r="Q2115" s="68">
        <v>26</v>
      </c>
      <c r="R2115" s="68">
        <v>35</v>
      </c>
      <c r="S2115" s="72">
        <f t="shared" ref="S2115:S2178" si="268">AVERAGE(J2115:L2115)</f>
        <v>37.293148929376095</v>
      </c>
    </row>
    <row r="2116" spans="1:19" x14ac:dyDescent="0.25">
      <c r="A2116" s="68">
        <f t="shared" si="263"/>
        <v>2114</v>
      </c>
      <c r="B2116" s="68" t="s">
        <v>464</v>
      </c>
      <c r="C2116" s="68" t="s">
        <v>465</v>
      </c>
      <c r="D2116" s="68" t="s">
        <v>3088</v>
      </c>
      <c r="E2116" s="68" t="str">
        <f t="shared" ref="E2116:E2179" si="269">IF(D2116="Adquisiciones","AD",IF(D2116="Arrendamientos","AR",IF(D2116="Servicios","SERV",IF(D2116="Obra pública","OP",IF(D2116="Servicios relacionados con la OP","SOP","")))))</f>
        <v>SERV</v>
      </c>
      <c r="F2116" s="69" t="s">
        <v>463</v>
      </c>
      <c r="G2116" s="68">
        <f t="shared" ref="G2116:G2179" si="270">IF(B2116&lt;&gt;B2115,G2115+1,G2115)</f>
        <v>110</v>
      </c>
      <c r="H2116" s="68">
        <f t="shared" si="264"/>
        <v>1</v>
      </c>
      <c r="I2116" s="68" t="str">
        <f t="shared" si="265"/>
        <v>110_1_SERV</v>
      </c>
      <c r="J2116" s="60">
        <v>36.7996587387088</v>
      </c>
      <c r="K2116" s="60">
        <v>35.745554186722501</v>
      </c>
      <c r="L2116" s="60">
        <v>47.580636581068198</v>
      </c>
      <c r="M2116" s="68">
        <v>21</v>
      </c>
      <c r="N2116" s="70">
        <f t="shared" si="266"/>
        <v>0.33333333333333331</v>
      </c>
      <c r="O2116" s="71">
        <v>5307685.79</v>
      </c>
      <c r="P2116" s="57">
        <f t="shared" si="267"/>
        <v>0.57120552380605827</v>
      </c>
      <c r="Q2116" s="68">
        <v>13</v>
      </c>
      <c r="R2116" s="68">
        <v>23</v>
      </c>
      <c r="S2116" s="72">
        <f t="shared" si="268"/>
        <v>40.041949835499828</v>
      </c>
    </row>
    <row r="2117" spans="1:19" x14ac:dyDescent="0.25">
      <c r="A2117" s="68">
        <f t="shared" ref="A2117:A2180" si="271">A2116+1</f>
        <v>2115</v>
      </c>
      <c r="B2117" s="68" t="s">
        <v>464</v>
      </c>
      <c r="C2117" s="68" t="s">
        <v>1256</v>
      </c>
      <c r="D2117" s="68" t="s">
        <v>2399</v>
      </c>
      <c r="E2117" s="68" t="str">
        <f t="shared" si="269"/>
        <v>AD</v>
      </c>
      <c r="F2117" s="69" t="s">
        <v>1255</v>
      </c>
      <c r="G2117" s="68">
        <f t="shared" si="270"/>
        <v>110</v>
      </c>
      <c r="H2117" s="68">
        <f t="shared" si="264"/>
        <v>2</v>
      </c>
      <c r="I2117" s="68" t="str">
        <f t="shared" si="265"/>
        <v>110_2_AD</v>
      </c>
      <c r="J2117" s="60">
        <v>19.270566903356201</v>
      </c>
      <c r="K2117" s="60">
        <v>25.020046636205102</v>
      </c>
      <c r="L2117" s="60">
        <v>82.432380444051205</v>
      </c>
      <c r="M2117" s="68">
        <v>15</v>
      </c>
      <c r="N2117" s="70">
        <f t="shared" si="266"/>
        <v>0.45945945945945948</v>
      </c>
      <c r="O2117" s="71">
        <v>33369924.100000001</v>
      </c>
      <c r="P2117" s="57">
        <f t="shared" si="267"/>
        <v>0.34723720420973464</v>
      </c>
      <c r="Q2117" s="68">
        <v>17</v>
      </c>
      <c r="R2117" s="68">
        <v>21</v>
      </c>
      <c r="S2117" s="72">
        <f t="shared" si="268"/>
        <v>42.240997994537501</v>
      </c>
    </row>
    <row r="2118" spans="1:19" x14ac:dyDescent="0.25">
      <c r="A2118" s="68">
        <f t="shared" si="271"/>
        <v>2116</v>
      </c>
      <c r="B2118" s="68" t="s">
        <v>464</v>
      </c>
      <c r="C2118" s="68" t="s">
        <v>1256</v>
      </c>
      <c r="D2118" s="68" t="s">
        <v>3088</v>
      </c>
      <c r="E2118" s="68" t="str">
        <f t="shared" si="269"/>
        <v>SERV</v>
      </c>
      <c r="F2118" s="69" t="s">
        <v>1255</v>
      </c>
      <c r="G2118" s="68">
        <f t="shared" si="270"/>
        <v>110</v>
      </c>
      <c r="H2118" s="68">
        <f t="shared" si="264"/>
        <v>2</v>
      </c>
      <c r="I2118" s="68" t="str">
        <f t="shared" si="265"/>
        <v>110_2_SERV</v>
      </c>
      <c r="J2118" s="60">
        <v>12.915240831515099</v>
      </c>
      <c r="K2118" s="60">
        <v>40.630462958409801</v>
      </c>
      <c r="L2118" s="60">
        <v>49.078447512977398</v>
      </c>
      <c r="M2118" s="68">
        <v>21</v>
      </c>
      <c r="N2118" s="70">
        <f t="shared" si="266"/>
        <v>0.48648648648648651</v>
      </c>
      <c r="O2118" s="71">
        <v>61032429.200000003</v>
      </c>
      <c r="P2118" s="57">
        <f t="shared" si="267"/>
        <v>0.63508475530325137</v>
      </c>
      <c r="Q2118" s="68">
        <v>18</v>
      </c>
      <c r="R2118" s="68">
        <v>34</v>
      </c>
      <c r="S2118" s="72">
        <f t="shared" si="268"/>
        <v>34.208050434300766</v>
      </c>
    </row>
    <row r="2119" spans="1:19" x14ac:dyDescent="0.25">
      <c r="A2119" s="68">
        <f t="shared" si="271"/>
        <v>2117</v>
      </c>
      <c r="B2119" s="68" t="s">
        <v>464</v>
      </c>
      <c r="C2119" s="68" t="s">
        <v>1256</v>
      </c>
      <c r="D2119" s="68" t="s">
        <v>2893</v>
      </c>
      <c r="E2119" s="68" t="str">
        <f t="shared" si="269"/>
        <v>SOP</v>
      </c>
      <c r="F2119" s="69" t="s">
        <v>1255</v>
      </c>
      <c r="G2119" s="68">
        <f t="shared" si="270"/>
        <v>110</v>
      </c>
      <c r="H2119" s="68">
        <f t="shared" si="264"/>
        <v>2</v>
      </c>
      <c r="I2119" s="68" t="str">
        <f t="shared" si="265"/>
        <v>110_2_SOP</v>
      </c>
      <c r="J2119" s="60">
        <v>49.497409260806798</v>
      </c>
      <c r="K2119" s="60">
        <v>26.4322628641862</v>
      </c>
      <c r="L2119" s="60">
        <v>56.520939671352103</v>
      </c>
      <c r="M2119" s="68">
        <v>3</v>
      </c>
      <c r="N2119" s="70">
        <f t="shared" si="266"/>
        <v>5.4054054054054057E-2</v>
      </c>
      <c r="O2119" s="71">
        <v>1698881.52</v>
      </c>
      <c r="P2119" s="57">
        <f t="shared" si="267"/>
        <v>1.7678040487014005E-2</v>
      </c>
      <c r="Q2119" s="68">
        <v>2</v>
      </c>
      <c r="R2119" s="68">
        <v>3</v>
      </c>
      <c r="S2119" s="72">
        <f t="shared" si="268"/>
        <v>44.150203932115033</v>
      </c>
    </row>
    <row r="2120" spans="1:19" x14ac:dyDescent="0.25">
      <c r="A2120" s="68">
        <f t="shared" si="271"/>
        <v>2118</v>
      </c>
      <c r="B2120" s="68" t="s">
        <v>464</v>
      </c>
      <c r="C2120" s="68" t="s">
        <v>607</v>
      </c>
      <c r="D2120" s="68" t="s">
        <v>2399</v>
      </c>
      <c r="E2120" s="68" t="str">
        <f t="shared" si="269"/>
        <v>AD</v>
      </c>
      <c r="F2120" s="69" t="s">
        <v>606</v>
      </c>
      <c r="G2120" s="68">
        <f t="shared" si="270"/>
        <v>110</v>
      </c>
      <c r="H2120" s="68">
        <f t="shared" si="264"/>
        <v>3</v>
      </c>
      <c r="I2120" s="68" t="str">
        <f t="shared" si="265"/>
        <v>110_3_AD</v>
      </c>
      <c r="J2120" s="60">
        <v>23.484591766401699</v>
      </c>
      <c r="K2120" s="60">
        <v>47.953467166950801</v>
      </c>
      <c r="L2120" s="60">
        <v>42.414398623527603</v>
      </c>
      <c r="M2120" s="68">
        <v>88</v>
      </c>
      <c r="N2120" s="70">
        <f t="shared" si="266"/>
        <v>0.50387596899224807</v>
      </c>
      <c r="O2120" s="71">
        <v>11233093.074999999</v>
      </c>
      <c r="P2120" s="57">
        <f t="shared" si="267"/>
        <v>0.50368164123495429</v>
      </c>
      <c r="Q2120" s="68">
        <v>65</v>
      </c>
      <c r="R2120" s="68">
        <v>118</v>
      </c>
      <c r="S2120" s="72">
        <f t="shared" si="268"/>
        <v>37.950819185626699</v>
      </c>
    </row>
    <row r="2121" spans="1:19" x14ac:dyDescent="0.25">
      <c r="A2121" s="68">
        <f t="shared" si="271"/>
        <v>2119</v>
      </c>
      <c r="B2121" s="68" t="s">
        <v>464</v>
      </c>
      <c r="C2121" s="68" t="s">
        <v>607</v>
      </c>
      <c r="D2121" s="68" t="s">
        <v>3088</v>
      </c>
      <c r="E2121" s="68" t="str">
        <f t="shared" si="269"/>
        <v>SERV</v>
      </c>
      <c r="F2121" s="69" t="s">
        <v>606</v>
      </c>
      <c r="G2121" s="68">
        <f t="shared" si="270"/>
        <v>110</v>
      </c>
      <c r="H2121" s="68">
        <f t="shared" ref="H2121:H2184" si="272">IF(B2121&lt;&gt;B2120,1,IF(C2121&lt;&gt;C2120,H2120+1,H2120))</f>
        <v>3</v>
      </c>
      <c r="I2121" s="68" t="str">
        <f t="shared" si="265"/>
        <v>110_3_SERV</v>
      </c>
      <c r="J2121" s="60">
        <v>26.6681756986994</v>
      </c>
      <c r="K2121" s="60">
        <v>28.003408519718899</v>
      </c>
      <c r="L2121" s="60">
        <v>47.455245081764801</v>
      </c>
      <c r="M2121" s="68">
        <v>78</v>
      </c>
      <c r="N2121" s="70">
        <f t="shared" si="266"/>
        <v>0.49612403100775193</v>
      </c>
      <c r="O2121" s="71">
        <v>11068877.367000001</v>
      </c>
      <c r="P2121" s="57">
        <f t="shared" si="267"/>
        <v>0.49631835876504565</v>
      </c>
      <c r="Q2121" s="68">
        <v>64</v>
      </c>
      <c r="R2121" s="68">
        <v>86</v>
      </c>
      <c r="S2121" s="72">
        <f t="shared" si="268"/>
        <v>34.04227643339437</v>
      </c>
    </row>
    <row r="2122" spans="1:19" x14ac:dyDescent="0.25">
      <c r="A2122" s="68">
        <f t="shared" si="271"/>
        <v>2120</v>
      </c>
      <c r="B2122" s="68" t="s">
        <v>464</v>
      </c>
      <c r="C2122" s="68" t="s">
        <v>2270</v>
      </c>
      <c r="D2122" s="68" t="s">
        <v>2399</v>
      </c>
      <c r="E2122" s="68" t="str">
        <f t="shared" si="269"/>
        <v>AD</v>
      </c>
      <c r="F2122" s="69" t="s">
        <v>2269</v>
      </c>
      <c r="G2122" s="68">
        <f t="shared" si="270"/>
        <v>110</v>
      </c>
      <c r="H2122" s="68">
        <f t="shared" si="272"/>
        <v>4</v>
      </c>
      <c r="I2122" s="68" t="str">
        <f t="shared" si="265"/>
        <v>110_4_AD</v>
      </c>
      <c r="J2122" s="60">
        <v>37.381542418919999</v>
      </c>
      <c r="K2122" s="60">
        <v>59.909490723508</v>
      </c>
      <c r="L2122" s="60">
        <v>67.199857209294393</v>
      </c>
      <c r="M2122" s="68">
        <v>10</v>
      </c>
      <c r="N2122" s="70">
        <f t="shared" si="266"/>
        <v>0.55000000000000004</v>
      </c>
      <c r="O2122" s="71">
        <v>1405189.23999999</v>
      </c>
      <c r="P2122" s="57">
        <f t="shared" si="267"/>
        <v>0.50468565320364955</v>
      </c>
      <c r="Q2122" s="68">
        <v>11</v>
      </c>
      <c r="R2122" s="68">
        <v>13</v>
      </c>
      <c r="S2122" s="72">
        <f t="shared" si="268"/>
        <v>54.830296783907464</v>
      </c>
    </row>
    <row r="2123" spans="1:19" x14ac:dyDescent="0.25">
      <c r="A2123" s="68">
        <f t="shared" si="271"/>
        <v>2121</v>
      </c>
      <c r="B2123" s="68" t="s">
        <v>464</v>
      </c>
      <c r="C2123" s="68" t="s">
        <v>2270</v>
      </c>
      <c r="D2123" s="68" t="s">
        <v>3088</v>
      </c>
      <c r="E2123" s="68" t="str">
        <f t="shared" si="269"/>
        <v>SERV</v>
      </c>
      <c r="F2123" s="69" t="s">
        <v>2269</v>
      </c>
      <c r="G2123" s="68">
        <f t="shared" si="270"/>
        <v>110</v>
      </c>
      <c r="H2123" s="68">
        <f t="shared" si="272"/>
        <v>4</v>
      </c>
      <c r="I2123" s="68" t="str">
        <f t="shared" si="265"/>
        <v>110_4_SERV</v>
      </c>
      <c r="J2123" s="60">
        <v>36.626104958157903</v>
      </c>
      <c r="K2123" s="60">
        <v>52.7657516891596</v>
      </c>
      <c r="L2123" s="60">
        <v>52.175875822259101</v>
      </c>
      <c r="M2123" s="68">
        <v>11</v>
      </c>
      <c r="N2123" s="70">
        <f t="shared" si="266"/>
        <v>0.45</v>
      </c>
      <c r="O2123" s="71">
        <v>1379096.8419999899</v>
      </c>
      <c r="P2123" s="57">
        <f t="shared" si="267"/>
        <v>0.49531434679635045</v>
      </c>
      <c r="Q2123" s="68">
        <v>9</v>
      </c>
      <c r="R2123" s="68">
        <v>11</v>
      </c>
      <c r="S2123" s="72">
        <f t="shared" si="268"/>
        <v>47.189244156525525</v>
      </c>
    </row>
    <row r="2124" spans="1:19" x14ac:dyDescent="0.25">
      <c r="A2124" s="68">
        <f t="shared" si="271"/>
        <v>2122</v>
      </c>
      <c r="B2124" s="68" t="s">
        <v>464</v>
      </c>
      <c r="C2124" s="68" t="s">
        <v>1062</v>
      </c>
      <c r="D2124" s="68" t="s">
        <v>2399</v>
      </c>
      <c r="E2124" s="68" t="str">
        <f t="shared" si="269"/>
        <v>AD</v>
      </c>
      <c r="F2124" s="69" t="s">
        <v>1061</v>
      </c>
      <c r="G2124" s="68">
        <f t="shared" si="270"/>
        <v>110</v>
      </c>
      <c r="H2124" s="68">
        <f t="shared" si="272"/>
        <v>5</v>
      </c>
      <c r="I2124" s="68" t="str">
        <f t="shared" si="265"/>
        <v>110_5_AD</v>
      </c>
      <c r="J2124" s="60">
        <v>33.0653425300723</v>
      </c>
      <c r="K2124" s="60">
        <v>37.122664361955003</v>
      </c>
      <c r="L2124" s="60">
        <v>53.580903953472401</v>
      </c>
      <c r="M2124" s="68">
        <v>3</v>
      </c>
      <c r="N2124" s="70">
        <f t="shared" si="266"/>
        <v>1</v>
      </c>
      <c r="O2124" s="71">
        <v>1044904.02</v>
      </c>
      <c r="P2124" s="57">
        <f t="shared" si="267"/>
        <v>1</v>
      </c>
      <c r="Q2124" s="68">
        <v>7</v>
      </c>
      <c r="R2124" s="68">
        <v>7</v>
      </c>
      <c r="S2124" s="72">
        <f t="shared" si="268"/>
        <v>41.256303615166566</v>
      </c>
    </row>
    <row r="2125" spans="1:19" x14ac:dyDescent="0.25">
      <c r="A2125" s="68">
        <f t="shared" si="271"/>
        <v>2123</v>
      </c>
      <c r="B2125" s="68" t="s">
        <v>2090</v>
      </c>
      <c r="C2125" s="68" t="s">
        <v>2091</v>
      </c>
      <c r="D2125" s="68" t="s">
        <v>2399</v>
      </c>
      <c r="E2125" s="68" t="str">
        <f t="shared" si="269"/>
        <v>AD</v>
      </c>
      <c r="F2125" s="68" t="s">
        <v>2089</v>
      </c>
      <c r="G2125" s="68">
        <f t="shared" si="270"/>
        <v>111</v>
      </c>
      <c r="H2125" s="68">
        <f t="shared" si="272"/>
        <v>1</v>
      </c>
      <c r="I2125" s="68" t="str">
        <f t="shared" si="265"/>
        <v>111_1_AD</v>
      </c>
      <c r="J2125" s="60">
        <v>32.2346914674158</v>
      </c>
      <c r="K2125" s="60">
        <v>49.151653640270801</v>
      </c>
      <c r="L2125" s="60">
        <v>36.633611697028797</v>
      </c>
      <c r="M2125" s="68">
        <v>1246</v>
      </c>
      <c r="N2125" s="70">
        <f t="shared" si="266"/>
        <v>0.47619047619047616</v>
      </c>
      <c r="O2125" s="71">
        <v>9866871.7608172596</v>
      </c>
      <c r="P2125" s="57">
        <f t="shared" si="267"/>
        <v>0.2045927748055352</v>
      </c>
      <c r="Q2125" s="68">
        <v>220</v>
      </c>
      <c r="R2125" s="68">
        <v>1248</v>
      </c>
      <c r="S2125" s="72">
        <f t="shared" si="268"/>
        <v>39.339985601571797</v>
      </c>
    </row>
    <row r="2126" spans="1:19" x14ac:dyDescent="0.25">
      <c r="A2126" s="68">
        <f t="shared" si="271"/>
        <v>2124</v>
      </c>
      <c r="B2126" s="68" t="s">
        <v>2090</v>
      </c>
      <c r="C2126" s="68" t="s">
        <v>2091</v>
      </c>
      <c r="D2126" s="68" t="s">
        <v>2456</v>
      </c>
      <c r="E2126" s="68" t="str">
        <f t="shared" si="269"/>
        <v>AR</v>
      </c>
      <c r="F2126" s="68" t="s">
        <v>2089</v>
      </c>
      <c r="G2126" s="68">
        <f t="shared" si="270"/>
        <v>111</v>
      </c>
      <c r="H2126" s="68">
        <f t="shared" si="272"/>
        <v>1</v>
      </c>
      <c r="I2126" s="68" t="str">
        <f t="shared" si="265"/>
        <v>111_1_AR</v>
      </c>
      <c r="J2126" s="60">
        <v>67.741716564547104</v>
      </c>
      <c r="K2126" s="60">
        <v>42.894457595298299</v>
      </c>
      <c r="L2126" s="60">
        <v>23.429093549064302</v>
      </c>
      <c r="M2126" s="68">
        <v>5</v>
      </c>
      <c r="N2126" s="70">
        <f t="shared" si="266"/>
        <v>8.658008658008658E-3</v>
      </c>
      <c r="O2126" s="71">
        <v>112189.01</v>
      </c>
      <c r="P2126" s="57">
        <f t="shared" si="267"/>
        <v>2.3262753803830489E-3</v>
      </c>
      <c r="Q2126" s="68">
        <v>4</v>
      </c>
      <c r="R2126" s="68">
        <v>5</v>
      </c>
      <c r="S2126" s="72">
        <f t="shared" si="268"/>
        <v>44.688422569636572</v>
      </c>
    </row>
    <row r="2127" spans="1:19" x14ac:dyDescent="0.25">
      <c r="A2127" s="68">
        <f t="shared" si="271"/>
        <v>2125</v>
      </c>
      <c r="B2127" s="68" t="s">
        <v>2090</v>
      </c>
      <c r="C2127" s="68" t="s">
        <v>2091</v>
      </c>
      <c r="D2127" s="68" t="s">
        <v>3088</v>
      </c>
      <c r="E2127" s="68" t="str">
        <f t="shared" si="269"/>
        <v>SERV</v>
      </c>
      <c r="F2127" s="68" t="s">
        <v>2089</v>
      </c>
      <c r="G2127" s="68">
        <f t="shared" si="270"/>
        <v>111</v>
      </c>
      <c r="H2127" s="68">
        <f t="shared" si="272"/>
        <v>1</v>
      </c>
      <c r="I2127" s="68" t="str">
        <f t="shared" si="265"/>
        <v>111_1_SERV</v>
      </c>
      <c r="J2127" s="60">
        <v>34.153454775937803</v>
      </c>
      <c r="K2127" s="60">
        <v>65.874121481793296</v>
      </c>
      <c r="L2127" s="60">
        <v>54.390484525671098</v>
      </c>
      <c r="M2127" s="68">
        <v>1233</v>
      </c>
      <c r="N2127" s="70">
        <f t="shared" si="266"/>
        <v>0.51515151515151514</v>
      </c>
      <c r="O2127" s="71">
        <v>38247821.973188199</v>
      </c>
      <c r="P2127" s="57">
        <f t="shared" si="267"/>
        <v>0.79308094981408184</v>
      </c>
      <c r="Q2127" s="68">
        <v>238</v>
      </c>
      <c r="R2127" s="68">
        <v>1233</v>
      </c>
      <c r="S2127" s="72">
        <f t="shared" si="268"/>
        <v>51.472686927800737</v>
      </c>
    </row>
    <row r="2128" spans="1:19" x14ac:dyDescent="0.25">
      <c r="A2128" s="68">
        <f t="shared" si="271"/>
        <v>2126</v>
      </c>
      <c r="B2128" s="68" t="s">
        <v>2184</v>
      </c>
      <c r="C2128" s="68" t="s">
        <v>2185</v>
      </c>
      <c r="D2128" s="68" t="s">
        <v>2399</v>
      </c>
      <c r="E2128" s="68" t="str">
        <f t="shared" si="269"/>
        <v>AD</v>
      </c>
      <c r="F2128" s="68" t="s">
        <v>2183</v>
      </c>
      <c r="G2128" s="68">
        <f t="shared" si="270"/>
        <v>112</v>
      </c>
      <c r="H2128" s="68">
        <f t="shared" si="272"/>
        <v>1</v>
      </c>
      <c r="I2128" s="68" t="str">
        <f t="shared" si="265"/>
        <v>112_1_AD</v>
      </c>
      <c r="J2128" s="60">
        <v>26.047425543254899</v>
      </c>
      <c r="K2128" s="60">
        <v>80.965372890437095</v>
      </c>
      <c r="L2128" s="60">
        <v>34.718620477381897</v>
      </c>
      <c r="M2128" s="68">
        <v>35</v>
      </c>
      <c r="N2128" s="70">
        <f t="shared" si="266"/>
        <v>0.37704918032786883</v>
      </c>
      <c r="O2128" s="71">
        <v>15257852.9899999</v>
      </c>
      <c r="P2128" s="57">
        <f t="shared" si="267"/>
        <v>0.45521764026941736</v>
      </c>
      <c r="Q2128" s="68">
        <v>23</v>
      </c>
      <c r="R2128" s="68">
        <v>39</v>
      </c>
      <c r="S2128" s="72">
        <f t="shared" si="268"/>
        <v>47.243806303691294</v>
      </c>
    </row>
    <row r="2129" spans="1:19" x14ac:dyDescent="0.25">
      <c r="A2129" s="68">
        <f t="shared" si="271"/>
        <v>2127</v>
      </c>
      <c r="B2129" s="68" t="s">
        <v>2184</v>
      </c>
      <c r="C2129" s="68" t="s">
        <v>2185</v>
      </c>
      <c r="D2129" s="68" t="s">
        <v>3088</v>
      </c>
      <c r="E2129" s="68" t="str">
        <f t="shared" si="269"/>
        <v>SERV</v>
      </c>
      <c r="F2129" s="68" t="s">
        <v>2183</v>
      </c>
      <c r="G2129" s="68">
        <f t="shared" si="270"/>
        <v>112</v>
      </c>
      <c r="H2129" s="68">
        <f t="shared" si="272"/>
        <v>1</v>
      </c>
      <c r="I2129" s="68" t="str">
        <f t="shared" si="265"/>
        <v>112_1_SERV</v>
      </c>
      <c r="J2129" s="60">
        <v>32.101008629025202</v>
      </c>
      <c r="K2129" s="60">
        <v>83.586305294951202</v>
      </c>
      <c r="L2129" s="60">
        <v>44.217397970865299</v>
      </c>
      <c r="M2129" s="68">
        <v>80</v>
      </c>
      <c r="N2129" s="70">
        <f t="shared" si="266"/>
        <v>0.62295081967213117</v>
      </c>
      <c r="O2129" s="71">
        <v>18259857.309999999</v>
      </c>
      <c r="P2129" s="57">
        <f t="shared" si="267"/>
        <v>0.54478235973058253</v>
      </c>
      <c r="Q2129" s="68">
        <v>38</v>
      </c>
      <c r="R2129" s="68">
        <v>80</v>
      </c>
      <c r="S2129" s="72">
        <f t="shared" si="268"/>
        <v>53.301570631613906</v>
      </c>
    </row>
    <row r="2130" spans="1:19" x14ac:dyDescent="0.25">
      <c r="A2130" s="68">
        <f t="shared" si="271"/>
        <v>2128</v>
      </c>
      <c r="B2130" s="68" t="s">
        <v>2109</v>
      </c>
      <c r="C2130" s="68" t="s">
        <v>2110</v>
      </c>
      <c r="D2130" s="68" t="s">
        <v>2399</v>
      </c>
      <c r="E2130" s="68" t="str">
        <f t="shared" si="269"/>
        <v>AD</v>
      </c>
      <c r="F2130" s="68" t="s">
        <v>2108</v>
      </c>
      <c r="G2130" s="68">
        <f t="shared" si="270"/>
        <v>113</v>
      </c>
      <c r="H2130" s="68">
        <f t="shared" si="272"/>
        <v>1</v>
      </c>
      <c r="I2130" s="68" t="str">
        <f t="shared" si="265"/>
        <v>113_1_AD</v>
      </c>
      <c r="J2130" s="60">
        <v>29.970900960345499</v>
      </c>
      <c r="K2130" s="60">
        <v>42.858889536123101</v>
      </c>
      <c r="L2130" s="60">
        <v>48.9486074228776</v>
      </c>
      <c r="M2130" s="68">
        <v>147</v>
      </c>
      <c r="N2130" s="70">
        <f t="shared" si="266"/>
        <v>0.25512528473804102</v>
      </c>
      <c r="O2130" s="71">
        <v>76883002.0391047</v>
      </c>
      <c r="P2130" s="57">
        <f t="shared" si="267"/>
        <v>0.13571949670984512</v>
      </c>
      <c r="Q2130" s="68">
        <v>112</v>
      </c>
      <c r="R2130" s="68">
        <v>155</v>
      </c>
      <c r="S2130" s="72">
        <f t="shared" si="268"/>
        <v>40.592799306448732</v>
      </c>
    </row>
    <row r="2131" spans="1:19" x14ac:dyDescent="0.25">
      <c r="A2131" s="68">
        <f t="shared" si="271"/>
        <v>2129</v>
      </c>
      <c r="B2131" s="68" t="s">
        <v>2109</v>
      </c>
      <c r="C2131" s="68" t="s">
        <v>2110</v>
      </c>
      <c r="D2131" s="68" t="s">
        <v>2456</v>
      </c>
      <c r="E2131" s="68" t="str">
        <f t="shared" si="269"/>
        <v>AR</v>
      </c>
      <c r="F2131" s="68" t="s">
        <v>2108</v>
      </c>
      <c r="G2131" s="68">
        <f t="shared" si="270"/>
        <v>113</v>
      </c>
      <c r="H2131" s="68">
        <f t="shared" si="272"/>
        <v>1</v>
      </c>
      <c r="I2131" s="68" t="str">
        <f t="shared" si="265"/>
        <v>113_1_AR</v>
      </c>
      <c r="J2131" s="60">
        <v>58.878872963294</v>
      </c>
      <c r="K2131" s="60">
        <v>19.6631567491089</v>
      </c>
      <c r="L2131" s="60">
        <v>74.094508348915895</v>
      </c>
      <c r="M2131" s="68">
        <v>5</v>
      </c>
      <c r="N2131" s="70">
        <f t="shared" si="266"/>
        <v>9.1116173120728925E-3</v>
      </c>
      <c r="O2131" s="71">
        <v>5572690.7999999998</v>
      </c>
      <c r="P2131" s="57">
        <f t="shared" si="267"/>
        <v>9.8373212626491693E-3</v>
      </c>
      <c r="Q2131" s="68">
        <v>4</v>
      </c>
      <c r="R2131" s="68">
        <v>5</v>
      </c>
      <c r="S2131" s="72">
        <f t="shared" si="268"/>
        <v>50.878846020439596</v>
      </c>
    </row>
    <row r="2132" spans="1:19" x14ac:dyDescent="0.25">
      <c r="A2132" s="68">
        <f t="shared" si="271"/>
        <v>2130</v>
      </c>
      <c r="B2132" s="68" t="s">
        <v>2109</v>
      </c>
      <c r="C2132" s="68" t="s">
        <v>2110</v>
      </c>
      <c r="D2132" s="68" t="s">
        <v>3088</v>
      </c>
      <c r="E2132" s="68" t="str">
        <f t="shared" si="269"/>
        <v>SERV</v>
      </c>
      <c r="F2132" s="68" t="s">
        <v>2108</v>
      </c>
      <c r="G2132" s="68">
        <f t="shared" si="270"/>
        <v>113</v>
      </c>
      <c r="H2132" s="68">
        <f t="shared" si="272"/>
        <v>1</v>
      </c>
      <c r="I2132" s="68" t="str">
        <f t="shared" si="265"/>
        <v>113_1_SERV</v>
      </c>
      <c r="J2132" s="60">
        <v>28.253490480201599</v>
      </c>
      <c r="K2132" s="60">
        <v>44.856294664487301</v>
      </c>
      <c r="L2132" s="60">
        <v>40.402136671349098</v>
      </c>
      <c r="M2132" s="68">
        <v>748</v>
      </c>
      <c r="N2132" s="70">
        <f t="shared" si="266"/>
        <v>0.71753986332574027</v>
      </c>
      <c r="O2132" s="71">
        <v>471249804.39492798</v>
      </c>
      <c r="P2132" s="57">
        <f t="shared" si="267"/>
        <v>0.83188461143286252</v>
      </c>
      <c r="Q2132" s="68">
        <v>315</v>
      </c>
      <c r="R2132" s="68">
        <v>748</v>
      </c>
      <c r="S2132" s="72">
        <f t="shared" si="268"/>
        <v>37.837307272012666</v>
      </c>
    </row>
    <row r="2133" spans="1:19" x14ac:dyDescent="0.25">
      <c r="A2133" s="68">
        <f t="shared" si="271"/>
        <v>2131</v>
      </c>
      <c r="B2133" s="68" t="s">
        <v>2109</v>
      </c>
      <c r="C2133" s="68" t="s">
        <v>2110</v>
      </c>
      <c r="D2133" s="68" t="s">
        <v>2893</v>
      </c>
      <c r="E2133" s="68" t="str">
        <f t="shared" si="269"/>
        <v>SOP</v>
      </c>
      <c r="F2133" s="68" t="s">
        <v>2108</v>
      </c>
      <c r="G2133" s="68">
        <f t="shared" si="270"/>
        <v>113</v>
      </c>
      <c r="H2133" s="68">
        <f t="shared" si="272"/>
        <v>1</v>
      </c>
      <c r="I2133" s="68" t="str">
        <f t="shared" si="265"/>
        <v>113_1_SOP</v>
      </c>
      <c r="J2133" s="60">
        <v>47.079802781883302</v>
      </c>
      <c r="K2133" s="60">
        <v>12.765559423991199</v>
      </c>
      <c r="L2133" s="60">
        <v>37.632734367364598</v>
      </c>
      <c r="M2133" s="68">
        <v>11</v>
      </c>
      <c r="N2133" s="70">
        <f t="shared" si="266"/>
        <v>1.8223234624145785E-2</v>
      </c>
      <c r="O2133" s="71">
        <v>12779082.380000001</v>
      </c>
      <c r="P2133" s="57">
        <f t="shared" si="267"/>
        <v>2.2558570594643324E-2</v>
      </c>
      <c r="Q2133" s="68">
        <v>8</v>
      </c>
      <c r="R2133" s="68">
        <v>11</v>
      </c>
      <c r="S2133" s="72">
        <f t="shared" si="268"/>
        <v>32.492698857746369</v>
      </c>
    </row>
    <row r="2134" spans="1:19" x14ac:dyDescent="0.25">
      <c r="A2134" s="68">
        <f t="shared" si="271"/>
        <v>2132</v>
      </c>
      <c r="B2134" s="68" t="s">
        <v>2109</v>
      </c>
      <c r="C2134" s="68" t="s">
        <v>2369</v>
      </c>
      <c r="D2134" s="68" t="s">
        <v>2399</v>
      </c>
      <c r="E2134" s="68" t="str">
        <f t="shared" si="269"/>
        <v>AD</v>
      </c>
      <c r="F2134" s="68" t="s">
        <v>2368</v>
      </c>
      <c r="G2134" s="68">
        <f t="shared" si="270"/>
        <v>113</v>
      </c>
      <c r="H2134" s="68">
        <f t="shared" si="272"/>
        <v>2</v>
      </c>
      <c r="I2134" s="68" t="str">
        <f t="shared" si="265"/>
        <v>113_2_AD</v>
      </c>
      <c r="J2134" s="60">
        <v>23.8296500350481</v>
      </c>
      <c r="K2134" s="60">
        <v>77.274218443311995</v>
      </c>
      <c r="L2134" s="60">
        <v>43.808734149042898</v>
      </c>
      <c r="M2134" s="68">
        <v>22</v>
      </c>
      <c r="N2134" s="70">
        <f t="shared" si="266"/>
        <v>0.19266055045871561</v>
      </c>
      <c r="O2134" s="71">
        <v>8232690.2050000001</v>
      </c>
      <c r="P2134" s="57">
        <f t="shared" si="267"/>
        <v>0.18129823029635458</v>
      </c>
      <c r="Q2134" s="68">
        <v>21</v>
      </c>
      <c r="R2134" s="68">
        <v>24</v>
      </c>
      <c r="S2134" s="72">
        <f t="shared" si="268"/>
        <v>48.304200875801001</v>
      </c>
    </row>
    <row r="2135" spans="1:19" x14ac:dyDescent="0.25">
      <c r="A2135" s="68">
        <f t="shared" si="271"/>
        <v>2133</v>
      </c>
      <c r="B2135" s="68" t="s">
        <v>2109</v>
      </c>
      <c r="C2135" s="68" t="s">
        <v>2369</v>
      </c>
      <c r="D2135" s="68" t="s">
        <v>3088</v>
      </c>
      <c r="E2135" s="68" t="str">
        <f t="shared" si="269"/>
        <v>SERV</v>
      </c>
      <c r="F2135" s="68" t="s">
        <v>2368</v>
      </c>
      <c r="G2135" s="68">
        <f t="shared" si="270"/>
        <v>113</v>
      </c>
      <c r="H2135" s="68">
        <f t="shared" si="272"/>
        <v>2</v>
      </c>
      <c r="I2135" s="68" t="str">
        <f t="shared" si="265"/>
        <v>113_2_SERV</v>
      </c>
      <c r="J2135" s="60">
        <v>18.666412268012401</v>
      </c>
      <c r="K2135" s="60">
        <v>79.509638660576002</v>
      </c>
      <c r="L2135" s="60">
        <v>48.897028498668803</v>
      </c>
      <c r="M2135" s="68">
        <v>103</v>
      </c>
      <c r="N2135" s="70">
        <f t="shared" si="266"/>
        <v>0.80733944954128445</v>
      </c>
      <c r="O2135" s="71">
        <v>37176965.430041999</v>
      </c>
      <c r="P2135" s="57">
        <f t="shared" si="267"/>
        <v>0.8187017697036455</v>
      </c>
      <c r="Q2135" s="68">
        <v>88</v>
      </c>
      <c r="R2135" s="68">
        <v>103</v>
      </c>
      <c r="S2135" s="72">
        <f t="shared" si="268"/>
        <v>49.02435980908573</v>
      </c>
    </row>
    <row r="2136" spans="1:19" x14ac:dyDescent="0.25">
      <c r="A2136" s="68">
        <f t="shared" si="271"/>
        <v>2134</v>
      </c>
      <c r="B2136" s="68" t="s">
        <v>1681</v>
      </c>
      <c r="C2136" s="68" t="s">
        <v>2613</v>
      </c>
      <c r="D2136" s="68" t="s">
        <v>2860</v>
      </c>
      <c r="E2136" s="68" t="str">
        <f t="shared" si="269"/>
        <v>OP</v>
      </c>
      <c r="F2136" s="68" t="s">
        <v>2612</v>
      </c>
      <c r="G2136" s="68">
        <f t="shared" si="270"/>
        <v>114</v>
      </c>
      <c r="H2136" s="68">
        <f t="shared" si="272"/>
        <v>1</v>
      </c>
      <c r="I2136" s="68" t="str">
        <f t="shared" si="265"/>
        <v>114_1_OP</v>
      </c>
      <c r="J2136" s="60">
        <v>26.5396546531646</v>
      </c>
      <c r="K2136" s="60">
        <v>67.194612692061398</v>
      </c>
      <c r="L2136" s="60">
        <v>28.637417517657401</v>
      </c>
      <c r="M2136" s="68">
        <v>106</v>
      </c>
      <c r="N2136" s="70">
        <f t="shared" si="266"/>
        <v>0.73170731707317072</v>
      </c>
      <c r="O2136" s="71">
        <v>198114321.489999</v>
      </c>
      <c r="P2136" s="57">
        <f t="shared" si="267"/>
        <v>0.9064534910225962</v>
      </c>
      <c r="Q2136" s="68">
        <v>30</v>
      </c>
      <c r="R2136" s="68">
        <v>106</v>
      </c>
      <c r="S2136" s="72">
        <f t="shared" si="268"/>
        <v>40.790561620961135</v>
      </c>
    </row>
    <row r="2137" spans="1:19" x14ac:dyDescent="0.25">
      <c r="A2137" s="68">
        <f t="shared" si="271"/>
        <v>2135</v>
      </c>
      <c r="B2137" s="68" t="s">
        <v>1681</v>
      </c>
      <c r="C2137" s="68" t="s">
        <v>2613</v>
      </c>
      <c r="D2137" s="68" t="s">
        <v>2893</v>
      </c>
      <c r="E2137" s="68" t="str">
        <f t="shared" si="269"/>
        <v>SOP</v>
      </c>
      <c r="F2137" s="68" t="s">
        <v>2612</v>
      </c>
      <c r="G2137" s="68">
        <f t="shared" si="270"/>
        <v>114</v>
      </c>
      <c r="H2137" s="68">
        <f t="shared" si="272"/>
        <v>1</v>
      </c>
      <c r="I2137" s="68" t="str">
        <f t="shared" si="265"/>
        <v>114_1_SOP</v>
      </c>
      <c r="J2137" s="60">
        <v>34.196294458818002</v>
      </c>
      <c r="K2137" s="60">
        <v>53.758313103766604</v>
      </c>
      <c r="L2137" s="60">
        <v>35.467625951790097</v>
      </c>
      <c r="M2137" s="68">
        <v>19</v>
      </c>
      <c r="N2137" s="70">
        <f t="shared" si="266"/>
        <v>0.26829268292682928</v>
      </c>
      <c r="O2137" s="71">
        <v>20445509.16</v>
      </c>
      <c r="P2137" s="57">
        <f t="shared" si="267"/>
        <v>9.3546508977403867E-2</v>
      </c>
      <c r="Q2137" s="68">
        <v>11</v>
      </c>
      <c r="R2137" s="68">
        <v>19</v>
      </c>
      <c r="S2137" s="72">
        <f t="shared" si="268"/>
        <v>41.14074450479157</v>
      </c>
    </row>
    <row r="2138" spans="1:19" x14ac:dyDescent="0.25">
      <c r="A2138" s="68">
        <f t="shared" si="271"/>
        <v>2136</v>
      </c>
      <c r="B2138" s="68" t="s">
        <v>1681</v>
      </c>
      <c r="C2138" s="68" t="s">
        <v>1682</v>
      </c>
      <c r="D2138" s="68" t="s">
        <v>2399</v>
      </c>
      <c r="E2138" s="68" t="str">
        <f t="shared" si="269"/>
        <v>AD</v>
      </c>
      <c r="F2138" s="68" t="s">
        <v>1680</v>
      </c>
      <c r="G2138" s="68">
        <f t="shared" si="270"/>
        <v>114</v>
      </c>
      <c r="H2138" s="68">
        <f t="shared" si="272"/>
        <v>2</v>
      </c>
      <c r="I2138" s="68" t="str">
        <f t="shared" si="265"/>
        <v>114_2_AD</v>
      </c>
      <c r="J2138" s="60">
        <v>18.5987601296493</v>
      </c>
      <c r="K2138" s="60">
        <v>76.035300418688493</v>
      </c>
      <c r="L2138" s="60">
        <v>60.735999983839399</v>
      </c>
      <c r="M2138" s="68">
        <v>1542</v>
      </c>
      <c r="N2138" s="70">
        <f t="shared" si="266"/>
        <v>0.53913043478260869</v>
      </c>
      <c r="O2138" s="71">
        <v>2256937874.53756</v>
      </c>
      <c r="P2138" s="57">
        <f t="shared" si="267"/>
        <v>0.58637283227688808</v>
      </c>
      <c r="Q2138" s="68">
        <v>434</v>
      </c>
      <c r="R2138" s="68">
        <v>1643</v>
      </c>
      <c r="S2138" s="72">
        <f t="shared" si="268"/>
        <v>51.7900201773924</v>
      </c>
    </row>
    <row r="2139" spans="1:19" x14ac:dyDescent="0.25">
      <c r="A2139" s="68">
        <f t="shared" si="271"/>
        <v>2137</v>
      </c>
      <c r="B2139" s="68" t="s">
        <v>1681</v>
      </c>
      <c r="C2139" s="68" t="s">
        <v>1682</v>
      </c>
      <c r="D2139" s="68" t="s">
        <v>2456</v>
      </c>
      <c r="E2139" s="68" t="str">
        <f t="shared" si="269"/>
        <v>AR</v>
      </c>
      <c r="F2139" s="68" t="s">
        <v>1680</v>
      </c>
      <c r="G2139" s="68">
        <f t="shared" si="270"/>
        <v>114</v>
      </c>
      <c r="H2139" s="68">
        <f t="shared" si="272"/>
        <v>2</v>
      </c>
      <c r="I2139" s="68" t="str">
        <f t="shared" si="265"/>
        <v>114_2_AR</v>
      </c>
      <c r="J2139" s="60">
        <v>27.480221287189501</v>
      </c>
      <c r="K2139" s="60">
        <v>74.747019755020403</v>
      </c>
      <c r="L2139" s="60">
        <v>62.619030659256502</v>
      </c>
      <c r="M2139" s="68">
        <v>87</v>
      </c>
      <c r="N2139" s="70">
        <f t="shared" si="266"/>
        <v>3.354037267080745E-2</v>
      </c>
      <c r="O2139" s="71">
        <v>287821462.38074201</v>
      </c>
      <c r="P2139" s="57">
        <f t="shared" si="267"/>
        <v>7.4778613975297004E-2</v>
      </c>
      <c r="Q2139" s="68">
        <v>27</v>
      </c>
      <c r="R2139" s="68">
        <v>89</v>
      </c>
      <c r="S2139" s="72">
        <f t="shared" si="268"/>
        <v>54.948757233822136</v>
      </c>
    </row>
    <row r="2140" spans="1:19" x14ac:dyDescent="0.25">
      <c r="A2140" s="68">
        <f t="shared" si="271"/>
        <v>2138</v>
      </c>
      <c r="B2140" s="68" t="s">
        <v>1681</v>
      </c>
      <c r="C2140" s="68" t="s">
        <v>1682</v>
      </c>
      <c r="D2140" s="68" t="s">
        <v>3088</v>
      </c>
      <c r="E2140" s="68" t="str">
        <f t="shared" si="269"/>
        <v>SERV</v>
      </c>
      <c r="F2140" s="68" t="s">
        <v>1680</v>
      </c>
      <c r="G2140" s="68">
        <f t="shared" si="270"/>
        <v>114</v>
      </c>
      <c r="H2140" s="68">
        <f t="shared" si="272"/>
        <v>2</v>
      </c>
      <c r="I2140" s="68" t="str">
        <f t="shared" si="265"/>
        <v>114_2_SERV</v>
      </c>
      <c r="J2140" s="60">
        <v>25.498089523537399</v>
      </c>
      <c r="K2140" s="60">
        <v>80.2819131479487</v>
      </c>
      <c r="L2140" s="60">
        <v>67.4239757030833</v>
      </c>
      <c r="M2140" s="68">
        <v>1085</v>
      </c>
      <c r="N2140" s="70">
        <f t="shared" si="266"/>
        <v>0.42732919254658386</v>
      </c>
      <c r="O2140" s="71">
        <v>1304221636.1152899</v>
      </c>
      <c r="P2140" s="57">
        <f t="shared" si="267"/>
        <v>0.33884855374781486</v>
      </c>
      <c r="Q2140" s="68">
        <v>344</v>
      </c>
      <c r="R2140" s="68">
        <v>1094</v>
      </c>
      <c r="S2140" s="72">
        <f t="shared" si="268"/>
        <v>57.734659458189803</v>
      </c>
    </row>
    <row r="2141" spans="1:19" x14ac:dyDescent="0.25">
      <c r="A2141" s="68">
        <f t="shared" si="271"/>
        <v>2139</v>
      </c>
      <c r="B2141" s="68" t="s">
        <v>1898</v>
      </c>
      <c r="C2141" s="68" t="s">
        <v>1899</v>
      </c>
      <c r="D2141" s="68" t="s">
        <v>2399</v>
      </c>
      <c r="E2141" s="68" t="str">
        <f t="shared" si="269"/>
        <v>AD</v>
      </c>
      <c r="F2141" s="68" t="s">
        <v>1897</v>
      </c>
      <c r="G2141" s="68">
        <f t="shared" si="270"/>
        <v>115</v>
      </c>
      <c r="H2141" s="68">
        <f t="shared" si="272"/>
        <v>1</v>
      </c>
      <c r="I2141" s="68" t="str">
        <f t="shared" si="265"/>
        <v>115_1_AD</v>
      </c>
      <c r="J2141" s="60">
        <v>22.532738218243399</v>
      </c>
      <c r="K2141" s="60">
        <v>41.996113705403602</v>
      </c>
      <c r="L2141" s="60">
        <v>52.604722945412597</v>
      </c>
      <c r="M2141" s="68">
        <v>189</v>
      </c>
      <c r="N2141" s="70">
        <f t="shared" si="266"/>
        <v>0.45744680851063829</v>
      </c>
      <c r="O2141" s="71">
        <v>3552753721.8528199</v>
      </c>
      <c r="P2141" s="57">
        <f t="shared" si="267"/>
        <v>0.70935772285844811</v>
      </c>
      <c r="Q2141" s="68">
        <v>86</v>
      </c>
      <c r="R2141" s="68">
        <v>236</v>
      </c>
      <c r="S2141" s="72">
        <f t="shared" si="268"/>
        <v>39.0445249563532</v>
      </c>
    </row>
    <row r="2142" spans="1:19" x14ac:dyDescent="0.25">
      <c r="A2142" s="68">
        <f t="shared" si="271"/>
        <v>2140</v>
      </c>
      <c r="B2142" s="68" t="s">
        <v>1898</v>
      </c>
      <c r="C2142" s="68" t="s">
        <v>1899</v>
      </c>
      <c r="D2142" s="68" t="s">
        <v>2456</v>
      </c>
      <c r="E2142" s="68" t="str">
        <f t="shared" si="269"/>
        <v>AR</v>
      </c>
      <c r="F2142" s="68" t="s">
        <v>1897</v>
      </c>
      <c r="G2142" s="68">
        <f t="shared" si="270"/>
        <v>115</v>
      </c>
      <c r="H2142" s="68">
        <f t="shared" si="272"/>
        <v>1</v>
      </c>
      <c r="I2142" s="68" t="str">
        <f t="shared" si="265"/>
        <v>115_1_AR</v>
      </c>
      <c r="J2142" s="60">
        <v>43.8898482843897</v>
      </c>
      <c r="K2142" s="60">
        <v>36.045871381427901</v>
      </c>
      <c r="L2142" s="60">
        <v>30.879103677847901</v>
      </c>
      <c r="M2142" s="68">
        <v>27</v>
      </c>
      <c r="N2142" s="70">
        <f t="shared" si="266"/>
        <v>4.2553191489361701E-2</v>
      </c>
      <c r="O2142" s="71">
        <v>335095327.449094</v>
      </c>
      <c r="P2142" s="57">
        <f t="shared" si="267"/>
        <v>6.6906539836324358E-2</v>
      </c>
      <c r="Q2142" s="68">
        <v>8</v>
      </c>
      <c r="R2142" s="68">
        <v>28</v>
      </c>
      <c r="S2142" s="72">
        <f t="shared" si="268"/>
        <v>36.938274447888496</v>
      </c>
    </row>
    <row r="2143" spans="1:19" x14ac:dyDescent="0.25">
      <c r="A2143" s="68">
        <f t="shared" si="271"/>
        <v>2141</v>
      </c>
      <c r="B2143" s="68" t="s">
        <v>1898</v>
      </c>
      <c r="C2143" s="68" t="s">
        <v>1899</v>
      </c>
      <c r="D2143" s="68" t="s">
        <v>2860</v>
      </c>
      <c r="E2143" s="68" t="str">
        <f t="shared" si="269"/>
        <v>OP</v>
      </c>
      <c r="F2143" s="68" t="s">
        <v>1897</v>
      </c>
      <c r="G2143" s="68">
        <f t="shared" si="270"/>
        <v>115</v>
      </c>
      <c r="H2143" s="68">
        <f t="shared" si="272"/>
        <v>1</v>
      </c>
      <c r="I2143" s="68" t="str">
        <f t="shared" si="265"/>
        <v>115_1_OP</v>
      </c>
      <c r="J2143" s="60">
        <v>27.0977359462881</v>
      </c>
      <c r="K2143" s="60">
        <v>26.029196591315301</v>
      </c>
      <c r="L2143" s="60">
        <v>33.484046693010399</v>
      </c>
      <c r="M2143" s="68">
        <v>74</v>
      </c>
      <c r="N2143" s="70">
        <f t="shared" si="266"/>
        <v>8.5106382978723402E-2</v>
      </c>
      <c r="O2143" s="71">
        <v>605266509</v>
      </c>
      <c r="P2143" s="57">
        <f t="shared" si="267"/>
        <v>0.12085005214569418</v>
      </c>
      <c r="Q2143" s="68">
        <v>16</v>
      </c>
      <c r="R2143" s="68">
        <v>74</v>
      </c>
      <c r="S2143" s="72">
        <f t="shared" si="268"/>
        <v>28.870326410204598</v>
      </c>
    </row>
    <row r="2144" spans="1:19" x14ac:dyDescent="0.25">
      <c r="A2144" s="68">
        <f t="shared" si="271"/>
        <v>2142</v>
      </c>
      <c r="B2144" s="68" t="s">
        <v>1898</v>
      </c>
      <c r="C2144" s="68" t="s">
        <v>1899</v>
      </c>
      <c r="D2144" s="68" t="s">
        <v>3088</v>
      </c>
      <c r="E2144" s="68" t="str">
        <f t="shared" si="269"/>
        <v>SERV</v>
      </c>
      <c r="F2144" s="68" t="s">
        <v>1897</v>
      </c>
      <c r="G2144" s="68">
        <f t="shared" si="270"/>
        <v>115</v>
      </c>
      <c r="H2144" s="68">
        <f t="shared" si="272"/>
        <v>1</v>
      </c>
      <c r="I2144" s="68" t="str">
        <f t="shared" si="265"/>
        <v>115_1_SERV</v>
      </c>
      <c r="J2144" s="60">
        <v>15.794796004588999</v>
      </c>
      <c r="K2144" s="60">
        <v>31.325187585184299</v>
      </c>
      <c r="L2144" s="60">
        <v>18.076173366826001</v>
      </c>
      <c r="M2144" s="68">
        <v>134</v>
      </c>
      <c r="N2144" s="70">
        <f t="shared" si="266"/>
        <v>0.40425531914893614</v>
      </c>
      <c r="O2144" s="71">
        <v>492025926.69199902</v>
      </c>
      <c r="P2144" s="57">
        <f t="shared" si="267"/>
        <v>9.8239962088769034E-2</v>
      </c>
      <c r="Q2144" s="68">
        <v>76</v>
      </c>
      <c r="R2144" s="68">
        <v>144</v>
      </c>
      <c r="S2144" s="72">
        <f t="shared" si="268"/>
        <v>21.732052318866433</v>
      </c>
    </row>
    <row r="2145" spans="1:19" x14ac:dyDescent="0.25">
      <c r="A2145" s="68">
        <f t="shared" si="271"/>
        <v>2143</v>
      </c>
      <c r="B2145" s="68" t="s">
        <v>1898</v>
      </c>
      <c r="C2145" s="68" t="s">
        <v>1899</v>
      </c>
      <c r="D2145" s="68" t="s">
        <v>2893</v>
      </c>
      <c r="E2145" s="68" t="str">
        <f t="shared" si="269"/>
        <v>SOP</v>
      </c>
      <c r="F2145" s="68" t="s">
        <v>1897</v>
      </c>
      <c r="G2145" s="68">
        <f t="shared" si="270"/>
        <v>115</v>
      </c>
      <c r="H2145" s="68">
        <f t="shared" si="272"/>
        <v>1</v>
      </c>
      <c r="I2145" s="68" t="str">
        <f t="shared" si="265"/>
        <v>115_1_SOP</v>
      </c>
      <c r="J2145" s="60">
        <v>50.3430944558338</v>
      </c>
      <c r="K2145" s="60">
        <v>22.124686453454999</v>
      </c>
      <c r="L2145" s="60">
        <v>50.222010010402698</v>
      </c>
      <c r="M2145" s="68">
        <v>9</v>
      </c>
      <c r="N2145" s="70">
        <f t="shared" si="266"/>
        <v>1.0638297872340425E-2</v>
      </c>
      <c r="O2145" s="71">
        <v>23267682.015000001</v>
      </c>
      <c r="P2145" s="57">
        <f t="shared" si="267"/>
        <v>4.6457230707641559E-3</v>
      </c>
      <c r="Q2145" s="68">
        <v>2</v>
      </c>
      <c r="R2145" s="68">
        <v>9</v>
      </c>
      <c r="S2145" s="72">
        <f t="shared" si="268"/>
        <v>40.896596973230494</v>
      </c>
    </row>
    <row r="2146" spans="1:19" x14ac:dyDescent="0.25">
      <c r="A2146" s="68">
        <f t="shared" si="271"/>
        <v>2144</v>
      </c>
      <c r="B2146" s="68" t="s">
        <v>615</v>
      </c>
      <c r="C2146" s="68" t="s">
        <v>616</v>
      </c>
      <c r="D2146" s="68" t="s">
        <v>2399</v>
      </c>
      <c r="E2146" s="68" t="str">
        <f t="shared" si="269"/>
        <v>AD</v>
      </c>
      <c r="F2146" s="68" t="s">
        <v>614</v>
      </c>
      <c r="G2146" s="68">
        <f t="shared" si="270"/>
        <v>116</v>
      </c>
      <c r="H2146" s="68">
        <f t="shared" si="272"/>
        <v>1</v>
      </c>
      <c r="I2146" s="68" t="str">
        <f t="shared" si="265"/>
        <v>116_1_AD</v>
      </c>
      <c r="J2146" s="60">
        <v>19.329499383707599</v>
      </c>
      <c r="K2146" s="60">
        <v>88.283777104751096</v>
      </c>
      <c r="L2146" s="60">
        <v>43.566846873333603</v>
      </c>
      <c r="M2146" s="68">
        <v>113</v>
      </c>
      <c r="N2146" s="70">
        <f t="shared" si="266"/>
        <v>0.21108179419525067</v>
      </c>
      <c r="O2146" s="71">
        <v>11467640.9296063</v>
      </c>
      <c r="P2146" s="57">
        <f t="shared" si="267"/>
        <v>6.8076691215347679E-2</v>
      </c>
      <c r="Q2146" s="68">
        <v>80</v>
      </c>
      <c r="R2146" s="68">
        <v>114</v>
      </c>
      <c r="S2146" s="72">
        <f t="shared" si="268"/>
        <v>50.393374453930768</v>
      </c>
    </row>
    <row r="2147" spans="1:19" x14ac:dyDescent="0.25">
      <c r="A2147" s="68">
        <f t="shared" si="271"/>
        <v>2145</v>
      </c>
      <c r="B2147" s="68" t="s">
        <v>615</v>
      </c>
      <c r="C2147" s="68" t="s">
        <v>616</v>
      </c>
      <c r="D2147" s="68" t="s">
        <v>2456</v>
      </c>
      <c r="E2147" s="68" t="str">
        <f t="shared" si="269"/>
        <v>AR</v>
      </c>
      <c r="F2147" s="68" t="s">
        <v>614</v>
      </c>
      <c r="G2147" s="68">
        <f t="shared" si="270"/>
        <v>116</v>
      </c>
      <c r="H2147" s="68">
        <f t="shared" si="272"/>
        <v>1</v>
      </c>
      <c r="I2147" s="68" t="str">
        <f t="shared" si="265"/>
        <v>116_1_AR</v>
      </c>
      <c r="J2147" s="60">
        <v>22.6165123653671</v>
      </c>
      <c r="K2147" s="60">
        <v>77.481021957391206</v>
      </c>
      <c r="L2147" s="60">
        <v>67.634462647457596</v>
      </c>
      <c r="M2147" s="68">
        <v>10</v>
      </c>
      <c r="N2147" s="70">
        <f t="shared" si="266"/>
        <v>2.6385224274406333E-2</v>
      </c>
      <c r="O2147" s="71">
        <v>25778383.059999999</v>
      </c>
      <c r="P2147" s="57">
        <f t="shared" si="267"/>
        <v>0.15303121490976243</v>
      </c>
      <c r="Q2147" s="68">
        <v>10</v>
      </c>
      <c r="R2147" s="68">
        <v>10</v>
      </c>
      <c r="S2147" s="72">
        <f t="shared" si="268"/>
        <v>55.910665656738637</v>
      </c>
    </row>
    <row r="2148" spans="1:19" x14ac:dyDescent="0.25">
      <c r="A2148" s="68">
        <f t="shared" si="271"/>
        <v>2146</v>
      </c>
      <c r="B2148" s="68" t="s">
        <v>615</v>
      </c>
      <c r="C2148" s="68" t="s">
        <v>616</v>
      </c>
      <c r="D2148" s="68" t="s">
        <v>3088</v>
      </c>
      <c r="E2148" s="68" t="str">
        <f t="shared" si="269"/>
        <v>SERV</v>
      </c>
      <c r="F2148" s="68" t="s">
        <v>614</v>
      </c>
      <c r="G2148" s="68">
        <f t="shared" si="270"/>
        <v>116</v>
      </c>
      <c r="H2148" s="68">
        <f t="shared" si="272"/>
        <v>1</v>
      </c>
      <c r="I2148" s="68" t="str">
        <f t="shared" si="265"/>
        <v>116_1_SERV</v>
      </c>
      <c r="J2148" s="60">
        <v>7.1636500560968503</v>
      </c>
      <c r="K2148" s="60">
        <v>91.271297495886799</v>
      </c>
      <c r="L2148" s="60">
        <v>50.063518771178899</v>
      </c>
      <c r="M2148" s="68">
        <v>478</v>
      </c>
      <c r="N2148" s="70">
        <f t="shared" si="266"/>
        <v>0.76253298153034299</v>
      </c>
      <c r="O2148" s="71">
        <v>131205772.43114799</v>
      </c>
      <c r="P2148" s="57">
        <f t="shared" si="267"/>
        <v>0.77889209387488989</v>
      </c>
      <c r="Q2148" s="68">
        <v>289</v>
      </c>
      <c r="R2148" s="68">
        <v>485</v>
      </c>
      <c r="S2148" s="72">
        <f t="shared" si="268"/>
        <v>49.499488774387515</v>
      </c>
    </row>
    <row r="2149" spans="1:19" x14ac:dyDescent="0.25">
      <c r="A2149" s="68">
        <f t="shared" si="271"/>
        <v>2147</v>
      </c>
      <c r="B2149" s="68" t="s">
        <v>2267</v>
      </c>
      <c r="C2149" s="68" t="s">
        <v>2268</v>
      </c>
      <c r="D2149" s="68" t="s">
        <v>2399</v>
      </c>
      <c r="E2149" s="68" t="str">
        <f t="shared" si="269"/>
        <v>AD</v>
      </c>
      <c r="F2149" s="68" t="s">
        <v>2266</v>
      </c>
      <c r="G2149" s="68">
        <f t="shared" si="270"/>
        <v>117</v>
      </c>
      <c r="H2149" s="68">
        <f t="shared" si="272"/>
        <v>1</v>
      </c>
      <c r="I2149" s="68" t="str">
        <f t="shared" si="265"/>
        <v>117_1_AD</v>
      </c>
      <c r="J2149" s="60">
        <v>32.767438226541103</v>
      </c>
      <c r="K2149" s="60">
        <v>12.452136977039</v>
      </c>
      <c r="L2149" s="60">
        <v>24.859706579100902</v>
      </c>
      <c r="M2149" s="68">
        <v>13</v>
      </c>
      <c r="N2149" s="70">
        <f t="shared" si="266"/>
        <v>0.125</v>
      </c>
      <c r="O2149" s="71">
        <v>5337362.9599999897</v>
      </c>
      <c r="P2149" s="57">
        <f t="shared" si="267"/>
        <v>1.5063501503345907E-2</v>
      </c>
      <c r="Q2149" s="68">
        <v>11</v>
      </c>
      <c r="R2149" s="68">
        <v>13</v>
      </c>
      <c r="S2149" s="72">
        <f t="shared" si="268"/>
        <v>23.359760594227001</v>
      </c>
    </row>
    <row r="2150" spans="1:19" x14ac:dyDescent="0.25">
      <c r="A2150" s="68">
        <f t="shared" si="271"/>
        <v>2148</v>
      </c>
      <c r="B2150" s="68" t="s">
        <v>2267</v>
      </c>
      <c r="C2150" s="68" t="s">
        <v>2268</v>
      </c>
      <c r="D2150" s="68" t="s">
        <v>2456</v>
      </c>
      <c r="E2150" s="68" t="str">
        <f t="shared" si="269"/>
        <v>AR</v>
      </c>
      <c r="F2150" s="68" t="s">
        <v>2266</v>
      </c>
      <c r="G2150" s="68">
        <f t="shared" si="270"/>
        <v>117</v>
      </c>
      <c r="H2150" s="68">
        <f t="shared" si="272"/>
        <v>1</v>
      </c>
      <c r="I2150" s="68" t="str">
        <f t="shared" si="265"/>
        <v>117_1_AR</v>
      </c>
      <c r="J2150" s="60">
        <v>38.755212825885003</v>
      </c>
      <c r="K2150" s="60">
        <v>17.970112795024999</v>
      </c>
      <c r="L2150" s="60">
        <v>31.7036543659957</v>
      </c>
      <c r="M2150" s="68">
        <v>3</v>
      </c>
      <c r="N2150" s="70">
        <f t="shared" si="266"/>
        <v>3.4090909090909088E-2</v>
      </c>
      <c r="O2150" s="71">
        <v>32824484.280000001</v>
      </c>
      <c r="P2150" s="57">
        <f t="shared" si="267"/>
        <v>9.2639693422374075E-2</v>
      </c>
      <c r="Q2150" s="68">
        <v>3</v>
      </c>
      <c r="R2150" s="68">
        <v>3</v>
      </c>
      <c r="S2150" s="72">
        <f t="shared" si="268"/>
        <v>29.476326662301901</v>
      </c>
    </row>
    <row r="2151" spans="1:19" x14ac:dyDescent="0.25">
      <c r="A2151" s="68">
        <f t="shared" si="271"/>
        <v>2149</v>
      </c>
      <c r="B2151" s="68" t="s">
        <v>2267</v>
      </c>
      <c r="C2151" s="68" t="s">
        <v>2268</v>
      </c>
      <c r="D2151" s="68" t="s">
        <v>2860</v>
      </c>
      <c r="E2151" s="68" t="str">
        <f t="shared" si="269"/>
        <v>OP</v>
      </c>
      <c r="F2151" s="68" t="s">
        <v>2266</v>
      </c>
      <c r="G2151" s="68">
        <f t="shared" si="270"/>
        <v>117</v>
      </c>
      <c r="H2151" s="68">
        <f t="shared" si="272"/>
        <v>1</v>
      </c>
      <c r="I2151" s="68" t="str">
        <f t="shared" si="265"/>
        <v>117_1_OP</v>
      </c>
      <c r="J2151" s="60">
        <v>51.146962562233597</v>
      </c>
      <c r="K2151" s="60">
        <v>43.639807135214902</v>
      </c>
      <c r="L2151" s="60">
        <v>35.5468075493214</v>
      </c>
      <c r="M2151" s="68">
        <v>6</v>
      </c>
      <c r="N2151" s="70">
        <f t="shared" si="266"/>
        <v>6.8181818181818177E-2</v>
      </c>
      <c r="O2151" s="71">
        <v>15547569.310000001</v>
      </c>
      <c r="P2151" s="57">
        <f t="shared" si="267"/>
        <v>4.3879502936139111E-2</v>
      </c>
      <c r="Q2151" s="68">
        <v>6</v>
      </c>
      <c r="R2151" s="68">
        <v>6</v>
      </c>
      <c r="S2151" s="72">
        <f t="shared" si="268"/>
        <v>43.444525748923297</v>
      </c>
    </row>
    <row r="2152" spans="1:19" x14ac:dyDescent="0.25">
      <c r="A2152" s="68">
        <f t="shared" si="271"/>
        <v>2150</v>
      </c>
      <c r="B2152" s="68" t="s">
        <v>2267</v>
      </c>
      <c r="C2152" s="68" t="s">
        <v>2268</v>
      </c>
      <c r="D2152" s="68" t="s">
        <v>3088</v>
      </c>
      <c r="E2152" s="68" t="str">
        <f t="shared" si="269"/>
        <v>SERV</v>
      </c>
      <c r="F2152" s="68" t="s">
        <v>2266</v>
      </c>
      <c r="G2152" s="68">
        <f t="shared" si="270"/>
        <v>117</v>
      </c>
      <c r="H2152" s="68">
        <f t="shared" si="272"/>
        <v>1</v>
      </c>
      <c r="I2152" s="68" t="str">
        <f t="shared" si="265"/>
        <v>117_1_SERV</v>
      </c>
      <c r="J2152" s="60">
        <v>33.415222473045802</v>
      </c>
      <c r="K2152" s="60">
        <v>26.510955376954598</v>
      </c>
      <c r="L2152" s="60">
        <v>30.785148540894902</v>
      </c>
      <c r="M2152" s="68">
        <v>80</v>
      </c>
      <c r="N2152" s="70">
        <f t="shared" si="266"/>
        <v>0.67045454545454541</v>
      </c>
      <c r="O2152" s="71">
        <v>291190611.31</v>
      </c>
      <c r="P2152" s="57">
        <f t="shared" si="267"/>
        <v>0.82181973459575375</v>
      </c>
      <c r="Q2152" s="68">
        <v>59</v>
      </c>
      <c r="R2152" s="68">
        <v>99</v>
      </c>
      <c r="S2152" s="72">
        <f t="shared" si="268"/>
        <v>30.237108796965099</v>
      </c>
    </row>
    <row r="2153" spans="1:19" x14ac:dyDescent="0.25">
      <c r="A2153" s="68">
        <f t="shared" si="271"/>
        <v>2151</v>
      </c>
      <c r="B2153" s="68" t="s">
        <v>2267</v>
      </c>
      <c r="C2153" s="68" t="s">
        <v>2268</v>
      </c>
      <c r="D2153" s="68" t="s">
        <v>2893</v>
      </c>
      <c r="E2153" s="68" t="str">
        <f t="shared" si="269"/>
        <v>SOP</v>
      </c>
      <c r="F2153" s="68" t="s">
        <v>2266</v>
      </c>
      <c r="G2153" s="68">
        <f t="shared" si="270"/>
        <v>117</v>
      </c>
      <c r="H2153" s="68">
        <f t="shared" si="272"/>
        <v>1</v>
      </c>
      <c r="I2153" s="68" t="str">
        <f t="shared" si="265"/>
        <v>117_1_SOP</v>
      </c>
      <c r="J2153" s="60">
        <v>19.903348129953201</v>
      </c>
      <c r="K2153" s="60">
        <v>41.193600166212498</v>
      </c>
      <c r="L2153" s="60">
        <v>54.480282243835902</v>
      </c>
      <c r="M2153" s="68">
        <v>13</v>
      </c>
      <c r="N2153" s="70">
        <f t="shared" si="266"/>
        <v>0.10227272727272728</v>
      </c>
      <c r="O2153" s="71">
        <v>9424161.5600000005</v>
      </c>
      <c r="P2153" s="57">
        <f t="shared" si="267"/>
        <v>2.6597567542387068E-2</v>
      </c>
      <c r="Q2153" s="68">
        <v>9</v>
      </c>
      <c r="R2153" s="68">
        <v>13</v>
      </c>
      <c r="S2153" s="72">
        <f t="shared" si="268"/>
        <v>38.525743513333872</v>
      </c>
    </row>
    <row r="2154" spans="1:19" x14ac:dyDescent="0.25">
      <c r="A2154" s="68">
        <f t="shared" si="271"/>
        <v>2152</v>
      </c>
      <c r="B2154" s="68" t="s">
        <v>861</v>
      </c>
      <c r="C2154" s="68" t="s">
        <v>862</v>
      </c>
      <c r="D2154" s="68" t="s">
        <v>2399</v>
      </c>
      <c r="E2154" s="68" t="str">
        <f t="shared" si="269"/>
        <v>AD</v>
      </c>
      <c r="F2154" s="68" t="s">
        <v>860</v>
      </c>
      <c r="G2154" s="68">
        <f t="shared" si="270"/>
        <v>118</v>
      </c>
      <c r="H2154" s="68">
        <f t="shared" si="272"/>
        <v>1</v>
      </c>
      <c r="I2154" s="68" t="str">
        <f t="shared" si="265"/>
        <v>118_1_AD</v>
      </c>
      <c r="J2154" s="60">
        <v>36.220007090194102</v>
      </c>
      <c r="K2154" s="60">
        <v>71.405558573890602</v>
      </c>
      <c r="L2154" s="60">
        <v>47.676366656272798</v>
      </c>
      <c r="M2154" s="68">
        <v>80</v>
      </c>
      <c r="N2154" s="70">
        <f t="shared" si="266"/>
        <v>0.35570469798657717</v>
      </c>
      <c r="O2154" s="71">
        <v>23924846.899999999</v>
      </c>
      <c r="P2154" s="57">
        <f t="shared" si="267"/>
        <v>0.20593811572958634</v>
      </c>
      <c r="Q2154" s="68">
        <v>53</v>
      </c>
      <c r="R2154" s="68">
        <v>99</v>
      </c>
      <c r="S2154" s="72">
        <f t="shared" si="268"/>
        <v>51.7673107734525</v>
      </c>
    </row>
    <row r="2155" spans="1:19" x14ac:dyDescent="0.25">
      <c r="A2155" s="68">
        <f t="shared" si="271"/>
        <v>2153</v>
      </c>
      <c r="B2155" s="68" t="s">
        <v>861</v>
      </c>
      <c r="C2155" s="68" t="s">
        <v>862</v>
      </c>
      <c r="D2155" s="68" t="s">
        <v>2456</v>
      </c>
      <c r="E2155" s="68" t="str">
        <f t="shared" si="269"/>
        <v>AR</v>
      </c>
      <c r="F2155" s="69" t="s">
        <v>860</v>
      </c>
      <c r="G2155" s="68">
        <f t="shared" si="270"/>
        <v>118</v>
      </c>
      <c r="H2155" s="68">
        <f t="shared" si="272"/>
        <v>1</v>
      </c>
      <c r="I2155" s="68" t="str">
        <f t="shared" si="265"/>
        <v>118_1_AR</v>
      </c>
      <c r="J2155" s="60">
        <v>52.653680303497197</v>
      </c>
      <c r="K2155" s="60">
        <v>69.346472644162603</v>
      </c>
      <c r="L2155" s="60">
        <v>72.239705109615002</v>
      </c>
      <c r="M2155" s="68">
        <v>8</v>
      </c>
      <c r="N2155" s="70">
        <f t="shared" si="266"/>
        <v>4.6979865771812082E-2</v>
      </c>
      <c r="O2155" s="71">
        <v>1997906</v>
      </c>
      <c r="P2155" s="57">
        <f t="shared" si="267"/>
        <v>1.7197393102015419E-2</v>
      </c>
      <c r="Q2155" s="68">
        <v>7</v>
      </c>
      <c r="R2155" s="68">
        <v>8</v>
      </c>
      <c r="S2155" s="72">
        <f t="shared" si="268"/>
        <v>64.746619352424929</v>
      </c>
    </row>
    <row r="2156" spans="1:19" x14ac:dyDescent="0.25">
      <c r="A2156" s="68">
        <f t="shared" si="271"/>
        <v>2154</v>
      </c>
      <c r="B2156" s="68" t="s">
        <v>861</v>
      </c>
      <c r="C2156" s="68" t="s">
        <v>862</v>
      </c>
      <c r="D2156" s="68" t="s">
        <v>3088</v>
      </c>
      <c r="E2156" s="68" t="str">
        <f t="shared" si="269"/>
        <v>SERV</v>
      </c>
      <c r="F2156" s="68" t="s">
        <v>860</v>
      </c>
      <c r="G2156" s="68">
        <f t="shared" si="270"/>
        <v>118</v>
      </c>
      <c r="H2156" s="68">
        <f t="shared" si="272"/>
        <v>1</v>
      </c>
      <c r="I2156" s="68" t="str">
        <f t="shared" si="265"/>
        <v>118_1_SERV</v>
      </c>
      <c r="J2156" s="60">
        <v>28.610233691977101</v>
      </c>
      <c r="K2156" s="60">
        <v>73.520543723657099</v>
      </c>
      <c r="L2156" s="60">
        <v>50.091789599286102</v>
      </c>
      <c r="M2156" s="68">
        <v>151</v>
      </c>
      <c r="N2156" s="70">
        <f t="shared" si="266"/>
        <v>0.59731543624161076</v>
      </c>
      <c r="O2156" s="71">
        <v>90252180.599999994</v>
      </c>
      <c r="P2156" s="57">
        <f t="shared" si="267"/>
        <v>0.77686449116839817</v>
      </c>
      <c r="Q2156" s="68">
        <v>89</v>
      </c>
      <c r="R2156" s="68">
        <v>160</v>
      </c>
      <c r="S2156" s="72">
        <f t="shared" si="268"/>
        <v>50.740855671640098</v>
      </c>
    </row>
    <row r="2157" spans="1:19" x14ac:dyDescent="0.25">
      <c r="A2157" s="68">
        <f t="shared" si="271"/>
        <v>2155</v>
      </c>
      <c r="B2157" s="68" t="s">
        <v>734</v>
      </c>
      <c r="C2157" s="68" t="s">
        <v>3017</v>
      </c>
      <c r="D2157" s="68" t="s">
        <v>3088</v>
      </c>
      <c r="E2157" s="68" t="str">
        <f t="shared" si="269"/>
        <v>SERV</v>
      </c>
      <c r="F2157" s="68" t="s">
        <v>3016</v>
      </c>
      <c r="G2157" s="68">
        <f t="shared" si="270"/>
        <v>119</v>
      </c>
      <c r="H2157" s="68">
        <f t="shared" si="272"/>
        <v>1</v>
      </c>
      <c r="I2157" s="68" t="str">
        <f t="shared" si="265"/>
        <v>119_1_SERV</v>
      </c>
      <c r="J2157" s="60">
        <v>47.703096394904897</v>
      </c>
      <c r="K2157" s="60">
        <v>21.984119033559899</v>
      </c>
      <c r="L2157" s="60">
        <v>18.760527424489101</v>
      </c>
      <c r="M2157" s="68">
        <v>18</v>
      </c>
      <c r="N2157" s="70">
        <f t="shared" si="266"/>
        <v>1</v>
      </c>
      <c r="O2157" s="71">
        <v>1247836.48999999</v>
      </c>
      <c r="P2157" s="57">
        <f t="shared" si="267"/>
        <v>1</v>
      </c>
      <c r="Q2157" s="68">
        <v>9</v>
      </c>
      <c r="R2157" s="68">
        <v>18</v>
      </c>
      <c r="S2157" s="72">
        <f t="shared" si="268"/>
        <v>29.48258095098463</v>
      </c>
    </row>
    <row r="2158" spans="1:19" x14ac:dyDescent="0.25">
      <c r="A2158" s="68">
        <f t="shared" si="271"/>
        <v>2156</v>
      </c>
      <c r="B2158" s="68" t="s">
        <v>734</v>
      </c>
      <c r="C2158" s="68" t="s">
        <v>735</v>
      </c>
      <c r="D2158" s="68" t="s">
        <v>2399</v>
      </c>
      <c r="E2158" s="68" t="str">
        <f t="shared" si="269"/>
        <v>AD</v>
      </c>
      <c r="F2158" s="68" t="s">
        <v>733</v>
      </c>
      <c r="G2158" s="68">
        <f t="shared" si="270"/>
        <v>119</v>
      </c>
      <c r="H2158" s="68">
        <f t="shared" si="272"/>
        <v>2</v>
      </c>
      <c r="I2158" s="68" t="str">
        <f t="shared" si="265"/>
        <v>119_2_AD</v>
      </c>
      <c r="J2158" s="60">
        <v>20.2982698389897</v>
      </c>
      <c r="K2158" s="60">
        <v>17.1424690921828</v>
      </c>
      <c r="L2158" s="60">
        <v>27.3515705124621</v>
      </c>
      <c r="M2158" s="68">
        <v>44</v>
      </c>
      <c r="N2158" s="70">
        <f t="shared" si="266"/>
        <v>0.35365853658536583</v>
      </c>
      <c r="O2158" s="71">
        <v>49783122.569999903</v>
      </c>
      <c r="P2158" s="57">
        <f t="shared" si="267"/>
        <v>0.2403852268977526</v>
      </c>
      <c r="Q2158" s="68">
        <v>29</v>
      </c>
      <c r="R2158" s="68">
        <v>54</v>
      </c>
      <c r="S2158" s="72">
        <f t="shared" si="268"/>
        <v>21.597436481211535</v>
      </c>
    </row>
    <row r="2159" spans="1:19" x14ac:dyDescent="0.25">
      <c r="A2159" s="68">
        <f t="shared" si="271"/>
        <v>2157</v>
      </c>
      <c r="B2159" s="68" t="s">
        <v>734</v>
      </c>
      <c r="C2159" s="68" t="s">
        <v>735</v>
      </c>
      <c r="D2159" s="68" t="s">
        <v>2456</v>
      </c>
      <c r="E2159" s="68" t="str">
        <f t="shared" si="269"/>
        <v>AR</v>
      </c>
      <c r="F2159" s="68" t="s">
        <v>733</v>
      </c>
      <c r="G2159" s="68">
        <f t="shared" si="270"/>
        <v>119</v>
      </c>
      <c r="H2159" s="68">
        <f t="shared" si="272"/>
        <v>2</v>
      </c>
      <c r="I2159" s="68" t="str">
        <f t="shared" si="265"/>
        <v>119_2_AR</v>
      </c>
      <c r="J2159" s="60">
        <v>63.237777482729001</v>
      </c>
      <c r="K2159" s="60">
        <v>24.0036640999827</v>
      </c>
      <c r="L2159" s="60">
        <v>49.786823791761599</v>
      </c>
      <c r="M2159" s="68">
        <v>5</v>
      </c>
      <c r="N2159" s="70">
        <f t="shared" si="266"/>
        <v>4.878048780487805E-2</v>
      </c>
      <c r="O2159" s="71">
        <v>35582582.579999998</v>
      </c>
      <c r="P2159" s="57">
        <f t="shared" si="267"/>
        <v>0.17181580313838749</v>
      </c>
      <c r="Q2159" s="68">
        <v>4</v>
      </c>
      <c r="R2159" s="68">
        <v>5</v>
      </c>
      <c r="S2159" s="72">
        <f t="shared" si="268"/>
        <v>45.676088458157771</v>
      </c>
    </row>
    <row r="2160" spans="1:19" x14ac:dyDescent="0.25">
      <c r="A2160" s="68">
        <f t="shared" si="271"/>
        <v>2158</v>
      </c>
      <c r="B2160" s="68" t="s">
        <v>734</v>
      </c>
      <c r="C2160" s="68" t="s">
        <v>735</v>
      </c>
      <c r="D2160" s="68" t="s">
        <v>3088</v>
      </c>
      <c r="E2160" s="68" t="str">
        <f t="shared" si="269"/>
        <v>SERV</v>
      </c>
      <c r="F2160" s="68" t="s">
        <v>733</v>
      </c>
      <c r="G2160" s="68">
        <f t="shared" si="270"/>
        <v>119</v>
      </c>
      <c r="H2160" s="68">
        <f t="shared" si="272"/>
        <v>2</v>
      </c>
      <c r="I2160" s="68" t="str">
        <f t="shared" si="265"/>
        <v>119_2_SERV</v>
      </c>
      <c r="J2160" s="60">
        <v>22.054935599369198</v>
      </c>
      <c r="K2160" s="60">
        <v>22.633686767774499</v>
      </c>
      <c r="L2160" s="60">
        <v>39.431133280588298</v>
      </c>
      <c r="M2160" s="68">
        <v>96</v>
      </c>
      <c r="N2160" s="70">
        <f t="shared" si="266"/>
        <v>0.59756097560975607</v>
      </c>
      <c r="O2160" s="71">
        <v>121731557.90758</v>
      </c>
      <c r="P2160" s="57">
        <f t="shared" si="267"/>
        <v>0.58779896996385994</v>
      </c>
      <c r="Q2160" s="68">
        <v>49</v>
      </c>
      <c r="R2160" s="68">
        <v>97</v>
      </c>
      <c r="S2160" s="72">
        <f t="shared" si="268"/>
        <v>28.039918549243996</v>
      </c>
    </row>
    <row r="2161" spans="1:19" x14ac:dyDescent="0.25">
      <c r="A2161" s="68">
        <f t="shared" si="271"/>
        <v>2159</v>
      </c>
      <c r="B2161" s="68" t="s">
        <v>734</v>
      </c>
      <c r="C2161" s="68" t="s">
        <v>2907</v>
      </c>
      <c r="D2161" s="68" t="s">
        <v>3088</v>
      </c>
      <c r="E2161" s="68" t="str">
        <f t="shared" si="269"/>
        <v>SERV</v>
      </c>
      <c r="F2161" s="68" t="s">
        <v>2906</v>
      </c>
      <c r="G2161" s="68">
        <f t="shared" si="270"/>
        <v>119</v>
      </c>
      <c r="H2161" s="68">
        <f t="shared" si="272"/>
        <v>3</v>
      </c>
      <c r="I2161" s="68" t="str">
        <f t="shared" si="265"/>
        <v>119_3_SERV</v>
      </c>
      <c r="J2161" s="60">
        <v>84.860635826645805</v>
      </c>
      <c r="K2161" s="60">
        <v>14.867200975936999</v>
      </c>
      <c r="L2161" s="60">
        <v>12.8337062931204</v>
      </c>
      <c r="M2161" s="68">
        <v>11</v>
      </c>
      <c r="N2161" s="70">
        <f t="shared" si="266"/>
        <v>1</v>
      </c>
      <c r="O2161" s="71">
        <v>828275.1</v>
      </c>
      <c r="P2161" s="57">
        <f t="shared" si="267"/>
        <v>1</v>
      </c>
      <c r="Q2161" s="68">
        <v>6</v>
      </c>
      <c r="R2161" s="68">
        <v>12</v>
      </c>
      <c r="S2161" s="72">
        <f t="shared" si="268"/>
        <v>37.520514365234398</v>
      </c>
    </row>
    <row r="2162" spans="1:19" x14ac:dyDescent="0.25">
      <c r="A2162" s="68">
        <f t="shared" si="271"/>
        <v>2160</v>
      </c>
      <c r="B2162" s="68" t="s">
        <v>734</v>
      </c>
      <c r="C2162" s="68" t="s">
        <v>2944</v>
      </c>
      <c r="D2162" s="68" t="s">
        <v>3088</v>
      </c>
      <c r="E2162" s="68" t="str">
        <f t="shared" si="269"/>
        <v>SERV</v>
      </c>
      <c r="F2162" s="68" t="s">
        <v>2943</v>
      </c>
      <c r="G2162" s="68">
        <f t="shared" si="270"/>
        <v>119</v>
      </c>
      <c r="H2162" s="68">
        <f t="shared" si="272"/>
        <v>4</v>
      </c>
      <c r="I2162" s="68" t="str">
        <f t="shared" si="265"/>
        <v>119_4_SERV</v>
      </c>
      <c r="J2162" s="60">
        <v>34.544557761437801</v>
      </c>
      <c r="K2162" s="60">
        <v>59.501587505990898</v>
      </c>
      <c r="L2162" s="60">
        <v>54.390967952251998</v>
      </c>
      <c r="M2162" s="68">
        <v>18</v>
      </c>
      <c r="N2162" s="70">
        <f t="shared" si="266"/>
        <v>1</v>
      </c>
      <c r="O2162" s="71">
        <v>1428511.68</v>
      </c>
      <c r="P2162" s="57">
        <f t="shared" si="267"/>
        <v>1</v>
      </c>
      <c r="Q2162" s="68">
        <v>11</v>
      </c>
      <c r="R2162" s="68">
        <v>18</v>
      </c>
      <c r="S2162" s="72">
        <f t="shared" si="268"/>
        <v>49.479037739893563</v>
      </c>
    </row>
    <row r="2163" spans="1:19" x14ac:dyDescent="0.25">
      <c r="A2163" s="68">
        <f t="shared" si="271"/>
        <v>2161</v>
      </c>
      <c r="B2163" s="68" t="s">
        <v>734</v>
      </c>
      <c r="C2163" s="68" t="s">
        <v>2972</v>
      </c>
      <c r="D2163" s="68" t="s">
        <v>3088</v>
      </c>
      <c r="E2163" s="68" t="str">
        <f t="shared" si="269"/>
        <v>SERV</v>
      </c>
      <c r="F2163" s="68" t="s">
        <v>2971</v>
      </c>
      <c r="G2163" s="68">
        <f t="shared" si="270"/>
        <v>119</v>
      </c>
      <c r="H2163" s="68">
        <f t="shared" si="272"/>
        <v>5</v>
      </c>
      <c r="I2163" s="68" t="str">
        <f t="shared" si="265"/>
        <v>119_5_SERV</v>
      </c>
      <c r="J2163" s="60">
        <v>37.968056266305602</v>
      </c>
      <c r="K2163" s="60">
        <v>60.626929714665899</v>
      </c>
      <c r="L2163" s="60">
        <v>36.3321899346167</v>
      </c>
      <c r="M2163" s="68">
        <v>21</v>
      </c>
      <c r="N2163" s="70">
        <f t="shared" si="266"/>
        <v>1</v>
      </c>
      <c r="O2163" s="71">
        <v>2004845.02</v>
      </c>
      <c r="P2163" s="57">
        <f t="shared" si="267"/>
        <v>1</v>
      </c>
      <c r="Q2163" s="68">
        <v>10</v>
      </c>
      <c r="R2163" s="68">
        <v>21</v>
      </c>
      <c r="S2163" s="72">
        <f t="shared" si="268"/>
        <v>44.975725305196072</v>
      </c>
    </row>
    <row r="2164" spans="1:19" x14ac:dyDescent="0.25">
      <c r="A2164" s="68">
        <f t="shared" si="271"/>
        <v>2162</v>
      </c>
      <c r="B2164" s="68" t="s">
        <v>734</v>
      </c>
      <c r="C2164" s="68" t="s">
        <v>3027</v>
      </c>
      <c r="D2164" s="68" t="s">
        <v>3088</v>
      </c>
      <c r="E2164" s="68" t="str">
        <f t="shared" si="269"/>
        <v>SERV</v>
      </c>
      <c r="F2164" s="68" t="s">
        <v>3026</v>
      </c>
      <c r="G2164" s="68">
        <f t="shared" si="270"/>
        <v>119</v>
      </c>
      <c r="H2164" s="68">
        <f t="shared" si="272"/>
        <v>6</v>
      </c>
      <c r="I2164" s="68" t="str">
        <f t="shared" si="265"/>
        <v>119_6_SERV</v>
      </c>
      <c r="J2164" s="60">
        <v>41.2209639721599</v>
      </c>
      <c r="K2164" s="60">
        <v>18.756343113130001</v>
      </c>
      <c r="L2164" s="60">
        <v>24.484491677528801</v>
      </c>
      <c r="M2164" s="68">
        <v>12</v>
      </c>
      <c r="N2164" s="70">
        <f t="shared" si="266"/>
        <v>1</v>
      </c>
      <c r="O2164" s="71">
        <v>1019230.23</v>
      </c>
      <c r="P2164" s="57">
        <f t="shared" si="267"/>
        <v>1</v>
      </c>
      <c r="Q2164" s="68">
        <v>7</v>
      </c>
      <c r="R2164" s="68">
        <v>12</v>
      </c>
      <c r="S2164" s="72">
        <f t="shared" si="268"/>
        <v>28.153932920939567</v>
      </c>
    </row>
    <row r="2165" spans="1:19" x14ac:dyDescent="0.25">
      <c r="A2165" s="68">
        <f t="shared" si="271"/>
        <v>2163</v>
      </c>
      <c r="B2165" s="68" t="s">
        <v>734</v>
      </c>
      <c r="C2165" s="68" t="s">
        <v>2993</v>
      </c>
      <c r="D2165" s="68" t="s">
        <v>3088</v>
      </c>
      <c r="E2165" s="68" t="str">
        <f t="shared" si="269"/>
        <v>SERV</v>
      </c>
      <c r="F2165" s="68" t="s">
        <v>2992</v>
      </c>
      <c r="G2165" s="68">
        <f t="shared" si="270"/>
        <v>119</v>
      </c>
      <c r="H2165" s="68">
        <f t="shared" si="272"/>
        <v>7</v>
      </c>
      <c r="I2165" s="68" t="str">
        <f t="shared" si="265"/>
        <v>119_7_SERV</v>
      </c>
      <c r="J2165" s="60">
        <v>42.531691718936798</v>
      </c>
      <c r="K2165" s="60">
        <v>62.207872859055399</v>
      </c>
      <c r="L2165" s="60">
        <v>51.960557088904501</v>
      </c>
      <c r="M2165" s="68">
        <v>11</v>
      </c>
      <c r="N2165" s="70">
        <f t="shared" si="266"/>
        <v>1</v>
      </c>
      <c r="O2165" s="71">
        <v>656976.4</v>
      </c>
      <c r="P2165" s="57">
        <f t="shared" si="267"/>
        <v>1</v>
      </c>
      <c r="Q2165" s="68">
        <v>7</v>
      </c>
      <c r="R2165" s="68">
        <v>11</v>
      </c>
      <c r="S2165" s="72">
        <f t="shared" si="268"/>
        <v>52.233373888965566</v>
      </c>
    </row>
    <row r="2166" spans="1:19" x14ac:dyDescent="0.25">
      <c r="A2166" s="68">
        <f t="shared" si="271"/>
        <v>2164</v>
      </c>
      <c r="B2166" s="68" t="s">
        <v>29</v>
      </c>
      <c r="C2166" s="68" t="s">
        <v>30</v>
      </c>
      <c r="D2166" s="68" t="s">
        <v>2399</v>
      </c>
      <c r="E2166" s="68" t="str">
        <f t="shared" si="269"/>
        <v>AD</v>
      </c>
      <c r="F2166" s="68" t="s">
        <v>28</v>
      </c>
      <c r="G2166" s="68">
        <f t="shared" si="270"/>
        <v>120</v>
      </c>
      <c r="H2166" s="68">
        <f t="shared" si="272"/>
        <v>1</v>
      </c>
      <c r="I2166" s="68" t="str">
        <f t="shared" si="265"/>
        <v>120_1_AD</v>
      </c>
      <c r="J2166" s="60">
        <v>37.3730647547087</v>
      </c>
      <c r="K2166" s="60">
        <v>51.226224431617503</v>
      </c>
      <c r="L2166" s="60">
        <v>39.742075040797502</v>
      </c>
      <c r="M2166" s="68">
        <v>42</v>
      </c>
      <c r="N2166" s="70">
        <f t="shared" si="266"/>
        <v>0.2</v>
      </c>
      <c r="O2166" s="71">
        <v>16385824.27</v>
      </c>
      <c r="P2166" s="57">
        <f t="shared" si="267"/>
        <v>3.5713015145897836E-2</v>
      </c>
      <c r="Q2166" s="68">
        <v>27</v>
      </c>
      <c r="R2166" s="68">
        <v>48</v>
      </c>
      <c r="S2166" s="72">
        <f t="shared" si="268"/>
        <v>42.780454742374566</v>
      </c>
    </row>
    <row r="2167" spans="1:19" x14ac:dyDescent="0.25">
      <c r="A2167" s="68">
        <f t="shared" si="271"/>
        <v>2165</v>
      </c>
      <c r="B2167" s="68" t="s">
        <v>29</v>
      </c>
      <c r="C2167" s="68" t="s">
        <v>30</v>
      </c>
      <c r="D2167" s="68" t="s">
        <v>2456</v>
      </c>
      <c r="E2167" s="68" t="str">
        <f t="shared" si="269"/>
        <v>AR</v>
      </c>
      <c r="F2167" s="68" t="s">
        <v>28</v>
      </c>
      <c r="G2167" s="68">
        <f t="shared" si="270"/>
        <v>120</v>
      </c>
      <c r="H2167" s="68">
        <f t="shared" si="272"/>
        <v>1</v>
      </c>
      <c r="I2167" s="68" t="str">
        <f t="shared" si="265"/>
        <v>120_1_AR</v>
      </c>
      <c r="J2167" s="60">
        <v>64.229864289445402</v>
      </c>
      <c r="K2167" s="60">
        <v>43.079476505319199</v>
      </c>
      <c r="L2167" s="60">
        <v>46.858187098128603</v>
      </c>
      <c r="M2167" s="68">
        <v>8</v>
      </c>
      <c r="N2167" s="70">
        <f t="shared" si="266"/>
        <v>2.9629629629629631E-2</v>
      </c>
      <c r="O2167" s="71">
        <v>6665287.2999999998</v>
      </c>
      <c r="P2167" s="57">
        <f t="shared" si="267"/>
        <v>1.4527038882778186E-2</v>
      </c>
      <c r="Q2167" s="68">
        <v>4</v>
      </c>
      <c r="R2167" s="68">
        <v>10</v>
      </c>
      <c r="S2167" s="72">
        <f t="shared" si="268"/>
        <v>51.389175964297742</v>
      </c>
    </row>
    <row r="2168" spans="1:19" x14ac:dyDescent="0.25">
      <c r="A2168" s="68">
        <f t="shared" si="271"/>
        <v>2166</v>
      </c>
      <c r="B2168" s="68" t="s">
        <v>29</v>
      </c>
      <c r="C2168" s="68" t="s">
        <v>30</v>
      </c>
      <c r="D2168" s="68" t="s">
        <v>3088</v>
      </c>
      <c r="E2168" s="68" t="str">
        <f t="shared" si="269"/>
        <v>SERV</v>
      </c>
      <c r="F2168" s="68" t="s">
        <v>28</v>
      </c>
      <c r="G2168" s="68">
        <f t="shared" si="270"/>
        <v>120</v>
      </c>
      <c r="H2168" s="68">
        <f t="shared" si="272"/>
        <v>1</v>
      </c>
      <c r="I2168" s="68" t="str">
        <f t="shared" si="265"/>
        <v>120_1_SERV</v>
      </c>
      <c r="J2168" s="60">
        <v>37.279353414749401</v>
      </c>
      <c r="K2168" s="60">
        <v>73.798229724734298</v>
      </c>
      <c r="L2168" s="60">
        <v>40.302549394756298</v>
      </c>
      <c r="M2168" s="68">
        <v>240</v>
      </c>
      <c r="N2168" s="70">
        <f t="shared" si="266"/>
        <v>0.77037037037037037</v>
      </c>
      <c r="O2168" s="71">
        <v>435768290.90999901</v>
      </c>
      <c r="P2168" s="57">
        <f t="shared" si="267"/>
        <v>0.94975994597132396</v>
      </c>
      <c r="Q2168" s="68">
        <v>104</v>
      </c>
      <c r="R2168" s="68">
        <v>314</v>
      </c>
      <c r="S2168" s="72">
        <f t="shared" si="268"/>
        <v>50.46004417807999</v>
      </c>
    </row>
    <row r="2169" spans="1:19" x14ac:dyDescent="0.25">
      <c r="A2169" s="68">
        <f t="shared" si="271"/>
        <v>2167</v>
      </c>
      <c r="B2169" s="68" t="s">
        <v>2334</v>
      </c>
      <c r="C2169" s="68" t="s">
        <v>2335</v>
      </c>
      <c r="D2169" s="68" t="s">
        <v>2399</v>
      </c>
      <c r="E2169" s="68" t="str">
        <f t="shared" si="269"/>
        <v>AD</v>
      </c>
      <c r="F2169" s="68" t="s">
        <v>2333</v>
      </c>
      <c r="G2169" s="68">
        <f t="shared" si="270"/>
        <v>121</v>
      </c>
      <c r="H2169" s="68">
        <f t="shared" si="272"/>
        <v>1</v>
      </c>
      <c r="I2169" s="68" t="str">
        <f t="shared" si="265"/>
        <v>121_1_AD</v>
      </c>
      <c r="J2169" s="60">
        <v>51.298997019159799</v>
      </c>
      <c r="K2169" s="60">
        <v>76.683240332864798</v>
      </c>
      <c r="L2169" s="60">
        <v>49.6605072382062</v>
      </c>
      <c r="M2169" s="68">
        <v>12</v>
      </c>
      <c r="N2169" s="70">
        <f t="shared" si="266"/>
        <v>0.125</v>
      </c>
      <c r="O2169" s="71">
        <v>4611783.47</v>
      </c>
      <c r="P2169" s="57">
        <f t="shared" si="267"/>
        <v>0.17558635413821777</v>
      </c>
      <c r="Q2169" s="68">
        <v>10</v>
      </c>
      <c r="R2169" s="68">
        <v>12</v>
      </c>
      <c r="S2169" s="72">
        <f t="shared" si="268"/>
        <v>59.214248196743597</v>
      </c>
    </row>
    <row r="2170" spans="1:19" x14ac:dyDescent="0.25">
      <c r="A2170" s="68">
        <f t="shared" si="271"/>
        <v>2168</v>
      </c>
      <c r="B2170" s="68" t="s">
        <v>2334</v>
      </c>
      <c r="C2170" s="68" t="s">
        <v>2335</v>
      </c>
      <c r="D2170" s="68" t="s">
        <v>2456</v>
      </c>
      <c r="E2170" s="68" t="str">
        <f t="shared" si="269"/>
        <v>AR</v>
      </c>
      <c r="F2170" s="68" t="s">
        <v>2333</v>
      </c>
      <c r="G2170" s="68">
        <f t="shared" si="270"/>
        <v>121</v>
      </c>
      <c r="H2170" s="68">
        <f t="shared" si="272"/>
        <v>1</v>
      </c>
      <c r="I2170" s="68" t="str">
        <f t="shared" si="265"/>
        <v>121_1_AR</v>
      </c>
      <c r="J2170" s="60">
        <v>69.654443420735603</v>
      </c>
      <c r="K2170" s="60">
        <v>51.274725872717802</v>
      </c>
      <c r="L2170" s="60">
        <v>14.057456129438499</v>
      </c>
      <c r="M2170" s="68">
        <v>5</v>
      </c>
      <c r="N2170" s="70">
        <f t="shared" si="266"/>
        <v>0.05</v>
      </c>
      <c r="O2170" s="71">
        <v>1152954.3999999999</v>
      </c>
      <c r="P2170" s="57">
        <f t="shared" si="267"/>
        <v>4.3896913395983096E-2</v>
      </c>
      <c r="Q2170" s="68">
        <v>4</v>
      </c>
      <c r="R2170" s="68">
        <v>5</v>
      </c>
      <c r="S2170" s="72">
        <f t="shared" si="268"/>
        <v>44.995541807630637</v>
      </c>
    </row>
    <row r="2171" spans="1:19" x14ac:dyDescent="0.25">
      <c r="A2171" s="68">
        <f t="shared" si="271"/>
        <v>2169</v>
      </c>
      <c r="B2171" s="68" t="s">
        <v>2334</v>
      </c>
      <c r="C2171" s="68" t="s">
        <v>2335</v>
      </c>
      <c r="D2171" s="68" t="s">
        <v>3088</v>
      </c>
      <c r="E2171" s="68" t="str">
        <f t="shared" si="269"/>
        <v>SERV</v>
      </c>
      <c r="F2171" s="69" t="s">
        <v>2333</v>
      </c>
      <c r="G2171" s="68">
        <f t="shared" si="270"/>
        <v>121</v>
      </c>
      <c r="H2171" s="68">
        <f t="shared" si="272"/>
        <v>1</v>
      </c>
      <c r="I2171" s="68" t="str">
        <f t="shared" si="265"/>
        <v>121_1_SERV</v>
      </c>
      <c r="J2171" s="60">
        <v>26.6021410803042</v>
      </c>
      <c r="K2171" s="60">
        <v>81.146333242950107</v>
      </c>
      <c r="L2171" s="60">
        <v>58.497089877355997</v>
      </c>
      <c r="M2171" s="68">
        <v>102</v>
      </c>
      <c r="N2171" s="70">
        <f t="shared" si="266"/>
        <v>0.82499999999999996</v>
      </c>
      <c r="O2171" s="71">
        <v>20500307</v>
      </c>
      <c r="P2171" s="57">
        <f t="shared" si="267"/>
        <v>0.78051673246579922</v>
      </c>
      <c r="Q2171" s="68">
        <v>66</v>
      </c>
      <c r="R2171" s="68">
        <v>103</v>
      </c>
      <c r="S2171" s="72">
        <f t="shared" si="268"/>
        <v>55.415188066870094</v>
      </c>
    </row>
    <row r="2172" spans="1:19" x14ac:dyDescent="0.25">
      <c r="A2172" s="68">
        <f t="shared" si="271"/>
        <v>2170</v>
      </c>
      <c r="B2172" s="68" t="s">
        <v>1088</v>
      </c>
      <c r="C2172" s="68" t="s">
        <v>1089</v>
      </c>
      <c r="D2172" s="68" t="s">
        <v>2399</v>
      </c>
      <c r="E2172" s="68" t="str">
        <f t="shared" si="269"/>
        <v>AD</v>
      </c>
      <c r="F2172" s="68" t="s">
        <v>1087</v>
      </c>
      <c r="G2172" s="68">
        <f t="shared" si="270"/>
        <v>122</v>
      </c>
      <c r="H2172" s="68">
        <f t="shared" si="272"/>
        <v>1</v>
      </c>
      <c r="I2172" s="68" t="str">
        <f t="shared" si="265"/>
        <v>122_1_AD</v>
      </c>
      <c r="J2172" s="60">
        <v>22.396586580145399</v>
      </c>
      <c r="K2172" s="60">
        <v>50.884343049226999</v>
      </c>
      <c r="L2172" s="60">
        <v>24.590958735168901</v>
      </c>
      <c r="M2172" s="68">
        <v>51</v>
      </c>
      <c r="N2172" s="70">
        <f t="shared" si="266"/>
        <v>0.16911764705882354</v>
      </c>
      <c r="O2172" s="71">
        <v>53548170.870999902</v>
      </c>
      <c r="P2172" s="57">
        <f t="shared" si="267"/>
        <v>0.18943024598606342</v>
      </c>
      <c r="Q2172" s="68">
        <v>46</v>
      </c>
      <c r="R2172" s="68">
        <v>56</v>
      </c>
      <c r="S2172" s="72">
        <f t="shared" si="268"/>
        <v>32.623962788180428</v>
      </c>
    </row>
    <row r="2173" spans="1:19" x14ac:dyDescent="0.25">
      <c r="A2173" s="68">
        <f t="shared" si="271"/>
        <v>2171</v>
      </c>
      <c r="B2173" s="68" t="s">
        <v>1088</v>
      </c>
      <c r="C2173" s="68" t="s">
        <v>1089</v>
      </c>
      <c r="D2173" s="68" t="s">
        <v>3088</v>
      </c>
      <c r="E2173" s="68" t="str">
        <f t="shared" si="269"/>
        <v>SERV</v>
      </c>
      <c r="F2173" s="68" t="s">
        <v>1087</v>
      </c>
      <c r="G2173" s="68">
        <f t="shared" si="270"/>
        <v>122</v>
      </c>
      <c r="H2173" s="68">
        <f t="shared" si="272"/>
        <v>1</v>
      </c>
      <c r="I2173" s="68" t="str">
        <f t="shared" si="265"/>
        <v>122_1_SERV</v>
      </c>
      <c r="J2173" s="60">
        <v>16.322217443385501</v>
      </c>
      <c r="K2173" s="60">
        <v>53.210125989120101</v>
      </c>
      <c r="L2173" s="60">
        <v>35.3820926727348</v>
      </c>
      <c r="M2173" s="68">
        <v>200</v>
      </c>
      <c r="N2173" s="70">
        <f t="shared" si="266"/>
        <v>0.83088235294117652</v>
      </c>
      <c r="O2173" s="71">
        <v>229131981.88</v>
      </c>
      <c r="P2173" s="57">
        <f t="shared" si="267"/>
        <v>0.81056975401393649</v>
      </c>
      <c r="Q2173" s="68">
        <v>226</v>
      </c>
      <c r="R2173" s="68">
        <v>336</v>
      </c>
      <c r="S2173" s="72">
        <f t="shared" si="268"/>
        <v>34.971478701746797</v>
      </c>
    </row>
    <row r="2174" spans="1:19" x14ac:dyDescent="0.25">
      <c r="A2174" s="68">
        <f t="shared" si="271"/>
        <v>2172</v>
      </c>
      <c r="B2174" s="68" t="s">
        <v>907</v>
      </c>
      <c r="C2174" s="68" t="s">
        <v>908</v>
      </c>
      <c r="D2174" s="68" t="s">
        <v>2399</v>
      </c>
      <c r="E2174" s="68" t="str">
        <f t="shared" si="269"/>
        <v>AD</v>
      </c>
      <c r="F2174" s="68" t="s">
        <v>906</v>
      </c>
      <c r="G2174" s="68">
        <f t="shared" si="270"/>
        <v>123</v>
      </c>
      <c r="H2174" s="68">
        <f t="shared" si="272"/>
        <v>1</v>
      </c>
      <c r="I2174" s="68" t="str">
        <f t="shared" si="265"/>
        <v>123_1_AD</v>
      </c>
      <c r="J2174" s="60">
        <v>32.983764113664499</v>
      </c>
      <c r="K2174" s="60">
        <v>61.824582554211403</v>
      </c>
      <c r="L2174" s="60">
        <v>35.088420956351001</v>
      </c>
      <c r="M2174" s="68">
        <v>53</v>
      </c>
      <c r="N2174" s="70">
        <f t="shared" si="266"/>
        <v>0.14089347079037801</v>
      </c>
      <c r="O2174" s="71">
        <v>6960697.0258644</v>
      </c>
      <c r="P2174" s="57">
        <f t="shared" si="267"/>
        <v>0.12071779890653928</v>
      </c>
      <c r="Q2174" s="68">
        <v>41</v>
      </c>
      <c r="R2174" s="68">
        <v>61</v>
      </c>
      <c r="S2174" s="72">
        <f t="shared" si="268"/>
        <v>43.298922541408963</v>
      </c>
    </row>
    <row r="2175" spans="1:19" x14ac:dyDescent="0.25">
      <c r="A2175" s="68">
        <f t="shared" si="271"/>
        <v>2173</v>
      </c>
      <c r="B2175" s="68" t="s">
        <v>907</v>
      </c>
      <c r="C2175" s="68" t="s">
        <v>908</v>
      </c>
      <c r="D2175" s="68" t="s">
        <v>2456</v>
      </c>
      <c r="E2175" s="68" t="str">
        <f t="shared" si="269"/>
        <v>AR</v>
      </c>
      <c r="F2175" s="68" t="s">
        <v>906</v>
      </c>
      <c r="G2175" s="68">
        <f t="shared" si="270"/>
        <v>123</v>
      </c>
      <c r="H2175" s="68">
        <f t="shared" si="272"/>
        <v>1</v>
      </c>
      <c r="I2175" s="68" t="str">
        <f t="shared" si="265"/>
        <v>123_1_AR</v>
      </c>
      <c r="J2175" s="60">
        <v>59.1353645228251</v>
      </c>
      <c r="K2175" s="60">
        <v>52.232470818708599</v>
      </c>
      <c r="L2175" s="60">
        <v>23.429093549064302</v>
      </c>
      <c r="M2175" s="68">
        <v>4</v>
      </c>
      <c r="N2175" s="70">
        <f t="shared" si="266"/>
        <v>1.3745704467353952E-2</v>
      </c>
      <c r="O2175" s="71">
        <v>344313.4</v>
      </c>
      <c r="P2175" s="57">
        <f t="shared" si="267"/>
        <v>5.9713496547230032E-3</v>
      </c>
      <c r="Q2175" s="68">
        <v>4</v>
      </c>
      <c r="R2175" s="68">
        <v>4</v>
      </c>
      <c r="S2175" s="72">
        <f t="shared" si="268"/>
        <v>44.932309630199335</v>
      </c>
    </row>
    <row r="2176" spans="1:19" x14ac:dyDescent="0.25">
      <c r="A2176" s="68">
        <f t="shared" si="271"/>
        <v>2174</v>
      </c>
      <c r="B2176" s="68" t="s">
        <v>907</v>
      </c>
      <c r="C2176" s="68" t="s">
        <v>908</v>
      </c>
      <c r="D2176" s="68" t="s">
        <v>3088</v>
      </c>
      <c r="E2176" s="68" t="str">
        <f t="shared" si="269"/>
        <v>SERV</v>
      </c>
      <c r="F2176" s="68" t="s">
        <v>906</v>
      </c>
      <c r="G2176" s="68">
        <f t="shared" si="270"/>
        <v>123</v>
      </c>
      <c r="H2176" s="68">
        <f t="shared" si="272"/>
        <v>1</v>
      </c>
      <c r="I2176" s="68" t="str">
        <f t="shared" si="265"/>
        <v>123_1_SERV</v>
      </c>
      <c r="J2176" s="60">
        <v>19.041049063166501</v>
      </c>
      <c r="K2176" s="60">
        <v>88.234680512844704</v>
      </c>
      <c r="L2176" s="60">
        <v>53.962533751048298</v>
      </c>
      <c r="M2176" s="68">
        <v>312</v>
      </c>
      <c r="N2176" s="70">
        <f t="shared" si="266"/>
        <v>0.84536082474226804</v>
      </c>
      <c r="O2176" s="71">
        <v>50355890.360219598</v>
      </c>
      <c r="P2176" s="57">
        <f t="shared" si="267"/>
        <v>0.87331085143873777</v>
      </c>
      <c r="Q2176" s="68">
        <v>246</v>
      </c>
      <c r="R2176" s="68">
        <v>324</v>
      </c>
      <c r="S2176" s="72">
        <f t="shared" si="268"/>
        <v>53.746087775686497</v>
      </c>
    </row>
    <row r="2177" spans="1:19" x14ac:dyDescent="0.25">
      <c r="A2177" s="68">
        <f t="shared" si="271"/>
        <v>2175</v>
      </c>
      <c r="B2177" s="68" t="s">
        <v>907</v>
      </c>
      <c r="C2177" s="68" t="s">
        <v>2356</v>
      </c>
      <c r="D2177" s="68" t="s">
        <v>2399</v>
      </c>
      <c r="E2177" s="68" t="str">
        <f t="shared" si="269"/>
        <v>AD</v>
      </c>
      <c r="F2177" s="68" t="s">
        <v>2355</v>
      </c>
      <c r="G2177" s="68">
        <f t="shared" si="270"/>
        <v>123</v>
      </c>
      <c r="H2177" s="68">
        <f t="shared" si="272"/>
        <v>2</v>
      </c>
      <c r="I2177" s="68" t="str">
        <f t="shared" si="265"/>
        <v>123_2_AD</v>
      </c>
      <c r="J2177" s="60">
        <v>41.647005075897297</v>
      </c>
      <c r="K2177" s="60">
        <v>49.331584239600403</v>
      </c>
      <c r="L2177" s="60">
        <v>16.4364736116923</v>
      </c>
      <c r="M2177" s="68">
        <v>20</v>
      </c>
      <c r="N2177" s="70">
        <f t="shared" si="266"/>
        <v>0.28260869565217389</v>
      </c>
      <c r="O2177" s="71">
        <v>1149435.24</v>
      </c>
      <c r="P2177" s="57">
        <f t="shared" si="267"/>
        <v>0.1643194034073899</v>
      </c>
      <c r="Q2177" s="68">
        <v>13</v>
      </c>
      <c r="R2177" s="68">
        <v>20</v>
      </c>
      <c r="S2177" s="72">
        <f t="shared" si="268"/>
        <v>35.805020975730002</v>
      </c>
    </row>
    <row r="2178" spans="1:19" x14ac:dyDescent="0.25">
      <c r="A2178" s="68">
        <f t="shared" si="271"/>
        <v>2176</v>
      </c>
      <c r="B2178" s="68" t="s">
        <v>907</v>
      </c>
      <c r="C2178" s="68" t="s">
        <v>2356</v>
      </c>
      <c r="D2178" s="68" t="s">
        <v>3088</v>
      </c>
      <c r="E2178" s="68" t="str">
        <f t="shared" si="269"/>
        <v>SERV</v>
      </c>
      <c r="F2178" s="68" t="s">
        <v>2355</v>
      </c>
      <c r="G2178" s="68">
        <f t="shared" si="270"/>
        <v>123</v>
      </c>
      <c r="H2178" s="68">
        <f t="shared" si="272"/>
        <v>2</v>
      </c>
      <c r="I2178" s="68" t="str">
        <f t="shared" si="265"/>
        <v>123_2_SERV</v>
      </c>
      <c r="J2178" s="60">
        <v>32.039237396539299</v>
      </c>
      <c r="K2178" s="60">
        <v>79.103270177742601</v>
      </c>
      <c r="L2178" s="60">
        <v>56.7878122577063</v>
      </c>
      <c r="M2178" s="68">
        <v>44</v>
      </c>
      <c r="N2178" s="70">
        <f t="shared" si="266"/>
        <v>0.71739130434782605</v>
      </c>
      <c r="O2178" s="71">
        <v>5845692.6399999997</v>
      </c>
      <c r="P2178" s="57">
        <f t="shared" si="267"/>
        <v>0.83568059659261007</v>
      </c>
      <c r="Q2178" s="68">
        <v>33</v>
      </c>
      <c r="R2178" s="68">
        <v>44</v>
      </c>
      <c r="S2178" s="72">
        <f t="shared" si="268"/>
        <v>55.976773277329393</v>
      </c>
    </row>
    <row r="2179" spans="1:19" x14ac:dyDescent="0.25">
      <c r="A2179" s="68">
        <f t="shared" si="271"/>
        <v>2177</v>
      </c>
      <c r="B2179" s="68" t="s">
        <v>1505</v>
      </c>
      <c r="C2179" s="68" t="s">
        <v>1506</v>
      </c>
      <c r="D2179" s="68" t="s">
        <v>2399</v>
      </c>
      <c r="E2179" s="68" t="str">
        <f t="shared" si="269"/>
        <v>AD</v>
      </c>
      <c r="F2179" s="68" t="s">
        <v>1504</v>
      </c>
      <c r="G2179" s="68">
        <f t="shared" si="270"/>
        <v>124</v>
      </c>
      <c r="H2179" s="68">
        <f t="shared" si="272"/>
        <v>1</v>
      </c>
      <c r="I2179" s="68" t="str">
        <f t="shared" ref="I2179:I2242" si="273">CONCATENATE(G2179,"_",H2179,"_",E2179)</f>
        <v>124_1_AD</v>
      </c>
      <c r="J2179" s="60">
        <v>24.6434904547312</v>
      </c>
      <c r="K2179" s="60">
        <v>19.081427735351799</v>
      </c>
      <c r="L2179" s="60">
        <v>23.679821972376399</v>
      </c>
      <c r="M2179" s="68">
        <v>74</v>
      </c>
      <c r="N2179" s="70">
        <f t="shared" ref="N2179:N2242" si="274">Q2179/SUMIF($C$3:$C$3832,C2179,$Q$3:$Q$3832)</f>
        <v>0.2640449438202247</v>
      </c>
      <c r="O2179" s="71">
        <v>93634517.431715399</v>
      </c>
      <c r="P2179" s="57">
        <f t="shared" ref="P2179:P2242" si="275">O2179/SUMIF($C$3:$C$3832,C2179,$O$3:$O$3832)</f>
        <v>2.4380240026934751E-2</v>
      </c>
      <c r="Q2179" s="68">
        <v>94</v>
      </c>
      <c r="R2179" s="68">
        <v>147</v>
      </c>
      <c r="S2179" s="72">
        <f t="shared" ref="S2179:S2242" si="276">AVERAGE(J2179:L2179)</f>
        <v>22.468246720819803</v>
      </c>
    </row>
    <row r="2180" spans="1:19" x14ac:dyDescent="0.25">
      <c r="A2180" s="68">
        <f t="shared" si="271"/>
        <v>2178</v>
      </c>
      <c r="B2180" s="68" t="s">
        <v>1505</v>
      </c>
      <c r="C2180" s="68" t="s">
        <v>1506</v>
      </c>
      <c r="D2180" s="68" t="s">
        <v>2456</v>
      </c>
      <c r="E2180" s="68" t="str">
        <f t="shared" ref="E2180:E2243" si="277">IF(D2180="Adquisiciones","AD",IF(D2180="Arrendamientos","AR",IF(D2180="Servicios","SERV",IF(D2180="Obra pública","OP",IF(D2180="Servicios relacionados con la OP","SOP","")))))</f>
        <v>AR</v>
      </c>
      <c r="F2180" s="68" t="s">
        <v>1504</v>
      </c>
      <c r="G2180" s="68">
        <f t="shared" ref="G2180:G2243" si="278">IF(B2180&lt;&gt;B2179,G2179+1,G2179)</f>
        <v>124</v>
      </c>
      <c r="H2180" s="68">
        <f t="shared" si="272"/>
        <v>1</v>
      </c>
      <c r="I2180" s="68" t="str">
        <f t="shared" si="273"/>
        <v>124_1_AR</v>
      </c>
      <c r="J2180" s="60">
        <v>71.076076162466194</v>
      </c>
      <c r="K2180" s="60">
        <v>1.17790416935595</v>
      </c>
      <c r="L2180" s="60">
        <v>37.968853092539199</v>
      </c>
      <c r="M2180" s="68">
        <v>13</v>
      </c>
      <c r="N2180" s="70">
        <f t="shared" si="274"/>
        <v>2.247191011235955E-2</v>
      </c>
      <c r="O2180" s="71">
        <v>314720957.39999998</v>
      </c>
      <c r="P2180" s="57">
        <f t="shared" si="275"/>
        <v>8.1945982030765044E-2</v>
      </c>
      <c r="Q2180" s="68">
        <v>8</v>
      </c>
      <c r="R2180" s="68">
        <v>13</v>
      </c>
      <c r="S2180" s="72">
        <f t="shared" si="276"/>
        <v>36.740944474787113</v>
      </c>
    </row>
    <row r="2181" spans="1:19" x14ac:dyDescent="0.25">
      <c r="A2181" s="68">
        <f t="shared" ref="A2181:A2244" si="279">A2180+1</f>
        <v>2179</v>
      </c>
      <c r="B2181" s="68" t="s">
        <v>1505</v>
      </c>
      <c r="C2181" s="68" t="s">
        <v>1506</v>
      </c>
      <c r="D2181" s="68" t="s">
        <v>3088</v>
      </c>
      <c r="E2181" s="68" t="str">
        <f t="shared" si="277"/>
        <v>SERV</v>
      </c>
      <c r="F2181" s="68" t="s">
        <v>1504</v>
      </c>
      <c r="G2181" s="68">
        <f t="shared" si="278"/>
        <v>124</v>
      </c>
      <c r="H2181" s="68">
        <f t="shared" si="272"/>
        <v>1</v>
      </c>
      <c r="I2181" s="68" t="str">
        <f t="shared" si="273"/>
        <v>124_1_SERV</v>
      </c>
      <c r="J2181" s="60">
        <v>15.678351409482101</v>
      </c>
      <c r="K2181" s="60">
        <v>23.7811092660247</v>
      </c>
      <c r="L2181" s="60">
        <v>40.265596828742602</v>
      </c>
      <c r="M2181" s="68">
        <v>522</v>
      </c>
      <c r="N2181" s="70">
        <f t="shared" si="274"/>
        <v>0.7134831460674157</v>
      </c>
      <c r="O2181" s="71">
        <v>3432234992.2133198</v>
      </c>
      <c r="P2181" s="57">
        <f t="shared" si="275"/>
        <v>0.89367377794230018</v>
      </c>
      <c r="Q2181" s="68">
        <v>254</v>
      </c>
      <c r="R2181" s="68">
        <v>564</v>
      </c>
      <c r="S2181" s="72">
        <f t="shared" si="276"/>
        <v>26.575019168083134</v>
      </c>
    </row>
    <row r="2182" spans="1:19" x14ac:dyDescent="0.25">
      <c r="A2182" s="68">
        <f t="shared" si="279"/>
        <v>2180</v>
      </c>
      <c r="B2182" s="68" t="s">
        <v>1505</v>
      </c>
      <c r="C2182" s="68" t="s">
        <v>2483</v>
      </c>
      <c r="D2182" s="68" t="s">
        <v>2860</v>
      </c>
      <c r="E2182" s="68" t="str">
        <f t="shared" si="277"/>
        <v>OP</v>
      </c>
      <c r="F2182" s="68" t="s">
        <v>2482</v>
      </c>
      <c r="G2182" s="68">
        <f t="shared" si="278"/>
        <v>124</v>
      </c>
      <c r="H2182" s="68">
        <f t="shared" si="272"/>
        <v>2</v>
      </c>
      <c r="I2182" s="68" t="str">
        <f t="shared" si="273"/>
        <v>124_2_OP</v>
      </c>
      <c r="J2182" s="60">
        <v>26.5902472479635</v>
      </c>
      <c r="K2182" s="60">
        <v>31.789745072631298</v>
      </c>
      <c r="L2182" s="60">
        <v>33.126349767743299</v>
      </c>
      <c r="M2182" s="68">
        <v>11</v>
      </c>
      <c r="N2182" s="70">
        <f t="shared" si="274"/>
        <v>1</v>
      </c>
      <c r="O2182" s="71">
        <v>66964048.630000003</v>
      </c>
      <c r="P2182" s="57">
        <f t="shared" si="275"/>
        <v>1</v>
      </c>
      <c r="Q2182" s="68">
        <v>16</v>
      </c>
      <c r="R2182" s="68">
        <v>96</v>
      </c>
      <c r="S2182" s="72">
        <f t="shared" si="276"/>
        <v>30.502114029446034</v>
      </c>
    </row>
    <row r="2183" spans="1:19" x14ac:dyDescent="0.25">
      <c r="A2183" s="68">
        <f t="shared" si="279"/>
        <v>2181</v>
      </c>
      <c r="B2183" s="68" t="s">
        <v>2243</v>
      </c>
      <c r="C2183" s="68" t="s">
        <v>2244</v>
      </c>
      <c r="D2183" s="68" t="s">
        <v>2399</v>
      </c>
      <c r="E2183" s="68" t="str">
        <f t="shared" si="277"/>
        <v>AD</v>
      </c>
      <c r="F2183" s="68" t="s">
        <v>2242</v>
      </c>
      <c r="G2183" s="68">
        <f t="shared" si="278"/>
        <v>125</v>
      </c>
      <c r="H2183" s="68">
        <f t="shared" si="272"/>
        <v>1</v>
      </c>
      <c r="I2183" s="68" t="str">
        <f t="shared" si="273"/>
        <v>125_1_AD</v>
      </c>
      <c r="J2183" s="60">
        <v>29.747395473006801</v>
      </c>
      <c r="K2183" s="60">
        <v>27.7300526856923</v>
      </c>
      <c r="L2183" s="60">
        <v>10.363641070119</v>
      </c>
      <c r="M2183" s="68">
        <v>673</v>
      </c>
      <c r="N2183" s="70">
        <f t="shared" si="274"/>
        <v>0.52380952380952384</v>
      </c>
      <c r="O2183" s="71">
        <v>201472517.549999</v>
      </c>
      <c r="P2183" s="57">
        <f t="shared" si="275"/>
        <v>0.69469975394493444</v>
      </c>
      <c r="Q2183" s="68">
        <v>132</v>
      </c>
      <c r="R2183" s="68">
        <v>673</v>
      </c>
      <c r="S2183" s="72">
        <f t="shared" si="276"/>
        <v>22.613696409606035</v>
      </c>
    </row>
    <row r="2184" spans="1:19" x14ac:dyDescent="0.25">
      <c r="A2184" s="68">
        <f t="shared" si="279"/>
        <v>2182</v>
      </c>
      <c r="B2184" s="68" t="s">
        <v>2243</v>
      </c>
      <c r="C2184" s="68" t="s">
        <v>2244</v>
      </c>
      <c r="D2184" s="68" t="s">
        <v>2456</v>
      </c>
      <c r="E2184" s="68" t="str">
        <f t="shared" si="277"/>
        <v>AR</v>
      </c>
      <c r="F2184" s="68" t="s">
        <v>2242</v>
      </c>
      <c r="G2184" s="68">
        <f t="shared" si="278"/>
        <v>125</v>
      </c>
      <c r="H2184" s="68">
        <f t="shared" si="272"/>
        <v>1</v>
      </c>
      <c r="I2184" s="68" t="str">
        <f t="shared" si="273"/>
        <v>125_1_AR</v>
      </c>
      <c r="J2184" s="60">
        <v>49.722495744599101</v>
      </c>
      <c r="K2184" s="60">
        <v>35.1995805606308</v>
      </c>
      <c r="L2184" s="60">
        <v>48.366298139744899</v>
      </c>
      <c r="M2184" s="68">
        <v>48</v>
      </c>
      <c r="N2184" s="70">
        <f t="shared" si="274"/>
        <v>7.9365079365079361E-2</v>
      </c>
      <c r="O2184" s="71">
        <v>37047281.280000001</v>
      </c>
      <c r="P2184" s="57">
        <f t="shared" si="275"/>
        <v>0.12774316568093586</v>
      </c>
      <c r="Q2184" s="68">
        <v>20</v>
      </c>
      <c r="R2184" s="68">
        <v>48</v>
      </c>
      <c r="S2184" s="72">
        <f t="shared" si="276"/>
        <v>44.429458148324933</v>
      </c>
    </row>
    <row r="2185" spans="1:19" x14ac:dyDescent="0.25">
      <c r="A2185" s="68">
        <f t="shared" si="279"/>
        <v>2183</v>
      </c>
      <c r="B2185" s="68" t="s">
        <v>2243</v>
      </c>
      <c r="C2185" s="68" t="s">
        <v>2244</v>
      </c>
      <c r="D2185" s="68" t="s">
        <v>3088</v>
      </c>
      <c r="E2185" s="68" t="str">
        <f t="shared" si="277"/>
        <v>SERV</v>
      </c>
      <c r="F2185" s="68" t="s">
        <v>2242</v>
      </c>
      <c r="G2185" s="68">
        <f t="shared" si="278"/>
        <v>125</v>
      </c>
      <c r="H2185" s="68">
        <f t="shared" ref="H2185:H2248" si="280">IF(B2185&lt;&gt;B2184,1,IF(C2185&lt;&gt;C2184,H2184+1,H2184))</f>
        <v>1</v>
      </c>
      <c r="I2185" s="68" t="str">
        <f t="shared" si="273"/>
        <v>125_1_SERV</v>
      </c>
      <c r="J2185" s="60">
        <v>41.104678239176501</v>
      </c>
      <c r="K2185" s="60">
        <v>68.849833551330804</v>
      </c>
      <c r="L2185" s="60">
        <v>53.151402042211302</v>
      </c>
      <c r="M2185" s="68">
        <v>269</v>
      </c>
      <c r="N2185" s="70">
        <f t="shared" si="274"/>
        <v>0.3968253968253968</v>
      </c>
      <c r="O2185" s="71">
        <v>51494004.119999997</v>
      </c>
      <c r="P2185" s="57">
        <f t="shared" si="275"/>
        <v>0.17755708037412976</v>
      </c>
      <c r="Q2185" s="68">
        <v>100</v>
      </c>
      <c r="R2185" s="68">
        <v>269</v>
      </c>
      <c r="S2185" s="72">
        <f t="shared" si="276"/>
        <v>54.368637944239538</v>
      </c>
    </row>
    <row r="2186" spans="1:19" x14ac:dyDescent="0.25">
      <c r="A2186" s="68">
        <f t="shared" si="279"/>
        <v>2184</v>
      </c>
      <c r="B2186" s="68" t="s">
        <v>1114</v>
      </c>
      <c r="C2186" s="68" t="s">
        <v>1115</v>
      </c>
      <c r="D2186" s="68" t="s">
        <v>2399</v>
      </c>
      <c r="E2186" s="68" t="str">
        <f t="shared" si="277"/>
        <v>AD</v>
      </c>
      <c r="F2186" s="68" t="s">
        <v>1113</v>
      </c>
      <c r="G2186" s="68">
        <f t="shared" si="278"/>
        <v>126</v>
      </c>
      <c r="H2186" s="68">
        <f t="shared" si="280"/>
        <v>1</v>
      </c>
      <c r="I2186" s="68" t="str">
        <f t="shared" si="273"/>
        <v>126_1_AD</v>
      </c>
      <c r="J2186" s="60">
        <v>23.819605670499499</v>
      </c>
      <c r="K2186" s="60">
        <v>43.876850509386998</v>
      </c>
      <c r="L2186" s="60">
        <v>24.590155633532401</v>
      </c>
      <c r="M2186" s="68">
        <v>2453</v>
      </c>
      <c r="N2186" s="70">
        <f t="shared" si="274"/>
        <v>0.49763779527559054</v>
      </c>
      <c r="O2186" s="71">
        <v>618621831.21329904</v>
      </c>
      <c r="P2186" s="57">
        <f t="shared" si="275"/>
        <v>0.59103372889573047</v>
      </c>
      <c r="Q2186" s="68">
        <v>632</v>
      </c>
      <c r="R2186" s="68">
        <v>2456</v>
      </c>
      <c r="S2186" s="72">
        <f t="shared" si="276"/>
        <v>30.762203937806301</v>
      </c>
    </row>
    <row r="2187" spans="1:19" x14ac:dyDescent="0.25">
      <c r="A2187" s="68">
        <f t="shared" si="279"/>
        <v>2185</v>
      </c>
      <c r="B2187" s="68" t="s">
        <v>1114</v>
      </c>
      <c r="C2187" s="68" t="s">
        <v>1115</v>
      </c>
      <c r="D2187" s="68" t="s">
        <v>2456</v>
      </c>
      <c r="E2187" s="68" t="str">
        <f t="shared" si="277"/>
        <v>AR</v>
      </c>
      <c r="F2187" s="68" t="s">
        <v>1113</v>
      </c>
      <c r="G2187" s="68">
        <f t="shared" si="278"/>
        <v>126</v>
      </c>
      <c r="H2187" s="68">
        <f t="shared" si="280"/>
        <v>1</v>
      </c>
      <c r="I2187" s="68" t="str">
        <f t="shared" si="273"/>
        <v>126_1_AR</v>
      </c>
      <c r="J2187" s="60">
        <v>31.794487522559699</v>
      </c>
      <c r="K2187" s="60">
        <v>59.736686987147003</v>
      </c>
      <c r="L2187" s="60">
        <v>58.246363019601702</v>
      </c>
      <c r="M2187" s="68">
        <v>184</v>
      </c>
      <c r="N2187" s="70">
        <f t="shared" si="274"/>
        <v>5.2755905511811023E-2</v>
      </c>
      <c r="O2187" s="71">
        <v>69831007.569999993</v>
      </c>
      <c r="P2187" s="57">
        <f t="shared" si="275"/>
        <v>6.6716819087512036E-2</v>
      </c>
      <c r="Q2187" s="68">
        <v>67</v>
      </c>
      <c r="R2187" s="68">
        <v>184</v>
      </c>
      <c r="S2187" s="72">
        <f t="shared" si="276"/>
        <v>49.925845843102799</v>
      </c>
    </row>
    <row r="2188" spans="1:19" x14ac:dyDescent="0.25">
      <c r="A2188" s="68">
        <f t="shared" si="279"/>
        <v>2186</v>
      </c>
      <c r="B2188" s="68" t="s">
        <v>1114</v>
      </c>
      <c r="C2188" s="68" t="s">
        <v>1115</v>
      </c>
      <c r="D2188" s="68" t="s">
        <v>3088</v>
      </c>
      <c r="E2188" s="68" t="str">
        <f t="shared" si="277"/>
        <v>SERV</v>
      </c>
      <c r="F2188" s="68" t="s">
        <v>1113</v>
      </c>
      <c r="G2188" s="68">
        <f t="shared" si="278"/>
        <v>126</v>
      </c>
      <c r="H2188" s="68">
        <f t="shared" si="280"/>
        <v>1</v>
      </c>
      <c r="I2188" s="68" t="str">
        <f t="shared" si="273"/>
        <v>126_1_SERV</v>
      </c>
      <c r="J2188" s="60">
        <v>28.167302525497899</v>
      </c>
      <c r="K2188" s="60">
        <v>43.199814215044803</v>
      </c>
      <c r="L2188" s="60">
        <v>33.940467056037001</v>
      </c>
      <c r="M2188" s="68">
        <v>1887</v>
      </c>
      <c r="N2188" s="70">
        <f t="shared" si="274"/>
        <v>0.44960629921259843</v>
      </c>
      <c r="O2188" s="71">
        <v>358224873.44999999</v>
      </c>
      <c r="P2188" s="57">
        <f t="shared" si="275"/>
        <v>0.34224945201675749</v>
      </c>
      <c r="Q2188" s="68">
        <v>571</v>
      </c>
      <c r="R2188" s="68">
        <v>1887</v>
      </c>
      <c r="S2188" s="72">
        <f t="shared" si="276"/>
        <v>35.102527932193233</v>
      </c>
    </row>
    <row r="2189" spans="1:19" x14ac:dyDescent="0.25">
      <c r="A2189" s="68">
        <f t="shared" si="279"/>
        <v>2187</v>
      </c>
      <c r="B2189" s="68" t="s">
        <v>2262</v>
      </c>
      <c r="C2189" s="68" t="s">
        <v>2263</v>
      </c>
      <c r="D2189" s="68" t="s">
        <v>2399</v>
      </c>
      <c r="E2189" s="68" t="str">
        <f t="shared" si="277"/>
        <v>AD</v>
      </c>
      <c r="F2189" s="68" t="s">
        <v>2261</v>
      </c>
      <c r="G2189" s="68">
        <f t="shared" si="278"/>
        <v>127</v>
      </c>
      <c r="H2189" s="68">
        <f t="shared" si="280"/>
        <v>1</v>
      </c>
      <c r="I2189" s="68" t="str">
        <f t="shared" si="273"/>
        <v>127_1_AD</v>
      </c>
      <c r="J2189" s="60">
        <v>26.929285920405999</v>
      </c>
      <c r="K2189" s="60">
        <v>60.365978409415703</v>
      </c>
      <c r="L2189" s="60">
        <v>36.265971896326199</v>
      </c>
      <c r="M2189" s="68">
        <v>58</v>
      </c>
      <c r="N2189" s="70">
        <f t="shared" si="274"/>
        <v>0.33333333333333331</v>
      </c>
      <c r="O2189" s="71">
        <v>12052677.3169143</v>
      </c>
      <c r="P2189" s="57">
        <f t="shared" si="275"/>
        <v>0.23461966786422778</v>
      </c>
      <c r="Q2189" s="68">
        <v>48</v>
      </c>
      <c r="R2189" s="68">
        <v>58</v>
      </c>
      <c r="S2189" s="72">
        <f t="shared" si="276"/>
        <v>41.187078742049302</v>
      </c>
    </row>
    <row r="2190" spans="1:19" x14ac:dyDescent="0.25">
      <c r="A2190" s="68">
        <f t="shared" si="279"/>
        <v>2188</v>
      </c>
      <c r="B2190" s="68" t="s">
        <v>2262</v>
      </c>
      <c r="C2190" s="68" t="s">
        <v>2263</v>
      </c>
      <c r="D2190" s="68" t="s">
        <v>2456</v>
      </c>
      <c r="E2190" s="68" t="str">
        <f t="shared" si="277"/>
        <v>AR</v>
      </c>
      <c r="F2190" s="68" t="s">
        <v>2261</v>
      </c>
      <c r="G2190" s="68">
        <f t="shared" si="278"/>
        <v>127</v>
      </c>
      <c r="H2190" s="68">
        <f t="shared" si="280"/>
        <v>1</v>
      </c>
      <c r="I2190" s="68" t="str">
        <f t="shared" si="273"/>
        <v>127_1_AR</v>
      </c>
      <c r="J2190" s="60">
        <v>61.647787874722702</v>
      </c>
      <c r="K2190" s="60">
        <v>41.218403939814401</v>
      </c>
      <c r="L2190" s="60">
        <v>23.429093549064302</v>
      </c>
      <c r="M2190" s="68">
        <v>3</v>
      </c>
      <c r="N2190" s="70">
        <f t="shared" si="274"/>
        <v>2.0833333333333332E-2</v>
      </c>
      <c r="O2190" s="71">
        <v>599808.96</v>
      </c>
      <c r="P2190" s="57">
        <f t="shared" si="275"/>
        <v>1.1675993248379481E-2</v>
      </c>
      <c r="Q2190" s="68">
        <v>3</v>
      </c>
      <c r="R2190" s="68">
        <v>3</v>
      </c>
      <c r="S2190" s="72">
        <f t="shared" si="276"/>
        <v>42.098428454533803</v>
      </c>
    </row>
    <row r="2191" spans="1:19" x14ac:dyDescent="0.25">
      <c r="A2191" s="68">
        <f t="shared" si="279"/>
        <v>2189</v>
      </c>
      <c r="B2191" s="68" t="s">
        <v>2262</v>
      </c>
      <c r="C2191" s="68" t="s">
        <v>2263</v>
      </c>
      <c r="D2191" s="68" t="s">
        <v>3088</v>
      </c>
      <c r="E2191" s="68" t="str">
        <f t="shared" si="277"/>
        <v>SERV</v>
      </c>
      <c r="F2191" s="68" t="s">
        <v>2261</v>
      </c>
      <c r="G2191" s="68">
        <f t="shared" si="278"/>
        <v>127</v>
      </c>
      <c r="H2191" s="68">
        <f t="shared" si="280"/>
        <v>1</v>
      </c>
      <c r="I2191" s="68" t="str">
        <f t="shared" si="273"/>
        <v>127_1_SERV</v>
      </c>
      <c r="J2191" s="60">
        <v>28.957188176477398</v>
      </c>
      <c r="K2191" s="60">
        <v>62.417260410546199</v>
      </c>
      <c r="L2191" s="60">
        <v>47.783620593562702</v>
      </c>
      <c r="M2191" s="68">
        <v>120</v>
      </c>
      <c r="N2191" s="70">
        <f t="shared" si="274"/>
        <v>0.64583333333333337</v>
      </c>
      <c r="O2191" s="71">
        <v>38718643.119999997</v>
      </c>
      <c r="P2191" s="57">
        <f t="shared" si="275"/>
        <v>0.75370433888739274</v>
      </c>
      <c r="Q2191" s="68">
        <v>93</v>
      </c>
      <c r="R2191" s="68">
        <v>120</v>
      </c>
      <c r="S2191" s="72">
        <f t="shared" si="276"/>
        <v>46.386023060195434</v>
      </c>
    </row>
    <row r="2192" spans="1:19" x14ac:dyDescent="0.25">
      <c r="A2192" s="68">
        <f t="shared" si="279"/>
        <v>2190</v>
      </c>
      <c r="B2192" s="68" t="s">
        <v>697</v>
      </c>
      <c r="C2192" s="68" t="s">
        <v>698</v>
      </c>
      <c r="D2192" s="68" t="s">
        <v>2399</v>
      </c>
      <c r="E2192" s="68" t="str">
        <f t="shared" si="277"/>
        <v>AD</v>
      </c>
      <c r="F2192" s="68" t="s">
        <v>696</v>
      </c>
      <c r="G2192" s="68">
        <f t="shared" si="278"/>
        <v>128</v>
      </c>
      <c r="H2192" s="68">
        <f t="shared" si="280"/>
        <v>1</v>
      </c>
      <c r="I2192" s="68" t="str">
        <f t="shared" si="273"/>
        <v>128_1_AD</v>
      </c>
      <c r="J2192" s="60">
        <v>19.4108957540642</v>
      </c>
      <c r="K2192" s="60">
        <v>53.193144783607103</v>
      </c>
      <c r="L2192" s="60">
        <v>27.133370730586702</v>
      </c>
      <c r="M2192" s="68">
        <v>49</v>
      </c>
      <c r="N2192" s="70">
        <f t="shared" si="274"/>
        <v>0.19642857142857142</v>
      </c>
      <c r="O2192" s="71">
        <v>10462545.470000001</v>
      </c>
      <c r="P2192" s="57">
        <f t="shared" si="275"/>
        <v>0.10926640040715506</v>
      </c>
      <c r="Q2192" s="68">
        <v>33</v>
      </c>
      <c r="R2192" s="68">
        <v>49</v>
      </c>
      <c r="S2192" s="72">
        <f t="shared" si="276"/>
        <v>33.245803756085998</v>
      </c>
    </row>
    <row r="2193" spans="1:19" x14ac:dyDescent="0.25">
      <c r="A2193" s="68">
        <f t="shared" si="279"/>
        <v>2191</v>
      </c>
      <c r="B2193" s="68" t="s">
        <v>697</v>
      </c>
      <c r="C2193" s="68" t="s">
        <v>698</v>
      </c>
      <c r="D2193" s="68" t="s">
        <v>2456</v>
      </c>
      <c r="E2193" s="68" t="str">
        <f t="shared" si="277"/>
        <v>AR</v>
      </c>
      <c r="F2193" s="68" t="s">
        <v>696</v>
      </c>
      <c r="G2193" s="68">
        <f t="shared" si="278"/>
        <v>128</v>
      </c>
      <c r="H2193" s="68">
        <f t="shared" si="280"/>
        <v>1</v>
      </c>
      <c r="I2193" s="68" t="str">
        <f t="shared" si="273"/>
        <v>128_1_AR</v>
      </c>
      <c r="J2193" s="60">
        <v>33.110986498733197</v>
      </c>
      <c r="K2193" s="60">
        <v>62.019533686192297</v>
      </c>
      <c r="L2193" s="60">
        <v>65.197031155878406</v>
      </c>
      <c r="M2193" s="68">
        <v>8</v>
      </c>
      <c r="N2193" s="70">
        <f t="shared" si="274"/>
        <v>4.1666666666666664E-2</v>
      </c>
      <c r="O2193" s="71">
        <v>6053656</v>
      </c>
      <c r="P2193" s="57">
        <f t="shared" si="275"/>
        <v>6.3221823247490899E-2</v>
      </c>
      <c r="Q2193" s="68">
        <v>7</v>
      </c>
      <c r="R2193" s="68">
        <v>8</v>
      </c>
      <c r="S2193" s="72">
        <f t="shared" si="276"/>
        <v>53.442517113601298</v>
      </c>
    </row>
    <row r="2194" spans="1:19" x14ac:dyDescent="0.25">
      <c r="A2194" s="68">
        <f t="shared" si="279"/>
        <v>2192</v>
      </c>
      <c r="B2194" s="68" t="s">
        <v>697</v>
      </c>
      <c r="C2194" s="68" t="s">
        <v>698</v>
      </c>
      <c r="D2194" s="68" t="s">
        <v>3088</v>
      </c>
      <c r="E2194" s="68" t="str">
        <f t="shared" si="277"/>
        <v>SERV</v>
      </c>
      <c r="F2194" s="68" t="s">
        <v>696</v>
      </c>
      <c r="G2194" s="68">
        <f t="shared" si="278"/>
        <v>128</v>
      </c>
      <c r="H2194" s="68">
        <f t="shared" si="280"/>
        <v>1</v>
      </c>
      <c r="I2194" s="68" t="str">
        <f t="shared" si="273"/>
        <v>128_1_SERV</v>
      </c>
      <c r="J2194" s="60">
        <v>19.083978972283901</v>
      </c>
      <c r="K2194" s="60">
        <v>57.326987409836399</v>
      </c>
      <c r="L2194" s="60">
        <v>31.998932243752101</v>
      </c>
      <c r="M2194" s="68">
        <v>239</v>
      </c>
      <c r="N2194" s="70">
        <f t="shared" si="274"/>
        <v>0.76190476190476186</v>
      </c>
      <c r="O2194" s="71">
        <v>79236430.913000003</v>
      </c>
      <c r="P2194" s="57">
        <f t="shared" si="275"/>
        <v>0.827511776345354</v>
      </c>
      <c r="Q2194" s="68">
        <v>128</v>
      </c>
      <c r="R2194" s="68">
        <v>241</v>
      </c>
      <c r="S2194" s="72">
        <f t="shared" si="276"/>
        <v>36.136632875290807</v>
      </c>
    </row>
    <row r="2195" spans="1:19" x14ac:dyDescent="0.25">
      <c r="A2195" s="68">
        <f t="shared" si="279"/>
        <v>2193</v>
      </c>
      <c r="B2195" s="68" t="s">
        <v>1349</v>
      </c>
      <c r="C2195" s="68" t="s">
        <v>1350</v>
      </c>
      <c r="D2195" s="68" t="s">
        <v>2399</v>
      </c>
      <c r="E2195" s="68" t="str">
        <f t="shared" si="277"/>
        <v>AD</v>
      </c>
      <c r="F2195" s="68" t="s">
        <v>1348</v>
      </c>
      <c r="G2195" s="68">
        <f t="shared" si="278"/>
        <v>129</v>
      </c>
      <c r="H2195" s="68">
        <f t="shared" si="280"/>
        <v>1</v>
      </c>
      <c r="I2195" s="68" t="str">
        <f t="shared" si="273"/>
        <v>129_1_AD</v>
      </c>
      <c r="J2195" s="60">
        <v>16.505758128777501</v>
      </c>
      <c r="K2195" s="60">
        <v>75.939403242413704</v>
      </c>
      <c r="L2195" s="60">
        <v>36.964975326322403</v>
      </c>
      <c r="M2195" s="68">
        <v>130</v>
      </c>
      <c r="N2195" s="70">
        <f t="shared" si="274"/>
        <v>0.18712273641851107</v>
      </c>
      <c r="O2195" s="71">
        <v>35557116.629434399</v>
      </c>
      <c r="P2195" s="57">
        <f t="shared" si="275"/>
        <v>8.9775082328825972E-2</v>
      </c>
      <c r="Q2195" s="68">
        <v>93</v>
      </c>
      <c r="R2195" s="68">
        <v>155</v>
      </c>
      <c r="S2195" s="72">
        <f t="shared" si="276"/>
        <v>43.136712232504543</v>
      </c>
    </row>
    <row r="2196" spans="1:19" x14ac:dyDescent="0.25">
      <c r="A2196" s="68">
        <f t="shared" si="279"/>
        <v>2194</v>
      </c>
      <c r="B2196" s="68" t="s">
        <v>1349</v>
      </c>
      <c r="C2196" s="68" t="s">
        <v>1350</v>
      </c>
      <c r="D2196" s="68" t="s">
        <v>2456</v>
      </c>
      <c r="E2196" s="68" t="str">
        <f t="shared" si="277"/>
        <v>AR</v>
      </c>
      <c r="F2196" s="68" t="s">
        <v>1348</v>
      </c>
      <c r="G2196" s="68">
        <f t="shared" si="278"/>
        <v>129</v>
      </c>
      <c r="H2196" s="68">
        <f t="shared" si="280"/>
        <v>1</v>
      </c>
      <c r="I2196" s="68" t="str">
        <f t="shared" si="273"/>
        <v>129_1_AR</v>
      </c>
      <c r="J2196" s="60">
        <v>27.9256877507399</v>
      </c>
      <c r="K2196" s="60">
        <v>59.648464070960102</v>
      </c>
      <c r="L2196" s="60">
        <v>33.810413333542598</v>
      </c>
      <c r="M2196" s="68">
        <v>13</v>
      </c>
      <c r="N2196" s="70">
        <f t="shared" si="274"/>
        <v>3.0181086519114688E-2</v>
      </c>
      <c r="O2196" s="71">
        <v>25784010.009999901</v>
      </c>
      <c r="P2196" s="57">
        <f t="shared" si="275"/>
        <v>6.509981238182963E-2</v>
      </c>
      <c r="Q2196" s="68">
        <v>15</v>
      </c>
      <c r="R2196" s="68">
        <v>25</v>
      </c>
      <c r="S2196" s="72">
        <f t="shared" si="276"/>
        <v>40.461521718414197</v>
      </c>
    </row>
    <row r="2197" spans="1:19" x14ac:dyDescent="0.25">
      <c r="A2197" s="68">
        <f t="shared" si="279"/>
        <v>2195</v>
      </c>
      <c r="B2197" s="68" t="s">
        <v>1349</v>
      </c>
      <c r="C2197" s="68" t="s">
        <v>1350</v>
      </c>
      <c r="D2197" s="68" t="s">
        <v>3088</v>
      </c>
      <c r="E2197" s="68" t="str">
        <f t="shared" si="277"/>
        <v>SERV</v>
      </c>
      <c r="F2197" s="68" t="s">
        <v>1348</v>
      </c>
      <c r="G2197" s="68">
        <f t="shared" si="278"/>
        <v>129</v>
      </c>
      <c r="H2197" s="68">
        <f t="shared" si="280"/>
        <v>1</v>
      </c>
      <c r="I2197" s="68" t="str">
        <f t="shared" si="273"/>
        <v>129_1_SERV</v>
      </c>
      <c r="J2197" s="60">
        <v>8.9066359631262308</v>
      </c>
      <c r="K2197" s="60">
        <v>78.340914942055306</v>
      </c>
      <c r="L2197" s="60">
        <v>34.416764366688597</v>
      </c>
      <c r="M2197" s="68">
        <v>794</v>
      </c>
      <c r="N2197" s="70">
        <f t="shared" si="274"/>
        <v>0.77665995975855129</v>
      </c>
      <c r="O2197" s="71">
        <v>332923056.92000002</v>
      </c>
      <c r="P2197" s="57">
        <f t="shared" si="275"/>
        <v>0.84056857465815393</v>
      </c>
      <c r="Q2197" s="68">
        <v>386</v>
      </c>
      <c r="R2197" s="68">
        <v>830</v>
      </c>
      <c r="S2197" s="72">
        <f t="shared" si="276"/>
        <v>40.554771757290048</v>
      </c>
    </row>
    <row r="2198" spans="1:19" x14ac:dyDescent="0.25">
      <c r="A2198" s="68">
        <f t="shared" si="279"/>
        <v>2196</v>
      </c>
      <c r="B2198" s="68" t="s">
        <v>1349</v>
      </c>
      <c r="C2198" s="68" t="s">
        <v>1350</v>
      </c>
      <c r="D2198" s="68" t="s">
        <v>2893</v>
      </c>
      <c r="E2198" s="68" t="str">
        <f t="shared" si="277"/>
        <v>SOP</v>
      </c>
      <c r="F2198" s="68" t="s">
        <v>1348</v>
      </c>
      <c r="G2198" s="68">
        <f t="shared" si="278"/>
        <v>129</v>
      </c>
      <c r="H2198" s="68">
        <f t="shared" si="280"/>
        <v>1</v>
      </c>
      <c r="I2198" s="68" t="str">
        <f t="shared" si="273"/>
        <v>129_1_SOP</v>
      </c>
      <c r="J2198" s="60">
        <v>48.716277566187699</v>
      </c>
      <c r="K2198" s="60">
        <v>56.9057479919678</v>
      </c>
      <c r="L2198" s="60">
        <v>42.130916261819202</v>
      </c>
      <c r="M2198" s="68">
        <v>3</v>
      </c>
      <c r="N2198" s="70">
        <f t="shared" si="274"/>
        <v>6.0362173038229373E-3</v>
      </c>
      <c r="O2198" s="71">
        <v>1804700</v>
      </c>
      <c r="P2198" s="57">
        <f t="shared" si="275"/>
        <v>4.5565306311905361E-3</v>
      </c>
      <c r="Q2198" s="68">
        <v>3</v>
      </c>
      <c r="R2198" s="68">
        <v>3</v>
      </c>
      <c r="S2198" s="72">
        <f t="shared" si="276"/>
        <v>49.250980606658231</v>
      </c>
    </row>
    <row r="2199" spans="1:19" x14ac:dyDescent="0.25">
      <c r="A2199" s="68">
        <f t="shared" si="279"/>
        <v>2197</v>
      </c>
      <c r="B2199" s="68" t="s">
        <v>455</v>
      </c>
      <c r="C2199" s="68" t="s">
        <v>1988</v>
      </c>
      <c r="D2199" s="68" t="s">
        <v>2399</v>
      </c>
      <c r="E2199" s="68" t="str">
        <f t="shared" si="277"/>
        <v>AD</v>
      </c>
      <c r="F2199" s="68" t="s">
        <v>1987</v>
      </c>
      <c r="G2199" s="68">
        <f t="shared" si="278"/>
        <v>130</v>
      </c>
      <c r="H2199" s="68">
        <f t="shared" si="280"/>
        <v>1</v>
      </c>
      <c r="I2199" s="68" t="str">
        <f t="shared" si="273"/>
        <v>130_1_AD</v>
      </c>
      <c r="J2199" s="60">
        <v>13.240284004568601</v>
      </c>
      <c r="K2199" s="60">
        <v>43.733451509933602</v>
      </c>
      <c r="L2199" s="60">
        <v>28.5894425005208</v>
      </c>
      <c r="M2199" s="68">
        <v>68</v>
      </c>
      <c r="N2199" s="70">
        <f t="shared" si="274"/>
        <v>0.18443804034582131</v>
      </c>
      <c r="O2199" s="71">
        <v>30692227.423656002</v>
      </c>
      <c r="P2199" s="57">
        <f t="shared" si="275"/>
        <v>2.3032536179952351E-2</v>
      </c>
      <c r="Q2199" s="68">
        <v>64</v>
      </c>
      <c r="R2199" s="68">
        <v>84</v>
      </c>
      <c r="S2199" s="72">
        <f t="shared" si="276"/>
        <v>28.521059338341001</v>
      </c>
    </row>
    <row r="2200" spans="1:19" x14ac:dyDescent="0.25">
      <c r="A2200" s="68">
        <f t="shared" si="279"/>
        <v>2198</v>
      </c>
      <c r="B2200" s="68" t="s">
        <v>455</v>
      </c>
      <c r="C2200" s="68" t="s">
        <v>1988</v>
      </c>
      <c r="D2200" s="68" t="s">
        <v>2456</v>
      </c>
      <c r="E2200" s="68" t="str">
        <f t="shared" si="277"/>
        <v>AR</v>
      </c>
      <c r="F2200" s="68" t="s">
        <v>1987</v>
      </c>
      <c r="G2200" s="68">
        <f t="shared" si="278"/>
        <v>130</v>
      </c>
      <c r="H2200" s="68">
        <f t="shared" si="280"/>
        <v>1</v>
      </c>
      <c r="I2200" s="68" t="str">
        <f t="shared" si="273"/>
        <v>130_1_AR</v>
      </c>
      <c r="J2200" s="60">
        <v>60.772235640817897</v>
      </c>
      <c r="K2200" s="60">
        <v>9.1230647838271697</v>
      </c>
      <c r="L2200" s="60">
        <v>31.594217875790498</v>
      </c>
      <c r="M2200" s="68">
        <v>11</v>
      </c>
      <c r="N2200" s="70">
        <f t="shared" si="274"/>
        <v>1.4409221902017291E-2</v>
      </c>
      <c r="O2200" s="71">
        <v>3275552.0639201598</v>
      </c>
      <c r="P2200" s="57">
        <f t="shared" si="275"/>
        <v>2.4580904598475017E-3</v>
      </c>
      <c r="Q2200" s="68">
        <v>5</v>
      </c>
      <c r="R2200" s="68">
        <v>11</v>
      </c>
      <c r="S2200" s="72">
        <f t="shared" si="276"/>
        <v>33.829839433478526</v>
      </c>
    </row>
    <row r="2201" spans="1:19" x14ac:dyDescent="0.25">
      <c r="A2201" s="68">
        <f t="shared" si="279"/>
        <v>2199</v>
      </c>
      <c r="B2201" s="68" t="s">
        <v>455</v>
      </c>
      <c r="C2201" s="68" t="s">
        <v>1988</v>
      </c>
      <c r="D2201" s="68" t="s">
        <v>2860</v>
      </c>
      <c r="E2201" s="68" t="str">
        <f t="shared" si="277"/>
        <v>OP</v>
      </c>
      <c r="F2201" s="68" t="s">
        <v>1987</v>
      </c>
      <c r="G2201" s="68">
        <f t="shared" si="278"/>
        <v>130</v>
      </c>
      <c r="H2201" s="68">
        <f t="shared" si="280"/>
        <v>1</v>
      </c>
      <c r="I2201" s="68" t="str">
        <f t="shared" si="273"/>
        <v>130_1_OP</v>
      </c>
      <c r="J2201" s="60">
        <v>49.297993895092603</v>
      </c>
      <c r="K2201" s="60">
        <v>34.801509208491701</v>
      </c>
      <c r="L2201" s="60">
        <v>30.8092739676588</v>
      </c>
      <c r="M2201" s="68">
        <v>11</v>
      </c>
      <c r="N2201" s="70">
        <f t="shared" si="274"/>
        <v>1.1527377521613832E-2</v>
      </c>
      <c r="O2201" s="71">
        <v>41616428.310000002</v>
      </c>
      <c r="P2201" s="57">
        <f t="shared" si="275"/>
        <v>3.1230444030649954E-2</v>
      </c>
      <c r="Q2201" s="68">
        <v>4</v>
      </c>
      <c r="R2201" s="68">
        <v>11</v>
      </c>
      <c r="S2201" s="72">
        <f t="shared" si="276"/>
        <v>38.302925690414369</v>
      </c>
    </row>
    <row r="2202" spans="1:19" x14ac:dyDescent="0.25">
      <c r="A2202" s="68">
        <f t="shared" si="279"/>
        <v>2200</v>
      </c>
      <c r="B2202" s="68" t="s">
        <v>455</v>
      </c>
      <c r="C2202" s="68" t="s">
        <v>1988</v>
      </c>
      <c r="D2202" s="68" t="s">
        <v>3088</v>
      </c>
      <c r="E2202" s="68" t="str">
        <f t="shared" si="277"/>
        <v>SERV</v>
      </c>
      <c r="F2202" s="68" t="s">
        <v>1987</v>
      </c>
      <c r="G2202" s="68">
        <f t="shared" si="278"/>
        <v>130</v>
      </c>
      <c r="H2202" s="68">
        <f t="shared" si="280"/>
        <v>1</v>
      </c>
      <c r="I2202" s="68" t="str">
        <f t="shared" si="273"/>
        <v>130_1_SERV</v>
      </c>
      <c r="J2202" s="60">
        <v>8.3031235988165104</v>
      </c>
      <c r="K2202" s="60">
        <v>30.0533762824906</v>
      </c>
      <c r="L2202" s="60">
        <v>49.287814188444898</v>
      </c>
      <c r="M2202" s="68">
        <v>424</v>
      </c>
      <c r="N2202" s="70">
        <f t="shared" si="274"/>
        <v>0.76368876080691639</v>
      </c>
      <c r="O2202" s="71">
        <v>1255657983.45876</v>
      </c>
      <c r="P2202" s="57">
        <f t="shared" si="275"/>
        <v>0.94229029175540002</v>
      </c>
      <c r="Q2202" s="68">
        <v>265</v>
      </c>
      <c r="R2202" s="68">
        <v>576</v>
      </c>
      <c r="S2202" s="72">
        <f t="shared" si="276"/>
        <v>29.214771356583999</v>
      </c>
    </row>
    <row r="2203" spans="1:19" x14ac:dyDescent="0.25">
      <c r="A2203" s="68">
        <f t="shared" si="279"/>
        <v>2201</v>
      </c>
      <c r="B2203" s="68" t="s">
        <v>455</v>
      </c>
      <c r="C2203" s="68" t="s">
        <v>1988</v>
      </c>
      <c r="D2203" s="68" t="s">
        <v>2893</v>
      </c>
      <c r="E2203" s="68" t="str">
        <f t="shared" si="277"/>
        <v>SOP</v>
      </c>
      <c r="F2203" s="68" t="s">
        <v>1987</v>
      </c>
      <c r="G2203" s="68">
        <f t="shared" si="278"/>
        <v>130</v>
      </c>
      <c r="H2203" s="68">
        <f t="shared" si="280"/>
        <v>1</v>
      </c>
      <c r="I2203" s="68" t="str">
        <f t="shared" si="273"/>
        <v>130_1_SOP</v>
      </c>
      <c r="J2203" s="60">
        <v>25.928924078021002</v>
      </c>
      <c r="K2203" s="60">
        <v>17.874270236519401</v>
      </c>
      <c r="L2203" s="60">
        <v>27.130954654393999</v>
      </c>
      <c r="M2203" s="68">
        <v>15</v>
      </c>
      <c r="N2203" s="70">
        <f t="shared" si="274"/>
        <v>2.5936599423631124E-2</v>
      </c>
      <c r="O2203" s="71">
        <v>1317418.5</v>
      </c>
      <c r="P2203" s="57">
        <f t="shared" si="275"/>
        <v>9.8863757415016892E-4</v>
      </c>
      <c r="Q2203" s="68">
        <v>9</v>
      </c>
      <c r="R2203" s="68">
        <v>15</v>
      </c>
      <c r="S2203" s="72">
        <f t="shared" si="276"/>
        <v>23.644716322978137</v>
      </c>
    </row>
    <row r="2204" spans="1:19" x14ac:dyDescent="0.25">
      <c r="A2204" s="68">
        <f t="shared" si="279"/>
        <v>2202</v>
      </c>
      <c r="B2204" s="68" t="s">
        <v>455</v>
      </c>
      <c r="C2204" s="68" t="s">
        <v>631</v>
      </c>
      <c r="D2204" s="68" t="s">
        <v>2399</v>
      </c>
      <c r="E2204" s="68" t="str">
        <f t="shared" si="277"/>
        <v>AD</v>
      </c>
      <c r="F2204" s="68" t="s">
        <v>630</v>
      </c>
      <c r="G2204" s="68">
        <f t="shared" si="278"/>
        <v>130</v>
      </c>
      <c r="H2204" s="68">
        <f t="shared" si="280"/>
        <v>2</v>
      </c>
      <c r="I2204" s="68" t="str">
        <f t="shared" si="273"/>
        <v>130_2_AD</v>
      </c>
      <c r="J2204" s="60">
        <v>19.120242431981101</v>
      </c>
      <c r="K2204" s="60">
        <v>20.3211363347401</v>
      </c>
      <c r="L2204" s="60">
        <v>20.974202354665302</v>
      </c>
      <c r="M2204" s="68">
        <v>33</v>
      </c>
      <c r="N2204" s="70">
        <f t="shared" si="274"/>
        <v>0.38043478260869568</v>
      </c>
      <c r="O2204" s="71">
        <v>13227431.85</v>
      </c>
      <c r="P2204" s="57">
        <f t="shared" si="275"/>
        <v>9.3164404411059457E-2</v>
      </c>
      <c r="Q2204" s="68">
        <v>35</v>
      </c>
      <c r="R2204" s="68">
        <v>40</v>
      </c>
      <c r="S2204" s="72">
        <f t="shared" si="276"/>
        <v>20.138527040462169</v>
      </c>
    </row>
    <row r="2205" spans="1:19" x14ac:dyDescent="0.25">
      <c r="A2205" s="68">
        <f t="shared" si="279"/>
        <v>2203</v>
      </c>
      <c r="B2205" s="68" t="s">
        <v>455</v>
      </c>
      <c r="C2205" s="68" t="s">
        <v>631</v>
      </c>
      <c r="D2205" s="68" t="s">
        <v>2860</v>
      </c>
      <c r="E2205" s="68" t="str">
        <f t="shared" si="277"/>
        <v>OP</v>
      </c>
      <c r="F2205" s="68" t="s">
        <v>630</v>
      </c>
      <c r="G2205" s="68">
        <f t="shared" si="278"/>
        <v>130</v>
      </c>
      <c r="H2205" s="68">
        <f t="shared" si="280"/>
        <v>2</v>
      </c>
      <c r="I2205" s="68" t="str">
        <f t="shared" si="273"/>
        <v>130_2_OP</v>
      </c>
      <c r="J2205" s="60">
        <v>17.405462395493501</v>
      </c>
      <c r="K2205" s="60">
        <v>44.973618230324199</v>
      </c>
      <c r="L2205" s="60">
        <v>34.443436724854102</v>
      </c>
      <c r="M2205" s="68">
        <v>18</v>
      </c>
      <c r="N2205" s="70">
        <f t="shared" si="274"/>
        <v>0.14130434782608695</v>
      </c>
      <c r="O2205" s="71">
        <v>56112844.240000002</v>
      </c>
      <c r="P2205" s="57">
        <f t="shared" si="275"/>
        <v>0.39521804177204273</v>
      </c>
      <c r="Q2205" s="68">
        <v>13</v>
      </c>
      <c r="R2205" s="68">
        <v>23</v>
      </c>
      <c r="S2205" s="72">
        <f t="shared" si="276"/>
        <v>32.274172450223936</v>
      </c>
    </row>
    <row r="2206" spans="1:19" x14ac:dyDescent="0.25">
      <c r="A2206" s="68">
        <f t="shared" si="279"/>
        <v>2204</v>
      </c>
      <c r="B2206" s="68" t="s">
        <v>455</v>
      </c>
      <c r="C2206" s="68" t="s">
        <v>631</v>
      </c>
      <c r="D2206" s="68" t="s">
        <v>3088</v>
      </c>
      <c r="E2206" s="68" t="str">
        <f t="shared" si="277"/>
        <v>SERV</v>
      </c>
      <c r="F2206" s="68" t="s">
        <v>630</v>
      </c>
      <c r="G2206" s="68">
        <f t="shared" si="278"/>
        <v>130</v>
      </c>
      <c r="H2206" s="68">
        <f t="shared" si="280"/>
        <v>2</v>
      </c>
      <c r="I2206" s="68" t="str">
        <f t="shared" si="273"/>
        <v>130_2_SERV</v>
      </c>
      <c r="J2206" s="60">
        <v>40.526970075021602</v>
      </c>
      <c r="K2206" s="60">
        <v>21.660387883715899</v>
      </c>
      <c r="L2206" s="60">
        <v>31.775232479834401</v>
      </c>
      <c r="M2206" s="68">
        <v>60</v>
      </c>
      <c r="N2206" s="70">
        <f t="shared" si="274"/>
        <v>0.42391304347826086</v>
      </c>
      <c r="O2206" s="71">
        <v>71107584.129999906</v>
      </c>
      <c r="P2206" s="57">
        <f t="shared" si="275"/>
        <v>0.50083007795506007</v>
      </c>
      <c r="Q2206" s="68">
        <v>39</v>
      </c>
      <c r="R2206" s="68">
        <v>61</v>
      </c>
      <c r="S2206" s="72">
        <f t="shared" si="276"/>
        <v>31.320863479523968</v>
      </c>
    </row>
    <row r="2207" spans="1:19" x14ac:dyDescent="0.25">
      <c r="A2207" s="68">
        <f t="shared" si="279"/>
        <v>2205</v>
      </c>
      <c r="B2207" s="68" t="s">
        <v>455</v>
      </c>
      <c r="C2207" s="68" t="s">
        <v>631</v>
      </c>
      <c r="D2207" s="68" t="s">
        <v>2893</v>
      </c>
      <c r="E2207" s="68" t="str">
        <f t="shared" si="277"/>
        <v>SOP</v>
      </c>
      <c r="F2207" s="68" t="s">
        <v>630</v>
      </c>
      <c r="G2207" s="68">
        <f t="shared" si="278"/>
        <v>130</v>
      </c>
      <c r="H2207" s="68">
        <f t="shared" si="280"/>
        <v>2</v>
      </c>
      <c r="I2207" s="68" t="str">
        <f t="shared" si="273"/>
        <v>130_2_SOP</v>
      </c>
      <c r="J2207" s="60">
        <v>43.315856584115302</v>
      </c>
      <c r="K2207" s="60">
        <v>23.6796969856168</v>
      </c>
      <c r="L2207" s="60">
        <v>22.226394370870899</v>
      </c>
      <c r="M2207" s="68">
        <v>10</v>
      </c>
      <c r="N2207" s="70">
        <f t="shared" si="274"/>
        <v>5.434782608695652E-2</v>
      </c>
      <c r="O2207" s="71">
        <v>1531600</v>
      </c>
      <c r="P2207" s="57">
        <f t="shared" si="275"/>
        <v>1.0787475861837736E-2</v>
      </c>
      <c r="Q2207" s="68">
        <v>5</v>
      </c>
      <c r="R2207" s="68">
        <v>10</v>
      </c>
      <c r="S2207" s="72">
        <f t="shared" si="276"/>
        <v>29.740649313534334</v>
      </c>
    </row>
    <row r="2208" spans="1:19" x14ac:dyDescent="0.25">
      <c r="A2208" s="68">
        <f t="shared" si="279"/>
        <v>2206</v>
      </c>
      <c r="B2208" s="68" t="s">
        <v>455</v>
      </c>
      <c r="C2208" s="68" t="s">
        <v>456</v>
      </c>
      <c r="D2208" s="68" t="s">
        <v>2399</v>
      </c>
      <c r="E2208" s="68" t="str">
        <f t="shared" si="277"/>
        <v>AD</v>
      </c>
      <c r="F2208" s="68" t="s">
        <v>454</v>
      </c>
      <c r="G2208" s="68">
        <f t="shared" si="278"/>
        <v>130</v>
      </c>
      <c r="H2208" s="68">
        <f t="shared" si="280"/>
        <v>3</v>
      </c>
      <c r="I2208" s="68" t="str">
        <f t="shared" si="273"/>
        <v>130_3_AD</v>
      </c>
      <c r="J2208" s="60">
        <v>19.807890038961698</v>
      </c>
      <c r="K2208" s="60">
        <v>15.4282726583222</v>
      </c>
      <c r="L2208" s="60">
        <v>38.800562638702999</v>
      </c>
      <c r="M2208" s="68">
        <v>50</v>
      </c>
      <c r="N2208" s="70">
        <f t="shared" si="274"/>
        <v>0.64102564102564108</v>
      </c>
      <c r="O2208" s="71">
        <v>33454694.600000001</v>
      </c>
      <c r="P2208" s="57">
        <f t="shared" si="275"/>
        <v>0.42710535028930369</v>
      </c>
      <c r="Q2208" s="68">
        <v>50</v>
      </c>
      <c r="R2208" s="68">
        <v>67</v>
      </c>
      <c r="S2208" s="72">
        <f t="shared" si="276"/>
        <v>24.678908445328968</v>
      </c>
    </row>
    <row r="2209" spans="1:19" x14ac:dyDescent="0.25">
      <c r="A2209" s="68">
        <f t="shared" si="279"/>
        <v>2207</v>
      </c>
      <c r="B2209" s="68" t="s">
        <v>455</v>
      </c>
      <c r="C2209" s="68" t="s">
        <v>456</v>
      </c>
      <c r="D2209" s="68" t="s">
        <v>2860</v>
      </c>
      <c r="E2209" s="68" t="str">
        <f t="shared" si="277"/>
        <v>OP</v>
      </c>
      <c r="F2209" s="68" t="s">
        <v>454</v>
      </c>
      <c r="G2209" s="68">
        <f t="shared" si="278"/>
        <v>130</v>
      </c>
      <c r="H2209" s="68">
        <f t="shared" si="280"/>
        <v>3</v>
      </c>
      <c r="I2209" s="68" t="str">
        <f t="shared" si="273"/>
        <v>130_3_OP</v>
      </c>
      <c r="J2209" s="60">
        <v>34.509133561255403</v>
      </c>
      <c r="K2209" s="60">
        <v>5.5248486300036701</v>
      </c>
      <c r="L2209" s="60">
        <v>19.795211044194598</v>
      </c>
      <c r="M2209" s="68">
        <v>10</v>
      </c>
      <c r="N2209" s="70">
        <f t="shared" si="274"/>
        <v>8.9743589743589744E-2</v>
      </c>
      <c r="O2209" s="71">
        <v>14165467.039999999</v>
      </c>
      <c r="P2209" s="57">
        <f t="shared" si="275"/>
        <v>0.18084597197700275</v>
      </c>
      <c r="Q2209" s="68">
        <v>7</v>
      </c>
      <c r="R2209" s="68">
        <v>10</v>
      </c>
      <c r="S2209" s="72">
        <f t="shared" si="276"/>
        <v>19.94306441181789</v>
      </c>
    </row>
    <row r="2210" spans="1:19" x14ac:dyDescent="0.25">
      <c r="A2210" s="68">
        <f t="shared" si="279"/>
        <v>2208</v>
      </c>
      <c r="B2210" s="68" t="s">
        <v>455</v>
      </c>
      <c r="C2210" s="68" t="s">
        <v>456</v>
      </c>
      <c r="D2210" s="68" t="s">
        <v>3088</v>
      </c>
      <c r="E2210" s="68" t="str">
        <f t="shared" si="277"/>
        <v>SERV</v>
      </c>
      <c r="F2210" s="68" t="s">
        <v>454</v>
      </c>
      <c r="G2210" s="68">
        <f t="shared" si="278"/>
        <v>130</v>
      </c>
      <c r="H2210" s="68">
        <f t="shared" si="280"/>
        <v>3</v>
      </c>
      <c r="I2210" s="68" t="str">
        <f t="shared" si="273"/>
        <v>130_3_SERV</v>
      </c>
      <c r="J2210" s="60">
        <v>24.2137087913847</v>
      </c>
      <c r="K2210" s="60">
        <v>20.774861376767799</v>
      </c>
      <c r="L2210" s="60">
        <v>32.982473129988698</v>
      </c>
      <c r="M2210" s="68">
        <v>31</v>
      </c>
      <c r="N2210" s="70">
        <f t="shared" si="274"/>
        <v>0.24358974358974358</v>
      </c>
      <c r="O2210" s="71">
        <v>30426364.5</v>
      </c>
      <c r="P2210" s="57">
        <f t="shared" si="275"/>
        <v>0.38844363169892859</v>
      </c>
      <c r="Q2210" s="68">
        <v>19</v>
      </c>
      <c r="R2210" s="68">
        <v>34</v>
      </c>
      <c r="S2210" s="72">
        <f t="shared" si="276"/>
        <v>25.990347766047066</v>
      </c>
    </row>
    <row r="2211" spans="1:19" x14ac:dyDescent="0.25">
      <c r="A2211" s="68">
        <f t="shared" si="279"/>
        <v>2209</v>
      </c>
      <c r="B2211" s="68" t="s">
        <v>455</v>
      </c>
      <c r="C2211" s="68" t="s">
        <v>456</v>
      </c>
      <c r="D2211" s="68" t="s">
        <v>2893</v>
      </c>
      <c r="E2211" s="68" t="str">
        <f t="shared" si="277"/>
        <v>SOP</v>
      </c>
      <c r="F2211" s="68" t="s">
        <v>454</v>
      </c>
      <c r="G2211" s="68">
        <f t="shared" si="278"/>
        <v>130</v>
      </c>
      <c r="H2211" s="68">
        <f t="shared" si="280"/>
        <v>3</v>
      </c>
      <c r="I2211" s="68" t="str">
        <f t="shared" si="273"/>
        <v>130_3_SOP</v>
      </c>
      <c r="J2211" s="60">
        <v>46.392443465842497</v>
      </c>
      <c r="K2211" s="60">
        <v>14.927515293733</v>
      </c>
      <c r="L2211" s="60">
        <v>4.0662546526152497</v>
      </c>
      <c r="M2211" s="68">
        <v>3</v>
      </c>
      <c r="N2211" s="70">
        <f t="shared" si="274"/>
        <v>2.564102564102564E-2</v>
      </c>
      <c r="O2211" s="71">
        <v>282379.31</v>
      </c>
      <c r="P2211" s="57">
        <f t="shared" si="275"/>
        <v>3.6050460347649346E-3</v>
      </c>
      <c r="Q2211" s="68">
        <v>2</v>
      </c>
      <c r="R2211" s="68">
        <v>3</v>
      </c>
      <c r="S2211" s="72">
        <f t="shared" si="276"/>
        <v>21.795404470730251</v>
      </c>
    </row>
    <row r="2212" spans="1:19" x14ac:dyDescent="0.25">
      <c r="A2212" s="68">
        <f t="shared" si="279"/>
        <v>2210</v>
      </c>
      <c r="B2212" s="68" t="s">
        <v>455</v>
      </c>
      <c r="C2212" s="68" t="s">
        <v>1202</v>
      </c>
      <c r="D2212" s="68" t="s">
        <v>2399</v>
      </c>
      <c r="E2212" s="68" t="str">
        <f t="shared" si="277"/>
        <v>AD</v>
      </c>
      <c r="F2212" s="68" t="s">
        <v>1201</v>
      </c>
      <c r="G2212" s="68">
        <f t="shared" si="278"/>
        <v>130</v>
      </c>
      <c r="H2212" s="68">
        <f t="shared" si="280"/>
        <v>4</v>
      </c>
      <c r="I2212" s="68" t="str">
        <f t="shared" si="273"/>
        <v>130_4_AD</v>
      </c>
      <c r="J2212" s="60">
        <v>14.700348271581399</v>
      </c>
      <c r="K2212" s="60">
        <v>24.970037485250302</v>
      </c>
      <c r="L2212" s="60">
        <v>49.920232385014003</v>
      </c>
      <c r="M2212" s="68">
        <v>28</v>
      </c>
      <c r="N2212" s="70">
        <f t="shared" si="274"/>
        <v>0.8214285714285714</v>
      </c>
      <c r="O2212" s="71">
        <v>7190549.3299999898</v>
      </c>
      <c r="P2212" s="57">
        <f t="shared" si="275"/>
        <v>0.54792963105946879</v>
      </c>
      <c r="Q2212" s="68">
        <v>23</v>
      </c>
      <c r="R2212" s="68">
        <v>32</v>
      </c>
      <c r="S2212" s="72">
        <f t="shared" si="276"/>
        <v>29.863539380615236</v>
      </c>
    </row>
    <row r="2213" spans="1:19" x14ac:dyDescent="0.25">
      <c r="A2213" s="68">
        <f t="shared" si="279"/>
        <v>2211</v>
      </c>
      <c r="B2213" s="68" t="s">
        <v>455</v>
      </c>
      <c r="C2213" s="68" t="s">
        <v>1202</v>
      </c>
      <c r="D2213" s="68" t="s">
        <v>2860</v>
      </c>
      <c r="E2213" s="68" t="str">
        <f t="shared" si="277"/>
        <v>OP</v>
      </c>
      <c r="F2213" s="68" t="s">
        <v>1201</v>
      </c>
      <c r="G2213" s="68">
        <f t="shared" si="278"/>
        <v>130</v>
      </c>
      <c r="H2213" s="68">
        <f t="shared" si="280"/>
        <v>4</v>
      </c>
      <c r="I2213" s="68" t="str">
        <f t="shared" si="273"/>
        <v>130_4_OP</v>
      </c>
      <c r="J2213" s="60">
        <v>34.273588635261397</v>
      </c>
      <c r="K2213" s="60">
        <v>9.2655845781677293</v>
      </c>
      <c r="L2213" s="60">
        <v>21.124204804933999</v>
      </c>
      <c r="M2213" s="68">
        <v>7</v>
      </c>
      <c r="N2213" s="70">
        <f t="shared" si="274"/>
        <v>0.17857142857142858</v>
      </c>
      <c r="O2213" s="71">
        <v>5932576.2000000002</v>
      </c>
      <c r="P2213" s="57">
        <f t="shared" si="275"/>
        <v>0.45207036894053126</v>
      </c>
      <c r="Q2213" s="68">
        <v>5</v>
      </c>
      <c r="R2213" s="68">
        <v>7</v>
      </c>
      <c r="S2213" s="72">
        <f t="shared" si="276"/>
        <v>21.554459339454372</v>
      </c>
    </row>
    <row r="2214" spans="1:19" x14ac:dyDescent="0.25">
      <c r="A2214" s="68">
        <f t="shared" si="279"/>
        <v>2212</v>
      </c>
      <c r="B2214" s="68" t="s">
        <v>455</v>
      </c>
      <c r="C2214" s="68" t="s">
        <v>627</v>
      </c>
      <c r="D2214" s="68" t="s">
        <v>2399</v>
      </c>
      <c r="E2214" s="68" t="str">
        <f t="shared" si="277"/>
        <v>AD</v>
      </c>
      <c r="F2214" s="68" t="s">
        <v>626</v>
      </c>
      <c r="G2214" s="68">
        <f t="shared" si="278"/>
        <v>130</v>
      </c>
      <c r="H2214" s="68">
        <f t="shared" si="280"/>
        <v>5</v>
      </c>
      <c r="I2214" s="68" t="str">
        <f t="shared" si="273"/>
        <v>130_5_AD</v>
      </c>
      <c r="J2214" s="60">
        <v>20.427375416895298</v>
      </c>
      <c r="K2214" s="60">
        <v>13.6518386915394</v>
      </c>
      <c r="L2214" s="60">
        <v>24.478082077847699</v>
      </c>
      <c r="M2214" s="68">
        <v>30</v>
      </c>
      <c r="N2214" s="70">
        <f t="shared" si="274"/>
        <v>0.61224489795918369</v>
      </c>
      <c r="O2214" s="71">
        <v>10991861.970000001</v>
      </c>
      <c r="P2214" s="57">
        <f t="shared" si="275"/>
        <v>0.32463729594013746</v>
      </c>
      <c r="Q2214" s="68">
        <v>30</v>
      </c>
      <c r="R2214" s="68">
        <v>38</v>
      </c>
      <c r="S2214" s="72">
        <f t="shared" si="276"/>
        <v>19.519098728760799</v>
      </c>
    </row>
    <row r="2215" spans="1:19" x14ac:dyDescent="0.25">
      <c r="A2215" s="68">
        <f t="shared" si="279"/>
        <v>2213</v>
      </c>
      <c r="B2215" s="68" t="s">
        <v>455</v>
      </c>
      <c r="C2215" s="68" t="s">
        <v>627</v>
      </c>
      <c r="D2215" s="68" t="s">
        <v>2860</v>
      </c>
      <c r="E2215" s="68" t="str">
        <f t="shared" si="277"/>
        <v>OP</v>
      </c>
      <c r="F2215" s="68" t="s">
        <v>626</v>
      </c>
      <c r="G2215" s="68">
        <f t="shared" si="278"/>
        <v>130</v>
      </c>
      <c r="H2215" s="68">
        <f t="shared" si="280"/>
        <v>5</v>
      </c>
      <c r="I2215" s="68" t="str">
        <f t="shared" si="273"/>
        <v>130_5_OP</v>
      </c>
      <c r="J2215" s="60">
        <v>47.407902409760801</v>
      </c>
      <c r="K2215" s="60">
        <v>15.673112320547601</v>
      </c>
      <c r="L2215" s="60">
        <v>28.953954089564402</v>
      </c>
      <c r="M2215" s="68">
        <v>6</v>
      </c>
      <c r="N2215" s="70">
        <f t="shared" si="274"/>
        <v>6.1224489795918366E-2</v>
      </c>
      <c r="O2215" s="71">
        <v>7651935.7000000002</v>
      </c>
      <c r="P2215" s="57">
        <f t="shared" si="275"/>
        <v>0.22599480607886516</v>
      </c>
      <c r="Q2215" s="68">
        <v>3</v>
      </c>
      <c r="R2215" s="68">
        <v>7</v>
      </c>
      <c r="S2215" s="72">
        <f t="shared" si="276"/>
        <v>30.678322939957599</v>
      </c>
    </row>
    <row r="2216" spans="1:19" x14ac:dyDescent="0.25">
      <c r="A2216" s="68">
        <f t="shared" si="279"/>
        <v>2214</v>
      </c>
      <c r="B2216" s="68" t="s">
        <v>455</v>
      </c>
      <c r="C2216" s="68" t="s">
        <v>627</v>
      </c>
      <c r="D2216" s="68" t="s">
        <v>3088</v>
      </c>
      <c r="E2216" s="68" t="str">
        <f t="shared" si="277"/>
        <v>SERV</v>
      </c>
      <c r="F2216" s="68" t="s">
        <v>626</v>
      </c>
      <c r="G2216" s="68">
        <f t="shared" si="278"/>
        <v>130</v>
      </c>
      <c r="H2216" s="68">
        <f t="shared" si="280"/>
        <v>5</v>
      </c>
      <c r="I2216" s="68" t="str">
        <f t="shared" si="273"/>
        <v>130_5_SERV</v>
      </c>
      <c r="J2216" s="60">
        <v>38.144113844105803</v>
      </c>
      <c r="K2216" s="60">
        <v>0</v>
      </c>
      <c r="L2216" s="60">
        <v>23.7978332787456</v>
      </c>
      <c r="M2216" s="68">
        <v>31</v>
      </c>
      <c r="N2216" s="70">
        <f t="shared" si="274"/>
        <v>0.32653061224489793</v>
      </c>
      <c r="O2216" s="71">
        <v>15215103.039999999</v>
      </c>
      <c r="P2216" s="57">
        <f t="shared" si="275"/>
        <v>0.44936789798099736</v>
      </c>
      <c r="Q2216" s="68">
        <v>16</v>
      </c>
      <c r="R2216" s="68">
        <v>33</v>
      </c>
      <c r="S2216" s="72">
        <f t="shared" si="276"/>
        <v>20.647315707617135</v>
      </c>
    </row>
    <row r="2217" spans="1:19" x14ac:dyDescent="0.25">
      <c r="A2217" s="68">
        <f t="shared" si="279"/>
        <v>2215</v>
      </c>
      <c r="B2217" s="68" t="s">
        <v>455</v>
      </c>
      <c r="C2217" s="68" t="s">
        <v>521</v>
      </c>
      <c r="D2217" s="68" t="s">
        <v>2399</v>
      </c>
      <c r="E2217" s="68" t="str">
        <f t="shared" si="277"/>
        <v>AD</v>
      </c>
      <c r="F2217" s="68" t="s">
        <v>520</v>
      </c>
      <c r="G2217" s="68">
        <f t="shared" si="278"/>
        <v>130</v>
      </c>
      <c r="H2217" s="68">
        <f t="shared" si="280"/>
        <v>6</v>
      </c>
      <c r="I2217" s="68" t="str">
        <f t="shared" si="273"/>
        <v>130_6_AD</v>
      </c>
      <c r="J2217" s="60">
        <v>17.5706135020401</v>
      </c>
      <c r="K2217" s="60">
        <v>17.915019544522</v>
      </c>
      <c r="L2217" s="60">
        <v>57.1419643976378</v>
      </c>
      <c r="M2217" s="68">
        <v>41</v>
      </c>
      <c r="N2217" s="70">
        <f t="shared" si="274"/>
        <v>0.65151515151515149</v>
      </c>
      <c r="O2217" s="71">
        <v>50105842</v>
      </c>
      <c r="P2217" s="57">
        <f t="shared" si="275"/>
        <v>0.68994488566113332</v>
      </c>
      <c r="Q2217" s="68">
        <v>43</v>
      </c>
      <c r="R2217" s="68">
        <v>61</v>
      </c>
      <c r="S2217" s="72">
        <f t="shared" si="276"/>
        <v>30.875865814733299</v>
      </c>
    </row>
    <row r="2218" spans="1:19" x14ac:dyDescent="0.25">
      <c r="A2218" s="68">
        <f t="shared" si="279"/>
        <v>2216</v>
      </c>
      <c r="B2218" s="68" t="s">
        <v>455</v>
      </c>
      <c r="C2218" s="68" t="s">
        <v>521</v>
      </c>
      <c r="D2218" s="68" t="s">
        <v>2860</v>
      </c>
      <c r="E2218" s="68" t="str">
        <f t="shared" si="277"/>
        <v>OP</v>
      </c>
      <c r="F2218" s="68" t="s">
        <v>520</v>
      </c>
      <c r="G2218" s="68">
        <f t="shared" si="278"/>
        <v>130</v>
      </c>
      <c r="H2218" s="68">
        <f t="shared" si="280"/>
        <v>6</v>
      </c>
      <c r="I2218" s="68" t="str">
        <f t="shared" si="273"/>
        <v>130_6_OP</v>
      </c>
      <c r="J2218" s="60">
        <v>43.761518478366199</v>
      </c>
      <c r="K2218" s="60">
        <v>34.524261923536699</v>
      </c>
      <c r="L2218" s="60">
        <v>24.2956671885165</v>
      </c>
      <c r="M2218" s="68">
        <v>12</v>
      </c>
      <c r="N2218" s="70">
        <f t="shared" si="274"/>
        <v>9.0909090909090912E-2</v>
      </c>
      <c r="O2218" s="71">
        <v>16627628.48</v>
      </c>
      <c r="P2218" s="57">
        <f t="shared" si="275"/>
        <v>0.22895827657081194</v>
      </c>
      <c r="Q2218" s="68">
        <v>6</v>
      </c>
      <c r="R2218" s="68">
        <v>12</v>
      </c>
      <c r="S2218" s="72">
        <f t="shared" si="276"/>
        <v>34.193815863473134</v>
      </c>
    </row>
    <row r="2219" spans="1:19" x14ac:dyDescent="0.25">
      <c r="A2219" s="68">
        <f t="shared" si="279"/>
        <v>2217</v>
      </c>
      <c r="B2219" s="68" t="s">
        <v>455</v>
      </c>
      <c r="C2219" s="68" t="s">
        <v>521</v>
      </c>
      <c r="D2219" s="68" t="s">
        <v>3088</v>
      </c>
      <c r="E2219" s="68" t="str">
        <f t="shared" si="277"/>
        <v>SERV</v>
      </c>
      <c r="F2219" s="68" t="s">
        <v>520</v>
      </c>
      <c r="G2219" s="68">
        <f t="shared" si="278"/>
        <v>130</v>
      </c>
      <c r="H2219" s="68">
        <f t="shared" si="280"/>
        <v>6</v>
      </c>
      <c r="I2219" s="68" t="str">
        <f t="shared" si="273"/>
        <v>130_6_SERV</v>
      </c>
      <c r="J2219" s="60">
        <v>25.9206265347193</v>
      </c>
      <c r="K2219" s="60">
        <v>32.693784425162903</v>
      </c>
      <c r="L2219" s="60">
        <v>48.868290451221199</v>
      </c>
      <c r="M2219" s="68">
        <v>21</v>
      </c>
      <c r="N2219" s="70">
        <f t="shared" si="274"/>
        <v>0.25757575757575757</v>
      </c>
      <c r="O2219" s="71">
        <v>5889492.6600000001</v>
      </c>
      <c r="P2219" s="57">
        <f t="shared" si="275"/>
        <v>8.109683776805475E-2</v>
      </c>
      <c r="Q2219" s="68">
        <v>17</v>
      </c>
      <c r="R2219" s="68">
        <v>23</v>
      </c>
      <c r="S2219" s="72">
        <f t="shared" si="276"/>
        <v>35.827567137034471</v>
      </c>
    </row>
    <row r="2220" spans="1:19" x14ac:dyDescent="0.25">
      <c r="A2220" s="68">
        <f t="shared" si="279"/>
        <v>2218</v>
      </c>
      <c r="B2220" s="68" t="s">
        <v>684</v>
      </c>
      <c r="C2220" s="68" t="s">
        <v>2741</v>
      </c>
      <c r="D2220" s="68" t="s">
        <v>2860</v>
      </c>
      <c r="E2220" s="68" t="str">
        <f t="shared" si="277"/>
        <v>OP</v>
      </c>
      <c r="F2220" s="68" t="s">
        <v>2740</v>
      </c>
      <c r="G2220" s="68">
        <f t="shared" si="278"/>
        <v>131</v>
      </c>
      <c r="H2220" s="68">
        <f t="shared" si="280"/>
        <v>1</v>
      </c>
      <c r="I2220" s="68" t="str">
        <f t="shared" si="273"/>
        <v>131_1_OP</v>
      </c>
      <c r="J2220" s="60">
        <v>73.633343471598707</v>
      </c>
      <c r="K2220" s="60">
        <v>56.274137947128601</v>
      </c>
      <c r="L2220" s="60">
        <v>47.243215409859502</v>
      </c>
      <c r="M2220" s="68">
        <v>10</v>
      </c>
      <c r="N2220" s="70">
        <f t="shared" si="274"/>
        <v>0.11940298507462686</v>
      </c>
      <c r="O2220" s="71">
        <v>226052912.28999999</v>
      </c>
      <c r="P2220" s="57">
        <f t="shared" si="275"/>
        <v>0.75007156430020505</v>
      </c>
      <c r="Q2220" s="68">
        <v>8</v>
      </c>
      <c r="R2220" s="68">
        <v>10</v>
      </c>
      <c r="S2220" s="72">
        <f t="shared" si="276"/>
        <v>59.050232276195608</v>
      </c>
    </row>
    <row r="2221" spans="1:19" x14ac:dyDescent="0.25">
      <c r="A2221" s="68">
        <f t="shared" si="279"/>
        <v>2219</v>
      </c>
      <c r="B2221" s="68" t="s">
        <v>684</v>
      </c>
      <c r="C2221" s="68" t="s">
        <v>2741</v>
      </c>
      <c r="D2221" s="68" t="s">
        <v>2893</v>
      </c>
      <c r="E2221" s="68" t="str">
        <f t="shared" si="277"/>
        <v>SOP</v>
      </c>
      <c r="F2221" s="68" t="s">
        <v>2740</v>
      </c>
      <c r="G2221" s="68">
        <f t="shared" si="278"/>
        <v>131</v>
      </c>
      <c r="H2221" s="68">
        <f t="shared" si="280"/>
        <v>1</v>
      </c>
      <c r="I2221" s="68" t="str">
        <f t="shared" si="273"/>
        <v>131_1_SOP</v>
      </c>
      <c r="J2221" s="60">
        <v>21.722388702282402</v>
      </c>
      <c r="K2221" s="60">
        <v>43.696249012659798</v>
      </c>
      <c r="L2221" s="60">
        <v>46.515916012780401</v>
      </c>
      <c r="M2221" s="68">
        <v>99</v>
      </c>
      <c r="N2221" s="70">
        <f t="shared" si="274"/>
        <v>0.88059701492537312</v>
      </c>
      <c r="O2221" s="71">
        <v>75322213.829999998</v>
      </c>
      <c r="P2221" s="57">
        <f t="shared" si="275"/>
        <v>0.24992843569979489</v>
      </c>
      <c r="Q2221" s="68">
        <v>59</v>
      </c>
      <c r="R2221" s="68">
        <v>99</v>
      </c>
      <c r="S2221" s="72">
        <f t="shared" si="276"/>
        <v>37.31151790924087</v>
      </c>
    </row>
    <row r="2222" spans="1:19" x14ac:dyDescent="0.25">
      <c r="A2222" s="68">
        <f t="shared" si="279"/>
        <v>2220</v>
      </c>
      <c r="B2222" s="68" t="s">
        <v>684</v>
      </c>
      <c r="C2222" s="68" t="s">
        <v>685</v>
      </c>
      <c r="D2222" s="68" t="s">
        <v>2399</v>
      </c>
      <c r="E2222" s="68" t="str">
        <f t="shared" si="277"/>
        <v>AD</v>
      </c>
      <c r="F2222" s="68" t="s">
        <v>683</v>
      </c>
      <c r="G2222" s="68">
        <f t="shared" si="278"/>
        <v>131</v>
      </c>
      <c r="H2222" s="68">
        <f t="shared" si="280"/>
        <v>2</v>
      </c>
      <c r="I2222" s="68" t="str">
        <f t="shared" si="273"/>
        <v>131_2_AD</v>
      </c>
      <c r="J2222" s="60">
        <v>19.814211595274799</v>
      </c>
      <c r="K2222" s="60">
        <v>41.354077558106603</v>
      </c>
      <c r="L2222" s="60">
        <v>29.045920099280199</v>
      </c>
      <c r="M2222" s="68">
        <v>75</v>
      </c>
      <c r="N2222" s="70">
        <f t="shared" si="274"/>
        <v>0.12450592885375494</v>
      </c>
      <c r="O2222" s="71">
        <v>25306177.811000001</v>
      </c>
      <c r="P2222" s="57">
        <f t="shared" si="275"/>
        <v>7.8686863476659062E-3</v>
      </c>
      <c r="Q2222" s="68">
        <v>63</v>
      </c>
      <c r="R2222" s="68">
        <v>79</v>
      </c>
      <c r="S2222" s="72">
        <f t="shared" si="276"/>
        <v>30.071403084220535</v>
      </c>
    </row>
    <row r="2223" spans="1:19" x14ac:dyDescent="0.25">
      <c r="A2223" s="68">
        <f t="shared" si="279"/>
        <v>2221</v>
      </c>
      <c r="B2223" s="68" t="s">
        <v>684</v>
      </c>
      <c r="C2223" s="68" t="s">
        <v>685</v>
      </c>
      <c r="D2223" s="68" t="s">
        <v>2860</v>
      </c>
      <c r="E2223" s="68" t="str">
        <f t="shared" si="277"/>
        <v>OP</v>
      </c>
      <c r="F2223" s="68" t="s">
        <v>683</v>
      </c>
      <c r="G2223" s="68">
        <f t="shared" si="278"/>
        <v>131</v>
      </c>
      <c r="H2223" s="68">
        <f t="shared" si="280"/>
        <v>2</v>
      </c>
      <c r="I2223" s="68" t="str">
        <f t="shared" si="273"/>
        <v>131_2_OP</v>
      </c>
      <c r="J2223" s="60">
        <v>14.243928711767699</v>
      </c>
      <c r="K2223" s="60">
        <v>45.610662121542703</v>
      </c>
      <c r="L2223" s="60">
        <v>38.934720480349299</v>
      </c>
      <c r="M2223" s="68">
        <v>64</v>
      </c>
      <c r="N2223" s="70">
        <f t="shared" si="274"/>
        <v>0.10276679841897234</v>
      </c>
      <c r="O2223" s="71">
        <v>1133167840.5599999</v>
      </c>
      <c r="P2223" s="57">
        <f t="shared" si="275"/>
        <v>0.35234646587967611</v>
      </c>
      <c r="Q2223" s="68">
        <v>52</v>
      </c>
      <c r="R2223" s="68">
        <v>64</v>
      </c>
      <c r="S2223" s="72">
        <f t="shared" si="276"/>
        <v>32.929770437886567</v>
      </c>
    </row>
    <row r="2224" spans="1:19" x14ac:dyDescent="0.25">
      <c r="A2224" s="68">
        <f t="shared" si="279"/>
        <v>2222</v>
      </c>
      <c r="B2224" s="68" t="s">
        <v>684</v>
      </c>
      <c r="C2224" s="68" t="s">
        <v>685</v>
      </c>
      <c r="D2224" s="68" t="s">
        <v>3088</v>
      </c>
      <c r="E2224" s="68" t="str">
        <f t="shared" si="277"/>
        <v>SERV</v>
      </c>
      <c r="F2224" s="69" t="s">
        <v>683</v>
      </c>
      <c r="G2224" s="68">
        <f t="shared" si="278"/>
        <v>131</v>
      </c>
      <c r="H2224" s="68">
        <f t="shared" si="280"/>
        <v>2</v>
      </c>
      <c r="I2224" s="68" t="str">
        <f t="shared" si="273"/>
        <v>131_2_SERV</v>
      </c>
      <c r="J2224" s="60">
        <v>34.380435398859099</v>
      </c>
      <c r="K2224" s="60">
        <v>40.042020777600598</v>
      </c>
      <c r="L2224" s="60">
        <v>37.699432659219397</v>
      </c>
      <c r="M2224" s="68">
        <v>477</v>
      </c>
      <c r="N2224" s="70">
        <f t="shared" si="274"/>
        <v>0.46245059288537549</v>
      </c>
      <c r="O2224" s="71">
        <v>1409512682.3703499</v>
      </c>
      <c r="P2224" s="57">
        <f t="shared" si="275"/>
        <v>0.4382729499280022</v>
      </c>
      <c r="Q2224" s="68">
        <v>234</v>
      </c>
      <c r="R2224" s="68">
        <v>527</v>
      </c>
      <c r="S2224" s="72">
        <f t="shared" si="276"/>
        <v>37.37396294522636</v>
      </c>
    </row>
    <row r="2225" spans="1:19" x14ac:dyDescent="0.25">
      <c r="A2225" s="68">
        <f t="shared" si="279"/>
        <v>2223</v>
      </c>
      <c r="B2225" s="68" t="s">
        <v>684</v>
      </c>
      <c r="C2225" s="68" t="s">
        <v>685</v>
      </c>
      <c r="D2225" s="68" t="s">
        <v>2893</v>
      </c>
      <c r="E2225" s="68" t="str">
        <f t="shared" si="277"/>
        <v>SOP</v>
      </c>
      <c r="F2225" s="68" t="s">
        <v>683</v>
      </c>
      <c r="G2225" s="68">
        <f t="shared" si="278"/>
        <v>131</v>
      </c>
      <c r="H2225" s="68">
        <f t="shared" si="280"/>
        <v>2</v>
      </c>
      <c r="I2225" s="68" t="str">
        <f t="shared" si="273"/>
        <v>131_2_SOP</v>
      </c>
      <c r="J2225" s="60">
        <v>12.2903576653607</v>
      </c>
      <c r="K2225" s="60">
        <v>34.798780894017902</v>
      </c>
      <c r="L2225" s="60">
        <v>42.954010446637099</v>
      </c>
      <c r="M2225" s="68">
        <v>376</v>
      </c>
      <c r="N2225" s="70">
        <f t="shared" si="274"/>
        <v>0.31027667984189722</v>
      </c>
      <c r="O2225" s="71">
        <v>648074620.40999901</v>
      </c>
      <c r="P2225" s="57">
        <f t="shared" si="275"/>
        <v>0.20151189784465567</v>
      </c>
      <c r="Q2225" s="68">
        <v>157</v>
      </c>
      <c r="R2225" s="68">
        <v>376</v>
      </c>
      <c r="S2225" s="72">
        <f t="shared" si="276"/>
        <v>30.014383002005236</v>
      </c>
    </row>
    <row r="2226" spans="1:19" x14ac:dyDescent="0.25">
      <c r="A2226" s="68">
        <f t="shared" si="279"/>
        <v>2224</v>
      </c>
      <c r="B2226" s="68" t="s">
        <v>2329</v>
      </c>
      <c r="C2226" s="68" t="s">
        <v>2330</v>
      </c>
      <c r="D2226" s="68" t="s">
        <v>2399</v>
      </c>
      <c r="E2226" s="68" t="str">
        <f t="shared" si="277"/>
        <v>AD</v>
      </c>
      <c r="F2226" s="68" t="s">
        <v>2328</v>
      </c>
      <c r="G2226" s="68">
        <f t="shared" si="278"/>
        <v>132</v>
      </c>
      <c r="H2226" s="68">
        <f t="shared" si="280"/>
        <v>1</v>
      </c>
      <c r="I2226" s="68" t="str">
        <f t="shared" si="273"/>
        <v>132_1_AD</v>
      </c>
      <c r="J2226" s="60">
        <v>33.801311307697901</v>
      </c>
      <c r="K2226" s="60">
        <v>82.304397529337805</v>
      </c>
      <c r="L2226" s="60">
        <v>56.1491204474748</v>
      </c>
      <c r="M2226" s="68">
        <v>31</v>
      </c>
      <c r="N2226" s="70">
        <f t="shared" si="274"/>
        <v>0.15483870967741936</v>
      </c>
      <c r="O2226" s="71">
        <v>8846149.6999999993</v>
      </c>
      <c r="P2226" s="57">
        <f t="shared" si="275"/>
        <v>0.12623785043487887</v>
      </c>
      <c r="Q2226" s="68">
        <v>24</v>
      </c>
      <c r="R2226" s="68">
        <v>31</v>
      </c>
      <c r="S2226" s="72">
        <f t="shared" si="276"/>
        <v>57.418276428170167</v>
      </c>
    </row>
    <row r="2227" spans="1:19" x14ac:dyDescent="0.25">
      <c r="A2227" s="68">
        <f t="shared" si="279"/>
        <v>2225</v>
      </c>
      <c r="B2227" s="68" t="s">
        <v>2329</v>
      </c>
      <c r="C2227" s="68" t="s">
        <v>2330</v>
      </c>
      <c r="D2227" s="68" t="s">
        <v>2456</v>
      </c>
      <c r="E2227" s="68" t="str">
        <f t="shared" si="277"/>
        <v>AR</v>
      </c>
      <c r="F2227" s="68" t="s">
        <v>2328</v>
      </c>
      <c r="G2227" s="68">
        <f t="shared" si="278"/>
        <v>132</v>
      </c>
      <c r="H2227" s="68">
        <f t="shared" si="280"/>
        <v>1</v>
      </c>
      <c r="I2227" s="68" t="str">
        <f t="shared" si="273"/>
        <v>132_1_AR</v>
      </c>
      <c r="J2227" s="60">
        <v>47.727659146887802</v>
      </c>
      <c r="K2227" s="60">
        <v>38.464887220090802</v>
      </c>
      <c r="L2227" s="60">
        <v>48.029641775581801</v>
      </c>
      <c r="M2227" s="68">
        <v>5</v>
      </c>
      <c r="N2227" s="70">
        <f t="shared" si="274"/>
        <v>3.2258064516129031E-2</v>
      </c>
      <c r="O2227" s="71">
        <v>2354321.89</v>
      </c>
      <c r="P2227" s="57">
        <f t="shared" si="275"/>
        <v>3.3597050095747462E-2</v>
      </c>
      <c r="Q2227" s="68">
        <v>5</v>
      </c>
      <c r="R2227" s="68">
        <v>5</v>
      </c>
      <c r="S2227" s="72">
        <f t="shared" si="276"/>
        <v>44.740729380853473</v>
      </c>
    </row>
    <row r="2228" spans="1:19" x14ac:dyDescent="0.25">
      <c r="A2228" s="68">
        <f t="shared" si="279"/>
        <v>2226</v>
      </c>
      <c r="B2228" s="68" t="s">
        <v>2329</v>
      </c>
      <c r="C2228" s="68" t="s">
        <v>2330</v>
      </c>
      <c r="D2228" s="68" t="s">
        <v>3088</v>
      </c>
      <c r="E2228" s="68" t="str">
        <f t="shared" si="277"/>
        <v>SERV</v>
      </c>
      <c r="F2228" s="68" t="s">
        <v>2328</v>
      </c>
      <c r="G2228" s="68">
        <f t="shared" si="278"/>
        <v>132</v>
      </c>
      <c r="H2228" s="68">
        <f t="shared" si="280"/>
        <v>1</v>
      </c>
      <c r="I2228" s="68" t="str">
        <f t="shared" si="273"/>
        <v>132_1_SERV</v>
      </c>
      <c r="J2228" s="60">
        <v>23.151689397955899</v>
      </c>
      <c r="K2228" s="60">
        <v>90.501624201405093</v>
      </c>
      <c r="L2228" s="60">
        <v>63.421798535040402</v>
      </c>
      <c r="M2228" s="68">
        <v>242</v>
      </c>
      <c r="N2228" s="70">
        <f t="shared" si="274"/>
        <v>0.81290322580645158</v>
      </c>
      <c r="O2228" s="71">
        <v>58874784.519999899</v>
      </c>
      <c r="P2228" s="57">
        <f t="shared" si="275"/>
        <v>0.84016509946937368</v>
      </c>
      <c r="Q2228" s="68">
        <v>126</v>
      </c>
      <c r="R2228" s="68">
        <v>242</v>
      </c>
      <c r="S2228" s="72">
        <f t="shared" si="276"/>
        <v>59.025037378133796</v>
      </c>
    </row>
    <row r="2229" spans="1:19" x14ac:dyDescent="0.25">
      <c r="A2229" s="68">
        <f t="shared" si="279"/>
        <v>2227</v>
      </c>
      <c r="B2229" s="68" t="s">
        <v>2246</v>
      </c>
      <c r="C2229" s="68" t="s">
        <v>2247</v>
      </c>
      <c r="D2229" s="68" t="s">
        <v>2399</v>
      </c>
      <c r="E2229" s="68" t="str">
        <f t="shared" si="277"/>
        <v>AD</v>
      </c>
      <c r="F2229" s="68" t="s">
        <v>2245</v>
      </c>
      <c r="G2229" s="68">
        <f t="shared" si="278"/>
        <v>133</v>
      </c>
      <c r="H2229" s="68">
        <f t="shared" si="280"/>
        <v>1</v>
      </c>
      <c r="I2229" s="68" t="str">
        <f t="shared" si="273"/>
        <v>133_1_AD</v>
      </c>
      <c r="J2229" s="60">
        <v>27.938651487262099</v>
      </c>
      <c r="K2229" s="60">
        <v>65.264491833364204</v>
      </c>
      <c r="L2229" s="60">
        <v>65.560532959761503</v>
      </c>
      <c r="M2229" s="68">
        <v>17</v>
      </c>
      <c r="N2229" s="70">
        <f t="shared" si="274"/>
        <v>0.12962962962962962</v>
      </c>
      <c r="O2229" s="71">
        <v>140961148.9244</v>
      </c>
      <c r="P2229" s="57">
        <f t="shared" si="275"/>
        <v>1.1601404429241989E-3</v>
      </c>
      <c r="Q2229" s="68">
        <v>28</v>
      </c>
      <c r="R2229" s="68">
        <v>30</v>
      </c>
      <c r="S2229" s="72">
        <f t="shared" si="276"/>
        <v>52.921225426795935</v>
      </c>
    </row>
    <row r="2230" spans="1:19" x14ac:dyDescent="0.25">
      <c r="A2230" s="68">
        <f t="shared" si="279"/>
        <v>2228</v>
      </c>
      <c r="B2230" s="68" t="s">
        <v>2246</v>
      </c>
      <c r="C2230" s="68" t="s">
        <v>2247</v>
      </c>
      <c r="D2230" s="68" t="s">
        <v>2456</v>
      </c>
      <c r="E2230" s="68" t="str">
        <f t="shared" si="277"/>
        <v>AR</v>
      </c>
      <c r="F2230" s="68" t="s">
        <v>2245</v>
      </c>
      <c r="G2230" s="68">
        <f t="shared" si="278"/>
        <v>133</v>
      </c>
      <c r="H2230" s="68">
        <f t="shared" si="280"/>
        <v>1</v>
      </c>
      <c r="I2230" s="68" t="str">
        <f t="shared" si="273"/>
        <v>133_1_AR</v>
      </c>
      <c r="J2230" s="60">
        <v>64.691211231024795</v>
      </c>
      <c r="K2230" s="60">
        <v>44.690229369031002</v>
      </c>
      <c r="L2230" s="60">
        <v>15.6193956993762</v>
      </c>
      <c r="M2230" s="68">
        <v>3</v>
      </c>
      <c r="N2230" s="70">
        <f t="shared" si="274"/>
        <v>1.3888888888888888E-2</v>
      </c>
      <c r="O2230" s="71">
        <v>405539.96</v>
      </c>
      <c r="P2230" s="57">
        <f t="shared" si="275"/>
        <v>3.3376807184665516E-6</v>
      </c>
      <c r="Q2230" s="68">
        <v>3</v>
      </c>
      <c r="R2230" s="68">
        <v>3</v>
      </c>
      <c r="S2230" s="72">
        <f t="shared" si="276"/>
        <v>41.666945433144001</v>
      </c>
    </row>
    <row r="2231" spans="1:19" x14ac:dyDescent="0.25">
      <c r="A2231" s="68">
        <f t="shared" si="279"/>
        <v>2229</v>
      </c>
      <c r="B2231" s="68" t="s">
        <v>2246</v>
      </c>
      <c r="C2231" s="68" t="s">
        <v>2247</v>
      </c>
      <c r="D2231" s="68" t="s">
        <v>2860</v>
      </c>
      <c r="E2231" s="68" t="str">
        <f t="shared" si="277"/>
        <v>OP</v>
      </c>
      <c r="F2231" s="69" t="s">
        <v>2245</v>
      </c>
      <c r="G2231" s="68">
        <f t="shared" si="278"/>
        <v>133</v>
      </c>
      <c r="H2231" s="68">
        <f t="shared" si="280"/>
        <v>1</v>
      </c>
      <c r="I2231" s="68" t="str">
        <f t="shared" si="273"/>
        <v>133_1_OP</v>
      </c>
      <c r="J2231" s="60">
        <v>43.050794531691601</v>
      </c>
      <c r="K2231" s="60">
        <v>63.121310228549902</v>
      </c>
      <c r="L2231" s="60">
        <v>37.7444306991353</v>
      </c>
      <c r="M2231" s="68">
        <v>35</v>
      </c>
      <c r="N2231" s="70">
        <f t="shared" si="274"/>
        <v>0.12962962962962962</v>
      </c>
      <c r="O2231" s="71">
        <v>117129750911.35001</v>
      </c>
      <c r="P2231" s="57">
        <f t="shared" si="275"/>
        <v>0.96400293370745238</v>
      </c>
      <c r="Q2231" s="68">
        <v>28</v>
      </c>
      <c r="R2231" s="68">
        <v>35</v>
      </c>
      <c r="S2231" s="72">
        <f t="shared" si="276"/>
        <v>47.972178486458937</v>
      </c>
    </row>
    <row r="2232" spans="1:19" x14ac:dyDescent="0.25">
      <c r="A2232" s="68">
        <f t="shared" si="279"/>
        <v>2230</v>
      </c>
      <c r="B2232" s="68" t="s">
        <v>2246</v>
      </c>
      <c r="C2232" s="68" t="s">
        <v>2247</v>
      </c>
      <c r="D2232" s="68" t="s">
        <v>3088</v>
      </c>
      <c r="E2232" s="68" t="str">
        <f t="shared" si="277"/>
        <v>SERV</v>
      </c>
      <c r="F2232" s="68" t="s">
        <v>2245</v>
      </c>
      <c r="G2232" s="68">
        <f t="shared" si="278"/>
        <v>133</v>
      </c>
      <c r="H2232" s="68">
        <f t="shared" si="280"/>
        <v>1</v>
      </c>
      <c r="I2232" s="68" t="str">
        <f t="shared" si="273"/>
        <v>133_1_SERV</v>
      </c>
      <c r="J2232" s="60">
        <v>26.084537752251101</v>
      </c>
      <c r="K2232" s="60">
        <v>68.001491137735002</v>
      </c>
      <c r="L2232" s="60">
        <v>84.788292904169893</v>
      </c>
      <c r="M2232" s="68">
        <v>117</v>
      </c>
      <c r="N2232" s="70">
        <f t="shared" si="274"/>
        <v>0.43518518518518517</v>
      </c>
      <c r="O2232" s="71">
        <v>1843834534.62396</v>
      </c>
      <c r="P2232" s="57">
        <f t="shared" si="275"/>
        <v>1.5175153082959169E-2</v>
      </c>
      <c r="Q2232" s="68">
        <v>94</v>
      </c>
      <c r="R2232" s="68">
        <v>117</v>
      </c>
      <c r="S2232" s="72">
        <f t="shared" si="276"/>
        <v>59.624773931385334</v>
      </c>
    </row>
    <row r="2233" spans="1:19" x14ac:dyDescent="0.25">
      <c r="A2233" s="68">
        <f t="shared" si="279"/>
        <v>2231</v>
      </c>
      <c r="B2233" s="68" t="s">
        <v>2246</v>
      </c>
      <c r="C2233" s="68" t="s">
        <v>2247</v>
      </c>
      <c r="D2233" s="68" t="s">
        <v>2893</v>
      </c>
      <c r="E2233" s="68" t="str">
        <f t="shared" si="277"/>
        <v>SOP</v>
      </c>
      <c r="F2233" s="68" t="s">
        <v>2245</v>
      </c>
      <c r="G2233" s="68">
        <f t="shared" si="278"/>
        <v>133</v>
      </c>
      <c r="H2233" s="68">
        <f t="shared" si="280"/>
        <v>1</v>
      </c>
      <c r="I2233" s="68" t="str">
        <f t="shared" si="273"/>
        <v>133_1_SOP</v>
      </c>
      <c r="J2233" s="60">
        <v>16.4531826616908</v>
      </c>
      <c r="K2233" s="60">
        <v>57.8529188990424</v>
      </c>
      <c r="L2233" s="60">
        <v>66.008836954483996</v>
      </c>
      <c r="M2233" s="68">
        <v>86</v>
      </c>
      <c r="N2233" s="70">
        <f t="shared" si="274"/>
        <v>0.29166666666666669</v>
      </c>
      <c r="O2233" s="71">
        <v>2388569084.6066899</v>
      </c>
      <c r="P2233" s="57">
        <f t="shared" si="275"/>
        <v>1.9658435085945784E-2</v>
      </c>
      <c r="Q2233" s="68">
        <v>63</v>
      </c>
      <c r="R2233" s="68">
        <v>86</v>
      </c>
      <c r="S2233" s="72">
        <f t="shared" si="276"/>
        <v>46.771646171739064</v>
      </c>
    </row>
    <row r="2234" spans="1:19" x14ac:dyDescent="0.25">
      <c r="A2234" s="68">
        <f t="shared" si="279"/>
        <v>2232</v>
      </c>
      <c r="B2234" s="68" t="s">
        <v>725</v>
      </c>
      <c r="C2234" s="68" t="s">
        <v>726</v>
      </c>
      <c r="D2234" s="68" t="s">
        <v>2399</v>
      </c>
      <c r="E2234" s="68" t="str">
        <f t="shared" si="277"/>
        <v>AD</v>
      </c>
      <c r="F2234" s="68" t="s">
        <v>724</v>
      </c>
      <c r="G2234" s="68">
        <f t="shared" si="278"/>
        <v>134</v>
      </c>
      <c r="H2234" s="68">
        <f t="shared" si="280"/>
        <v>1</v>
      </c>
      <c r="I2234" s="68" t="str">
        <f t="shared" si="273"/>
        <v>134_1_AD</v>
      </c>
      <c r="J2234" s="60">
        <v>11.785125296189801</v>
      </c>
      <c r="K2234" s="60">
        <v>68.611057557218302</v>
      </c>
      <c r="L2234" s="60">
        <v>54.909434617687303</v>
      </c>
      <c r="M2234" s="68">
        <v>472</v>
      </c>
      <c r="N2234" s="70">
        <f t="shared" si="274"/>
        <v>1</v>
      </c>
      <c r="O2234" s="71">
        <v>1030809095.25</v>
      </c>
      <c r="P2234" s="57">
        <f t="shared" si="275"/>
        <v>1</v>
      </c>
      <c r="Q2234" s="68">
        <v>294</v>
      </c>
      <c r="R2234" s="68">
        <v>949</v>
      </c>
      <c r="S2234" s="72">
        <f t="shared" si="276"/>
        <v>45.101872490365139</v>
      </c>
    </row>
    <row r="2235" spans="1:19" x14ac:dyDescent="0.25">
      <c r="A2235" s="68">
        <f t="shared" si="279"/>
        <v>2233</v>
      </c>
      <c r="B2235" s="68" t="s">
        <v>725</v>
      </c>
      <c r="C2235" s="68" t="s">
        <v>2430</v>
      </c>
      <c r="D2235" s="68" t="s">
        <v>2456</v>
      </c>
      <c r="E2235" s="68" t="str">
        <f t="shared" si="277"/>
        <v>AR</v>
      </c>
      <c r="F2235" s="68" t="s">
        <v>2429</v>
      </c>
      <c r="G2235" s="68">
        <f t="shared" si="278"/>
        <v>134</v>
      </c>
      <c r="H2235" s="68">
        <f t="shared" si="280"/>
        <v>2</v>
      </c>
      <c r="I2235" s="68" t="str">
        <f t="shared" si="273"/>
        <v>134_2_AR</v>
      </c>
      <c r="J2235" s="60">
        <v>30.337414889739399</v>
      </c>
      <c r="K2235" s="60">
        <v>57.676017377266199</v>
      </c>
      <c r="L2235" s="60">
        <v>66.245297147012096</v>
      </c>
      <c r="M2235" s="68">
        <v>5</v>
      </c>
      <c r="N2235" s="70">
        <f t="shared" si="274"/>
        <v>3.0534351145038167E-2</v>
      </c>
      <c r="O2235" s="71">
        <v>31476934.379999999</v>
      </c>
      <c r="P2235" s="57">
        <f t="shared" si="275"/>
        <v>9.6160860046205221E-2</v>
      </c>
      <c r="Q2235" s="68">
        <v>4</v>
      </c>
      <c r="R2235" s="68">
        <v>5</v>
      </c>
      <c r="S2235" s="72">
        <f t="shared" si="276"/>
        <v>51.419576471339234</v>
      </c>
    </row>
    <row r="2236" spans="1:19" x14ac:dyDescent="0.25">
      <c r="A2236" s="68">
        <f t="shared" si="279"/>
        <v>2234</v>
      </c>
      <c r="B2236" s="68" t="s">
        <v>725</v>
      </c>
      <c r="C2236" s="68" t="s">
        <v>2430</v>
      </c>
      <c r="D2236" s="68" t="s">
        <v>3088</v>
      </c>
      <c r="E2236" s="68" t="str">
        <f t="shared" si="277"/>
        <v>SERV</v>
      </c>
      <c r="F2236" s="68" t="s">
        <v>2429</v>
      </c>
      <c r="G2236" s="68">
        <f t="shared" si="278"/>
        <v>134</v>
      </c>
      <c r="H2236" s="68">
        <f t="shared" si="280"/>
        <v>2</v>
      </c>
      <c r="I2236" s="68" t="str">
        <f t="shared" si="273"/>
        <v>134_2_SERV</v>
      </c>
      <c r="J2236" s="60">
        <v>17.245183752084099</v>
      </c>
      <c r="K2236" s="60">
        <v>61.650882571145502</v>
      </c>
      <c r="L2236" s="60">
        <v>57.197964387226101</v>
      </c>
      <c r="M2236" s="68">
        <v>248</v>
      </c>
      <c r="N2236" s="70">
        <f t="shared" si="274"/>
        <v>0.96946564885496178</v>
      </c>
      <c r="O2236" s="71">
        <v>295859305.80000001</v>
      </c>
      <c r="P2236" s="57">
        <f t="shared" si="275"/>
        <v>0.90383913995379483</v>
      </c>
      <c r="Q2236" s="68">
        <v>127</v>
      </c>
      <c r="R2236" s="68">
        <v>268</v>
      </c>
      <c r="S2236" s="72">
        <f t="shared" si="276"/>
        <v>45.36467690348524</v>
      </c>
    </row>
    <row r="2237" spans="1:19" x14ac:dyDescent="0.25">
      <c r="A2237" s="68">
        <f t="shared" si="279"/>
        <v>2235</v>
      </c>
      <c r="B2237" s="68" t="s">
        <v>565</v>
      </c>
      <c r="C2237" s="68" t="s">
        <v>2642</v>
      </c>
      <c r="D2237" s="68" t="s">
        <v>2860</v>
      </c>
      <c r="E2237" s="68" t="str">
        <f t="shared" si="277"/>
        <v>OP</v>
      </c>
      <c r="F2237" s="68" t="s">
        <v>2641</v>
      </c>
      <c r="G2237" s="68">
        <f t="shared" si="278"/>
        <v>135</v>
      </c>
      <c r="H2237" s="68">
        <f t="shared" si="280"/>
        <v>1</v>
      </c>
      <c r="I2237" s="68" t="str">
        <f t="shared" si="273"/>
        <v>135_1_OP</v>
      </c>
      <c r="J2237" s="60">
        <v>35.534307917525602</v>
      </c>
      <c r="K2237" s="60">
        <v>53.321087477446198</v>
      </c>
      <c r="L2237" s="60">
        <v>38.913008851194199</v>
      </c>
      <c r="M2237" s="68">
        <v>19</v>
      </c>
      <c r="N2237" s="70">
        <f t="shared" si="274"/>
        <v>0.63636363636363635</v>
      </c>
      <c r="O2237" s="71">
        <v>491358193.25999999</v>
      </c>
      <c r="P2237" s="57">
        <f t="shared" si="275"/>
        <v>0.92802583937108851</v>
      </c>
      <c r="Q2237" s="68">
        <v>14</v>
      </c>
      <c r="R2237" s="68">
        <v>19</v>
      </c>
      <c r="S2237" s="72">
        <f t="shared" si="276"/>
        <v>42.589468082055333</v>
      </c>
    </row>
    <row r="2238" spans="1:19" x14ac:dyDescent="0.25">
      <c r="A2238" s="68">
        <f t="shared" si="279"/>
        <v>2236</v>
      </c>
      <c r="B2238" s="68" t="s">
        <v>565</v>
      </c>
      <c r="C2238" s="68" t="s">
        <v>2642</v>
      </c>
      <c r="D2238" s="68" t="s">
        <v>2893</v>
      </c>
      <c r="E2238" s="68" t="str">
        <f t="shared" si="277"/>
        <v>SOP</v>
      </c>
      <c r="F2238" s="68" t="s">
        <v>2641</v>
      </c>
      <c r="G2238" s="68">
        <f t="shared" si="278"/>
        <v>135</v>
      </c>
      <c r="H2238" s="68">
        <f t="shared" si="280"/>
        <v>1</v>
      </c>
      <c r="I2238" s="68" t="str">
        <f t="shared" si="273"/>
        <v>135_1_SOP</v>
      </c>
      <c r="J2238" s="60">
        <v>26.564894942918599</v>
      </c>
      <c r="K2238" s="60">
        <v>39.6850566855856</v>
      </c>
      <c r="L2238" s="60">
        <v>45.652949963453104</v>
      </c>
      <c r="M2238" s="68">
        <v>8</v>
      </c>
      <c r="N2238" s="70">
        <f t="shared" si="274"/>
        <v>0.36363636363636365</v>
      </c>
      <c r="O2238" s="71">
        <v>38107875.909999996</v>
      </c>
      <c r="P2238" s="57">
        <f t="shared" si="275"/>
        <v>7.1974160628911599E-2</v>
      </c>
      <c r="Q2238" s="68">
        <v>8</v>
      </c>
      <c r="R2238" s="68">
        <v>8</v>
      </c>
      <c r="S2238" s="72">
        <f t="shared" si="276"/>
        <v>37.300967197319096</v>
      </c>
    </row>
    <row r="2239" spans="1:19" x14ac:dyDescent="0.25">
      <c r="A2239" s="68">
        <f t="shared" si="279"/>
        <v>2237</v>
      </c>
      <c r="B2239" s="68" t="s">
        <v>565</v>
      </c>
      <c r="C2239" s="68" t="s">
        <v>566</v>
      </c>
      <c r="D2239" s="68" t="s">
        <v>2399</v>
      </c>
      <c r="E2239" s="68" t="str">
        <f t="shared" si="277"/>
        <v>AD</v>
      </c>
      <c r="F2239" s="68" t="s">
        <v>564</v>
      </c>
      <c r="G2239" s="68">
        <f t="shared" si="278"/>
        <v>135</v>
      </c>
      <c r="H2239" s="68">
        <f t="shared" si="280"/>
        <v>2</v>
      </c>
      <c r="I2239" s="68" t="str">
        <f t="shared" si="273"/>
        <v>135_2_AD</v>
      </c>
      <c r="J2239" s="60">
        <v>8.7583302297252903</v>
      </c>
      <c r="K2239" s="60">
        <v>79.601361790766106</v>
      </c>
      <c r="L2239" s="60">
        <v>61.842772698880403</v>
      </c>
      <c r="M2239" s="68">
        <v>2710</v>
      </c>
      <c r="N2239" s="70">
        <f t="shared" si="274"/>
        <v>0.7544696066746126</v>
      </c>
      <c r="O2239" s="71">
        <v>3339242730.3611102</v>
      </c>
      <c r="P2239" s="57">
        <f t="shared" si="275"/>
        <v>0.74031067664994699</v>
      </c>
      <c r="Q2239" s="68">
        <v>633</v>
      </c>
      <c r="R2239" s="68">
        <v>4391</v>
      </c>
      <c r="S2239" s="72">
        <f t="shared" si="276"/>
        <v>50.067488239790599</v>
      </c>
    </row>
    <row r="2240" spans="1:19" x14ac:dyDescent="0.25">
      <c r="A2240" s="68">
        <f t="shared" si="279"/>
        <v>2238</v>
      </c>
      <c r="B2240" s="68" t="s">
        <v>565</v>
      </c>
      <c r="C2240" s="68" t="s">
        <v>566</v>
      </c>
      <c r="D2240" s="68" t="s">
        <v>2456</v>
      </c>
      <c r="E2240" s="68" t="str">
        <f t="shared" si="277"/>
        <v>AR</v>
      </c>
      <c r="F2240" s="68" t="s">
        <v>564</v>
      </c>
      <c r="G2240" s="68">
        <f t="shared" si="278"/>
        <v>135</v>
      </c>
      <c r="H2240" s="68">
        <f t="shared" si="280"/>
        <v>2</v>
      </c>
      <c r="I2240" s="68" t="str">
        <f t="shared" si="273"/>
        <v>135_2_AR</v>
      </c>
      <c r="J2240" s="60">
        <v>35.242204656123597</v>
      </c>
      <c r="K2240" s="60">
        <v>65.948101875637207</v>
      </c>
      <c r="L2240" s="60">
        <v>38.121839613001796</v>
      </c>
      <c r="M2240" s="68">
        <v>16</v>
      </c>
      <c r="N2240" s="70">
        <f t="shared" si="274"/>
        <v>1.3110846245530394E-2</v>
      </c>
      <c r="O2240" s="71">
        <v>153286940.28</v>
      </c>
      <c r="P2240" s="57">
        <f t="shared" si="275"/>
        <v>3.3983740519520404E-2</v>
      </c>
      <c r="Q2240" s="68">
        <v>11</v>
      </c>
      <c r="R2240" s="68">
        <v>17</v>
      </c>
      <c r="S2240" s="72">
        <f t="shared" si="276"/>
        <v>46.4373820482542</v>
      </c>
    </row>
    <row r="2241" spans="1:19" x14ac:dyDescent="0.25">
      <c r="A2241" s="68">
        <f t="shared" si="279"/>
        <v>2239</v>
      </c>
      <c r="B2241" s="68" t="s">
        <v>565</v>
      </c>
      <c r="C2241" s="68" t="s">
        <v>566</v>
      </c>
      <c r="D2241" s="68" t="s">
        <v>3088</v>
      </c>
      <c r="E2241" s="68" t="str">
        <f t="shared" si="277"/>
        <v>SERV</v>
      </c>
      <c r="F2241" s="68" t="s">
        <v>564</v>
      </c>
      <c r="G2241" s="68">
        <f t="shared" si="278"/>
        <v>135</v>
      </c>
      <c r="H2241" s="68">
        <f t="shared" si="280"/>
        <v>2</v>
      </c>
      <c r="I2241" s="68" t="str">
        <f t="shared" si="273"/>
        <v>135_2_SERV</v>
      </c>
      <c r="J2241" s="60">
        <v>17.445068580507002</v>
      </c>
      <c r="K2241" s="60">
        <v>67.295349711966793</v>
      </c>
      <c r="L2241" s="60">
        <v>59.287568292231001</v>
      </c>
      <c r="M2241" s="68">
        <v>479</v>
      </c>
      <c r="N2241" s="70">
        <f t="shared" si="274"/>
        <v>0.23241954707985699</v>
      </c>
      <c r="O2241" s="71">
        <v>1018066806.86999</v>
      </c>
      <c r="P2241" s="57">
        <f t="shared" si="275"/>
        <v>0.22570558283053252</v>
      </c>
      <c r="Q2241" s="68">
        <v>195</v>
      </c>
      <c r="R2241" s="68">
        <v>485</v>
      </c>
      <c r="S2241" s="72">
        <f t="shared" si="276"/>
        <v>48.009328861568264</v>
      </c>
    </row>
    <row r="2242" spans="1:19" x14ac:dyDescent="0.25">
      <c r="A2242" s="68">
        <f t="shared" si="279"/>
        <v>2240</v>
      </c>
      <c r="B2242" s="68" t="s">
        <v>565</v>
      </c>
      <c r="C2242" s="68" t="s">
        <v>3068</v>
      </c>
      <c r="D2242" s="68" t="s">
        <v>3088</v>
      </c>
      <c r="E2242" s="68" t="str">
        <f t="shared" si="277"/>
        <v>SERV</v>
      </c>
      <c r="F2242" s="68" t="s">
        <v>3067</v>
      </c>
      <c r="G2242" s="68">
        <f t="shared" si="278"/>
        <v>135</v>
      </c>
      <c r="H2242" s="68">
        <f t="shared" si="280"/>
        <v>3</v>
      </c>
      <c r="I2242" s="68" t="str">
        <f t="shared" si="273"/>
        <v>135_3_SERV</v>
      </c>
      <c r="J2242" s="60">
        <v>56.261653872324402</v>
      </c>
      <c r="K2242" s="60">
        <v>39.224225108520898</v>
      </c>
      <c r="L2242" s="60">
        <v>10.264163777244701</v>
      </c>
      <c r="M2242" s="68">
        <v>13</v>
      </c>
      <c r="N2242" s="70">
        <f t="shared" si="274"/>
        <v>1</v>
      </c>
      <c r="O2242" s="71">
        <v>41818598.43</v>
      </c>
      <c r="P2242" s="57">
        <f t="shared" si="275"/>
        <v>1</v>
      </c>
      <c r="Q2242" s="68">
        <v>11</v>
      </c>
      <c r="R2242" s="68">
        <v>13</v>
      </c>
      <c r="S2242" s="72">
        <f t="shared" si="276"/>
        <v>35.250014252696666</v>
      </c>
    </row>
    <row r="2243" spans="1:19" x14ac:dyDescent="0.25">
      <c r="A2243" s="68">
        <f t="shared" si="279"/>
        <v>2241</v>
      </c>
      <c r="B2243" s="68" t="s">
        <v>1862</v>
      </c>
      <c r="C2243" s="68" t="s">
        <v>1946</v>
      </c>
      <c r="D2243" s="68" t="s">
        <v>2399</v>
      </c>
      <c r="E2243" s="68" t="str">
        <f t="shared" si="277"/>
        <v>AD</v>
      </c>
      <c r="F2243" s="68" t="s">
        <v>1945</v>
      </c>
      <c r="G2243" s="68">
        <f t="shared" si="278"/>
        <v>136</v>
      </c>
      <c r="H2243" s="68">
        <f t="shared" si="280"/>
        <v>1</v>
      </c>
      <c r="I2243" s="68" t="str">
        <f t="shared" ref="I2243:I2306" si="281">CONCATENATE(G2243,"_",H2243,"_",E2243)</f>
        <v>136_1_AD</v>
      </c>
      <c r="J2243" s="60">
        <v>12.655888722211101</v>
      </c>
      <c r="K2243" s="60">
        <v>45.654989578019702</v>
      </c>
      <c r="L2243" s="60">
        <v>38.153750368626199</v>
      </c>
      <c r="M2243" s="68">
        <v>189</v>
      </c>
      <c r="N2243" s="70">
        <f t="shared" ref="N2243:N2306" si="282">Q2243/SUMIF($C$3:$C$3832,C2243,$Q$3:$Q$3832)</f>
        <v>0.79057591623036649</v>
      </c>
      <c r="O2243" s="71">
        <v>1540712104.18118</v>
      </c>
      <c r="P2243" s="57">
        <f t="shared" ref="P2243:P2306" si="283">O2243/SUMIF($C$3:$C$3832,C2243,$O$3:$O$3832)</f>
        <v>0.76595248864350751</v>
      </c>
      <c r="Q2243" s="68">
        <v>604</v>
      </c>
      <c r="R2243" s="68">
        <v>2653</v>
      </c>
      <c r="S2243" s="72">
        <f t="shared" ref="S2243:S2306" si="284">AVERAGE(J2243:L2243)</f>
        <v>32.154876222952332</v>
      </c>
    </row>
    <row r="2244" spans="1:19" x14ac:dyDescent="0.25">
      <c r="A2244" s="68">
        <f t="shared" si="279"/>
        <v>2242</v>
      </c>
      <c r="B2244" s="68" t="s">
        <v>1862</v>
      </c>
      <c r="C2244" s="68" t="s">
        <v>1946</v>
      </c>
      <c r="D2244" s="68" t="s">
        <v>3088</v>
      </c>
      <c r="E2244" s="68" t="str">
        <f t="shared" ref="E2244:E2307" si="285">IF(D2244="Adquisiciones","AD",IF(D2244="Arrendamientos","AR",IF(D2244="Servicios","SERV",IF(D2244="Obra pública","OP",IF(D2244="Servicios relacionados con la OP","SOP","")))))</f>
        <v>SERV</v>
      </c>
      <c r="F2244" s="68" t="s">
        <v>1945</v>
      </c>
      <c r="G2244" s="68">
        <f t="shared" ref="G2244:G2307" si="286">IF(B2244&lt;&gt;B2243,G2243+1,G2243)</f>
        <v>136</v>
      </c>
      <c r="H2244" s="68">
        <f t="shared" si="280"/>
        <v>1</v>
      </c>
      <c r="I2244" s="68" t="str">
        <f t="shared" si="281"/>
        <v>136_1_SERV</v>
      </c>
      <c r="J2244" s="60">
        <v>20.437771418954899</v>
      </c>
      <c r="K2244" s="60">
        <v>43.3443556364182</v>
      </c>
      <c r="L2244" s="60">
        <v>42.8297613786985</v>
      </c>
      <c r="M2244" s="68">
        <v>260</v>
      </c>
      <c r="N2244" s="70">
        <f t="shared" si="282"/>
        <v>0.20942408376963351</v>
      </c>
      <c r="O2244" s="71">
        <v>470786163.69410598</v>
      </c>
      <c r="P2244" s="57">
        <f t="shared" si="283"/>
        <v>0.23404751135649249</v>
      </c>
      <c r="Q2244" s="68">
        <v>160</v>
      </c>
      <c r="R2244" s="68">
        <v>389</v>
      </c>
      <c r="S2244" s="72">
        <f t="shared" si="284"/>
        <v>35.537296144690536</v>
      </c>
    </row>
    <row r="2245" spans="1:19" x14ac:dyDescent="0.25">
      <c r="A2245" s="68">
        <f t="shared" ref="A2245:A2308" si="287">A2244+1</f>
        <v>2243</v>
      </c>
      <c r="B2245" s="68" t="s">
        <v>1862</v>
      </c>
      <c r="C2245" s="68" t="s">
        <v>2828</v>
      </c>
      <c r="D2245" s="68" t="s">
        <v>2860</v>
      </c>
      <c r="E2245" s="68" t="str">
        <f t="shared" si="285"/>
        <v>OP</v>
      </c>
      <c r="F2245" s="68" t="s">
        <v>2827</v>
      </c>
      <c r="G2245" s="68">
        <f t="shared" si="286"/>
        <v>136</v>
      </c>
      <c r="H2245" s="68">
        <f t="shared" si="280"/>
        <v>2</v>
      </c>
      <c r="I2245" s="68" t="str">
        <f t="shared" si="281"/>
        <v>136_2_OP</v>
      </c>
      <c r="J2245" s="60">
        <v>84.619777943929705</v>
      </c>
      <c r="K2245" s="60">
        <v>34.9203025179104</v>
      </c>
      <c r="L2245" s="60">
        <v>13.875147928173799</v>
      </c>
      <c r="M2245" s="68">
        <v>8</v>
      </c>
      <c r="N2245" s="70">
        <f t="shared" si="282"/>
        <v>1</v>
      </c>
      <c r="O2245" s="71">
        <v>1245054.8799999999</v>
      </c>
      <c r="P2245" s="57">
        <f t="shared" si="283"/>
        <v>1</v>
      </c>
      <c r="Q2245" s="68">
        <v>3</v>
      </c>
      <c r="R2245" s="68">
        <v>8</v>
      </c>
      <c r="S2245" s="72">
        <f t="shared" si="284"/>
        <v>44.4717427966713</v>
      </c>
    </row>
    <row r="2246" spans="1:19" x14ac:dyDescent="0.25">
      <c r="A2246" s="68">
        <f t="shared" si="287"/>
        <v>2244</v>
      </c>
      <c r="B2246" s="68" t="s">
        <v>1862</v>
      </c>
      <c r="C2246" s="68" t="s">
        <v>1863</v>
      </c>
      <c r="D2246" s="68" t="s">
        <v>2399</v>
      </c>
      <c r="E2246" s="68" t="str">
        <f t="shared" si="285"/>
        <v>AD</v>
      </c>
      <c r="F2246" s="68" t="s">
        <v>1861</v>
      </c>
      <c r="G2246" s="68">
        <f t="shared" si="286"/>
        <v>136</v>
      </c>
      <c r="H2246" s="68">
        <f t="shared" si="280"/>
        <v>3</v>
      </c>
      <c r="I2246" s="68" t="str">
        <f t="shared" si="281"/>
        <v>136_3_AD</v>
      </c>
      <c r="J2246" s="60">
        <v>17.2865359164045</v>
      </c>
      <c r="K2246" s="60">
        <v>65.804637299036401</v>
      </c>
      <c r="L2246" s="60">
        <v>71.812184804723898</v>
      </c>
      <c r="M2246" s="68">
        <v>884</v>
      </c>
      <c r="N2246" s="70">
        <f t="shared" si="282"/>
        <v>0.96319018404907975</v>
      </c>
      <c r="O2246" s="71">
        <v>1125351465.7723</v>
      </c>
      <c r="P2246" s="57">
        <f t="shared" si="283"/>
        <v>0.94608921645459743</v>
      </c>
      <c r="Q2246" s="68">
        <v>314</v>
      </c>
      <c r="R2246" s="68">
        <v>1701</v>
      </c>
      <c r="S2246" s="72">
        <f t="shared" si="284"/>
        <v>51.634452673388267</v>
      </c>
    </row>
    <row r="2247" spans="1:19" x14ac:dyDescent="0.25">
      <c r="A2247" s="68">
        <f t="shared" si="287"/>
        <v>2245</v>
      </c>
      <c r="B2247" s="68" t="s">
        <v>1862</v>
      </c>
      <c r="C2247" s="68" t="s">
        <v>1863</v>
      </c>
      <c r="D2247" s="68" t="s">
        <v>3088</v>
      </c>
      <c r="E2247" s="68" t="str">
        <f t="shared" si="285"/>
        <v>SERV</v>
      </c>
      <c r="F2247" s="68" t="s">
        <v>1861</v>
      </c>
      <c r="G2247" s="68">
        <f t="shared" si="286"/>
        <v>136</v>
      </c>
      <c r="H2247" s="68">
        <f t="shared" si="280"/>
        <v>3</v>
      </c>
      <c r="I2247" s="68" t="str">
        <f t="shared" si="281"/>
        <v>136_3_SERV</v>
      </c>
      <c r="J2247" s="60">
        <v>60.5280177487301</v>
      </c>
      <c r="K2247" s="60">
        <v>22.518630033266302</v>
      </c>
      <c r="L2247" s="60">
        <v>15.5588219885745</v>
      </c>
      <c r="M2247" s="68">
        <v>15</v>
      </c>
      <c r="N2247" s="70">
        <f t="shared" si="282"/>
        <v>3.6809815950920248E-2</v>
      </c>
      <c r="O2247" s="71">
        <v>64125642.939999998</v>
      </c>
      <c r="P2247" s="57">
        <f t="shared" si="283"/>
        <v>5.3910783545402491E-2</v>
      </c>
      <c r="Q2247" s="68">
        <v>12</v>
      </c>
      <c r="R2247" s="68">
        <v>20</v>
      </c>
      <c r="S2247" s="72">
        <f t="shared" si="284"/>
        <v>32.868489923523633</v>
      </c>
    </row>
    <row r="2248" spans="1:19" x14ac:dyDescent="0.25">
      <c r="A2248" s="68">
        <f t="shared" si="287"/>
        <v>2246</v>
      </c>
      <c r="B2248" s="68" t="s">
        <v>710</v>
      </c>
      <c r="C2248" s="68" t="s">
        <v>711</v>
      </c>
      <c r="D2248" s="68" t="s">
        <v>2399</v>
      </c>
      <c r="E2248" s="68" t="str">
        <f t="shared" si="285"/>
        <v>AD</v>
      </c>
      <c r="F2248" s="68" t="s">
        <v>709</v>
      </c>
      <c r="G2248" s="68">
        <f t="shared" si="286"/>
        <v>137</v>
      </c>
      <c r="H2248" s="68">
        <f t="shared" si="280"/>
        <v>1</v>
      </c>
      <c r="I2248" s="68" t="str">
        <f t="shared" si="281"/>
        <v>137_1_AD</v>
      </c>
      <c r="J2248" s="60">
        <v>12.7476836451827</v>
      </c>
      <c r="K2248" s="60">
        <v>61.000958092342302</v>
      </c>
      <c r="L2248" s="60">
        <v>79.389934226556207</v>
      </c>
      <c r="M2248" s="68">
        <v>842</v>
      </c>
      <c r="N2248" s="70">
        <f t="shared" si="282"/>
        <v>0.7669789227166276</v>
      </c>
      <c r="O2248" s="71">
        <v>1423686044.7899899</v>
      </c>
      <c r="P2248" s="57">
        <f t="shared" si="283"/>
        <v>0.65630954040358624</v>
      </c>
      <c r="Q2248" s="68">
        <v>655</v>
      </c>
      <c r="R2248" s="68">
        <v>7370</v>
      </c>
      <c r="S2248" s="72">
        <f t="shared" si="284"/>
        <v>51.046191988027068</v>
      </c>
    </row>
    <row r="2249" spans="1:19" x14ac:dyDescent="0.25">
      <c r="A2249" s="68">
        <f t="shared" si="287"/>
        <v>2247</v>
      </c>
      <c r="B2249" s="68" t="s">
        <v>710</v>
      </c>
      <c r="C2249" s="68" t="s">
        <v>711</v>
      </c>
      <c r="D2249" s="68" t="s">
        <v>2456</v>
      </c>
      <c r="E2249" s="68" t="str">
        <f t="shared" si="285"/>
        <v>AR</v>
      </c>
      <c r="F2249" s="68" t="s">
        <v>709</v>
      </c>
      <c r="G2249" s="68">
        <f t="shared" si="286"/>
        <v>137</v>
      </c>
      <c r="H2249" s="68">
        <f t="shared" ref="H2249:H2312" si="288">IF(B2249&lt;&gt;B2248,1,IF(C2249&lt;&gt;C2248,H2248+1,H2248))</f>
        <v>1</v>
      </c>
      <c r="I2249" s="68" t="str">
        <f t="shared" si="281"/>
        <v>137_1_AR</v>
      </c>
      <c r="J2249" s="60">
        <v>25.432338035468501</v>
      </c>
      <c r="K2249" s="60">
        <v>52.363700702713402</v>
      </c>
      <c r="L2249" s="60">
        <v>50.178208419021402</v>
      </c>
      <c r="M2249" s="68">
        <v>13</v>
      </c>
      <c r="N2249" s="70">
        <f t="shared" si="282"/>
        <v>1.9906323185011711E-2</v>
      </c>
      <c r="O2249" s="71">
        <v>37105530.82</v>
      </c>
      <c r="P2249" s="57">
        <f t="shared" si="283"/>
        <v>1.7105396212897212E-2</v>
      </c>
      <c r="Q2249" s="68">
        <v>17</v>
      </c>
      <c r="R2249" s="68">
        <v>31</v>
      </c>
      <c r="S2249" s="72">
        <f t="shared" si="284"/>
        <v>42.658082385734438</v>
      </c>
    </row>
    <row r="2250" spans="1:19" x14ac:dyDescent="0.25">
      <c r="A2250" s="68">
        <f t="shared" si="287"/>
        <v>2248</v>
      </c>
      <c r="B2250" s="68" t="s">
        <v>710</v>
      </c>
      <c r="C2250" s="68" t="s">
        <v>711</v>
      </c>
      <c r="D2250" s="68" t="s">
        <v>3088</v>
      </c>
      <c r="E2250" s="68" t="str">
        <f t="shared" si="285"/>
        <v>SERV</v>
      </c>
      <c r="F2250" s="68" t="s">
        <v>709</v>
      </c>
      <c r="G2250" s="68">
        <f t="shared" si="286"/>
        <v>137</v>
      </c>
      <c r="H2250" s="68">
        <f t="shared" si="288"/>
        <v>1</v>
      </c>
      <c r="I2250" s="68" t="str">
        <f t="shared" si="281"/>
        <v>137_1_SERV</v>
      </c>
      <c r="J2250" s="60">
        <v>10.035292702730199</v>
      </c>
      <c r="K2250" s="60">
        <v>55.871587573457397</v>
      </c>
      <c r="L2250" s="60">
        <v>62.1541132291309</v>
      </c>
      <c r="M2250" s="68">
        <v>161</v>
      </c>
      <c r="N2250" s="70">
        <f t="shared" si="282"/>
        <v>0.21311475409836064</v>
      </c>
      <c r="O2250" s="71">
        <v>708437967.98999906</v>
      </c>
      <c r="P2250" s="57">
        <f t="shared" si="283"/>
        <v>0.32658506338351656</v>
      </c>
      <c r="Q2250" s="68">
        <v>182</v>
      </c>
      <c r="R2250" s="68">
        <v>343</v>
      </c>
      <c r="S2250" s="72">
        <f t="shared" si="284"/>
        <v>42.686997835106162</v>
      </c>
    </row>
    <row r="2251" spans="1:19" x14ac:dyDescent="0.25">
      <c r="A2251" s="68">
        <f t="shared" si="287"/>
        <v>2249</v>
      </c>
      <c r="B2251" s="68" t="s">
        <v>901</v>
      </c>
      <c r="C2251" s="68" t="s">
        <v>902</v>
      </c>
      <c r="D2251" s="68" t="s">
        <v>2399</v>
      </c>
      <c r="E2251" s="68" t="str">
        <f t="shared" si="285"/>
        <v>AD</v>
      </c>
      <c r="F2251" s="68" t="s">
        <v>900</v>
      </c>
      <c r="G2251" s="68">
        <f t="shared" si="286"/>
        <v>138</v>
      </c>
      <c r="H2251" s="68">
        <f t="shared" si="288"/>
        <v>1</v>
      </c>
      <c r="I2251" s="68" t="str">
        <f t="shared" si="281"/>
        <v>138_1_AD</v>
      </c>
      <c r="J2251" s="60">
        <v>16.493200035716399</v>
      </c>
      <c r="K2251" s="60">
        <v>51.329884393517901</v>
      </c>
      <c r="L2251" s="60">
        <v>53.978234589111601</v>
      </c>
      <c r="M2251" s="68">
        <v>716</v>
      </c>
      <c r="N2251" s="70">
        <f t="shared" si="282"/>
        <v>0.46595744680851064</v>
      </c>
      <c r="O2251" s="71">
        <v>309725862.5625</v>
      </c>
      <c r="P2251" s="57">
        <f t="shared" si="283"/>
        <v>0.52141655445987845</v>
      </c>
      <c r="Q2251" s="68">
        <v>219</v>
      </c>
      <c r="R2251" s="68">
        <v>943</v>
      </c>
      <c r="S2251" s="72">
        <f t="shared" si="284"/>
        <v>40.600439672781967</v>
      </c>
    </row>
    <row r="2252" spans="1:19" x14ac:dyDescent="0.25">
      <c r="A2252" s="68">
        <f t="shared" si="287"/>
        <v>2250</v>
      </c>
      <c r="B2252" s="68" t="s">
        <v>901</v>
      </c>
      <c r="C2252" s="68" t="s">
        <v>902</v>
      </c>
      <c r="D2252" s="68" t="s">
        <v>3088</v>
      </c>
      <c r="E2252" s="68" t="str">
        <f t="shared" si="285"/>
        <v>SERV</v>
      </c>
      <c r="F2252" s="68" t="s">
        <v>900</v>
      </c>
      <c r="G2252" s="68">
        <f t="shared" si="286"/>
        <v>138</v>
      </c>
      <c r="H2252" s="68">
        <f t="shared" si="288"/>
        <v>1</v>
      </c>
      <c r="I2252" s="68" t="str">
        <f t="shared" si="281"/>
        <v>138_1_SERV</v>
      </c>
      <c r="J2252" s="60">
        <v>25.408123925603601</v>
      </c>
      <c r="K2252" s="60">
        <v>42.096402689888997</v>
      </c>
      <c r="L2252" s="60">
        <v>33.583052816178501</v>
      </c>
      <c r="M2252" s="68">
        <v>737</v>
      </c>
      <c r="N2252" s="70">
        <f t="shared" si="282"/>
        <v>0.53404255319148941</v>
      </c>
      <c r="O2252" s="71">
        <v>284282632.015001</v>
      </c>
      <c r="P2252" s="57">
        <f t="shared" si="283"/>
        <v>0.47858344554012144</v>
      </c>
      <c r="Q2252" s="68">
        <v>251</v>
      </c>
      <c r="R2252" s="68">
        <v>737</v>
      </c>
      <c r="S2252" s="72">
        <f t="shared" si="284"/>
        <v>33.695859810557032</v>
      </c>
    </row>
    <row r="2253" spans="1:19" x14ac:dyDescent="0.25">
      <c r="A2253" s="68">
        <f t="shared" si="287"/>
        <v>2251</v>
      </c>
      <c r="B2253" s="68" t="s">
        <v>2142</v>
      </c>
      <c r="C2253" s="68" t="s">
        <v>2143</v>
      </c>
      <c r="D2253" s="68" t="s">
        <v>2399</v>
      </c>
      <c r="E2253" s="68" t="str">
        <f t="shared" si="285"/>
        <v>AD</v>
      </c>
      <c r="F2253" s="68" t="s">
        <v>2141</v>
      </c>
      <c r="G2253" s="68">
        <f t="shared" si="286"/>
        <v>139</v>
      </c>
      <c r="H2253" s="68">
        <f t="shared" si="288"/>
        <v>1</v>
      </c>
      <c r="I2253" s="68" t="str">
        <f t="shared" si="281"/>
        <v>139_1_AD</v>
      </c>
      <c r="J2253" s="60">
        <v>18.703280096970499</v>
      </c>
      <c r="K2253" s="60">
        <v>62.0928762746655</v>
      </c>
      <c r="L2253" s="60">
        <v>81.831889437235006</v>
      </c>
      <c r="M2253" s="68">
        <v>255</v>
      </c>
      <c r="N2253" s="70">
        <f t="shared" si="282"/>
        <v>0.77300613496932513</v>
      </c>
      <c r="O2253" s="71">
        <v>1072408505.5914201</v>
      </c>
      <c r="P2253" s="57">
        <f t="shared" si="283"/>
        <v>0.79731550914280147</v>
      </c>
      <c r="Q2253" s="68">
        <v>126</v>
      </c>
      <c r="R2253" s="68">
        <v>327</v>
      </c>
      <c r="S2253" s="72">
        <f t="shared" si="284"/>
        <v>54.209348602957</v>
      </c>
    </row>
    <row r="2254" spans="1:19" x14ac:dyDescent="0.25">
      <c r="A2254" s="68">
        <f t="shared" si="287"/>
        <v>2252</v>
      </c>
      <c r="B2254" s="68" t="s">
        <v>2142</v>
      </c>
      <c r="C2254" s="68" t="s">
        <v>2143</v>
      </c>
      <c r="D2254" s="68" t="s">
        <v>3088</v>
      </c>
      <c r="E2254" s="68" t="str">
        <f t="shared" si="285"/>
        <v>SERV</v>
      </c>
      <c r="F2254" s="68" t="s">
        <v>2141</v>
      </c>
      <c r="G2254" s="68">
        <f t="shared" si="286"/>
        <v>139</v>
      </c>
      <c r="H2254" s="68">
        <f t="shared" si="288"/>
        <v>1</v>
      </c>
      <c r="I2254" s="68" t="str">
        <f t="shared" si="281"/>
        <v>139_1_SERV</v>
      </c>
      <c r="J2254" s="60">
        <v>32.353789553198702</v>
      </c>
      <c r="K2254" s="60">
        <v>64.194676922450199</v>
      </c>
      <c r="L2254" s="60">
        <v>57.341827435534697</v>
      </c>
      <c r="M2254" s="68">
        <v>62</v>
      </c>
      <c r="N2254" s="70">
        <f t="shared" si="282"/>
        <v>0.22699386503067484</v>
      </c>
      <c r="O2254" s="71">
        <v>272615507.229267</v>
      </c>
      <c r="P2254" s="57">
        <f t="shared" si="283"/>
        <v>0.2026844908571985</v>
      </c>
      <c r="Q2254" s="68">
        <v>37</v>
      </c>
      <c r="R2254" s="68">
        <v>68</v>
      </c>
      <c r="S2254" s="72">
        <f t="shared" si="284"/>
        <v>51.296764637061194</v>
      </c>
    </row>
    <row r="2255" spans="1:19" x14ac:dyDescent="0.25">
      <c r="A2255" s="68">
        <f t="shared" si="287"/>
        <v>2253</v>
      </c>
      <c r="B2255" s="68" t="s">
        <v>1057</v>
      </c>
      <c r="C2255" s="68" t="s">
        <v>2871</v>
      </c>
      <c r="D2255" s="68" t="s">
        <v>2893</v>
      </c>
      <c r="E2255" s="68" t="str">
        <f t="shared" si="285"/>
        <v>SOP</v>
      </c>
      <c r="F2255" s="68" t="s">
        <v>2870</v>
      </c>
      <c r="G2255" s="68">
        <f t="shared" si="286"/>
        <v>140</v>
      </c>
      <c r="H2255" s="68">
        <f t="shared" si="288"/>
        <v>1</v>
      </c>
      <c r="I2255" s="68" t="str">
        <f t="shared" si="281"/>
        <v>140_1_SOP</v>
      </c>
      <c r="J2255" s="60">
        <v>29.0040430213202</v>
      </c>
      <c r="K2255" s="60">
        <v>33.657907263302597</v>
      </c>
      <c r="L2255" s="60">
        <v>40.542064906815803</v>
      </c>
      <c r="M2255" s="68">
        <v>11</v>
      </c>
      <c r="N2255" s="70">
        <f t="shared" si="282"/>
        <v>1</v>
      </c>
      <c r="O2255" s="71">
        <v>15098330.470000001</v>
      </c>
      <c r="P2255" s="57">
        <f t="shared" si="283"/>
        <v>1</v>
      </c>
      <c r="Q2255" s="68">
        <v>9</v>
      </c>
      <c r="R2255" s="68">
        <v>11</v>
      </c>
      <c r="S2255" s="72">
        <f t="shared" si="284"/>
        <v>34.401338397146198</v>
      </c>
    </row>
    <row r="2256" spans="1:19" x14ac:dyDescent="0.25">
      <c r="A2256" s="68">
        <f t="shared" si="287"/>
        <v>2254</v>
      </c>
      <c r="B2256" s="68" t="s">
        <v>1057</v>
      </c>
      <c r="C2256" s="68" t="s">
        <v>1058</v>
      </c>
      <c r="D2256" s="68" t="s">
        <v>2399</v>
      </c>
      <c r="E2256" s="68" t="str">
        <f t="shared" si="285"/>
        <v>AD</v>
      </c>
      <c r="F2256" s="68" t="s">
        <v>1056</v>
      </c>
      <c r="G2256" s="68">
        <f t="shared" si="286"/>
        <v>140</v>
      </c>
      <c r="H2256" s="68">
        <f t="shared" si="288"/>
        <v>2</v>
      </c>
      <c r="I2256" s="68" t="str">
        <f t="shared" si="281"/>
        <v>140_2_AD</v>
      </c>
      <c r="J2256" s="60">
        <v>20.352206226098701</v>
      </c>
      <c r="K2256" s="60">
        <v>39.438025480676103</v>
      </c>
      <c r="L2256" s="60">
        <v>41.546863838133099</v>
      </c>
      <c r="M2256" s="68">
        <v>255</v>
      </c>
      <c r="N2256" s="70">
        <f t="shared" si="282"/>
        <v>0.49240121580547114</v>
      </c>
      <c r="O2256" s="71">
        <v>411899778.50599998</v>
      </c>
      <c r="P2256" s="57">
        <f t="shared" si="283"/>
        <v>0.26454028984479777</v>
      </c>
      <c r="Q2256" s="68">
        <v>162</v>
      </c>
      <c r="R2256" s="68">
        <v>365</v>
      </c>
      <c r="S2256" s="72">
        <f t="shared" si="284"/>
        <v>33.77903184830263</v>
      </c>
    </row>
    <row r="2257" spans="1:19" x14ac:dyDescent="0.25">
      <c r="A2257" s="68">
        <f t="shared" si="287"/>
        <v>2255</v>
      </c>
      <c r="B2257" s="68" t="s">
        <v>1057</v>
      </c>
      <c r="C2257" s="68" t="s">
        <v>1058</v>
      </c>
      <c r="D2257" s="68" t="s">
        <v>2456</v>
      </c>
      <c r="E2257" s="68" t="str">
        <f t="shared" si="285"/>
        <v>AR</v>
      </c>
      <c r="F2257" s="68" t="s">
        <v>1056</v>
      </c>
      <c r="G2257" s="68">
        <f t="shared" si="286"/>
        <v>140</v>
      </c>
      <c r="H2257" s="68">
        <f t="shared" si="288"/>
        <v>2</v>
      </c>
      <c r="I2257" s="68" t="str">
        <f t="shared" si="281"/>
        <v>140_2_AR</v>
      </c>
      <c r="J2257" s="60">
        <v>31.452963766402998</v>
      </c>
      <c r="K2257" s="60">
        <v>34.495776463356002</v>
      </c>
      <c r="L2257" s="60">
        <v>71.623770223292695</v>
      </c>
      <c r="M2257" s="68">
        <v>32</v>
      </c>
      <c r="N2257" s="70">
        <f t="shared" si="282"/>
        <v>4.2553191489361701E-2</v>
      </c>
      <c r="O2257" s="71">
        <v>41594075.390000001</v>
      </c>
      <c r="P2257" s="57">
        <f t="shared" si="283"/>
        <v>2.6713558330638165E-2</v>
      </c>
      <c r="Q2257" s="68">
        <v>14</v>
      </c>
      <c r="R2257" s="68">
        <v>32</v>
      </c>
      <c r="S2257" s="72">
        <f t="shared" si="284"/>
        <v>45.857503484350559</v>
      </c>
    </row>
    <row r="2258" spans="1:19" x14ac:dyDescent="0.25">
      <c r="A2258" s="68">
        <f t="shared" si="287"/>
        <v>2256</v>
      </c>
      <c r="B2258" s="68" t="s">
        <v>1057</v>
      </c>
      <c r="C2258" s="68" t="s">
        <v>1058</v>
      </c>
      <c r="D2258" s="68" t="s">
        <v>3088</v>
      </c>
      <c r="E2258" s="68" t="str">
        <f t="shared" si="285"/>
        <v>SERV</v>
      </c>
      <c r="F2258" s="69" t="s">
        <v>1056</v>
      </c>
      <c r="G2258" s="68">
        <f t="shared" si="286"/>
        <v>140</v>
      </c>
      <c r="H2258" s="68">
        <f t="shared" si="288"/>
        <v>2</v>
      </c>
      <c r="I2258" s="68" t="str">
        <f t="shared" si="281"/>
        <v>140_2_SERV</v>
      </c>
      <c r="J2258" s="60">
        <v>24.625607056895301</v>
      </c>
      <c r="K2258" s="60">
        <v>40.878078029623303</v>
      </c>
      <c r="L2258" s="60">
        <v>49.966643084773601</v>
      </c>
      <c r="M2258" s="68">
        <v>387</v>
      </c>
      <c r="N2258" s="70">
        <f t="shared" si="282"/>
        <v>0.46504559270516715</v>
      </c>
      <c r="O2258" s="71">
        <v>1103546016.0899899</v>
      </c>
      <c r="P2258" s="57">
        <f t="shared" si="283"/>
        <v>0.70874615182456413</v>
      </c>
      <c r="Q2258" s="68">
        <v>153</v>
      </c>
      <c r="R2258" s="68">
        <v>420</v>
      </c>
      <c r="S2258" s="72">
        <f t="shared" si="284"/>
        <v>38.490109390430739</v>
      </c>
    </row>
    <row r="2259" spans="1:19" x14ac:dyDescent="0.25">
      <c r="A2259" s="68">
        <f t="shared" si="287"/>
        <v>2257</v>
      </c>
      <c r="B2259" s="68" t="s">
        <v>851</v>
      </c>
      <c r="C2259" s="68" t="s">
        <v>852</v>
      </c>
      <c r="D2259" s="68" t="s">
        <v>2399</v>
      </c>
      <c r="E2259" s="68" t="str">
        <f t="shared" si="285"/>
        <v>AD</v>
      </c>
      <c r="F2259" s="68" t="s">
        <v>850</v>
      </c>
      <c r="G2259" s="68">
        <f t="shared" si="286"/>
        <v>141</v>
      </c>
      <c r="H2259" s="68">
        <f t="shared" si="288"/>
        <v>1</v>
      </c>
      <c r="I2259" s="68" t="str">
        <f t="shared" si="281"/>
        <v>141_1_AD</v>
      </c>
      <c r="J2259" s="60">
        <v>12.590527444829</v>
      </c>
      <c r="K2259" s="60">
        <v>62.170023765490598</v>
      </c>
      <c r="L2259" s="60">
        <v>42.575171864796999</v>
      </c>
      <c r="M2259" s="68">
        <v>27</v>
      </c>
      <c r="N2259" s="70">
        <f t="shared" si="282"/>
        <v>0.63478260869565217</v>
      </c>
      <c r="O2259" s="71">
        <v>43069759.420000002</v>
      </c>
      <c r="P2259" s="57">
        <f t="shared" si="283"/>
        <v>0.10761258011056957</v>
      </c>
      <c r="Q2259" s="68">
        <v>73</v>
      </c>
      <c r="R2259" s="68">
        <v>105</v>
      </c>
      <c r="S2259" s="72">
        <f t="shared" si="284"/>
        <v>39.111907691705532</v>
      </c>
    </row>
    <row r="2260" spans="1:19" x14ac:dyDescent="0.25">
      <c r="A2260" s="68">
        <f t="shared" si="287"/>
        <v>2258</v>
      </c>
      <c r="B2260" s="68" t="s">
        <v>851</v>
      </c>
      <c r="C2260" s="68" t="s">
        <v>852</v>
      </c>
      <c r="D2260" s="68" t="s">
        <v>2456</v>
      </c>
      <c r="E2260" s="68" t="str">
        <f t="shared" si="285"/>
        <v>AR</v>
      </c>
      <c r="F2260" s="68" t="s">
        <v>850</v>
      </c>
      <c r="G2260" s="68">
        <f t="shared" si="286"/>
        <v>141</v>
      </c>
      <c r="H2260" s="68">
        <f t="shared" si="288"/>
        <v>1</v>
      </c>
      <c r="I2260" s="68" t="str">
        <f t="shared" si="281"/>
        <v>141_1_AR</v>
      </c>
      <c r="J2260" s="60">
        <v>61.285908142684697</v>
      </c>
      <c r="K2260" s="60">
        <v>44.777297091393798</v>
      </c>
      <c r="L2260" s="60">
        <v>46.5327830210583</v>
      </c>
      <c r="M2260" s="68">
        <v>3</v>
      </c>
      <c r="N2260" s="70">
        <f t="shared" si="282"/>
        <v>2.6086956521739129E-2</v>
      </c>
      <c r="O2260" s="71">
        <v>20242889.82</v>
      </c>
      <c r="P2260" s="57">
        <f t="shared" si="283"/>
        <v>5.0578169735784953E-2</v>
      </c>
      <c r="Q2260" s="68">
        <v>3</v>
      </c>
      <c r="R2260" s="68">
        <v>3</v>
      </c>
      <c r="S2260" s="72">
        <f t="shared" si="284"/>
        <v>50.865329418378934</v>
      </c>
    </row>
    <row r="2261" spans="1:19" x14ac:dyDescent="0.25">
      <c r="A2261" s="68">
        <f t="shared" si="287"/>
        <v>2259</v>
      </c>
      <c r="B2261" s="68" t="s">
        <v>851</v>
      </c>
      <c r="C2261" s="68" t="s">
        <v>852</v>
      </c>
      <c r="D2261" s="68" t="s">
        <v>3088</v>
      </c>
      <c r="E2261" s="68" t="str">
        <f t="shared" si="285"/>
        <v>SERV</v>
      </c>
      <c r="F2261" s="68" t="s">
        <v>850</v>
      </c>
      <c r="G2261" s="68">
        <f t="shared" si="286"/>
        <v>141</v>
      </c>
      <c r="H2261" s="68">
        <f t="shared" si="288"/>
        <v>1</v>
      </c>
      <c r="I2261" s="68" t="str">
        <f t="shared" si="281"/>
        <v>141_1_SERV</v>
      </c>
      <c r="J2261" s="60">
        <v>25.665916891373101</v>
      </c>
      <c r="K2261" s="60">
        <v>62.896278303266598</v>
      </c>
      <c r="L2261" s="60">
        <v>36.777535631911597</v>
      </c>
      <c r="M2261" s="68">
        <v>54</v>
      </c>
      <c r="N2261" s="70">
        <f t="shared" si="282"/>
        <v>0.33913043478260868</v>
      </c>
      <c r="O2261" s="71">
        <v>336917132.22000003</v>
      </c>
      <c r="P2261" s="57">
        <f t="shared" si="283"/>
        <v>0.84180925015364549</v>
      </c>
      <c r="Q2261" s="68">
        <v>39</v>
      </c>
      <c r="R2261" s="68">
        <v>56</v>
      </c>
      <c r="S2261" s="72">
        <f t="shared" si="284"/>
        <v>41.779910275517096</v>
      </c>
    </row>
    <row r="2262" spans="1:19" x14ac:dyDescent="0.25">
      <c r="A2262" s="68">
        <f t="shared" si="287"/>
        <v>2260</v>
      </c>
      <c r="B2262" s="68" t="s">
        <v>2056</v>
      </c>
      <c r="C2262" s="68" t="s">
        <v>2057</v>
      </c>
      <c r="D2262" s="68" t="s">
        <v>2399</v>
      </c>
      <c r="E2262" s="68" t="str">
        <f t="shared" si="285"/>
        <v>AD</v>
      </c>
      <c r="F2262" s="68" t="s">
        <v>2055</v>
      </c>
      <c r="G2262" s="68">
        <f t="shared" si="286"/>
        <v>142</v>
      </c>
      <c r="H2262" s="68">
        <f t="shared" si="288"/>
        <v>1</v>
      </c>
      <c r="I2262" s="68" t="str">
        <f t="shared" si="281"/>
        <v>142_1_AD</v>
      </c>
      <c r="J2262" s="60">
        <v>18.6723661565001</v>
      </c>
      <c r="K2262" s="60">
        <v>44.518072470234003</v>
      </c>
      <c r="L2262" s="60">
        <v>16.1008905965647</v>
      </c>
      <c r="M2262" s="68">
        <v>90</v>
      </c>
      <c r="N2262" s="70">
        <f t="shared" si="282"/>
        <v>0.59782608695652173</v>
      </c>
      <c r="O2262" s="71">
        <v>138848543.56999901</v>
      </c>
      <c r="P2262" s="57">
        <f t="shared" si="283"/>
        <v>0.4867799278965429</v>
      </c>
      <c r="Q2262" s="68">
        <v>110</v>
      </c>
      <c r="R2262" s="68">
        <v>263</v>
      </c>
      <c r="S2262" s="72">
        <f t="shared" si="284"/>
        <v>26.430443074432933</v>
      </c>
    </row>
    <row r="2263" spans="1:19" x14ac:dyDescent="0.25">
      <c r="A2263" s="68">
        <f t="shared" si="287"/>
        <v>2261</v>
      </c>
      <c r="B2263" s="68" t="s">
        <v>2056</v>
      </c>
      <c r="C2263" s="68" t="s">
        <v>2057</v>
      </c>
      <c r="D2263" s="68" t="s">
        <v>3088</v>
      </c>
      <c r="E2263" s="68" t="str">
        <f t="shared" si="285"/>
        <v>SERV</v>
      </c>
      <c r="F2263" s="68" t="s">
        <v>2055</v>
      </c>
      <c r="G2263" s="68">
        <f t="shared" si="286"/>
        <v>142</v>
      </c>
      <c r="H2263" s="68">
        <f t="shared" si="288"/>
        <v>1</v>
      </c>
      <c r="I2263" s="68" t="str">
        <f t="shared" si="281"/>
        <v>142_1_SERV</v>
      </c>
      <c r="J2263" s="60">
        <v>30.306650685839401</v>
      </c>
      <c r="K2263" s="60">
        <v>81.417070774733503</v>
      </c>
      <c r="L2263" s="60">
        <v>43.915968296364703</v>
      </c>
      <c r="M2263" s="68">
        <v>48</v>
      </c>
      <c r="N2263" s="70">
        <f t="shared" si="282"/>
        <v>0.40217391304347827</v>
      </c>
      <c r="O2263" s="71">
        <v>146390299.72</v>
      </c>
      <c r="P2263" s="57">
        <f t="shared" si="283"/>
        <v>0.5132200721034571</v>
      </c>
      <c r="Q2263" s="68">
        <v>74</v>
      </c>
      <c r="R2263" s="68">
        <v>85</v>
      </c>
      <c r="S2263" s="72">
        <f t="shared" si="284"/>
        <v>51.879896585645866</v>
      </c>
    </row>
    <row r="2264" spans="1:19" x14ac:dyDescent="0.25">
      <c r="A2264" s="68">
        <f t="shared" si="287"/>
        <v>2262</v>
      </c>
      <c r="B2264" s="68" t="s">
        <v>597</v>
      </c>
      <c r="C2264" s="68" t="s">
        <v>598</v>
      </c>
      <c r="D2264" s="68" t="s">
        <v>2399</v>
      </c>
      <c r="E2264" s="68" t="str">
        <f t="shared" si="285"/>
        <v>AD</v>
      </c>
      <c r="F2264" s="68" t="s">
        <v>596</v>
      </c>
      <c r="G2264" s="68">
        <f t="shared" si="286"/>
        <v>143</v>
      </c>
      <c r="H2264" s="68">
        <f t="shared" si="288"/>
        <v>1</v>
      </c>
      <c r="I2264" s="68" t="str">
        <f t="shared" si="281"/>
        <v>143_1_AD</v>
      </c>
      <c r="J2264" s="60">
        <v>23.979231988773702</v>
      </c>
      <c r="K2264" s="60">
        <v>50.426477070651998</v>
      </c>
      <c r="L2264" s="60">
        <v>41.963294999870101</v>
      </c>
      <c r="M2264" s="68">
        <v>48</v>
      </c>
      <c r="N2264" s="70">
        <f t="shared" si="282"/>
        <v>0.14285714285714285</v>
      </c>
      <c r="O2264" s="71">
        <v>35896568.259999901</v>
      </c>
      <c r="P2264" s="57">
        <f t="shared" si="283"/>
        <v>1.1331885182815166E-2</v>
      </c>
      <c r="Q2264" s="68">
        <v>35</v>
      </c>
      <c r="R2264" s="68">
        <v>53</v>
      </c>
      <c r="S2264" s="72">
        <f t="shared" si="284"/>
        <v>38.789668019765266</v>
      </c>
    </row>
    <row r="2265" spans="1:19" x14ac:dyDescent="0.25">
      <c r="A2265" s="68">
        <f t="shared" si="287"/>
        <v>2263</v>
      </c>
      <c r="B2265" s="68" t="s">
        <v>597</v>
      </c>
      <c r="C2265" s="68" t="s">
        <v>598</v>
      </c>
      <c r="D2265" s="68" t="s">
        <v>2456</v>
      </c>
      <c r="E2265" s="68" t="str">
        <f t="shared" si="285"/>
        <v>AR</v>
      </c>
      <c r="F2265" s="68" t="s">
        <v>596</v>
      </c>
      <c r="G2265" s="68">
        <f t="shared" si="286"/>
        <v>143</v>
      </c>
      <c r="H2265" s="68">
        <f t="shared" si="288"/>
        <v>1</v>
      </c>
      <c r="I2265" s="68" t="str">
        <f t="shared" si="281"/>
        <v>143_1_AR</v>
      </c>
      <c r="J2265" s="60">
        <v>44.693788798179703</v>
      </c>
      <c r="K2265" s="60">
        <v>43.951514162109198</v>
      </c>
      <c r="L2265" s="60">
        <v>39.8426301508145</v>
      </c>
      <c r="M2265" s="68">
        <v>8</v>
      </c>
      <c r="N2265" s="70">
        <f t="shared" si="282"/>
        <v>2.8571428571428571E-2</v>
      </c>
      <c r="O2265" s="71">
        <v>10029564.48</v>
      </c>
      <c r="P2265" s="57">
        <f t="shared" si="283"/>
        <v>3.1661487052969226E-3</v>
      </c>
      <c r="Q2265" s="68">
        <v>7</v>
      </c>
      <c r="R2265" s="68">
        <v>8</v>
      </c>
      <c r="S2265" s="72">
        <f t="shared" si="284"/>
        <v>42.829311037034472</v>
      </c>
    </row>
    <row r="2266" spans="1:19" x14ac:dyDescent="0.25">
      <c r="A2266" s="68">
        <f t="shared" si="287"/>
        <v>2264</v>
      </c>
      <c r="B2266" s="68" t="s">
        <v>597</v>
      </c>
      <c r="C2266" s="68" t="s">
        <v>598</v>
      </c>
      <c r="D2266" s="68" t="s">
        <v>2860</v>
      </c>
      <c r="E2266" s="68" t="str">
        <f t="shared" si="285"/>
        <v>OP</v>
      </c>
      <c r="F2266" s="68" t="s">
        <v>596</v>
      </c>
      <c r="G2266" s="68">
        <f t="shared" si="286"/>
        <v>143</v>
      </c>
      <c r="H2266" s="68">
        <f t="shared" si="288"/>
        <v>1</v>
      </c>
      <c r="I2266" s="68" t="str">
        <f t="shared" si="281"/>
        <v>143_1_OP</v>
      </c>
      <c r="J2266" s="60">
        <v>38.370830164848599</v>
      </c>
      <c r="K2266" s="60">
        <v>59.280813582145399</v>
      </c>
      <c r="L2266" s="60">
        <v>28.312301973655</v>
      </c>
      <c r="M2266" s="68">
        <v>62</v>
      </c>
      <c r="N2266" s="70">
        <f t="shared" si="282"/>
        <v>0.11836734693877551</v>
      </c>
      <c r="O2266" s="71">
        <v>2798784643.4200001</v>
      </c>
      <c r="P2266" s="57">
        <f t="shared" si="283"/>
        <v>0.88352474255882574</v>
      </c>
      <c r="Q2266" s="68">
        <v>29</v>
      </c>
      <c r="R2266" s="68">
        <v>62</v>
      </c>
      <c r="S2266" s="72">
        <f t="shared" si="284"/>
        <v>41.987981906883</v>
      </c>
    </row>
    <row r="2267" spans="1:19" x14ac:dyDescent="0.25">
      <c r="A2267" s="68">
        <f t="shared" si="287"/>
        <v>2265</v>
      </c>
      <c r="B2267" s="68" t="s">
        <v>597</v>
      </c>
      <c r="C2267" s="68" t="s">
        <v>598</v>
      </c>
      <c r="D2267" s="68" t="s">
        <v>3088</v>
      </c>
      <c r="E2267" s="68" t="str">
        <f t="shared" si="285"/>
        <v>SERV</v>
      </c>
      <c r="F2267" s="68" t="s">
        <v>596</v>
      </c>
      <c r="G2267" s="68">
        <f t="shared" si="286"/>
        <v>143</v>
      </c>
      <c r="H2267" s="68">
        <f t="shared" si="288"/>
        <v>1</v>
      </c>
      <c r="I2267" s="68" t="str">
        <f t="shared" si="281"/>
        <v>143_1_SERV</v>
      </c>
      <c r="J2267" s="60">
        <v>10.071378166214499</v>
      </c>
      <c r="K2267" s="60">
        <v>50.465446171524</v>
      </c>
      <c r="L2267" s="60">
        <v>19.037481623034498</v>
      </c>
      <c r="M2267" s="68">
        <v>411</v>
      </c>
      <c r="N2267" s="70">
        <f t="shared" si="282"/>
        <v>0.71020408163265303</v>
      </c>
      <c r="O2267" s="71">
        <v>323038250.66892898</v>
      </c>
      <c r="P2267" s="57">
        <f t="shared" si="283"/>
        <v>0.10197722355306223</v>
      </c>
      <c r="Q2267" s="68">
        <v>174</v>
      </c>
      <c r="R2267" s="68">
        <v>426</v>
      </c>
      <c r="S2267" s="72">
        <f t="shared" si="284"/>
        <v>26.524768653591</v>
      </c>
    </row>
    <row r="2268" spans="1:19" x14ac:dyDescent="0.25">
      <c r="A2268" s="68">
        <f t="shared" si="287"/>
        <v>2266</v>
      </c>
      <c r="B2268" s="68" t="s">
        <v>1913</v>
      </c>
      <c r="C2268" s="68" t="s">
        <v>1914</v>
      </c>
      <c r="D2268" s="68" t="s">
        <v>2399</v>
      </c>
      <c r="E2268" s="68" t="str">
        <f t="shared" si="285"/>
        <v>AD</v>
      </c>
      <c r="F2268" s="68" t="s">
        <v>1912</v>
      </c>
      <c r="G2268" s="68">
        <f t="shared" si="286"/>
        <v>144</v>
      </c>
      <c r="H2268" s="68">
        <f t="shared" si="288"/>
        <v>1</v>
      </c>
      <c r="I2268" s="68" t="str">
        <f t="shared" si="281"/>
        <v>144_1_AD</v>
      </c>
      <c r="J2268" s="60">
        <v>20.221672497193399</v>
      </c>
      <c r="K2268" s="60">
        <v>58.440373186606898</v>
      </c>
      <c r="L2268" s="60">
        <v>56.470338572557097</v>
      </c>
      <c r="M2268" s="68">
        <v>5159</v>
      </c>
      <c r="N2268" s="70">
        <f t="shared" si="282"/>
        <v>0.51254480286738346</v>
      </c>
      <c r="O2268" s="71">
        <v>3968031449.2628798</v>
      </c>
      <c r="P2268" s="57">
        <f t="shared" si="283"/>
        <v>0.59822184091585184</v>
      </c>
      <c r="Q2268" s="68">
        <v>286</v>
      </c>
      <c r="R2268" s="68">
        <v>5162</v>
      </c>
      <c r="S2268" s="72">
        <f t="shared" si="284"/>
        <v>45.044128085452463</v>
      </c>
    </row>
    <row r="2269" spans="1:19" x14ac:dyDescent="0.25">
      <c r="A2269" s="68">
        <f t="shared" si="287"/>
        <v>2267</v>
      </c>
      <c r="B2269" s="68" t="s">
        <v>1913</v>
      </c>
      <c r="C2269" s="68" t="s">
        <v>1914</v>
      </c>
      <c r="D2269" s="68" t="s">
        <v>2456</v>
      </c>
      <c r="E2269" s="68" t="str">
        <f t="shared" si="285"/>
        <v>AR</v>
      </c>
      <c r="F2269" s="68" t="s">
        <v>1912</v>
      </c>
      <c r="G2269" s="68">
        <f t="shared" si="286"/>
        <v>144</v>
      </c>
      <c r="H2269" s="68">
        <f t="shared" si="288"/>
        <v>1</v>
      </c>
      <c r="I2269" s="68" t="str">
        <f t="shared" si="281"/>
        <v>144_1_AR</v>
      </c>
      <c r="J2269" s="60">
        <v>40.408762830267897</v>
      </c>
      <c r="K2269" s="60">
        <v>79.019706265279396</v>
      </c>
      <c r="L2269" s="60">
        <v>75.761506949450506</v>
      </c>
      <c r="M2269" s="68">
        <v>24</v>
      </c>
      <c r="N2269" s="70">
        <f t="shared" si="282"/>
        <v>2.3297491039426525E-2</v>
      </c>
      <c r="O2269" s="71">
        <v>725025428.48000002</v>
      </c>
      <c r="P2269" s="57">
        <f t="shared" si="283"/>
        <v>0.10930509298677077</v>
      </c>
      <c r="Q2269" s="68">
        <v>13</v>
      </c>
      <c r="R2269" s="68">
        <v>25</v>
      </c>
      <c r="S2269" s="72">
        <f t="shared" si="284"/>
        <v>65.063325348332597</v>
      </c>
    </row>
    <row r="2270" spans="1:19" x14ac:dyDescent="0.25">
      <c r="A2270" s="68">
        <f t="shared" si="287"/>
        <v>2268</v>
      </c>
      <c r="B2270" s="68" t="s">
        <v>1913</v>
      </c>
      <c r="C2270" s="68" t="s">
        <v>1914</v>
      </c>
      <c r="D2270" s="68" t="s">
        <v>3088</v>
      </c>
      <c r="E2270" s="68" t="str">
        <f t="shared" si="285"/>
        <v>SERV</v>
      </c>
      <c r="F2270" s="68" t="s">
        <v>1912</v>
      </c>
      <c r="G2270" s="68">
        <f t="shared" si="286"/>
        <v>144</v>
      </c>
      <c r="H2270" s="68">
        <f t="shared" si="288"/>
        <v>1</v>
      </c>
      <c r="I2270" s="68" t="str">
        <f t="shared" si="281"/>
        <v>144_1_SERV</v>
      </c>
      <c r="J2270" s="60">
        <v>26.1721458119452</v>
      </c>
      <c r="K2270" s="60">
        <v>77.741702190480495</v>
      </c>
      <c r="L2270" s="60">
        <v>51.760685908282397</v>
      </c>
      <c r="M2270" s="68">
        <v>1582</v>
      </c>
      <c r="N2270" s="70">
        <f t="shared" si="282"/>
        <v>0.46415770609318996</v>
      </c>
      <c r="O2270" s="71">
        <v>1939986548.4015</v>
      </c>
      <c r="P2270" s="57">
        <f t="shared" si="283"/>
        <v>0.29247306609737744</v>
      </c>
      <c r="Q2270" s="68">
        <v>259</v>
      </c>
      <c r="R2270" s="68">
        <v>1710</v>
      </c>
      <c r="S2270" s="72">
        <f t="shared" si="284"/>
        <v>51.891511303569359</v>
      </c>
    </row>
    <row r="2271" spans="1:19" x14ac:dyDescent="0.25">
      <c r="A2271" s="68">
        <f t="shared" si="287"/>
        <v>2269</v>
      </c>
      <c r="B2271" s="68" t="s">
        <v>1678</v>
      </c>
      <c r="C2271" s="68" t="s">
        <v>1679</v>
      </c>
      <c r="D2271" s="68" t="s">
        <v>2399</v>
      </c>
      <c r="E2271" s="68" t="str">
        <f t="shared" si="285"/>
        <v>AD</v>
      </c>
      <c r="F2271" s="68" t="s">
        <v>1677</v>
      </c>
      <c r="G2271" s="68">
        <f t="shared" si="286"/>
        <v>145</v>
      </c>
      <c r="H2271" s="68">
        <f t="shared" si="288"/>
        <v>1</v>
      </c>
      <c r="I2271" s="68" t="str">
        <f t="shared" si="281"/>
        <v>145_1_AD</v>
      </c>
      <c r="J2271" s="60">
        <v>17.6850520932623</v>
      </c>
      <c r="K2271" s="60">
        <v>43.5209834717352</v>
      </c>
      <c r="L2271" s="60">
        <v>42.5334318098163</v>
      </c>
      <c r="M2271" s="68">
        <v>56</v>
      </c>
      <c r="N2271" s="70">
        <f t="shared" si="282"/>
        <v>0.2558139534883721</v>
      </c>
      <c r="O2271" s="71">
        <v>265467686.58000001</v>
      </c>
      <c r="P2271" s="57">
        <f t="shared" si="283"/>
        <v>0.27800004257830191</v>
      </c>
      <c r="Q2271" s="68">
        <v>55</v>
      </c>
      <c r="R2271" s="68">
        <v>77</v>
      </c>
      <c r="S2271" s="72">
        <f t="shared" si="284"/>
        <v>34.579822458271266</v>
      </c>
    </row>
    <row r="2272" spans="1:19" x14ac:dyDescent="0.25">
      <c r="A2272" s="68">
        <f t="shared" si="287"/>
        <v>2270</v>
      </c>
      <c r="B2272" s="68" t="s">
        <v>1678</v>
      </c>
      <c r="C2272" s="68" t="s">
        <v>1679</v>
      </c>
      <c r="D2272" s="68" t="s">
        <v>2456</v>
      </c>
      <c r="E2272" s="68" t="str">
        <f t="shared" si="285"/>
        <v>AR</v>
      </c>
      <c r="F2272" s="68" t="s">
        <v>1677</v>
      </c>
      <c r="G2272" s="68">
        <f t="shared" si="286"/>
        <v>145</v>
      </c>
      <c r="H2272" s="68">
        <f t="shared" si="288"/>
        <v>1</v>
      </c>
      <c r="I2272" s="68" t="str">
        <f t="shared" si="281"/>
        <v>145_1_AR</v>
      </c>
      <c r="J2272" s="60">
        <v>50.084542663433503</v>
      </c>
      <c r="K2272" s="60">
        <v>42.847295912351797</v>
      </c>
      <c r="L2272" s="60">
        <v>46.858187098128603</v>
      </c>
      <c r="M2272" s="68">
        <v>3</v>
      </c>
      <c r="N2272" s="70">
        <f t="shared" si="282"/>
        <v>1.3953488372093023E-2</v>
      </c>
      <c r="O2272" s="71">
        <v>2907722.16</v>
      </c>
      <c r="P2272" s="57">
        <f t="shared" si="283"/>
        <v>3.0449916323140622E-3</v>
      </c>
      <c r="Q2272" s="68">
        <v>3</v>
      </c>
      <c r="R2272" s="68">
        <v>3</v>
      </c>
      <c r="S2272" s="72">
        <f t="shared" si="284"/>
        <v>46.59667522463797</v>
      </c>
    </row>
    <row r="2273" spans="1:19" x14ac:dyDescent="0.25">
      <c r="A2273" s="68">
        <f t="shared" si="287"/>
        <v>2271</v>
      </c>
      <c r="B2273" s="68" t="s">
        <v>1678</v>
      </c>
      <c r="C2273" s="68" t="s">
        <v>1679</v>
      </c>
      <c r="D2273" s="68" t="s">
        <v>3088</v>
      </c>
      <c r="E2273" s="68" t="str">
        <f t="shared" si="285"/>
        <v>SERV</v>
      </c>
      <c r="F2273" s="68" t="s">
        <v>1677</v>
      </c>
      <c r="G2273" s="68">
        <f t="shared" si="286"/>
        <v>145</v>
      </c>
      <c r="H2273" s="68">
        <f t="shared" si="288"/>
        <v>1</v>
      </c>
      <c r="I2273" s="68" t="str">
        <f t="shared" si="281"/>
        <v>145_1_SERV</v>
      </c>
      <c r="J2273" s="60">
        <v>9.8755703292430699</v>
      </c>
      <c r="K2273" s="60">
        <v>46.957816004677802</v>
      </c>
      <c r="L2273" s="60">
        <v>51.632780588430698</v>
      </c>
      <c r="M2273" s="68">
        <v>199</v>
      </c>
      <c r="N2273" s="70">
        <f t="shared" si="282"/>
        <v>0.73023255813953492</v>
      </c>
      <c r="O2273" s="71">
        <v>686544180.90440798</v>
      </c>
      <c r="P2273" s="57">
        <f t="shared" si="283"/>
        <v>0.718954965789384</v>
      </c>
      <c r="Q2273" s="68">
        <v>157</v>
      </c>
      <c r="R2273" s="68">
        <v>209</v>
      </c>
      <c r="S2273" s="72">
        <f t="shared" si="284"/>
        <v>36.155388974117187</v>
      </c>
    </row>
    <row r="2274" spans="1:19" x14ac:dyDescent="0.25">
      <c r="A2274" s="68">
        <f t="shared" si="287"/>
        <v>2272</v>
      </c>
      <c r="B2274" s="68" t="s">
        <v>2200</v>
      </c>
      <c r="C2274" s="68" t="s">
        <v>2922</v>
      </c>
      <c r="D2274" s="68" t="s">
        <v>3088</v>
      </c>
      <c r="E2274" s="68" t="str">
        <f t="shared" si="285"/>
        <v>SERV</v>
      </c>
      <c r="F2274" s="68" t="s">
        <v>2921</v>
      </c>
      <c r="G2274" s="68">
        <f t="shared" si="286"/>
        <v>146</v>
      </c>
      <c r="H2274" s="68">
        <f t="shared" si="288"/>
        <v>1</v>
      </c>
      <c r="I2274" s="68" t="str">
        <f t="shared" si="281"/>
        <v>146_1_SERV</v>
      </c>
      <c r="J2274" s="60">
        <v>15.229767237020599</v>
      </c>
      <c r="K2274" s="60">
        <v>61.958428533508901</v>
      </c>
      <c r="L2274" s="60">
        <v>22.913358075202201</v>
      </c>
      <c r="M2274" s="68">
        <v>43</v>
      </c>
      <c r="N2274" s="70">
        <f t="shared" si="282"/>
        <v>1</v>
      </c>
      <c r="O2274" s="71">
        <v>7334033.0899999999</v>
      </c>
      <c r="P2274" s="57">
        <f t="shared" si="283"/>
        <v>1</v>
      </c>
      <c r="Q2274" s="68">
        <v>37</v>
      </c>
      <c r="R2274" s="68">
        <v>48</v>
      </c>
      <c r="S2274" s="72">
        <f t="shared" si="284"/>
        <v>33.3671846152439</v>
      </c>
    </row>
    <row r="2275" spans="1:19" x14ac:dyDescent="0.25">
      <c r="A2275" s="68">
        <f t="shared" si="287"/>
        <v>2273</v>
      </c>
      <c r="B2275" s="68" t="s">
        <v>2200</v>
      </c>
      <c r="C2275" s="68" t="s">
        <v>2201</v>
      </c>
      <c r="D2275" s="68" t="s">
        <v>2399</v>
      </c>
      <c r="E2275" s="68" t="str">
        <f t="shared" si="285"/>
        <v>AD</v>
      </c>
      <c r="F2275" s="68" t="s">
        <v>2199</v>
      </c>
      <c r="G2275" s="68">
        <f t="shared" si="286"/>
        <v>146</v>
      </c>
      <c r="H2275" s="68">
        <f t="shared" si="288"/>
        <v>2</v>
      </c>
      <c r="I2275" s="68" t="str">
        <f t="shared" si="281"/>
        <v>146_2_AD</v>
      </c>
      <c r="J2275" s="60">
        <v>23.752820314919799</v>
      </c>
      <c r="K2275" s="60">
        <v>37.006202307716201</v>
      </c>
      <c r="L2275" s="60">
        <v>33.745234410134898</v>
      </c>
      <c r="M2275" s="68">
        <v>42</v>
      </c>
      <c r="N2275" s="70">
        <f t="shared" si="282"/>
        <v>0.1225296442687747</v>
      </c>
      <c r="O2275" s="71">
        <v>43029802.950000003</v>
      </c>
      <c r="P2275" s="57">
        <f t="shared" si="283"/>
        <v>7.1176295077198082E-2</v>
      </c>
      <c r="Q2275" s="68">
        <v>31</v>
      </c>
      <c r="R2275" s="68">
        <v>43</v>
      </c>
      <c r="S2275" s="72">
        <f t="shared" si="284"/>
        <v>31.50141901092363</v>
      </c>
    </row>
    <row r="2276" spans="1:19" x14ac:dyDescent="0.25">
      <c r="A2276" s="68">
        <f t="shared" si="287"/>
        <v>2274</v>
      </c>
      <c r="B2276" s="68" t="s">
        <v>2200</v>
      </c>
      <c r="C2276" s="68" t="s">
        <v>2201</v>
      </c>
      <c r="D2276" s="68" t="s">
        <v>2456</v>
      </c>
      <c r="E2276" s="68" t="str">
        <f t="shared" si="285"/>
        <v>AR</v>
      </c>
      <c r="F2276" s="68" t="s">
        <v>2199</v>
      </c>
      <c r="G2276" s="68">
        <f t="shared" si="286"/>
        <v>146</v>
      </c>
      <c r="H2276" s="68">
        <f t="shared" si="288"/>
        <v>2</v>
      </c>
      <c r="I2276" s="68" t="str">
        <f t="shared" si="281"/>
        <v>146_2_AR</v>
      </c>
      <c r="J2276" s="60">
        <v>56.344690465290903</v>
      </c>
      <c r="K2276" s="60">
        <v>40.789376641551897</v>
      </c>
      <c r="L2276" s="60">
        <v>50.042498423745499</v>
      </c>
      <c r="M2276" s="68">
        <v>14</v>
      </c>
      <c r="N2276" s="70">
        <f t="shared" si="282"/>
        <v>3.5573122529644272E-2</v>
      </c>
      <c r="O2276" s="71">
        <v>19240862.367390301</v>
      </c>
      <c r="P2276" s="57">
        <f t="shared" si="283"/>
        <v>3.1826622561866233E-2</v>
      </c>
      <c r="Q2276" s="68">
        <v>9</v>
      </c>
      <c r="R2276" s="68">
        <v>16</v>
      </c>
      <c r="S2276" s="72">
        <f t="shared" si="284"/>
        <v>49.058855176862757</v>
      </c>
    </row>
    <row r="2277" spans="1:19" x14ac:dyDescent="0.25">
      <c r="A2277" s="68">
        <f t="shared" si="287"/>
        <v>2275</v>
      </c>
      <c r="B2277" s="68" t="s">
        <v>2200</v>
      </c>
      <c r="C2277" s="68" t="s">
        <v>2201</v>
      </c>
      <c r="D2277" s="68" t="s">
        <v>3088</v>
      </c>
      <c r="E2277" s="68" t="str">
        <f t="shared" si="285"/>
        <v>SERV</v>
      </c>
      <c r="F2277" s="68" t="s">
        <v>2199</v>
      </c>
      <c r="G2277" s="68">
        <f t="shared" si="286"/>
        <v>146</v>
      </c>
      <c r="H2277" s="68">
        <f t="shared" si="288"/>
        <v>2</v>
      </c>
      <c r="I2277" s="68" t="str">
        <f t="shared" si="281"/>
        <v>146_2_SERV</v>
      </c>
      <c r="J2277" s="60">
        <v>29.197576685312999</v>
      </c>
      <c r="K2277" s="60">
        <v>46.967055505323003</v>
      </c>
      <c r="L2277" s="60">
        <v>40.017324344212497</v>
      </c>
      <c r="M2277" s="68">
        <v>373</v>
      </c>
      <c r="N2277" s="70">
        <f t="shared" si="282"/>
        <v>0.84189723320158105</v>
      </c>
      <c r="O2277" s="71">
        <v>542281775.96000004</v>
      </c>
      <c r="P2277" s="57">
        <f t="shared" si="283"/>
        <v>0.89699708236093567</v>
      </c>
      <c r="Q2277" s="68">
        <v>213</v>
      </c>
      <c r="R2277" s="68">
        <v>400</v>
      </c>
      <c r="S2277" s="72">
        <f t="shared" si="284"/>
        <v>38.727318844949501</v>
      </c>
    </row>
    <row r="2278" spans="1:19" x14ac:dyDescent="0.25">
      <c r="A2278" s="68">
        <f t="shared" si="287"/>
        <v>2276</v>
      </c>
      <c r="B2278" s="68" t="s">
        <v>2200</v>
      </c>
      <c r="C2278" s="68" t="s">
        <v>2485</v>
      </c>
      <c r="D2278" s="68" t="s">
        <v>2860</v>
      </c>
      <c r="E2278" s="68" t="str">
        <f t="shared" si="285"/>
        <v>OP</v>
      </c>
      <c r="F2278" s="68" t="s">
        <v>2484</v>
      </c>
      <c r="G2278" s="68">
        <f t="shared" si="286"/>
        <v>146</v>
      </c>
      <c r="H2278" s="68">
        <f t="shared" si="288"/>
        <v>3</v>
      </c>
      <c r="I2278" s="68" t="str">
        <f t="shared" si="281"/>
        <v>146_3_OP</v>
      </c>
      <c r="J2278" s="60">
        <v>12.0678831547096</v>
      </c>
      <c r="K2278" s="60">
        <v>67.892754484165195</v>
      </c>
      <c r="L2278" s="60">
        <v>34.667529464146199</v>
      </c>
      <c r="M2278" s="68">
        <v>25</v>
      </c>
      <c r="N2278" s="70">
        <f t="shared" si="282"/>
        <v>0.61538461538461542</v>
      </c>
      <c r="O2278" s="71">
        <v>137337516.97</v>
      </c>
      <c r="P2278" s="57">
        <f t="shared" si="283"/>
        <v>0.9321298895147283</v>
      </c>
      <c r="Q2278" s="68">
        <v>16</v>
      </c>
      <c r="R2278" s="68">
        <v>25</v>
      </c>
      <c r="S2278" s="72">
        <f t="shared" si="284"/>
        <v>38.209389034340333</v>
      </c>
    </row>
    <row r="2279" spans="1:19" x14ac:dyDescent="0.25">
      <c r="A2279" s="68">
        <f t="shared" si="287"/>
        <v>2277</v>
      </c>
      <c r="B2279" s="68" t="s">
        <v>2200</v>
      </c>
      <c r="C2279" s="68" t="s">
        <v>2485</v>
      </c>
      <c r="D2279" s="68" t="s">
        <v>2893</v>
      </c>
      <c r="E2279" s="68" t="str">
        <f t="shared" si="285"/>
        <v>SOP</v>
      </c>
      <c r="F2279" s="68" t="s">
        <v>2484</v>
      </c>
      <c r="G2279" s="68">
        <f t="shared" si="286"/>
        <v>146</v>
      </c>
      <c r="H2279" s="68">
        <f t="shared" si="288"/>
        <v>3</v>
      </c>
      <c r="I2279" s="68" t="str">
        <f t="shared" si="281"/>
        <v>146_3_SOP</v>
      </c>
      <c r="J2279" s="60">
        <v>33.292039280978898</v>
      </c>
      <c r="K2279" s="60">
        <v>63.967699959049</v>
      </c>
      <c r="L2279" s="60">
        <v>39.401298763841901</v>
      </c>
      <c r="M2279" s="68">
        <v>22</v>
      </c>
      <c r="N2279" s="70">
        <f t="shared" si="282"/>
        <v>0.38461538461538464</v>
      </c>
      <c r="O2279" s="71">
        <v>9999799.9800000004</v>
      </c>
      <c r="P2279" s="57">
        <f t="shared" si="283"/>
        <v>6.7870110485271751E-2</v>
      </c>
      <c r="Q2279" s="68">
        <v>10</v>
      </c>
      <c r="R2279" s="68">
        <v>22</v>
      </c>
      <c r="S2279" s="72">
        <f t="shared" si="284"/>
        <v>45.553679334623268</v>
      </c>
    </row>
    <row r="2280" spans="1:19" x14ac:dyDescent="0.25">
      <c r="A2280" s="68">
        <f t="shared" si="287"/>
        <v>2278</v>
      </c>
      <c r="B2280" s="68" t="s">
        <v>2200</v>
      </c>
      <c r="C2280" s="68" t="s">
        <v>2434</v>
      </c>
      <c r="D2280" s="68" t="s">
        <v>2456</v>
      </c>
      <c r="E2280" s="68" t="str">
        <f t="shared" si="285"/>
        <v>AR</v>
      </c>
      <c r="F2280" s="68" t="s">
        <v>2433</v>
      </c>
      <c r="G2280" s="68">
        <f t="shared" si="286"/>
        <v>146</v>
      </c>
      <c r="H2280" s="68">
        <f t="shared" si="288"/>
        <v>4</v>
      </c>
      <c r="I2280" s="68" t="str">
        <f t="shared" si="281"/>
        <v>146_4_AR</v>
      </c>
      <c r="J2280" s="60">
        <v>63.440263955184797</v>
      </c>
      <c r="K2280" s="60">
        <v>36.0052240633417</v>
      </c>
      <c r="L2280" s="60">
        <v>18.743274839251399</v>
      </c>
      <c r="M2280" s="68">
        <v>5</v>
      </c>
      <c r="N2280" s="70">
        <f t="shared" si="282"/>
        <v>1.2903225806451613E-2</v>
      </c>
      <c r="O2280" s="71">
        <v>53334</v>
      </c>
      <c r="P2280" s="57">
        <f t="shared" si="283"/>
        <v>1.576576872829984E-4</v>
      </c>
      <c r="Q2280" s="68">
        <v>4</v>
      </c>
      <c r="R2280" s="68">
        <v>5</v>
      </c>
      <c r="S2280" s="72">
        <f t="shared" si="284"/>
        <v>39.39625428592597</v>
      </c>
    </row>
    <row r="2281" spans="1:19" x14ac:dyDescent="0.25">
      <c r="A2281" s="68">
        <f t="shared" si="287"/>
        <v>2279</v>
      </c>
      <c r="B2281" s="68" t="s">
        <v>2200</v>
      </c>
      <c r="C2281" s="68" t="s">
        <v>2434</v>
      </c>
      <c r="D2281" s="68" t="s">
        <v>2860</v>
      </c>
      <c r="E2281" s="68" t="str">
        <f t="shared" si="285"/>
        <v>OP</v>
      </c>
      <c r="F2281" s="68" t="s">
        <v>2433</v>
      </c>
      <c r="G2281" s="68">
        <f t="shared" si="286"/>
        <v>146</v>
      </c>
      <c r="H2281" s="68">
        <f t="shared" si="288"/>
        <v>4</v>
      </c>
      <c r="I2281" s="68" t="str">
        <f t="shared" si="281"/>
        <v>146_4_OP</v>
      </c>
      <c r="J2281" s="60">
        <v>40.937831949480298</v>
      </c>
      <c r="K2281" s="60">
        <v>82.474870041902506</v>
      </c>
      <c r="L2281" s="60">
        <v>26.771120279070601</v>
      </c>
      <c r="M2281" s="68">
        <v>42</v>
      </c>
      <c r="N2281" s="70">
        <f t="shared" si="282"/>
        <v>7.7419354838709681E-2</v>
      </c>
      <c r="O2281" s="71">
        <v>123133051.37</v>
      </c>
      <c r="P2281" s="57">
        <f t="shared" si="283"/>
        <v>0.36398680217296359</v>
      </c>
      <c r="Q2281" s="68">
        <v>24</v>
      </c>
      <c r="R2281" s="68">
        <v>42</v>
      </c>
      <c r="S2281" s="72">
        <f t="shared" si="284"/>
        <v>50.06127409015113</v>
      </c>
    </row>
    <row r="2282" spans="1:19" x14ac:dyDescent="0.25">
      <c r="A2282" s="68">
        <f t="shared" si="287"/>
        <v>2280</v>
      </c>
      <c r="B2282" s="68" t="s">
        <v>2200</v>
      </c>
      <c r="C2282" s="68" t="s">
        <v>2434</v>
      </c>
      <c r="D2282" s="68" t="s">
        <v>3088</v>
      </c>
      <c r="E2282" s="68" t="str">
        <f t="shared" si="285"/>
        <v>SERV</v>
      </c>
      <c r="F2282" s="68" t="s">
        <v>2433</v>
      </c>
      <c r="G2282" s="68">
        <f t="shared" si="286"/>
        <v>146</v>
      </c>
      <c r="H2282" s="68">
        <f t="shared" si="288"/>
        <v>4</v>
      </c>
      <c r="I2282" s="68" t="str">
        <f t="shared" si="281"/>
        <v>146_4_SERV</v>
      </c>
      <c r="J2282" s="60">
        <v>39.541223420454799</v>
      </c>
      <c r="K2282" s="60">
        <v>87.472092333267895</v>
      </c>
      <c r="L2282" s="60">
        <v>75.008844840676304</v>
      </c>
      <c r="M2282" s="68">
        <v>6986</v>
      </c>
      <c r="N2282" s="70">
        <f t="shared" si="282"/>
        <v>0.79677419354838708</v>
      </c>
      <c r="O2282" s="71">
        <v>144620159.539327</v>
      </c>
      <c r="P2282" s="57">
        <f t="shared" si="283"/>
        <v>0.4275036540943592</v>
      </c>
      <c r="Q2282" s="68">
        <v>247</v>
      </c>
      <c r="R2282" s="68">
        <v>6988</v>
      </c>
      <c r="S2282" s="72">
        <f t="shared" si="284"/>
        <v>67.340720198132999</v>
      </c>
    </row>
    <row r="2283" spans="1:19" x14ac:dyDescent="0.25">
      <c r="A2283" s="68">
        <f t="shared" si="287"/>
        <v>2281</v>
      </c>
      <c r="B2283" s="68" t="s">
        <v>2200</v>
      </c>
      <c r="C2283" s="68" t="s">
        <v>2434</v>
      </c>
      <c r="D2283" s="68" t="s">
        <v>2893</v>
      </c>
      <c r="E2283" s="68" t="str">
        <f t="shared" si="285"/>
        <v>SOP</v>
      </c>
      <c r="F2283" s="68" t="s">
        <v>2433</v>
      </c>
      <c r="G2283" s="68">
        <f t="shared" si="286"/>
        <v>146</v>
      </c>
      <c r="H2283" s="68">
        <f t="shared" si="288"/>
        <v>4</v>
      </c>
      <c r="I2283" s="68" t="str">
        <f t="shared" si="281"/>
        <v>146_4_SOP</v>
      </c>
      <c r="J2283" s="60">
        <v>24.125619937445499</v>
      </c>
      <c r="K2283" s="60">
        <v>79.937752568593694</v>
      </c>
      <c r="L2283" s="60">
        <v>27.338756806055802</v>
      </c>
      <c r="M2283" s="68">
        <v>76</v>
      </c>
      <c r="N2283" s="70">
        <f t="shared" si="282"/>
        <v>0.11290322580645161</v>
      </c>
      <c r="O2283" s="71">
        <v>70483334.379999995</v>
      </c>
      <c r="P2283" s="57">
        <f t="shared" si="283"/>
        <v>0.20835188604539412</v>
      </c>
      <c r="Q2283" s="68">
        <v>35</v>
      </c>
      <c r="R2283" s="68">
        <v>76</v>
      </c>
      <c r="S2283" s="72">
        <f t="shared" si="284"/>
        <v>43.80070977069834</v>
      </c>
    </row>
    <row r="2284" spans="1:19" x14ac:dyDescent="0.25">
      <c r="A2284" s="68">
        <f t="shared" si="287"/>
        <v>2282</v>
      </c>
      <c r="B2284" s="68" t="s">
        <v>335</v>
      </c>
      <c r="C2284" s="68" t="s">
        <v>1393</v>
      </c>
      <c r="D2284" s="68" t="s">
        <v>2399</v>
      </c>
      <c r="E2284" s="68" t="str">
        <f t="shared" si="285"/>
        <v>AD</v>
      </c>
      <c r="F2284" s="68" t="s">
        <v>1392</v>
      </c>
      <c r="G2284" s="68">
        <f t="shared" si="286"/>
        <v>147</v>
      </c>
      <c r="H2284" s="68">
        <f t="shared" si="288"/>
        <v>1</v>
      </c>
      <c r="I2284" s="68" t="str">
        <f t="shared" si="281"/>
        <v>147_1_AD</v>
      </c>
      <c r="J2284" s="60">
        <v>18.1953533569244</v>
      </c>
      <c r="K2284" s="60">
        <v>52.096768277975002</v>
      </c>
      <c r="L2284" s="60">
        <v>34.880495069231898</v>
      </c>
      <c r="M2284" s="68">
        <v>989</v>
      </c>
      <c r="N2284" s="70">
        <f t="shared" si="282"/>
        <v>1</v>
      </c>
      <c r="O2284" s="71">
        <v>305887069.49091899</v>
      </c>
      <c r="P2284" s="57">
        <f t="shared" si="283"/>
        <v>1</v>
      </c>
      <c r="Q2284" s="68">
        <v>335</v>
      </c>
      <c r="R2284" s="68">
        <v>1012</v>
      </c>
      <c r="S2284" s="72">
        <f t="shared" si="284"/>
        <v>35.0575389013771</v>
      </c>
    </row>
    <row r="2285" spans="1:19" x14ac:dyDescent="0.25">
      <c r="A2285" s="68">
        <f t="shared" si="287"/>
        <v>2283</v>
      </c>
      <c r="B2285" s="68" t="s">
        <v>335</v>
      </c>
      <c r="C2285" s="68" t="s">
        <v>2507</v>
      </c>
      <c r="D2285" s="68" t="s">
        <v>2860</v>
      </c>
      <c r="E2285" s="68" t="str">
        <f t="shared" si="285"/>
        <v>OP</v>
      </c>
      <c r="F2285" s="68" t="s">
        <v>2506</v>
      </c>
      <c r="G2285" s="68">
        <f t="shared" si="286"/>
        <v>147</v>
      </c>
      <c r="H2285" s="68">
        <f t="shared" si="288"/>
        <v>2</v>
      </c>
      <c r="I2285" s="68" t="str">
        <f t="shared" si="281"/>
        <v>147_2_OP</v>
      </c>
      <c r="J2285" s="60">
        <v>38.125466749770403</v>
      </c>
      <c r="K2285" s="60">
        <v>56.728555018327597</v>
      </c>
      <c r="L2285" s="60">
        <v>40.015428121628901</v>
      </c>
      <c r="M2285" s="68">
        <v>52</v>
      </c>
      <c r="N2285" s="70">
        <f t="shared" si="282"/>
        <v>0.4</v>
      </c>
      <c r="O2285" s="71">
        <v>268690035.88</v>
      </c>
      <c r="P2285" s="57">
        <f t="shared" si="283"/>
        <v>0.8987220681475232</v>
      </c>
      <c r="Q2285" s="68">
        <v>26</v>
      </c>
      <c r="R2285" s="68">
        <v>52</v>
      </c>
      <c r="S2285" s="72">
        <f t="shared" si="284"/>
        <v>44.956483296575634</v>
      </c>
    </row>
    <row r="2286" spans="1:19" x14ac:dyDescent="0.25">
      <c r="A2286" s="68">
        <f t="shared" si="287"/>
        <v>2284</v>
      </c>
      <c r="B2286" s="68" t="s">
        <v>335</v>
      </c>
      <c r="C2286" s="68" t="s">
        <v>2507</v>
      </c>
      <c r="D2286" s="68" t="s">
        <v>2893</v>
      </c>
      <c r="E2286" s="68" t="str">
        <f t="shared" si="285"/>
        <v>SOP</v>
      </c>
      <c r="F2286" s="68" t="s">
        <v>2506</v>
      </c>
      <c r="G2286" s="68">
        <f t="shared" si="286"/>
        <v>147</v>
      </c>
      <c r="H2286" s="68">
        <f t="shared" si="288"/>
        <v>2</v>
      </c>
      <c r="I2286" s="68" t="str">
        <f t="shared" si="281"/>
        <v>147_2_SOP</v>
      </c>
      <c r="J2286" s="60">
        <v>26.086154630364799</v>
      </c>
      <c r="K2286" s="60">
        <v>59.3307177408252</v>
      </c>
      <c r="L2286" s="60">
        <v>46.496118149037301</v>
      </c>
      <c r="M2286" s="68">
        <v>74</v>
      </c>
      <c r="N2286" s="70">
        <f t="shared" si="282"/>
        <v>0.6</v>
      </c>
      <c r="O2286" s="71">
        <v>30278961.77</v>
      </c>
      <c r="P2286" s="57">
        <f t="shared" si="283"/>
        <v>0.10127793185247681</v>
      </c>
      <c r="Q2286" s="68">
        <v>39</v>
      </c>
      <c r="R2286" s="68">
        <v>74</v>
      </c>
      <c r="S2286" s="72">
        <f t="shared" si="284"/>
        <v>43.97099684007577</v>
      </c>
    </row>
    <row r="2287" spans="1:19" x14ac:dyDescent="0.25">
      <c r="A2287" s="68">
        <f t="shared" si="287"/>
        <v>2285</v>
      </c>
      <c r="B2287" s="68" t="s">
        <v>335</v>
      </c>
      <c r="C2287" s="68" t="s">
        <v>336</v>
      </c>
      <c r="D2287" s="68" t="s">
        <v>2399</v>
      </c>
      <c r="E2287" s="68" t="str">
        <f t="shared" si="285"/>
        <v>AD</v>
      </c>
      <c r="F2287" s="68" t="s">
        <v>334</v>
      </c>
      <c r="G2287" s="68">
        <f t="shared" si="286"/>
        <v>147</v>
      </c>
      <c r="H2287" s="68">
        <f t="shared" si="288"/>
        <v>3</v>
      </c>
      <c r="I2287" s="68" t="str">
        <f t="shared" si="281"/>
        <v>147_3_AD</v>
      </c>
      <c r="J2287" s="60">
        <v>21.278646749033602</v>
      </c>
      <c r="K2287" s="60">
        <v>44.288181909702203</v>
      </c>
      <c r="L2287" s="60">
        <v>39.554908578833597</v>
      </c>
      <c r="M2287" s="68">
        <v>13</v>
      </c>
      <c r="N2287" s="70">
        <f t="shared" si="282"/>
        <v>2.564102564102564E-2</v>
      </c>
      <c r="O2287" s="71">
        <v>6001366.1799999997</v>
      </c>
      <c r="P2287" s="57">
        <f t="shared" si="283"/>
        <v>4.0242533629611422E-2</v>
      </c>
      <c r="Q2287" s="68">
        <v>10</v>
      </c>
      <c r="R2287" s="68">
        <v>13</v>
      </c>
      <c r="S2287" s="72">
        <f t="shared" si="284"/>
        <v>35.040579079189797</v>
      </c>
    </row>
    <row r="2288" spans="1:19" x14ac:dyDescent="0.25">
      <c r="A2288" s="68">
        <f t="shared" si="287"/>
        <v>2286</v>
      </c>
      <c r="B2288" s="68" t="s">
        <v>335</v>
      </c>
      <c r="C2288" s="68" t="s">
        <v>336</v>
      </c>
      <c r="D2288" s="68" t="s">
        <v>2456</v>
      </c>
      <c r="E2288" s="68" t="str">
        <f t="shared" si="285"/>
        <v>AR</v>
      </c>
      <c r="F2288" s="68" t="s">
        <v>334</v>
      </c>
      <c r="G2288" s="68">
        <f t="shared" si="286"/>
        <v>147</v>
      </c>
      <c r="H2288" s="68">
        <f t="shared" si="288"/>
        <v>3</v>
      </c>
      <c r="I2288" s="68" t="str">
        <f t="shared" si="281"/>
        <v>147_3_AR</v>
      </c>
      <c r="J2288" s="60">
        <v>27.1166797192849</v>
      </c>
      <c r="K2288" s="60">
        <v>21.459884948579699</v>
      </c>
      <c r="L2288" s="60">
        <v>34.643912633809897</v>
      </c>
      <c r="M2288" s="68">
        <v>4</v>
      </c>
      <c r="N2288" s="70">
        <f t="shared" si="282"/>
        <v>1.0256410256410256E-2</v>
      </c>
      <c r="O2288" s="71">
        <v>14667346.08</v>
      </c>
      <c r="P2288" s="57">
        <f t="shared" si="283"/>
        <v>9.8352800042197944E-2</v>
      </c>
      <c r="Q2288" s="68">
        <v>4</v>
      </c>
      <c r="R2288" s="68">
        <v>4</v>
      </c>
      <c r="S2288" s="72">
        <f t="shared" si="284"/>
        <v>27.740159100558163</v>
      </c>
    </row>
    <row r="2289" spans="1:19" x14ac:dyDescent="0.25">
      <c r="A2289" s="68">
        <f t="shared" si="287"/>
        <v>2287</v>
      </c>
      <c r="B2289" s="68" t="s">
        <v>335</v>
      </c>
      <c r="C2289" s="68" t="s">
        <v>336</v>
      </c>
      <c r="D2289" s="68" t="s">
        <v>3088</v>
      </c>
      <c r="E2289" s="68" t="str">
        <f t="shared" si="285"/>
        <v>SERV</v>
      </c>
      <c r="F2289" s="68" t="s">
        <v>334</v>
      </c>
      <c r="G2289" s="68">
        <f t="shared" si="286"/>
        <v>147</v>
      </c>
      <c r="H2289" s="68">
        <f t="shared" si="288"/>
        <v>3</v>
      </c>
      <c r="I2289" s="68" t="str">
        <f t="shared" si="281"/>
        <v>147_3_SERV</v>
      </c>
      <c r="J2289" s="60">
        <v>14.131691777435501</v>
      </c>
      <c r="K2289" s="60">
        <v>38.441831947472799</v>
      </c>
      <c r="L2289" s="60">
        <v>29.827800219935298</v>
      </c>
      <c r="M2289" s="68">
        <v>929</v>
      </c>
      <c r="N2289" s="70">
        <f t="shared" si="282"/>
        <v>0.96410256410256412</v>
      </c>
      <c r="O2289" s="71">
        <v>128461216.666345</v>
      </c>
      <c r="P2289" s="57">
        <f t="shared" si="283"/>
        <v>0.86140466632819068</v>
      </c>
      <c r="Q2289" s="68">
        <v>376</v>
      </c>
      <c r="R2289" s="68">
        <v>930</v>
      </c>
      <c r="S2289" s="72">
        <f t="shared" si="284"/>
        <v>27.467107981614532</v>
      </c>
    </row>
    <row r="2290" spans="1:19" x14ac:dyDescent="0.25">
      <c r="A2290" s="68">
        <f t="shared" si="287"/>
        <v>2288</v>
      </c>
      <c r="B2290" s="68" t="s">
        <v>678</v>
      </c>
      <c r="C2290" s="68" t="s">
        <v>679</v>
      </c>
      <c r="D2290" s="68" t="s">
        <v>2399</v>
      </c>
      <c r="E2290" s="68" t="str">
        <f t="shared" si="285"/>
        <v>AD</v>
      </c>
      <c r="F2290" s="68" t="s">
        <v>677</v>
      </c>
      <c r="G2290" s="68">
        <f t="shared" si="286"/>
        <v>148</v>
      </c>
      <c r="H2290" s="68">
        <f t="shared" si="288"/>
        <v>1</v>
      </c>
      <c r="I2290" s="68" t="str">
        <f t="shared" si="281"/>
        <v>148_1_AD</v>
      </c>
      <c r="J2290" s="60">
        <v>13.6422408092228</v>
      </c>
      <c r="K2290" s="60">
        <v>87.883739321430198</v>
      </c>
      <c r="L2290" s="60">
        <v>33.120362926249499</v>
      </c>
      <c r="M2290" s="68">
        <v>182</v>
      </c>
      <c r="N2290" s="70">
        <f t="shared" si="282"/>
        <v>0.23863636363636365</v>
      </c>
      <c r="O2290" s="71">
        <v>36349254.220578998</v>
      </c>
      <c r="P2290" s="57">
        <f t="shared" si="283"/>
        <v>0.17872874262603822</v>
      </c>
      <c r="Q2290" s="68">
        <v>147</v>
      </c>
      <c r="R2290" s="68">
        <v>245</v>
      </c>
      <c r="S2290" s="72">
        <f t="shared" si="284"/>
        <v>44.882114352300825</v>
      </c>
    </row>
    <row r="2291" spans="1:19" x14ac:dyDescent="0.25">
      <c r="A2291" s="68">
        <f t="shared" si="287"/>
        <v>2289</v>
      </c>
      <c r="B2291" s="68" t="s">
        <v>678</v>
      </c>
      <c r="C2291" s="68" t="s">
        <v>679</v>
      </c>
      <c r="D2291" s="68" t="s">
        <v>2456</v>
      </c>
      <c r="E2291" s="68" t="str">
        <f t="shared" si="285"/>
        <v>AR</v>
      </c>
      <c r="F2291" s="68" t="s">
        <v>677</v>
      </c>
      <c r="G2291" s="68">
        <f t="shared" si="286"/>
        <v>148</v>
      </c>
      <c r="H2291" s="68">
        <f t="shared" si="288"/>
        <v>1</v>
      </c>
      <c r="I2291" s="68" t="str">
        <f t="shared" si="281"/>
        <v>148_1_AR</v>
      </c>
      <c r="J2291" s="60">
        <v>66.731677255468696</v>
      </c>
      <c r="K2291" s="60">
        <v>40.946317307430597</v>
      </c>
      <c r="L2291" s="60">
        <v>10.2502284277156</v>
      </c>
      <c r="M2291" s="68">
        <v>3</v>
      </c>
      <c r="N2291" s="70">
        <f t="shared" si="282"/>
        <v>4.87012987012987E-3</v>
      </c>
      <c r="O2291" s="71">
        <v>1293573.3899999999</v>
      </c>
      <c r="P2291" s="57">
        <f t="shared" si="283"/>
        <v>6.3604811280642288E-3</v>
      </c>
      <c r="Q2291" s="68">
        <v>3</v>
      </c>
      <c r="R2291" s="68">
        <v>3</v>
      </c>
      <c r="S2291" s="72">
        <f t="shared" si="284"/>
        <v>39.309407663538302</v>
      </c>
    </row>
    <row r="2292" spans="1:19" x14ac:dyDescent="0.25">
      <c r="A2292" s="68">
        <f t="shared" si="287"/>
        <v>2290</v>
      </c>
      <c r="B2292" s="68" t="s">
        <v>678</v>
      </c>
      <c r="C2292" s="68" t="s">
        <v>679</v>
      </c>
      <c r="D2292" s="68" t="s">
        <v>3088</v>
      </c>
      <c r="E2292" s="68" t="str">
        <f t="shared" si="285"/>
        <v>SERV</v>
      </c>
      <c r="F2292" s="68" t="s">
        <v>677</v>
      </c>
      <c r="G2292" s="68">
        <f t="shared" si="286"/>
        <v>148</v>
      </c>
      <c r="H2292" s="68">
        <f t="shared" si="288"/>
        <v>1</v>
      </c>
      <c r="I2292" s="68" t="str">
        <f t="shared" si="281"/>
        <v>148_1_SERV</v>
      </c>
      <c r="J2292" s="60">
        <v>12.4801618102173</v>
      </c>
      <c r="K2292" s="60">
        <v>93.105981237695602</v>
      </c>
      <c r="L2292" s="60">
        <v>44.8942863266264</v>
      </c>
      <c r="M2292" s="68">
        <v>971</v>
      </c>
      <c r="N2292" s="70">
        <f t="shared" si="282"/>
        <v>0.75162337662337664</v>
      </c>
      <c r="O2292" s="71">
        <v>162664687.26794499</v>
      </c>
      <c r="P2292" s="57">
        <f t="shared" si="283"/>
        <v>0.79981984908504788</v>
      </c>
      <c r="Q2292" s="68">
        <v>463</v>
      </c>
      <c r="R2292" s="68">
        <v>979</v>
      </c>
      <c r="S2292" s="72">
        <f t="shared" si="284"/>
        <v>50.160143124846435</v>
      </c>
    </row>
    <row r="2293" spans="1:19" x14ac:dyDescent="0.25">
      <c r="A2293" s="68">
        <f t="shared" si="287"/>
        <v>2291</v>
      </c>
      <c r="B2293" s="68" t="s">
        <v>678</v>
      </c>
      <c r="C2293" s="68" t="s">
        <v>679</v>
      </c>
      <c r="D2293" s="68" t="s">
        <v>2893</v>
      </c>
      <c r="E2293" s="68" t="str">
        <f t="shared" si="285"/>
        <v>SOP</v>
      </c>
      <c r="F2293" s="68" t="s">
        <v>677</v>
      </c>
      <c r="G2293" s="68">
        <f t="shared" si="286"/>
        <v>148</v>
      </c>
      <c r="H2293" s="68">
        <f t="shared" si="288"/>
        <v>1</v>
      </c>
      <c r="I2293" s="68" t="str">
        <f t="shared" si="281"/>
        <v>148_1_SOP</v>
      </c>
      <c r="J2293" s="60">
        <v>73.458142291948306</v>
      </c>
      <c r="K2293" s="60">
        <v>68.975203138133907</v>
      </c>
      <c r="L2293" s="60">
        <v>44.8520210167258</v>
      </c>
      <c r="M2293" s="68">
        <v>3</v>
      </c>
      <c r="N2293" s="70">
        <f t="shared" si="282"/>
        <v>4.87012987012987E-3</v>
      </c>
      <c r="O2293" s="71">
        <v>3069142.32</v>
      </c>
      <c r="P2293" s="57">
        <f t="shared" si="283"/>
        <v>1.5090927160849579E-2</v>
      </c>
      <c r="Q2293" s="68">
        <v>3</v>
      </c>
      <c r="R2293" s="68">
        <v>3</v>
      </c>
      <c r="S2293" s="72">
        <f t="shared" si="284"/>
        <v>62.428455482269349</v>
      </c>
    </row>
    <row r="2294" spans="1:19" x14ac:dyDescent="0.25">
      <c r="A2294" s="68">
        <f t="shared" si="287"/>
        <v>2292</v>
      </c>
      <c r="B2294" s="68" t="s">
        <v>485</v>
      </c>
      <c r="C2294" s="68" t="s">
        <v>2826</v>
      </c>
      <c r="D2294" s="68" t="s">
        <v>2860</v>
      </c>
      <c r="E2294" s="68" t="str">
        <f t="shared" si="285"/>
        <v>OP</v>
      </c>
      <c r="F2294" s="68" t="s">
        <v>2825</v>
      </c>
      <c r="G2294" s="68">
        <f t="shared" si="286"/>
        <v>149</v>
      </c>
      <c r="H2294" s="68">
        <f t="shared" si="288"/>
        <v>1</v>
      </c>
      <c r="I2294" s="68" t="str">
        <f t="shared" si="281"/>
        <v>149_1_OP</v>
      </c>
      <c r="J2294" s="60">
        <v>96.9487659464682</v>
      </c>
      <c r="K2294" s="60">
        <v>100</v>
      </c>
      <c r="L2294" s="60">
        <v>51.003129970459597</v>
      </c>
      <c r="M2294" s="68">
        <v>116</v>
      </c>
      <c r="N2294" s="70">
        <f t="shared" si="282"/>
        <v>2.5000000000000001E-2</v>
      </c>
      <c r="O2294" s="71">
        <v>3502391932.1599998</v>
      </c>
      <c r="P2294" s="57">
        <f t="shared" si="283"/>
        <v>0.99785734982161955</v>
      </c>
      <c r="Q2294" s="68">
        <v>1</v>
      </c>
      <c r="R2294" s="68">
        <v>116</v>
      </c>
      <c r="S2294" s="72">
        <f t="shared" si="284"/>
        <v>82.65063197230927</v>
      </c>
    </row>
    <row r="2295" spans="1:19" x14ac:dyDescent="0.25">
      <c r="A2295" s="68">
        <f t="shared" si="287"/>
        <v>2293</v>
      </c>
      <c r="B2295" s="68" t="s">
        <v>485</v>
      </c>
      <c r="C2295" s="68" t="s">
        <v>2826</v>
      </c>
      <c r="D2295" s="68" t="s">
        <v>2893</v>
      </c>
      <c r="E2295" s="68" t="str">
        <f t="shared" si="285"/>
        <v>SOP</v>
      </c>
      <c r="F2295" s="68" t="s">
        <v>2825</v>
      </c>
      <c r="G2295" s="68">
        <f t="shared" si="286"/>
        <v>149</v>
      </c>
      <c r="H2295" s="68">
        <f t="shared" si="288"/>
        <v>1</v>
      </c>
      <c r="I2295" s="68" t="str">
        <f t="shared" si="281"/>
        <v>149_1_SOP</v>
      </c>
      <c r="J2295" s="60">
        <v>42.1851031040107</v>
      </c>
      <c r="K2295" s="60">
        <v>90.437242390615097</v>
      </c>
      <c r="L2295" s="60">
        <v>57.666884164361797</v>
      </c>
      <c r="M2295" s="68">
        <v>76</v>
      </c>
      <c r="N2295" s="70">
        <f t="shared" si="282"/>
        <v>0.97499999999999998</v>
      </c>
      <c r="O2295" s="71">
        <v>7520514.52999999</v>
      </c>
      <c r="P2295" s="57">
        <f t="shared" si="283"/>
        <v>2.1426501783804214E-3</v>
      </c>
      <c r="Q2295" s="68">
        <v>39</v>
      </c>
      <c r="R2295" s="68">
        <v>76</v>
      </c>
      <c r="S2295" s="72">
        <f t="shared" si="284"/>
        <v>63.429743219662527</v>
      </c>
    </row>
    <row r="2296" spans="1:19" x14ac:dyDescent="0.25">
      <c r="A2296" s="68">
        <f t="shared" si="287"/>
        <v>2294</v>
      </c>
      <c r="B2296" s="68" t="s">
        <v>485</v>
      </c>
      <c r="C2296" s="68" t="s">
        <v>486</v>
      </c>
      <c r="D2296" s="68" t="s">
        <v>2399</v>
      </c>
      <c r="E2296" s="68" t="str">
        <f t="shared" si="285"/>
        <v>AD</v>
      </c>
      <c r="F2296" s="68" t="s">
        <v>484</v>
      </c>
      <c r="G2296" s="68">
        <f t="shared" si="286"/>
        <v>149</v>
      </c>
      <c r="H2296" s="68">
        <f t="shared" si="288"/>
        <v>2</v>
      </c>
      <c r="I2296" s="68" t="str">
        <f t="shared" si="281"/>
        <v>149_2_AD</v>
      </c>
      <c r="J2296" s="60">
        <v>12.2834897337982</v>
      </c>
      <c r="K2296" s="60">
        <v>51.380638285918003</v>
      </c>
      <c r="L2296" s="60">
        <v>37.459596393463002</v>
      </c>
      <c r="M2296" s="68">
        <v>218</v>
      </c>
      <c r="N2296" s="70">
        <f t="shared" si="282"/>
        <v>0.62910798122065725</v>
      </c>
      <c r="O2296" s="71">
        <v>248270685.86199999</v>
      </c>
      <c r="P2296" s="57">
        <f t="shared" si="283"/>
        <v>0.4319382940925709</v>
      </c>
      <c r="Q2296" s="68">
        <v>268</v>
      </c>
      <c r="R2296" s="68">
        <v>664</v>
      </c>
      <c r="S2296" s="72">
        <f t="shared" si="284"/>
        <v>33.707908137726399</v>
      </c>
    </row>
    <row r="2297" spans="1:19" x14ac:dyDescent="0.25">
      <c r="A2297" s="68">
        <f t="shared" si="287"/>
        <v>2295</v>
      </c>
      <c r="B2297" s="68" t="s">
        <v>485</v>
      </c>
      <c r="C2297" s="68" t="s">
        <v>486</v>
      </c>
      <c r="D2297" s="68" t="s">
        <v>3088</v>
      </c>
      <c r="E2297" s="68" t="str">
        <f t="shared" si="285"/>
        <v>SERV</v>
      </c>
      <c r="F2297" s="68" t="s">
        <v>484</v>
      </c>
      <c r="G2297" s="68">
        <f t="shared" si="286"/>
        <v>149</v>
      </c>
      <c r="H2297" s="68">
        <f t="shared" si="288"/>
        <v>2</v>
      </c>
      <c r="I2297" s="68" t="str">
        <f t="shared" si="281"/>
        <v>149_2_SERV</v>
      </c>
      <c r="J2297" s="60">
        <v>15.645449667196999</v>
      </c>
      <c r="K2297" s="60">
        <v>57.201751338746099</v>
      </c>
      <c r="L2297" s="60">
        <v>46.346234494311297</v>
      </c>
      <c r="M2297" s="68">
        <v>283</v>
      </c>
      <c r="N2297" s="70">
        <f t="shared" si="282"/>
        <v>0.37089201877934275</v>
      </c>
      <c r="O2297" s="71">
        <v>326512076.53135198</v>
      </c>
      <c r="P2297" s="57">
        <f t="shared" si="283"/>
        <v>0.56806170590742899</v>
      </c>
      <c r="Q2297" s="68">
        <v>158</v>
      </c>
      <c r="R2297" s="68">
        <v>358</v>
      </c>
      <c r="S2297" s="72">
        <f t="shared" si="284"/>
        <v>39.731145166751467</v>
      </c>
    </row>
    <row r="2298" spans="1:19" x14ac:dyDescent="0.25">
      <c r="A2298" s="68">
        <f t="shared" si="287"/>
        <v>2296</v>
      </c>
      <c r="B2298" s="68" t="s">
        <v>84</v>
      </c>
      <c r="C2298" s="68" t="s">
        <v>416</v>
      </c>
      <c r="D2298" s="68" t="s">
        <v>2399</v>
      </c>
      <c r="E2298" s="68" t="str">
        <f t="shared" si="285"/>
        <v>AD</v>
      </c>
      <c r="F2298" s="68" t="s">
        <v>415</v>
      </c>
      <c r="G2298" s="68">
        <f t="shared" si="286"/>
        <v>150</v>
      </c>
      <c r="H2298" s="68">
        <f t="shared" si="288"/>
        <v>1</v>
      </c>
      <c r="I2298" s="68" t="str">
        <f t="shared" si="281"/>
        <v>150_1_AD</v>
      </c>
      <c r="J2298" s="60">
        <v>18.869935658825302</v>
      </c>
      <c r="K2298" s="60">
        <v>24.309629477009299</v>
      </c>
      <c r="L2298" s="60">
        <v>38.528365356195799</v>
      </c>
      <c r="M2298" s="68">
        <v>10</v>
      </c>
      <c r="N2298" s="70">
        <f t="shared" si="282"/>
        <v>1</v>
      </c>
      <c r="O2298" s="71">
        <v>15872270.199999999</v>
      </c>
      <c r="P2298" s="57">
        <f t="shared" si="283"/>
        <v>1</v>
      </c>
      <c r="Q2298" s="68">
        <v>8</v>
      </c>
      <c r="R2298" s="68">
        <v>10</v>
      </c>
      <c r="S2298" s="72">
        <f t="shared" si="284"/>
        <v>27.235976830676801</v>
      </c>
    </row>
    <row r="2299" spans="1:19" x14ac:dyDescent="0.25">
      <c r="A2299" s="68">
        <f t="shared" si="287"/>
        <v>2297</v>
      </c>
      <c r="B2299" s="68" t="s">
        <v>84</v>
      </c>
      <c r="C2299" s="68" t="s">
        <v>2878</v>
      </c>
      <c r="D2299" s="68" t="s">
        <v>3088</v>
      </c>
      <c r="E2299" s="68" t="str">
        <f t="shared" si="285"/>
        <v>SERV</v>
      </c>
      <c r="F2299" s="69" t="s">
        <v>2877</v>
      </c>
      <c r="G2299" s="68">
        <f t="shared" si="286"/>
        <v>150</v>
      </c>
      <c r="H2299" s="68">
        <f t="shared" si="288"/>
        <v>2</v>
      </c>
      <c r="I2299" s="68" t="str">
        <f t="shared" si="281"/>
        <v>150_2_SERV</v>
      </c>
      <c r="J2299" s="60">
        <v>27.6347583947252</v>
      </c>
      <c r="K2299" s="60">
        <v>47.832079272543297</v>
      </c>
      <c r="L2299" s="60">
        <v>31.010576559415</v>
      </c>
      <c r="M2299" s="68">
        <v>96</v>
      </c>
      <c r="N2299" s="70">
        <f t="shared" si="282"/>
        <v>0.87878787878787878</v>
      </c>
      <c r="O2299" s="71">
        <v>197786541.16</v>
      </c>
      <c r="P2299" s="57">
        <f t="shared" si="283"/>
        <v>0.9796619644366138</v>
      </c>
      <c r="Q2299" s="68">
        <v>29</v>
      </c>
      <c r="R2299" s="68">
        <v>120</v>
      </c>
      <c r="S2299" s="72">
        <f t="shared" si="284"/>
        <v>35.492471408894495</v>
      </c>
    </row>
    <row r="2300" spans="1:19" x14ac:dyDescent="0.25">
      <c r="A2300" s="68">
        <f t="shared" si="287"/>
        <v>2298</v>
      </c>
      <c r="B2300" s="68" t="s">
        <v>84</v>
      </c>
      <c r="C2300" s="68" t="s">
        <v>2878</v>
      </c>
      <c r="D2300" s="68" t="s">
        <v>2893</v>
      </c>
      <c r="E2300" s="68" t="str">
        <f t="shared" si="285"/>
        <v>SOP</v>
      </c>
      <c r="F2300" s="68" t="s">
        <v>2877</v>
      </c>
      <c r="G2300" s="68">
        <f t="shared" si="286"/>
        <v>150</v>
      </c>
      <c r="H2300" s="68">
        <f t="shared" si="288"/>
        <v>2</v>
      </c>
      <c r="I2300" s="68" t="str">
        <f t="shared" si="281"/>
        <v>150_2_SOP</v>
      </c>
      <c r="J2300" s="60">
        <v>47.355370064633703</v>
      </c>
      <c r="K2300" s="60">
        <v>23.983475250239099</v>
      </c>
      <c r="L2300" s="60">
        <v>33.639015762544403</v>
      </c>
      <c r="M2300" s="68">
        <v>4</v>
      </c>
      <c r="N2300" s="70">
        <f t="shared" si="282"/>
        <v>0.12121212121212122</v>
      </c>
      <c r="O2300" s="71">
        <v>4106099.71</v>
      </c>
      <c r="P2300" s="57">
        <f t="shared" si="283"/>
        <v>2.0338035563386109E-2</v>
      </c>
      <c r="Q2300" s="68">
        <v>4</v>
      </c>
      <c r="R2300" s="68">
        <v>4</v>
      </c>
      <c r="S2300" s="72">
        <f t="shared" si="284"/>
        <v>34.992620359139067</v>
      </c>
    </row>
    <row r="2301" spans="1:19" x14ac:dyDescent="0.25">
      <c r="A2301" s="68">
        <f t="shared" si="287"/>
        <v>2299</v>
      </c>
      <c r="B2301" s="68" t="s">
        <v>84</v>
      </c>
      <c r="C2301" s="68" t="s">
        <v>2099</v>
      </c>
      <c r="D2301" s="68" t="s">
        <v>2399</v>
      </c>
      <c r="E2301" s="68" t="str">
        <f t="shared" si="285"/>
        <v>AD</v>
      </c>
      <c r="F2301" s="68" t="s">
        <v>2098</v>
      </c>
      <c r="G2301" s="68">
        <f t="shared" si="286"/>
        <v>150</v>
      </c>
      <c r="H2301" s="68">
        <f t="shared" si="288"/>
        <v>3</v>
      </c>
      <c r="I2301" s="68" t="str">
        <f t="shared" si="281"/>
        <v>150_3_AD</v>
      </c>
      <c r="J2301" s="60">
        <v>28.123465719375901</v>
      </c>
      <c r="K2301" s="60">
        <v>90.077153035434904</v>
      </c>
      <c r="L2301" s="60">
        <v>50.2179736649123</v>
      </c>
      <c r="M2301" s="68">
        <v>812</v>
      </c>
      <c r="N2301" s="70">
        <f t="shared" si="282"/>
        <v>0.55144032921810704</v>
      </c>
      <c r="O2301" s="71">
        <v>1413896145.51</v>
      </c>
      <c r="P2301" s="57">
        <f t="shared" si="283"/>
        <v>0.94857286537729935</v>
      </c>
      <c r="Q2301" s="68">
        <v>134</v>
      </c>
      <c r="R2301" s="68">
        <v>879</v>
      </c>
      <c r="S2301" s="72">
        <f t="shared" si="284"/>
        <v>56.139530806574363</v>
      </c>
    </row>
    <row r="2302" spans="1:19" x14ac:dyDescent="0.25">
      <c r="A2302" s="68">
        <f t="shared" si="287"/>
        <v>2300</v>
      </c>
      <c r="B2302" s="68" t="s">
        <v>84</v>
      </c>
      <c r="C2302" s="68" t="s">
        <v>2099</v>
      </c>
      <c r="D2302" s="68" t="s">
        <v>2456</v>
      </c>
      <c r="E2302" s="68" t="str">
        <f t="shared" si="285"/>
        <v>AR</v>
      </c>
      <c r="F2302" s="68" t="s">
        <v>2098</v>
      </c>
      <c r="G2302" s="68">
        <f t="shared" si="286"/>
        <v>150</v>
      </c>
      <c r="H2302" s="68">
        <f t="shared" si="288"/>
        <v>3</v>
      </c>
      <c r="I2302" s="68" t="str">
        <f t="shared" si="281"/>
        <v>150_3_AR</v>
      </c>
      <c r="J2302" s="60">
        <v>50.019673518544501</v>
      </c>
      <c r="K2302" s="60">
        <v>49.658630216951899</v>
      </c>
      <c r="L2302" s="60">
        <v>23.429093549064302</v>
      </c>
      <c r="M2302" s="68">
        <v>10</v>
      </c>
      <c r="N2302" s="70">
        <f t="shared" si="282"/>
        <v>3.292181069958848E-2</v>
      </c>
      <c r="O2302" s="71">
        <v>446448.2</v>
      </c>
      <c r="P2302" s="57">
        <f t="shared" si="283"/>
        <v>2.9951892128808583E-4</v>
      </c>
      <c r="Q2302" s="68">
        <v>8</v>
      </c>
      <c r="R2302" s="68">
        <v>10</v>
      </c>
      <c r="S2302" s="72">
        <f t="shared" si="284"/>
        <v>41.035799094853566</v>
      </c>
    </row>
    <row r="2303" spans="1:19" x14ac:dyDescent="0.25">
      <c r="A2303" s="68">
        <f t="shared" si="287"/>
        <v>2301</v>
      </c>
      <c r="B2303" s="68" t="s">
        <v>84</v>
      </c>
      <c r="C2303" s="68" t="s">
        <v>2099</v>
      </c>
      <c r="D2303" s="68" t="s">
        <v>3088</v>
      </c>
      <c r="E2303" s="68" t="str">
        <f t="shared" si="285"/>
        <v>SERV</v>
      </c>
      <c r="F2303" s="68" t="s">
        <v>2098</v>
      </c>
      <c r="G2303" s="68">
        <f t="shared" si="286"/>
        <v>150</v>
      </c>
      <c r="H2303" s="68">
        <f t="shared" si="288"/>
        <v>3</v>
      </c>
      <c r="I2303" s="68" t="str">
        <f t="shared" si="281"/>
        <v>150_3_SERV</v>
      </c>
      <c r="J2303" s="60">
        <v>23.064757143559</v>
      </c>
      <c r="K2303" s="60">
        <v>94.591459864857597</v>
      </c>
      <c r="L2303" s="60">
        <v>43.143748097158301</v>
      </c>
      <c r="M2303" s="68">
        <v>372</v>
      </c>
      <c r="N2303" s="70">
        <f t="shared" si="282"/>
        <v>0.37037037037037035</v>
      </c>
      <c r="O2303" s="71">
        <v>74218253.269999906</v>
      </c>
      <c r="P2303" s="57">
        <f t="shared" si="283"/>
        <v>4.9792498120311203E-2</v>
      </c>
      <c r="Q2303" s="68">
        <v>90</v>
      </c>
      <c r="R2303" s="68">
        <v>384</v>
      </c>
      <c r="S2303" s="72">
        <f t="shared" si="284"/>
        <v>53.599988368524969</v>
      </c>
    </row>
    <row r="2304" spans="1:19" x14ac:dyDescent="0.25">
      <c r="A2304" s="68">
        <f t="shared" si="287"/>
        <v>2302</v>
      </c>
      <c r="B2304" s="68" t="s">
        <v>84</v>
      </c>
      <c r="C2304" s="68" t="s">
        <v>2099</v>
      </c>
      <c r="D2304" s="68" t="s">
        <v>2893</v>
      </c>
      <c r="E2304" s="68" t="str">
        <f t="shared" si="285"/>
        <v>SOP</v>
      </c>
      <c r="F2304" s="68" t="s">
        <v>2098</v>
      </c>
      <c r="G2304" s="68">
        <f t="shared" si="286"/>
        <v>150</v>
      </c>
      <c r="H2304" s="68">
        <f t="shared" si="288"/>
        <v>3</v>
      </c>
      <c r="I2304" s="68" t="str">
        <f t="shared" si="281"/>
        <v>150_3_SOP</v>
      </c>
      <c r="J2304" s="60">
        <v>33.603697066577404</v>
      </c>
      <c r="K2304" s="60">
        <v>68.713525978915598</v>
      </c>
      <c r="L2304" s="60">
        <v>41.0014010805372</v>
      </c>
      <c r="M2304" s="68">
        <v>24</v>
      </c>
      <c r="N2304" s="70">
        <f t="shared" si="282"/>
        <v>4.5267489711934158E-2</v>
      </c>
      <c r="O2304" s="71">
        <v>1990060.7224000001</v>
      </c>
      <c r="P2304" s="57">
        <f t="shared" si="283"/>
        <v>1.3351175811013166E-3</v>
      </c>
      <c r="Q2304" s="68">
        <v>11</v>
      </c>
      <c r="R2304" s="68">
        <v>24</v>
      </c>
      <c r="S2304" s="72">
        <f t="shared" si="284"/>
        <v>47.772874708676731</v>
      </c>
    </row>
    <row r="2305" spans="1:19" x14ac:dyDescent="0.25">
      <c r="A2305" s="68">
        <f t="shared" si="287"/>
        <v>2303</v>
      </c>
      <c r="B2305" s="68" t="s">
        <v>84</v>
      </c>
      <c r="C2305" s="68" t="s">
        <v>3040</v>
      </c>
      <c r="D2305" s="68" t="s">
        <v>3088</v>
      </c>
      <c r="E2305" s="68" t="str">
        <f t="shared" si="285"/>
        <v>SERV</v>
      </c>
      <c r="F2305" s="68" t="s">
        <v>3039</v>
      </c>
      <c r="G2305" s="68">
        <f t="shared" si="286"/>
        <v>150</v>
      </c>
      <c r="H2305" s="68">
        <f t="shared" si="288"/>
        <v>4</v>
      </c>
      <c r="I2305" s="68" t="str">
        <f t="shared" si="281"/>
        <v>150_4_SERV</v>
      </c>
      <c r="J2305" s="60">
        <v>40.209385663646898</v>
      </c>
      <c r="K2305" s="60">
        <v>55.235867543325597</v>
      </c>
      <c r="L2305" s="60">
        <v>58.3828596119575</v>
      </c>
      <c r="M2305" s="68">
        <v>19</v>
      </c>
      <c r="N2305" s="70">
        <f t="shared" si="282"/>
        <v>1</v>
      </c>
      <c r="O2305" s="71">
        <v>12183933.354</v>
      </c>
      <c r="P2305" s="57">
        <f t="shared" si="283"/>
        <v>1</v>
      </c>
      <c r="Q2305" s="68">
        <v>7</v>
      </c>
      <c r="R2305" s="68">
        <v>19</v>
      </c>
      <c r="S2305" s="72">
        <f t="shared" si="284"/>
        <v>51.276037606309991</v>
      </c>
    </row>
    <row r="2306" spans="1:19" x14ac:dyDescent="0.25">
      <c r="A2306" s="68">
        <f t="shared" si="287"/>
        <v>2304</v>
      </c>
      <c r="B2306" s="68" t="s">
        <v>84</v>
      </c>
      <c r="C2306" s="68" t="s">
        <v>2432</v>
      </c>
      <c r="D2306" s="68" t="s">
        <v>2456</v>
      </c>
      <c r="E2306" s="68" t="str">
        <f t="shared" si="285"/>
        <v>AR</v>
      </c>
      <c r="F2306" s="68" t="s">
        <v>2431</v>
      </c>
      <c r="G2306" s="68">
        <f t="shared" si="286"/>
        <v>150</v>
      </c>
      <c r="H2306" s="68">
        <f t="shared" si="288"/>
        <v>5</v>
      </c>
      <c r="I2306" s="68" t="str">
        <f t="shared" si="281"/>
        <v>150_5_AR</v>
      </c>
      <c r="J2306" s="60">
        <v>75.634884176528203</v>
      </c>
      <c r="K2306" s="60">
        <v>60.278253929384398</v>
      </c>
      <c r="L2306" s="60">
        <v>45.881974866917602</v>
      </c>
      <c r="M2306" s="68">
        <v>5</v>
      </c>
      <c r="N2306" s="70">
        <f t="shared" si="282"/>
        <v>1.6949152542372881E-2</v>
      </c>
      <c r="O2306" s="71">
        <v>5194441.37</v>
      </c>
      <c r="P2306" s="57">
        <f t="shared" si="283"/>
        <v>2.5104331792596118E-2</v>
      </c>
      <c r="Q2306" s="68">
        <v>1</v>
      </c>
      <c r="R2306" s="68">
        <v>5</v>
      </c>
      <c r="S2306" s="72">
        <f t="shared" si="284"/>
        <v>60.598370990943401</v>
      </c>
    </row>
    <row r="2307" spans="1:19" x14ac:dyDescent="0.25">
      <c r="A2307" s="68">
        <f t="shared" si="287"/>
        <v>2305</v>
      </c>
      <c r="B2307" s="68" t="s">
        <v>84</v>
      </c>
      <c r="C2307" s="68" t="s">
        <v>2432</v>
      </c>
      <c r="D2307" s="68" t="s">
        <v>3088</v>
      </c>
      <c r="E2307" s="68" t="str">
        <f t="shared" si="285"/>
        <v>SERV</v>
      </c>
      <c r="F2307" s="68" t="s">
        <v>2431</v>
      </c>
      <c r="G2307" s="68">
        <f t="shared" si="286"/>
        <v>150</v>
      </c>
      <c r="H2307" s="68">
        <f t="shared" si="288"/>
        <v>5</v>
      </c>
      <c r="I2307" s="68" t="str">
        <f t="shared" ref="I2307:I2370" si="289">CONCATENATE(G2307,"_",H2307,"_",E2307)</f>
        <v>150_5_SERV</v>
      </c>
      <c r="J2307" s="60">
        <v>26.430364886614299</v>
      </c>
      <c r="K2307" s="60">
        <v>88.729864113501307</v>
      </c>
      <c r="L2307" s="60">
        <v>47.092418848982398</v>
      </c>
      <c r="M2307" s="68">
        <v>136</v>
      </c>
      <c r="N2307" s="70">
        <f t="shared" ref="N2307:N2370" si="290">Q2307/SUMIF($C$3:$C$3832,C2307,$Q$3:$Q$3832)</f>
        <v>0.98305084745762716</v>
      </c>
      <c r="O2307" s="71">
        <v>201719704.47999901</v>
      </c>
      <c r="P2307" s="57">
        <f t="shared" ref="P2307:P2370" si="291">O2307/SUMIF($C$3:$C$3832,C2307,$O$3:$O$3832)</f>
        <v>0.97489566820740381</v>
      </c>
      <c r="Q2307" s="68">
        <v>58</v>
      </c>
      <c r="R2307" s="68">
        <v>137</v>
      </c>
      <c r="S2307" s="72">
        <f t="shared" ref="S2307:S2370" si="292">AVERAGE(J2307:L2307)</f>
        <v>54.084215949699335</v>
      </c>
    </row>
    <row r="2308" spans="1:19" x14ac:dyDescent="0.25">
      <c r="A2308" s="68">
        <f t="shared" si="287"/>
        <v>2306</v>
      </c>
      <c r="B2308" s="68" t="s">
        <v>84</v>
      </c>
      <c r="C2308" s="68" t="s">
        <v>169</v>
      </c>
      <c r="D2308" s="68" t="s">
        <v>2399</v>
      </c>
      <c r="E2308" s="68" t="str">
        <f t="shared" ref="E2308:E2371" si="293">IF(D2308="Adquisiciones","AD",IF(D2308="Arrendamientos","AR",IF(D2308="Servicios","SERV",IF(D2308="Obra pública","OP",IF(D2308="Servicios relacionados con la OP","SOP","")))))</f>
        <v>AD</v>
      </c>
      <c r="F2308" s="68" t="s">
        <v>168</v>
      </c>
      <c r="G2308" s="68">
        <f t="shared" ref="G2308:G2371" si="294">IF(B2308&lt;&gt;B2307,G2307+1,G2307)</f>
        <v>150</v>
      </c>
      <c r="H2308" s="68">
        <f t="shared" si="288"/>
        <v>6</v>
      </c>
      <c r="I2308" s="68" t="str">
        <f t="shared" si="289"/>
        <v>150_6_AD</v>
      </c>
      <c r="J2308" s="60">
        <v>20.1378249329887</v>
      </c>
      <c r="K2308" s="60">
        <v>30.650988012382101</v>
      </c>
      <c r="L2308" s="60">
        <v>66.1920175561999</v>
      </c>
      <c r="M2308" s="68">
        <v>37</v>
      </c>
      <c r="N2308" s="70">
        <f t="shared" si="290"/>
        <v>0.42168674698795183</v>
      </c>
      <c r="O2308" s="71">
        <v>49908796.560000002</v>
      </c>
      <c r="P2308" s="57">
        <f t="shared" si="291"/>
        <v>0.37646330346210888</v>
      </c>
      <c r="Q2308" s="68">
        <v>35</v>
      </c>
      <c r="R2308" s="68">
        <v>67</v>
      </c>
      <c r="S2308" s="72">
        <f t="shared" si="292"/>
        <v>38.993610167190234</v>
      </c>
    </row>
    <row r="2309" spans="1:19" x14ac:dyDescent="0.25">
      <c r="A2309" s="68">
        <f t="shared" ref="A2309:A2372" si="295">A2308+1</f>
        <v>2307</v>
      </c>
      <c r="B2309" s="68" t="s">
        <v>84</v>
      </c>
      <c r="C2309" s="68" t="s">
        <v>169</v>
      </c>
      <c r="D2309" s="68" t="s">
        <v>3088</v>
      </c>
      <c r="E2309" s="68" t="str">
        <f t="shared" si="293"/>
        <v>SERV</v>
      </c>
      <c r="F2309" s="68" t="s">
        <v>168</v>
      </c>
      <c r="G2309" s="68">
        <f t="shared" si="294"/>
        <v>150</v>
      </c>
      <c r="H2309" s="68">
        <f t="shared" si="288"/>
        <v>6</v>
      </c>
      <c r="I2309" s="68" t="str">
        <f t="shared" si="289"/>
        <v>150_6_SERV</v>
      </c>
      <c r="J2309" s="60">
        <v>26.926643309778399</v>
      </c>
      <c r="K2309" s="60">
        <v>29.736248780059402</v>
      </c>
      <c r="L2309" s="60">
        <v>32.214598612501398</v>
      </c>
      <c r="M2309" s="68">
        <v>64</v>
      </c>
      <c r="N2309" s="70">
        <f t="shared" si="290"/>
        <v>0.42168674698795183</v>
      </c>
      <c r="O2309" s="71">
        <v>77102208.049999893</v>
      </c>
      <c r="P2309" s="57">
        <f t="shared" si="291"/>
        <v>0.58158388795912419</v>
      </c>
      <c r="Q2309" s="68">
        <v>35</v>
      </c>
      <c r="R2309" s="68">
        <v>67</v>
      </c>
      <c r="S2309" s="72">
        <f t="shared" si="292"/>
        <v>29.625830234113067</v>
      </c>
    </row>
    <row r="2310" spans="1:19" x14ac:dyDescent="0.25">
      <c r="A2310" s="68">
        <f t="shared" si="295"/>
        <v>2308</v>
      </c>
      <c r="B2310" s="68" t="s">
        <v>84</v>
      </c>
      <c r="C2310" s="68" t="s">
        <v>169</v>
      </c>
      <c r="D2310" s="68" t="s">
        <v>2893</v>
      </c>
      <c r="E2310" s="68" t="str">
        <f t="shared" si="293"/>
        <v>SOP</v>
      </c>
      <c r="F2310" s="68" t="s">
        <v>168</v>
      </c>
      <c r="G2310" s="68">
        <f t="shared" si="294"/>
        <v>150</v>
      </c>
      <c r="H2310" s="68">
        <f t="shared" si="288"/>
        <v>6</v>
      </c>
      <c r="I2310" s="68" t="str">
        <f t="shared" si="289"/>
        <v>150_6_SOP</v>
      </c>
      <c r="J2310" s="60">
        <v>45.513992977250503</v>
      </c>
      <c r="K2310" s="60">
        <v>17.2385277544285</v>
      </c>
      <c r="L2310" s="60">
        <v>8.9246368349607597</v>
      </c>
      <c r="M2310" s="68">
        <v>27</v>
      </c>
      <c r="N2310" s="70">
        <f t="shared" si="290"/>
        <v>0.15662650602409639</v>
      </c>
      <c r="O2310" s="71">
        <v>5561801.5599999903</v>
      </c>
      <c r="P2310" s="57">
        <f t="shared" si="291"/>
        <v>4.1952808578767035E-2</v>
      </c>
      <c r="Q2310" s="68">
        <v>13</v>
      </c>
      <c r="R2310" s="68">
        <v>28</v>
      </c>
      <c r="S2310" s="72">
        <f t="shared" si="292"/>
        <v>23.892385855546589</v>
      </c>
    </row>
    <row r="2311" spans="1:19" x14ac:dyDescent="0.25">
      <c r="A2311" s="68">
        <f t="shared" si="295"/>
        <v>2309</v>
      </c>
      <c r="B2311" s="68" t="s">
        <v>84</v>
      </c>
      <c r="C2311" s="68" t="s">
        <v>1568</v>
      </c>
      <c r="D2311" s="68" t="s">
        <v>2399</v>
      </c>
      <c r="E2311" s="68" t="str">
        <f t="shared" si="293"/>
        <v>AD</v>
      </c>
      <c r="F2311" s="68" t="s">
        <v>1567</v>
      </c>
      <c r="G2311" s="68">
        <f t="shared" si="294"/>
        <v>150</v>
      </c>
      <c r="H2311" s="68">
        <f t="shared" si="288"/>
        <v>7</v>
      </c>
      <c r="I2311" s="68" t="str">
        <f t="shared" si="289"/>
        <v>150_7_AD</v>
      </c>
      <c r="J2311" s="60">
        <v>24.954466682287599</v>
      </c>
      <c r="K2311" s="60">
        <v>69.067041565969703</v>
      </c>
      <c r="L2311" s="60">
        <v>26.348076740463299</v>
      </c>
      <c r="M2311" s="68">
        <v>320</v>
      </c>
      <c r="N2311" s="70">
        <f t="shared" si="290"/>
        <v>0.44019138755980863</v>
      </c>
      <c r="O2311" s="71">
        <v>54909673.599999897</v>
      </c>
      <c r="P2311" s="57">
        <f t="shared" si="291"/>
        <v>0.42917099079820059</v>
      </c>
      <c r="Q2311" s="68">
        <v>92</v>
      </c>
      <c r="R2311" s="68">
        <v>363</v>
      </c>
      <c r="S2311" s="72">
        <f t="shared" si="292"/>
        <v>40.123194996240201</v>
      </c>
    </row>
    <row r="2312" spans="1:19" x14ac:dyDescent="0.25">
      <c r="A2312" s="68">
        <f t="shared" si="295"/>
        <v>2310</v>
      </c>
      <c r="B2312" s="68" t="s">
        <v>84</v>
      </c>
      <c r="C2312" s="68" t="s">
        <v>1568</v>
      </c>
      <c r="D2312" s="68" t="s">
        <v>2456</v>
      </c>
      <c r="E2312" s="68" t="str">
        <f t="shared" si="293"/>
        <v>AR</v>
      </c>
      <c r="F2312" s="68" t="s">
        <v>1567</v>
      </c>
      <c r="G2312" s="68">
        <f t="shared" si="294"/>
        <v>150</v>
      </c>
      <c r="H2312" s="68">
        <f t="shared" si="288"/>
        <v>7</v>
      </c>
      <c r="I2312" s="68" t="str">
        <f t="shared" si="289"/>
        <v>150_7_AR</v>
      </c>
      <c r="J2312" s="60">
        <v>55.074479857972698</v>
      </c>
      <c r="K2312" s="60">
        <v>71.572388648545598</v>
      </c>
      <c r="L2312" s="60">
        <v>76.366420450643304</v>
      </c>
      <c r="M2312" s="68">
        <v>11</v>
      </c>
      <c r="N2312" s="70">
        <f t="shared" si="290"/>
        <v>2.8708133971291867E-2</v>
      </c>
      <c r="O2312" s="71">
        <v>4678457.92</v>
      </c>
      <c r="P2312" s="57">
        <f t="shared" si="291"/>
        <v>3.6566569955609647E-2</v>
      </c>
      <c r="Q2312" s="68">
        <v>6</v>
      </c>
      <c r="R2312" s="68">
        <v>11</v>
      </c>
      <c r="S2312" s="72">
        <f t="shared" si="292"/>
        <v>67.671096319053859</v>
      </c>
    </row>
    <row r="2313" spans="1:19" x14ac:dyDescent="0.25">
      <c r="A2313" s="68">
        <f t="shared" si="295"/>
        <v>2311</v>
      </c>
      <c r="B2313" s="68" t="s">
        <v>84</v>
      </c>
      <c r="C2313" s="68" t="s">
        <v>1568</v>
      </c>
      <c r="D2313" s="68" t="s">
        <v>2860</v>
      </c>
      <c r="E2313" s="68" t="str">
        <f t="shared" si="293"/>
        <v>OP</v>
      </c>
      <c r="F2313" s="68" t="s">
        <v>1567</v>
      </c>
      <c r="G2313" s="68">
        <f t="shared" si="294"/>
        <v>150</v>
      </c>
      <c r="H2313" s="68">
        <f t="shared" ref="H2313:H2376" si="296">IF(B2313&lt;&gt;B2312,1,IF(C2313&lt;&gt;C2312,H2312+1,H2312))</f>
        <v>7</v>
      </c>
      <c r="I2313" s="68" t="str">
        <f t="shared" si="289"/>
        <v>150_7_OP</v>
      </c>
      <c r="J2313" s="60">
        <v>46.039302945731201</v>
      </c>
      <c r="K2313" s="60">
        <v>56.564748107983597</v>
      </c>
      <c r="L2313" s="60">
        <v>29.8172583055408</v>
      </c>
      <c r="M2313" s="68">
        <v>17</v>
      </c>
      <c r="N2313" s="70">
        <f t="shared" si="290"/>
        <v>6.2200956937799042E-2</v>
      </c>
      <c r="O2313" s="71">
        <v>19921061.120000001</v>
      </c>
      <c r="P2313" s="57">
        <f t="shared" si="291"/>
        <v>0.15570191877122955</v>
      </c>
      <c r="Q2313" s="68">
        <v>13</v>
      </c>
      <c r="R2313" s="68">
        <v>17</v>
      </c>
      <c r="S2313" s="72">
        <f t="shared" si="292"/>
        <v>44.140436453085194</v>
      </c>
    </row>
    <row r="2314" spans="1:19" x14ac:dyDescent="0.25">
      <c r="A2314" s="68">
        <f t="shared" si="295"/>
        <v>2312</v>
      </c>
      <c r="B2314" s="68" t="s">
        <v>84</v>
      </c>
      <c r="C2314" s="68" t="s">
        <v>1568</v>
      </c>
      <c r="D2314" s="68" t="s">
        <v>3088</v>
      </c>
      <c r="E2314" s="68" t="str">
        <f t="shared" si="293"/>
        <v>SERV</v>
      </c>
      <c r="F2314" s="68" t="s">
        <v>1567</v>
      </c>
      <c r="G2314" s="68">
        <f t="shared" si="294"/>
        <v>150</v>
      </c>
      <c r="H2314" s="68">
        <f t="shared" si="296"/>
        <v>7</v>
      </c>
      <c r="I2314" s="68" t="str">
        <f t="shared" si="289"/>
        <v>150_7_SERV</v>
      </c>
      <c r="J2314" s="60">
        <v>20.243095755978199</v>
      </c>
      <c r="K2314" s="60">
        <v>72.237999971903406</v>
      </c>
      <c r="L2314" s="60">
        <v>31.2289759195207</v>
      </c>
      <c r="M2314" s="68">
        <v>184</v>
      </c>
      <c r="N2314" s="70">
        <f t="shared" si="290"/>
        <v>0.46889952153110048</v>
      </c>
      <c r="O2314" s="71">
        <v>48434388.770000003</v>
      </c>
      <c r="P2314" s="57">
        <f t="shared" si="291"/>
        <v>0.37856052047496019</v>
      </c>
      <c r="Q2314" s="68">
        <v>98</v>
      </c>
      <c r="R2314" s="68">
        <v>184</v>
      </c>
      <c r="S2314" s="72">
        <f t="shared" si="292"/>
        <v>41.236690549134103</v>
      </c>
    </row>
    <row r="2315" spans="1:19" x14ac:dyDescent="0.25">
      <c r="A2315" s="68">
        <f t="shared" si="295"/>
        <v>2313</v>
      </c>
      <c r="B2315" s="68" t="s">
        <v>84</v>
      </c>
      <c r="C2315" s="68" t="s">
        <v>1888</v>
      </c>
      <c r="D2315" s="68" t="s">
        <v>2399</v>
      </c>
      <c r="E2315" s="68" t="str">
        <f t="shared" si="293"/>
        <v>AD</v>
      </c>
      <c r="F2315" s="68" t="s">
        <v>1887</v>
      </c>
      <c r="G2315" s="68">
        <f t="shared" si="294"/>
        <v>150</v>
      </c>
      <c r="H2315" s="68">
        <f t="shared" si="296"/>
        <v>8</v>
      </c>
      <c r="I2315" s="68" t="str">
        <f t="shared" si="289"/>
        <v>150_8_AD</v>
      </c>
      <c r="J2315" s="60">
        <v>37.071924532446801</v>
      </c>
      <c r="K2315" s="60">
        <v>21.3357677826036</v>
      </c>
      <c r="L2315" s="60">
        <v>47.173216874943499</v>
      </c>
      <c r="M2315" s="68">
        <v>106</v>
      </c>
      <c r="N2315" s="70">
        <f t="shared" si="290"/>
        <v>0.23015873015873015</v>
      </c>
      <c r="O2315" s="71">
        <v>72387421.429999903</v>
      </c>
      <c r="P2315" s="57">
        <f t="shared" si="291"/>
        <v>0.31904749782691061</v>
      </c>
      <c r="Q2315" s="68">
        <v>29</v>
      </c>
      <c r="R2315" s="68">
        <v>107</v>
      </c>
      <c r="S2315" s="72">
        <f t="shared" si="292"/>
        <v>35.19363639666463</v>
      </c>
    </row>
    <row r="2316" spans="1:19" x14ac:dyDescent="0.25">
      <c r="A2316" s="68">
        <f t="shared" si="295"/>
        <v>2314</v>
      </c>
      <c r="B2316" s="68" t="s">
        <v>84</v>
      </c>
      <c r="C2316" s="68" t="s">
        <v>1888</v>
      </c>
      <c r="D2316" s="68" t="s">
        <v>2860</v>
      </c>
      <c r="E2316" s="68" t="str">
        <f t="shared" si="293"/>
        <v>OP</v>
      </c>
      <c r="F2316" s="68" t="s">
        <v>1887</v>
      </c>
      <c r="G2316" s="68">
        <f t="shared" si="294"/>
        <v>150</v>
      </c>
      <c r="H2316" s="68">
        <f t="shared" si="296"/>
        <v>8</v>
      </c>
      <c r="I2316" s="68" t="str">
        <f t="shared" si="289"/>
        <v>150_8_OP</v>
      </c>
      <c r="J2316" s="60">
        <v>87.039218100306798</v>
      </c>
      <c r="K2316" s="60">
        <v>26.556384232997601</v>
      </c>
      <c r="L2316" s="60">
        <v>31.846768101808401</v>
      </c>
      <c r="M2316" s="68">
        <v>8</v>
      </c>
      <c r="N2316" s="70">
        <f t="shared" si="290"/>
        <v>2.3809523809523808E-2</v>
      </c>
      <c r="O2316" s="71">
        <v>3497762.71</v>
      </c>
      <c r="P2316" s="57">
        <f t="shared" si="291"/>
        <v>1.5416386142403518E-2</v>
      </c>
      <c r="Q2316" s="68">
        <v>3</v>
      </c>
      <c r="R2316" s="68">
        <v>9</v>
      </c>
      <c r="S2316" s="72">
        <f t="shared" si="292"/>
        <v>48.480790145037595</v>
      </c>
    </row>
    <row r="2317" spans="1:19" x14ac:dyDescent="0.25">
      <c r="A2317" s="68">
        <f t="shared" si="295"/>
        <v>2315</v>
      </c>
      <c r="B2317" s="68" t="s">
        <v>84</v>
      </c>
      <c r="C2317" s="68" t="s">
        <v>1888</v>
      </c>
      <c r="D2317" s="68" t="s">
        <v>3088</v>
      </c>
      <c r="E2317" s="68" t="str">
        <f t="shared" si="293"/>
        <v>SERV</v>
      </c>
      <c r="F2317" s="68" t="s">
        <v>1887</v>
      </c>
      <c r="G2317" s="68">
        <f t="shared" si="294"/>
        <v>150</v>
      </c>
      <c r="H2317" s="68">
        <f t="shared" si="296"/>
        <v>8</v>
      </c>
      <c r="I2317" s="68" t="str">
        <f t="shared" si="289"/>
        <v>150_8_SERV</v>
      </c>
      <c r="J2317" s="60">
        <v>37.924623700551201</v>
      </c>
      <c r="K2317" s="60">
        <v>27.183408981145998</v>
      </c>
      <c r="L2317" s="60">
        <v>37.6865840959614</v>
      </c>
      <c r="M2317" s="68">
        <v>178</v>
      </c>
      <c r="N2317" s="70">
        <f t="shared" si="290"/>
        <v>0.73015873015873012</v>
      </c>
      <c r="O2317" s="71">
        <v>147113060.41</v>
      </c>
      <c r="P2317" s="57">
        <f t="shared" si="291"/>
        <v>0.64840068749869417</v>
      </c>
      <c r="Q2317" s="68">
        <v>92</v>
      </c>
      <c r="R2317" s="68">
        <v>184</v>
      </c>
      <c r="S2317" s="72">
        <f t="shared" si="292"/>
        <v>34.264872259219537</v>
      </c>
    </row>
    <row r="2318" spans="1:19" x14ac:dyDescent="0.25">
      <c r="A2318" s="68">
        <f t="shared" si="295"/>
        <v>2316</v>
      </c>
      <c r="B2318" s="68" t="s">
        <v>84</v>
      </c>
      <c r="C2318" s="68" t="s">
        <v>1888</v>
      </c>
      <c r="D2318" s="68" t="s">
        <v>2893</v>
      </c>
      <c r="E2318" s="68" t="str">
        <f t="shared" si="293"/>
        <v>SOP</v>
      </c>
      <c r="F2318" s="68" t="s">
        <v>1887</v>
      </c>
      <c r="G2318" s="68">
        <f t="shared" si="294"/>
        <v>150</v>
      </c>
      <c r="H2318" s="68">
        <f t="shared" si="296"/>
        <v>8</v>
      </c>
      <c r="I2318" s="68" t="str">
        <f t="shared" si="289"/>
        <v>150_8_SOP</v>
      </c>
      <c r="J2318" s="60">
        <v>75.264999527567198</v>
      </c>
      <c r="K2318" s="60">
        <v>61.146847564677302</v>
      </c>
      <c r="L2318" s="60">
        <v>52.861310483998302</v>
      </c>
      <c r="M2318" s="68">
        <v>6</v>
      </c>
      <c r="N2318" s="70">
        <f t="shared" si="290"/>
        <v>1.5873015873015872E-2</v>
      </c>
      <c r="O2318" s="71">
        <v>3887789.42</v>
      </c>
      <c r="P2318" s="57">
        <f t="shared" si="291"/>
        <v>1.7135428531991813E-2</v>
      </c>
      <c r="Q2318" s="68">
        <v>2</v>
      </c>
      <c r="R2318" s="68">
        <v>6</v>
      </c>
      <c r="S2318" s="72">
        <f t="shared" si="292"/>
        <v>63.091052525414263</v>
      </c>
    </row>
    <row r="2319" spans="1:19" x14ac:dyDescent="0.25">
      <c r="A2319" s="68">
        <f t="shared" si="295"/>
        <v>2317</v>
      </c>
      <c r="B2319" s="68" t="s">
        <v>84</v>
      </c>
      <c r="C2319" s="68" t="s">
        <v>2884</v>
      </c>
      <c r="D2319" s="68" t="s">
        <v>3088</v>
      </c>
      <c r="E2319" s="68" t="str">
        <f t="shared" si="293"/>
        <v>SERV</v>
      </c>
      <c r="F2319" s="68" t="s">
        <v>2883</v>
      </c>
      <c r="G2319" s="68">
        <f t="shared" si="294"/>
        <v>150</v>
      </c>
      <c r="H2319" s="68">
        <f t="shared" si="296"/>
        <v>9</v>
      </c>
      <c r="I2319" s="68" t="str">
        <f t="shared" si="289"/>
        <v>150_9_SERV</v>
      </c>
      <c r="J2319" s="60">
        <v>22.6863992634661</v>
      </c>
      <c r="K2319" s="60">
        <v>80.049007067539605</v>
      </c>
      <c r="L2319" s="60">
        <v>34.037735614815603</v>
      </c>
      <c r="M2319" s="68">
        <v>81</v>
      </c>
      <c r="N2319" s="70">
        <f t="shared" si="290"/>
        <v>0.85106382978723405</v>
      </c>
      <c r="O2319" s="71">
        <v>155797891.52999899</v>
      </c>
      <c r="P2319" s="57">
        <f t="shared" si="291"/>
        <v>0.93713492229707218</v>
      </c>
      <c r="Q2319" s="68">
        <v>40</v>
      </c>
      <c r="R2319" s="68">
        <v>83</v>
      </c>
      <c r="S2319" s="72">
        <f t="shared" si="292"/>
        <v>45.591047315273762</v>
      </c>
    </row>
    <row r="2320" spans="1:19" x14ac:dyDescent="0.25">
      <c r="A2320" s="68">
        <f t="shared" si="295"/>
        <v>2318</v>
      </c>
      <c r="B2320" s="68" t="s">
        <v>84</v>
      </c>
      <c r="C2320" s="68" t="s">
        <v>2884</v>
      </c>
      <c r="D2320" s="68" t="s">
        <v>2893</v>
      </c>
      <c r="E2320" s="68" t="str">
        <f t="shared" si="293"/>
        <v>SOP</v>
      </c>
      <c r="F2320" s="68" t="s">
        <v>2883</v>
      </c>
      <c r="G2320" s="68">
        <f t="shared" si="294"/>
        <v>150</v>
      </c>
      <c r="H2320" s="68">
        <f t="shared" si="296"/>
        <v>9</v>
      </c>
      <c r="I2320" s="68" t="str">
        <f t="shared" si="289"/>
        <v>150_9_SOP</v>
      </c>
      <c r="J2320" s="60">
        <v>45.211883692815</v>
      </c>
      <c r="K2320" s="60">
        <v>54.543685113073799</v>
      </c>
      <c r="L2320" s="60">
        <v>36.842731549453397</v>
      </c>
      <c r="M2320" s="68">
        <v>11</v>
      </c>
      <c r="N2320" s="70">
        <f t="shared" si="290"/>
        <v>0.14893617021276595</v>
      </c>
      <c r="O2320" s="71">
        <v>10451266.220000001</v>
      </c>
      <c r="P2320" s="57">
        <f t="shared" si="291"/>
        <v>6.2865077702927874E-2</v>
      </c>
      <c r="Q2320" s="68">
        <v>7</v>
      </c>
      <c r="R2320" s="68">
        <v>12</v>
      </c>
      <c r="S2320" s="72">
        <f t="shared" si="292"/>
        <v>45.532766785114063</v>
      </c>
    </row>
    <row r="2321" spans="1:19" x14ac:dyDescent="0.25">
      <c r="A2321" s="68">
        <f t="shared" si="295"/>
        <v>2319</v>
      </c>
      <c r="B2321" s="68" t="s">
        <v>84</v>
      </c>
      <c r="C2321" s="68" t="s">
        <v>747</v>
      </c>
      <c r="D2321" s="68" t="s">
        <v>2399</v>
      </c>
      <c r="E2321" s="68" t="str">
        <f t="shared" si="293"/>
        <v>AD</v>
      </c>
      <c r="F2321" s="68" t="s">
        <v>746</v>
      </c>
      <c r="G2321" s="68">
        <f t="shared" si="294"/>
        <v>150</v>
      </c>
      <c r="H2321" s="68">
        <f t="shared" si="296"/>
        <v>10</v>
      </c>
      <c r="I2321" s="68" t="str">
        <f t="shared" si="289"/>
        <v>150_10_AD</v>
      </c>
      <c r="J2321" s="60">
        <v>15.6226521422532</v>
      </c>
      <c r="K2321" s="60">
        <v>68.073953837249306</v>
      </c>
      <c r="L2321" s="60">
        <v>56.404160865404897</v>
      </c>
      <c r="M2321" s="68">
        <v>411</v>
      </c>
      <c r="N2321" s="70">
        <f t="shared" si="290"/>
        <v>0.89560439560439564</v>
      </c>
      <c r="O2321" s="71">
        <v>372361750.73000002</v>
      </c>
      <c r="P2321" s="57">
        <f t="shared" si="291"/>
        <v>0.80176468865448403</v>
      </c>
      <c r="Q2321" s="68">
        <v>163</v>
      </c>
      <c r="R2321" s="68">
        <v>589</v>
      </c>
      <c r="S2321" s="72">
        <f t="shared" si="292"/>
        <v>46.700255614969137</v>
      </c>
    </row>
    <row r="2322" spans="1:19" x14ac:dyDescent="0.25">
      <c r="A2322" s="68">
        <f t="shared" si="295"/>
        <v>2320</v>
      </c>
      <c r="B2322" s="68" t="s">
        <v>84</v>
      </c>
      <c r="C2322" s="68" t="s">
        <v>747</v>
      </c>
      <c r="D2322" s="68" t="s">
        <v>2456</v>
      </c>
      <c r="E2322" s="68" t="str">
        <f t="shared" si="293"/>
        <v>AR</v>
      </c>
      <c r="F2322" s="68" t="s">
        <v>746</v>
      </c>
      <c r="G2322" s="68">
        <f t="shared" si="294"/>
        <v>150</v>
      </c>
      <c r="H2322" s="68">
        <f t="shared" si="296"/>
        <v>10</v>
      </c>
      <c r="I2322" s="68" t="str">
        <f t="shared" si="289"/>
        <v>150_10_AR</v>
      </c>
      <c r="J2322" s="60">
        <v>36.415423257961102</v>
      </c>
      <c r="K2322" s="60">
        <v>48.318380936126403</v>
      </c>
      <c r="L2322" s="60">
        <v>46.858187098128603</v>
      </c>
      <c r="M2322" s="68">
        <v>4</v>
      </c>
      <c r="N2322" s="70">
        <f t="shared" si="290"/>
        <v>2.197802197802198E-2</v>
      </c>
      <c r="O2322" s="71">
        <v>2958359.3</v>
      </c>
      <c r="P2322" s="57">
        <f t="shared" si="291"/>
        <v>6.3699024361190916E-3</v>
      </c>
      <c r="Q2322" s="68">
        <v>4</v>
      </c>
      <c r="R2322" s="68">
        <v>5</v>
      </c>
      <c r="S2322" s="72">
        <f t="shared" si="292"/>
        <v>43.863997097405367</v>
      </c>
    </row>
    <row r="2323" spans="1:19" x14ac:dyDescent="0.25">
      <c r="A2323" s="68">
        <f t="shared" si="295"/>
        <v>2321</v>
      </c>
      <c r="B2323" s="68" t="s">
        <v>84</v>
      </c>
      <c r="C2323" s="68" t="s">
        <v>747</v>
      </c>
      <c r="D2323" s="68" t="s">
        <v>3088</v>
      </c>
      <c r="E2323" s="68" t="str">
        <f t="shared" si="293"/>
        <v>SERV</v>
      </c>
      <c r="F2323" s="68" t="s">
        <v>746</v>
      </c>
      <c r="G2323" s="68">
        <f t="shared" si="294"/>
        <v>150</v>
      </c>
      <c r="H2323" s="68">
        <f t="shared" si="296"/>
        <v>10</v>
      </c>
      <c r="I2323" s="68" t="str">
        <f t="shared" si="289"/>
        <v>150_10_SERV</v>
      </c>
      <c r="J2323" s="60">
        <v>51.0155729173621</v>
      </c>
      <c r="K2323" s="60">
        <v>60.443378579521202</v>
      </c>
      <c r="L2323" s="60">
        <v>25.255114055857099</v>
      </c>
      <c r="M2323" s="68">
        <v>32</v>
      </c>
      <c r="N2323" s="70">
        <f t="shared" si="290"/>
        <v>8.2417582417582416E-2</v>
      </c>
      <c r="O2323" s="71">
        <v>89107615.459999993</v>
      </c>
      <c r="P2323" s="57">
        <f t="shared" si="291"/>
        <v>0.19186540890939691</v>
      </c>
      <c r="Q2323" s="68">
        <v>15</v>
      </c>
      <c r="R2323" s="68">
        <v>40</v>
      </c>
      <c r="S2323" s="72">
        <f t="shared" si="292"/>
        <v>45.571355184246805</v>
      </c>
    </row>
    <row r="2324" spans="1:19" x14ac:dyDescent="0.25">
      <c r="A2324" s="68">
        <f t="shared" si="295"/>
        <v>2322</v>
      </c>
      <c r="B2324" s="68" t="s">
        <v>84</v>
      </c>
      <c r="C2324" s="68" t="s">
        <v>89</v>
      </c>
      <c r="D2324" s="68" t="s">
        <v>2399</v>
      </c>
      <c r="E2324" s="68" t="str">
        <f t="shared" si="293"/>
        <v>AD</v>
      </c>
      <c r="F2324" s="68" t="s">
        <v>88</v>
      </c>
      <c r="G2324" s="68">
        <f t="shared" si="294"/>
        <v>150</v>
      </c>
      <c r="H2324" s="68">
        <f t="shared" si="296"/>
        <v>11</v>
      </c>
      <c r="I2324" s="68" t="str">
        <f t="shared" si="289"/>
        <v>150_11_AD</v>
      </c>
      <c r="J2324" s="60">
        <v>22.5621559345688</v>
      </c>
      <c r="K2324" s="60">
        <v>73.408632561591801</v>
      </c>
      <c r="L2324" s="60">
        <v>69.427776032558498</v>
      </c>
      <c r="M2324" s="68">
        <v>462</v>
      </c>
      <c r="N2324" s="70">
        <f t="shared" si="290"/>
        <v>0.95121951219512191</v>
      </c>
      <c r="O2324" s="71">
        <v>292629792.81999999</v>
      </c>
      <c r="P2324" s="57">
        <f t="shared" si="291"/>
        <v>0.92100814675970921</v>
      </c>
      <c r="Q2324" s="68">
        <v>156</v>
      </c>
      <c r="R2324" s="68">
        <v>653</v>
      </c>
      <c r="S2324" s="72">
        <f t="shared" si="292"/>
        <v>55.132854842906362</v>
      </c>
    </row>
    <row r="2325" spans="1:19" x14ac:dyDescent="0.25">
      <c r="A2325" s="68">
        <f t="shared" si="295"/>
        <v>2323</v>
      </c>
      <c r="B2325" s="68" t="s">
        <v>84</v>
      </c>
      <c r="C2325" s="68" t="s">
        <v>89</v>
      </c>
      <c r="D2325" s="68" t="s">
        <v>3088</v>
      </c>
      <c r="E2325" s="68" t="str">
        <f t="shared" si="293"/>
        <v>SERV</v>
      </c>
      <c r="F2325" s="68" t="s">
        <v>88</v>
      </c>
      <c r="G2325" s="68">
        <f t="shared" si="294"/>
        <v>150</v>
      </c>
      <c r="H2325" s="68">
        <f t="shared" si="296"/>
        <v>11</v>
      </c>
      <c r="I2325" s="68" t="str">
        <f t="shared" si="289"/>
        <v>150_11_SERV</v>
      </c>
      <c r="J2325" s="60">
        <v>51.767035937997498</v>
      </c>
      <c r="K2325" s="60">
        <v>70.157923275351294</v>
      </c>
      <c r="L2325" s="60">
        <v>15.308769147773599</v>
      </c>
      <c r="M2325" s="68">
        <v>16</v>
      </c>
      <c r="N2325" s="70">
        <f t="shared" si="290"/>
        <v>4.878048780487805E-2</v>
      </c>
      <c r="O2325" s="71">
        <v>25097899.219999999</v>
      </c>
      <c r="P2325" s="57">
        <f t="shared" si="291"/>
        <v>7.899185324029083E-2</v>
      </c>
      <c r="Q2325" s="68">
        <v>8</v>
      </c>
      <c r="R2325" s="68">
        <v>16</v>
      </c>
      <c r="S2325" s="72">
        <f t="shared" si="292"/>
        <v>45.744576120374127</v>
      </c>
    </row>
    <row r="2326" spans="1:19" x14ac:dyDescent="0.25">
      <c r="A2326" s="68">
        <f t="shared" si="295"/>
        <v>2324</v>
      </c>
      <c r="B2326" s="68" t="s">
        <v>84</v>
      </c>
      <c r="C2326" s="68" t="s">
        <v>105</v>
      </c>
      <c r="D2326" s="68" t="s">
        <v>2399</v>
      </c>
      <c r="E2326" s="68" t="str">
        <f t="shared" si="293"/>
        <v>AD</v>
      </c>
      <c r="F2326" s="68" t="s">
        <v>104</v>
      </c>
      <c r="G2326" s="68">
        <f t="shared" si="294"/>
        <v>150</v>
      </c>
      <c r="H2326" s="68">
        <f t="shared" si="296"/>
        <v>12</v>
      </c>
      <c r="I2326" s="68" t="str">
        <f t="shared" si="289"/>
        <v>150_12_AD</v>
      </c>
      <c r="J2326" s="60">
        <v>8.6919457816675205</v>
      </c>
      <c r="K2326" s="60">
        <v>50.781412535261502</v>
      </c>
      <c r="L2326" s="60">
        <v>48.106659362458402</v>
      </c>
      <c r="M2326" s="68">
        <v>24</v>
      </c>
      <c r="N2326" s="70">
        <f t="shared" si="290"/>
        <v>1</v>
      </c>
      <c r="O2326" s="71">
        <v>1302306231.99</v>
      </c>
      <c r="P2326" s="57">
        <f t="shared" si="291"/>
        <v>1</v>
      </c>
      <c r="Q2326" s="68">
        <v>62</v>
      </c>
      <c r="R2326" s="68">
        <v>376</v>
      </c>
      <c r="S2326" s="72">
        <f t="shared" si="292"/>
        <v>35.860005893129141</v>
      </c>
    </row>
    <row r="2327" spans="1:19" x14ac:dyDescent="0.25">
      <c r="A2327" s="68">
        <f t="shared" si="295"/>
        <v>2325</v>
      </c>
      <c r="B2327" s="68" t="s">
        <v>84</v>
      </c>
      <c r="C2327" s="68" t="s">
        <v>605</v>
      </c>
      <c r="D2327" s="68" t="s">
        <v>2399</v>
      </c>
      <c r="E2327" s="68" t="str">
        <f t="shared" si="293"/>
        <v>AD</v>
      </c>
      <c r="F2327" s="68" t="s">
        <v>604</v>
      </c>
      <c r="G2327" s="68">
        <f t="shared" si="294"/>
        <v>150</v>
      </c>
      <c r="H2327" s="68">
        <f t="shared" si="296"/>
        <v>13</v>
      </c>
      <c r="I2327" s="68" t="str">
        <f t="shared" si="289"/>
        <v>150_13_AD</v>
      </c>
      <c r="J2327" s="60">
        <v>34.826683219240003</v>
      </c>
      <c r="K2327" s="60">
        <v>43.865881473584103</v>
      </c>
      <c r="L2327" s="60">
        <v>56.974540209563301</v>
      </c>
      <c r="M2327" s="68">
        <v>17</v>
      </c>
      <c r="N2327" s="70">
        <f t="shared" si="290"/>
        <v>1</v>
      </c>
      <c r="O2327" s="71">
        <v>1146738992.29</v>
      </c>
      <c r="P2327" s="57">
        <f t="shared" si="291"/>
        <v>1</v>
      </c>
      <c r="Q2327" s="68">
        <v>16</v>
      </c>
      <c r="R2327" s="68">
        <v>401</v>
      </c>
      <c r="S2327" s="72">
        <f t="shared" si="292"/>
        <v>45.2223683007958</v>
      </c>
    </row>
    <row r="2328" spans="1:19" x14ac:dyDescent="0.25">
      <c r="A2328" s="68">
        <f t="shared" si="295"/>
        <v>2326</v>
      </c>
      <c r="B2328" s="68" t="s">
        <v>84</v>
      </c>
      <c r="C2328" s="68" t="s">
        <v>387</v>
      </c>
      <c r="D2328" s="68" t="s">
        <v>2399</v>
      </c>
      <c r="E2328" s="68" t="str">
        <f t="shared" si="293"/>
        <v>AD</v>
      </c>
      <c r="F2328" s="68" t="s">
        <v>386</v>
      </c>
      <c r="G2328" s="68">
        <f t="shared" si="294"/>
        <v>150</v>
      </c>
      <c r="H2328" s="68">
        <f t="shared" si="296"/>
        <v>14</v>
      </c>
      <c r="I2328" s="68" t="str">
        <f t="shared" si="289"/>
        <v>150_14_AD</v>
      </c>
      <c r="J2328" s="60">
        <v>21.449714365164098</v>
      </c>
      <c r="K2328" s="60">
        <v>59.290780271159697</v>
      </c>
      <c r="L2328" s="60">
        <v>66.7036082417372</v>
      </c>
      <c r="M2328" s="68">
        <v>1096</v>
      </c>
      <c r="N2328" s="70">
        <f t="shared" si="290"/>
        <v>0.9563758389261745</v>
      </c>
      <c r="O2328" s="71">
        <v>508843107.08999902</v>
      </c>
      <c r="P2328" s="57">
        <f t="shared" si="291"/>
        <v>0.96995014349402431</v>
      </c>
      <c r="Q2328" s="68">
        <v>285</v>
      </c>
      <c r="R2328" s="68">
        <v>1387</v>
      </c>
      <c r="S2328" s="72">
        <f t="shared" si="292"/>
        <v>49.148034292687008</v>
      </c>
    </row>
    <row r="2329" spans="1:19" x14ac:dyDescent="0.25">
      <c r="A2329" s="68">
        <f t="shared" si="295"/>
        <v>2327</v>
      </c>
      <c r="B2329" s="68" t="s">
        <v>84</v>
      </c>
      <c r="C2329" s="68" t="s">
        <v>387</v>
      </c>
      <c r="D2329" s="68" t="s">
        <v>3088</v>
      </c>
      <c r="E2329" s="68" t="str">
        <f t="shared" si="293"/>
        <v>SERV</v>
      </c>
      <c r="F2329" s="69" t="s">
        <v>386</v>
      </c>
      <c r="G2329" s="68">
        <f t="shared" si="294"/>
        <v>150</v>
      </c>
      <c r="H2329" s="68">
        <f t="shared" si="296"/>
        <v>14</v>
      </c>
      <c r="I2329" s="68" t="str">
        <f t="shared" si="289"/>
        <v>150_14_SERV</v>
      </c>
      <c r="J2329" s="60">
        <v>50.964869872840502</v>
      </c>
      <c r="K2329" s="60">
        <v>39.273154091420601</v>
      </c>
      <c r="L2329" s="60">
        <v>9.3072913637052004</v>
      </c>
      <c r="M2329" s="68">
        <v>18</v>
      </c>
      <c r="N2329" s="70">
        <f t="shared" si="290"/>
        <v>4.3624161073825503E-2</v>
      </c>
      <c r="O2329" s="71">
        <v>15764379.699999999</v>
      </c>
      <c r="P2329" s="57">
        <f t="shared" si="291"/>
        <v>3.0049856505975674E-2</v>
      </c>
      <c r="Q2329" s="68">
        <v>13</v>
      </c>
      <c r="R2329" s="68">
        <v>18</v>
      </c>
      <c r="S2329" s="72">
        <f t="shared" si="292"/>
        <v>33.181771775988771</v>
      </c>
    </row>
    <row r="2330" spans="1:19" x14ac:dyDescent="0.25">
      <c r="A2330" s="68">
        <f t="shared" si="295"/>
        <v>2328</v>
      </c>
      <c r="B2330" s="68" t="s">
        <v>84</v>
      </c>
      <c r="C2330" s="68" t="s">
        <v>1653</v>
      </c>
      <c r="D2330" s="68" t="s">
        <v>2399</v>
      </c>
      <c r="E2330" s="68" t="str">
        <f t="shared" si="293"/>
        <v>AD</v>
      </c>
      <c r="F2330" s="68" t="s">
        <v>1652</v>
      </c>
      <c r="G2330" s="68">
        <f t="shared" si="294"/>
        <v>150</v>
      </c>
      <c r="H2330" s="68">
        <f t="shared" si="296"/>
        <v>15</v>
      </c>
      <c r="I2330" s="68" t="str">
        <f t="shared" si="289"/>
        <v>150_15_AD</v>
      </c>
      <c r="J2330" s="60">
        <v>33.1877829092589</v>
      </c>
      <c r="K2330" s="60">
        <v>61.445392671162402</v>
      </c>
      <c r="L2330" s="60">
        <v>71.230450404782701</v>
      </c>
      <c r="M2330" s="68">
        <v>163</v>
      </c>
      <c r="N2330" s="70">
        <f t="shared" si="290"/>
        <v>1</v>
      </c>
      <c r="O2330" s="71">
        <v>233798351.53</v>
      </c>
      <c r="P2330" s="57">
        <f t="shared" si="291"/>
        <v>1</v>
      </c>
      <c r="Q2330" s="68">
        <v>84</v>
      </c>
      <c r="R2330" s="68">
        <v>292</v>
      </c>
      <c r="S2330" s="72">
        <f t="shared" si="292"/>
        <v>55.287875328401334</v>
      </c>
    </row>
    <row r="2331" spans="1:19" x14ac:dyDescent="0.25">
      <c r="A2331" s="68">
        <f t="shared" si="295"/>
        <v>2329</v>
      </c>
      <c r="B2331" s="68" t="s">
        <v>84</v>
      </c>
      <c r="C2331" s="68" t="s">
        <v>694</v>
      </c>
      <c r="D2331" s="68" t="s">
        <v>2399</v>
      </c>
      <c r="E2331" s="68" t="str">
        <f t="shared" si="293"/>
        <v>AD</v>
      </c>
      <c r="F2331" s="68" t="s">
        <v>693</v>
      </c>
      <c r="G2331" s="68">
        <f t="shared" si="294"/>
        <v>150</v>
      </c>
      <c r="H2331" s="68">
        <f t="shared" si="296"/>
        <v>16</v>
      </c>
      <c r="I2331" s="68" t="str">
        <f t="shared" si="289"/>
        <v>150_16_AD</v>
      </c>
      <c r="J2331" s="60">
        <v>21.597441818458801</v>
      </c>
      <c r="K2331" s="60">
        <v>43.4348822083222</v>
      </c>
      <c r="L2331" s="60">
        <v>33.512301916271703</v>
      </c>
      <c r="M2331" s="68">
        <v>11</v>
      </c>
      <c r="N2331" s="70">
        <f t="shared" si="290"/>
        <v>1</v>
      </c>
      <c r="O2331" s="71">
        <v>102395260.65000001</v>
      </c>
      <c r="P2331" s="57">
        <f t="shared" si="291"/>
        <v>1</v>
      </c>
      <c r="Q2331" s="68">
        <v>32</v>
      </c>
      <c r="R2331" s="68">
        <v>174</v>
      </c>
      <c r="S2331" s="72">
        <f t="shared" si="292"/>
        <v>32.848208647684231</v>
      </c>
    </row>
    <row r="2332" spans="1:19" x14ac:dyDescent="0.25">
      <c r="A2332" s="68">
        <f t="shared" si="295"/>
        <v>2330</v>
      </c>
      <c r="B2332" s="68" t="s">
        <v>84</v>
      </c>
      <c r="C2332" s="68" t="s">
        <v>85</v>
      </c>
      <c r="D2332" s="68" t="s">
        <v>2399</v>
      </c>
      <c r="E2332" s="68" t="str">
        <f t="shared" si="293"/>
        <v>AD</v>
      </c>
      <c r="F2332" s="68" t="s">
        <v>83</v>
      </c>
      <c r="G2332" s="68">
        <f t="shared" si="294"/>
        <v>150</v>
      </c>
      <c r="H2332" s="68">
        <f t="shared" si="296"/>
        <v>17</v>
      </c>
      <c r="I2332" s="68" t="str">
        <f t="shared" si="289"/>
        <v>150_17_AD</v>
      </c>
      <c r="J2332" s="60">
        <v>15.871913418362499</v>
      </c>
      <c r="K2332" s="60">
        <v>29.168682108959601</v>
      </c>
      <c r="L2332" s="60">
        <v>60.339303086592302</v>
      </c>
      <c r="M2332" s="68">
        <v>933</v>
      </c>
      <c r="N2332" s="70">
        <f t="shared" si="290"/>
        <v>0.40525328330206378</v>
      </c>
      <c r="O2332" s="71">
        <v>171699178.96345001</v>
      </c>
      <c r="P2332" s="57">
        <f t="shared" si="291"/>
        <v>0.48136230031978833</v>
      </c>
      <c r="Q2332" s="68">
        <v>216</v>
      </c>
      <c r="R2332" s="68">
        <v>1067</v>
      </c>
      <c r="S2332" s="72">
        <f t="shared" si="292"/>
        <v>35.1266328713048</v>
      </c>
    </row>
    <row r="2333" spans="1:19" x14ac:dyDescent="0.25">
      <c r="A2333" s="68">
        <f t="shared" si="295"/>
        <v>2331</v>
      </c>
      <c r="B2333" s="68" t="s">
        <v>84</v>
      </c>
      <c r="C2333" s="68" t="s">
        <v>85</v>
      </c>
      <c r="D2333" s="68" t="s">
        <v>2456</v>
      </c>
      <c r="E2333" s="68" t="str">
        <f t="shared" si="293"/>
        <v>AR</v>
      </c>
      <c r="F2333" s="68" t="s">
        <v>83</v>
      </c>
      <c r="G2333" s="68">
        <f t="shared" si="294"/>
        <v>150</v>
      </c>
      <c r="H2333" s="68">
        <f t="shared" si="296"/>
        <v>17</v>
      </c>
      <c r="I2333" s="68" t="str">
        <f t="shared" si="289"/>
        <v>150_17_AR</v>
      </c>
      <c r="J2333" s="60">
        <v>42.215155647329098</v>
      </c>
      <c r="K2333" s="60">
        <v>6.8339092500385403</v>
      </c>
      <c r="L2333" s="60">
        <v>26.845836358302801</v>
      </c>
      <c r="M2333" s="68">
        <v>9</v>
      </c>
      <c r="N2333" s="70">
        <f t="shared" si="290"/>
        <v>1.6885553470919325E-2</v>
      </c>
      <c r="O2333" s="71">
        <v>1993171.98</v>
      </c>
      <c r="P2333" s="57">
        <f t="shared" si="291"/>
        <v>5.5879000413274239E-3</v>
      </c>
      <c r="Q2333" s="68">
        <v>9</v>
      </c>
      <c r="R2333" s="68">
        <v>9</v>
      </c>
      <c r="S2333" s="72">
        <f t="shared" si="292"/>
        <v>25.29830041855681</v>
      </c>
    </row>
    <row r="2334" spans="1:19" x14ac:dyDescent="0.25">
      <c r="A2334" s="68">
        <f t="shared" si="295"/>
        <v>2332</v>
      </c>
      <c r="B2334" s="68" t="s">
        <v>84</v>
      </c>
      <c r="C2334" s="68" t="s">
        <v>85</v>
      </c>
      <c r="D2334" s="68" t="s">
        <v>3088</v>
      </c>
      <c r="E2334" s="68" t="str">
        <f t="shared" si="293"/>
        <v>SERV</v>
      </c>
      <c r="F2334" s="68" t="s">
        <v>83</v>
      </c>
      <c r="G2334" s="68">
        <f t="shared" si="294"/>
        <v>150</v>
      </c>
      <c r="H2334" s="68">
        <f t="shared" si="296"/>
        <v>17</v>
      </c>
      <c r="I2334" s="68" t="str">
        <f t="shared" si="289"/>
        <v>150_17_SERV</v>
      </c>
      <c r="J2334" s="60">
        <v>3.5033682851409198</v>
      </c>
      <c r="K2334" s="60">
        <v>37.5500886151749</v>
      </c>
      <c r="L2334" s="60">
        <v>45.644063850162198</v>
      </c>
      <c r="M2334" s="68">
        <v>1127</v>
      </c>
      <c r="N2334" s="70">
        <f t="shared" si="290"/>
        <v>0.57786116322701686</v>
      </c>
      <c r="O2334" s="71">
        <v>183001928.706999</v>
      </c>
      <c r="P2334" s="57">
        <f t="shared" si="291"/>
        <v>0.5130497996388842</v>
      </c>
      <c r="Q2334" s="68">
        <v>308</v>
      </c>
      <c r="R2334" s="68">
        <v>1348</v>
      </c>
      <c r="S2334" s="72">
        <f t="shared" si="292"/>
        <v>28.899173583492672</v>
      </c>
    </row>
    <row r="2335" spans="1:19" x14ac:dyDescent="0.25">
      <c r="A2335" s="68">
        <f t="shared" si="295"/>
        <v>2333</v>
      </c>
      <c r="B2335" s="68" t="s">
        <v>84</v>
      </c>
      <c r="C2335" s="68" t="s">
        <v>271</v>
      </c>
      <c r="D2335" s="68" t="s">
        <v>2399</v>
      </c>
      <c r="E2335" s="68" t="str">
        <f t="shared" si="293"/>
        <v>AD</v>
      </c>
      <c r="F2335" s="68" t="s">
        <v>270</v>
      </c>
      <c r="G2335" s="68">
        <f t="shared" si="294"/>
        <v>150</v>
      </c>
      <c r="H2335" s="68">
        <f t="shared" si="296"/>
        <v>18</v>
      </c>
      <c r="I2335" s="68" t="str">
        <f t="shared" si="289"/>
        <v>150_18_AD</v>
      </c>
      <c r="J2335" s="60">
        <v>18.288454111645699</v>
      </c>
      <c r="K2335" s="60">
        <v>75.060482376684703</v>
      </c>
      <c r="L2335" s="60">
        <v>37.9157372874526</v>
      </c>
      <c r="M2335" s="68">
        <v>208</v>
      </c>
      <c r="N2335" s="70">
        <f t="shared" si="290"/>
        <v>0.69565217391304346</v>
      </c>
      <c r="O2335" s="71">
        <v>97377992.915999994</v>
      </c>
      <c r="P2335" s="57">
        <f t="shared" si="291"/>
        <v>0.47539530907986943</v>
      </c>
      <c r="Q2335" s="68">
        <v>112</v>
      </c>
      <c r="R2335" s="68">
        <v>295</v>
      </c>
      <c r="S2335" s="72">
        <f t="shared" si="292"/>
        <v>43.754891258594334</v>
      </c>
    </row>
    <row r="2336" spans="1:19" x14ac:dyDescent="0.25">
      <c r="A2336" s="68">
        <f t="shared" si="295"/>
        <v>2334</v>
      </c>
      <c r="B2336" s="68" t="s">
        <v>84</v>
      </c>
      <c r="C2336" s="68" t="s">
        <v>271</v>
      </c>
      <c r="D2336" s="68" t="s">
        <v>2456</v>
      </c>
      <c r="E2336" s="68" t="str">
        <f t="shared" si="293"/>
        <v>AR</v>
      </c>
      <c r="F2336" s="68" t="s">
        <v>270</v>
      </c>
      <c r="G2336" s="68">
        <f t="shared" si="294"/>
        <v>150</v>
      </c>
      <c r="H2336" s="68">
        <f t="shared" si="296"/>
        <v>18</v>
      </c>
      <c r="I2336" s="68" t="str">
        <f t="shared" si="289"/>
        <v>150_18_AR</v>
      </c>
      <c r="J2336" s="60">
        <v>71.202302524683503</v>
      </c>
      <c r="K2336" s="60">
        <v>26.456797177554598</v>
      </c>
      <c r="L2336" s="60">
        <v>9.4367182350398</v>
      </c>
      <c r="M2336" s="68">
        <v>3</v>
      </c>
      <c r="N2336" s="70">
        <f t="shared" si="290"/>
        <v>1.8633540372670808E-2</v>
      </c>
      <c r="O2336" s="71">
        <v>1686426.64</v>
      </c>
      <c r="P2336" s="57">
        <f t="shared" si="291"/>
        <v>8.233064676686273E-3</v>
      </c>
      <c r="Q2336" s="68">
        <v>3</v>
      </c>
      <c r="R2336" s="68">
        <v>3</v>
      </c>
      <c r="S2336" s="72">
        <f t="shared" si="292"/>
        <v>35.69860597909264</v>
      </c>
    </row>
    <row r="2337" spans="1:19" x14ac:dyDescent="0.25">
      <c r="A2337" s="68">
        <f t="shared" si="295"/>
        <v>2335</v>
      </c>
      <c r="B2337" s="68" t="s">
        <v>84</v>
      </c>
      <c r="C2337" s="68" t="s">
        <v>271</v>
      </c>
      <c r="D2337" s="68" t="s">
        <v>3088</v>
      </c>
      <c r="E2337" s="68" t="str">
        <f t="shared" si="293"/>
        <v>SERV</v>
      </c>
      <c r="F2337" s="69" t="s">
        <v>270</v>
      </c>
      <c r="G2337" s="68">
        <f t="shared" si="294"/>
        <v>150</v>
      </c>
      <c r="H2337" s="68">
        <f t="shared" si="296"/>
        <v>18</v>
      </c>
      <c r="I2337" s="68" t="str">
        <f t="shared" si="289"/>
        <v>150_18_SERV</v>
      </c>
      <c r="J2337" s="60">
        <v>27.725656947106302</v>
      </c>
      <c r="K2337" s="60">
        <v>75.405227118817606</v>
      </c>
      <c r="L2337" s="60">
        <v>43.054760519748697</v>
      </c>
      <c r="M2337" s="68">
        <v>90</v>
      </c>
      <c r="N2337" s="70">
        <f t="shared" si="290"/>
        <v>0.27329192546583853</v>
      </c>
      <c r="O2337" s="71">
        <v>93695278.030000001</v>
      </c>
      <c r="P2337" s="57">
        <f t="shared" si="291"/>
        <v>0.45741644826073929</v>
      </c>
      <c r="Q2337" s="68">
        <v>44</v>
      </c>
      <c r="R2337" s="68">
        <v>114</v>
      </c>
      <c r="S2337" s="72">
        <f t="shared" si="292"/>
        <v>48.728548195224199</v>
      </c>
    </row>
    <row r="2338" spans="1:19" x14ac:dyDescent="0.25">
      <c r="A2338" s="68">
        <f t="shared" si="295"/>
        <v>2336</v>
      </c>
      <c r="B2338" s="68" t="s">
        <v>84</v>
      </c>
      <c r="C2338" s="68" t="s">
        <v>271</v>
      </c>
      <c r="D2338" s="68" t="s">
        <v>2893</v>
      </c>
      <c r="E2338" s="68" t="str">
        <f t="shared" si="293"/>
        <v>SOP</v>
      </c>
      <c r="F2338" s="68" t="s">
        <v>270</v>
      </c>
      <c r="G2338" s="68">
        <f t="shared" si="294"/>
        <v>150</v>
      </c>
      <c r="H2338" s="68">
        <f t="shared" si="296"/>
        <v>18</v>
      </c>
      <c r="I2338" s="68" t="str">
        <f t="shared" si="289"/>
        <v>150_18_SOP</v>
      </c>
      <c r="J2338" s="60">
        <v>72.647754147795695</v>
      </c>
      <c r="K2338" s="60">
        <v>29.844131509426401</v>
      </c>
      <c r="L2338" s="60">
        <v>33.639015762544403</v>
      </c>
      <c r="M2338" s="68">
        <v>4</v>
      </c>
      <c r="N2338" s="70">
        <f t="shared" si="290"/>
        <v>1.2422360248447204E-2</v>
      </c>
      <c r="O2338" s="71">
        <v>12076132.84</v>
      </c>
      <c r="P2338" s="57">
        <f t="shared" si="291"/>
        <v>5.895517798270495E-2</v>
      </c>
      <c r="Q2338" s="68">
        <v>2</v>
      </c>
      <c r="R2338" s="68">
        <v>4</v>
      </c>
      <c r="S2338" s="72">
        <f t="shared" si="292"/>
        <v>45.376967139922165</v>
      </c>
    </row>
    <row r="2339" spans="1:19" x14ac:dyDescent="0.25">
      <c r="A2339" s="68">
        <f t="shared" si="295"/>
        <v>2337</v>
      </c>
      <c r="B2339" s="68" t="s">
        <v>84</v>
      </c>
      <c r="C2339" s="68" t="s">
        <v>2219</v>
      </c>
      <c r="D2339" s="68" t="s">
        <v>2399</v>
      </c>
      <c r="E2339" s="68" t="str">
        <f t="shared" si="293"/>
        <v>AD</v>
      </c>
      <c r="F2339" s="68" t="s">
        <v>2218</v>
      </c>
      <c r="G2339" s="68">
        <f t="shared" si="294"/>
        <v>150</v>
      </c>
      <c r="H2339" s="68">
        <f t="shared" si="296"/>
        <v>19</v>
      </c>
      <c r="I2339" s="68" t="str">
        <f t="shared" si="289"/>
        <v>150_19_AD</v>
      </c>
      <c r="J2339" s="60">
        <v>49.488090737785299</v>
      </c>
      <c r="K2339" s="60">
        <v>81.956094108269895</v>
      </c>
      <c r="L2339" s="60">
        <v>36.245327611444097</v>
      </c>
      <c r="M2339" s="68">
        <v>18</v>
      </c>
      <c r="N2339" s="70">
        <f t="shared" si="290"/>
        <v>0.17105263157894737</v>
      </c>
      <c r="O2339" s="71">
        <v>6682124.0599999996</v>
      </c>
      <c r="P2339" s="57">
        <f t="shared" si="291"/>
        <v>8.4640109634474658E-2</v>
      </c>
      <c r="Q2339" s="68">
        <v>13</v>
      </c>
      <c r="R2339" s="68">
        <v>18</v>
      </c>
      <c r="S2339" s="72">
        <f t="shared" si="292"/>
        <v>55.896504152499766</v>
      </c>
    </row>
    <row r="2340" spans="1:19" x14ac:dyDescent="0.25">
      <c r="A2340" s="68">
        <f t="shared" si="295"/>
        <v>2338</v>
      </c>
      <c r="B2340" s="68" t="s">
        <v>84</v>
      </c>
      <c r="C2340" s="68" t="s">
        <v>2219</v>
      </c>
      <c r="D2340" s="68" t="s">
        <v>3088</v>
      </c>
      <c r="E2340" s="68" t="str">
        <f t="shared" si="293"/>
        <v>SERV</v>
      </c>
      <c r="F2340" s="68" t="s">
        <v>2218</v>
      </c>
      <c r="G2340" s="68">
        <f t="shared" si="294"/>
        <v>150</v>
      </c>
      <c r="H2340" s="68">
        <f t="shared" si="296"/>
        <v>19</v>
      </c>
      <c r="I2340" s="68" t="str">
        <f t="shared" si="289"/>
        <v>150_19_SERV</v>
      </c>
      <c r="J2340" s="60">
        <v>6.9047066879403696</v>
      </c>
      <c r="K2340" s="60">
        <v>93.903343563730203</v>
      </c>
      <c r="L2340" s="60">
        <v>40.6453027357664</v>
      </c>
      <c r="M2340" s="68">
        <v>75</v>
      </c>
      <c r="N2340" s="70">
        <f t="shared" si="290"/>
        <v>0.82894736842105265</v>
      </c>
      <c r="O2340" s="71">
        <v>72265364.180000007</v>
      </c>
      <c r="P2340" s="57">
        <f t="shared" si="291"/>
        <v>0.91535989036552534</v>
      </c>
      <c r="Q2340" s="68">
        <v>63</v>
      </c>
      <c r="R2340" s="68">
        <v>82</v>
      </c>
      <c r="S2340" s="72">
        <f t="shared" si="292"/>
        <v>47.151117662478988</v>
      </c>
    </row>
    <row r="2341" spans="1:19" x14ac:dyDescent="0.25">
      <c r="A2341" s="68">
        <f t="shared" si="295"/>
        <v>2339</v>
      </c>
      <c r="B2341" s="68" t="s">
        <v>84</v>
      </c>
      <c r="C2341" s="68" t="s">
        <v>1528</v>
      </c>
      <c r="D2341" s="68" t="s">
        <v>2399</v>
      </c>
      <c r="E2341" s="68" t="str">
        <f t="shared" si="293"/>
        <v>AD</v>
      </c>
      <c r="F2341" s="68" t="s">
        <v>1527</v>
      </c>
      <c r="G2341" s="68">
        <f t="shared" si="294"/>
        <v>150</v>
      </c>
      <c r="H2341" s="68">
        <f t="shared" si="296"/>
        <v>20</v>
      </c>
      <c r="I2341" s="68" t="str">
        <f t="shared" si="289"/>
        <v>150_20_AD</v>
      </c>
      <c r="J2341" s="60">
        <v>15.6892489872741</v>
      </c>
      <c r="K2341" s="60">
        <v>71.822705572971898</v>
      </c>
      <c r="L2341" s="60">
        <v>68.945386510336505</v>
      </c>
      <c r="M2341" s="68">
        <v>338</v>
      </c>
      <c r="N2341" s="70">
        <f t="shared" si="290"/>
        <v>0.5</v>
      </c>
      <c r="O2341" s="71">
        <v>74549891.709999993</v>
      </c>
      <c r="P2341" s="57">
        <f t="shared" si="291"/>
        <v>0.32721351159808476</v>
      </c>
      <c r="Q2341" s="68">
        <v>100</v>
      </c>
      <c r="R2341" s="68">
        <v>377</v>
      </c>
      <c r="S2341" s="72">
        <f t="shared" si="292"/>
        <v>52.152447023527507</v>
      </c>
    </row>
    <row r="2342" spans="1:19" x14ac:dyDescent="0.25">
      <c r="A2342" s="68">
        <f t="shared" si="295"/>
        <v>2340</v>
      </c>
      <c r="B2342" s="68" t="s">
        <v>84</v>
      </c>
      <c r="C2342" s="68" t="s">
        <v>1528</v>
      </c>
      <c r="D2342" s="68" t="s">
        <v>2860</v>
      </c>
      <c r="E2342" s="68" t="str">
        <f t="shared" si="293"/>
        <v>OP</v>
      </c>
      <c r="F2342" s="68" t="s">
        <v>1527</v>
      </c>
      <c r="G2342" s="68">
        <f t="shared" si="294"/>
        <v>150</v>
      </c>
      <c r="H2342" s="68">
        <f t="shared" si="296"/>
        <v>20</v>
      </c>
      <c r="I2342" s="68" t="str">
        <f t="shared" si="289"/>
        <v>150_20_OP</v>
      </c>
      <c r="J2342" s="60">
        <v>48.600380889873101</v>
      </c>
      <c r="K2342" s="60">
        <v>87.716937917534196</v>
      </c>
      <c r="L2342" s="60">
        <v>36.670033810173599</v>
      </c>
      <c r="M2342" s="68">
        <v>62</v>
      </c>
      <c r="N2342" s="70">
        <f t="shared" si="290"/>
        <v>0.16</v>
      </c>
      <c r="O2342" s="71">
        <v>13196016.151000001</v>
      </c>
      <c r="P2342" s="57">
        <f t="shared" si="291"/>
        <v>5.7919799544048897E-2</v>
      </c>
      <c r="Q2342" s="68">
        <v>32</v>
      </c>
      <c r="R2342" s="68">
        <v>64</v>
      </c>
      <c r="S2342" s="72">
        <f t="shared" si="292"/>
        <v>57.662450872526968</v>
      </c>
    </row>
    <row r="2343" spans="1:19" x14ac:dyDescent="0.25">
      <c r="A2343" s="68">
        <f t="shared" si="295"/>
        <v>2341</v>
      </c>
      <c r="B2343" s="68" t="s">
        <v>84</v>
      </c>
      <c r="C2343" s="68" t="s">
        <v>1528</v>
      </c>
      <c r="D2343" s="68" t="s">
        <v>3088</v>
      </c>
      <c r="E2343" s="68" t="str">
        <f t="shared" si="293"/>
        <v>SERV</v>
      </c>
      <c r="F2343" s="68" t="s">
        <v>1527</v>
      </c>
      <c r="G2343" s="68">
        <f t="shared" si="294"/>
        <v>150</v>
      </c>
      <c r="H2343" s="68">
        <f t="shared" si="296"/>
        <v>20</v>
      </c>
      <c r="I2343" s="68" t="str">
        <f t="shared" si="289"/>
        <v>150_20_SERV</v>
      </c>
      <c r="J2343" s="60">
        <v>25.025948841639401</v>
      </c>
      <c r="K2343" s="60">
        <v>80.931795820989095</v>
      </c>
      <c r="L2343" s="60">
        <v>63.005076620609501</v>
      </c>
      <c r="M2343" s="68">
        <v>206</v>
      </c>
      <c r="N2343" s="70">
        <f t="shared" si="290"/>
        <v>0.34</v>
      </c>
      <c r="O2343" s="71">
        <v>140086651.21000001</v>
      </c>
      <c r="P2343" s="57">
        <f t="shared" si="291"/>
        <v>0.61486668885786633</v>
      </c>
      <c r="Q2343" s="68">
        <v>68</v>
      </c>
      <c r="R2343" s="68">
        <v>241</v>
      </c>
      <c r="S2343" s="72">
        <f t="shared" si="292"/>
        <v>56.320940427745995</v>
      </c>
    </row>
    <row r="2344" spans="1:19" x14ac:dyDescent="0.25">
      <c r="A2344" s="68">
        <f t="shared" si="295"/>
        <v>2342</v>
      </c>
      <c r="B2344" s="68" t="s">
        <v>84</v>
      </c>
      <c r="C2344" s="68" t="s">
        <v>878</v>
      </c>
      <c r="D2344" s="68" t="s">
        <v>2399</v>
      </c>
      <c r="E2344" s="68" t="str">
        <f t="shared" si="293"/>
        <v>AD</v>
      </c>
      <c r="F2344" s="68" t="s">
        <v>877</v>
      </c>
      <c r="G2344" s="68">
        <f t="shared" si="294"/>
        <v>150</v>
      </c>
      <c r="H2344" s="68">
        <f t="shared" si="296"/>
        <v>21</v>
      </c>
      <c r="I2344" s="68" t="str">
        <f t="shared" si="289"/>
        <v>150_21_AD</v>
      </c>
      <c r="J2344" s="60">
        <v>21.990341551236099</v>
      </c>
      <c r="K2344" s="60">
        <v>68.620765216061699</v>
      </c>
      <c r="L2344" s="60">
        <v>80.911640187820694</v>
      </c>
      <c r="M2344" s="68">
        <v>100</v>
      </c>
      <c r="N2344" s="70">
        <f t="shared" si="290"/>
        <v>0.23193916349809887</v>
      </c>
      <c r="O2344" s="71">
        <v>77049588.639999896</v>
      </c>
      <c r="P2344" s="57">
        <f t="shared" si="291"/>
        <v>0.28291565601075441</v>
      </c>
      <c r="Q2344" s="68">
        <v>61</v>
      </c>
      <c r="R2344" s="68">
        <v>125</v>
      </c>
      <c r="S2344" s="72">
        <f t="shared" si="292"/>
        <v>57.174248985039497</v>
      </c>
    </row>
    <row r="2345" spans="1:19" x14ac:dyDescent="0.25">
      <c r="A2345" s="68">
        <f t="shared" si="295"/>
        <v>2343</v>
      </c>
      <c r="B2345" s="68" t="s">
        <v>84</v>
      </c>
      <c r="C2345" s="68" t="s">
        <v>878</v>
      </c>
      <c r="D2345" s="68" t="s">
        <v>2456</v>
      </c>
      <c r="E2345" s="68" t="str">
        <f t="shared" si="293"/>
        <v>AR</v>
      </c>
      <c r="F2345" s="68" t="s">
        <v>877</v>
      </c>
      <c r="G2345" s="68">
        <f t="shared" si="294"/>
        <v>150</v>
      </c>
      <c r="H2345" s="68">
        <f t="shared" si="296"/>
        <v>21</v>
      </c>
      <c r="I2345" s="68" t="str">
        <f t="shared" si="289"/>
        <v>150_21_AR</v>
      </c>
      <c r="J2345" s="60">
        <v>89.337010565561897</v>
      </c>
      <c r="K2345" s="60">
        <v>6.9137213288710999</v>
      </c>
      <c r="L2345" s="60">
        <v>15.6193956993762</v>
      </c>
      <c r="M2345" s="68">
        <v>3</v>
      </c>
      <c r="N2345" s="70">
        <f t="shared" si="290"/>
        <v>3.8022813688212928E-3</v>
      </c>
      <c r="O2345" s="71">
        <v>360054.72</v>
      </c>
      <c r="P2345" s="57">
        <f t="shared" si="291"/>
        <v>1.3220721759400248E-3</v>
      </c>
      <c r="Q2345" s="68">
        <v>1</v>
      </c>
      <c r="R2345" s="68">
        <v>3</v>
      </c>
      <c r="S2345" s="72">
        <f t="shared" si="292"/>
        <v>37.290042531269734</v>
      </c>
    </row>
    <row r="2346" spans="1:19" x14ac:dyDescent="0.25">
      <c r="A2346" s="68">
        <f t="shared" si="295"/>
        <v>2344</v>
      </c>
      <c r="B2346" s="68" t="s">
        <v>84</v>
      </c>
      <c r="C2346" s="68" t="s">
        <v>878</v>
      </c>
      <c r="D2346" s="68" t="s">
        <v>2860</v>
      </c>
      <c r="E2346" s="68" t="str">
        <f t="shared" si="293"/>
        <v>OP</v>
      </c>
      <c r="F2346" s="68" t="s">
        <v>877</v>
      </c>
      <c r="G2346" s="68">
        <f t="shared" si="294"/>
        <v>150</v>
      </c>
      <c r="H2346" s="68">
        <f t="shared" si="296"/>
        <v>21</v>
      </c>
      <c r="I2346" s="68" t="str">
        <f t="shared" si="289"/>
        <v>150_21_OP</v>
      </c>
      <c r="J2346" s="60">
        <v>49.320348130979802</v>
      </c>
      <c r="K2346" s="60">
        <v>65.465134396703405</v>
      </c>
      <c r="L2346" s="60">
        <v>30.7896139739475</v>
      </c>
      <c r="M2346" s="68">
        <v>10</v>
      </c>
      <c r="N2346" s="70">
        <f t="shared" si="290"/>
        <v>3.0418250950570342E-2</v>
      </c>
      <c r="O2346" s="71">
        <v>16663928.359999999</v>
      </c>
      <c r="P2346" s="57">
        <f t="shared" si="291"/>
        <v>6.1187688434174367E-2</v>
      </c>
      <c r="Q2346" s="68">
        <v>8</v>
      </c>
      <c r="R2346" s="68">
        <v>10</v>
      </c>
      <c r="S2346" s="72">
        <f t="shared" si="292"/>
        <v>48.525032167210234</v>
      </c>
    </row>
    <row r="2347" spans="1:19" x14ac:dyDescent="0.25">
      <c r="A2347" s="68">
        <f t="shared" si="295"/>
        <v>2345</v>
      </c>
      <c r="B2347" s="68" t="s">
        <v>84</v>
      </c>
      <c r="C2347" s="68" t="s">
        <v>878</v>
      </c>
      <c r="D2347" s="68" t="s">
        <v>3088</v>
      </c>
      <c r="E2347" s="68" t="str">
        <f t="shared" si="293"/>
        <v>SERV</v>
      </c>
      <c r="F2347" s="68" t="s">
        <v>877</v>
      </c>
      <c r="G2347" s="68">
        <f t="shared" si="294"/>
        <v>150</v>
      </c>
      <c r="H2347" s="68">
        <f t="shared" si="296"/>
        <v>21</v>
      </c>
      <c r="I2347" s="68" t="str">
        <f t="shared" si="289"/>
        <v>150_21_SERV</v>
      </c>
      <c r="J2347" s="60">
        <v>17.996869940451901</v>
      </c>
      <c r="K2347" s="60">
        <v>76.120980521669097</v>
      </c>
      <c r="L2347" s="60">
        <v>60.9819803098557</v>
      </c>
      <c r="M2347" s="68">
        <v>221</v>
      </c>
      <c r="N2347" s="70">
        <f t="shared" si="290"/>
        <v>0.73384030418250945</v>
      </c>
      <c r="O2347" s="71">
        <v>178267626.09999999</v>
      </c>
      <c r="P2347" s="57">
        <f t="shared" si="291"/>
        <v>0.65457458337913133</v>
      </c>
      <c r="Q2347" s="68">
        <v>193</v>
      </c>
      <c r="R2347" s="68">
        <v>413</v>
      </c>
      <c r="S2347" s="72">
        <f t="shared" si="292"/>
        <v>51.699943590658904</v>
      </c>
    </row>
    <row r="2348" spans="1:19" x14ac:dyDescent="0.25">
      <c r="A2348" s="68">
        <f t="shared" si="295"/>
        <v>2346</v>
      </c>
      <c r="B2348" s="68" t="s">
        <v>84</v>
      </c>
      <c r="C2348" s="68" t="s">
        <v>203</v>
      </c>
      <c r="D2348" s="68" t="s">
        <v>2399</v>
      </c>
      <c r="E2348" s="68" t="str">
        <f t="shared" si="293"/>
        <v>AD</v>
      </c>
      <c r="F2348" s="68" t="s">
        <v>202</v>
      </c>
      <c r="G2348" s="68">
        <f t="shared" si="294"/>
        <v>150</v>
      </c>
      <c r="H2348" s="68">
        <f t="shared" si="296"/>
        <v>22</v>
      </c>
      <c r="I2348" s="68" t="str">
        <f t="shared" si="289"/>
        <v>150_22_AD</v>
      </c>
      <c r="J2348" s="60">
        <v>32.724113423111099</v>
      </c>
      <c r="K2348" s="60">
        <v>37.145609984331003</v>
      </c>
      <c r="L2348" s="60">
        <v>35.140135281539202</v>
      </c>
      <c r="M2348" s="68">
        <v>15</v>
      </c>
      <c r="N2348" s="70">
        <f t="shared" si="290"/>
        <v>7.6225045372050812E-2</v>
      </c>
      <c r="O2348" s="71">
        <v>1451744564.97999</v>
      </c>
      <c r="P2348" s="57">
        <f t="shared" si="291"/>
        <v>3.9392822857238129E-2</v>
      </c>
      <c r="Q2348" s="68">
        <v>42</v>
      </c>
      <c r="R2348" s="68">
        <v>45</v>
      </c>
      <c r="S2348" s="72">
        <f t="shared" si="292"/>
        <v>35.003286229660439</v>
      </c>
    </row>
    <row r="2349" spans="1:19" x14ac:dyDescent="0.25">
      <c r="A2349" s="68">
        <f t="shared" si="295"/>
        <v>2347</v>
      </c>
      <c r="B2349" s="68" t="s">
        <v>84</v>
      </c>
      <c r="C2349" s="68" t="s">
        <v>203</v>
      </c>
      <c r="D2349" s="68" t="s">
        <v>3088</v>
      </c>
      <c r="E2349" s="68" t="str">
        <f t="shared" si="293"/>
        <v>SERV</v>
      </c>
      <c r="F2349" s="68" t="s">
        <v>202</v>
      </c>
      <c r="G2349" s="68">
        <f t="shared" si="294"/>
        <v>150</v>
      </c>
      <c r="H2349" s="68">
        <f t="shared" si="296"/>
        <v>22</v>
      </c>
      <c r="I2349" s="68" t="str">
        <f t="shared" si="289"/>
        <v>150_22_SERV</v>
      </c>
      <c r="J2349" s="60">
        <v>18.139937675486902</v>
      </c>
      <c r="K2349" s="60">
        <v>26.717041817806901</v>
      </c>
      <c r="L2349" s="60">
        <v>47.043208138883799</v>
      </c>
      <c r="M2349" s="68">
        <v>899</v>
      </c>
      <c r="N2349" s="70">
        <f t="shared" si="290"/>
        <v>0.92377495462794923</v>
      </c>
      <c r="O2349" s="71">
        <v>35401277373.589798</v>
      </c>
      <c r="P2349" s="57">
        <f t="shared" si="291"/>
        <v>0.96060717714276189</v>
      </c>
      <c r="Q2349" s="68">
        <v>509</v>
      </c>
      <c r="R2349" s="68">
        <v>904</v>
      </c>
      <c r="S2349" s="72">
        <f t="shared" si="292"/>
        <v>30.633395877392534</v>
      </c>
    </row>
    <row r="2350" spans="1:19" x14ac:dyDescent="0.25">
      <c r="A2350" s="68">
        <f t="shared" si="295"/>
        <v>2348</v>
      </c>
      <c r="B2350" s="68" t="s">
        <v>84</v>
      </c>
      <c r="C2350" s="68" t="s">
        <v>2818</v>
      </c>
      <c r="D2350" s="68" t="s">
        <v>2860</v>
      </c>
      <c r="E2350" s="68" t="str">
        <f t="shared" si="293"/>
        <v>OP</v>
      </c>
      <c r="F2350" s="68" t="s">
        <v>2817</v>
      </c>
      <c r="G2350" s="68">
        <f t="shared" si="294"/>
        <v>150</v>
      </c>
      <c r="H2350" s="68">
        <f t="shared" si="296"/>
        <v>23</v>
      </c>
      <c r="I2350" s="68" t="str">
        <f t="shared" si="289"/>
        <v>150_23_OP</v>
      </c>
      <c r="J2350" s="60">
        <v>52.613511121881999</v>
      </c>
      <c r="K2350" s="60">
        <v>67.441012057505304</v>
      </c>
      <c r="L2350" s="60">
        <v>27.069749353537901</v>
      </c>
      <c r="M2350" s="68">
        <v>15</v>
      </c>
      <c r="N2350" s="70">
        <f t="shared" si="290"/>
        <v>0.31578947368421051</v>
      </c>
      <c r="O2350" s="71">
        <v>12515300.1599999</v>
      </c>
      <c r="P2350" s="57">
        <f t="shared" si="291"/>
        <v>0.33536508906960005</v>
      </c>
      <c r="Q2350" s="68">
        <v>12</v>
      </c>
      <c r="R2350" s="68">
        <v>15</v>
      </c>
      <c r="S2350" s="72">
        <f t="shared" si="292"/>
        <v>49.041424177641737</v>
      </c>
    </row>
    <row r="2351" spans="1:19" x14ac:dyDescent="0.25">
      <c r="A2351" s="68">
        <f t="shared" si="295"/>
        <v>2349</v>
      </c>
      <c r="B2351" s="68" t="s">
        <v>84</v>
      </c>
      <c r="C2351" s="68" t="s">
        <v>2818</v>
      </c>
      <c r="D2351" s="68" t="s">
        <v>3088</v>
      </c>
      <c r="E2351" s="68" t="str">
        <f t="shared" si="293"/>
        <v>SERV</v>
      </c>
      <c r="F2351" s="68" t="s">
        <v>2817</v>
      </c>
      <c r="G2351" s="68">
        <f t="shared" si="294"/>
        <v>150</v>
      </c>
      <c r="H2351" s="68">
        <f t="shared" si="296"/>
        <v>23</v>
      </c>
      <c r="I2351" s="68" t="str">
        <f t="shared" si="289"/>
        <v>150_23_SERV</v>
      </c>
      <c r="J2351" s="60">
        <v>38.425616450512898</v>
      </c>
      <c r="K2351" s="60">
        <v>56.319782525252798</v>
      </c>
      <c r="L2351" s="60">
        <v>12.5998193508164</v>
      </c>
      <c r="M2351" s="68">
        <v>39</v>
      </c>
      <c r="N2351" s="70">
        <f t="shared" si="290"/>
        <v>0.68421052631578949</v>
      </c>
      <c r="O2351" s="71">
        <v>24803134.489</v>
      </c>
      <c r="P2351" s="57">
        <f t="shared" si="291"/>
        <v>0.66463491093039995</v>
      </c>
      <c r="Q2351" s="68">
        <v>26</v>
      </c>
      <c r="R2351" s="68">
        <v>39</v>
      </c>
      <c r="S2351" s="72">
        <f t="shared" si="292"/>
        <v>35.781739442194031</v>
      </c>
    </row>
    <row r="2352" spans="1:19" x14ac:dyDescent="0.25">
      <c r="A2352" s="68">
        <f t="shared" si="295"/>
        <v>2350</v>
      </c>
      <c r="B2352" s="68" t="s">
        <v>84</v>
      </c>
      <c r="C2352" s="68" t="s">
        <v>278</v>
      </c>
      <c r="D2352" s="68" t="s">
        <v>2399</v>
      </c>
      <c r="E2352" s="68" t="str">
        <f t="shared" si="293"/>
        <v>AD</v>
      </c>
      <c r="F2352" s="68" t="s">
        <v>277</v>
      </c>
      <c r="G2352" s="68">
        <f t="shared" si="294"/>
        <v>150</v>
      </c>
      <c r="H2352" s="68">
        <f t="shared" si="296"/>
        <v>24</v>
      </c>
      <c r="I2352" s="68" t="str">
        <f t="shared" si="289"/>
        <v>150_24_AD</v>
      </c>
      <c r="J2352" s="60">
        <v>31.516467472237299</v>
      </c>
      <c r="K2352" s="60">
        <v>59.256967299039502</v>
      </c>
      <c r="L2352" s="60">
        <v>31.325987336033101</v>
      </c>
      <c r="M2352" s="68">
        <v>30</v>
      </c>
      <c r="N2352" s="70">
        <f t="shared" si="290"/>
        <v>0.2</v>
      </c>
      <c r="O2352" s="71">
        <v>9426432.8300000001</v>
      </c>
      <c r="P2352" s="57">
        <f t="shared" si="291"/>
        <v>5.0311313632147338E-2</v>
      </c>
      <c r="Q2352" s="68">
        <v>19</v>
      </c>
      <c r="R2352" s="68">
        <v>30</v>
      </c>
      <c r="S2352" s="72">
        <f t="shared" si="292"/>
        <v>40.699807369103297</v>
      </c>
    </row>
    <row r="2353" spans="1:19" x14ac:dyDescent="0.25">
      <c r="A2353" s="68">
        <f t="shared" si="295"/>
        <v>2351</v>
      </c>
      <c r="B2353" s="68" t="s">
        <v>84</v>
      </c>
      <c r="C2353" s="68" t="s">
        <v>278</v>
      </c>
      <c r="D2353" s="68" t="s">
        <v>2860</v>
      </c>
      <c r="E2353" s="68" t="str">
        <f t="shared" si="293"/>
        <v>OP</v>
      </c>
      <c r="F2353" s="68" t="s">
        <v>277</v>
      </c>
      <c r="G2353" s="68">
        <f t="shared" si="294"/>
        <v>150</v>
      </c>
      <c r="H2353" s="68">
        <f t="shared" si="296"/>
        <v>24</v>
      </c>
      <c r="I2353" s="68" t="str">
        <f t="shared" si="289"/>
        <v>150_24_OP</v>
      </c>
      <c r="J2353" s="60">
        <v>22.098671274634398</v>
      </c>
      <c r="K2353" s="60">
        <v>44.046847125471501</v>
      </c>
      <c r="L2353" s="60">
        <v>28.973411697645801</v>
      </c>
      <c r="M2353" s="68">
        <v>29</v>
      </c>
      <c r="N2353" s="70">
        <f t="shared" si="290"/>
        <v>0.24210526315789474</v>
      </c>
      <c r="O2353" s="71">
        <v>69043004.969999999</v>
      </c>
      <c r="P2353" s="57">
        <f t="shared" si="291"/>
        <v>0.3685004009254238</v>
      </c>
      <c r="Q2353" s="68">
        <v>23</v>
      </c>
      <c r="R2353" s="68">
        <v>77</v>
      </c>
      <c r="S2353" s="72">
        <f t="shared" si="292"/>
        <v>31.7063100325839</v>
      </c>
    </row>
    <row r="2354" spans="1:19" x14ac:dyDescent="0.25">
      <c r="A2354" s="68">
        <f t="shared" si="295"/>
        <v>2352</v>
      </c>
      <c r="B2354" s="68" t="s">
        <v>84</v>
      </c>
      <c r="C2354" s="68" t="s">
        <v>278</v>
      </c>
      <c r="D2354" s="68" t="s">
        <v>3088</v>
      </c>
      <c r="E2354" s="68" t="str">
        <f t="shared" si="293"/>
        <v>SERV</v>
      </c>
      <c r="F2354" s="68" t="s">
        <v>277</v>
      </c>
      <c r="G2354" s="68">
        <f t="shared" si="294"/>
        <v>150</v>
      </c>
      <c r="H2354" s="68">
        <f t="shared" si="296"/>
        <v>24</v>
      </c>
      <c r="I2354" s="68" t="str">
        <f t="shared" si="289"/>
        <v>150_24_SERV</v>
      </c>
      <c r="J2354" s="60">
        <v>31.410627258903901</v>
      </c>
      <c r="K2354" s="60">
        <v>58.724646291692103</v>
      </c>
      <c r="L2354" s="60">
        <v>46.191585852409098</v>
      </c>
      <c r="M2354" s="68">
        <v>203</v>
      </c>
      <c r="N2354" s="70">
        <f t="shared" si="290"/>
        <v>0.50526315789473686</v>
      </c>
      <c r="O2354" s="71">
        <v>108007619.86</v>
      </c>
      <c r="P2354" s="57">
        <f t="shared" si="291"/>
        <v>0.57646464314096268</v>
      </c>
      <c r="Q2354" s="68">
        <v>48</v>
      </c>
      <c r="R2354" s="68">
        <v>213</v>
      </c>
      <c r="S2354" s="72">
        <f t="shared" si="292"/>
        <v>45.442286467668367</v>
      </c>
    </row>
    <row r="2355" spans="1:19" x14ac:dyDescent="0.25">
      <c r="A2355" s="68">
        <f t="shared" si="295"/>
        <v>2353</v>
      </c>
      <c r="B2355" s="68" t="s">
        <v>84</v>
      </c>
      <c r="C2355" s="68" t="s">
        <v>278</v>
      </c>
      <c r="D2355" s="68" t="s">
        <v>2893</v>
      </c>
      <c r="E2355" s="68" t="str">
        <f t="shared" si="293"/>
        <v>SOP</v>
      </c>
      <c r="F2355" s="68" t="s">
        <v>277</v>
      </c>
      <c r="G2355" s="68">
        <f t="shared" si="294"/>
        <v>150</v>
      </c>
      <c r="H2355" s="68">
        <f t="shared" si="296"/>
        <v>24</v>
      </c>
      <c r="I2355" s="68" t="str">
        <f t="shared" si="289"/>
        <v>150_24_SOP</v>
      </c>
      <c r="J2355" s="60">
        <v>43.564497542254202</v>
      </c>
      <c r="K2355" s="60">
        <v>46.564382530120398</v>
      </c>
      <c r="L2355" s="60">
        <v>18.3778764201532</v>
      </c>
      <c r="M2355" s="68">
        <v>7</v>
      </c>
      <c r="N2355" s="70">
        <f t="shared" si="290"/>
        <v>5.2631578947368418E-2</v>
      </c>
      <c r="O2355" s="71">
        <v>885031.49</v>
      </c>
      <c r="P2355" s="57">
        <f t="shared" si="291"/>
        <v>4.7236423014660857E-3</v>
      </c>
      <c r="Q2355" s="68">
        <v>5</v>
      </c>
      <c r="R2355" s="68">
        <v>7</v>
      </c>
      <c r="S2355" s="72">
        <f t="shared" si="292"/>
        <v>36.1689188308426</v>
      </c>
    </row>
    <row r="2356" spans="1:19" x14ac:dyDescent="0.25">
      <c r="A2356" s="68">
        <f t="shared" si="295"/>
        <v>2354</v>
      </c>
      <c r="B2356" s="68" t="s">
        <v>84</v>
      </c>
      <c r="C2356" s="68" t="s">
        <v>1157</v>
      </c>
      <c r="D2356" s="68" t="s">
        <v>2399</v>
      </c>
      <c r="E2356" s="68" t="str">
        <f t="shared" si="293"/>
        <v>AD</v>
      </c>
      <c r="F2356" s="68" t="s">
        <v>1156</v>
      </c>
      <c r="G2356" s="68">
        <f t="shared" si="294"/>
        <v>150</v>
      </c>
      <c r="H2356" s="68">
        <f t="shared" si="296"/>
        <v>25</v>
      </c>
      <c r="I2356" s="68" t="str">
        <f t="shared" si="289"/>
        <v>150_25_AD</v>
      </c>
      <c r="J2356" s="60">
        <v>38.042517869788803</v>
      </c>
      <c r="K2356" s="60">
        <v>82.169448013144901</v>
      </c>
      <c r="L2356" s="60">
        <v>47.567031906319201</v>
      </c>
      <c r="M2356" s="68">
        <v>9</v>
      </c>
      <c r="N2356" s="70">
        <f t="shared" si="290"/>
        <v>8.2568807339449546E-2</v>
      </c>
      <c r="O2356" s="71">
        <v>7502037.3700000001</v>
      </c>
      <c r="P2356" s="57">
        <f t="shared" si="291"/>
        <v>5.293616005786083E-2</v>
      </c>
      <c r="Q2356" s="68">
        <v>9</v>
      </c>
      <c r="R2356" s="68">
        <v>9</v>
      </c>
      <c r="S2356" s="72">
        <f t="shared" si="292"/>
        <v>55.926332596417637</v>
      </c>
    </row>
    <row r="2357" spans="1:19" x14ac:dyDescent="0.25">
      <c r="A2357" s="68">
        <f t="shared" si="295"/>
        <v>2355</v>
      </c>
      <c r="B2357" s="68" t="s">
        <v>84</v>
      </c>
      <c r="C2357" s="68" t="s">
        <v>1157</v>
      </c>
      <c r="D2357" s="68" t="s">
        <v>2860</v>
      </c>
      <c r="E2357" s="68" t="str">
        <f t="shared" si="293"/>
        <v>OP</v>
      </c>
      <c r="F2357" s="68" t="s">
        <v>1156</v>
      </c>
      <c r="G2357" s="68">
        <f t="shared" si="294"/>
        <v>150</v>
      </c>
      <c r="H2357" s="68">
        <f t="shared" si="296"/>
        <v>25</v>
      </c>
      <c r="I2357" s="68" t="str">
        <f t="shared" si="289"/>
        <v>150_25_OP</v>
      </c>
      <c r="J2357" s="60">
        <v>30.249618688337801</v>
      </c>
      <c r="K2357" s="60">
        <v>68.360107930535193</v>
      </c>
      <c r="L2357" s="60">
        <v>41.654146420971202</v>
      </c>
      <c r="M2357" s="68">
        <v>19</v>
      </c>
      <c r="N2357" s="70">
        <f t="shared" si="290"/>
        <v>0.11926605504587157</v>
      </c>
      <c r="O2357" s="71">
        <v>29474917.82</v>
      </c>
      <c r="P2357" s="57">
        <f t="shared" si="291"/>
        <v>0.20798203080822755</v>
      </c>
      <c r="Q2357" s="68">
        <v>13</v>
      </c>
      <c r="R2357" s="68">
        <v>19</v>
      </c>
      <c r="S2357" s="72">
        <f t="shared" si="292"/>
        <v>46.75462434661474</v>
      </c>
    </row>
    <row r="2358" spans="1:19" x14ac:dyDescent="0.25">
      <c r="A2358" s="68">
        <f t="shared" si="295"/>
        <v>2356</v>
      </c>
      <c r="B2358" s="68" t="s">
        <v>84</v>
      </c>
      <c r="C2358" s="68" t="s">
        <v>1157</v>
      </c>
      <c r="D2358" s="68" t="s">
        <v>3088</v>
      </c>
      <c r="E2358" s="68" t="str">
        <f t="shared" si="293"/>
        <v>SERV</v>
      </c>
      <c r="F2358" s="68" t="s">
        <v>1156</v>
      </c>
      <c r="G2358" s="68">
        <f t="shared" si="294"/>
        <v>150</v>
      </c>
      <c r="H2358" s="68">
        <f t="shared" si="296"/>
        <v>25</v>
      </c>
      <c r="I2358" s="68" t="str">
        <f t="shared" si="289"/>
        <v>150_25_SERV</v>
      </c>
      <c r="J2358" s="60">
        <v>15.7358098565551</v>
      </c>
      <c r="K2358" s="60">
        <v>79.623536830657002</v>
      </c>
      <c r="L2358" s="60">
        <v>53.144899754172897</v>
      </c>
      <c r="M2358" s="68">
        <v>165</v>
      </c>
      <c r="N2358" s="70">
        <f t="shared" si="290"/>
        <v>0.67889908256880738</v>
      </c>
      <c r="O2358" s="71">
        <v>98304766.780000001</v>
      </c>
      <c r="P2358" s="57">
        <f t="shared" si="291"/>
        <v>0.69366181639225288</v>
      </c>
      <c r="Q2358" s="68">
        <v>74</v>
      </c>
      <c r="R2358" s="68">
        <v>166</v>
      </c>
      <c r="S2358" s="72">
        <f t="shared" si="292"/>
        <v>49.501415480461674</v>
      </c>
    </row>
    <row r="2359" spans="1:19" x14ac:dyDescent="0.25">
      <c r="A2359" s="68">
        <f t="shared" si="295"/>
        <v>2357</v>
      </c>
      <c r="B2359" s="68" t="s">
        <v>84</v>
      </c>
      <c r="C2359" s="68" t="s">
        <v>1157</v>
      </c>
      <c r="D2359" s="68" t="s">
        <v>2893</v>
      </c>
      <c r="E2359" s="68" t="str">
        <f t="shared" si="293"/>
        <v>SOP</v>
      </c>
      <c r="F2359" s="68" t="s">
        <v>1156</v>
      </c>
      <c r="G2359" s="68">
        <f t="shared" si="294"/>
        <v>150</v>
      </c>
      <c r="H2359" s="68">
        <f t="shared" si="296"/>
        <v>25</v>
      </c>
      <c r="I2359" s="68" t="str">
        <f t="shared" si="289"/>
        <v>150_25_SOP</v>
      </c>
      <c r="J2359" s="60">
        <v>43.352951921579098</v>
      </c>
      <c r="K2359" s="60">
        <v>100</v>
      </c>
      <c r="L2359" s="60">
        <v>52.1747999582321</v>
      </c>
      <c r="M2359" s="68">
        <v>14</v>
      </c>
      <c r="N2359" s="70">
        <f t="shared" si="290"/>
        <v>0.11926605504587157</v>
      </c>
      <c r="O2359" s="71">
        <v>6436856.8200000003</v>
      </c>
      <c r="P2359" s="57">
        <f t="shared" si="291"/>
        <v>4.5419992741658796E-2</v>
      </c>
      <c r="Q2359" s="68">
        <v>13</v>
      </c>
      <c r="R2359" s="68">
        <v>14</v>
      </c>
      <c r="S2359" s="72">
        <f t="shared" si="292"/>
        <v>65.175917293270402</v>
      </c>
    </row>
    <row r="2360" spans="1:19" x14ac:dyDescent="0.25">
      <c r="A2360" s="68">
        <f t="shared" si="295"/>
        <v>2358</v>
      </c>
      <c r="B2360" s="68" t="s">
        <v>84</v>
      </c>
      <c r="C2360" s="68" t="s">
        <v>2503</v>
      </c>
      <c r="D2360" s="68" t="s">
        <v>2860</v>
      </c>
      <c r="E2360" s="68" t="str">
        <f t="shared" si="293"/>
        <v>OP</v>
      </c>
      <c r="F2360" s="68" t="s">
        <v>2502</v>
      </c>
      <c r="G2360" s="68">
        <f t="shared" si="294"/>
        <v>150</v>
      </c>
      <c r="H2360" s="68">
        <f t="shared" si="296"/>
        <v>26</v>
      </c>
      <c r="I2360" s="68" t="str">
        <f t="shared" si="289"/>
        <v>150_26_OP</v>
      </c>
      <c r="J2360" s="60">
        <v>40.5475518558844</v>
      </c>
      <c r="K2360" s="60">
        <v>77.028523834981002</v>
      </c>
      <c r="L2360" s="60">
        <v>20.544968357426999</v>
      </c>
      <c r="M2360" s="68">
        <v>37</v>
      </c>
      <c r="N2360" s="70">
        <f t="shared" si="290"/>
        <v>0.20253164556962025</v>
      </c>
      <c r="O2360" s="71">
        <v>55678184.0499999</v>
      </c>
      <c r="P2360" s="57">
        <f t="shared" si="291"/>
        <v>0.38729404473438367</v>
      </c>
      <c r="Q2360" s="68">
        <v>16</v>
      </c>
      <c r="R2360" s="68">
        <v>37</v>
      </c>
      <c r="S2360" s="72">
        <f t="shared" si="292"/>
        <v>46.040348016097461</v>
      </c>
    </row>
    <row r="2361" spans="1:19" x14ac:dyDescent="0.25">
      <c r="A2361" s="68">
        <f t="shared" si="295"/>
        <v>2359</v>
      </c>
      <c r="B2361" s="68" t="s">
        <v>84</v>
      </c>
      <c r="C2361" s="68" t="s">
        <v>2503</v>
      </c>
      <c r="D2361" s="68" t="s">
        <v>3088</v>
      </c>
      <c r="E2361" s="68" t="str">
        <f t="shared" si="293"/>
        <v>SERV</v>
      </c>
      <c r="F2361" s="68" t="s">
        <v>2502</v>
      </c>
      <c r="G2361" s="68">
        <f t="shared" si="294"/>
        <v>150</v>
      </c>
      <c r="H2361" s="68">
        <f t="shared" si="296"/>
        <v>26</v>
      </c>
      <c r="I2361" s="68" t="str">
        <f t="shared" si="289"/>
        <v>150_26_SERV</v>
      </c>
      <c r="J2361" s="60">
        <v>19.685418329866</v>
      </c>
      <c r="K2361" s="60">
        <v>75.602122537343405</v>
      </c>
      <c r="L2361" s="60">
        <v>30.524052187128</v>
      </c>
      <c r="M2361" s="68">
        <v>197</v>
      </c>
      <c r="N2361" s="70">
        <f t="shared" si="290"/>
        <v>0.79746835443037978</v>
      </c>
      <c r="O2361" s="71">
        <v>88083861.3699999</v>
      </c>
      <c r="P2361" s="57">
        <f t="shared" si="291"/>
        <v>0.61270595526561633</v>
      </c>
      <c r="Q2361" s="68">
        <v>63</v>
      </c>
      <c r="R2361" s="68">
        <v>214</v>
      </c>
      <c r="S2361" s="72">
        <f t="shared" si="292"/>
        <v>41.937197684779136</v>
      </c>
    </row>
    <row r="2362" spans="1:19" x14ac:dyDescent="0.25">
      <c r="A2362" s="68">
        <f t="shared" si="295"/>
        <v>2360</v>
      </c>
      <c r="B2362" s="68" t="s">
        <v>84</v>
      </c>
      <c r="C2362" s="68" t="s">
        <v>184</v>
      </c>
      <c r="D2362" s="68" t="s">
        <v>2399</v>
      </c>
      <c r="E2362" s="68" t="str">
        <f t="shared" si="293"/>
        <v>AD</v>
      </c>
      <c r="F2362" s="68" t="s">
        <v>183</v>
      </c>
      <c r="G2362" s="68">
        <f t="shared" si="294"/>
        <v>150</v>
      </c>
      <c r="H2362" s="68">
        <f t="shared" si="296"/>
        <v>27</v>
      </c>
      <c r="I2362" s="68" t="str">
        <f t="shared" si="289"/>
        <v>150_27_AD</v>
      </c>
      <c r="J2362" s="60">
        <v>11.975247282371001</v>
      </c>
      <c r="K2362" s="60">
        <v>69.384667527370198</v>
      </c>
      <c r="L2362" s="60">
        <v>71.419958484871202</v>
      </c>
      <c r="M2362" s="68">
        <v>103</v>
      </c>
      <c r="N2362" s="70">
        <f t="shared" si="290"/>
        <v>0.43809523809523809</v>
      </c>
      <c r="O2362" s="71">
        <v>76615341.598129898</v>
      </c>
      <c r="P2362" s="57">
        <f t="shared" si="291"/>
        <v>0.29533861720619553</v>
      </c>
      <c r="Q2362" s="68">
        <v>92</v>
      </c>
      <c r="R2362" s="68">
        <v>191</v>
      </c>
      <c r="S2362" s="72">
        <f t="shared" si="292"/>
        <v>50.926624431537469</v>
      </c>
    </row>
    <row r="2363" spans="1:19" x14ac:dyDescent="0.25">
      <c r="A2363" s="68">
        <f t="shared" si="295"/>
        <v>2361</v>
      </c>
      <c r="B2363" s="68" t="s">
        <v>84</v>
      </c>
      <c r="C2363" s="68" t="s">
        <v>184</v>
      </c>
      <c r="D2363" s="68" t="s">
        <v>2456</v>
      </c>
      <c r="E2363" s="68" t="str">
        <f t="shared" si="293"/>
        <v>AR</v>
      </c>
      <c r="F2363" s="68" t="s">
        <v>183</v>
      </c>
      <c r="G2363" s="68">
        <f t="shared" si="294"/>
        <v>150</v>
      </c>
      <c r="H2363" s="68">
        <f t="shared" si="296"/>
        <v>27</v>
      </c>
      <c r="I2363" s="68" t="str">
        <f t="shared" si="289"/>
        <v>150_27_AR</v>
      </c>
      <c r="J2363" s="60">
        <v>66.525283692454593</v>
      </c>
      <c r="K2363" s="60">
        <v>54.618281889525001</v>
      </c>
      <c r="L2363" s="60">
        <v>24.823682450794301</v>
      </c>
      <c r="M2363" s="68">
        <v>14</v>
      </c>
      <c r="N2363" s="70">
        <f t="shared" si="290"/>
        <v>2.8571428571428571E-2</v>
      </c>
      <c r="O2363" s="71">
        <v>4823469.9800000004</v>
      </c>
      <c r="P2363" s="57">
        <f t="shared" si="291"/>
        <v>1.8593625301588004E-2</v>
      </c>
      <c r="Q2363" s="68">
        <v>6</v>
      </c>
      <c r="R2363" s="68">
        <v>14</v>
      </c>
      <c r="S2363" s="72">
        <f t="shared" si="292"/>
        <v>48.65574934425797</v>
      </c>
    </row>
    <row r="2364" spans="1:19" x14ac:dyDescent="0.25">
      <c r="A2364" s="68">
        <f t="shared" si="295"/>
        <v>2362</v>
      </c>
      <c r="B2364" s="68" t="s">
        <v>84</v>
      </c>
      <c r="C2364" s="68" t="s">
        <v>184</v>
      </c>
      <c r="D2364" s="68" t="s">
        <v>3088</v>
      </c>
      <c r="E2364" s="68" t="str">
        <f t="shared" si="293"/>
        <v>SERV</v>
      </c>
      <c r="F2364" s="68" t="s">
        <v>183</v>
      </c>
      <c r="G2364" s="68">
        <f t="shared" si="294"/>
        <v>150</v>
      </c>
      <c r="H2364" s="68">
        <f t="shared" si="296"/>
        <v>27</v>
      </c>
      <c r="I2364" s="68" t="str">
        <f t="shared" si="289"/>
        <v>150_27_SERV</v>
      </c>
      <c r="J2364" s="60">
        <v>13.7414853691117</v>
      </c>
      <c r="K2364" s="60">
        <v>83.756091791225799</v>
      </c>
      <c r="L2364" s="60">
        <v>40.216630691838397</v>
      </c>
      <c r="M2364" s="68">
        <v>211</v>
      </c>
      <c r="N2364" s="70">
        <f t="shared" si="290"/>
        <v>0.51904761904761909</v>
      </c>
      <c r="O2364" s="71">
        <v>175549666.18167901</v>
      </c>
      <c r="P2364" s="57">
        <f t="shared" si="291"/>
        <v>0.67671297392442653</v>
      </c>
      <c r="Q2364" s="68">
        <v>109</v>
      </c>
      <c r="R2364" s="68">
        <v>235</v>
      </c>
      <c r="S2364" s="72">
        <f t="shared" si="292"/>
        <v>45.904735950725296</v>
      </c>
    </row>
    <row r="2365" spans="1:19" x14ac:dyDescent="0.25">
      <c r="A2365" s="68">
        <f t="shared" si="295"/>
        <v>2363</v>
      </c>
      <c r="B2365" s="68" t="s">
        <v>84</v>
      </c>
      <c r="C2365" s="68" t="s">
        <v>184</v>
      </c>
      <c r="D2365" s="68" t="s">
        <v>2893</v>
      </c>
      <c r="E2365" s="68" t="str">
        <f t="shared" si="293"/>
        <v>SOP</v>
      </c>
      <c r="F2365" s="68" t="s">
        <v>183</v>
      </c>
      <c r="G2365" s="68">
        <f t="shared" si="294"/>
        <v>150</v>
      </c>
      <c r="H2365" s="68">
        <f t="shared" si="296"/>
        <v>27</v>
      </c>
      <c r="I2365" s="68" t="str">
        <f t="shared" si="289"/>
        <v>150_27_SOP</v>
      </c>
      <c r="J2365" s="60">
        <v>81.632741758582398</v>
      </c>
      <c r="K2365" s="60">
        <v>57.540474397590302</v>
      </c>
      <c r="L2365" s="60">
        <v>21.721193035242901</v>
      </c>
      <c r="M2365" s="68">
        <v>10</v>
      </c>
      <c r="N2365" s="70">
        <f t="shared" si="290"/>
        <v>1.4285714285714285E-2</v>
      </c>
      <c r="O2365" s="71">
        <v>2426773.5299999998</v>
      </c>
      <c r="P2365" s="57">
        <f t="shared" si="291"/>
        <v>9.3547835677899299E-3</v>
      </c>
      <c r="Q2365" s="68">
        <v>3</v>
      </c>
      <c r="R2365" s="68">
        <v>10</v>
      </c>
      <c r="S2365" s="72">
        <f t="shared" si="292"/>
        <v>53.631469730471871</v>
      </c>
    </row>
    <row r="2366" spans="1:19" x14ac:dyDescent="0.25">
      <c r="A2366" s="68">
        <f t="shared" si="295"/>
        <v>2364</v>
      </c>
      <c r="B2366" s="68" t="s">
        <v>84</v>
      </c>
      <c r="C2366" s="68" t="s">
        <v>2025</v>
      </c>
      <c r="D2366" s="68" t="s">
        <v>2399</v>
      </c>
      <c r="E2366" s="68" t="str">
        <f t="shared" si="293"/>
        <v>AD</v>
      </c>
      <c r="F2366" s="68" t="s">
        <v>2024</v>
      </c>
      <c r="G2366" s="68">
        <f t="shared" si="294"/>
        <v>150</v>
      </c>
      <c r="H2366" s="68">
        <f t="shared" si="296"/>
        <v>28</v>
      </c>
      <c r="I2366" s="68" t="str">
        <f t="shared" si="289"/>
        <v>150_28_AD</v>
      </c>
      <c r="J2366" s="60">
        <v>20.916956838273499</v>
      </c>
      <c r="K2366" s="60">
        <v>64.790471863905907</v>
      </c>
      <c r="L2366" s="60">
        <v>57.645849979306</v>
      </c>
      <c r="M2366" s="68">
        <v>64</v>
      </c>
      <c r="N2366" s="70">
        <f t="shared" si="290"/>
        <v>0.2537313432835821</v>
      </c>
      <c r="O2366" s="71">
        <v>94245209.719999999</v>
      </c>
      <c r="P2366" s="57">
        <f t="shared" si="291"/>
        <v>0.27591005770602028</v>
      </c>
      <c r="Q2366" s="68">
        <v>51</v>
      </c>
      <c r="R2366" s="68">
        <v>121</v>
      </c>
      <c r="S2366" s="72">
        <f t="shared" si="292"/>
        <v>47.784426227161809</v>
      </c>
    </row>
    <row r="2367" spans="1:19" x14ac:dyDescent="0.25">
      <c r="A2367" s="68">
        <f t="shared" si="295"/>
        <v>2365</v>
      </c>
      <c r="B2367" s="68" t="s">
        <v>84</v>
      </c>
      <c r="C2367" s="68" t="s">
        <v>2025</v>
      </c>
      <c r="D2367" s="68" t="s">
        <v>2456</v>
      </c>
      <c r="E2367" s="68" t="str">
        <f t="shared" si="293"/>
        <v>AR</v>
      </c>
      <c r="F2367" s="68" t="s">
        <v>2024</v>
      </c>
      <c r="G2367" s="68">
        <f t="shared" si="294"/>
        <v>150</v>
      </c>
      <c r="H2367" s="68">
        <f t="shared" si="296"/>
        <v>28</v>
      </c>
      <c r="I2367" s="68" t="str">
        <f t="shared" si="289"/>
        <v>150_28_AR</v>
      </c>
      <c r="J2367" s="60">
        <v>44.411804638692303</v>
      </c>
      <c r="K2367" s="60">
        <v>62.855095729146797</v>
      </c>
      <c r="L2367" s="60">
        <v>69.994416977829601</v>
      </c>
      <c r="M2367" s="68">
        <v>11</v>
      </c>
      <c r="N2367" s="70">
        <f t="shared" si="290"/>
        <v>3.482587064676617E-2</v>
      </c>
      <c r="O2367" s="71">
        <v>24704600.57</v>
      </c>
      <c r="P2367" s="57">
        <f t="shared" si="291"/>
        <v>7.2324607151109013E-2</v>
      </c>
      <c r="Q2367" s="68">
        <v>7</v>
      </c>
      <c r="R2367" s="68">
        <v>15</v>
      </c>
      <c r="S2367" s="72">
        <f t="shared" si="292"/>
        <v>59.087105781889569</v>
      </c>
    </row>
    <row r="2368" spans="1:19" x14ac:dyDescent="0.25">
      <c r="A2368" s="68">
        <f t="shared" si="295"/>
        <v>2366</v>
      </c>
      <c r="B2368" s="68" t="s">
        <v>84</v>
      </c>
      <c r="C2368" s="68" t="s">
        <v>2025</v>
      </c>
      <c r="D2368" s="68" t="s">
        <v>3088</v>
      </c>
      <c r="E2368" s="68" t="str">
        <f t="shared" si="293"/>
        <v>SERV</v>
      </c>
      <c r="F2368" s="68" t="s">
        <v>2024</v>
      </c>
      <c r="G2368" s="68">
        <f t="shared" si="294"/>
        <v>150</v>
      </c>
      <c r="H2368" s="68">
        <f t="shared" si="296"/>
        <v>28</v>
      </c>
      <c r="I2368" s="68" t="str">
        <f t="shared" si="289"/>
        <v>150_28_SERV</v>
      </c>
      <c r="J2368" s="60">
        <v>9.17264549980694</v>
      </c>
      <c r="K2368" s="60">
        <v>70.615883725399797</v>
      </c>
      <c r="L2368" s="60">
        <v>61.885878541008303</v>
      </c>
      <c r="M2368" s="68">
        <v>106</v>
      </c>
      <c r="N2368" s="70">
        <f t="shared" si="290"/>
        <v>0.71144278606965172</v>
      </c>
      <c r="O2368" s="71">
        <v>222629654.06</v>
      </c>
      <c r="P2368" s="57">
        <f t="shared" si="291"/>
        <v>0.65176533514287061</v>
      </c>
      <c r="Q2368" s="68">
        <v>143</v>
      </c>
      <c r="R2368" s="68">
        <v>256</v>
      </c>
      <c r="S2368" s="72">
        <f t="shared" si="292"/>
        <v>47.224802588738349</v>
      </c>
    </row>
    <row r="2369" spans="1:19" x14ac:dyDescent="0.25">
      <c r="A2369" s="68">
        <f t="shared" si="295"/>
        <v>2367</v>
      </c>
      <c r="B2369" s="68" t="s">
        <v>84</v>
      </c>
      <c r="C2369" s="68" t="s">
        <v>2114</v>
      </c>
      <c r="D2369" s="68" t="s">
        <v>2399</v>
      </c>
      <c r="E2369" s="68" t="str">
        <f t="shared" si="293"/>
        <v>AD</v>
      </c>
      <c r="F2369" s="68" t="s">
        <v>2113</v>
      </c>
      <c r="G2369" s="68">
        <f t="shared" si="294"/>
        <v>150</v>
      </c>
      <c r="H2369" s="68">
        <f t="shared" si="296"/>
        <v>29</v>
      </c>
      <c r="I2369" s="68" t="str">
        <f t="shared" si="289"/>
        <v>150_29_AD</v>
      </c>
      <c r="J2369" s="60">
        <v>32.0406234550682</v>
      </c>
      <c r="K2369" s="60">
        <v>63.117817534543804</v>
      </c>
      <c r="L2369" s="60">
        <v>62.433877613762</v>
      </c>
      <c r="M2369" s="68">
        <v>107</v>
      </c>
      <c r="N2369" s="70">
        <f t="shared" si="290"/>
        <v>0.43795620437956206</v>
      </c>
      <c r="O2369" s="71">
        <v>56372317.840000004</v>
      </c>
      <c r="P2369" s="57">
        <f t="shared" si="291"/>
        <v>0.41227618803031685</v>
      </c>
      <c r="Q2369" s="68">
        <v>60</v>
      </c>
      <c r="R2369" s="68">
        <v>129</v>
      </c>
      <c r="S2369" s="72">
        <f t="shared" si="292"/>
        <v>52.530772867791335</v>
      </c>
    </row>
    <row r="2370" spans="1:19" x14ac:dyDescent="0.25">
      <c r="A2370" s="68">
        <f t="shared" si="295"/>
        <v>2368</v>
      </c>
      <c r="B2370" s="68" t="s">
        <v>84</v>
      </c>
      <c r="C2370" s="68" t="s">
        <v>2114</v>
      </c>
      <c r="D2370" s="68" t="s">
        <v>3088</v>
      </c>
      <c r="E2370" s="68" t="str">
        <f t="shared" si="293"/>
        <v>SERV</v>
      </c>
      <c r="F2370" s="68" t="s">
        <v>2113</v>
      </c>
      <c r="G2370" s="68">
        <f t="shared" si="294"/>
        <v>150</v>
      </c>
      <c r="H2370" s="68">
        <f t="shared" si="296"/>
        <v>29</v>
      </c>
      <c r="I2370" s="68" t="str">
        <f t="shared" si="289"/>
        <v>150_29_SERV</v>
      </c>
      <c r="J2370" s="60">
        <v>18.636858489289999</v>
      </c>
      <c r="K2370" s="60">
        <v>66.478320587458001</v>
      </c>
      <c r="L2370" s="60">
        <v>48.090996354071798</v>
      </c>
      <c r="M2370" s="68">
        <v>128</v>
      </c>
      <c r="N2370" s="70">
        <f t="shared" si="290"/>
        <v>0.51824817518248179</v>
      </c>
      <c r="O2370" s="71">
        <v>77267125.739999995</v>
      </c>
      <c r="P2370" s="57">
        <f t="shared" si="291"/>
        <v>0.56508934315173387</v>
      </c>
      <c r="Q2370" s="68">
        <v>71</v>
      </c>
      <c r="R2370" s="68">
        <v>131</v>
      </c>
      <c r="S2370" s="72">
        <f t="shared" si="292"/>
        <v>44.402058476939935</v>
      </c>
    </row>
    <row r="2371" spans="1:19" x14ac:dyDescent="0.25">
      <c r="A2371" s="68">
        <f t="shared" si="295"/>
        <v>2369</v>
      </c>
      <c r="B2371" s="68" t="s">
        <v>84</v>
      </c>
      <c r="C2371" s="68" t="s">
        <v>2114</v>
      </c>
      <c r="D2371" s="68" t="s">
        <v>2893</v>
      </c>
      <c r="E2371" s="68" t="str">
        <f t="shared" si="293"/>
        <v>SOP</v>
      </c>
      <c r="F2371" s="68" t="s">
        <v>2113</v>
      </c>
      <c r="G2371" s="68">
        <f t="shared" si="294"/>
        <v>150</v>
      </c>
      <c r="H2371" s="68">
        <f t="shared" si="296"/>
        <v>29</v>
      </c>
      <c r="I2371" s="68" t="str">
        <f t="shared" ref="I2371:I2434" si="297">CONCATENATE(G2371,"_",H2371,"_",E2371)</f>
        <v>150_29_SOP</v>
      </c>
      <c r="J2371" s="60">
        <v>44.105023211036098</v>
      </c>
      <c r="K2371" s="60">
        <v>11.953409568506499</v>
      </c>
      <c r="L2371" s="60">
        <v>39.736844550232497</v>
      </c>
      <c r="M2371" s="68">
        <v>7</v>
      </c>
      <c r="N2371" s="70">
        <f t="shared" ref="N2371:N2434" si="298">Q2371/SUMIF($C$3:$C$3832,C2371,$Q$3:$Q$3832)</f>
        <v>4.3795620437956206E-2</v>
      </c>
      <c r="O2371" s="71">
        <v>3094909.45</v>
      </c>
      <c r="P2371" s="57">
        <f t="shared" ref="P2371:P2434" si="299">O2371/SUMIF($C$3:$C$3832,C2371,$O$3:$O$3832)</f>
        <v>2.2634468817949255E-2</v>
      </c>
      <c r="Q2371" s="68">
        <v>6</v>
      </c>
      <c r="R2371" s="68">
        <v>7</v>
      </c>
      <c r="S2371" s="72">
        <f t="shared" ref="S2371:S2434" si="300">AVERAGE(J2371:L2371)</f>
        <v>31.931759109925036</v>
      </c>
    </row>
    <row r="2372" spans="1:19" x14ac:dyDescent="0.25">
      <c r="A2372" s="68">
        <f t="shared" si="295"/>
        <v>2370</v>
      </c>
      <c r="B2372" s="68" t="s">
        <v>84</v>
      </c>
      <c r="C2372" s="68" t="s">
        <v>2107</v>
      </c>
      <c r="D2372" s="68" t="s">
        <v>2399</v>
      </c>
      <c r="E2372" s="68" t="str">
        <f t="shared" ref="E2372:E2435" si="301">IF(D2372="Adquisiciones","AD",IF(D2372="Arrendamientos","AR",IF(D2372="Servicios","SERV",IF(D2372="Obra pública","OP",IF(D2372="Servicios relacionados con la OP","SOP","")))))</f>
        <v>AD</v>
      </c>
      <c r="F2372" s="68" t="s">
        <v>2106</v>
      </c>
      <c r="G2372" s="68">
        <f t="shared" ref="G2372:G2435" si="302">IF(B2372&lt;&gt;B2371,G2371+1,G2371)</f>
        <v>150</v>
      </c>
      <c r="H2372" s="68">
        <f t="shared" si="296"/>
        <v>30</v>
      </c>
      <c r="I2372" s="68" t="str">
        <f t="shared" si="297"/>
        <v>150_30_AD</v>
      </c>
      <c r="J2372" s="60">
        <v>18.6069607404606</v>
      </c>
      <c r="K2372" s="60">
        <v>63.123967707549902</v>
      </c>
      <c r="L2372" s="60">
        <v>45.4715814629931</v>
      </c>
      <c r="M2372" s="68">
        <v>73</v>
      </c>
      <c r="N2372" s="70">
        <f t="shared" si="298"/>
        <v>0.47014925373134331</v>
      </c>
      <c r="O2372" s="71">
        <v>29157934.129999999</v>
      </c>
      <c r="P2372" s="57">
        <f t="shared" si="299"/>
        <v>0.46779739653671143</v>
      </c>
      <c r="Q2372" s="68">
        <v>63</v>
      </c>
      <c r="R2372" s="68">
        <v>95</v>
      </c>
      <c r="S2372" s="72">
        <f t="shared" si="300"/>
        <v>42.400836637001198</v>
      </c>
    </row>
    <row r="2373" spans="1:19" x14ac:dyDescent="0.25">
      <c r="A2373" s="68">
        <f t="shared" ref="A2373:A2436" si="303">A2372+1</f>
        <v>2371</v>
      </c>
      <c r="B2373" s="68" t="s">
        <v>84</v>
      </c>
      <c r="C2373" s="68" t="s">
        <v>2107</v>
      </c>
      <c r="D2373" s="68" t="s">
        <v>2860</v>
      </c>
      <c r="E2373" s="68" t="str">
        <f t="shared" si="301"/>
        <v>OP</v>
      </c>
      <c r="F2373" s="68" t="s">
        <v>2106</v>
      </c>
      <c r="G2373" s="68">
        <f t="shared" si="302"/>
        <v>150</v>
      </c>
      <c r="H2373" s="68">
        <f t="shared" si="296"/>
        <v>30</v>
      </c>
      <c r="I2373" s="68" t="str">
        <f t="shared" si="297"/>
        <v>150_30_OP</v>
      </c>
      <c r="J2373" s="60">
        <v>72.803323506480794</v>
      </c>
      <c r="K2373" s="60">
        <v>59.567746325468001</v>
      </c>
      <c r="L2373" s="60">
        <v>11.6098176541862</v>
      </c>
      <c r="M2373" s="68">
        <v>7</v>
      </c>
      <c r="N2373" s="70">
        <f t="shared" si="298"/>
        <v>2.9850746268656716E-2</v>
      </c>
      <c r="O2373" s="71">
        <v>1326259.3600000001</v>
      </c>
      <c r="P2373" s="57">
        <f t="shared" si="299"/>
        <v>2.1277936666374009E-2</v>
      </c>
      <c r="Q2373" s="68">
        <v>4</v>
      </c>
      <c r="R2373" s="68">
        <v>7</v>
      </c>
      <c r="S2373" s="72">
        <f t="shared" si="300"/>
        <v>47.993629162045004</v>
      </c>
    </row>
    <row r="2374" spans="1:19" x14ac:dyDescent="0.25">
      <c r="A2374" s="68">
        <f t="shared" si="303"/>
        <v>2372</v>
      </c>
      <c r="B2374" s="68" t="s">
        <v>84</v>
      </c>
      <c r="C2374" s="68" t="s">
        <v>2107</v>
      </c>
      <c r="D2374" s="68" t="s">
        <v>3088</v>
      </c>
      <c r="E2374" s="68" t="str">
        <f t="shared" si="301"/>
        <v>SERV</v>
      </c>
      <c r="F2374" s="68" t="s">
        <v>2106</v>
      </c>
      <c r="G2374" s="68">
        <f t="shared" si="302"/>
        <v>150</v>
      </c>
      <c r="H2374" s="68">
        <f t="shared" si="296"/>
        <v>30</v>
      </c>
      <c r="I2374" s="68" t="str">
        <f t="shared" si="297"/>
        <v>150_30_SERV</v>
      </c>
      <c r="J2374" s="60">
        <v>20.785330413574801</v>
      </c>
      <c r="K2374" s="60">
        <v>59.586985817544601</v>
      </c>
      <c r="L2374" s="60">
        <v>49.337340264633198</v>
      </c>
      <c r="M2374" s="68">
        <v>167</v>
      </c>
      <c r="N2374" s="70">
        <f t="shared" si="298"/>
        <v>0.47761194029850745</v>
      </c>
      <c r="O2374" s="71">
        <v>31344129.739999998</v>
      </c>
      <c r="P2374" s="57">
        <f t="shared" si="299"/>
        <v>0.50287178178356451</v>
      </c>
      <c r="Q2374" s="68">
        <v>64</v>
      </c>
      <c r="R2374" s="68">
        <v>179</v>
      </c>
      <c r="S2374" s="72">
        <f t="shared" si="300"/>
        <v>43.236552165250863</v>
      </c>
    </row>
    <row r="2375" spans="1:19" x14ac:dyDescent="0.25">
      <c r="A2375" s="68">
        <f t="shared" si="303"/>
        <v>2373</v>
      </c>
      <c r="B2375" s="68" t="s">
        <v>84</v>
      </c>
      <c r="C2375" s="68" t="s">
        <v>2107</v>
      </c>
      <c r="D2375" s="68" t="s">
        <v>2893</v>
      </c>
      <c r="E2375" s="68" t="str">
        <f t="shared" si="301"/>
        <v>SOP</v>
      </c>
      <c r="F2375" s="68" t="s">
        <v>2106</v>
      </c>
      <c r="G2375" s="68">
        <f t="shared" si="302"/>
        <v>150</v>
      </c>
      <c r="H2375" s="68">
        <f t="shared" si="296"/>
        <v>30</v>
      </c>
      <c r="I2375" s="68" t="str">
        <f t="shared" si="297"/>
        <v>150_30_SOP</v>
      </c>
      <c r="J2375" s="60">
        <v>53.236496633044602</v>
      </c>
      <c r="K2375" s="60">
        <v>46.846762048192701</v>
      </c>
      <c r="L2375" s="60">
        <v>7.8313052568886397</v>
      </c>
      <c r="M2375" s="68">
        <v>3</v>
      </c>
      <c r="N2375" s="70">
        <f t="shared" si="298"/>
        <v>2.2388059701492536E-2</v>
      </c>
      <c r="O2375" s="71">
        <v>501938.43</v>
      </c>
      <c r="P2375" s="57">
        <f t="shared" si="299"/>
        <v>8.0528850133500304E-3</v>
      </c>
      <c r="Q2375" s="68">
        <v>3</v>
      </c>
      <c r="R2375" s="68">
        <v>3</v>
      </c>
      <c r="S2375" s="72">
        <f t="shared" si="300"/>
        <v>35.971521312708653</v>
      </c>
    </row>
    <row r="2376" spans="1:19" x14ac:dyDescent="0.25">
      <c r="A2376" s="68">
        <f t="shared" si="303"/>
        <v>2374</v>
      </c>
      <c r="B2376" s="68" t="s">
        <v>84</v>
      </c>
      <c r="C2376" s="68" t="s">
        <v>1580</v>
      </c>
      <c r="D2376" s="68" t="s">
        <v>2399</v>
      </c>
      <c r="E2376" s="68" t="str">
        <f t="shared" si="301"/>
        <v>AD</v>
      </c>
      <c r="F2376" s="68" t="s">
        <v>1579</v>
      </c>
      <c r="G2376" s="68">
        <f t="shared" si="302"/>
        <v>150</v>
      </c>
      <c r="H2376" s="68">
        <f t="shared" si="296"/>
        <v>31</v>
      </c>
      <c r="I2376" s="68" t="str">
        <f t="shared" si="297"/>
        <v>150_31_AD</v>
      </c>
      <c r="J2376" s="60">
        <v>24.4180578519927</v>
      </c>
      <c r="K2376" s="60">
        <v>80.1241626826681</v>
      </c>
      <c r="L2376" s="60">
        <v>39.025321468478801</v>
      </c>
      <c r="M2376" s="68">
        <v>210</v>
      </c>
      <c r="N2376" s="70">
        <f t="shared" si="298"/>
        <v>0.42666666666666669</v>
      </c>
      <c r="O2376" s="71">
        <v>41872852.6599999</v>
      </c>
      <c r="P2376" s="57">
        <f t="shared" si="299"/>
        <v>0.42574195147127675</v>
      </c>
      <c r="Q2376" s="68">
        <v>64</v>
      </c>
      <c r="R2376" s="68">
        <v>236</v>
      </c>
      <c r="S2376" s="72">
        <f t="shared" si="300"/>
        <v>47.855847334379867</v>
      </c>
    </row>
    <row r="2377" spans="1:19" x14ac:dyDescent="0.25">
      <c r="A2377" s="68">
        <f t="shared" si="303"/>
        <v>2375</v>
      </c>
      <c r="B2377" s="68" t="s">
        <v>84</v>
      </c>
      <c r="C2377" s="68" t="s">
        <v>1580</v>
      </c>
      <c r="D2377" s="68" t="s">
        <v>3088</v>
      </c>
      <c r="E2377" s="68" t="str">
        <f t="shared" si="301"/>
        <v>SERV</v>
      </c>
      <c r="F2377" s="68" t="s">
        <v>1579</v>
      </c>
      <c r="G2377" s="68">
        <f t="shared" si="302"/>
        <v>150</v>
      </c>
      <c r="H2377" s="68">
        <f t="shared" ref="H2377:H2440" si="304">IF(B2377&lt;&gt;B2376,1,IF(C2377&lt;&gt;C2376,H2376+1,H2376))</f>
        <v>31</v>
      </c>
      <c r="I2377" s="68" t="str">
        <f t="shared" si="297"/>
        <v>150_31_SERV</v>
      </c>
      <c r="J2377" s="60">
        <v>18.980711802897201</v>
      </c>
      <c r="K2377" s="60">
        <v>80.253651051420505</v>
      </c>
      <c r="L2377" s="60">
        <v>38.313670921066503</v>
      </c>
      <c r="M2377" s="68">
        <v>91</v>
      </c>
      <c r="N2377" s="70">
        <f t="shared" si="298"/>
        <v>0.57333333333333336</v>
      </c>
      <c r="O2377" s="71">
        <v>56479805.599999897</v>
      </c>
      <c r="P2377" s="57">
        <f t="shared" si="299"/>
        <v>0.57425804852872331</v>
      </c>
      <c r="Q2377" s="68">
        <v>86</v>
      </c>
      <c r="R2377" s="68">
        <v>101</v>
      </c>
      <c r="S2377" s="72">
        <f t="shared" si="300"/>
        <v>45.84934459179474</v>
      </c>
    </row>
    <row r="2378" spans="1:19" x14ac:dyDescent="0.25">
      <c r="A2378" s="68">
        <f t="shared" si="303"/>
        <v>2376</v>
      </c>
      <c r="B2378" s="68" t="s">
        <v>84</v>
      </c>
      <c r="C2378" s="68" t="s">
        <v>495</v>
      </c>
      <c r="D2378" s="68" t="s">
        <v>2399</v>
      </c>
      <c r="E2378" s="68" t="str">
        <f t="shared" si="301"/>
        <v>AD</v>
      </c>
      <c r="F2378" s="68" t="s">
        <v>494</v>
      </c>
      <c r="G2378" s="68">
        <f t="shared" si="302"/>
        <v>150</v>
      </c>
      <c r="H2378" s="68">
        <f t="shared" si="304"/>
        <v>32</v>
      </c>
      <c r="I2378" s="68" t="str">
        <f t="shared" si="297"/>
        <v>150_32_AD</v>
      </c>
      <c r="J2378" s="60">
        <v>11.9512613700073</v>
      </c>
      <c r="K2378" s="60">
        <v>35.374239117502903</v>
      </c>
      <c r="L2378" s="60">
        <v>47.441764882036601</v>
      </c>
      <c r="M2378" s="68">
        <v>108</v>
      </c>
      <c r="N2378" s="70">
        <f t="shared" si="298"/>
        <v>0.40404040404040403</v>
      </c>
      <c r="O2378" s="71">
        <v>142201746.17999899</v>
      </c>
      <c r="P2378" s="57">
        <f t="shared" si="299"/>
        <v>0.35297182614298328</v>
      </c>
      <c r="Q2378" s="68">
        <v>80</v>
      </c>
      <c r="R2378" s="68">
        <v>146</v>
      </c>
      <c r="S2378" s="72">
        <f t="shared" si="300"/>
        <v>31.589088456515601</v>
      </c>
    </row>
    <row r="2379" spans="1:19" x14ac:dyDescent="0.25">
      <c r="A2379" s="68">
        <f t="shared" si="303"/>
        <v>2377</v>
      </c>
      <c r="B2379" s="68" t="s">
        <v>84</v>
      </c>
      <c r="C2379" s="68" t="s">
        <v>495</v>
      </c>
      <c r="D2379" s="68" t="s">
        <v>2456</v>
      </c>
      <c r="E2379" s="68" t="str">
        <f t="shared" si="301"/>
        <v>AR</v>
      </c>
      <c r="F2379" s="68" t="s">
        <v>494</v>
      </c>
      <c r="G2379" s="68">
        <f t="shared" si="302"/>
        <v>150</v>
      </c>
      <c r="H2379" s="68">
        <f t="shared" si="304"/>
        <v>32</v>
      </c>
      <c r="I2379" s="68" t="str">
        <f t="shared" si="297"/>
        <v>150_32_AR</v>
      </c>
      <c r="J2379" s="60">
        <v>69.454246595455999</v>
      </c>
      <c r="K2379" s="60">
        <v>32.634977643548297</v>
      </c>
      <c r="L2379" s="60">
        <v>23.2663915105291</v>
      </c>
      <c r="M2379" s="68">
        <v>9</v>
      </c>
      <c r="N2379" s="70">
        <f t="shared" si="298"/>
        <v>3.0303030303030304E-2</v>
      </c>
      <c r="O2379" s="71">
        <v>12828876.08</v>
      </c>
      <c r="P2379" s="57">
        <f t="shared" si="299"/>
        <v>3.1843714574276746E-2</v>
      </c>
      <c r="Q2379" s="68">
        <v>6</v>
      </c>
      <c r="R2379" s="68">
        <v>9</v>
      </c>
      <c r="S2379" s="72">
        <f t="shared" si="300"/>
        <v>41.785205249844466</v>
      </c>
    </row>
    <row r="2380" spans="1:19" x14ac:dyDescent="0.25">
      <c r="A2380" s="68">
        <f t="shared" si="303"/>
        <v>2378</v>
      </c>
      <c r="B2380" s="68" t="s">
        <v>84</v>
      </c>
      <c r="C2380" s="68" t="s">
        <v>495</v>
      </c>
      <c r="D2380" s="68" t="s">
        <v>2860</v>
      </c>
      <c r="E2380" s="68" t="str">
        <f t="shared" si="301"/>
        <v>OP</v>
      </c>
      <c r="F2380" s="68" t="s">
        <v>494</v>
      </c>
      <c r="G2380" s="68">
        <f t="shared" si="302"/>
        <v>150</v>
      </c>
      <c r="H2380" s="68">
        <f t="shared" si="304"/>
        <v>32</v>
      </c>
      <c r="I2380" s="68" t="str">
        <f t="shared" si="297"/>
        <v>150_32_OP</v>
      </c>
      <c r="J2380" s="60">
        <v>61.843652982268701</v>
      </c>
      <c r="K2380" s="60">
        <v>23.184427350654801</v>
      </c>
      <c r="L2380" s="60">
        <v>26.8641350464206</v>
      </c>
      <c r="M2380" s="68">
        <v>16</v>
      </c>
      <c r="N2380" s="70">
        <f t="shared" si="298"/>
        <v>2.5252525252525252E-2</v>
      </c>
      <c r="O2380" s="71">
        <v>13021015.390000001</v>
      </c>
      <c r="P2380" s="57">
        <f t="shared" si="299"/>
        <v>3.2320640947872098E-2</v>
      </c>
      <c r="Q2380" s="68">
        <v>5</v>
      </c>
      <c r="R2380" s="68">
        <v>16</v>
      </c>
      <c r="S2380" s="72">
        <f t="shared" si="300"/>
        <v>37.297405126448034</v>
      </c>
    </row>
    <row r="2381" spans="1:19" x14ac:dyDescent="0.25">
      <c r="A2381" s="68">
        <f t="shared" si="303"/>
        <v>2379</v>
      </c>
      <c r="B2381" s="68" t="s">
        <v>84</v>
      </c>
      <c r="C2381" s="68" t="s">
        <v>495</v>
      </c>
      <c r="D2381" s="68" t="s">
        <v>3088</v>
      </c>
      <c r="E2381" s="68" t="str">
        <f t="shared" si="301"/>
        <v>SERV</v>
      </c>
      <c r="F2381" s="68" t="s">
        <v>494</v>
      </c>
      <c r="G2381" s="68">
        <f t="shared" si="302"/>
        <v>150</v>
      </c>
      <c r="H2381" s="68">
        <f t="shared" si="304"/>
        <v>32</v>
      </c>
      <c r="I2381" s="68" t="str">
        <f t="shared" si="297"/>
        <v>150_32_SERV</v>
      </c>
      <c r="J2381" s="60">
        <v>8.3696216167445492</v>
      </c>
      <c r="K2381" s="60">
        <v>47.067600595667201</v>
      </c>
      <c r="L2381" s="60">
        <v>43.849431911162497</v>
      </c>
      <c r="M2381" s="68">
        <v>248</v>
      </c>
      <c r="N2381" s="70">
        <f t="shared" si="298"/>
        <v>0.54040404040404044</v>
      </c>
      <c r="O2381" s="71">
        <v>234818324.334999</v>
      </c>
      <c r="P2381" s="57">
        <f t="shared" si="299"/>
        <v>0.58286381833486789</v>
      </c>
      <c r="Q2381" s="68">
        <v>107</v>
      </c>
      <c r="R2381" s="68">
        <v>282</v>
      </c>
      <c r="S2381" s="72">
        <f t="shared" si="300"/>
        <v>33.095551374524753</v>
      </c>
    </row>
    <row r="2382" spans="1:19" x14ac:dyDescent="0.25">
      <c r="A2382" s="68">
        <f t="shared" si="303"/>
        <v>2380</v>
      </c>
      <c r="B2382" s="68" t="s">
        <v>84</v>
      </c>
      <c r="C2382" s="68" t="s">
        <v>160</v>
      </c>
      <c r="D2382" s="68" t="s">
        <v>2399</v>
      </c>
      <c r="E2382" s="68" t="str">
        <f t="shared" si="301"/>
        <v>AD</v>
      </c>
      <c r="F2382" s="68" t="s">
        <v>159</v>
      </c>
      <c r="G2382" s="68">
        <f t="shared" si="302"/>
        <v>150</v>
      </c>
      <c r="H2382" s="68">
        <f t="shared" si="304"/>
        <v>33</v>
      </c>
      <c r="I2382" s="68" t="str">
        <f t="shared" si="297"/>
        <v>150_33_AD</v>
      </c>
      <c r="J2382" s="60">
        <v>26.630196382969999</v>
      </c>
      <c r="K2382" s="60">
        <v>77.799434137666907</v>
      </c>
      <c r="L2382" s="60">
        <v>39.189891886293402</v>
      </c>
      <c r="M2382" s="68">
        <v>20</v>
      </c>
      <c r="N2382" s="70">
        <f t="shared" si="298"/>
        <v>0.36764705882352944</v>
      </c>
      <c r="O2382" s="71">
        <v>10974220.589999899</v>
      </c>
      <c r="P2382" s="57">
        <f t="shared" si="299"/>
        <v>0.13274319548760499</v>
      </c>
      <c r="Q2382" s="68">
        <v>25</v>
      </c>
      <c r="R2382" s="68">
        <v>32</v>
      </c>
      <c r="S2382" s="72">
        <f t="shared" si="300"/>
        <v>47.873174135643438</v>
      </c>
    </row>
    <row r="2383" spans="1:19" x14ac:dyDescent="0.25">
      <c r="A2383" s="68">
        <f t="shared" si="303"/>
        <v>2381</v>
      </c>
      <c r="B2383" s="68" t="s">
        <v>84</v>
      </c>
      <c r="C2383" s="68" t="s">
        <v>160</v>
      </c>
      <c r="D2383" s="68" t="s">
        <v>2860</v>
      </c>
      <c r="E2383" s="68" t="str">
        <f t="shared" si="301"/>
        <v>OP</v>
      </c>
      <c r="F2383" s="68" t="s">
        <v>159</v>
      </c>
      <c r="G2383" s="68">
        <f t="shared" si="302"/>
        <v>150</v>
      </c>
      <c r="H2383" s="68">
        <f t="shared" si="304"/>
        <v>33</v>
      </c>
      <c r="I2383" s="68" t="str">
        <f t="shared" si="297"/>
        <v>150_33_OP</v>
      </c>
      <c r="J2383" s="60">
        <v>56.255139514315204</v>
      </c>
      <c r="K2383" s="60">
        <v>66.528864078780003</v>
      </c>
      <c r="L2383" s="60">
        <v>41.523794349150201</v>
      </c>
      <c r="M2383" s="68">
        <v>34</v>
      </c>
      <c r="N2383" s="70">
        <f t="shared" si="298"/>
        <v>0.20588235294117646</v>
      </c>
      <c r="O2383" s="71">
        <v>16296392.59</v>
      </c>
      <c r="P2383" s="57">
        <f t="shared" si="299"/>
        <v>0.19711971429555045</v>
      </c>
      <c r="Q2383" s="68">
        <v>14</v>
      </c>
      <c r="R2383" s="68">
        <v>39</v>
      </c>
      <c r="S2383" s="72">
        <f t="shared" si="300"/>
        <v>54.769265980748465</v>
      </c>
    </row>
    <row r="2384" spans="1:19" x14ac:dyDescent="0.25">
      <c r="A2384" s="68">
        <f t="shared" si="303"/>
        <v>2382</v>
      </c>
      <c r="B2384" s="68" t="s">
        <v>84</v>
      </c>
      <c r="C2384" s="68" t="s">
        <v>160</v>
      </c>
      <c r="D2384" s="68" t="s">
        <v>3088</v>
      </c>
      <c r="E2384" s="68" t="str">
        <f t="shared" si="301"/>
        <v>SERV</v>
      </c>
      <c r="F2384" s="68" t="s">
        <v>159</v>
      </c>
      <c r="G2384" s="68">
        <f t="shared" si="302"/>
        <v>150</v>
      </c>
      <c r="H2384" s="68">
        <f t="shared" si="304"/>
        <v>33</v>
      </c>
      <c r="I2384" s="68" t="str">
        <f t="shared" si="297"/>
        <v>150_33_SERV</v>
      </c>
      <c r="J2384" s="60">
        <v>48.162239485877699</v>
      </c>
      <c r="K2384" s="60">
        <v>61.221884526208299</v>
      </c>
      <c r="L2384" s="60">
        <v>50.064587985943199</v>
      </c>
      <c r="M2384" s="68">
        <v>57</v>
      </c>
      <c r="N2384" s="70">
        <f t="shared" si="298"/>
        <v>0.4264705882352941</v>
      </c>
      <c r="O2384" s="71">
        <v>55401952.819999903</v>
      </c>
      <c r="P2384" s="57">
        <f t="shared" si="299"/>
        <v>0.67013709021684453</v>
      </c>
      <c r="Q2384" s="68">
        <v>29</v>
      </c>
      <c r="R2384" s="68">
        <v>63</v>
      </c>
      <c r="S2384" s="72">
        <f t="shared" si="300"/>
        <v>53.149570666009737</v>
      </c>
    </row>
    <row r="2385" spans="1:19" x14ac:dyDescent="0.25">
      <c r="A2385" s="68">
        <f t="shared" si="303"/>
        <v>2383</v>
      </c>
      <c r="B2385" s="68" t="s">
        <v>84</v>
      </c>
      <c r="C2385" s="68" t="s">
        <v>1905</v>
      </c>
      <c r="D2385" s="68" t="s">
        <v>2399</v>
      </c>
      <c r="E2385" s="68" t="str">
        <f t="shared" si="301"/>
        <v>AD</v>
      </c>
      <c r="F2385" s="68" t="s">
        <v>1904</v>
      </c>
      <c r="G2385" s="68">
        <f t="shared" si="302"/>
        <v>150</v>
      </c>
      <c r="H2385" s="68">
        <f t="shared" si="304"/>
        <v>34</v>
      </c>
      <c r="I2385" s="68" t="str">
        <f t="shared" si="297"/>
        <v>150_34_AD</v>
      </c>
      <c r="J2385" s="60">
        <v>31.219212257853499</v>
      </c>
      <c r="K2385" s="60">
        <v>45.161845336139201</v>
      </c>
      <c r="L2385" s="60">
        <v>21.406514378704198</v>
      </c>
      <c r="M2385" s="68">
        <v>611</v>
      </c>
      <c r="N2385" s="70">
        <f t="shared" si="298"/>
        <v>0.48529411764705882</v>
      </c>
      <c r="O2385" s="71">
        <v>148343361.23199901</v>
      </c>
      <c r="P2385" s="57">
        <f t="shared" si="299"/>
        <v>0.42644861938247819</v>
      </c>
      <c r="Q2385" s="68">
        <v>99</v>
      </c>
      <c r="R2385" s="68">
        <v>735</v>
      </c>
      <c r="S2385" s="72">
        <f t="shared" si="300"/>
        <v>32.595857324232298</v>
      </c>
    </row>
    <row r="2386" spans="1:19" x14ac:dyDescent="0.25">
      <c r="A2386" s="68">
        <f t="shared" si="303"/>
        <v>2384</v>
      </c>
      <c r="B2386" s="68" t="s">
        <v>84</v>
      </c>
      <c r="C2386" s="68" t="s">
        <v>1905</v>
      </c>
      <c r="D2386" s="68" t="s">
        <v>2456</v>
      </c>
      <c r="E2386" s="68" t="str">
        <f t="shared" si="301"/>
        <v>AR</v>
      </c>
      <c r="F2386" s="68" t="s">
        <v>1904</v>
      </c>
      <c r="G2386" s="68">
        <f t="shared" si="302"/>
        <v>150</v>
      </c>
      <c r="H2386" s="68">
        <f t="shared" si="304"/>
        <v>34</v>
      </c>
      <c r="I2386" s="68" t="str">
        <f t="shared" si="297"/>
        <v>150_34_AR</v>
      </c>
      <c r="J2386" s="60">
        <v>71.512884132782006</v>
      </c>
      <c r="K2386" s="60">
        <v>4.1602046091475398</v>
      </c>
      <c r="L2386" s="60">
        <v>23.429093549064302</v>
      </c>
      <c r="M2386" s="68">
        <v>3</v>
      </c>
      <c r="N2386" s="70">
        <f t="shared" si="298"/>
        <v>9.8039215686274508E-3</v>
      </c>
      <c r="O2386" s="71">
        <v>98313.43</v>
      </c>
      <c r="P2386" s="57">
        <f t="shared" si="299"/>
        <v>2.8262556640257772E-4</v>
      </c>
      <c r="Q2386" s="68">
        <v>2</v>
      </c>
      <c r="R2386" s="68">
        <v>3</v>
      </c>
      <c r="S2386" s="72">
        <f t="shared" si="300"/>
        <v>33.03406076366462</v>
      </c>
    </row>
    <row r="2387" spans="1:19" x14ac:dyDescent="0.25">
      <c r="A2387" s="68">
        <f t="shared" si="303"/>
        <v>2385</v>
      </c>
      <c r="B2387" s="68" t="s">
        <v>84</v>
      </c>
      <c r="C2387" s="68" t="s">
        <v>1905</v>
      </c>
      <c r="D2387" s="68" t="s">
        <v>2860</v>
      </c>
      <c r="E2387" s="68" t="str">
        <f t="shared" si="301"/>
        <v>OP</v>
      </c>
      <c r="F2387" s="68" t="s">
        <v>1904</v>
      </c>
      <c r="G2387" s="68">
        <f t="shared" si="302"/>
        <v>150</v>
      </c>
      <c r="H2387" s="68">
        <f t="shared" si="304"/>
        <v>34</v>
      </c>
      <c r="I2387" s="68" t="str">
        <f t="shared" si="297"/>
        <v>150_34_OP</v>
      </c>
      <c r="J2387" s="60">
        <v>63.058166372316698</v>
      </c>
      <c r="K2387" s="60">
        <v>42.534151779525097</v>
      </c>
      <c r="L2387" s="60">
        <v>30.487569937415898</v>
      </c>
      <c r="M2387" s="68">
        <v>7</v>
      </c>
      <c r="N2387" s="70">
        <f t="shared" si="298"/>
        <v>2.9411764705882353E-2</v>
      </c>
      <c r="O2387" s="71">
        <v>3063035.2</v>
      </c>
      <c r="P2387" s="57">
        <f t="shared" si="299"/>
        <v>8.8054303294171805E-3</v>
      </c>
      <c r="Q2387" s="68">
        <v>6</v>
      </c>
      <c r="R2387" s="68">
        <v>7</v>
      </c>
      <c r="S2387" s="72">
        <f t="shared" si="300"/>
        <v>45.359962696419224</v>
      </c>
    </row>
    <row r="2388" spans="1:19" x14ac:dyDescent="0.25">
      <c r="A2388" s="68">
        <f t="shared" si="303"/>
        <v>2386</v>
      </c>
      <c r="B2388" s="68" t="s">
        <v>84</v>
      </c>
      <c r="C2388" s="68" t="s">
        <v>1905</v>
      </c>
      <c r="D2388" s="68" t="s">
        <v>3088</v>
      </c>
      <c r="E2388" s="68" t="str">
        <f t="shared" si="301"/>
        <v>SERV</v>
      </c>
      <c r="F2388" s="68" t="s">
        <v>1904</v>
      </c>
      <c r="G2388" s="68">
        <f t="shared" si="302"/>
        <v>150</v>
      </c>
      <c r="H2388" s="68">
        <f t="shared" si="304"/>
        <v>34</v>
      </c>
      <c r="I2388" s="68" t="str">
        <f t="shared" si="297"/>
        <v>150_34_SERV</v>
      </c>
      <c r="J2388" s="60">
        <v>21.967875121571499</v>
      </c>
      <c r="K2388" s="60">
        <v>43.563355885630997</v>
      </c>
      <c r="L2388" s="60">
        <v>20.182585387833502</v>
      </c>
      <c r="M2388" s="68">
        <v>158</v>
      </c>
      <c r="N2388" s="70">
        <f t="shared" si="298"/>
        <v>0.47549019607843135</v>
      </c>
      <c r="O2388" s="71">
        <v>196352815.03</v>
      </c>
      <c r="P2388" s="57">
        <f t="shared" si="299"/>
        <v>0.56446332472170213</v>
      </c>
      <c r="Q2388" s="68">
        <v>97</v>
      </c>
      <c r="R2388" s="68">
        <v>192</v>
      </c>
      <c r="S2388" s="72">
        <f t="shared" si="300"/>
        <v>28.571272131678665</v>
      </c>
    </row>
    <row r="2389" spans="1:19" x14ac:dyDescent="0.25">
      <c r="A2389" s="68">
        <f t="shared" si="303"/>
        <v>2387</v>
      </c>
      <c r="B2389" s="68" t="s">
        <v>84</v>
      </c>
      <c r="C2389" s="68" t="s">
        <v>2976</v>
      </c>
      <c r="D2389" s="68" t="s">
        <v>3088</v>
      </c>
      <c r="E2389" s="68" t="str">
        <f t="shared" si="301"/>
        <v>SERV</v>
      </c>
      <c r="F2389" s="68" t="s">
        <v>2975</v>
      </c>
      <c r="G2389" s="68">
        <f t="shared" si="302"/>
        <v>150</v>
      </c>
      <c r="H2389" s="68">
        <f t="shared" si="304"/>
        <v>35</v>
      </c>
      <c r="I2389" s="68" t="str">
        <f t="shared" si="297"/>
        <v>150_35_SERV</v>
      </c>
      <c r="J2389" s="60">
        <v>13.8208086831825</v>
      </c>
      <c r="K2389" s="60">
        <v>33.200785654072803</v>
      </c>
      <c r="L2389" s="60">
        <v>17.318202345207698</v>
      </c>
      <c r="M2389" s="68">
        <v>36</v>
      </c>
      <c r="N2389" s="70">
        <f t="shared" si="298"/>
        <v>1</v>
      </c>
      <c r="O2389" s="71">
        <v>84247601.859999999</v>
      </c>
      <c r="P2389" s="57">
        <f t="shared" si="299"/>
        <v>1</v>
      </c>
      <c r="Q2389" s="68">
        <v>20</v>
      </c>
      <c r="R2389" s="68">
        <v>43</v>
      </c>
      <c r="S2389" s="72">
        <f t="shared" si="300"/>
        <v>21.446598894154334</v>
      </c>
    </row>
    <row r="2390" spans="1:19" x14ac:dyDescent="0.25">
      <c r="A2390" s="68">
        <f t="shared" si="303"/>
        <v>2388</v>
      </c>
      <c r="B2390" s="68" t="s">
        <v>84</v>
      </c>
      <c r="C2390" s="68" t="s">
        <v>578</v>
      </c>
      <c r="D2390" s="68" t="s">
        <v>2399</v>
      </c>
      <c r="E2390" s="68" t="str">
        <f t="shared" si="301"/>
        <v>AD</v>
      </c>
      <c r="F2390" s="68" t="s">
        <v>577</v>
      </c>
      <c r="G2390" s="68">
        <f t="shared" si="302"/>
        <v>150</v>
      </c>
      <c r="H2390" s="68">
        <f t="shared" si="304"/>
        <v>36</v>
      </c>
      <c r="I2390" s="68" t="str">
        <f t="shared" si="297"/>
        <v>150_36_AD</v>
      </c>
      <c r="J2390" s="60">
        <v>36.911511932203098</v>
      </c>
      <c r="K2390" s="60">
        <v>57.102396955988098</v>
      </c>
      <c r="L2390" s="60">
        <v>71.2983295382638</v>
      </c>
      <c r="M2390" s="68">
        <v>524</v>
      </c>
      <c r="N2390" s="70">
        <f t="shared" si="298"/>
        <v>0.29210526315789476</v>
      </c>
      <c r="O2390" s="71">
        <v>217752836.80000001</v>
      </c>
      <c r="P2390" s="57">
        <f t="shared" si="299"/>
        <v>0.37103567910998925</v>
      </c>
      <c r="Q2390" s="68">
        <v>111</v>
      </c>
      <c r="R2390" s="68">
        <v>548</v>
      </c>
      <c r="S2390" s="72">
        <f t="shared" si="300"/>
        <v>55.104079475485001</v>
      </c>
    </row>
    <row r="2391" spans="1:19" x14ac:dyDescent="0.25">
      <c r="A2391" s="68">
        <f t="shared" si="303"/>
        <v>2389</v>
      </c>
      <c r="B2391" s="68" t="s">
        <v>84</v>
      </c>
      <c r="C2391" s="68" t="s">
        <v>578</v>
      </c>
      <c r="D2391" s="68" t="s">
        <v>2456</v>
      </c>
      <c r="E2391" s="68" t="str">
        <f t="shared" si="301"/>
        <v>AR</v>
      </c>
      <c r="F2391" s="68" t="s">
        <v>577</v>
      </c>
      <c r="G2391" s="68">
        <f t="shared" si="302"/>
        <v>150</v>
      </c>
      <c r="H2391" s="68">
        <f t="shared" si="304"/>
        <v>36</v>
      </c>
      <c r="I2391" s="68" t="str">
        <f t="shared" si="297"/>
        <v>150_36_AR</v>
      </c>
      <c r="J2391" s="60">
        <v>52.950243129352302</v>
      </c>
      <c r="K2391" s="60">
        <v>31.650283164445199</v>
      </c>
      <c r="L2391" s="60">
        <v>19.942621294739201</v>
      </c>
      <c r="M2391" s="68">
        <v>14</v>
      </c>
      <c r="N2391" s="70">
        <f t="shared" si="298"/>
        <v>2.368421052631579E-2</v>
      </c>
      <c r="O2391" s="71">
        <v>2083813.55</v>
      </c>
      <c r="P2391" s="57">
        <f t="shared" si="299"/>
        <v>3.5506732634348281E-3</v>
      </c>
      <c r="Q2391" s="68">
        <v>9</v>
      </c>
      <c r="R2391" s="68">
        <v>14</v>
      </c>
      <c r="S2391" s="72">
        <f t="shared" si="300"/>
        <v>34.847715862845568</v>
      </c>
    </row>
    <row r="2392" spans="1:19" x14ac:dyDescent="0.25">
      <c r="A2392" s="68">
        <f t="shared" si="303"/>
        <v>2390</v>
      </c>
      <c r="B2392" s="68" t="s">
        <v>84</v>
      </c>
      <c r="C2392" s="68" t="s">
        <v>578</v>
      </c>
      <c r="D2392" s="68" t="s">
        <v>2860</v>
      </c>
      <c r="E2392" s="68" t="str">
        <f t="shared" si="301"/>
        <v>OP</v>
      </c>
      <c r="F2392" s="68" t="s">
        <v>577</v>
      </c>
      <c r="G2392" s="68">
        <f t="shared" si="302"/>
        <v>150</v>
      </c>
      <c r="H2392" s="68">
        <f t="shared" si="304"/>
        <v>36</v>
      </c>
      <c r="I2392" s="68" t="str">
        <f t="shared" si="297"/>
        <v>150_36_OP</v>
      </c>
      <c r="J2392" s="60">
        <v>51.6600559328906</v>
      </c>
      <c r="K2392" s="60">
        <v>45.317696283120803</v>
      </c>
      <c r="L2392" s="60">
        <v>32.1110566337736</v>
      </c>
      <c r="M2392" s="68">
        <v>20</v>
      </c>
      <c r="N2392" s="70">
        <f t="shared" si="298"/>
        <v>3.1578947368421054E-2</v>
      </c>
      <c r="O2392" s="71">
        <v>17685662.699999999</v>
      </c>
      <c r="P2392" s="57">
        <f t="shared" si="299"/>
        <v>3.0135138383669983E-2</v>
      </c>
      <c r="Q2392" s="68">
        <v>12</v>
      </c>
      <c r="R2392" s="68">
        <v>20</v>
      </c>
      <c r="S2392" s="72">
        <f t="shared" si="300"/>
        <v>43.029602949928325</v>
      </c>
    </row>
    <row r="2393" spans="1:19" x14ac:dyDescent="0.25">
      <c r="A2393" s="68">
        <f t="shared" si="303"/>
        <v>2391</v>
      </c>
      <c r="B2393" s="68" t="s">
        <v>84</v>
      </c>
      <c r="C2393" s="68" t="s">
        <v>578</v>
      </c>
      <c r="D2393" s="68" t="s">
        <v>3088</v>
      </c>
      <c r="E2393" s="68" t="str">
        <f t="shared" si="301"/>
        <v>SERV</v>
      </c>
      <c r="F2393" s="68" t="s">
        <v>577</v>
      </c>
      <c r="G2393" s="68">
        <f t="shared" si="302"/>
        <v>150</v>
      </c>
      <c r="H2393" s="68">
        <f t="shared" si="304"/>
        <v>36</v>
      </c>
      <c r="I2393" s="68" t="str">
        <f t="shared" si="297"/>
        <v>150_36_SERV</v>
      </c>
      <c r="J2393" s="60">
        <v>29.123583550060701</v>
      </c>
      <c r="K2393" s="60">
        <v>70.412181292241698</v>
      </c>
      <c r="L2393" s="60">
        <v>44.163195702508197</v>
      </c>
      <c r="M2393" s="68">
        <v>802</v>
      </c>
      <c r="N2393" s="70">
        <f t="shared" si="298"/>
        <v>0.63684210526315788</v>
      </c>
      <c r="O2393" s="71">
        <v>346537975.34899902</v>
      </c>
      <c r="P2393" s="57">
        <f t="shared" si="299"/>
        <v>0.59047659222511939</v>
      </c>
      <c r="Q2393" s="68">
        <v>242</v>
      </c>
      <c r="R2393" s="68">
        <v>870</v>
      </c>
      <c r="S2393" s="72">
        <f t="shared" si="300"/>
        <v>47.899653514936865</v>
      </c>
    </row>
    <row r="2394" spans="1:19" x14ac:dyDescent="0.25">
      <c r="A2394" s="68">
        <f t="shared" si="303"/>
        <v>2392</v>
      </c>
      <c r="B2394" s="68" t="s">
        <v>84</v>
      </c>
      <c r="C2394" s="68" t="s">
        <v>578</v>
      </c>
      <c r="D2394" s="68" t="s">
        <v>2893</v>
      </c>
      <c r="E2394" s="68" t="str">
        <f t="shared" si="301"/>
        <v>SOP</v>
      </c>
      <c r="F2394" s="68" t="s">
        <v>577</v>
      </c>
      <c r="G2394" s="68">
        <f t="shared" si="302"/>
        <v>150</v>
      </c>
      <c r="H2394" s="68">
        <f t="shared" si="304"/>
        <v>36</v>
      </c>
      <c r="I2394" s="68" t="str">
        <f t="shared" si="297"/>
        <v>150_36_SOP</v>
      </c>
      <c r="J2394" s="60">
        <v>45.779306141768799</v>
      </c>
      <c r="K2394" s="60">
        <v>36.150840045006802</v>
      </c>
      <c r="L2394" s="60">
        <v>36.9351464279219</v>
      </c>
      <c r="M2394" s="68">
        <v>10</v>
      </c>
      <c r="N2394" s="70">
        <f t="shared" si="298"/>
        <v>1.5789473684210527E-2</v>
      </c>
      <c r="O2394" s="71">
        <v>2818141.52</v>
      </c>
      <c r="P2394" s="57">
        <f t="shared" si="299"/>
        <v>4.8019170177867341E-3</v>
      </c>
      <c r="Q2394" s="68">
        <v>6</v>
      </c>
      <c r="R2394" s="68">
        <v>11</v>
      </c>
      <c r="S2394" s="72">
        <f t="shared" si="300"/>
        <v>39.621764204899165</v>
      </c>
    </row>
    <row r="2395" spans="1:19" x14ac:dyDescent="0.25">
      <c r="A2395" s="68">
        <f t="shared" si="303"/>
        <v>2393</v>
      </c>
      <c r="B2395" s="68" t="s">
        <v>84</v>
      </c>
      <c r="C2395" s="68" t="s">
        <v>623</v>
      </c>
      <c r="D2395" s="68" t="s">
        <v>2399</v>
      </c>
      <c r="E2395" s="68" t="str">
        <f t="shared" si="301"/>
        <v>AD</v>
      </c>
      <c r="F2395" s="68" t="s">
        <v>622</v>
      </c>
      <c r="G2395" s="68">
        <f t="shared" si="302"/>
        <v>150</v>
      </c>
      <c r="H2395" s="68">
        <f t="shared" si="304"/>
        <v>37</v>
      </c>
      <c r="I2395" s="68" t="str">
        <f t="shared" si="297"/>
        <v>150_37_AD</v>
      </c>
      <c r="J2395" s="60">
        <v>15.518244700250101</v>
      </c>
      <c r="K2395" s="60">
        <v>48.4402334765159</v>
      </c>
      <c r="L2395" s="60">
        <v>52.157519444551603</v>
      </c>
      <c r="M2395" s="68">
        <v>52</v>
      </c>
      <c r="N2395" s="70">
        <f t="shared" si="298"/>
        <v>0.50909090909090904</v>
      </c>
      <c r="O2395" s="71">
        <v>41872467.170000002</v>
      </c>
      <c r="P2395" s="57">
        <f t="shared" si="299"/>
        <v>0.3645454087607678</v>
      </c>
      <c r="Q2395" s="68">
        <v>56</v>
      </c>
      <c r="R2395" s="68">
        <v>87</v>
      </c>
      <c r="S2395" s="72">
        <f t="shared" si="300"/>
        <v>38.705332540439201</v>
      </c>
    </row>
    <row r="2396" spans="1:19" x14ac:dyDescent="0.25">
      <c r="A2396" s="68">
        <f t="shared" si="303"/>
        <v>2394</v>
      </c>
      <c r="B2396" s="68" t="s">
        <v>84</v>
      </c>
      <c r="C2396" s="68" t="s">
        <v>623</v>
      </c>
      <c r="D2396" s="68" t="s">
        <v>3088</v>
      </c>
      <c r="E2396" s="68" t="str">
        <f t="shared" si="301"/>
        <v>SERV</v>
      </c>
      <c r="F2396" s="68" t="s">
        <v>622</v>
      </c>
      <c r="G2396" s="68">
        <f t="shared" si="302"/>
        <v>150</v>
      </c>
      <c r="H2396" s="68">
        <f t="shared" si="304"/>
        <v>37</v>
      </c>
      <c r="I2396" s="68" t="str">
        <f t="shared" si="297"/>
        <v>150_37_SERV</v>
      </c>
      <c r="J2396" s="60">
        <v>10.1464459173901</v>
      </c>
      <c r="K2396" s="60">
        <v>39.839075171271404</v>
      </c>
      <c r="L2396" s="60">
        <v>31.473509837093399</v>
      </c>
      <c r="M2396" s="68">
        <v>64</v>
      </c>
      <c r="N2396" s="70">
        <f t="shared" si="298"/>
        <v>0.49090909090909091</v>
      </c>
      <c r="O2396" s="71">
        <v>72989676.650000006</v>
      </c>
      <c r="P2396" s="57">
        <f t="shared" si="299"/>
        <v>0.6354545912392322</v>
      </c>
      <c r="Q2396" s="68">
        <v>54</v>
      </c>
      <c r="R2396" s="68">
        <v>98</v>
      </c>
      <c r="S2396" s="72">
        <f t="shared" si="300"/>
        <v>27.153010308584967</v>
      </c>
    </row>
    <row r="2397" spans="1:19" x14ac:dyDescent="0.25">
      <c r="A2397" s="68">
        <f t="shared" si="303"/>
        <v>2395</v>
      </c>
      <c r="B2397" s="68" t="s">
        <v>84</v>
      </c>
      <c r="C2397" s="68" t="s">
        <v>2299</v>
      </c>
      <c r="D2397" s="68" t="s">
        <v>2399</v>
      </c>
      <c r="E2397" s="68" t="str">
        <f t="shared" si="301"/>
        <v>AD</v>
      </c>
      <c r="F2397" s="68" t="s">
        <v>2298</v>
      </c>
      <c r="G2397" s="68">
        <f t="shared" si="302"/>
        <v>150</v>
      </c>
      <c r="H2397" s="68">
        <f t="shared" si="304"/>
        <v>38</v>
      </c>
      <c r="I2397" s="68" t="str">
        <f t="shared" si="297"/>
        <v>150_38_AD</v>
      </c>
      <c r="J2397" s="60">
        <v>38.782926687946997</v>
      </c>
      <c r="K2397" s="60">
        <v>38.828831049385698</v>
      </c>
      <c r="L2397" s="60">
        <v>15.342337091727099</v>
      </c>
      <c r="M2397" s="68">
        <v>34</v>
      </c>
      <c r="N2397" s="70">
        <f t="shared" si="298"/>
        <v>1</v>
      </c>
      <c r="O2397" s="71">
        <v>1389596.82</v>
      </c>
      <c r="P2397" s="57">
        <f t="shared" si="299"/>
        <v>1</v>
      </c>
      <c r="Q2397" s="68">
        <v>9</v>
      </c>
      <c r="R2397" s="68">
        <v>34</v>
      </c>
      <c r="S2397" s="72">
        <f t="shared" si="300"/>
        <v>30.984698276353267</v>
      </c>
    </row>
    <row r="2398" spans="1:19" x14ac:dyDescent="0.25">
      <c r="A2398" s="68">
        <f t="shared" si="303"/>
        <v>2396</v>
      </c>
      <c r="B2398" s="68" t="s">
        <v>84</v>
      </c>
      <c r="C2398" s="68" t="s">
        <v>2080</v>
      </c>
      <c r="D2398" s="68" t="s">
        <v>2399</v>
      </c>
      <c r="E2398" s="68" t="str">
        <f t="shared" si="301"/>
        <v>AD</v>
      </c>
      <c r="F2398" s="68" t="s">
        <v>2079</v>
      </c>
      <c r="G2398" s="68">
        <f t="shared" si="302"/>
        <v>150</v>
      </c>
      <c r="H2398" s="68">
        <f t="shared" si="304"/>
        <v>39</v>
      </c>
      <c r="I2398" s="68" t="str">
        <f t="shared" si="297"/>
        <v>150_39_AD</v>
      </c>
      <c r="J2398" s="60">
        <v>26.359667313948201</v>
      </c>
      <c r="K2398" s="60">
        <v>61.868835460700502</v>
      </c>
      <c r="L2398" s="60">
        <v>73.7110284581684</v>
      </c>
      <c r="M2398" s="68">
        <v>95</v>
      </c>
      <c r="N2398" s="70">
        <f t="shared" si="298"/>
        <v>0.37254901960784315</v>
      </c>
      <c r="O2398" s="71">
        <v>172271376.25999999</v>
      </c>
      <c r="P2398" s="57">
        <f t="shared" si="299"/>
        <v>0.57027602412847056</v>
      </c>
      <c r="Q2398" s="68">
        <v>57</v>
      </c>
      <c r="R2398" s="68">
        <v>143</v>
      </c>
      <c r="S2398" s="72">
        <f t="shared" si="300"/>
        <v>53.979843744272365</v>
      </c>
    </row>
    <row r="2399" spans="1:19" x14ac:dyDescent="0.25">
      <c r="A2399" s="68">
        <f t="shared" si="303"/>
        <v>2397</v>
      </c>
      <c r="B2399" s="68" t="s">
        <v>84</v>
      </c>
      <c r="C2399" s="68" t="s">
        <v>2080</v>
      </c>
      <c r="D2399" s="68" t="s">
        <v>2860</v>
      </c>
      <c r="E2399" s="68" t="str">
        <f t="shared" si="301"/>
        <v>OP</v>
      </c>
      <c r="F2399" s="68" t="s">
        <v>2079</v>
      </c>
      <c r="G2399" s="68">
        <f t="shared" si="302"/>
        <v>150</v>
      </c>
      <c r="H2399" s="68">
        <f t="shared" si="304"/>
        <v>39</v>
      </c>
      <c r="I2399" s="68" t="str">
        <f t="shared" si="297"/>
        <v>150_39_OP</v>
      </c>
      <c r="J2399" s="60">
        <v>31.9854855404582</v>
      </c>
      <c r="K2399" s="60">
        <v>17.181405916243801</v>
      </c>
      <c r="L2399" s="60">
        <v>17.839475907652002</v>
      </c>
      <c r="M2399" s="68">
        <v>3</v>
      </c>
      <c r="N2399" s="70">
        <f t="shared" si="298"/>
        <v>4.5751633986928102E-2</v>
      </c>
      <c r="O2399" s="71">
        <v>15152081.23</v>
      </c>
      <c r="P2399" s="57">
        <f t="shared" si="299"/>
        <v>5.0158469902015675E-2</v>
      </c>
      <c r="Q2399" s="68">
        <v>7</v>
      </c>
      <c r="R2399" s="68">
        <v>8</v>
      </c>
      <c r="S2399" s="72">
        <f t="shared" si="300"/>
        <v>22.335455788118001</v>
      </c>
    </row>
    <row r="2400" spans="1:19" x14ac:dyDescent="0.25">
      <c r="A2400" s="68">
        <f t="shared" si="303"/>
        <v>2398</v>
      </c>
      <c r="B2400" s="68" t="s">
        <v>84</v>
      </c>
      <c r="C2400" s="68" t="s">
        <v>2080</v>
      </c>
      <c r="D2400" s="68" t="s">
        <v>3088</v>
      </c>
      <c r="E2400" s="68" t="str">
        <f t="shared" si="301"/>
        <v>SERV</v>
      </c>
      <c r="F2400" s="68" t="s">
        <v>2079</v>
      </c>
      <c r="G2400" s="68">
        <f t="shared" si="302"/>
        <v>150</v>
      </c>
      <c r="H2400" s="68">
        <f t="shared" si="304"/>
        <v>39</v>
      </c>
      <c r="I2400" s="68" t="str">
        <f t="shared" si="297"/>
        <v>150_39_SERV</v>
      </c>
      <c r="J2400" s="60">
        <v>18.500452999807798</v>
      </c>
      <c r="K2400" s="60">
        <v>66.119256385803396</v>
      </c>
      <c r="L2400" s="60">
        <v>41.764965143260198</v>
      </c>
      <c r="M2400" s="68">
        <v>143</v>
      </c>
      <c r="N2400" s="70">
        <f t="shared" si="298"/>
        <v>0.5163398692810458</v>
      </c>
      <c r="O2400" s="71">
        <v>108237498.95999999</v>
      </c>
      <c r="P2400" s="57">
        <f t="shared" si="299"/>
        <v>0.35830241743329222</v>
      </c>
      <c r="Q2400" s="68">
        <v>79</v>
      </c>
      <c r="R2400" s="68">
        <v>157</v>
      </c>
      <c r="S2400" s="72">
        <f t="shared" si="300"/>
        <v>42.128224842957131</v>
      </c>
    </row>
    <row r="2401" spans="1:19" x14ac:dyDescent="0.25">
      <c r="A2401" s="68">
        <f t="shared" si="303"/>
        <v>2399</v>
      </c>
      <c r="B2401" s="68" t="s">
        <v>84</v>
      </c>
      <c r="C2401" s="68" t="s">
        <v>2080</v>
      </c>
      <c r="D2401" s="68" t="s">
        <v>2893</v>
      </c>
      <c r="E2401" s="68" t="str">
        <f t="shared" si="301"/>
        <v>SOP</v>
      </c>
      <c r="F2401" s="68" t="s">
        <v>2079</v>
      </c>
      <c r="G2401" s="68">
        <f t="shared" si="302"/>
        <v>150</v>
      </c>
      <c r="H2401" s="68">
        <f t="shared" si="304"/>
        <v>39</v>
      </c>
      <c r="I2401" s="68" t="str">
        <f t="shared" si="297"/>
        <v>150_39_SOP</v>
      </c>
      <c r="J2401" s="60">
        <v>30.089591979325501</v>
      </c>
      <c r="K2401" s="60">
        <v>53.074110577484298</v>
      </c>
      <c r="L2401" s="60">
        <v>38.705661474581497</v>
      </c>
      <c r="M2401" s="68">
        <v>14</v>
      </c>
      <c r="N2401" s="70">
        <f t="shared" si="298"/>
        <v>6.535947712418301E-2</v>
      </c>
      <c r="O2401" s="71">
        <v>6423243.0800000001</v>
      </c>
      <c r="P2401" s="57">
        <f t="shared" si="299"/>
        <v>2.1263088536221532E-2</v>
      </c>
      <c r="Q2401" s="68">
        <v>10</v>
      </c>
      <c r="R2401" s="68">
        <v>16</v>
      </c>
      <c r="S2401" s="72">
        <f t="shared" si="300"/>
        <v>40.623121343797095</v>
      </c>
    </row>
    <row r="2402" spans="1:19" x14ac:dyDescent="0.25">
      <c r="A2402" s="68">
        <f t="shared" si="303"/>
        <v>2400</v>
      </c>
      <c r="B2402" s="68" t="s">
        <v>84</v>
      </c>
      <c r="C2402" s="68" t="s">
        <v>1134</v>
      </c>
      <c r="D2402" s="68" t="s">
        <v>2399</v>
      </c>
      <c r="E2402" s="68" t="str">
        <f t="shared" si="301"/>
        <v>AD</v>
      </c>
      <c r="F2402" s="68" t="s">
        <v>1133</v>
      </c>
      <c r="G2402" s="68">
        <f t="shared" si="302"/>
        <v>150</v>
      </c>
      <c r="H2402" s="68">
        <f t="shared" si="304"/>
        <v>40</v>
      </c>
      <c r="I2402" s="68" t="str">
        <f t="shared" si="297"/>
        <v>150_40_AD</v>
      </c>
      <c r="J2402" s="60">
        <v>39.464795785294903</v>
      </c>
      <c r="K2402" s="60">
        <v>69.463335925543504</v>
      </c>
      <c r="L2402" s="60">
        <v>47.741452829757201</v>
      </c>
      <c r="M2402" s="68">
        <v>247</v>
      </c>
      <c r="N2402" s="70">
        <f t="shared" si="298"/>
        <v>0.42307692307692307</v>
      </c>
      <c r="O2402" s="71">
        <v>98556454.399999902</v>
      </c>
      <c r="P2402" s="57">
        <f t="shared" si="299"/>
        <v>0.42038567727455428</v>
      </c>
      <c r="Q2402" s="68">
        <v>55</v>
      </c>
      <c r="R2402" s="68">
        <v>251</v>
      </c>
      <c r="S2402" s="72">
        <f t="shared" si="300"/>
        <v>52.223194846865205</v>
      </c>
    </row>
    <row r="2403" spans="1:19" x14ac:dyDescent="0.25">
      <c r="A2403" s="68">
        <f t="shared" si="303"/>
        <v>2401</v>
      </c>
      <c r="B2403" s="68" t="s">
        <v>84</v>
      </c>
      <c r="C2403" s="68" t="s">
        <v>1134</v>
      </c>
      <c r="D2403" s="68" t="s">
        <v>2860</v>
      </c>
      <c r="E2403" s="68" t="str">
        <f t="shared" si="301"/>
        <v>OP</v>
      </c>
      <c r="F2403" s="68" t="s">
        <v>1133</v>
      </c>
      <c r="G2403" s="68">
        <f t="shared" si="302"/>
        <v>150</v>
      </c>
      <c r="H2403" s="68">
        <f t="shared" si="304"/>
        <v>40</v>
      </c>
      <c r="I2403" s="68" t="str">
        <f t="shared" si="297"/>
        <v>150_40_OP</v>
      </c>
      <c r="J2403" s="60">
        <v>71.278100225941003</v>
      </c>
      <c r="K2403" s="60">
        <v>58.929709193658198</v>
      </c>
      <c r="L2403" s="60">
        <v>11.6098176541862</v>
      </c>
      <c r="M2403" s="68">
        <v>7</v>
      </c>
      <c r="N2403" s="70">
        <f t="shared" si="298"/>
        <v>3.8461538461538464E-2</v>
      </c>
      <c r="O2403" s="71">
        <v>834737.12</v>
      </c>
      <c r="P2403" s="57">
        <f t="shared" si="299"/>
        <v>3.5605129230116789E-3</v>
      </c>
      <c r="Q2403" s="68">
        <v>5</v>
      </c>
      <c r="R2403" s="68">
        <v>7</v>
      </c>
      <c r="S2403" s="72">
        <f t="shared" si="300"/>
        <v>47.272542357928465</v>
      </c>
    </row>
    <row r="2404" spans="1:19" x14ac:dyDescent="0.25">
      <c r="A2404" s="68">
        <f t="shared" si="303"/>
        <v>2402</v>
      </c>
      <c r="B2404" s="68" t="s">
        <v>84</v>
      </c>
      <c r="C2404" s="68" t="s">
        <v>1134</v>
      </c>
      <c r="D2404" s="68" t="s">
        <v>3088</v>
      </c>
      <c r="E2404" s="68" t="str">
        <f t="shared" si="301"/>
        <v>SERV</v>
      </c>
      <c r="F2404" s="68" t="s">
        <v>1133</v>
      </c>
      <c r="G2404" s="68">
        <f t="shared" si="302"/>
        <v>150</v>
      </c>
      <c r="H2404" s="68">
        <f t="shared" si="304"/>
        <v>40</v>
      </c>
      <c r="I2404" s="68" t="str">
        <f t="shared" si="297"/>
        <v>150_40_SERV</v>
      </c>
      <c r="J2404" s="60">
        <v>37.805326502776303</v>
      </c>
      <c r="K2404" s="60">
        <v>59.581426038391498</v>
      </c>
      <c r="L2404" s="60">
        <v>58.2531133628272</v>
      </c>
      <c r="M2404" s="68">
        <v>118</v>
      </c>
      <c r="N2404" s="70">
        <f t="shared" si="298"/>
        <v>0.52307692307692311</v>
      </c>
      <c r="O2404" s="71">
        <v>134904199.16</v>
      </c>
      <c r="P2404" s="57">
        <f t="shared" si="299"/>
        <v>0.57542444557601713</v>
      </c>
      <c r="Q2404" s="68">
        <v>68</v>
      </c>
      <c r="R2404" s="68">
        <v>124</v>
      </c>
      <c r="S2404" s="72">
        <f t="shared" si="300"/>
        <v>51.87995530133167</v>
      </c>
    </row>
    <row r="2405" spans="1:19" x14ac:dyDescent="0.25">
      <c r="A2405" s="68">
        <f t="shared" si="303"/>
        <v>2403</v>
      </c>
      <c r="B2405" s="68" t="s">
        <v>84</v>
      </c>
      <c r="C2405" s="68" t="s">
        <v>1134</v>
      </c>
      <c r="D2405" s="68" t="s">
        <v>2893</v>
      </c>
      <c r="E2405" s="68" t="str">
        <f t="shared" si="301"/>
        <v>SOP</v>
      </c>
      <c r="F2405" s="68" t="s">
        <v>1133</v>
      </c>
      <c r="G2405" s="68">
        <f t="shared" si="302"/>
        <v>150</v>
      </c>
      <c r="H2405" s="68">
        <f t="shared" si="304"/>
        <v>40</v>
      </c>
      <c r="I2405" s="68" t="str">
        <f t="shared" si="297"/>
        <v>150_40_SOP</v>
      </c>
      <c r="J2405" s="60">
        <v>72.840738024724899</v>
      </c>
      <c r="K2405" s="60">
        <v>40.719126506024097</v>
      </c>
      <c r="L2405" s="60">
        <v>15.662610513777199</v>
      </c>
      <c r="M2405" s="68">
        <v>3</v>
      </c>
      <c r="N2405" s="70">
        <f t="shared" si="298"/>
        <v>1.5384615384615385E-2</v>
      </c>
      <c r="O2405" s="71">
        <v>147550</v>
      </c>
      <c r="P2405" s="57">
        <f t="shared" si="299"/>
        <v>6.2936422641702238E-4</v>
      </c>
      <c r="Q2405" s="68">
        <v>2</v>
      </c>
      <c r="R2405" s="68">
        <v>3</v>
      </c>
      <c r="S2405" s="72">
        <f t="shared" si="300"/>
        <v>43.074158348175395</v>
      </c>
    </row>
    <row r="2406" spans="1:19" x14ac:dyDescent="0.25">
      <c r="A2406" s="68">
        <f t="shared" si="303"/>
        <v>2404</v>
      </c>
      <c r="B2406" s="68" t="s">
        <v>84</v>
      </c>
      <c r="C2406" s="68" t="s">
        <v>2991</v>
      </c>
      <c r="D2406" s="68" t="s">
        <v>3088</v>
      </c>
      <c r="E2406" s="68" t="str">
        <f t="shared" si="301"/>
        <v>SERV</v>
      </c>
      <c r="F2406" s="68" t="s">
        <v>2990</v>
      </c>
      <c r="G2406" s="68">
        <f t="shared" si="302"/>
        <v>150</v>
      </c>
      <c r="H2406" s="68">
        <f t="shared" si="304"/>
        <v>41</v>
      </c>
      <c r="I2406" s="68" t="str">
        <f t="shared" si="297"/>
        <v>150_41_SERV</v>
      </c>
      <c r="J2406" s="60">
        <v>41.651741802708997</v>
      </c>
      <c r="K2406" s="60">
        <v>88.127821460142599</v>
      </c>
      <c r="L2406" s="60">
        <v>37.250763752143399</v>
      </c>
      <c r="M2406" s="68">
        <v>146</v>
      </c>
      <c r="N2406" s="70">
        <f t="shared" si="298"/>
        <v>1</v>
      </c>
      <c r="O2406" s="71">
        <v>45400049.380000003</v>
      </c>
      <c r="P2406" s="57">
        <f t="shared" si="299"/>
        <v>1</v>
      </c>
      <c r="Q2406" s="68">
        <v>100</v>
      </c>
      <c r="R2406" s="68">
        <v>148</v>
      </c>
      <c r="S2406" s="72">
        <f t="shared" si="300"/>
        <v>55.676775671664991</v>
      </c>
    </row>
    <row r="2407" spans="1:19" x14ac:dyDescent="0.25">
      <c r="A2407" s="68">
        <f t="shared" si="303"/>
        <v>2405</v>
      </c>
      <c r="B2407" s="68" t="s">
        <v>84</v>
      </c>
      <c r="C2407" s="68" t="s">
        <v>2347</v>
      </c>
      <c r="D2407" s="68" t="s">
        <v>2399</v>
      </c>
      <c r="E2407" s="68" t="str">
        <f t="shared" si="301"/>
        <v>AD</v>
      </c>
      <c r="F2407" s="68" t="s">
        <v>2346</v>
      </c>
      <c r="G2407" s="68">
        <f t="shared" si="302"/>
        <v>150</v>
      </c>
      <c r="H2407" s="68">
        <f t="shared" si="304"/>
        <v>42</v>
      </c>
      <c r="I2407" s="68" t="str">
        <f t="shared" si="297"/>
        <v>150_42_AD</v>
      </c>
      <c r="J2407" s="60">
        <v>39.689384672073203</v>
      </c>
      <c r="K2407" s="60">
        <v>54.248099033019102</v>
      </c>
      <c r="L2407" s="60">
        <v>8.0805447892256108</v>
      </c>
      <c r="M2407" s="68">
        <v>25</v>
      </c>
      <c r="N2407" s="70">
        <f t="shared" si="298"/>
        <v>0.14473684210526316</v>
      </c>
      <c r="O2407" s="71">
        <v>2056924.32</v>
      </c>
      <c r="P2407" s="57">
        <f t="shared" si="299"/>
        <v>2.9141434021279264E-2</v>
      </c>
      <c r="Q2407" s="68">
        <v>11</v>
      </c>
      <c r="R2407" s="68">
        <v>25</v>
      </c>
      <c r="S2407" s="72">
        <f t="shared" si="300"/>
        <v>34.006009498105975</v>
      </c>
    </row>
    <row r="2408" spans="1:19" x14ac:dyDescent="0.25">
      <c r="A2408" s="68">
        <f t="shared" si="303"/>
        <v>2406</v>
      </c>
      <c r="B2408" s="68" t="s">
        <v>84</v>
      </c>
      <c r="C2408" s="68" t="s">
        <v>2347</v>
      </c>
      <c r="D2408" s="68" t="s">
        <v>2456</v>
      </c>
      <c r="E2408" s="68" t="str">
        <f t="shared" si="301"/>
        <v>AR</v>
      </c>
      <c r="F2408" s="68" t="s">
        <v>2346</v>
      </c>
      <c r="G2408" s="68">
        <f t="shared" si="302"/>
        <v>150</v>
      </c>
      <c r="H2408" s="68">
        <f t="shared" si="304"/>
        <v>42</v>
      </c>
      <c r="I2408" s="68" t="str">
        <f t="shared" si="297"/>
        <v>150_42_AR</v>
      </c>
      <c r="J2408" s="60">
        <v>62.390594517383398</v>
      </c>
      <c r="K2408" s="60">
        <v>47.970505809049598</v>
      </c>
      <c r="L2408" s="60">
        <v>18.743274839251399</v>
      </c>
      <c r="M2408" s="68">
        <v>5</v>
      </c>
      <c r="N2408" s="70">
        <f t="shared" si="298"/>
        <v>3.9473684210526314E-2</v>
      </c>
      <c r="O2408" s="71">
        <v>931457.56</v>
      </c>
      <c r="P2408" s="57">
        <f t="shared" si="299"/>
        <v>1.3196406287014864E-2</v>
      </c>
      <c r="Q2408" s="68">
        <v>3</v>
      </c>
      <c r="R2408" s="68">
        <v>5</v>
      </c>
      <c r="S2408" s="72">
        <f t="shared" si="300"/>
        <v>43.034791721894798</v>
      </c>
    </row>
    <row r="2409" spans="1:19" x14ac:dyDescent="0.25">
      <c r="A2409" s="68">
        <f t="shared" si="303"/>
        <v>2407</v>
      </c>
      <c r="B2409" s="68" t="s">
        <v>84</v>
      </c>
      <c r="C2409" s="68" t="s">
        <v>2347</v>
      </c>
      <c r="D2409" s="68" t="s">
        <v>3088</v>
      </c>
      <c r="E2409" s="68" t="str">
        <f t="shared" si="301"/>
        <v>SERV</v>
      </c>
      <c r="F2409" s="69" t="s">
        <v>2346</v>
      </c>
      <c r="G2409" s="68">
        <f t="shared" si="302"/>
        <v>150</v>
      </c>
      <c r="H2409" s="68">
        <f t="shared" si="304"/>
        <v>42</v>
      </c>
      <c r="I2409" s="68" t="str">
        <f t="shared" si="297"/>
        <v>150_42_SERV</v>
      </c>
      <c r="J2409" s="60">
        <v>27.517330596474299</v>
      </c>
      <c r="K2409" s="60">
        <v>84.707938342522397</v>
      </c>
      <c r="L2409" s="60">
        <v>24.186234569657302</v>
      </c>
      <c r="M2409" s="68">
        <v>85</v>
      </c>
      <c r="N2409" s="70">
        <f t="shared" si="298"/>
        <v>0.81578947368421051</v>
      </c>
      <c r="O2409" s="71">
        <v>67595801.399999902</v>
      </c>
      <c r="P2409" s="57">
        <f t="shared" si="299"/>
        <v>0.95766215969170598</v>
      </c>
      <c r="Q2409" s="68">
        <v>62</v>
      </c>
      <c r="R2409" s="68">
        <v>96</v>
      </c>
      <c r="S2409" s="72">
        <f t="shared" si="300"/>
        <v>45.470501169551333</v>
      </c>
    </row>
    <row r="2410" spans="1:19" x14ac:dyDescent="0.25">
      <c r="A2410" s="68">
        <f t="shared" si="303"/>
        <v>2408</v>
      </c>
      <c r="B2410" s="68" t="s">
        <v>84</v>
      </c>
      <c r="C2410" s="68" t="s">
        <v>2980</v>
      </c>
      <c r="D2410" s="68" t="s">
        <v>3088</v>
      </c>
      <c r="E2410" s="68" t="str">
        <f t="shared" si="301"/>
        <v>SERV</v>
      </c>
      <c r="F2410" s="68" t="s">
        <v>2979</v>
      </c>
      <c r="G2410" s="68">
        <f t="shared" si="302"/>
        <v>150</v>
      </c>
      <c r="H2410" s="68">
        <f t="shared" si="304"/>
        <v>43</v>
      </c>
      <c r="I2410" s="68" t="str">
        <f t="shared" si="297"/>
        <v>150_43_SERV</v>
      </c>
      <c r="J2410" s="60">
        <v>23.768338483979299</v>
      </c>
      <c r="K2410" s="60">
        <v>55.873090957500501</v>
      </c>
      <c r="L2410" s="60">
        <v>32.288306070125699</v>
      </c>
      <c r="M2410" s="68">
        <v>18</v>
      </c>
      <c r="N2410" s="70">
        <f t="shared" si="298"/>
        <v>1</v>
      </c>
      <c r="O2410" s="71">
        <v>69609964.920000002</v>
      </c>
      <c r="P2410" s="57">
        <f t="shared" si="299"/>
        <v>1</v>
      </c>
      <c r="Q2410" s="68">
        <v>9</v>
      </c>
      <c r="R2410" s="68">
        <v>22</v>
      </c>
      <c r="S2410" s="72">
        <f t="shared" si="300"/>
        <v>37.309911837201831</v>
      </c>
    </row>
    <row r="2411" spans="1:19" x14ac:dyDescent="0.25">
      <c r="A2411" s="68">
        <f t="shared" si="303"/>
        <v>2409</v>
      </c>
      <c r="B2411" s="68" t="s">
        <v>84</v>
      </c>
      <c r="C2411" s="68" t="s">
        <v>1345</v>
      </c>
      <c r="D2411" s="68" t="s">
        <v>2399</v>
      </c>
      <c r="E2411" s="68" t="str">
        <f t="shared" si="301"/>
        <v>AD</v>
      </c>
      <c r="F2411" s="68" t="s">
        <v>1344</v>
      </c>
      <c r="G2411" s="68">
        <f t="shared" si="302"/>
        <v>150</v>
      </c>
      <c r="H2411" s="68">
        <f t="shared" si="304"/>
        <v>44</v>
      </c>
      <c r="I2411" s="68" t="str">
        <f t="shared" si="297"/>
        <v>150_44_AD</v>
      </c>
      <c r="J2411" s="60">
        <v>22.307669062170799</v>
      </c>
      <c r="K2411" s="60">
        <v>46.227407880063502</v>
      </c>
      <c r="L2411" s="60">
        <v>61.554848662247203</v>
      </c>
      <c r="M2411" s="68">
        <v>11</v>
      </c>
      <c r="N2411" s="70">
        <f t="shared" si="298"/>
        <v>1</v>
      </c>
      <c r="O2411" s="71">
        <v>703690695.94000006</v>
      </c>
      <c r="P2411" s="57">
        <f t="shared" si="299"/>
        <v>1</v>
      </c>
      <c r="Q2411" s="68">
        <v>38</v>
      </c>
      <c r="R2411" s="68">
        <v>51</v>
      </c>
      <c r="S2411" s="72">
        <f t="shared" si="300"/>
        <v>43.363308534827162</v>
      </c>
    </row>
    <row r="2412" spans="1:19" x14ac:dyDescent="0.25">
      <c r="A2412" s="68">
        <f t="shared" si="303"/>
        <v>2410</v>
      </c>
      <c r="B2412" s="68" t="s">
        <v>84</v>
      </c>
      <c r="C2412" s="68" t="s">
        <v>2874</v>
      </c>
      <c r="D2412" s="68" t="s">
        <v>3088</v>
      </c>
      <c r="E2412" s="68" t="str">
        <f t="shared" si="301"/>
        <v>SERV</v>
      </c>
      <c r="F2412" s="68" t="s">
        <v>2873</v>
      </c>
      <c r="G2412" s="68">
        <f t="shared" si="302"/>
        <v>150</v>
      </c>
      <c r="H2412" s="68">
        <f t="shared" si="304"/>
        <v>45</v>
      </c>
      <c r="I2412" s="68" t="str">
        <f t="shared" si="297"/>
        <v>150_45_SERV</v>
      </c>
      <c r="J2412" s="60">
        <v>40.4831742103582</v>
      </c>
      <c r="K2412" s="60">
        <v>62.626994861710301</v>
      </c>
      <c r="L2412" s="60">
        <v>43.335985658463798</v>
      </c>
      <c r="M2412" s="68">
        <v>9</v>
      </c>
      <c r="N2412" s="70">
        <f t="shared" si="298"/>
        <v>0.61538461538461542</v>
      </c>
      <c r="O2412" s="71">
        <v>5370967.6799999997</v>
      </c>
      <c r="P2412" s="57">
        <f t="shared" si="299"/>
        <v>0.38981179780409031</v>
      </c>
      <c r="Q2412" s="68">
        <v>8</v>
      </c>
      <c r="R2412" s="68">
        <v>15</v>
      </c>
      <c r="S2412" s="72">
        <f t="shared" si="300"/>
        <v>48.815384910177436</v>
      </c>
    </row>
    <row r="2413" spans="1:19" x14ac:dyDescent="0.25">
      <c r="A2413" s="68">
        <f t="shared" si="303"/>
        <v>2411</v>
      </c>
      <c r="B2413" s="68" t="s">
        <v>84</v>
      </c>
      <c r="C2413" s="68" t="s">
        <v>2874</v>
      </c>
      <c r="D2413" s="68" t="s">
        <v>2893</v>
      </c>
      <c r="E2413" s="68" t="str">
        <f t="shared" si="301"/>
        <v>SOP</v>
      </c>
      <c r="F2413" s="68" t="s">
        <v>2873</v>
      </c>
      <c r="G2413" s="68">
        <f t="shared" si="302"/>
        <v>150</v>
      </c>
      <c r="H2413" s="68">
        <f t="shared" si="304"/>
        <v>45</v>
      </c>
      <c r="I2413" s="68" t="str">
        <f t="shared" si="297"/>
        <v>150_45_SOP</v>
      </c>
      <c r="J2413" s="60">
        <v>36.113754326064097</v>
      </c>
      <c r="K2413" s="60">
        <v>54.7114743670857</v>
      </c>
      <c r="L2413" s="60">
        <v>57.666884164361797</v>
      </c>
      <c r="M2413" s="68">
        <v>5</v>
      </c>
      <c r="N2413" s="70">
        <f t="shared" si="298"/>
        <v>0.38461538461538464</v>
      </c>
      <c r="O2413" s="71">
        <v>8407393.3399999999</v>
      </c>
      <c r="P2413" s="57">
        <f t="shared" si="299"/>
        <v>0.61018820219590963</v>
      </c>
      <c r="Q2413" s="68">
        <v>5</v>
      </c>
      <c r="R2413" s="68">
        <v>5</v>
      </c>
      <c r="S2413" s="72">
        <f t="shared" si="300"/>
        <v>49.497370952503864</v>
      </c>
    </row>
    <row r="2414" spans="1:19" x14ac:dyDescent="0.25">
      <c r="A2414" s="68">
        <f t="shared" si="303"/>
        <v>2412</v>
      </c>
      <c r="B2414" s="68" t="s">
        <v>84</v>
      </c>
      <c r="C2414" s="68" t="s">
        <v>151</v>
      </c>
      <c r="D2414" s="68" t="s">
        <v>2399</v>
      </c>
      <c r="E2414" s="68" t="str">
        <f t="shared" si="301"/>
        <v>AD</v>
      </c>
      <c r="F2414" s="68" t="s">
        <v>150</v>
      </c>
      <c r="G2414" s="68">
        <f t="shared" si="302"/>
        <v>150</v>
      </c>
      <c r="H2414" s="68">
        <f t="shared" si="304"/>
        <v>46</v>
      </c>
      <c r="I2414" s="68" t="str">
        <f t="shared" si="297"/>
        <v>150_46_AD</v>
      </c>
      <c r="J2414" s="60">
        <v>14.194982813874701</v>
      </c>
      <c r="K2414" s="60">
        <v>59.619871295686501</v>
      </c>
      <c r="L2414" s="60">
        <v>50.206813662757497</v>
      </c>
      <c r="M2414" s="68">
        <v>127</v>
      </c>
      <c r="N2414" s="70">
        <f t="shared" si="298"/>
        <v>0.77500000000000002</v>
      </c>
      <c r="O2414" s="71">
        <v>72285920.009000003</v>
      </c>
      <c r="P2414" s="57">
        <f t="shared" si="299"/>
        <v>0.75526953216174686</v>
      </c>
      <c r="Q2414" s="68">
        <v>93</v>
      </c>
      <c r="R2414" s="68">
        <v>234</v>
      </c>
      <c r="S2414" s="72">
        <f t="shared" si="300"/>
        <v>41.340555924106233</v>
      </c>
    </row>
    <row r="2415" spans="1:19" x14ac:dyDescent="0.25">
      <c r="A2415" s="68">
        <f t="shared" si="303"/>
        <v>2413</v>
      </c>
      <c r="B2415" s="68" t="s">
        <v>84</v>
      </c>
      <c r="C2415" s="68" t="s">
        <v>151</v>
      </c>
      <c r="D2415" s="68" t="s">
        <v>2860</v>
      </c>
      <c r="E2415" s="68" t="str">
        <f t="shared" si="301"/>
        <v>OP</v>
      </c>
      <c r="F2415" s="68" t="s">
        <v>150</v>
      </c>
      <c r="G2415" s="68">
        <f t="shared" si="302"/>
        <v>150</v>
      </c>
      <c r="H2415" s="68">
        <f t="shared" si="304"/>
        <v>46</v>
      </c>
      <c r="I2415" s="68" t="str">
        <f t="shared" si="297"/>
        <v>150_46_OP</v>
      </c>
      <c r="J2415" s="60">
        <v>48.583737476645702</v>
      </c>
      <c r="K2415" s="60">
        <v>67.953928285866297</v>
      </c>
      <c r="L2415" s="60">
        <v>25.710130113317199</v>
      </c>
      <c r="M2415" s="68">
        <v>28</v>
      </c>
      <c r="N2415" s="70">
        <f t="shared" si="298"/>
        <v>0.10833333333333334</v>
      </c>
      <c r="O2415" s="71">
        <v>15907224.998199999</v>
      </c>
      <c r="P2415" s="57">
        <f t="shared" si="299"/>
        <v>0.1662044611300004</v>
      </c>
      <c r="Q2415" s="68">
        <v>13</v>
      </c>
      <c r="R2415" s="68">
        <v>28</v>
      </c>
      <c r="S2415" s="72">
        <f t="shared" si="300"/>
        <v>47.41593195860974</v>
      </c>
    </row>
    <row r="2416" spans="1:19" x14ac:dyDescent="0.25">
      <c r="A2416" s="68">
        <f t="shared" si="303"/>
        <v>2414</v>
      </c>
      <c r="B2416" s="68" t="s">
        <v>84</v>
      </c>
      <c r="C2416" s="68" t="s">
        <v>151</v>
      </c>
      <c r="D2416" s="68" t="s">
        <v>3088</v>
      </c>
      <c r="E2416" s="68" t="str">
        <f t="shared" si="301"/>
        <v>SERV</v>
      </c>
      <c r="F2416" s="68" t="s">
        <v>150</v>
      </c>
      <c r="G2416" s="68">
        <f t="shared" si="302"/>
        <v>150</v>
      </c>
      <c r="H2416" s="68">
        <f t="shared" si="304"/>
        <v>46</v>
      </c>
      <c r="I2416" s="68" t="str">
        <f t="shared" si="297"/>
        <v>150_46_SERV</v>
      </c>
      <c r="J2416" s="60">
        <v>21.324035281510501</v>
      </c>
      <c r="K2416" s="60">
        <v>68.232818056429707</v>
      </c>
      <c r="L2416" s="60">
        <v>20.467557918692901</v>
      </c>
      <c r="M2416" s="68">
        <v>32</v>
      </c>
      <c r="N2416" s="70">
        <f t="shared" si="298"/>
        <v>0.11666666666666667</v>
      </c>
      <c r="O2416" s="71">
        <v>7515627.7300000004</v>
      </c>
      <c r="P2416" s="57">
        <f t="shared" si="299"/>
        <v>7.8526006708252702E-2</v>
      </c>
      <c r="Q2416" s="68">
        <v>14</v>
      </c>
      <c r="R2416" s="68">
        <v>32</v>
      </c>
      <c r="S2416" s="72">
        <f t="shared" si="300"/>
        <v>36.674803752211041</v>
      </c>
    </row>
    <row r="2417" spans="1:19" x14ac:dyDescent="0.25">
      <c r="A2417" s="68">
        <f t="shared" si="303"/>
        <v>2415</v>
      </c>
      <c r="B2417" s="68" t="s">
        <v>84</v>
      </c>
      <c r="C2417" s="68" t="s">
        <v>2824</v>
      </c>
      <c r="D2417" s="68" t="s">
        <v>2860</v>
      </c>
      <c r="E2417" s="68" t="str">
        <f t="shared" si="301"/>
        <v>OP</v>
      </c>
      <c r="F2417" s="68" t="s">
        <v>2823</v>
      </c>
      <c r="G2417" s="68">
        <f t="shared" si="302"/>
        <v>150</v>
      </c>
      <c r="H2417" s="68">
        <f t="shared" si="304"/>
        <v>47</v>
      </c>
      <c r="I2417" s="68" t="str">
        <f t="shared" si="297"/>
        <v>150_47_OP</v>
      </c>
      <c r="J2417" s="60">
        <v>37.807692220689297</v>
      </c>
      <c r="K2417" s="60">
        <v>98.566017002040795</v>
      </c>
      <c r="L2417" s="60">
        <v>36.661396930043999</v>
      </c>
      <c r="M2417" s="68">
        <v>35</v>
      </c>
      <c r="N2417" s="70">
        <f t="shared" si="298"/>
        <v>0.4</v>
      </c>
      <c r="O2417" s="71">
        <v>28797403.969999999</v>
      </c>
      <c r="P2417" s="57">
        <f t="shared" si="299"/>
        <v>0.47313974897233596</v>
      </c>
      <c r="Q2417" s="68">
        <v>14</v>
      </c>
      <c r="R2417" s="68">
        <v>36</v>
      </c>
      <c r="S2417" s="72">
        <f t="shared" si="300"/>
        <v>57.678368717591361</v>
      </c>
    </row>
    <row r="2418" spans="1:19" x14ac:dyDescent="0.25">
      <c r="A2418" s="68">
        <f t="shared" si="303"/>
        <v>2416</v>
      </c>
      <c r="B2418" s="68" t="s">
        <v>84</v>
      </c>
      <c r="C2418" s="68" t="s">
        <v>2824</v>
      </c>
      <c r="D2418" s="68" t="s">
        <v>3088</v>
      </c>
      <c r="E2418" s="68" t="str">
        <f t="shared" si="301"/>
        <v>SERV</v>
      </c>
      <c r="F2418" s="68" t="s">
        <v>2823</v>
      </c>
      <c r="G2418" s="68">
        <f t="shared" si="302"/>
        <v>150</v>
      </c>
      <c r="H2418" s="68">
        <f t="shared" si="304"/>
        <v>47</v>
      </c>
      <c r="I2418" s="68" t="str">
        <f t="shared" si="297"/>
        <v>150_47_SERV</v>
      </c>
      <c r="J2418" s="60">
        <v>25.4910103237168</v>
      </c>
      <c r="K2418" s="60">
        <v>93.590213752897597</v>
      </c>
      <c r="L2418" s="60">
        <v>49.837064732559597</v>
      </c>
      <c r="M2418" s="68">
        <v>38</v>
      </c>
      <c r="N2418" s="70">
        <f t="shared" si="298"/>
        <v>0.51428571428571423</v>
      </c>
      <c r="O2418" s="71">
        <v>31130454.870000001</v>
      </c>
      <c r="P2418" s="57">
        <f t="shared" si="299"/>
        <v>0.51147164577510473</v>
      </c>
      <c r="Q2418" s="68">
        <v>18</v>
      </c>
      <c r="R2418" s="68">
        <v>44</v>
      </c>
      <c r="S2418" s="72">
        <f t="shared" si="300"/>
        <v>56.306096269724662</v>
      </c>
    </row>
    <row r="2419" spans="1:19" x14ac:dyDescent="0.25">
      <c r="A2419" s="68">
        <f t="shared" si="303"/>
        <v>2417</v>
      </c>
      <c r="B2419" s="68" t="s">
        <v>84</v>
      </c>
      <c r="C2419" s="68" t="s">
        <v>2824</v>
      </c>
      <c r="D2419" s="68" t="s">
        <v>2893</v>
      </c>
      <c r="E2419" s="68" t="str">
        <f t="shared" si="301"/>
        <v>SOP</v>
      </c>
      <c r="F2419" s="68" t="s">
        <v>2823</v>
      </c>
      <c r="G2419" s="68">
        <f t="shared" si="302"/>
        <v>150</v>
      </c>
      <c r="H2419" s="68">
        <f t="shared" si="304"/>
        <v>47</v>
      </c>
      <c r="I2419" s="68" t="str">
        <f t="shared" si="297"/>
        <v>150_47_SOP</v>
      </c>
      <c r="J2419" s="60">
        <v>42.566583618846401</v>
      </c>
      <c r="K2419" s="60">
        <v>53.254423945783103</v>
      </c>
      <c r="L2419" s="60">
        <v>19.568850515710899</v>
      </c>
      <c r="M2419" s="68">
        <v>4</v>
      </c>
      <c r="N2419" s="70">
        <f t="shared" si="298"/>
        <v>8.5714285714285715E-2</v>
      </c>
      <c r="O2419" s="71">
        <v>936619.43</v>
      </c>
      <c r="P2419" s="57">
        <f t="shared" si="299"/>
        <v>1.5388605252559244E-2</v>
      </c>
      <c r="Q2419" s="68">
        <v>3</v>
      </c>
      <c r="R2419" s="68">
        <v>4</v>
      </c>
      <c r="S2419" s="72">
        <f t="shared" si="300"/>
        <v>38.463286026780132</v>
      </c>
    </row>
    <row r="2420" spans="1:19" x14ac:dyDescent="0.25">
      <c r="A2420" s="68">
        <f t="shared" si="303"/>
        <v>2418</v>
      </c>
      <c r="B2420" s="68" t="s">
        <v>84</v>
      </c>
      <c r="C2420" s="68" t="s">
        <v>3049</v>
      </c>
      <c r="D2420" s="68" t="s">
        <v>3088</v>
      </c>
      <c r="E2420" s="68" t="str">
        <f t="shared" si="301"/>
        <v>SERV</v>
      </c>
      <c r="F2420" s="68" t="s">
        <v>3048</v>
      </c>
      <c r="G2420" s="68">
        <f t="shared" si="302"/>
        <v>150</v>
      </c>
      <c r="H2420" s="68">
        <f t="shared" si="304"/>
        <v>48</v>
      </c>
      <c r="I2420" s="68" t="str">
        <f t="shared" si="297"/>
        <v>150_48_SERV</v>
      </c>
      <c r="J2420" s="60">
        <v>31.420869354640001</v>
      </c>
      <c r="K2420" s="60">
        <v>56.586322689887702</v>
      </c>
      <c r="L2420" s="60">
        <v>45.2755983698816</v>
      </c>
      <c r="M2420" s="68">
        <v>47</v>
      </c>
      <c r="N2420" s="70">
        <f t="shared" si="298"/>
        <v>1</v>
      </c>
      <c r="O2420" s="71">
        <v>86444928.521149993</v>
      </c>
      <c r="P2420" s="57">
        <f t="shared" si="299"/>
        <v>1</v>
      </c>
      <c r="Q2420" s="68">
        <v>19</v>
      </c>
      <c r="R2420" s="68">
        <v>51</v>
      </c>
      <c r="S2420" s="72">
        <f t="shared" si="300"/>
        <v>44.427596804803102</v>
      </c>
    </row>
    <row r="2421" spans="1:19" x14ac:dyDescent="0.25">
      <c r="A2421" s="68">
        <f t="shared" si="303"/>
        <v>2419</v>
      </c>
      <c r="B2421" s="68" t="s">
        <v>84</v>
      </c>
      <c r="C2421" s="68" t="s">
        <v>1229</v>
      </c>
      <c r="D2421" s="68" t="s">
        <v>2399</v>
      </c>
      <c r="E2421" s="68" t="str">
        <f t="shared" si="301"/>
        <v>AD</v>
      </c>
      <c r="F2421" s="68" t="s">
        <v>1228</v>
      </c>
      <c r="G2421" s="68">
        <f t="shared" si="302"/>
        <v>150</v>
      </c>
      <c r="H2421" s="68">
        <f t="shared" si="304"/>
        <v>49</v>
      </c>
      <c r="I2421" s="68" t="str">
        <f t="shared" si="297"/>
        <v>150_49_AD</v>
      </c>
      <c r="J2421" s="60">
        <v>10.672436602804501</v>
      </c>
      <c r="K2421" s="60">
        <v>70.653738684364797</v>
      </c>
      <c r="L2421" s="60">
        <v>81.871935346122399</v>
      </c>
      <c r="M2421" s="68">
        <v>45</v>
      </c>
      <c r="N2421" s="70">
        <f t="shared" si="298"/>
        <v>0.36363636363636365</v>
      </c>
      <c r="O2421" s="71">
        <v>104120771.08</v>
      </c>
      <c r="P2421" s="57">
        <f t="shared" si="299"/>
        <v>0.35164982775375703</v>
      </c>
      <c r="Q2421" s="68">
        <v>44</v>
      </c>
      <c r="R2421" s="68">
        <v>86</v>
      </c>
      <c r="S2421" s="72">
        <f t="shared" si="300"/>
        <v>54.399370211097228</v>
      </c>
    </row>
    <row r="2422" spans="1:19" x14ac:dyDescent="0.25">
      <c r="A2422" s="68">
        <f t="shared" si="303"/>
        <v>2420</v>
      </c>
      <c r="B2422" s="68" t="s">
        <v>84</v>
      </c>
      <c r="C2422" s="68" t="s">
        <v>1229</v>
      </c>
      <c r="D2422" s="68" t="s">
        <v>3088</v>
      </c>
      <c r="E2422" s="68" t="str">
        <f t="shared" si="301"/>
        <v>SERV</v>
      </c>
      <c r="F2422" s="69" t="s">
        <v>1228</v>
      </c>
      <c r="G2422" s="68">
        <f t="shared" si="302"/>
        <v>150</v>
      </c>
      <c r="H2422" s="68">
        <f t="shared" si="304"/>
        <v>49</v>
      </c>
      <c r="I2422" s="68" t="str">
        <f t="shared" si="297"/>
        <v>150_49_SERV</v>
      </c>
      <c r="J2422" s="60">
        <v>13.2988198468426</v>
      </c>
      <c r="K2422" s="60">
        <v>67.905137706978195</v>
      </c>
      <c r="L2422" s="60">
        <v>76.728099502422594</v>
      </c>
      <c r="M2422" s="68">
        <v>52</v>
      </c>
      <c r="N2422" s="70">
        <f t="shared" si="298"/>
        <v>0.60330578512396693</v>
      </c>
      <c r="O2422" s="71">
        <v>191651983.90000001</v>
      </c>
      <c r="P2422" s="57">
        <f t="shared" si="299"/>
        <v>0.64727130262336519</v>
      </c>
      <c r="Q2422" s="68">
        <v>73</v>
      </c>
      <c r="R2422" s="68">
        <v>156</v>
      </c>
      <c r="S2422" s="72">
        <f t="shared" si="300"/>
        <v>52.644019018747798</v>
      </c>
    </row>
    <row r="2423" spans="1:19" x14ac:dyDescent="0.25">
      <c r="A2423" s="68">
        <f t="shared" si="303"/>
        <v>2421</v>
      </c>
      <c r="B2423" s="68" t="s">
        <v>84</v>
      </c>
      <c r="C2423" s="68" t="s">
        <v>1229</v>
      </c>
      <c r="D2423" s="68" t="s">
        <v>2893</v>
      </c>
      <c r="E2423" s="68" t="str">
        <f t="shared" si="301"/>
        <v>SOP</v>
      </c>
      <c r="F2423" s="68" t="s">
        <v>1228</v>
      </c>
      <c r="G2423" s="68">
        <f t="shared" si="302"/>
        <v>150</v>
      </c>
      <c r="H2423" s="68">
        <f t="shared" si="304"/>
        <v>49</v>
      </c>
      <c r="I2423" s="68" t="str">
        <f t="shared" si="297"/>
        <v>150_49_SOP</v>
      </c>
      <c r="J2423" s="60">
        <v>53.624824821454702</v>
      </c>
      <c r="K2423" s="60">
        <v>78.654461596385502</v>
      </c>
      <c r="L2423" s="60">
        <v>52.861310483998302</v>
      </c>
      <c r="M2423" s="68">
        <v>1</v>
      </c>
      <c r="N2423" s="70">
        <f t="shared" si="298"/>
        <v>3.3057851239669422E-2</v>
      </c>
      <c r="O2423" s="71">
        <v>319444.88</v>
      </c>
      <c r="P2423" s="57">
        <f t="shared" si="299"/>
        <v>1.0788696228777447E-3</v>
      </c>
      <c r="Q2423" s="68">
        <v>4</v>
      </c>
      <c r="R2423" s="68">
        <v>4</v>
      </c>
      <c r="S2423" s="72">
        <f t="shared" si="300"/>
        <v>61.713532300612833</v>
      </c>
    </row>
    <row r="2424" spans="1:19" x14ac:dyDescent="0.25">
      <c r="A2424" s="68">
        <f t="shared" si="303"/>
        <v>2422</v>
      </c>
      <c r="B2424" s="68" t="s">
        <v>84</v>
      </c>
      <c r="C2424" s="68" t="s">
        <v>2217</v>
      </c>
      <c r="D2424" s="68" t="s">
        <v>2399</v>
      </c>
      <c r="E2424" s="68" t="str">
        <f t="shared" si="301"/>
        <v>AD</v>
      </c>
      <c r="F2424" s="68" t="s">
        <v>2216</v>
      </c>
      <c r="G2424" s="68">
        <f t="shared" si="302"/>
        <v>150</v>
      </c>
      <c r="H2424" s="68">
        <f t="shared" si="304"/>
        <v>50</v>
      </c>
      <c r="I2424" s="68" t="str">
        <f t="shared" si="297"/>
        <v>150_50_AD</v>
      </c>
      <c r="J2424" s="60">
        <v>29.604471088176801</v>
      </c>
      <c r="K2424" s="60">
        <v>63.968805613396697</v>
      </c>
      <c r="L2424" s="60">
        <v>46.806102499971701</v>
      </c>
      <c r="M2424" s="68">
        <v>9</v>
      </c>
      <c r="N2424" s="70">
        <f t="shared" si="298"/>
        <v>0.20930232558139536</v>
      </c>
      <c r="O2424" s="71">
        <v>16768749.59</v>
      </c>
      <c r="P2424" s="57">
        <f t="shared" si="299"/>
        <v>0.20223033818170807</v>
      </c>
      <c r="Q2424" s="68">
        <v>9</v>
      </c>
      <c r="R2424" s="68">
        <v>9</v>
      </c>
      <c r="S2424" s="72">
        <f t="shared" si="300"/>
        <v>46.793126400515064</v>
      </c>
    </row>
    <row r="2425" spans="1:19" x14ac:dyDescent="0.25">
      <c r="A2425" s="68">
        <f t="shared" si="303"/>
        <v>2423</v>
      </c>
      <c r="B2425" s="68" t="s">
        <v>84</v>
      </c>
      <c r="C2425" s="68" t="s">
        <v>2217</v>
      </c>
      <c r="D2425" s="68" t="s">
        <v>2860</v>
      </c>
      <c r="E2425" s="68" t="str">
        <f t="shared" si="301"/>
        <v>OP</v>
      </c>
      <c r="F2425" s="68" t="s">
        <v>2216</v>
      </c>
      <c r="G2425" s="68">
        <f t="shared" si="302"/>
        <v>150</v>
      </c>
      <c r="H2425" s="68">
        <f t="shared" si="304"/>
        <v>50</v>
      </c>
      <c r="I2425" s="68" t="str">
        <f t="shared" si="297"/>
        <v>150_50_OP</v>
      </c>
      <c r="J2425" s="60">
        <v>40.362498995262399</v>
      </c>
      <c r="K2425" s="60">
        <v>54.855841569487197</v>
      </c>
      <c r="L2425" s="60">
        <v>32.375345165738899</v>
      </c>
      <c r="M2425" s="68">
        <v>24</v>
      </c>
      <c r="N2425" s="70">
        <f t="shared" si="298"/>
        <v>0.27906976744186046</v>
      </c>
      <c r="O2425" s="71">
        <v>14342629.91</v>
      </c>
      <c r="P2425" s="57">
        <f t="shared" si="299"/>
        <v>0.172971447963186</v>
      </c>
      <c r="Q2425" s="68">
        <v>12</v>
      </c>
      <c r="R2425" s="68">
        <v>24</v>
      </c>
      <c r="S2425" s="72">
        <f t="shared" si="300"/>
        <v>42.531228576829498</v>
      </c>
    </row>
    <row r="2426" spans="1:19" x14ac:dyDescent="0.25">
      <c r="A2426" s="68">
        <f t="shared" si="303"/>
        <v>2424</v>
      </c>
      <c r="B2426" s="68" t="s">
        <v>84</v>
      </c>
      <c r="C2426" s="68" t="s">
        <v>2217</v>
      </c>
      <c r="D2426" s="68" t="s">
        <v>3088</v>
      </c>
      <c r="E2426" s="68" t="str">
        <f t="shared" si="301"/>
        <v>SERV</v>
      </c>
      <c r="F2426" s="69" t="s">
        <v>2216</v>
      </c>
      <c r="G2426" s="68">
        <f t="shared" si="302"/>
        <v>150</v>
      </c>
      <c r="H2426" s="68">
        <f t="shared" si="304"/>
        <v>50</v>
      </c>
      <c r="I2426" s="68" t="str">
        <f t="shared" si="297"/>
        <v>150_50_SERV</v>
      </c>
      <c r="J2426" s="60">
        <v>26.624712887806499</v>
      </c>
      <c r="K2426" s="60">
        <v>66.585359246144293</v>
      </c>
      <c r="L2426" s="60">
        <v>55.364834566737997</v>
      </c>
      <c r="M2426" s="68">
        <v>44</v>
      </c>
      <c r="N2426" s="70">
        <f t="shared" si="298"/>
        <v>0.51162790697674421</v>
      </c>
      <c r="O2426" s="71">
        <v>51807680.719999902</v>
      </c>
      <c r="P2426" s="57">
        <f t="shared" si="299"/>
        <v>0.62479821385510581</v>
      </c>
      <c r="Q2426" s="68">
        <v>22</v>
      </c>
      <c r="R2426" s="68">
        <v>52</v>
      </c>
      <c r="S2426" s="72">
        <f t="shared" si="300"/>
        <v>49.524968900229595</v>
      </c>
    </row>
    <row r="2427" spans="1:19" x14ac:dyDescent="0.25">
      <c r="A2427" s="68">
        <f t="shared" si="303"/>
        <v>2425</v>
      </c>
      <c r="B2427" s="68" t="s">
        <v>84</v>
      </c>
      <c r="C2427" s="68" t="s">
        <v>391</v>
      </c>
      <c r="D2427" s="68" t="s">
        <v>2399</v>
      </c>
      <c r="E2427" s="68" t="str">
        <f t="shared" si="301"/>
        <v>AD</v>
      </c>
      <c r="F2427" s="68" t="s">
        <v>390</v>
      </c>
      <c r="G2427" s="68">
        <f t="shared" si="302"/>
        <v>150</v>
      </c>
      <c r="H2427" s="68">
        <f t="shared" si="304"/>
        <v>51</v>
      </c>
      <c r="I2427" s="68" t="str">
        <f t="shared" si="297"/>
        <v>150_51_AD</v>
      </c>
      <c r="J2427" s="60">
        <v>15.944689755481599</v>
      </c>
      <c r="K2427" s="60">
        <v>61.542072732583698</v>
      </c>
      <c r="L2427" s="60">
        <v>57.395512041320202</v>
      </c>
      <c r="M2427" s="68">
        <v>60</v>
      </c>
      <c r="N2427" s="70">
        <f t="shared" si="298"/>
        <v>0.56000000000000005</v>
      </c>
      <c r="O2427" s="71">
        <v>79086367.399999902</v>
      </c>
      <c r="P2427" s="57">
        <f t="shared" si="299"/>
        <v>0.46846404899974592</v>
      </c>
      <c r="Q2427" s="68">
        <v>56</v>
      </c>
      <c r="R2427" s="68">
        <v>94</v>
      </c>
      <c r="S2427" s="72">
        <f t="shared" si="300"/>
        <v>44.96075817646183</v>
      </c>
    </row>
    <row r="2428" spans="1:19" x14ac:dyDescent="0.25">
      <c r="A2428" s="68">
        <f t="shared" si="303"/>
        <v>2426</v>
      </c>
      <c r="B2428" s="68" t="s">
        <v>84</v>
      </c>
      <c r="C2428" s="68" t="s">
        <v>391</v>
      </c>
      <c r="D2428" s="68" t="s">
        <v>3088</v>
      </c>
      <c r="E2428" s="68" t="str">
        <f t="shared" si="301"/>
        <v>SERV</v>
      </c>
      <c r="F2428" s="68" t="s">
        <v>390</v>
      </c>
      <c r="G2428" s="68">
        <f t="shared" si="302"/>
        <v>150</v>
      </c>
      <c r="H2428" s="68">
        <f t="shared" si="304"/>
        <v>51</v>
      </c>
      <c r="I2428" s="68" t="str">
        <f t="shared" si="297"/>
        <v>150_51_SERV</v>
      </c>
      <c r="J2428" s="60">
        <v>27.0373357658811</v>
      </c>
      <c r="K2428" s="60">
        <v>68.8956888699839</v>
      </c>
      <c r="L2428" s="60">
        <v>35.090543947479503</v>
      </c>
      <c r="M2428" s="68">
        <v>85</v>
      </c>
      <c r="N2428" s="70">
        <f t="shared" si="298"/>
        <v>0.42</v>
      </c>
      <c r="O2428" s="71">
        <v>89086972.686000004</v>
      </c>
      <c r="P2428" s="57">
        <f t="shared" si="299"/>
        <v>0.52770212249770598</v>
      </c>
      <c r="Q2428" s="68">
        <v>42</v>
      </c>
      <c r="R2428" s="68">
        <v>91</v>
      </c>
      <c r="S2428" s="72">
        <f t="shared" si="300"/>
        <v>43.674522861114838</v>
      </c>
    </row>
    <row r="2429" spans="1:19" x14ac:dyDescent="0.25">
      <c r="A2429" s="68">
        <f t="shared" si="303"/>
        <v>2427</v>
      </c>
      <c r="B2429" s="68" t="s">
        <v>84</v>
      </c>
      <c r="C2429" s="68" t="s">
        <v>391</v>
      </c>
      <c r="D2429" s="68" t="s">
        <v>2893</v>
      </c>
      <c r="E2429" s="68" t="str">
        <f t="shared" si="301"/>
        <v>SOP</v>
      </c>
      <c r="F2429" s="68" t="s">
        <v>390</v>
      </c>
      <c r="G2429" s="68">
        <f t="shared" si="302"/>
        <v>150</v>
      </c>
      <c r="H2429" s="68">
        <f t="shared" si="304"/>
        <v>51</v>
      </c>
      <c r="I2429" s="68" t="str">
        <f t="shared" si="297"/>
        <v>150_51_SOP</v>
      </c>
      <c r="J2429" s="60">
        <v>50.443209448856599</v>
      </c>
      <c r="K2429" s="60">
        <v>79.293263168954894</v>
      </c>
      <c r="L2429" s="60">
        <v>54.216728701536702</v>
      </c>
      <c r="M2429" s="68">
        <v>3</v>
      </c>
      <c r="N2429" s="70">
        <f t="shared" si="298"/>
        <v>0.02</v>
      </c>
      <c r="O2429" s="71">
        <v>647229.11</v>
      </c>
      <c r="P2429" s="57">
        <f t="shared" si="299"/>
        <v>3.8338285025479916E-3</v>
      </c>
      <c r="Q2429" s="68">
        <v>2</v>
      </c>
      <c r="R2429" s="68">
        <v>3</v>
      </c>
      <c r="S2429" s="72">
        <f t="shared" si="300"/>
        <v>61.317733773116068</v>
      </c>
    </row>
    <row r="2430" spans="1:19" x14ac:dyDescent="0.25">
      <c r="A2430" s="68">
        <f t="shared" si="303"/>
        <v>2428</v>
      </c>
      <c r="B2430" s="68" t="s">
        <v>84</v>
      </c>
      <c r="C2430" s="68" t="s">
        <v>2589</v>
      </c>
      <c r="D2430" s="68" t="s">
        <v>2860</v>
      </c>
      <c r="E2430" s="68" t="str">
        <f t="shared" si="301"/>
        <v>OP</v>
      </c>
      <c r="F2430" s="68" t="s">
        <v>2588</v>
      </c>
      <c r="G2430" s="68">
        <f t="shared" si="302"/>
        <v>150</v>
      </c>
      <c r="H2430" s="68">
        <f t="shared" si="304"/>
        <v>52</v>
      </c>
      <c r="I2430" s="68" t="str">
        <f t="shared" si="297"/>
        <v>150_52_OP</v>
      </c>
      <c r="J2430" s="60">
        <v>26.538698908583399</v>
      </c>
      <c r="K2430" s="60">
        <v>60.682005009814198</v>
      </c>
      <c r="L2430" s="60">
        <v>25.587532672247399</v>
      </c>
      <c r="M2430" s="68">
        <v>86</v>
      </c>
      <c r="N2430" s="70">
        <f t="shared" si="298"/>
        <v>0.48739495798319327</v>
      </c>
      <c r="O2430" s="71">
        <v>88137225.999999896</v>
      </c>
      <c r="P2430" s="57">
        <f t="shared" si="299"/>
        <v>0.52069213410706294</v>
      </c>
      <c r="Q2430" s="68">
        <v>58</v>
      </c>
      <c r="R2430" s="68">
        <v>102</v>
      </c>
      <c r="S2430" s="72">
        <f t="shared" si="300"/>
        <v>37.602745530214996</v>
      </c>
    </row>
    <row r="2431" spans="1:19" x14ac:dyDescent="0.25">
      <c r="A2431" s="68">
        <f t="shared" si="303"/>
        <v>2429</v>
      </c>
      <c r="B2431" s="68" t="s">
        <v>84</v>
      </c>
      <c r="C2431" s="68" t="s">
        <v>2589</v>
      </c>
      <c r="D2431" s="68" t="s">
        <v>3088</v>
      </c>
      <c r="E2431" s="68" t="str">
        <f t="shared" si="301"/>
        <v>SERV</v>
      </c>
      <c r="F2431" s="68" t="s">
        <v>2588</v>
      </c>
      <c r="G2431" s="68">
        <f t="shared" si="302"/>
        <v>150</v>
      </c>
      <c r="H2431" s="68">
        <f t="shared" si="304"/>
        <v>52</v>
      </c>
      <c r="I2431" s="68" t="str">
        <f t="shared" si="297"/>
        <v>150_52_SERV</v>
      </c>
      <c r="J2431" s="60">
        <v>32.581134230856499</v>
      </c>
      <c r="K2431" s="60">
        <v>59.223890096318001</v>
      </c>
      <c r="L2431" s="60">
        <v>39.507941807458103</v>
      </c>
      <c r="M2431" s="68">
        <v>127</v>
      </c>
      <c r="N2431" s="70">
        <f t="shared" si="298"/>
        <v>0.51260504201680668</v>
      </c>
      <c r="O2431" s="71">
        <v>81132137.269999906</v>
      </c>
      <c r="P2431" s="57">
        <f t="shared" si="299"/>
        <v>0.47930786589293706</v>
      </c>
      <c r="Q2431" s="68">
        <v>61</v>
      </c>
      <c r="R2431" s="68">
        <v>134</v>
      </c>
      <c r="S2431" s="72">
        <f t="shared" si="300"/>
        <v>43.770988711544199</v>
      </c>
    </row>
    <row r="2432" spans="1:19" x14ac:dyDescent="0.25">
      <c r="A2432" s="68">
        <f t="shared" si="303"/>
        <v>2430</v>
      </c>
      <c r="B2432" s="68" t="s">
        <v>84</v>
      </c>
      <c r="C2432" s="68" t="s">
        <v>542</v>
      </c>
      <c r="D2432" s="68" t="s">
        <v>2399</v>
      </c>
      <c r="E2432" s="68" t="str">
        <f t="shared" si="301"/>
        <v>AD</v>
      </c>
      <c r="F2432" s="68" t="s">
        <v>541</v>
      </c>
      <c r="G2432" s="68">
        <f t="shared" si="302"/>
        <v>150</v>
      </c>
      <c r="H2432" s="68">
        <f t="shared" si="304"/>
        <v>53</v>
      </c>
      <c r="I2432" s="68" t="str">
        <f t="shared" si="297"/>
        <v>150_53_AD</v>
      </c>
      <c r="J2432" s="60">
        <v>38.857382870084102</v>
      </c>
      <c r="K2432" s="60">
        <v>83.016371132816701</v>
      </c>
      <c r="L2432" s="60">
        <v>56.510033324089001</v>
      </c>
      <c r="M2432" s="68">
        <v>8</v>
      </c>
      <c r="N2432" s="70">
        <f t="shared" si="298"/>
        <v>5.7692307692307696E-2</v>
      </c>
      <c r="O2432" s="71">
        <v>1769179</v>
      </c>
      <c r="P2432" s="57">
        <f t="shared" si="299"/>
        <v>1.9845245361975721E-2</v>
      </c>
      <c r="Q2432" s="68">
        <v>6</v>
      </c>
      <c r="R2432" s="68">
        <v>9</v>
      </c>
      <c r="S2432" s="72">
        <f t="shared" si="300"/>
        <v>59.461262442329932</v>
      </c>
    </row>
    <row r="2433" spans="1:19" x14ac:dyDescent="0.25">
      <c r="A2433" s="68">
        <f t="shared" si="303"/>
        <v>2431</v>
      </c>
      <c r="B2433" s="68" t="s">
        <v>84</v>
      </c>
      <c r="C2433" s="68" t="s">
        <v>542</v>
      </c>
      <c r="D2433" s="68" t="s">
        <v>2456</v>
      </c>
      <c r="E2433" s="68" t="str">
        <f t="shared" si="301"/>
        <v>AR</v>
      </c>
      <c r="F2433" s="68" t="s">
        <v>541</v>
      </c>
      <c r="G2433" s="68">
        <f t="shared" si="302"/>
        <v>150</v>
      </c>
      <c r="H2433" s="68">
        <f t="shared" si="304"/>
        <v>53</v>
      </c>
      <c r="I2433" s="68" t="str">
        <f t="shared" si="297"/>
        <v>150_53_AR</v>
      </c>
      <c r="J2433" s="60">
        <v>72.142384199912797</v>
      </c>
      <c r="K2433" s="60">
        <v>45.647974315021798</v>
      </c>
      <c r="L2433" s="60">
        <v>18.938517285493599</v>
      </c>
      <c r="M2433" s="68">
        <v>3</v>
      </c>
      <c r="N2433" s="70">
        <f t="shared" si="298"/>
        <v>2.8846153846153848E-2</v>
      </c>
      <c r="O2433" s="71">
        <v>3811420</v>
      </c>
      <c r="P2433" s="57">
        <f t="shared" si="299"/>
        <v>4.2753483439234533E-2</v>
      </c>
      <c r="Q2433" s="68">
        <v>3</v>
      </c>
      <c r="R2433" s="68">
        <v>5</v>
      </c>
      <c r="S2433" s="72">
        <f t="shared" si="300"/>
        <v>45.576291933476064</v>
      </c>
    </row>
    <row r="2434" spans="1:19" x14ac:dyDescent="0.25">
      <c r="A2434" s="68">
        <f t="shared" si="303"/>
        <v>2432</v>
      </c>
      <c r="B2434" s="68" t="s">
        <v>84</v>
      </c>
      <c r="C2434" s="68" t="s">
        <v>542</v>
      </c>
      <c r="D2434" s="68" t="s">
        <v>3088</v>
      </c>
      <c r="E2434" s="68" t="str">
        <f t="shared" si="301"/>
        <v>SERV</v>
      </c>
      <c r="F2434" s="68" t="s">
        <v>541</v>
      </c>
      <c r="G2434" s="68">
        <f t="shared" si="302"/>
        <v>150</v>
      </c>
      <c r="H2434" s="68">
        <f t="shared" si="304"/>
        <v>53</v>
      </c>
      <c r="I2434" s="68" t="str">
        <f t="shared" si="297"/>
        <v>150_53_SERV</v>
      </c>
      <c r="J2434" s="60">
        <v>18.839528999090199</v>
      </c>
      <c r="K2434" s="60">
        <v>69.352599967317801</v>
      </c>
      <c r="L2434" s="60">
        <v>35.684660334973998</v>
      </c>
      <c r="M2434" s="68">
        <v>216</v>
      </c>
      <c r="N2434" s="70">
        <f t="shared" si="298"/>
        <v>0.91346153846153844</v>
      </c>
      <c r="O2434" s="71">
        <v>83568160.197999999</v>
      </c>
      <c r="P2434" s="57">
        <f t="shared" si="299"/>
        <v>0.9374012711987898</v>
      </c>
      <c r="Q2434" s="68">
        <v>95</v>
      </c>
      <c r="R2434" s="68">
        <v>231</v>
      </c>
      <c r="S2434" s="72">
        <f t="shared" si="300"/>
        <v>41.292263100460666</v>
      </c>
    </row>
    <row r="2435" spans="1:19" x14ac:dyDescent="0.25">
      <c r="A2435" s="68">
        <f t="shared" si="303"/>
        <v>2433</v>
      </c>
      <c r="B2435" s="68" t="s">
        <v>84</v>
      </c>
      <c r="C2435" s="68" t="s">
        <v>592</v>
      </c>
      <c r="D2435" s="68" t="s">
        <v>2399</v>
      </c>
      <c r="E2435" s="68" t="str">
        <f t="shared" si="301"/>
        <v>AD</v>
      </c>
      <c r="F2435" s="68" t="s">
        <v>591</v>
      </c>
      <c r="G2435" s="68">
        <f t="shared" si="302"/>
        <v>150</v>
      </c>
      <c r="H2435" s="68">
        <f t="shared" si="304"/>
        <v>54</v>
      </c>
      <c r="I2435" s="68" t="str">
        <f t="shared" ref="I2435:I2498" si="305">CONCATENATE(G2435,"_",H2435,"_",E2435)</f>
        <v>150_54_AD</v>
      </c>
      <c r="J2435" s="60">
        <v>25.353230505492601</v>
      </c>
      <c r="K2435" s="60">
        <v>57.247881831585097</v>
      </c>
      <c r="L2435" s="60">
        <v>63.640492281984798</v>
      </c>
      <c r="M2435" s="68">
        <v>36</v>
      </c>
      <c r="N2435" s="70">
        <f t="shared" ref="N2435:N2498" si="306">Q2435/SUMIF($C$3:$C$3832,C2435,$Q$3:$Q$3832)</f>
        <v>7.101449275362319E-2</v>
      </c>
      <c r="O2435" s="71">
        <v>103195500.79000001</v>
      </c>
      <c r="P2435" s="57">
        <f t="shared" ref="P2435:P2498" si="307">O2435/SUMIF($C$3:$C$3832,C2435,$O$3:$O$3832)</f>
        <v>6.2098100889163031E-2</v>
      </c>
      <c r="Q2435" s="68">
        <v>49</v>
      </c>
      <c r="R2435" s="68">
        <v>61</v>
      </c>
      <c r="S2435" s="72">
        <f t="shared" ref="S2435:S2498" si="308">AVERAGE(J2435:L2435)</f>
        <v>48.747201539687495</v>
      </c>
    </row>
    <row r="2436" spans="1:19" x14ac:dyDescent="0.25">
      <c r="A2436" s="68">
        <f t="shared" si="303"/>
        <v>2434</v>
      </c>
      <c r="B2436" s="68" t="s">
        <v>84</v>
      </c>
      <c r="C2436" s="68" t="s">
        <v>592</v>
      </c>
      <c r="D2436" s="68" t="s">
        <v>3088</v>
      </c>
      <c r="E2436" s="68" t="str">
        <f t="shared" ref="E2436:E2499" si="309">IF(D2436="Adquisiciones","AD",IF(D2436="Arrendamientos","AR",IF(D2436="Servicios","SERV",IF(D2436="Obra pública","OP",IF(D2436="Servicios relacionados con la OP","SOP","")))))</f>
        <v>SERV</v>
      </c>
      <c r="F2436" s="68" t="s">
        <v>591</v>
      </c>
      <c r="G2436" s="68">
        <f t="shared" ref="G2436:G2499" si="310">IF(B2436&lt;&gt;B2435,G2435+1,G2435)</f>
        <v>150</v>
      </c>
      <c r="H2436" s="68">
        <f t="shared" si="304"/>
        <v>54</v>
      </c>
      <c r="I2436" s="68" t="str">
        <f t="shared" si="305"/>
        <v>150_54_SERV</v>
      </c>
      <c r="J2436" s="60">
        <v>20.376034190821201</v>
      </c>
      <c r="K2436" s="60">
        <v>70.058086221217806</v>
      </c>
      <c r="L2436" s="60">
        <v>60.457245727919002</v>
      </c>
      <c r="M2436" s="68">
        <v>1224</v>
      </c>
      <c r="N2436" s="70">
        <f t="shared" si="306"/>
        <v>0.91159420289855075</v>
      </c>
      <c r="O2436" s="71">
        <v>1542513884.6956601</v>
      </c>
      <c r="P2436" s="57">
        <f t="shared" si="307"/>
        <v>0.92821084351041783</v>
      </c>
      <c r="Q2436" s="68">
        <v>629</v>
      </c>
      <c r="R2436" s="68">
        <v>1238</v>
      </c>
      <c r="S2436" s="72">
        <f t="shared" si="308"/>
        <v>50.297122046652667</v>
      </c>
    </row>
    <row r="2437" spans="1:19" x14ac:dyDescent="0.25">
      <c r="A2437" s="68">
        <f t="shared" ref="A2437:A2500" si="311">A2436+1</f>
        <v>2435</v>
      </c>
      <c r="B2437" s="68" t="s">
        <v>84</v>
      </c>
      <c r="C2437" s="68" t="s">
        <v>592</v>
      </c>
      <c r="D2437" s="68" t="s">
        <v>2893</v>
      </c>
      <c r="E2437" s="68" t="str">
        <f t="shared" si="309"/>
        <v>SOP</v>
      </c>
      <c r="F2437" s="68" t="s">
        <v>591</v>
      </c>
      <c r="G2437" s="68">
        <f t="shared" si="310"/>
        <v>150</v>
      </c>
      <c r="H2437" s="68">
        <f t="shared" si="304"/>
        <v>54</v>
      </c>
      <c r="I2437" s="68" t="str">
        <f t="shared" si="305"/>
        <v>150_54_SOP</v>
      </c>
      <c r="J2437" s="60">
        <v>32.322992143734801</v>
      </c>
      <c r="K2437" s="60">
        <v>50.796535192699899</v>
      </c>
      <c r="L2437" s="60">
        <v>43.764679291887802</v>
      </c>
      <c r="M2437" s="68">
        <v>14</v>
      </c>
      <c r="N2437" s="70">
        <f t="shared" si="306"/>
        <v>1.7391304347826087E-2</v>
      </c>
      <c r="O2437" s="71">
        <v>16104733.02</v>
      </c>
      <c r="P2437" s="57">
        <f t="shared" si="307"/>
        <v>9.6910556004192166E-3</v>
      </c>
      <c r="Q2437" s="68">
        <v>12</v>
      </c>
      <c r="R2437" s="68">
        <v>16</v>
      </c>
      <c r="S2437" s="72">
        <f t="shared" si="308"/>
        <v>42.29473554277417</v>
      </c>
    </row>
    <row r="2438" spans="1:19" x14ac:dyDescent="0.25">
      <c r="A2438" s="68">
        <f t="shared" si="311"/>
        <v>2436</v>
      </c>
      <c r="B2438" s="68" t="s">
        <v>84</v>
      </c>
      <c r="C2438" s="68" t="s">
        <v>1768</v>
      </c>
      <c r="D2438" s="68" t="s">
        <v>2399</v>
      </c>
      <c r="E2438" s="68" t="str">
        <f t="shared" si="309"/>
        <v>AD</v>
      </c>
      <c r="F2438" s="68" t="s">
        <v>1767</v>
      </c>
      <c r="G2438" s="68">
        <f t="shared" si="310"/>
        <v>150</v>
      </c>
      <c r="H2438" s="68">
        <f t="shared" si="304"/>
        <v>55</v>
      </c>
      <c r="I2438" s="68" t="str">
        <f t="shared" si="305"/>
        <v>150_55_AD</v>
      </c>
      <c r="J2438" s="60">
        <v>17.0974976078178</v>
      </c>
      <c r="K2438" s="60">
        <v>78.260855493651903</v>
      </c>
      <c r="L2438" s="60">
        <v>88.362046293386399</v>
      </c>
      <c r="M2438" s="68">
        <v>58</v>
      </c>
      <c r="N2438" s="70">
        <f t="shared" si="306"/>
        <v>0.16731517509727625</v>
      </c>
      <c r="O2438" s="71">
        <v>89117398.579999998</v>
      </c>
      <c r="P2438" s="57">
        <f t="shared" si="307"/>
        <v>2.9546039847696805E-2</v>
      </c>
      <c r="Q2438" s="68">
        <v>43</v>
      </c>
      <c r="R2438" s="68">
        <v>61</v>
      </c>
      <c r="S2438" s="72">
        <f t="shared" si="308"/>
        <v>61.240133131618698</v>
      </c>
    </row>
    <row r="2439" spans="1:19" x14ac:dyDescent="0.25">
      <c r="A2439" s="68">
        <f t="shared" si="311"/>
        <v>2437</v>
      </c>
      <c r="B2439" s="68" t="s">
        <v>84</v>
      </c>
      <c r="C2439" s="68" t="s">
        <v>1768</v>
      </c>
      <c r="D2439" s="68" t="s">
        <v>2456</v>
      </c>
      <c r="E2439" s="68" t="str">
        <f t="shared" si="309"/>
        <v>AR</v>
      </c>
      <c r="F2439" s="68" t="s">
        <v>1767</v>
      </c>
      <c r="G2439" s="68">
        <f t="shared" si="310"/>
        <v>150</v>
      </c>
      <c r="H2439" s="68">
        <f t="shared" si="304"/>
        <v>55</v>
      </c>
      <c r="I2439" s="68" t="str">
        <f t="shared" si="305"/>
        <v>150_55_AR</v>
      </c>
      <c r="J2439" s="60">
        <v>65.490622002178497</v>
      </c>
      <c r="K2439" s="60">
        <v>72.726035969852703</v>
      </c>
      <c r="L2439" s="60">
        <v>56.229824517754302</v>
      </c>
      <c r="M2439" s="68">
        <v>5</v>
      </c>
      <c r="N2439" s="70">
        <f t="shared" si="306"/>
        <v>1.556420233463035E-2</v>
      </c>
      <c r="O2439" s="71">
        <v>2130427.58</v>
      </c>
      <c r="P2439" s="57">
        <f t="shared" si="307"/>
        <v>7.0632333499733393E-4</v>
      </c>
      <c r="Q2439" s="68">
        <v>4</v>
      </c>
      <c r="R2439" s="68">
        <v>5</v>
      </c>
      <c r="S2439" s="72">
        <f t="shared" si="308"/>
        <v>64.815494163261846</v>
      </c>
    </row>
    <row r="2440" spans="1:19" x14ac:dyDescent="0.25">
      <c r="A2440" s="68">
        <f t="shared" si="311"/>
        <v>2438</v>
      </c>
      <c r="B2440" s="68" t="s">
        <v>84</v>
      </c>
      <c r="C2440" s="68" t="s">
        <v>1768</v>
      </c>
      <c r="D2440" s="68" t="s">
        <v>3088</v>
      </c>
      <c r="E2440" s="68" t="str">
        <f t="shared" si="309"/>
        <v>SERV</v>
      </c>
      <c r="F2440" s="68" t="s">
        <v>1767</v>
      </c>
      <c r="G2440" s="68">
        <f t="shared" si="310"/>
        <v>150</v>
      </c>
      <c r="H2440" s="68">
        <f t="shared" si="304"/>
        <v>55</v>
      </c>
      <c r="I2440" s="68" t="str">
        <f t="shared" si="305"/>
        <v>150_55_SERV</v>
      </c>
      <c r="J2440" s="60">
        <v>12.135871503132201</v>
      </c>
      <c r="K2440" s="60">
        <v>80.443566981929195</v>
      </c>
      <c r="L2440" s="60">
        <v>50.945150197355701</v>
      </c>
      <c r="M2440" s="68">
        <v>416</v>
      </c>
      <c r="N2440" s="70">
        <f t="shared" si="306"/>
        <v>0.78210116731517509</v>
      </c>
      <c r="O2440" s="71">
        <v>2908893571.7382102</v>
      </c>
      <c r="P2440" s="57">
        <f t="shared" si="307"/>
        <v>0.96441645237358364</v>
      </c>
      <c r="Q2440" s="68">
        <v>201</v>
      </c>
      <c r="R2440" s="68">
        <v>419</v>
      </c>
      <c r="S2440" s="72">
        <f t="shared" si="308"/>
        <v>47.841529560805697</v>
      </c>
    </row>
    <row r="2441" spans="1:19" x14ac:dyDescent="0.25">
      <c r="A2441" s="68">
        <f t="shared" si="311"/>
        <v>2439</v>
      </c>
      <c r="B2441" s="68" t="s">
        <v>84</v>
      </c>
      <c r="C2441" s="68" t="s">
        <v>1768</v>
      </c>
      <c r="D2441" s="68" t="s">
        <v>2893</v>
      </c>
      <c r="E2441" s="68" t="str">
        <f t="shared" si="309"/>
        <v>SOP</v>
      </c>
      <c r="F2441" s="68" t="s">
        <v>1767</v>
      </c>
      <c r="G2441" s="68">
        <f t="shared" si="310"/>
        <v>150</v>
      </c>
      <c r="H2441" s="68">
        <f t="shared" ref="H2441:H2504" si="312">IF(B2441&lt;&gt;B2440,1,IF(C2441&lt;&gt;C2440,H2440+1,H2440))</f>
        <v>55</v>
      </c>
      <c r="I2441" s="68" t="str">
        <f t="shared" si="305"/>
        <v>150_55_SOP</v>
      </c>
      <c r="J2441" s="60">
        <v>21.521514042772001</v>
      </c>
      <c r="K2441" s="60">
        <v>57.9686361725973</v>
      </c>
      <c r="L2441" s="60">
        <v>55.471500127062399</v>
      </c>
      <c r="M2441" s="68">
        <v>11</v>
      </c>
      <c r="N2441" s="70">
        <f t="shared" si="306"/>
        <v>3.5019455252918288E-2</v>
      </c>
      <c r="O2441" s="71">
        <v>16080032.77</v>
      </c>
      <c r="P2441" s="57">
        <f t="shared" si="307"/>
        <v>5.3311844437222396E-3</v>
      </c>
      <c r="Q2441" s="68">
        <v>9</v>
      </c>
      <c r="R2441" s="68">
        <v>11</v>
      </c>
      <c r="S2441" s="72">
        <f t="shared" si="308"/>
        <v>44.98721678081057</v>
      </c>
    </row>
    <row r="2442" spans="1:19" x14ac:dyDescent="0.25">
      <c r="A2442" s="68">
        <f t="shared" si="311"/>
        <v>2440</v>
      </c>
      <c r="B2442" s="68" t="s">
        <v>84</v>
      </c>
      <c r="C2442" s="68" t="s">
        <v>87</v>
      </c>
      <c r="D2442" s="68" t="s">
        <v>2399</v>
      </c>
      <c r="E2442" s="68" t="str">
        <f t="shared" si="309"/>
        <v>AD</v>
      </c>
      <c r="F2442" s="68" t="s">
        <v>86</v>
      </c>
      <c r="G2442" s="68">
        <f t="shared" si="310"/>
        <v>150</v>
      </c>
      <c r="H2442" s="68">
        <f t="shared" si="312"/>
        <v>56</v>
      </c>
      <c r="I2442" s="68" t="str">
        <f t="shared" si="305"/>
        <v>150_56_AD</v>
      </c>
      <c r="J2442" s="60">
        <v>27.399340358390798</v>
      </c>
      <c r="K2442" s="60">
        <v>57.002842987136198</v>
      </c>
      <c r="L2442" s="60">
        <v>11.7648541653801</v>
      </c>
      <c r="M2442" s="68">
        <v>14</v>
      </c>
      <c r="N2442" s="70">
        <f t="shared" si="306"/>
        <v>0.29729729729729731</v>
      </c>
      <c r="O2442" s="71">
        <v>3772811.11</v>
      </c>
      <c r="P2442" s="57">
        <f t="shared" si="307"/>
        <v>8.7971571259020914E-2</v>
      </c>
      <c r="Q2442" s="68">
        <v>11</v>
      </c>
      <c r="R2442" s="68">
        <v>16</v>
      </c>
      <c r="S2442" s="72">
        <f t="shared" si="308"/>
        <v>32.055679170302362</v>
      </c>
    </row>
    <row r="2443" spans="1:19" x14ac:dyDescent="0.25">
      <c r="A2443" s="68">
        <f t="shared" si="311"/>
        <v>2441</v>
      </c>
      <c r="B2443" s="68" t="s">
        <v>84</v>
      </c>
      <c r="C2443" s="68" t="s">
        <v>87</v>
      </c>
      <c r="D2443" s="68" t="s">
        <v>3088</v>
      </c>
      <c r="E2443" s="68" t="str">
        <f t="shared" si="309"/>
        <v>SERV</v>
      </c>
      <c r="F2443" s="68" t="s">
        <v>86</v>
      </c>
      <c r="G2443" s="68">
        <f t="shared" si="310"/>
        <v>150</v>
      </c>
      <c r="H2443" s="68">
        <f t="shared" si="312"/>
        <v>56</v>
      </c>
      <c r="I2443" s="68" t="str">
        <f t="shared" si="305"/>
        <v>150_56_SERV</v>
      </c>
      <c r="J2443" s="60">
        <v>32.386336783218901</v>
      </c>
      <c r="K2443" s="60">
        <v>46.920826715109698</v>
      </c>
      <c r="L2443" s="60">
        <v>18.394085578950701</v>
      </c>
      <c r="M2443" s="68">
        <v>61</v>
      </c>
      <c r="N2443" s="70">
        <f t="shared" si="306"/>
        <v>0.70270270270270274</v>
      </c>
      <c r="O2443" s="71">
        <v>39113897.130000003</v>
      </c>
      <c r="P2443" s="57">
        <f t="shared" si="307"/>
        <v>0.91202842874097911</v>
      </c>
      <c r="Q2443" s="68">
        <v>26</v>
      </c>
      <c r="R2443" s="68">
        <v>61</v>
      </c>
      <c r="S2443" s="72">
        <f t="shared" si="308"/>
        <v>32.567083025759764</v>
      </c>
    </row>
    <row r="2444" spans="1:19" x14ac:dyDescent="0.25">
      <c r="A2444" s="68">
        <f t="shared" si="311"/>
        <v>2442</v>
      </c>
      <c r="B2444" s="68" t="s">
        <v>84</v>
      </c>
      <c r="C2444" s="68" t="s">
        <v>322</v>
      </c>
      <c r="D2444" s="68" t="s">
        <v>2399</v>
      </c>
      <c r="E2444" s="68" t="str">
        <f t="shared" si="309"/>
        <v>AD</v>
      </c>
      <c r="F2444" s="68" t="s">
        <v>321</v>
      </c>
      <c r="G2444" s="68">
        <f t="shared" si="310"/>
        <v>150</v>
      </c>
      <c r="H2444" s="68">
        <f t="shared" si="312"/>
        <v>57</v>
      </c>
      <c r="I2444" s="68" t="str">
        <f t="shared" si="305"/>
        <v>150_57_AD</v>
      </c>
      <c r="J2444" s="60">
        <v>21.658950566009601</v>
      </c>
      <c r="K2444" s="60">
        <v>69.439579203903307</v>
      </c>
      <c r="L2444" s="60">
        <v>73.245441030815101</v>
      </c>
      <c r="M2444" s="68">
        <v>2653</v>
      </c>
      <c r="N2444" s="70">
        <f t="shared" si="306"/>
        <v>0.7865168539325843</v>
      </c>
      <c r="O2444" s="71">
        <v>415322622.02999997</v>
      </c>
      <c r="P2444" s="57">
        <f t="shared" si="307"/>
        <v>0.90008810629553326</v>
      </c>
      <c r="Q2444" s="68">
        <v>210</v>
      </c>
      <c r="R2444" s="68">
        <v>2814</v>
      </c>
      <c r="S2444" s="72">
        <f t="shared" si="308"/>
        <v>54.781323600242672</v>
      </c>
    </row>
    <row r="2445" spans="1:19" x14ac:dyDescent="0.25">
      <c r="A2445" s="68">
        <f t="shared" si="311"/>
        <v>2443</v>
      </c>
      <c r="B2445" s="68" t="s">
        <v>84</v>
      </c>
      <c r="C2445" s="68" t="s">
        <v>322</v>
      </c>
      <c r="D2445" s="68" t="s">
        <v>2456</v>
      </c>
      <c r="E2445" s="68" t="str">
        <f t="shared" si="309"/>
        <v>AR</v>
      </c>
      <c r="F2445" s="68" t="s">
        <v>321</v>
      </c>
      <c r="G2445" s="68">
        <f t="shared" si="310"/>
        <v>150</v>
      </c>
      <c r="H2445" s="68">
        <f t="shared" si="312"/>
        <v>57</v>
      </c>
      <c r="I2445" s="68" t="str">
        <f t="shared" si="305"/>
        <v>150_57_AR</v>
      </c>
      <c r="J2445" s="60">
        <v>73.483829234539797</v>
      </c>
      <c r="K2445" s="60">
        <v>54.039550673722601</v>
      </c>
      <c r="L2445" s="60">
        <v>54.221616499263099</v>
      </c>
      <c r="M2445" s="68">
        <v>35</v>
      </c>
      <c r="N2445" s="70">
        <f t="shared" si="306"/>
        <v>4.49438202247191E-2</v>
      </c>
      <c r="O2445" s="71">
        <v>4666898.42</v>
      </c>
      <c r="P2445" s="57">
        <f t="shared" si="307"/>
        <v>1.011411259179615E-2</v>
      </c>
      <c r="Q2445" s="68">
        <v>12</v>
      </c>
      <c r="R2445" s="68">
        <v>35</v>
      </c>
      <c r="S2445" s="72">
        <f t="shared" si="308"/>
        <v>60.581665469175164</v>
      </c>
    </row>
    <row r="2446" spans="1:19" x14ac:dyDescent="0.25">
      <c r="A2446" s="68">
        <f t="shared" si="311"/>
        <v>2444</v>
      </c>
      <c r="B2446" s="68" t="s">
        <v>84</v>
      </c>
      <c r="C2446" s="68" t="s">
        <v>322</v>
      </c>
      <c r="D2446" s="68" t="s">
        <v>3088</v>
      </c>
      <c r="E2446" s="68" t="str">
        <f t="shared" si="309"/>
        <v>SERV</v>
      </c>
      <c r="F2446" s="68" t="s">
        <v>321</v>
      </c>
      <c r="G2446" s="68">
        <f t="shared" si="310"/>
        <v>150</v>
      </c>
      <c r="H2446" s="68">
        <f t="shared" si="312"/>
        <v>57</v>
      </c>
      <c r="I2446" s="68" t="str">
        <f t="shared" si="305"/>
        <v>150_57_SERV</v>
      </c>
      <c r="J2446" s="60">
        <v>32.791796482094597</v>
      </c>
      <c r="K2446" s="60">
        <v>54.2449908487337</v>
      </c>
      <c r="L2446" s="60">
        <v>50.112326540370198</v>
      </c>
      <c r="M2446" s="68">
        <v>235</v>
      </c>
      <c r="N2446" s="70">
        <f t="shared" si="306"/>
        <v>0.16853932584269662</v>
      </c>
      <c r="O2446" s="71">
        <v>41434888.032999903</v>
      </c>
      <c r="P2446" s="57">
        <f t="shared" si="307"/>
        <v>8.9797781112670533E-2</v>
      </c>
      <c r="Q2446" s="68">
        <v>45</v>
      </c>
      <c r="R2446" s="68">
        <v>245</v>
      </c>
      <c r="S2446" s="72">
        <f t="shared" si="308"/>
        <v>45.716371290399501</v>
      </c>
    </row>
    <row r="2447" spans="1:19" x14ac:dyDescent="0.25">
      <c r="A2447" s="68">
        <f t="shared" si="311"/>
        <v>2445</v>
      </c>
      <c r="B2447" s="68" t="s">
        <v>84</v>
      </c>
      <c r="C2447" s="68" t="s">
        <v>1332</v>
      </c>
      <c r="D2447" s="68" t="s">
        <v>2399</v>
      </c>
      <c r="E2447" s="68" t="str">
        <f t="shared" si="309"/>
        <v>AD</v>
      </c>
      <c r="F2447" s="68" t="s">
        <v>1331</v>
      </c>
      <c r="G2447" s="68">
        <f t="shared" si="310"/>
        <v>150</v>
      </c>
      <c r="H2447" s="68">
        <f t="shared" si="312"/>
        <v>58</v>
      </c>
      <c r="I2447" s="68" t="str">
        <f t="shared" si="305"/>
        <v>150_58_AD</v>
      </c>
      <c r="J2447" s="60">
        <v>28.607893675663501</v>
      </c>
      <c r="K2447" s="60">
        <v>33.6542934948653</v>
      </c>
      <c r="L2447" s="60">
        <v>61.6584547119867</v>
      </c>
      <c r="M2447" s="68">
        <v>415</v>
      </c>
      <c r="N2447" s="70">
        <f t="shared" si="306"/>
        <v>0.69154228855721389</v>
      </c>
      <c r="O2447" s="71">
        <v>138050378.41999999</v>
      </c>
      <c r="P2447" s="57">
        <f t="shared" si="307"/>
        <v>0.54699477511052508</v>
      </c>
      <c r="Q2447" s="68">
        <v>139</v>
      </c>
      <c r="R2447" s="68">
        <v>493</v>
      </c>
      <c r="S2447" s="72">
        <f t="shared" si="308"/>
        <v>41.306880627505166</v>
      </c>
    </row>
    <row r="2448" spans="1:19" x14ac:dyDescent="0.25">
      <c r="A2448" s="68">
        <f t="shared" si="311"/>
        <v>2446</v>
      </c>
      <c r="B2448" s="68" t="s">
        <v>84</v>
      </c>
      <c r="C2448" s="68" t="s">
        <v>1332</v>
      </c>
      <c r="D2448" s="68" t="s">
        <v>2456</v>
      </c>
      <c r="E2448" s="68" t="str">
        <f t="shared" si="309"/>
        <v>AR</v>
      </c>
      <c r="F2448" s="68" t="s">
        <v>1331</v>
      </c>
      <c r="G2448" s="68">
        <f t="shared" si="310"/>
        <v>150</v>
      </c>
      <c r="H2448" s="68">
        <f t="shared" si="312"/>
        <v>58</v>
      </c>
      <c r="I2448" s="68" t="str">
        <f t="shared" si="305"/>
        <v>150_58_AR</v>
      </c>
      <c r="J2448" s="60">
        <v>69.212499626822904</v>
      </c>
      <c r="K2448" s="60">
        <v>29.336380703616001</v>
      </c>
      <c r="L2448" s="60">
        <v>57.4012791952076</v>
      </c>
      <c r="M2448" s="68">
        <v>5</v>
      </c>
      <c r="N2448" s="70">
        <f t="shared" si="306"/>
        <v>9.9502487562189053E-3</v>
      </c>
      <c r="O2448" s="71">
        <v>2362736.54</v>
      </c>
      <c r="P2448" s="57">
        <f t="shared" si="307"/>
        <v>9.3618326667004887E-3</v>
      </c>
      <c r="Q2448" s="68">
        <v>2</v>
      </c>
      <c r="R2448" s="68">
        <v>5</v>
      </c>
      <c r="S2448" s="72">
        <f t="shared" si="308"/>
        <v>51.98338650854884</v>
      </c>
    </row>
    <row r="2449" spans="1:19" x14ac:dyDescent="0.25">
      <c r="A2449" s="68">
        <f t="shared" si="311"/>
        <v>2447</v>
      </c>
      <c r="B2449" s="68" t="s">
        <v>84</v>
      </c>
      <c r="C2449" s="68" t="s">
        <v>1332</v>
      </c>
      <c r="D2449" s="68" t="s">
        <v>2860</v>
      </c>
      <c r="E2449" s="68" t="str">
        <f t="shared" si="309"/>
        <v>OP</v>
      </c>
      <c r="F2449" s="68" t="s">
        <v>1331</v>
      </c>
      <c r="G2449" s="68">
        <f t="shared" si="310"/>
        <v>150</v>
      </c>
      <c r="H2449" s="68">
        <f t="shared" si="312"/>
        <v>58</v>
      </c>
      <c r="I2449" s="68" t="str">
        <f t="shared" si="305"/>
        <v>150_58_OP</v>
      </c>
      <c r="J2449" s="60">
        <v>81.214479813011707</v>
      </c>
      <c r="K2449" s="60">
        <v>11.140012274328701</v>
      </c>
      <c r="L2449" s="60">
        <v>1.5416831031304199</v>
      </c>
      <c r="M2449" s="68">
        <v>9</v>
      </c>
      <c r="N2449" s="70">
        <f t="shared" si="306"/>
        <v>1.9900497512437811E-2</v>
      </c>
      <c r="O2449" s="71">
        <v>1337976</v>
      </c>
      <c r="P2449" s="57">
        <f t="shared" si="307"/>
        <v>5.301440601609037E-3</v>
      </c>
      <c r="Q2449" s="68">
        <v>4</v>
      </c>
      <c r="R2449" s="68">
        <v>9</v>
      </c>
      <c r="S2449" s="72">
        <f t="shared" si="308"/>
        <v>31.298725063490277</v>
      </c>
    </row>
    <row r="2450" spans="1:19" x14ac:dyDescent="0.25">
      <c r="A2450" s="68">
        <f t="shared" si="311"/>
        <v>2448</v>
      </c>
      <c r="B2450" s="68" t="s">
        <v>84</v>
      </c>
      <c r="C2450" s="68" t="s">
        <v>1332</v>
      </c>
      <c r="D2450" s="68" t="s">
        <v>3088</v>
      </c>
      <c r="E2450" s="68" t="str">
        <f t="shared" si="309"/>
        <v>SERV</v>
      </c>
      <c r="F2450" s="68" t="s">
        <v>1331</v>
      </c>
      <c r="G2450" s="68">
        <f t="shared" si="310"/>
        <v>150</v>
      </c>
      <c r="H2450" s="68">
        <f t="shared" si="312"/>
        <v>58</v>
      </c>
      <c r="I2450" s="68" t="str">
        <f t="shared" si="305"/>
        <v>150_58_SERV</v>
      </c>
      <c r="J2450" s="60">
        <v>58.7957372913516</v>
      </c>
      <c r="K2450" s="60">
        <v>32.516984895571603</v>
      </c>
      <c r="L2450" s="60">
        <v>33.404092320169198</v>
      </c>
      <c r="M2450" s="68">
        <v>121</v>
      </c>
      <c r="N2450" s="70">
        <f t="shared" si="306"/>
        <v>0.26865671641791045</v>
      </c>
      <c r="O2450" s="71">
        <v>110339011.189999</v>
      </c>
      <c r="P2450" s="57">
        <f t="shared" si="307"/>
        <v>0.43719447423874158</v>
      </c>
      <c r="Q2450" s="68">
        <v>54</v>
      </c>
      <c r="R2450" s="68">
        <v>123</v>
      </c>
      <c r="S2450" s="72">
        <f t="shared" si="308"/>
        <v>41.572271502364131</v>
      </c>
    </row>
    <row r="2451" spans="1:19" x14ac:dyDescent="0.25">
      <c r="A2451" s="68">
        <f t="shared" si="311"/>
        <v>2449</v>
      </c>
      <c r="B2451" s="68" t="s">
        <v>84</v>
      </c>
      <c r="C2451" s="68" t="s">
        <v>1332</v>
      </c>
      <c r="D2451" s="68" t="s">
        <v>2893</v>
      </c>
      <c r="E2451" s="68" t="str">
        <f t="shared" si="309"/>
        <v>SOP</v>
      </c>
      <c r="F2451" s="68" t="s">
        <v>1331</v>
      </c>
      <c r="G2451" s="68">
        <f t="shared" si="310"/>
        <v>150</v>
      </c>
      <c r="H2451" s="68">
        <f t="shared" si="312"/>
        <v>58</v>
      </c>
      <c r="I2451" s="68" t="str">
        <f t="shared" si="305"/>
        <v>150_58_SOP</v>
      </c>
      <c r="J2451" s="60">
        <v>68.209473780421405</v>
      </c>
      <c r="K2451" s="60">
        <v>42.695783132530103</v>
      </c>
      <c r="L2451" s="60">
        <v>0</v>
      </c>
      <c r="M2451" s="68">
        <v>3</v>
      </c>
      <c r="N2451" s="70">
        <f t="shared" si="306"/>
        <v>9.9502487562189053E-3</v>
      </c>
      <c r="O2451" s="71">
        <v>289600</v>
      </c>
      <c r="P2451" s="57">
        <f t="shared" si="307"/>
        <v>1.1474773824238828E-3</v>
      </c>
      <c r="Q2451" s="68">
        <v>2</v>
      </c>
      <c r="R2451" s="68">
        <v>3</v>
      </c>
      <c r="S2451" s="72">
        <f t="shared" si="308"/>
        <v>36.968418970983834</v>
      </c>
    </row>
    <row r="2452" spans="1:19" x14ac:dyDescent="0.25">
      <c r="A2452" s="68">
        <f t="shared" si="311"/>
        <v>2450</v>
      </c>
      <c r="B2452" s="68" t="s">
        <v>84</v>
      </c>
      <c r="C2452" s="68" t="s">
        <v>348</v>
      </c>
      <c r="D2452" s="68" t="s">
        <v>2399</v>
      </c>
      <c r="E2452" s="68" t="str">
        <f t="shared" si="309"/>
        <v>AD</v>
      </c>
      <c r="F2452" s="68" t="s">
        <v>347</v>
      </c>
      <c r="G2452" s="68">
        <f t="shared" si="310"/>
        <v>150</v>
      </c>
      <c r="H2452" s="68">
        <f t="shared" si="312"/>
        <v>59</v>
      </c>
      <c r="I2452" s="68" t="str">
        <f t="shared" si="305"/>
        <v>150_59_AD</v>
      </c>
      <c r="J2452" s="60">
        <v>30.315466808631999</v>
      </c>
      <c r="K2452" s="60">
        <v>93.117622111767403</v>
      </c>
      <c r="L2452" s="60">
        <v>61.731376151996898</v>
      </c>
      <c r="M2452" s="68">
        <v>603</v>
      </c>
      <c r="N2452" s="70">
        <f t="shared" si="306"/>
        <v>0.6919642857142857</v>
      </c>
      <c r="O2452" s="71">
        <v>250255068.55000001</v>
      </c>
      <c r="P2452" s="57">
        <f t="shared" si="307"/>
        <v>0.78537838934118365</v>
      </c>
      <c r="Q2452" s="68">
        <v>155</v>
      </c>
      <c r="R2452" s="68">
        <v>740</v>
      </c>
      <c r="S2452" s="72">
        <f t="shared" si="308"/>
        <v>61.721488357465432</v>
      </c>
    </row>
    <row r="2453" spans="1:19" x14ac:dyDescent="0.25">
      <c r="A2453" s="68">
        <f t="shared" si="311"/>
        <v>2451</v>
      </c>
      <c r="B2453" s="68" t="s">
        <v>84</v>
      </c>
      <c r="C2453" s="68" t="s">
        <v>348</v>
      </c>
      <c r="D2453" s="68" t="s">
        <v>3088</v>
      </c>
      <c r="E2453" s="68" t="str">
        <f t="shared" si="309"/>
        <v>SERV</v>
      </c>
      <c r="F2453" s="68" t="s">
        <v>347</v>
      </c>
      <c r="G2453" s="68">
        <f t="shared" si="310"/>
        <v>150</v>
      </c>
      <c r="H2453" s="68">
        <f t="shared" si="312"/>
        <v>59</v>
      </c>
      <c r="I2453" s="68" t="str">
        <f t="shared" si="305"/>
        <v>150_59_SERV</v>
      </c>
      <c r="J2453" s="60">
        <v>24.734950125055999</v>
      </c>
      <c r="K2453" s="60">
        <v>96.062841442325194</v>
      </c>
      <c r="L2453" s="60">
        <v>52.584246860970502</v>
      </c>
      <c r="M2453" s="68">
        <v>115</v>
      </c>
      <c r="N2453" s="70">
        <f t="shared" si="306"/>
        <v>0.3080357142857143</v>
      </c>
      <c r="O2453" s="71">
        <v>68387603.5</v>
      </c>
      <c r="P2453" s="57">
        <f t="shared" si="307"/>
        <v>0.21462161065881633</v>
      </c>
      <c r="Q2453" s="68">
        <v>69</v>
      </c>
      <c r="R2453" s="68">
        <v>123</v>
      </c>
      <c r="S2453" s="72">
        <f t="shared" si="308"/>
        <v>57.794012809450571</v>
      </c>
    </row>
    <row r="2454" spans="1:19" x14ac:dyDescent="0.25">
      <c r="A2454" s="68">
        <f t="shared" si="311"/>
        <v>2452</v>
      </c>
      <c r="B2454" s="68" t="s">
        <v>84</v>
      </c>
      <c r="C2454" s="68" t="s">
        <v>515</v>
      </c>
      <c r="D2454" s="68" t="s">
        <v>2399</v>
      </c>
      <c r="E2454" s="68" t="str">
        <f t="shared" si="309"/>
        <v>AD</v>
      </c>
      <c r="F2454" s="68" t="s">
        <v>514</v>
      </c>
      <c r="G2454" s="68">
        <f t="shared" si="310"/>
        <v>150</v>
      </c>
      <c r="H2454" s="68">
        <f t="shared" si="312"/>
        <v>60</v>
      </c>
      <c r="I2454" s="68" t="str">
        <f t="shared" si="305"/>
        <v>150_60_AD</v>
      </c>
      <c r="J2454" s="60">
        <v>20.350324783492301</v>
      </c>
      <c r="K2454" s="60">
        <v>40.427310589496599</v>
      </c>
      <c r="L2454" s="60">
        <v>58.878408511207802</v>
      </c>
      <c r="M2454" s="68">
        <v>1599</v>
      </c>
      <c r="N2454" s="70">
        <f t="shared" si="306"/>
        <v>0.70921985815602839</v>
      </c>
      <c r="O2454" s="71">
        <v>465693310.14700001</v>
      </c>
      <c r="P2454" s="57">
        <f t="shared" si="307"/>
        <v>0.63531244311180968</v>
      </c>
      <c r="Q2454" s="68">
        <v>200</v>
      </c>
      <c r="R2454" s="68">
        <v>1851</v>
      </c>
      <c r="S2454" s="72">
        <f t="shared" si="308"/>
        <v>39.885347961398899</v>
      </c>
    </row>
    <row r="2455" spans="1:19" x14ac:dyDescent="0.25">
      <c r="A2455" s="68">
        <f t="shared" si="311"/>
        <v>2453</v>
      </c>
      <c r="B2455" s="68" t="s">
        <v>84</v>
      </c>
      <c r="C2455" s="68" t="s">
        <v>515</v>
      </c>
      <c r="D2455" s="68" t="s">
        <v>3088</v>
      </c>
      <c r="E2455" s="68" t="str">
        <f t="shared" si="309"/>
        <v>SERV</v>
      </c>
      <c r="F2455" s="68" t="s">
        <v>514</v>
      </c>
      <c r="G2455" s="68">
        <f t="shared" si="310"/>
        <v>150</v>
      </c>
      <c r="H2455" s="68">
        <f t="shared" si="312"/>
        <v>60</v>
      </c>
      <c r="I2455" s="68" t="str">
        <f t="shared" si="305"/>
        <v>150_60_SERV</v>
      </c>
      <c r="J2455" s="60">
        <v>23.778933945222601</v>
      </c>
      <c r="K2455" s="60">
        <v>42.849457595292698</v>
      </c>
      <c r="L2455" s="60">
        <v>38.814642799182003</v>
      </c>
      <c r="M2455" s="68">
        <v>389</v>
      </c>
      <c r="N2455" s="70">
        <f t="shared" si="306"/>
        <v>0.28368794326241137</v>
      </c>
      <c r="O2455" s="71">
        <v>262581272.44</v>
      </c>
      <c r="P2455" s="57">
        <f t="shared" si="307"/>
        <v>0.35822105680797861</v>
      </c>
      <c r="Q2455" s="68">
        <v>80</v>
      </c>
      <c r="R2455" s="68">
        <v>438</v>
      </c>
      <c r="S2455" s="72">
        <f t="shared" si="308"/>
        <v>35.147678113232438</v>
      </c>
    </row>
    <row r="2456" spans="1:19" x14ac:dyDescent="0.25">
      <c r="A2456" s="68">
        <f t="shared" si="311"/>
        <v>2454</v>
      </c>
      <c r="B2456" s="68" t="s">
        <v>84</v>
      </c>
      <c r="C2456" s="68" t="s">
        <v>515</v>
      </c>
      <c r="D2456" s="68" t="s">
        <v>2893</v>
      </c>
      <c r="E2456" s="68" t="str">
        <f t="shared" si="309"/>
        <v>SOP</v>
      </c>
      <c r="F2456" s="68" t="s">
        <v>514</v>
      </c>
      <c r="G2456" s="68">
        <f t="shared" si="310"/>
        <v>150</v>
      </c>
      <c r="H2456" s="68">
        <f t="shared" si="312"/>
        <v>60</v>
      </c>
      <c r="I2456" s="68" t="str">
        <f t="shared" si="305"/>
        <v>150_60_SOP</v>
      </c>
      <c r="J2456" s="60">
        <v>60.805992924197199</v>
      </c>
      <c r="K2456" s="60">
        <v>27.989614989474799</v>
      </c>
      <c r="L2456" s="60">
        <v>51.279989230203498</v>
      </c>
      <c r="M2456" s="68">
        <v>6</v>
      </c>
      <c r="N2456" s="70">
        <f t="shared" si="306"/>
        <v>7.0921985815602835E-3</v>
      </c>
      <c r="O2456" s="71">
        <v>4740039.1100000003</v>
      </c>
      <c r="P2456" s="57">
        <f t="shared" si="307"/>
        <v>6.466500080211701E-3</v>
      </c>
      <c r="Q2456" s="68">
        <v>2</v>
      </c>
      <c r="R2456" s="68">
        <v>6</v>
      </c>
      <c r="S2456" s="72">
        <f t="shared" si="308"/>
        <v>46.691865714625159</v>
      </c>
    </row>
    <row r="2457" spans="1:19" x14ac:dyDescent="0.25">
      <c r="A2457" s="68">
        <f t="shared" si="311"/>
        <v>2455</v>
      </c>
      <c r="B2457" s="68" t="s">
        <v>84</v>
      </c>
      <c r="C2457" s="68" t="s">
        <v>1014</v>
      </c>
      <c r="D2457" s="68" t="s">
        <v>2399</v>
      </c>
      <c r="E2457" s="68" t="str">
        <f t="shared" si="309"/>
        <v>AD</v>
      </c>
      <c r="F2457" s="68" t="s">
        <v>1013</v>
      </c>
      <c r="G2457" s="68">
        <f t="shared" si="310"/>
        <v>150</v>
      </c>
      <c r="H2457" s="68">
        <f t="shared" si="312"/>
        <v>61</v>
      </c>
      <c r="I2457" s="68" t="str">
        <f t="shared" si="305"/>
        <v>150_61_AD</v>
      </c>
      <c r="J2457" s="60">
        <v>35.162169143951601</v>
      </c>
      <c r="K2457" s="60">
        <v>86.9897561139488</v>
      </c>
      <c r="L2457" s="60">
        <v>79.3405620098344</v>
      </c>
      <c r="M2457" s="68">
        <v>4181</v>
      </c>
      <c r="N2457" s="70">
        <f t="shared" si="306"/>
        <v>0.6044568245125348</v>
      </c>
      <c r="O2457" s="71">
        <v>254766014.88999999</v>
      </c>
      <c r="P2457" s="57">
        <f t="shared" si="307"/>
        <v>0.60800624967880201</v>
      </c>
      <c r="Q2457" s="68">
        <v>217</v>
      </c>
      <c r="R2457" s="68">
        <v>4256</v>
      </c>
      <c r="S2457" s="72">
        <f t="shared" si="308"/>
        <v>67.164162422578272</v>
      </c>
    </row>
    <row r="2458" spans="1:19" x14ac:dyDescent="0.25">
      <c r="A2458" s="68">
        <f t="shared" si="311"/>
        <v>2456</v>
      </c>
      <c r="B2458" s="68" t="s">
        <v>84</v>
      </c>
      <c r="C2458" s="68" t="s">
        <v>1014</v>
      </c>
      <c r="D2458" s="68" t="s">
        <v>2456</v>
      </c>
      <c r="E2458" s="68" t="str">
        <f t="shared" si="309"/>
        <v>AR</v>
      </c>
      <c r="F2458" s="68" t="s">
        <v>1013</v>
      </c>
      <c r="G2458" s="68">
        <f t="shared" si="310"/>
        <v>150</v>
      </c>
      <c r="H2458" s="68">
        <f t="shared" si="312"/>
        <v>61</v>
      </c>
      <c r="I2458" s="68" t="str">
        <f t="shared" si="305"/>
        <v>150_61_AR</v>
      </c>
      <c r="J2458" s="60">
        <v>39.223552795094498</v>
      </c>
      <c r="K2458" s="60">
        <v>82.380403647414497</v>
      </c>
      <c r="L2458" s="60">
        <v>58.391112992435502</v>
      </c>
      <c r="M2458" s="68">
        <v>128</v>
      </c>
      <c r="N2458" s="70">
        <f t="shared" si="306"/>
        <v>7.7994428969359333E-2</v>
      </c>
      <c r="O2458" s="71">
        <v>3482161.4</v>
      </c>
      <c r="P2458" s="57">
        <f t="shared" si="307"/>
        <v>8.31027597815359E-3</v>
      </c>
      <c r="Q2458" s="68">
        <v>28</v>
      </c>
      <c r="R2458" s="68">
        <v>129</v>
      </c>
      <c r="S2458" s="72">
        <f t="shared" si="308"/>
        <v>59.998356478314832</v>
      </c>
    </row>
    <row r="2459" spans="1:19" x14ac:dyDescent="0.25">
      <c r="A2459" s="68">
        <f t="shared" si="311"/>
        <v>2457</v>
      </c>
      <c r="B2459" s="68" t="s">
        <v>84</v>
      </c>
      <c r="C2459" s="68" t="s">
        <v>1014</v>
      </c>
      <c r="D2459" s="68" t="s">
        <v>3088</v>
      </c>
      <c r="E2459" s="68" t="str">
        <f t="shared" si="309"/>
        <v>SERV</v>
      </c>
      <c r="F2459" s="68" t="s">
        <v>1013</v>
      </c>
      <c r="G2459" s="68">
        <f t="shared" si="310"/>
        <v>150</v>
      </c>
      <c r="H2459" s="68">
        <f t="shared" si="312"/>
        <v>61</v>
      </c>
      <c r="I2459" s="68" t="str">
        <f t="shared" si="305"/>
        <v>150_61_SERV</v>
      </c>
      <c r="J2459" s="60">
        <v>26.958510964250198</v>
      </c>
      <c r="K2459" s="60">
        <v>81.224677772712198</v>
      </c>
      <c r="L2459" s="60">
        <v>63.710064203191301</v>
      </c>
      <c r="M2459" s="68">
        <v>823</v>
      </c>
      <c r="N2459" s="70">
        <f t="shared" si="306"/>
        <v>0.31754874651810583</v>
      </c>
      <c r="O2459" s="71">
        <v>160770567.38999999</v>
      </c>
      <c r="P2459" s="57">
        <f t="shared" si="307"/>
        <v>0.38368347434304445</v>
      </c>
      <c r="Q2459" s="68">
        <v>114</v>
      </c>
      <c r="R2459" s="68">
        <v>840</v>
      </c>
      <c r="S2459" s="72">
        <f t="shared" si="308"/>
        <v>57.297750980051234</v>
      </c>
    </row>
    <row r="2460" spans="1:19" x14ac:dyDescent="0.25">
      <c r="A2460" s="68">
        <f t="shared" si="311"/>
        <v>2458</v>
      </c>
      <c r="B2460" s="68" t="s">
        <v>84</v>
      </c>
      <c r="C2460" s="68" t="s">
        <v>775</v>
      </c>
      <c r="D2460" s="68" t="s">
        <v>2399</v>
      </c>
      <c r="E2460" s="68" t="str">
        <f t="shared" si="309"/>
        <v>AD</v>
      </c>
      <c r="F2460" s="68" t="s">
        <v>774</v>
      </c>
      <c r="G2460" s="68">
        <f t="shared" si="310"/>
        <v>150</v>
      </c>
      <c r="H2460" s="68">
        <f t="shared" si="312"/>
        <v>62</v>
      </c>
      <c r="I2460" s="68" t="str">
        <f t="shared" si="305"/>
        <v>150_62_AD</v>
      </c>
      <c r="J2460" s="60">
        <v>17.366983994281899</v>
      </c>
      <c r="K2460" s="60">
        <v>80.965750303915001</v>
      </c>
      <c r="L2460" s="60">
        <v>55.217244972528597</v>
      </c>
      <c r="M2460" s="68">
        <v>1010</v>
      </c>
      <c r="N2460" s="70">
        <f t="shared" si="306"/>
        <v>0.9505494505494505</v>
      </c>
      <c r="O2460" s="71">
        <v>273952739.26499897</v>
      </c>
      <c r="P2460" s="57">
        <f t="shared" si="307"/>
        <v>0.98278727040317093</v>
      </c>
      <c r="Q2460" s="68">
        <v>173</v>
      </c>
      <c r="R2460" s="68">
        <v>1163</v>
      </c>
      <c r="S2460" s="72">
        <f t="shared" si="308"/>
        <v>51.18332642357516</v>
      </c>
    </row>
    <row r="2461" spans="1:19" x14ac:dyDescent="0.25">
      <c r="A2461" s="68">
        <f t="shared" si="311"/>
        <v>2459</v>
      </c>
      <c r="B2461" s="68" t="s">
        <v>84</v>
      </c>
      <c r="C2461" s="68" t="s">
        <v>775</v>
      </c>
      <c r="D2461" s="68" t="s">
        <v>3088</v>
      </c>
      <c r="E2461" s="68" t="str">
        <f t="shared" si="309"/>
        <v>SERV</v>
      </c>
      <c r="F2461" s="68" t="s">
        <v>774</v>
      </c>
      <c r="G2461" s="68">
        <f t="shared" si="310"/>
        <v>150</v>
      </c>
      <c r="H2461" s="68">
        <f t="shared" si="312"/>
        <v>62</v>
      </c>
      <c r="I2461" s="68" t="str">
        <f t="shared" si="305"/>
        <v>150_62_SERV</v>
      </c>
      <c r="J2461" s="60">
        <v>36.812269767310497</v>
      </c>
      <c r="K2461" s="60">
        <v>45.820571594546102</v>
      </c>
      <c r="L2461" s="60">
        <v>46.994128142259903</v>
      </c>
      <c r="M2461" s="68">
        <v>11</v>
      </c>
      <c r="N2461" s="70">
        <f t="shared" si="306"/>
        <v>4.9450549450549448E-2</v>
      </c>
      <c r="O2461" s="71">
        <v>4798062.17</v>
      </c>
      <c r="P2461" s="57">
        <f t="shared" si="307"/>
        <v>1.7212729596828961E-2</v>
      </c>
      <c r="Q2461" s="68">
        <v>9</v>
      </c>
      <c r="R2461" s="68">
        <v>11</v>
      </c>
      <c r="S2461" s="72">
        <f t="shared" si="308"/>
        <v>43.208989834705505</v>
      </c>
    </row>
    <row r="2462" spans="1:19" x14ac:dyDescent="0.25">
      <c r="A2462" s="68">
        <f t="shared" si="311"/>
        <v>2460</v>
      </c>
      <c r="B2462" s="68" t="s">
        <v>84</v>
      </c>
      <c r="C2462" s="68" t="s">
        <v>2103</v>
      </c>
      <c r="D2462" s="68" t="s">
        <v>2399</v>
      </c>
      <c r="E2462" s="68" t="str">
        <f t="shared" si="309"/>
        <v>AD</v>
      </c>
      <c r="F2462" s="68" t="s">
        <v>2102</v>
      </c>
      <c r="G2462" s="68">
        <f t="shared" si="310"/>
        <v>150</v>
      </c>
      <c r="H2462" s="68">
        <f t="shared" si="312"/>
        <v>63</v>
      </c>
      <c r="I2462" s="68" t="str">
        <f t="shared" si="305"/>
        <v>150_63_AD</v>
      </c>
      <c r="J2462" s="60">
        <v>28.8875722199503</v>
      </c>
      <c r="K2462" s="60">
        <v>56.251276557497498</v>
      </c>
      <c r="L2462" s="60">
        <v>30.055754766096602</v>
      </c>
      <c r="M2462" s="68">
        <v>144</v>
      </c>
      <c r="N2462" s="70">
        <f t="shared" si="306"/>
        <v>0.46341463414634149</v>
      </c>
      <c r="O2462" s="71">
        <v>2746691232.9621701</v>
      </c>
      <c r="P2462" s="57">
        <f t="shared" si="307"/>
        <v>0.93856705890237935</v>
      </c>
      <c r="Q2462" s="68">
        <v>76</v>
      </c>
      <c r="R2462" s="68">
        <v>201</v>
      </c>
      <c r="S2462" s="72">
        <f t="shared" si="308"/>
        <v>38.39820118118147</v>
      </c>
    </row>
    <row r="2463" spans="1:19" x14ac:dyDescent="0.25">
      <c r="A2463" s="68">
        <f t="shared" si="311"/>
        <v>2461</v>
      </c>
      <c r="B2463" s="68" t="s">
        <v>84</v>
      </c>
      <c r="C2463" s="68" t="s">
        <v>2103</v>
      </c>
      <c r="D2463" s="68" t="s">
        <v>2456</v>
      </c>
      <c r="E2463" s="68" t="str">
        <f t="shared" si="309"/>
        <v>AR</v>
      </c>
      <c r="F2463" s="68" t="s">
        <v>2102</v>
      </c>
      <c r="G2463" s="68">
        <f t="shared" si="310"/>
        <v>150</v>
      </c>
      <c r="H2463" s="68">
        <f t="shared" si="312"/>
        <v>63</v>
      </c>
      <c r="I2463" s="68" t="str">
        <f t="shared" si="305"/>
        <v>150_63_AR</v>
      </c>
      <c r="J2463" s="60">
        <v>30.3816523600252</v>
      </c>
      <c r="K2463" s="60">
        <v>56.043602231668402</v>
      </c>
      <c r="L2463" s="60">
        <v>32.979470779595097</v>
      </c>
      <c r="M2463" s="68">
        <v>16</v>
      </c>
      <c r="N2463" s="70">
        <f t="shared" si="306"/>
        <v>8.5365853658536592E-2</v>
      </c>
      <c r="O2463" s="71">
        <v>27447782.309999999</v>
      </c>
      <c r="P2463" s="57">
        <f t="shared" si="307"/>
        <v>9.3791337034657748E-3</v>
      </c>
      <c r="Q2463" s="68">
        <v>14</v>
      </c>
      <c r="R2463" s="68">
        <v>25</v>
      </c>
      <c r="S2463" s="72">
        <f t="shared" si="308"/>
        <v>39.801575123762895</v>
      </c>
    </row>
    <row r="2464" spans="1:19" x14ac:dyDescent="0.25">
      <c r="A2464" s="68">
        <f t="shared" si="311"/>
        <v>2462</v>
      </c>
      <c r="B2464" s="68" t="s">
        <v>84</v>
      </c>
      <c r="C2464" s="68" t="s">
        <v>2103</v>
      </c>
      <c r="D2464" s="68" t="s">
        <v>3088</v>
      </c>
      <c r="E2464" s="68" t="str">
        <f t="shared" si="309"/>
        <v>SERV</v>
      </c>
      <c r="F2464" s="68" t="s">
        <v>2102</v>
      </c>
      <c r="G2464" s="68">
        <f t="shared" si="310"/>
        <v>150</v>
      </c>
      <c r="H2464" s="68">
        <f t="shared" si="312"/>
        <v>63</v>
      </c>
      <c r="I2464" s="68" t="str">
        <f t="shared" si="305"/>
        <v>150_63_SERV</v>
      </c>
      <c r="J2464" s="60">
        <v>19.653022675014199</v>
      </c>
      <c r="K2464" s="60">
        <v>50.714731389275599</v>
      </c>
      <c r="L2464" s="60">
        <v>30.9837964019959</v>
      </c>
      <c r="M2464" s="68">
        <v>174</v>
      </c>
      <c r="N2464" s="70">
        <f t="shared" si="306"/>
        <v>0.40853658536585363</v>
      </c>
      <c r="O2464" s="71">
        <v>148379314.16312999</v>
      </c>
      <c r="P2464" s="57">
        <f t="shared" si="307"/>
        <v>5.0702436016389012E-2</v>
      </c>
      <c r="Q2464" s="68">
        <v>67</v>
      </c>
      <c r="R2464" s="68">
        <v>190</v>
      </c>
      <c r="S2464" s="72">
        <f t="shared" si="308"/>
        <v>33.783850155428567</v>
      </c>
    </row>
    <row r="2465" spans="1:19" x14ac:dyDescent="0.25">
      <c r="A2465" s="68">
        <f t="shared" si="311"/>
        <v>2463</v>
      </c>
      <c r="B2465" s="68" t="s">
        <v>84</v>
      </c>
      <c r="C2465" s="68" t="s">
        <v>2103</v>
      </c>
      <c r="D2465" s="68" t="s">
        <v>2893</v>
      </c>
      <c r="E2465" s="68" t="str">
        <f t="shared" si="309"/>
        <v>SOP</v>
      </c>
      <c r="F2465" s="68" t="s">
        <v>2102</v>
      </c>
      <c r="G2465" s="68">
        <f t="shared" si="310"/>
        <v>150</v>
      </c>
      <c r="H2465" s="68">
        <f t="shared" si="312"/>
        <v>63</v>
      </c>
      <c r="I2465" s="68" t="str">
        <f t="shared" si="305"/>
        <v>150_63_SOP</v>
      </c>
      <c r="J2465" s="60">
        <v>36.031916112474804</v>
      </c>
      <c r="K2465" s="60">
        <v>71.203699328480397</v>
      </c>
      <c r="L2465" s="60">
        <v>48.749875224131799</v>
      </c>
      <c r="M2465" s="68">
        <v>13</v>
      </c>
      <c r="N2465" s="70">
        <f t="shared" si="306"/>
        <v>4.2682926829268296E-2</v>
      </c>
      <c r="O2465" s="71">
        <v>3954751.96</v>
      </c>
      <c r="P2465" s="57">
        <f t="shared" si="307"/>
        <v>1.351371377765905E-3</v>
      </c>
      <c r="Q2465" s="68">
        <v>7</v>
      </c>
      <c r="R2465" s="68">
        <v>13</v>
      </c>
      <c r="S2465" s="72">
        <f t="shared" si="308"/>
        <v>51.995163555029002</v>
      </c>
    </row>
    <row r="2466" spans="1:19" x14ac:dyDescent="0.25">
      <c r="A2466" s="68">
        <f t="shared" si="311"/>
        <v>2464</v>
      </c>
      <c r="B2466" s="68" t="s">
        <v>84</v>
      </c>
      <c r="C2466" s="68" t="s">
        <v>829</v>
      </c>
      <c r="D2466" s="68" t="s">
        <v>2399</v>
      </c>
      <c r="E2466" s="68" t="str">
        <f t="shared" si="309"/>
        <v>AD</v>
      </c>
      <c r="F2466" s="68" t="s">
        <v>828</v>
      </c>
      <c r="G2466" s="68">
        <f t="shared" si="310"/>
        <v>150</v>
      </c>
      <c r="H2466" s="68">
        <f t="shared" si="312"/>
        <v>64</v>
      </c>
      <c r="I2466" s="68" t="str">
        <f t="shared" si="305"/>
        <v>150_64_AD</v>
      </c>
      <c r="J2466" s="60">
        <v>21.650187611706102</v>
      </c>
      <c r="K2466" s="60">
        <v>65.212541293870999</v>
      </c>
      <c r="L2466" s="60">
        <v>83.066052939585305</v>
      </c>
      <c r="M2466" s="68">
        <v>102</v>
      </c>
      <c r="N2466" s="70">
        <f t="shared" si="306"/>
        <v>0.79329608938547491</v>
      </c>
      <c r="O2466" s="71">
        <v>285675566.22000003</v>
      </c>
      <c r="P2466" s="57">
        <f t="shared" si="307"/>
        <v>0.78720282507860206</v>
      </c>
      <c r="Q2466" s="68">
        <v>142</v>
      </c>
      <c r="R2466" s="68">
        <v>1818</v>
      </c>
      <c r="S2466" s="72">
        <f t="shared" si="308"/>
        <v>56.642927281720802</v>
      </c>
    </row>
    <row r="2467" spans="1:19" x14ac:dyDescent="0.25">
      <c r="A2467" s="68">
        <f t="shared" si="311"/>
        <v>2465</v>
      </c>
      <c r="B2467" s="68" t="s">
        <v>84</v>
      </c>
      <c r="C2467" s="68" t="s">
        <v>829</v>
      </c>
      <c r="D2467" s="68" t="s">
        <v>2456</v>
      </c>
      <c r="E2467" s="68" t="str">
        <f t="shared" si="309"/>
        <v>AR</v>
      </c>
      <c r="F2467" s="68" t="s">
        <v>828</v>
      </c>
      <c r="G2467" s="68">
        <f t="shared" si="310"/>
        <v>150</v>
      </c>
      <c r="H2467" s="68">
        <f t="shared" si="312"/>
        <v>64</v>
      </c>
      <c r="I2467" s="68" t="str">
        <f t="shared" si="305"/>
        <v>150_64_AR</v>
      </c>
      <c r="J2467" s="60">
        <v>71.262195985288798</v>
      </c>
      <c r="K2467" s="60">
        <v>57.380349903409197</v>
      </c>
      <c r="L2467" s="60">
        <v>2.9286366936330399</v>
      </c>
      <c r="M2467" s="68">
        <v>4</v>
      </c>
      <c r="N2467" s="70">
        <f t="shared" si="306"/>
        <v>2.23463687150838E-2</v>
      </c>
      <c r="O2467" s="71">
        <v>403625</v>
      </c>
      <c r="P2467" s="57">
        <f t="shared" si="307"/>
        <v>1.1122223173530418E-3</v>
      </c>
      <c r="Q2467" s="68">
        <v>4</v>
      </c>
      <c r="R2467" s="68">
        <v>16</v>
      </c>
      <c r="S2467" s="72">
        <f t="shared" si="308"/>
        <v>43.857060860777018</v>
      </c>
    </row>
    <row r="2468" spans="1:19" x14ac:dyDescent="0.25">
      <c r="A2468" s="68">
        <f t="shared" si="311"/>
        <v>2466</v>
      </c>
      <c r="B2468" s="68" t="s">
        <v>84</v>
      </c>
      <c r="C2468" s="68" t="s">
        <v>829</v>
      </c>
      <c r="D2468" s="68" t="s">
        <v>3088</v>
      </c>
      <c r="E2468" s="68" t="str">
        <f t="shared" si="309"/>
        <v>SERV</v>
      </c>
      <c r="F2468" s="68" t="s">
        <v>828</v>
      </c>
      <c r="G2468" s="68">
        <f t="shared" si="310"/>
        <v>150</v>
      </c>
      <c r="H2468" s="68">
        <f t="shared" si="312"/>
        <v>64</v>
      </c>
      <c r="I2468" s="68" t="str">
        <f t="shared" si="305"/>
        <v>150_64_SERV</v>
      </c>
      <c r="J2468" s="60">
        <v>32.970258499999602</v>
      </c>
      <c r="K2468" s="60">
        <v>54.236949403459498</v>
      </c>
      <c r="L2468" s="60">
        <v>55.851916506641501</v>
      </c>
      <c r="M2468" s="68">
        <v>47</v>
      </c>
      <c r="N2468" s="70">
        <f t="shared" si="306"/>
        <v>0.18435754189944134</v>
      </c>
      <c r="O2468" s="71">
        <v>76820378.139999896</v>
      </c>
      <c r="P2468" s="57">
        <f t="shared" si="307"/>
        <v>0.21168495260404493</v>
      </c>
      <c r="Q2468" s="68">
        <v>33</v>
      </c>
      <c r="R2468" s="68">
        <v>154</v>
      </c>
      <c r="S2468" s="72">
        <f t="shared" si="308"/>
        <v>47.686374803366867</v>
      </c>
    </row>
    <row r="2469" spans="1:19" x14ac:dyDescent="0.25">
      <c r="A2469" s="68">
        <f t="shared" si="311"/>
        <v>2467</v>
      </c>
      <c r="B2469" s="68" t="s">
        <v>84</v>
      </c>
      <c r="C2469" s="68" t="s">
        <v>513</v>
      </c>
      <c r="D2469" s="68" t="s">
        <v>2399</v>
      </c>
      <c r="E2469" s="68" t="str">
        <f t="shared" si="309"/>
        <v>AD</v>
      </c>
      <c r="F2469" s="68" t="s">
        <v>512</v>
      </c>
      <c r="G2469" s="68">
        <f t="shared" si="310"/>
        <v>150</v>
      </c>
      <c r="H2469" s="68">
        <f t="shared" si="312"/>
        <v>65</v>
      </c>
      <c r="I2469" s="68" t="str">
        <f t="shared" si="305"/>
        <v>150_65_AD</v>
      </c>
      <c r="J2469" s="60">
        <v>18.4241149722675</v>
      </c>
      <c r="K2469" s="60">
        <v>48.696029724720901</v>
      </c>
      <c r="L2469" s="60">
        <v>61.365451795907397</v>
      </c>
      <c r="M2469" s="68">
        <v>823</v>
      </c>
      <c r="N2469" s="70">
        <f t="shared" si="306"/>
        <v>0.57738095238095233</v>
      </c>
      <c r="O2469" s="71">
        <v>178914988.00940001</v>
      </c>
      <c r="P2469" s="57">
        <f t="shared" si="307"/>
        <v>0.33948461343585351</v>
      </c>
      <c r="Q2469" s="68">
        <v>194</v>
      </c>
      <c r="R2469" s="68">
        <v>1059</v>
      </c>
      <c r="S2469" s="72">
        <f t="shared" si="308"/>
        <v>42.828532164298601</v>
      </c>
    </row>
    <row r="2470" spans="1:19" x14ac:dyDescent="0.25">
      <c r="A2470" s="68">
        <f t="shared" si="311"/>
        <v>2468</v>
      </c>
      <c r="B2470" s="68" t="s">
        <v>84</v>
      </c>
      <c r="C2470" s="68" t="s">
        <v>513</v>
      </c>
      <c r="D2470" s="68" t="s">
        <v>2456</v>
      </c>
      <c r="E2470" s="68" t="str">
        <f t="shared" si="309"/>
        <v>AR</v>
      </c>
      <c r="F2470" s="68" t="s">
        <v>512</v>
      </c>
      <c r="G2470" s="68">
        <f t="shared" si="310"/>
        <v>150</v>
      </c>
      <c r="H2470" s="68">
        <f t="shared" si="312"/>
        <v>65</v>
      </c>
      <c r="I2470" s="68" t="str">
        <f t="shared" si="305"/>
        <v>150_65_AR</v>
      </c>
      <c r="J2470" s="60">
        <v>55.917916927036103</v>
      </c>
      <c r="K2470" s="60">
        <v>33.6949717697916</v>
      </c>
      <c r="L2470" s="60">
        <v>24.0221356433049</v>
      </c>
      <c r="M2470" s="68">
        <v>47</v>
      </c>
      <c r="N2470" s="70">
        <f t="shared" si="306"/>
        <v>3.5714285714285712E-2</v>
      </c>
      <c r="O2470" s="71">
        <v>5723958.7000000002</v>
      </c>
      <c r="P2470" s="57">
        <f t="shared" si="307"/>
        <v>1.0861001239818976E-2</v>
      </c>
      <c r="Q2470" s="68">
        <v>12</v>
      </c>
      <c r="R2470" s="68">
        <v>51</v>
      </c>
      <c r="S2470" s="72">
        <f t="shared" si="308"/>
        <v>37.878341446710863</v>
      </c>
    </row>
    <row r="2471" spans="1:19" x14ac:dyDescent="0.25">
      <c r="A2471" s="68">
        <f t="shared" si="311"/>
        <v>2469</v>
      </c>
      <c r="B2471" s="68" t="s">
        <v>84</v>
      </c>
      <c r="C2471" s="68" t="s">
        <v>513</v>
      </c>
      <c r="D2471" s="68" t="s">
        <v>2860</v>
      </c>
      <c r="E2471" s="68" t="str">
        <f t="shared" si="309"/>
        <v>OP</v>
      </c>
      <c r="F2471" s="68" t="s">
        <v>512</v>
      </c>
      <c r="G2471" s="68">
        <f t="shared" si="310"/>
        <v>150</v>
      </c>
      <c r="H2471" s="68">
        <f t="shared" si="312"/>
        <v>65</v>
      </c>
      <c r="I2471" s="68" t="str">
        <f t="shared" si="305"/>
        <v>150_65_OP</v>
      </c>
      <c r="J2471" s="60">
        <v>47.580049911804302</v>
      </c>
      <c r="K2471" s="60">
        <v>39.087509252046502</v>
      </c>
      <c r="L2471" s="60">
        <v>11.8929839384346</v>
      </c>
      <c r="M2471" s="68">
        <v>16</v>
      </c>
      <c r="N2471" s="70">
        <f t="shared" si="306"/>
        <v>3.8690476190476192E-2</v>
      </c>
      <c r="O2471" s="71">
        <v>8122189.9100000001</v>
      </c>
      <c r="P2471" s="57">
        <f t="shared" si="307"/>
        <v>1.5411556809897173E-2</v>
      </c>
      <c r="Q2471" s="68">
        <v>13</v>
      </c>
      <c r="R2471" s="68">
        <v>16</v>
      </c>
      <c r="S2471" s="72">
        <f t="shared" si="308"/>
        <v>32.853514367428467</v>
      </c>
    </row>
    <row r="2472" spans="1:19" x14ac:dyDescent="0.25">
      <c r="A2472" s="68">
        <f t="shared" si="311"/>
        <v>2470</v>
      </c>
      <c r="B2472" s="68" t="s">
        <v>84</v>
      </c>
      <c r="C2472" s="68" t="s">
        <v>513</v>
      </c>
      <c r="D2472" s="68" t="s">
        <v>3088</v>
      </c>
      <c r="E2472" s="68" t="str">
        <f t="shared" si="309"/>
        <v>SERV</v>
      </c>
      <c r="F2472" s="69" t="s">
        <v>512</v>
      </c>
      <c r="G2472" s="68">
        <f t="shared" si="310"/>
        <v>150</v>
      </c>
      <c r="H2472" s="68">
        <f t="shared" si="312"/>
        <v>65</v>
      </c>
      <c r="I2472" s="68" t="str">
        <f t="shared" si="305"/>
        <v>150_65_SERV</v>
      </c>
      <c r="J2472" s="60">
        <v>32.638288606069501</v>
      </c>
      <c r="K2472" s="60">
        <v>64.095155192934797</v>
      </c>
      <c r="L2472" s="60">
        <v>30.7747592572385</v>
      </c>
      <c r="M2472" s="68">
        <v>279</v>
      </c>
      <c r="N2472" s="70">
        <f t="shared" si="306"/>
        <v>0.3482142857142857</v>
      </c>
      <c r="O2472" s="71">
        <v>334258294.97909999</v>
      </c>
      <c r="P2472" s="57">
        <f t="shared" si="307"/>
        <v>0.63424282851443037</v>
      </c>
      <c r="Q2472" s="68">
        <v>117</v>
      </c>
      <c r="R2472" s="68">
        <v>325</v>
      </c>
      <c r="S2472" s="72">
        <f t="shared" si="308"/>
        <v>42.502734352080935</v>
      </c>
    </row>
    <row r="2473" spans="1:19" x14ac:dyDescent="0.25">
      <c r="A2473" s="68">
        <f t="shared" si="311"/>
        <v>2471</v>
      </c>
      <c r="B2473" s="68" t="s">
        <v>84</v>
      </c>
      <c r="C2473" s="68" t="s">
        <v>1097</v>
      </c>
      <c r="D2473" s="68" t="s">
        <v>2399</v>
      </c>
      <c r="E2473" s="68" t="str">
        <f t="shared" si="309"/>
        <v>AD</v>
      </c>
      <c r="F2473" s="68" t="s">
        <v>1096</v>
      </c>
      <c r="G2473" s="68">
        <f t="shared" si="310"/>
        <v>150</v>
      </c>
      <c r="H2473" s="68">
        <f t="shared" si="312"/>
        <v>66</v>
      </c>
      <c r="I2473" s="68" t="str">
        <f t="shared" si="305"/>
        <v>150_66_AD</v>
      </c>
      <c r="J2473" s="60">
        <v>27.957030298835701</v>
      </c>
      <c r="K2473" s="60">
        <v>73.105592920609695</v>
      </c>
      <c r="L2473" s="60">
        <v>78.579809491507106</v>
      </c>
      <c r="M2473" s="68">
        <v>1457</v>
      </c>
      <c r="N2473" s="70">
        <f t="shared" si="306"/>
        <v>0.85517241379310349</v>
      </c>
      <c r="O2473" s="71">
        <v>308522250.59299999</v>
      </c>
      <c r="P2473" s="57">
        <f t="shared" si="307"/>
        <v>0.95710234764049695</v>
      </c>
      <c r="Q2473" s="68">
        <v>124</v>
      </c>
      <c r="R2473" s="68">
        <v>1578</v>
      </c>
      <c r="S2473" s="72">
        <f t="shared" si="308"/>
        <v>59.880810903650833</v>
      </c>
    </row>
    <row r="2474" spans="1:19" x14ac:dyDescent="0.25">
      <c r="A2474" s="68">
        <f t="shared" si="311"/>
        <v>2472</v>
      </c>
      <c r="B2474" s="68" t="s">
        <v>84</v>
      </c>
      <c r="C2474" s="68" t="s">
        <v>1097</v>
      </c>
      <c r="D2474" s="68" t="s">
        <v>3088</v>
      </c>
      <c r="E2474" s="68" t="str">
        <f t="shared" si="309"/>
        <v>SERV</v>
      </c>
      <c r="F2474" s="68" t="s">
        <v>1096</v>
      </c>
      <c r="G2474" s="68">
        <f t="shared" si="310"/>
        <v>150</v>
      </c>
      <c r="H2474" s="68">
        <f t="shared" si="312"/>
        <v>66</v>
      </c>
      <c r="I2474" s="68" t="str">
        <f t="shared" si="305"/>
        <v>150_66_SERV</v>
      </c>
      <c r="J2474" s="60">
        <v>49.217475659414397</v>
      </c>
      <c r="K2474" s="60">
        <v>90.467770105074607</v>
      </c>
      <c r="L2474" s="60">
        <v>50.615889064218798</v>
      </c>
      <c r="M2474" s="68">
        <v>134</v>
      </c>
      <c r="N2474" s="70">
        <f t="shared" si="306"/>
        <v>0.14482758620689656</v>
      </c>
      <c r="O2474" s="71">
        <v>13828072.08</v>
      </c>
      <c r="P2474" s="57">
        <f t="shared" si="307"/>
        <v>4.2897652359503088E-2</v>
      </c>
      <c r="Q2474" s="68">
        <v>21</v>
      </c>
      <c r="R2474" s="68">
        <v>134</v>
      </c>
      <c r="S2474" s="72">
        <f t="shared" si="308"/>
        <v>63.433711609569265</v>
      </c>
    </row>
    <row r="2475" spans="1:19" x14ac:dyDescent="0.25">
      <c r="A2475" s="68">
        <f t="shared" si="311"/>
        <v>2473</v>
      </c>
      <c r="B2475" s="68" t="s">
        <v>84</v>
      </c>
      <c r="C2475" s="68" t="s">
        <v>2918</v>
      </c>
      <c r="D2475" s="68" t="s">
        <v>3088</v>
      </c>
      <c r="E2475" s="68" t="str">
        <f t="shared" si="309"/>
        <v>SERV</v>
      </c>
      <c r="F2475" s="68" t="s">
        <v>2917</v>
      </c>
      <c r="G2475" s="68">
        <f t="shared" si="310"/>
        <v>150</v>
      </c>
      <c r="H2475" s="68">
        <f t="shared" si="312"/>
        <v>67</v>
      </c>
      <c r="I2475" s="68" t="str">
        <f t="shared" si="305"/>
        <v>150_67_SERV</v>
      </c>
      <c r="J2475" s="60">
        <v>31.631902600424102</v>
      </c>
      <c r="K2475" s="60">
        <v>27.279503838757201</v>
      </c>
      <c r="L2475" s="60">
        <v>32.527764323266098</v>
      </c>
      <c r="M2475" s="68">
        <v>20</v>
      </c>
      <c r="N2475" s="70">
        <f t="shared" si="306"/>
        <v>1</v>
      </c>
      <c r="O2475" s="71">
        <v>46621299.637999997</v>
      </c>
      <c r="P2475" s="57">
        <f t="shared" si="307"/>
        <v>1</v>
      </c>
      <c r="Q2475" s="68">
        <v>7</v>
      </c>
      <c r="R2475" s="68">
        <v>22</v>
      </c>
      <c r="S2475" s="72">
        <f t="shared" si="308"/>
        <v>30.479723587482468</v>
      </c>
    </row>
    <row r="2476" spans="1:19" x14ac:dyDescent="0.25">
      <c r="A2476" s="68">
        <f t="shared" si="311"/>
        <v>2474</v>
      </c>
      <c r="B2476" s="68" t="s">
        <v>84</v>
      </c>
      <c r="C2476" s="68" t="s">
        <v>2290</v>
      </c>
      <c r="D2476" s="68" t="s">
        <v>2399</v>
      </c>
      <c r="E2476" s="68" t="str">
        <f t="shared" si="309"/>
        <v>AD</v>
      </c>
      <c r="F2476" s="68" t="s">
        <v>2289</v>
      </c>
      <c r="G2476" s="68">
        <f t="shared" si="310"/>
        <v>150</v>
      </c>
      <c r="H2476" s="68">
        <f t="shared" si="312"/>
        <v>68</v>
      </c>
      <c r="I2476" s="68" t="str">
        <f t="shared" si="305"/>
        <v>150_68_AD</v>
      </c>
      <c r="J2476" s="60">
        <v>49.503269852674102</v>
      </c>
      <c r="K2476" s="60">
        <v>100</v>
      </c>
      <c r="L2476" s="60">
        <v>52.512309330297398</v>
      </c>
      <c r="M2476" s="68">
        <v>66</v>
      </c>
      <c r="N2476" s="70">
        <f t="shared" si="306"/>
        <v>0.41428571428571431</v>
      </c>
      <c r="O2476" s="71">
        <v>140115959.15000001</v>
      </c>
      <c r="P2476" s="57">
        <f t="shared" si="307"/>
        <v>0.66102290633408045</v>
      </c>
      <c r="Q2476" s="68">
        <v>29</v>
      </c>
      <c r="R2476" s="68">
        <v>70</v>
      </c>
      <c r="S2476" s="72">
        <f t="shared" si="308"/>
        <v>67.338526394323836</v>
      </c>
    </row>
    <row r="2477" spans="1:19" x14ac:dyDescent="0.25">
      <c r="A2477" s="68">
        <f t="shared" si="311"/>
        <v>2475</v>
      </c>
      <c r="B2477" s="68" t="s">
        <v>84</v>
      </c>
      <c r="C2477" s="68" t="s">
        <v>2290</v>
      </c>
      <c r="D2477" s="68" t="s">
        <v>3088</v>
      </c>
      <c r="E2477" s="68" t="str">
        <f t="shared" si="309"/>
        <v>SERV</v>
      </c>
      <c r="F2477" s="68" t="s">
        <v>2289</v>
      </c>
      <c r="G2477" s="68">
        <f t="shared" si="310"/>
        <v>150</v>
      </c>
      <c r="H2477" s="68">
        <f t="shared" si="312"/>
        <v>68</v>
      </c>
      <c r="I2477" s="68" t="str">
        <f t="shared" si="305"/>
        <v>150_68_SERV</v>
      </c>
      <c r="J2477" s="60">
        <v>39.779496053558603</v>
      </c>
      <c r="K2477" s="60">
        <v>88.133519268446094</v>
      </c>
      <c r="L2477" s="60">
        <v>46.642138173228801</v>
      </c>
      <c r="M2477" s="68">
        <v>56</v>
      </c>
      <c r="N2477" s="70">
        <f t="shared" si="306"/>
        <v>0.58571428571428574</v>
      </c>
      <c r="O2477" s="71">
        <v>71852427.735499993</v>
      </c>
      <c r="P2477" s="57">
        <f t="shared" si="307"/>
        <v>0.33897709366591944</v>
      </c>
      <c r="Q2477" s="68">
        <v>41</v>
      </c>
      <c r="R2477" s="68">
        <v>66</v>
      </c>
      <c r="S2477" s="72">
        <f t="shared" si="308"/>
        <v>58.18505116507783</v>
      </c>
    </row>
    <row r="2478" spans="1:19" x14ac:dyDescent="0.25">
      <c r="A2478" s="68">
        <f t="shared" si="311"/>
        <v>2476</v>
      </c>
      <c r="B2478" s="68" t="s">
        <v>84</v>
      </c>
      <c r="C2478" s="68" t="s">
        <v>324</v>
      </c>
      <c r="D2478" s="68" t="s">
        <v>2399</v>
      </c>
      <c r="E2478" s="68" t="str">
        <f t="shared" si="309"/>
        <v>AD</v>
      </c>
      <c r="F2478" s="68" t="s">
        <v>323</v>
      </c>
      <c r="G2478" s="68">
        <f t="shared" si="310"/>
        <v>150</v>
      </c>
      <c r="H2478" s="68">
        <f t="shared" si="312"/>
        <v>69</v>
      </c>
      <c r="I2478" s="68" t="str">
        <f t="shared" si="305"/>
        <v>150_69_AD</v>
      </c>
      <c r="J2478" s="60">
        <v>37.499789484452599</v>
      </c>
      <c r="K2478" s="60">
        <v>14.567896296308801</v>
      </c>
      <c r="L2478" s="60">
        <v>22.718336270527502</v>
      </c>
      <c r="M2478" s="68">
        <v>14</v>
      </c>
      <c r="N2478" s="70">
        <f t="shared" si="306"/>
        <v>0.17391304347826086</v>
      </c>
      <c r="O2478" s="71">
        <v>1276906.6200000001</v>
      </c>
      <c r="P2478" s="57">
        <f t="shared" si="307"/>
        <v>2.8444771876151655E-2</v>
      </c>
      <c r="Q2478" s="68">
        <v>8</v>
      </c>
      <c r="R2478" s="68">
        <v>14</v>
      </c>
      <c r="S2478" s="72">
        <f t="shared" si="308"/>
        <v>24.928674017096302</v>
      </c>
    </row>
    <row r="2479" spans="1:19" x14ac:dyDescent="0.25">
      <c r="A2479" s="68">
        <f t="shared" si="311"/>
        <v>2477</v>
      </c>
      <c r="B2479" s="68" t="s">
        <v>84</v>
      </c>
      <c r="C2479" s="68" t="s">
        <v>324</v>
      </c>
      <c r="D2479" s="68" t="s">
        <v>2456</v>
      </c>
      <c r="E2479" s="68" t="str">
        <f t="shared" si="309"/>
        <v>AR</v>
      </c>
      <c r="F2479" s="68" t="s">
        <v>323</v>
      </c>
      <c r="G2479" s="68">
        <f t="shared" si="310"/>
        <v>150</v>
      </c>
      <c r="H2479" s="68">
        <f t="shared" si="312"/>
        <v>69</v>
      </c>
      <c r="I2479" s="68" t="str">
        <f t="shared" si="305"/>
        <v>150_69_AR</v>
      </c>
      <c r="J2479" s="60">
        <v>62.956356820292598</v>
      </c>
      <c r="K2479" s="60">
        <v>11.8282105466825</v>
      </c>
      <c r="L2479" s="60">
        <v>31.238791398752401</v>
      </c>
      <c r="M2479" s="68">
        <v>4</v>
      </c>
      <c r="N2479" s="70">
        <f t="shared" si="306"/>
        <v>4.3478260869565216E-2</v>
      </c>
      <c r="O2479" s="71">
        <v>207328.74</v>
      </c>
      <c r="P2479" s="57">
        <f t="shared" si="307"/>
        <v>4.6185199608957768E-3</v>
      </c>
      <c r="Q2479" s="68">
        <v>2</v>
      </c>
      <c r="R2479" s="68">
        <v>4</v>
      </c>
      <c r="S2479" s="72">
        <f t="shared" si="308"/>
        <v>35.341119588575829</v>
      </c>
    </row>
    <row r="2480" spans="1:19" x14ac:dyDescent="0.25">
      <c r="A2480" s="68">
        <f t="shared" si="311"/>
        <v>2478</v>
      </c>
      <c r="B2480" s="68" t="s">
        <v>84</v>
      </c>
      <c r="C2480" s="68" t="s">
        <v>324</v>
      </c>
      <c r="D2480" s="68" t="s">
        <v>3088</v>
      </c>
      <c r="E2480" s="68" t="str">
        <f t="shared" si="309"/>
        <v>SERV</v>
      </c>
      <c r="F2480" s="68" t="s">
        <v>323</v>
      </c>
      <c r="G2480" s="68">
        <f t="shared" si="310"/>
        <v>150</v>
      </c>
      <c r="H2480" s="68">
        <f t="shared" si="312"/>
        <v>69</v>
      </c>
      <c r="I2480" s="68" t="str">
        <f t="shared" si="305"/>
        <v>150_69_SERV</v>
      </c>
      <c r="J2480" s="60">
        <v>44.493808725565898</v>
      </c>
      <c r="K2480" s="60">
        <v>14.9999269573619</v>
      </c>
      <c r="L2480" s="60">
        <v>27.182435220460199</v>
      </c>
      <c r="M2480" s="68">
        <v>53</v>
      </c>
      <c r="N2480" s="70">
        <f t="shared" si="306"/>
        <v>0.78260869565217395</v>
      </c>
      <c r="O2480" s="71">
        <v>43406496.25</v>
      </c>
      <c r="P2480" s="57">
        <f t="shared" si="307"/>
        <v>0.96693670816295263</v>
      </c>
      <c r="Q2480" s="68">
        <v>36</v>
      </c>
      <c r="R2480" s="68">
        <v>53</v>
      </c>
      <c r="S2480" s="72">
        <f t="shared" si="308"/>
        <v>28.892056967795998</v>
      </c>
    </row>
    <row r="2481" spans="1:19" x14ac:dyDescent="0.25">
      <c r="A2481" s="68">
        <f t="shared" si="311"/>
        <v>2479</v>
      </c>
      <c r="B2481" s="68" t="s">
        <v>84</v>
      </c>
      <c r="C2481" s="68" t="s">
        <v>1539</v>
      </c>
      <c r="D2481" s="68" t="s">
        <v>2399</v>
      </c>
      <c r="E2481" s="68" t="str">
        <f t="shared" si="309"/>
        <v>AD</v>
      </c>
      <c r="F2481" s="68" t="s">
        <v>1538</v>
      </c>
      <c r="G2481" s="68">
        <f t="shared" si="310"/>
        <v>150</v>
      </c>
      <c r="H2481" s="68">
        <f t="shared" si="312"/>
        <v>70</v>
      </c>
      <c r="I2481" s="68" t="str">
        <f t="shared" si="305"/>
        <v>150_70_AD</v>
      </c>
      <c r="J2481" s="60">
        <v>6.7757153642711501</v>
      </c>
      <c r="K2481" s="60">
        <v>42.195357454934097</v>
      </c>
      <c r="L2481" s="60">
        <v>53.875449211646298</v>
      </c>
      <c r="M2481" s="68">
        <v>153</v>
      </c>
      <c r="N2481" s="70">
        <f t="shared" si="306"/>
        <v>1</v>
      </c>
      <c r="O2481" s="71">
        <v>5486086665.8500004</v>
      </c>
      <c r="P2481" s="57">
        <f t="shared" si="307"/>
        <v>1</v>
      </c>
      <c r="Q2481" s="68">
        <v>207</v>
      </c>
      <c r="R2481" s="68">
        <v>863</v>
      </c>
      <c r="S2481" s="72">
        <f t="shared" si="308"/>
        <v>34.282174010283846</v>
      </c>
    </row>
    <row r="2482" spans="1:19" x14ac:dyDescent="0.25">
      <c r="A2482" s="68">
        <f t="shared" si="311"/>
        <v>2480</v>
      </c>
      <c r="B2482" s="68" t="s">
        <v>84</v>
      </c>
      <c r="C2482" s="68" t="s">
        <v>956</v>
      </c>
      <c r="D2482" s="68" t="s">
        <v>2399</v>
      </c>
      <c r="E2482" s="68" t="str">
        <f t="shared" si="309"/>
        <v>AD</v>
      </c>
      <c r="F2482" s="68" t="s">
        <v>955</v>
      </c>
      <c r="G2482" s="68">
        <f t="shared" si="310"/>
        <v>150</v>
      </c>
      <c r="H2482" s="68">
        <f t="shared" si="312"/>
        <v>71</v>
      </c>
      <c r="I2482" s="68" t="str">
        <f t="shared" si="305"/>
        <v>150_71_AD</v>
      </c>
      <c r="J2482" s="60">
        <v>26.053211208956998</v>
      </c>
      <c r="K2482" s="60">
        <v>43.581861518021299</v>
      </c>
      <c r="L2482" s="60">
        <v>71.714140147322595</v>
      </c>
      <c r="M2482" s="68">
        <v>282</v>
      </c>
      <c r="N2482" s="70">
        <f t="shared" si="306"/>
        <v>1</v>
      </c>
      <c r="O2482" s="71">
        <v>61172408152.934898</v>
      </c>
      <c r="P2482" s="57">
        <f t="shared" si="307"/>
        <v>1</v>
      </c>
      <c r="Q2482" s="68">
        <v>135</v>
      </c>
      <c r="R2482" s="68">
        <v>1639</v>
      </c>
      <c r="S2482" s="72">
        <f t="shared" si="308"/>
        <v>47.116404291433632</v>
      </c>
    </row>
    <row r="2483" spans="1:19" x14ac:dyDescent="0.25">
      <c r="A2483" s="68">
        <f t="shared" si="311"/>
        <v>2481</v>
      </c>
      <c r="B2483" s="68" t="s">
        <v>84</v>
      </c>
      <c r="C2483" s="68" t="s">
        <v>603</v>
      </c>
      <c r="D2483" s="68" t="s">
        <v>2399</v>
      </c>
      <c r="E2483" s="68" t="str">
        <f t="shared" si="309"/>
        <v>AD</v>
      </c>
      <c r="F2483" s="68" t="s">
        <v>602</v>
      </c>
      <c r="G2483" s="68">
        <f t="shared" si="310"/>
        <v>150</v>
      </c>
      <c r="H2483" s="68">
        <f t="shared" si="312"/>
        <v>72</v>
      </c>
      <c r="I2483" s="68" t="str">
        <f t="shared" si="305"/>
        <v>150_72_AD</v>
      </c>
      <c r="J2483" s="60">
        <v>26.008925818746601</v>
      </c>
      <c r="K2483" s="60">
        <v>27.002161411082</v>
      </c>
      <c r="L2483" s="60">
        <v>26.8245029663872</v>
      </c>
      <c r="M2483" s="68">
        <v>17</v>
      </c>
      <c r="N2483" s="70">
        <f t="shared" si="306"/>
        <v>0.72972972972972971</v>
      </c>
      <c r="O2483" s="71">
        <v>1879420981.78</v>
      </c>
      <c r="P2483" s="57">
        <f t="shared" si="307"/>
        <v>0.44299339872964966</v>
      </c>
      <c r="Q2483" s="68">
        <v>27</v>
      </c>
      <c r="R2483" s="68">
        <v>32</v>
      </c>
      <c r="S2483" s="72">
        <f t="shared" si="308"/>
        <v>26.611863398738603</v>
      </c>
    </row>
    <row r="2484" spans="1:19" x14ac:dyDescent="0.25">
      <c r="A2484" s="68">
        <f t="shared" si="311"/>
        <v>2482</v>
      </c>
      <c r="B2484" s="68" t="s">
        <v>84</v>
      </c>
      <c r="C2484" s="68" t="s">
        <v>603</v>
      </c>
      <c r="D2484" s="68" t="s">
        <v>3088</v>
      </c>
      <c r="E2484" s="68" t="str">
        <f t="shared" si="309"/>
        <v>SERV</v>
      </c>
      <c r="F2484" s="68" t="s">
        <v>602</v>
      </c>
      <c r="G2484" s="68">
        <f t="shared" si="310"/>
        <v>150</v>
      </c>
      <c r="H2484" s="68">
        <f t="shared" si="312"/>
        <v>72</v>
      </c>
      <c r="I2484" s="68" t="str">
        <f t="shared" si="305"/>
        <v>150_72_SERV</v>
      </c>
      <c r="J2484" s="60">
        <v>33.517821922371603</v>
      </c>
      <c r="K2484" s="60">
        <v>39.143352857177703</v>
      </c>
      <c r="L2484" s="60">
        <v>30.514288007703801</v>
      </c>
      <c r="M2484" s="68">
        <v>13</v>
      </c>
      <c r="N2484" s="70">
        <f t="shared" si="306"/>
        <v>0.27027027027027029</v>
      </c>
      <c r="O2484" s="71">
        <v>2363127523.8400002</v>
      </c>
      <c r="P2484" s="57">
        <f t="shared" si="307"/>
        <v>0.5570066012703504</v>
      </c>
      <c r="Q2484" s="68">
        <v>10</v>
      </c>
      <c r="R2484" s="68">
        <v>13</v>
      </c>
      <c r="S2484" s="72">
        <f t="shared" si="308"/>
        <v>34.391820929084368</v>
      </c>
    </row>
    <row r="2485" spans="1:19" x14ac:dyDescent="0.25">
      <c r="A2485" s="68">
        <f t="shared" si="311"/>
        <v>2483</v>
      </c>
      <c r="B2485" s="68" t="s">
        <v>84</v>
      </c>
      <c r="C2485" s="68" t="s">
        <v>2210</v>
      </c>
      <c r="D2485" s="68" t="s">
        <v>2399</v>
      </c>
      <c r="E2485" s="68" t="str">
        <f t="shared" si="309"/>
        <v>AD</v>
      </c>
      <c r="F2485" s="68" t="s">
        <v>2209</v>
      </c>
      <c r="G2485" s="68">
        <f t="shared" si="310"/>
        <v>150</v>
      </c>
      <c r="H2485" s="68">
        <f t="shared" si="312"/>
        <v>73</v>
      </c>
      <c r="I2485" s="68" t="str">
        <f t="shared" si="305"/>
        <v>150_73_AD</v>
      </c>
      <c r="J2485" s="60">
        <v>25.916005520275</v>
      </c>
      <c r="K2485" s="60">
        <v>65.101299327912002</v>
      </c>
      <c r="L2485" s="60">
        <v>62.749809274898602</v>
      </c>
      <c r="M2485" s="68">
        <v>98</v>
      </c>
      <c r="N2485" s="70">
        <f t="shared" si="306"/>
        <v>0.40740740740740738</v>
      </c>
      <c r="O2485" s="71">
        <v>96808329.848000005</v>
      </c>
      <c r="P2485" s="57">
        <f t="shared" si="307"/>
        <v>0.12054590895054686</v>
      </c>
      <c r="Q2485" s="68">
        <v>44</v>
      </c>
      <c r="R2485" s="68">
        <v>98</v>
      </c>
      <c r="S2485" s="72">
        <f t="shared" si="308"/>
        <v>51.255704707695202</v>
      </c>
    </row>
    <row r="2486" spans="1:19" x14ac:dyDescent="0.25">
      <c r="A2486" s="68">
        <f t="shared" si="311"/>
        <v>2484</v>
      </c>
      <c r="B2486" s="68" t="s">
        <v>84</v>
      </c>
      <c r="C2486" s="68" t="s">
        <v>2210</v>
      </c>
      <c r="D2486" s="68" t="s">
        <v>2860</v>
      </c>
      <c r="E2486" s="68" t="str">
        <f t="shared" si="309"/>
        <v>OP</v>
      </c>
      <c r="F2486" s="68" t="s">
        <v>2209</v>
      </c>
      <c r="G2486" s="68">
        <f t="shared" si="310"/>
        <v>150</v>
      </c>
      <c r="H2486" s="68">
        <f t="shared" si="312"/>
        <v>73</v>
      </c>
      <c r="I2486" s="68" t="str">
        <f t="shared" si="305"/>
        <v>150_73_OP</v>
      </c>
      <c r="J2486" s="60">
        <v>48.728583077582101</v>
      </c>
      <c r="K2486" s="60">
        <v>43.873101992113803</v>
      </c>
      <c r="L2486" s="60">
        <v>27.517100092848899</v>
      </c>
      <c r="M2486" s="68">
        <v>8</v>
      </c>
      <c r="N2486" s="70">
        <f t="shared" si="306"/>
        <v>6.4814814814814811E-2</v>
      </c>
      <c r="O2486" s="71">
        <v>9678074.1500000004</v>
      </c>
      <c r="P2486" s="57">
        <f t="shared" si="307"/>
        <v>1.2051155588928317E-2</v>
      </c>
      <c r="Q2486" s="68">
        <v>7</v>
      </c>
      <c r="R2486" s="68">
        <v>10</v>
      </c>
      <c r="S2486" s="72">
        <f t="shared" si="308"/>
        <v>40.039595054181603</v>
      </c>
    </row>
    <row r="2487" spans="1:19" x14ac:dyDescent="0.25">
      <c r="A2487" s="68">
        <f t="shared" si="311"/>
        <v>2485</v>
      </c>
      <c r="B2487" s="68" t="s">
        <v>84</v>
      </c>
      <c r="C2487" s="68" t="s">
        <v>2210</v>
      </c>
      <c r="D2487" s="68" t="s">
        <v>3088</v>
      </c>
      <c r="E2487" s="68" t="str">
        <f t="shared" si="309"/>
        <v>SERV</v>
      </c>
      <c r="F2487" s="68" t="s">
        <v>2209</v>
      </c>
      <c r="G2487" s="68">
        <f t="shared" si="310"/>
        <v>150</v>
      </c>
      <c r="H2487" s="68">
        <f t="shared" si="312"/>
        <v>73</v>
      </c>
      <c r="I2487" s="68" t="str">
        <f t="shared" si="305"/>
        <v>150_73_SERV</v>
      </c>
      <c r="J2487" s="60">
        <v>46.121423782031698</v>
      </c>
      <c r="K2487" s="60">
        <v>61.270804372632902</v>
      </c>
      <c r="L2487" s="60">
        <v>47.990799461475497</v>
      </c>
      <c r="M2487" s="68">
        <v>107</v>
      </c>
      <c r="N2487" s="70">
        <f t="shared" si="306"/>
        <v>0.5092592592592593</v>
      </c>
      <c r="O2487" s="71">
        <v>695991788.49697804</v>
      </c>
      <c r="P2487" s="57">
        <f t="shared" si="307"/>
        <v>0.86665024485202691</v>
      </c>
      <c r="Q2487" s="68">
        <v>55</v>
      </c>
      <c r="R2487" s="68">
        <v>107</v>
      </c>
      <c r="S2487" s="72">
        <f t="shared" si="308"/>
        <v>51.794342538713359</v>
      </c>
    </row>
    <row r="2488" spans="1:19" x14ac:dyDescent="0.25">
      <c r="A2488" s="68">
        <f t="shared" si="311"/>
        <v>2486</v>
      </c>
      <c r="B2488" s="68" t="s">
        <v>84</v>
      </c>
      <c r="C2488" s="68" t="s">
        <v>2210</v>
      </c>
      <c r="D2488" s="68" t="s">
        <v>2893</v>
      </c>
      <c r="E2488" s="68" t="str">
        <f t="shared" si="309"/>
        <v>SOP</v>
      </c>
      <c r="F2488" s="68" t="s">
        <v>2209</v>
      </c>
      <c r="G2488" s="68">
        <f t="shared" si="310"/>
        <v>150</v>
      </c>
      <c r="H2488" s="68">
        <f t="shared" si="312"/>
        <v>73</v>
      </c>
      <c r="I2488" s="68" t="str">
        <f t="shared" si="305"/>
        <v>150_73_SOP</v>
      </c>
      <c r="J2488" s="60">
        <v>73.731133766456495</v>
      </c>
      <c r="K2488" s="60">
        <v>50.163152610441699</v>
      </c>
      <c r="L2488" s="60">
        <v>19.222294721453899</v>
      </c>
      <c r="M2488" s="68">
        <v>3</v>
      </c>
      <c r="N2488" s="70">
        <f t="shared" si="306"/>
        <v>1.8518518518518517E-2</v>
      </c>
      <c r="O2488" s="71">
        <v>604472.78</v>
      </c>
      <c r="P2488" s="57">
        <f t="shared" si="307"/>
        <v>7.5269060849797649E-4</v>
      </c>
      <c r="Q2488" s="68">
        <v>2</v>
      </c>
      <c r="R2488" s="68">
        <v>3</v>
      </c>
      <c r="S2488" s="72">
        <f t="shared" si="308"/>
        <v>47.705527032784033</v>
      </c>
    </row>
    <row r="2489" spans="1:19" x14ac:dyDescent="0.25">
      <c r="A2489" s="68">
        <f t="shared" si="311"/>
        <v>2487</v>
      </c>
      <c r="B2489" s="68" t="s">
        <v>84</v>
      </c>
      <c r="C2489" s="68" t="s">
        <v>433</v>
      </c>
      <c r="D2489" s="68" t="s">
        <v>2399</v>
      </c>
      <c r="E2489" s="68" t="str">
        <f t="shared" si="309"/>
        <v>AD</v>
      </c>
      <c r="F2489" s="68" t="s">
        <v>432</v>
      </c>
      <c r="G2489" s="68">
        <f t="shared" si="310"/>
        <v>150</v>
      </c>
      <c r="H2489" s="68">
        <f t="shared" si="312"/>
        <v>74</v>
      </c>
      <c r="I2489" s="68" t="str">
        <f t="shared" si="305"/>
        <v>150_74_AD</v>
      </c>
      <c r="J2489" s="60">
        <v>34.937642104825798</v>
      </c>
      <c r="K2489" s="60">
        <v>93.118362481871003</v>
      </c>
      <c r="L2489" s="60">
        <v>50.099216052541799</v>
      </c>
      <c r="M2489" s="68">
        <v>326</v>
      </c>
      <c r="N2489" s="70">
        <f t="shared" si="306"/>
        <v>0.83050847457627119</v>
      </c>
      <c r="O2489" s="71">
        <v>115880648.18000001</v>
      </c>
      <c r="P2489" s="57">
        <f t="shared" si="307"/>
        <v>0.92945782648537889</v>
      </c>
      <c r="Q2489" s="68">
        <v>49</v>
      </c>
      <c r="R2489" s="68">
        <v>326</v>
      </c>
      <c r="S2489" s="72">
        <f t="shared" si="308"/>
        <v>59.385073546412876</v>
      </c>
    </row>
    <row r="2490" spans="1:19" x14ac:dyDescent="0.25">
      <c r="A2490" s="68">
        <f t="shared" si="311"/>
        <v>2488</v>
      </c>
      <c r="B2490" s="68" t="s">
        <v>84</v>
      </c>
      <c r="C2490" s="68" t="s">
        <v>433</v>
      </c>
      <c r="D2490" s="68" t="s">
        <v>3088</v>
      </c>
      <c r="E2490" s="68" t="str">
        <f t="shared" si="309"/>
        <v>SERV</v>
      </c>
      <c r="F2490" s="68" t="s">
        <v>432</v>
      </c>
      <c r="G2490" s="68">
        <f t="shared" si="310"/>
        <v>150</v>
      </c>
      <c r="H2490" s="68">
        <f t="shared" si="312"/>
        <v>74</v>
      </c>
      <c r="I2490" s="68" t="str">
        <f t="shared" si="305"/>
        <v>150_74_SERV</v>
      </c>
      <c r="J2490" s="60">
        <v>71.669707556379194</v>
      </c>
      <c r="K2490" s="60">
        <v>80.241569333138997</v>
      </c>
      <c r="L2490" s="60">
        <v>51.182405330078097</v>
      </c>
      <c r="M2490" s="68">
        <v>22</v>
      </c>
      <c r="N2490" s="70">
        <f t="shared" si="306"/>
        <v>0.16949152542372881</v>
      </c>
      <c r="O2490" s="71">
        <v>8794882.9499999993</v>
      </c>
      <c r="P2490" s="57">
        <f t="shared" si="307"/>
        <v>7.0542173514621054E-2</v>
      </c>
      <c r="Q2490" s="68">
        <v>10</v>
      </c>
      <c r="R2490" s="68">
        <v>22</v>
      </c>
      <c r="S2490" s="72">
        <f t="shared" si="308"/>
        <v>67.697894073198768</v>
      </c>
    </row>
    <row r="2491" spans="1:19" x14ac:dyDescent="0.25">
      <c r="A2491" s="68">
        <f t="shared" si="311"/>
        <v>2489</v>
      </c>
      <c r="B2491" s="68" t="s">
        <v>84</v>
      </c>
      <c r="C2491" s="68" t="s">
        <v>1045</v>
      </c>
      <c r="D2491" s="68" t="s">
        <v>2399</v>
      </c>
      <c r="E2491" s="68" t="str">
        <f t="shared" si="309"/>
        <v>AD</v>
      </c>
      <c r="F2491" s="68" t="s">
        <v>1044</v>
      </c>
      <c r="G2491" s="68">
        <f t="shared" si="310"/>
        <v>150</v>
      </c>
      <c r="H2491" s="68">
        <f t="shared" si="312"/>
        <v>75</v>
      </c>
      <c r="I2491" s="68" t="str">
        <f t="shared" si="305"/>
        <v>150_75_AD</v>
      </c>
      <c r="J2491" s="60">
        <v>30.391140126980499</v>
      </c>
      <c r="K2491" s="60">
        <v>60.128018157445801</v>
      </c>
      <c r="L2491" s="60">
        <v>54.341355480279802</v>
      </c>
      <c r="M2491" s="68">
        <v>6</v>
      </c>
      <c r="N2491" s="70">
        <f t="shared" si="306"/>
        <v>1</v>
      </c>
      <c r="O2491" s="71">
        <v>9555121.7899999991</v>
      </c>
      <c r="P2491" s="57">
        <f t="shared" si="307"/>
        <v>1</v>
      </c>
      <c r="Q2491" s="68">
        <v>7</v>
      </c>
      <c r="R2491" s="68">
        <v>10</v>
      </c>
      <c r="S2491" s="72">
        <f t="shared" si="308"/>
        <v>48.286837921568697</v>
      </c>
    </row>
    <row r="2492" spans="1:19" x14ac:dyDescent="0.25">
      <c r="A2492" s="68">
        <f t="shared" si="311"/>
        <v>2490</v>
      </c>
      <c r="B2492" s="68" t="s">
        <v>84</v>
      </c>
      <c r="C2492" s="68" t="s">
        <v>2339</v>
      </c>
      <c r="D2492" s="68" t="s">
        <v>2399</v>
      </c>
      <c r="E2492" s="68" t="str">
        <f t="shared" si="309"/>
        <v>AD</v>
      </c>
      <c r="F2492" s="68" t="s">
        <v>2338</v>
      </c>
      <c r="G2492" s="68">
        <f t="shared" si="310"/>
        <v>150</v>
      </c>
      <c r="H2492" s="68">
        <f t="shared" si="312"/>
        <v>76</v>
      </c>
      <c r="I2492" s="68" t="str">
        <f t="shared" si="305"/>
        <v>150_76_AD</v>
      </c>
      <c r="J2492" s="60">
        <v>30.1720956319182</v>
      </c>
      <c r="K2492" s="60">
        <v>36.783531292820697</v>
      </c>
      <c r="L2492" s="60">
        <v>13.623533433821599</v>
      </c>
      <c r="M2492" s="68">
        <v>23</v>
      </c>
      <c r="N2492" s="70">
        <f t="shared" si="306"/>
        <v>1</v>
      </c>
      <c r="O2492" s="71">
        <v>15812322.52</v>
      </c>
      <c r="P2492" s="57">
        <f t="shared" si="307"/>
        <v>1</v>
      </c>
      <c r="Q2492" s="68">
        <v>24</v>
      </c>
      <c r="R2492" s="68">
        <v>34</v>
      </c>
      <c r="S2492" s="72">
        <f t="shared" si="308"/>
        <v>26.859720119520166</v>
      </c>
    </row>
    <row r="2493" spans="1:19" x14ac:dyDescent="0.25">
      <c r="A2493" s="68">
        <f t="shared" si="311"/>
        <v>2491</v>
      </c>
      <c r="B2493" s="68" t="s">
        <v>84</v>
      </c>
      <c r="C2493" s="68" t="s">
        <v>179</v>
      </c>
      <c r="D2493" s="68" t="s">
        <v>2399</v>
      </c>
      <c r="E2493" s="68" t="str">
        <f t="shared" si="309"/>
        <v>AD</v>
      </c>
      <c r="F2493" s="68" t="s">
        <v>178</v>
      </c>
      <c r="G2493" s="68">
        <f t="shared" si="310"/>
        <v>150</v>
      </c>
      <c r="H2493" s="68">
        <f t="shared" si="312"/>
        <v>77</v>
      </c>
      <c r="I2493" s="68" t="str">
        <f t="shared" si="305"/>
        <v>150_77_AD</v>
      </c>
      <c r="J2493" s="60">
        <v>24.2424436463494</v>
      </c>
      <c r="K2493" s="60">
        <v>62.1967854774975</v>
      </c>
      <c r="L2493" s="60">
        <v>85.448380025708502</v>
      </c>
      <c r="M2493" s="68">
        <v>279</v>
      </c>
      <c r="N2493" s="70">
        <f t="shared" si="306"/>
        <v>1</v>
      </c>
      <c r="O2493" s="71">
        <v>294171439.56557602</v>
      </c>
      <c r="P2493" s="57">
        <f t="shared" si="307"/>
        <v>1</v>
      </c>
      <c r="Q2493" s="68">
        <v>143</v>
      </c>
      <c r="R2493" s="68">
        <v>408</v>
      </c>
      <c r="S2493" s="72">
        <f t="shared" si="308"/>
        <v>57.295869716518467</v>
      </c>
    </row>
    <row r="2494" spans="1:19" x14ac:dyDescent="0.25">
      <c r="A2494" s="68">
        <f t="shared" si="311"/>
        <v>2492</v>
      </c>
      <c r="B2494" s="68" t="s">
        <v>84</v>
      </c>
      <c r="C2494" s="68" t="s">
        <v>2272</v>
      </c>
      <c r="D2494" s="68" t="s">
        <v>2399</v>
      </c>
      <c r="E2494" s="68" t="str">
        <f t="shared" si="309"/>
        <v>AD</v>
      </c>
      <c r="F2494" s="68" t="s">
        <v>2271</v>
      </c>
      <c r="G2494" s="68">
        <f t="shared" si="310"/>
        <v>150</v>
      </c>
      <c r="H2494" s="68">
        <f t="shared" si="312"/>
        <v>78</v>
      </c>
      <c r="I2494" s="68" t="str">
        <f t="shared" si="305"/>
        <v>150_78_AD</v>
      </c>
      <c r="J2494" s="60">
        <v>25.172761023573202</v>
      </c>
      <c r="K2494" s="60">
        <v>75.672374093844397</v>
      </c>
      <c r="L2494" s="60">
        <v>51.792381191565397</v>
      </c>
      <c r="M2494" s="68">
        <v>21</v>
      </c>
      <c r="N2494" s="70">
        <f t="shared" si="306"/>
        <v>0.3392857142857143</v>
      </c>
      <c r="O2494" s="71">
        <v>32686868.52</v>
      </c>
      <c r="P2494" s="57">
        <f t="shared" si="307"/>
        <v>0.20258709612776213</v>
      </c>
      <c r="Q2494" s="68">
        <v>19</v>
      </c>
      <c r="R2494" s="68">
        <v>25</v>
      </c>
      <c r="S2494" s="72">
        <f t="shared" si="308"/>
        <v>50.879172102994325</v>
      </c>
    </row>
    <row r="2495" spans="1:19" x14ac:dyDescent="0.25">
      <c r="A2495" s="68">
        <f t="shared" si="311"/>
        <v>2493</v>
      </c>
      <c r="B2495" s="68" t="s">
        <v>84</v>
      </c>
      <c r="C2495" s="68" t="s">
        <v>2272</v>
      </c>
      <c r="D2495" s="68" t="s">
        <v>3088</v>
      </c>
      <c r="E2495" s="68" t="str">
        <f t="shared" si="309"/>
        <v>SERV</v>
      </c>
      <c r="F2495" s="68" t="s">
        <v>2271</v>
      </c>
      <c r="G2495" s="68">
        <f t="shared" si="310"/>
        <v>150</v>
      </c>
      <c r="H2495" s="68">
        <f t="shared" si="312"/>
        <v>78</v>
      </c>
      <c r="I2495" s="68" t="str">
        <f t="shared" si="305"/>
        <v>150_78_SERV</v>
      </c>
      <c r="J2495" s="60">
        <v>19.146727218933702</v>
      </c>
      <c r="K2495" s="60">
        <v>68.976163776147104</v>
      </c>
      <c r="L2495" s="60">
        <v>44.976811734971101</v>
      </c>
      <c r="M2495" s="68">
        <v>31</v>
      </c>
      <c r="N2495" s="70">
        <f t="shared" si="306"/>
        <v>0.6607142857142857</v>
      </c>
      <c r="O2495" s="71">
        <v>128660369.999999</v>
      </c>
      <c r="P2495" s="57">
        <f t="shared" si="307"/>
        <v>0.79741290387223795</v>
      </c>
      <c r="Q2495" s="68">
        <v>37</v>
      </c>
      <c r="R2495" s="68">
        <v>55</v>
      </c>
      <c r="S2495" s="72">
        <f t="shared" si="308"/>
        <v>44.36656757668397</v>
      </c>
    </row>
    <row r="2496" spans="1:19" x14ac:dyDescent="0.25">
      <c r="A2496" s="68">
        <f t="shared" si="311"/>
        <v>2494</v>
      </c>
      <c r="B2496" s="68" t="s">
        <v>84</v>
      </c>
      <c r="C2496" s="68" t="s">
        <v>193</v>
      </c>
      <c r="D2496" s="68" t="s">
        <v>2399</v>
      </c>
      <c r="E2496" s="68" t="str">
        <f t="shared" si="309"/>
        <v>AD</v>
      </c>
      <c r="F2496" s="68" t="s">
        <v>192</v>
      </c>
      <c r="G2496" s="68">
        <f t="shared" si="310"/>
        <v>150</v>
      </c>
      <c r="H2496" s="68">
        <f t="shared" si="312"/>
        <v>79</v>
      </c>
      <c r="I2496" s="68" t="str">
        <f t="shared" si="305"/>
        <v>150_79_AD</v>
      </c>
      <c r="J2496" s="60">
        <v>25.112984711883598</v>
      </c>
      <c r="K2496" s="60">
        <v>12.0960856262341</v>
      </c>
      <c r="L2496" s="60">
        <v>28.461323389920999</v>
      </c>
      <c r="M2496" s="68">
        <v>70</v>
      </c>
      <c r="N2496" s="70">
        <f t="shared" si="306"/>
        <v>0.26168224299065418</v>
      </c>
      <c r="O2496" s="71">
        <v>31755978.903000001</v>
      </c>
      <c r="P2496" s="57">
        <f t="shared" si="307"/>
        <v>0.24578593330728493</v>
      </c>
      <c r="Q2496" s="68">
        <v>28</v>
      </c>
      <c r="R2496" s="68">
        <v>70</v>
      </c>
      <c r="S2496" s="72">
        <f t="shared" si="308"/>
        <v>21.890131242679569</v>
      </c>
    </row>
    <row r="2497" spans="1:19" x14ac:dyDescent="0.25">
      <c r="A2497" s="68">
        <f t="shared" si="311"/>
        <v>2495</v>
      </c>
      <c r="B2497" s="68" t="s">
        <v>84</v>
      </c>
      <c r="C2497" s="68" t="s">
        <v>193</v>
      </c>
      <c r="D2497" s="68" t="s">
        <v>2456</v>
      </c>
      <c r="E2497" s="68" t="str">
        <f t="shared" si="309"/>
        <v>AR</v>
      </c>
      <c r="F2497" s="68" t="s">
        <v>192</v>
      </c>
      <c r="G2497" s="68">
        <f t="shared" si="310"/>
        <v>150</v>
      </c>
      <c r="H2497" s="68">
        <f t="shared" si="312"/>
        <v>79</v>
      </c>
      <c r="I2497" s="68" t="str">
        <f t="shared" si="305"/>
        <v>150_79_AR</v>
      </c>
      <c r="J2497" s="60">
        <v>67.282523328222894</v>
      </c>
      <c r="K2497" s="60">
        <v>5.6526713895177796</v>
      </c>
      <c r="L2497" s="60">
        <v>8.7045590616315298</v>
      </c>
      <c r="M2497" s="68">
        <v>8</v>
      </c>
      <c r="N2497" s="70">
        <f t="shared" si="306"/>
        <v>3.7383177570093455E-2</v>
      </c>
      <c r="O2497" s="71">
        <v>1929810</v>
      </c>
      <c r="P2497" s="57">
        <f t="shared" si="307"/>
        <v>1.4936404681605399E-2</v>
      </c>
      <c r="Q2497" s="68">
        <v>4</v>
      </c>
      <c r="R2497" s="68">
        <v>8</v>
      </c>
      <c r="S2497" s="72">
        <f t="shared" si="308"/>
        <v>27.213251259790734</v>
      </c>
    </row>
    <row r="2498" spans="1:19" x14ac:dyDescent="0.25">
      <c r="A2498" s="68">
        <f t="shared" si="311"/>
        <v>2496</v>
      </c>
      <c r="B2498" s="68" t="s">
        <v>84</v>
      </c>
      <c r="C2498" s="68" t="s">
        <v>193</v>
      </c>
      <c r="D2498" s="68" t="s">
        <v>3088</v>
      </c>
      <c r="E2498" s="68" t="str">
        <f t="shared" si="309"/>
        <v>SERV</v>
      </c>
      <c r="F2498" s="68" t="s">
        <v>192</v>
      </c>
      <c r="G2498" s="68">
        <f t="shared" si="310"/>
        <v>150</v>
      </c>
      <c r="H2498" s="68">
        <f t="shared" si="312"/>
        <v>79</v>
      </c>
      <c r="I2498" s="68" t="str">
        <f t="shared" si="305"/>
        <v>150_79_SERV</v>
      </c>
      <c r="J2498" s="60">
        <v>23.7800669776733</v>
      </c>
      <c r="K2498" s="60">
        <v>16.3265759806124</v>
      </c>
      <c r="L2498" s="60">
        <v>27.110198246686899</v>
      </c>
      <c r="M2498" s="68">
        <v>126</v>
      </c>
      <c r="N2498" s="70">
        <f t="shared" si="306"/>
        <v>0.65420560747663548</v>
      </c>
      <c r="O2498" s="71">
        <v>94704683.909074903</v>
      </c>
      <c r="P2498" s="57">
        <f t="shared" si="307"/>
        <v>0.73299831802585014</v>
      </c>
      <c r="Q2498" s="68">
        <v>70</v>
      </c>
      <c r="R2498" s="68">
        <v>139</v>
      </c>
      <c r="S2498" s="72">
        <f t="shared" si="308"/>
        <v>22.405613734990869</v>
      </c>
    </row>
    <row r="2499" spans="1:19" x14ac:dyDescent="0.25">
      <c r="A2499" s="68">
        <f t="shared" si="311"/>
        <v>2497</v>
      </c>
      <c r="B2499" s="68" t="s">
        <v>84</v>
      </c>
      <c r="C2499" s="68" t="s">
        <v>193</v>
      </c>
      <c r="D2499" s="68" t="s">
        <v>2893</v>
      </c>
      <c r="E2499" s="68" t="str">
        <f t="shared" si="309"/>
        <v>SOP</v>
      </c>
      <c r="F2499" s="68" t="s">
        <v>192</v>
      </c>
      <c r="G2499" s="68">
        <f t="shared" si="310"/>
        <v>150</v>
      </c>
      <c r="H2499" s="68">
        <f t="shared" si="312"/>
        <v>79</v>
      </c>
      <c r="I2499" s="68" t="str">
        <f t="shared" ref="I2499:I2562" si="313">CONCATENATE(G2499,"_",H2499,"_",E2499)</f>
        <v>150_79_SOP</v>
      </c>
      <c r="J2499" s="60">
        <v>48.097094694254899</v>
      </c>
      <c r="K2499" s="60">
        <v>15.647896819837401</v>
      </c>
      <c r="L2499" s="60">
        <v>38.444589442907898</v>
      </c>
      <c r="M2499" s="68">
        <v>5</v>
      </c>
      <c r="N2499" s="70">
        <f t="shared" ref="N2499:N2562" si="314">Q2499/SUMIF($C$3:$C$3832,C2499,$Q$3:$Q$3832)</f>
        <v>4.6728971962616821E-2</v>
      </c>
      <c r="O2499" s="71">
        <v>811302.39</v>
      </c>
      <c r="P2499" s="57">
        <f t="shared" ref="P2499:P2562" si="315">O2499/SUMIF($C$3:$C$3832,C2499,$O$3:$O$3832)</f>
        <v>6.2793439852595074E-3</v>
      </c>
      <c r="Q2499" s="68">
        <v>5</v>
      </c>
      <c r="R2499" s="68">
        <v>5</v>
      </c>
      <c r="S2499" s="72">
        <f t="shared" ref="S2499:S2562" si="316">AVERAGE(J2499:L2499)</f>
        <v>34.063193652333403</v>
      </c>
    </row>
    <row r="2500" spans="1:19" x14ac:dyDescent="0.25">
      <c r="A2500" s="68">
        <f t="shared" si="311"/>
        <v>2498</v>
      </c>
      <c r="B2500" s="68" t="s">
        <v>84</v>
      </c>
      <c r="C2500" s="68" t="s">
        <v>1435</v>
      </c>
      <c r="D2500" s="68" t="s">
        <v>2399</v>
      </c>
      <c r="E2500" s="68" t="str">
        <f t="shared" ref="E2500:E2563" si="317">IF(D2500="Adquisiciones","AD",IF(D2500="Arrendamientos","AR",IF(D2500="Servicios","SERV",IF(D2500="Obra pública","OP",IF(D2500="Servicios relacionados con la OP","SOP","")))))</f>
        <v>AD</v>
      </c>
      <c r="F2500" s="68" t="s">
        <v>1434</v>
      </c>
      <c r="G2500" s="68">
        <f t="shared" ref="G2500:G2563" si="318">IF(B2500&lt;&gt;B2499,G2499+1,G2499)</f>
        <v>150</v>
      </c>
      <c r="H2500" s="68">
        <f t="shared" si="312"/>
        <v>80</v>
      </c>
      <c r="I2500" s="68" t="str">
        <f t="shared" si="313"/>
        <v>150_80_AD</v>
      </c>
      <c r="J2500" s="60">
        <v>11.6692845549192</v>
      </c>
      <c r="K2500" s="60">
        <v>44.449003130576003</v>
      </c>
      <c r="L2500" s="60">
        <v>40.170931735987502</v>
      </c>
      <c r="M2500" s="68">
        <v>56</v>
      </c>
      <c r="N2500" s="70">
        <f t="shared" si="314"/>
        <v>0.61445783132530118</v>
      </c>
      <c r="O2500" s="71">
        <v>93347314.019999996</v>
      </c>
      <c r="P2500" s="57">
        <f t="shared" si="315"/>
        <v>0.54665903353157141</v>
      </c>
      <c r="Q2500" s="68">
        <v>102</v>
      </c>
      <c r="R2500" s="68">
        <v>193</v>
      </c>
      <c r="S2500" s="72">
        <f t="shared" si="316"/>
        <v>32.096406473827564</v>
      </c>
    </row>
    <row r="2501" spans="1:19" x14ac:dyDescent="0.25">
      <c r="A2501" s="68">
        <f t="shared" ref="A2501:A2564" si="319">A2500+1</f>
        <v>2499</v>
      </c>
      <c r="B2501" s="68" t="s">
        <v>84</v>
      </c>
      <c r="C2501" s="68" t="s">
        <v>1435</v>
      </c>
      <c r="D2501" s="68" t="s">
        <v>3088</v>
      </c>
      <c r="E2501" s="68" t="str">
        <f t="shared" si="317"/>
        <v>SERV</v>
      </c>
      <c r="F2501" s="68" t="s">
        <v>1434</v>
      </c>
      <c r="G2501" s="68">
        <f t="shared" si="318"/>
        <v>150</v>
      </c>
      <c r="H2501" s="68">
        <f t="shared" si="312"/>
        <v>80</v>
      </c>
      <c r="I2501" s="68" t="str">
        <f t="shared" si="313"/>
        <v>150_80_SERV</v>
      </c>
      <c r="J2501" s="60">
        <v>25.816419454296799</v>
      </c>
      <c r="K2501" s="60">
        <v>64.213156588894194</v>
      </c>
      <c r="L2501" s="60">
        <v>42.835477632816399</v>
      </c>
      <c r="M2501" s="68">
        <v>64</v>
      </c>
      <c r="N2501" s="70">
        <f t="shared" si="314"/>
        <v>0.26506024096385544</v>
      </c>
      <c r="O2501" s="71">
        <v>62348098.289999902</v>
      </c>
      <c r="P2501" s="57">
        <f t="shared" si="315"/>
        <v>0.36512192676953009</v>
      </c>
      <c r="Q2501" s="68">
        <v>44</v>
      </c>
      <c r="R2501" s="68">
        <v>74</v>
      </c>
      <c r="S2501" s="72">
        <f t="shared" si="316"/>
        <v>44.288351225335795</v>
      </c>
    </row>
    <row r="2502" spans="1:19" x14ac:dyDescent="0.25">
      <c r="A2502" s="68">
        <f t="shared" si="319"/>
        <v>2500</v>
      </c>
      <c r="B2502" s="68" t="s">
        <v>84</v>
      </c>
      <c r="C2502" s="68" t="s">
        <v>1435</v>
      </c>
      <c r="D2502" s="68" t="s">
        <v>2893</v>
      </c>
      <c r="E2502" s="68" t="str">
        <f t="shared" si="317"/>
        <v>SOP</v>
      </c>
      <c r="F2502" s="68" t="s">
        <v>1434</v>
      </c>
      <c r="G2502" s="68">
        <f t="shared" si="318"/>
        <v>150</v>
      </c>
      <c r="H2502" s="68">
        <f t="shared" si="312"/>
        <v>80</v>
      </c>
      <c r="I2502" s="68" t="str">
        <f t="shared" si="313"/>
        <v>150_80_SOP</v>
      </c>
      <c r="J2502" s="60">
        <v>15.5680497595877</v>
      </c>
      <c r="K2502" s="60">
        <v>76.025479602844399</v>
      </c>
      <c r="L2502" s="60">
        <v>34.992380316116801</v>
      </c>
      <c r="M2502" s="68">
        <v>22</v>
      </c>
      <c r="N2502" s="70">
        <f t="shared" si="314"/>
        <v>0.12048192771084337</v>
      </c>
      <c r="O2502" s="71">
        <v>15064253.76</v>
      </c>
      <c r="P2502" s="57">
        <f t="shared" si="315"/>
        <v>8.8219039698898674E-2</v>
      </c>
      <c r="Q2502" s="68">
        <v>20</v>
      </c>
      <c r="R2502" s="68">
        <v>30</v>
      </c>
      <c r="S2502" s="72">
        <f t="shared" si="316"/>
        <v>42.195303226182965</v>
      </c>
    </row>
    <row r="2503" spans="1:19" x14ac:dyDescent="0.25">
      <c r="A2503" s="68">
        <f t="shared" si="319"/>
        <v>2501</v>
      </c>
      <c r="B2503" s="68" t="s">
        <v>84</v>
      </c>
      <c r="C2503" s="68" t="s">
        <v>1216</v>
      </c>
      <c r="D2503" s="68" t="s">
        <v>2399</v>
      </c>
      <c r="E2503" s="68" t="str">
        <f t="shared" si="317"/>
        <v>AD</v>
      </c>
      <c r="F2503" s="68" t="s">
        <v>1215</v>
      </c>
      <c r="G2503" s="68">
        <f t="shared" si="318"/>
        <v>150</v>
      </c>
      <c r="H2503" s="68">
        <f t="shared" si="312"/>
        <v>81</v>
      </c>
      <c r="I2503" s="68" t="str">
        <f t="shared" si="313"/>
        <v>150_81_AD</v>
      </c>
      <c r="J2503" s="60">
        <v>23.277123362261101</v>
      </c>
      <c r="K2503" s="60">
        <v>67.715274466724296</v>
      </c>
      <c r="L2503" s="60">
        <v>76.404616042813998</v>
      </c>
      <c r="M2503" s="68">
        <v>119</v>
      </c>
      <c r="N2503" s="70">
        <f t="shared" si="314"/>
        <v>0.53600000000000003</v>
      </c>
      <c r="O2503" s="71">
        <v>136276439.5</v>
      </c>
      <c r="P2503" s="57">
        <f t="shared" si="315"/>
        <v>0.53230797256841589</v>
      </c>
      <c r="Q2503" s="68">
        <v>134</v>
      </c>
      <c r="R2503" s="68">
        <v>318</v>
      </c>
      <c r="S2503" s="72">
        <f t="shared" si="316"/>
        <v>55.799004623933136</v>
      </c>
    </row>
    <row r="2504" spans="1:19" x14ac:dyDescent="0.25">
      <c r="A2504" s="68">
        <f t="shared" si="319"/>
        <v>2502</v>
      </c>
      <c r="B2504" s="68" t="s">
        <v>84</v>
      </c>
      <c r="C2504" s="68" t="s">
        <v>1216</v>
      </c>
      <c r="D2504" s="68" t="s">
        <v>2456</v>
      </c>
      <c r="E2504" s="68" t="str">
        <f t="shared" si="317"/>
        <v>AR</v>
      </c>
      <c r="F2504" s="68" t="s">
        <v>1215</v>
      </c>
      <c r="G2504" s="68">
        <f t="shared" si="318"/>
        <v>150</v>
      </c>
      <c r="H2504" s="68">
        <f t="shared" si="312"/>
        <v>81</v>
      </c>
      <c r="I2504" s="68" t="str">
        <f t="shared" si="313"/>
        <v>150_81_AR</v>
      </c>
      <c r="J2504" s="60">
        <v>78.455123567092798</v>
      </c>
      <c r="K2504" s="60">
        <v>50.795853399722397</v>
      </c>
      <c r="L2504" s="60">
        <v>15.6193956993762</v>
      </c>
      <c r="M2504" s="68">
        <v>3</v>
      </c>
      <c r="N2504" s="70">
        <f t="shared" si="314"/>
        <v>8.0000000000000002E-3</v>
      </c>
      <c r="O2504" s="71">
        <v>197443.73</v>
      </c>
      <c r="P2504" s="57">
        <f t="shared" si="315"/>
        <v>7.7123288514333184E-4</v>
      </c>
      <c r="Q2504" s="68">
        <v>2</v>
      </c>
      <c r="R2504" s="68">
        <v>3</v>
      </c>
      <c r="S2504" s="72">
        <f t="shared" si="316"/>
        <v>48.290124222063803</v>
      </c>
    </row>
    <row r="2505" spans="1:19" x14ac:dyDescent="0.25">
      <c r="A2505" s="68">
        <f t="shared" si="319"/>
        <v>2503</v>
      </c>
      <c r="B2505" s="68" t="s">
        <v>84</v>
      </c>
      <c r="C2505" s="68" t="s">
        <v>1216</v>
      </c>
      <c r="D2505" s="68" t="s">
        <v>3088</v>
      </c>
      <c r="E2505" s="68" t="str">
        <f t="shared" si="317"/>
        <v>SERV</v>
      </c>
      <c r="F2505" s="68" t="s">
        <v>1215</v>
      </c>
      <c r="G2505" s="68">
        <f t="shared" si="318"/>
        <v>150</v>
      </c>
      <c r="H2505" s="68">
        <f t="shared" ref="H2505:H2568" si="320">IF(B2505&lt;&gt;B2504,1,IF(C2505&lt;&gt;C2504,H2504+1,H2504))</f>
        <v>81</v>
      </c>
      <c r="I2505" s="68" t="str">
        <f t="shared" si="313"/>
        <v>150_81_SERV</v>
      </c>
      <c r="J2505" s="60">
        <v>38.8469662439906</v>
      </c>
      <c r="K2505" s="60">
        <v>96.087344914049993</v>
      </c>
      <c r="L2505" s="60">
        <v>63.546300944048703</v>
      </c>
      <c r="M2505" s="68">
        <v>30</v>
      </c>
      <c r="N2505" s="70">
        <f t="shared" si="314"/>
        <v>0.45600000000000002</v>
      </c>
      <c r="O2505" s="71">
        <v>119536634.219999</v>
      </c>
      <c r="P2505" s="57">
        <f t="shared" si="315"/>
        <v>0.46692079454644092</v>
      </c>
      <c r="Q2505" s="68">
        <v>114</v>
      </c>
      <c r="R2505" s="68">
        <v>494</v>
      </c>
      <c r="S2505" s="72">
        <f t="shared" si="316"/>
        <v>66.160204034029775</v>
      </c>
    </row>
    <row r="2506" spans="1:19" x14ac:dyDescent="0.25">
      <c r="A2506" s="68">
        <f t="shared" si="319"/>
        <v>2504</v>
      </c>
      <c r="B2506" s="68" t="s">
        <v>84</v>
      </c>
      <c r="C2506" s="68" t="s">
        <v>1558</v>
      </c>
      <c r="D2506" s="68" t="s">
        <v>2399</v>
      </c>
      <c r="E2506" s="68" t="str">
        <f t="shared" si="317"/>
        <v>AD</v>
      </c>
      <c r="F2506" s="68" t="s">
        <v>1557</v>
      </c>
      <c r="G2506" s="68">
        <f t="shared" si="318"/>
        <v>150</v>
      </c>
      <c r="H2506" s="68">
        <f t="shared" si="320"/>
        <v>82</v>
      </c>
      <c r="I2506" s="68" t="str">
        <f t="shared" si="313"/>
        <v>150_82_AD</v>
      </c>
      <c r="J2506" s="60">
        <v>8.6315192015559798</v>
      </c>
      <c r="K2506" s="60">
        <v>49.920172853084203</v>
      </c>
      <c r="L2506" s="60">
        <v>54.050440830403801</v>
      </c>
      <c r="M2506" s="68">
        <v>68</v>
      </c>
      <c r="N2506" s="70">
        <f t="shared" si="314"/>
        <v>0.93258426966292129</v>
      </c>
      <c r="O2506" s="71">
        <v>802416007.419999</v>
      </c>
      <c r="P2506" s="57">
        <f t="shared" si="315"/>
        <v>0.96348285176023629</v>
      </c>
      <c r="Q2506" s="68">
        <v>166</v>
      </c>
      <c r="R2506" s="68">
        <v>362</v>
      </c>
      <c r="S2506" s="72">
        <f t="shared" si="316"/>
        <v>37.53404429501466</v>
      </c>
    </row>
    <row r="2507" spans="1:19" x14ac:dyDescent="0.25">
      <c r="A2507" s="68">
        <f t="shared" si="319"/>
        <v>2505</v>
      </c>
      <c r="B2507" s="68" t="s">
        <v>84</v>
      </c>
      <c r="C2507" s="68" t="s">
        <v>1558</v>
      </c>
      <c r="D2507" s="68" t="s">
        <v>3088</v>
      </c>
      <c r="E2507" s="68" t="str">
        <f t="shared" si="317"/>
        <v>SERV</v>
      </c>
      <c r="F2507" s="68" t="s">
        <v>1557</v>
      </c>
      <c r="G2507" s="68">
        <f t="shared" si="318"/>
        <v>150</v>
      </c>
      <c r="H2507" s="68">
        <f t="shared" si="320"/>
        <v>82</v>
      </c>
      <c r="I2507" s="68" t="str">
        <f t="shared" si="313"/>
        <v>150_82_SERV</v>
      </c>
      <c r="J2507" s="60">
        <v>40.940486400024902</v>
      </c>
      <c r="K2507" s="60">
        <v>26.232684567903998</v>
      </c>
      <c r="L2507" s="60">
        <v>42.171493863789799</v>
      </c>
      <c r="M2507" s="68">
        <v>18</v>
      </c>
      <c r="N2507" s="70">
        <f t="shared" si="314"/>
        <v>6.741573033707865E-2</v>
      </c>
      <c r="O2507" s="71">
        <v>30412522.899999999</v>
      </c>
      <c r="P2507" s="57">
        <f t="shared" si="315"/>
        <v>3.6517148239763771E-2</v>
      </c>
      <c r="Q2507" s="68">
        <v>12</v>
      </c>
      <c r="R2507" s="68">
        <v>19</v>
      </c>
      <c r="S2507" s="72">
        <f t="shared" si="316"/>
        <v>36.448221610572894</v>
      </c>
    </row>
    <row r="2508" spans="1:19" x14ac:dyDescent="0.25">
      <c r="A2508" s="68">
        <f t="shared" si="319"/>
        <v>2506</v>
      </c>
      <c r="B2508" s="68" t="s">
        <v>84</v>
      </c>
      <c r="C2508" s="68" t="s">
        <v>2105</v>
      </c>
      <c r="D2508" s="68" t="s">
        <v>2399</v>
      </c>
      <c r="E2508" s="68" t="str">
        <f t="shared" si="317"/>
        <v>AD</v>
      </c>
      <c r="F2508" s="68" t="s">
        <v>2104</v>
      </c>
      <c r="G2508" s="68">
        <f t="shared" si="318"/>
        <v>150</v>
      </c>
      <c r="H2508" s="68">
        <f t="shared" si="320"/>
        <v>83</v>
      </c>
      <c r="I2508" s="68" t="str">
        <f t="shared" si="313"/>
        <v>150_83_AD</v>
      </c>
      <c r="J2508" s="60">
        <v>18.749521172405501</v>
      </c>
      <c r="K2508" s="60">
        <v>56.451562435899802</v>
      </c>
      <c r="L2508" s="60">
        <v>73.054435675466905</v>
      </c>
      <c r="M2508" s="68">
        <v>36</v>
      </c>
      <c r="N2508" s="70">
        <f t="shared" si="314"/>
        <v>0.42727272727272725</v>
      </c>
      <c r="O2508" s="71">
        <v>67840995.489999995</v>
      </c>
      <c r="P2508" s="57">
        <f t="shared" si="315"/>
        <v>0.5918414528583219</v>
      </c>
      <c r="Q2508" s="68">
        <v>47</v>
      </c>
      <c r="R2508" s="68">
        <v>75</v>
      </c>
      <c r="S2508" s="72">
        <f t="shared" si="316"/>
        <v>49.418506427924079</v>
      </c>
    </row>
    <row r="2509" spans="1:19" x14ac:dyDescent="0.25">
      <c r="A2509" s="68">
        <f t="shared" si="319"/>
        <v>2507</v>
      </c>
      <c r="B2509" s="68" t="s">
        <v>84</v>
      </c>
      <c r="C2509" s="68" t="s">
        <v>2105</v>
      </c>
      <c r="D2509" s="68" t="s">
        <v>2456</v>
      </c>
      <c r="E2509" s="68" t="str">
        <f t="shared" si="317"/>
        <v>AR</v>
      </c>
      <c r="F2509" s="68" t="s">
        <v>2104</v>
      </c>
      <c r="G2509" s="68">
        <f t="shared" si="318"/>
        <v>150</v>
      </c>
      <c r="H2509" s="68">
        <f t="shared" si="320"/>
        <v>83</v>
      </c>
      <c r="I2509" s="68" t="str">
        <f t="shared" si="313"/>
        <v>150_83_AR</v>
      </c>
      <c r="J2509" s="60">
        <v>82.616722250476897</v>
      </c>
      <c r="K2509" s="60">
        <v>42.295867004054003</v>
      </c>
      <c r="L2509" s="60">
        <v>30.7506852831469</v>
      </c>
      <c r="M2509" s="68">
        <v>3</v>
      </c>
      <c r="N2509" s="70">
        <f t="shared" si="314"/>
        <v>1.8181818181818181E-2</v>
      </c>
      <c r="O2509" s="71">
        <v>1692232.11</v>
      </c>
      <c r="P2509" s="57">
        <f t="shared" si="315"/>
        <v>1.4762948322353749E-2</v>
      </c>
      <c r="Q2509" s="68">
        <v>2</v>
      </c>
      <c r="R2509" s="68">
        <v>3</v>
      </c>
      <c r="S2509" s="72">
        <f t="shared" si="316"/>
        <v>51.887758179225933</v>
      </c>
    </row>
    <row r="2510" spans="1:19" x14ac:dyDescent="0.25">
      <c r="A2510" s="68">
        <f t="shared" si="319"/>
        <v>2508</v>
      </c>
      <c r="B2510" s="68" t="s">
        <v>84</v>
      </c>
      <c r="C2510" s="68" t="s">
        <v>2105</v>
      </c>
      <c r="D2510" s="68" t="s">
        <v>2860</v>
      </c>
      <c r="E2510" s="68" t="str">
        <f t="shared" si="317"/>
        <v>OP</v>
      </c>
      <c r="F2510" s="68" t="s">
        <v>2104</v>
      </c>
      <c r="G2510" s="68">
        <f t="shared" si="318"/>
        <v>150</v>
      </c>
      <c r="H2510" s="68">
        <f t="shared" si="320"/>
        <v>83</v>
      </c>
      <c r="I2510" s="68" t="str">
        <f t="shared" si="313"/>
        <v>150_83_OP</v>
      </c>
      <c r="J2510" s="60">
        <v>45.485720765138502</v>
      </c>
      <c r="K2510" s="60">
        <v>51.185485388887201</v>
      </c>
      <c r="L2510" s="60">
        <v>20.065940221056401</v>
      </c>
      <c r="M2510" s="68">
        <v>7</v>
      </c>
      <c r="N2510" s="70">
        <f t="shared" si="314"/>
        <v>3.6363636363636362E-2</v>
      </c>
      <c r="O2510" s="71">
        <v>2854115.4870000002</v>
      </c>
      <c r="P2510" s="57">
        <f t="shared" si="315"/>
        <v>2.4899160813471686E-2</v>
      </c>
      <c r="Q2510" s="68">
        <v>4</v>
      </c>
      <c r="R2510" s="68">
        <v>7</v>
      </c>
      <c r="S2510" s="72">
        <f t="shared" si="316"/>
        <v>38.912382125027364</v>
      </c>
    </row>
    <row r="2511" spans="1:19" x14ac:dyDescent="0.25">
      <c r="A2511" s="68">
        <f t="shared" si="319"/>
        <v>2509</v>
      </c>
      <c r="B2511" s="68" t="s">
        <v>84</v>
      </c>
      <c r="C2511" s="68" t="s">
        <v>2105</v>
      </c>
      <c r="D2511" s="68" t="s">
        <v>3088</v>
      </c>
      <c r="E2511" s="68" t="str">
        <f t="shared" si="317"/>
        <v>SERV</v>
      </c>
      <c r="F2511" s="68" t="s">
        <v>2104</v>
      </c>
      <c r="G2511" s="68">
        <f t="shared" si="318"/>
        <v>150</v>
      </c>
      <c r="H2511" s="68">
        <f t="shared" si="320"/>
        <v>83</v>
      </c>
      <c r="I2511" s="68" t="str">
        <f t="shared" si="313"/>
        <v>150_83_SERV</v>
      </c>
      <c r="J2511" s="60">
        <v>30.589493414864101</v>
      </c>
      <c r="K2511" s="60">
        <v>64.414563500912493</v>
      </c>
      <c r="L2511" s="60">
        <v>29.964913009031701</v>
      </c>
      <c r="M2511" s="68">
        <v>98</v>
      </c>
      <c r="N2511" s="70">
        <f t="shared" si="314"/>
        <v>0.51818181818181819</v>
      </c>
      <c r="O2511" s="71">
        <v>42239632.030000001</v>
      </c>
      <c r="P2511" s="57">
        <f t="shared" si="315"/>
        <v>0.36849643800585263</v>
      </c>
      <c r="Q2511" s="68">
        <v>57</v>
      </c>
      <c r="R2511" s="68">
        <v>101</v>
      </c>
      <c r="S2511" s="72">
        <f t="shared" si="316"/>
        <v>41.656323308269435</v>
      </c>
    </row>
    <row r="2512" spans="1:19" x14ac:dyDescent="0.25">
      <c r="A2512" s="68">
        <f t="shared" si="319"/>
        <v>2510</v>
      </c>
      <c r="B2512" s="68" t="s">
        <v>84</v>
      </c>
      <c r="C2512" s="68" t="s">
        <v>2101</v>
      </c>
      <c r="D2512" s="68" t="s">
        <v>2399</v>
      </c>
      <c r="E2512" s="68" t="str">
        <f t="shared" si="317"/>
        <v>AD</v>
      </c>
      <c r="F2512" s="68" t="s">
        <v>2100</v>
      </c>
      <c r="G2512" s="68">
        <f t="shared" si="318"/>
        <v>150</v>
      </c>
      <c r="H2512" s="68">
        <f t="shared" si="320"/>
        <v>84</v>
      </c>
      <c r="I2512" s="68" t="str">
        <f t="shared" si="313"/>
        <v>150_84_AD</v>
      </c>
      <c r="J2512" s="60">
        <v>20.408995780556399</v>
      </c>
      <c r="K2512" s="60">
        <v>49.9612162699515</v>
      </c>
      <c r="L2512" s="60">
        <v>25.6539177801451</v>
      </c>
      <c r="M2512" s="68">
        <v>53</v>
      </c>
      <c r="N2512" s="70">
        <f t="shared" si="314"/>
        <v>0.25287356321839083</v>
      </c>
      <c r="O2512" s="71">
        <v>1117226801.45999</v>
      </c>
      <c r="P2512" s="57">
        <f t="shared" si="315"/>
        <v>0.2431258681910422</v>
      </c>
      <c r="Q2512" s="68">
        <v>44</v>
      </c>
      <c r="R2512" s="68">
        <v>101</v>
      </c>
      <c r="S2512" s="72">
        <f t="shared" si="316"/>
        <v>32.008043276884337</v>
      </c>
    </row>
    <row r="2513" spans="1:19" x14ac:dyDescent="0.25">
      <c r="A2513" s="68">
        <f t="shared" si="319"/>
        <v>2511</v>
      </c>
      <c r="B2513" s="68" t="s">
        <v>84</v>
      </c>
      <c r="C2513" s="68" t="s">
        <v>2101</v>
      </c>
      <c r="D2513" s="68" t="s">
        <v>2860</v>
      </c>
      <c r="E2513" s="68" t="str">
        <f t="shared" si="317"/>
        <v>OP</v>
      </c>
      <c r="F2513" s="68" t="s">
        <v>2100</v>
      </c>
      <c r="G2513" s="68">
        <f t="shared" si="318"/>
        <v>150</v>
      </c>
      <c r="H2513" s="68">
        <f t="shared" si="320"/>
        <v>84</v>
      </c>
      <c r="I2513" s="68" t="str">
        <f t="shared" si="313"/>
        <v>150_84_OP</v>
      </c>
      <c r="J2513" s="60">
        <v>18.243445397612</v>
      </c>
      <c r="K2513" s="60">
        <v>40.390734893924602</v>
      </c>
      <c r="L2513" s="60">
        <v>23.542592515514499</v>
      </c>
      <c r="M2513" s="68">
        <v>87</v>
      </c>
      <c r="N2513" s="70">
        <f t="shared" si="314"/>
        <v>0.27011494252873564</v>
      </c>
      <c r="O2513" s="71">
        <v>630043382.74000001</v>
      </c>
      <c r="P2513" s="57">
        <f t="shared" si="315"/>
        <v>0.13710720529305997</v>
      </c>
      <c r="Q2513" s="68">
        <v>47</v>
      </c>
      <c r="R2513" s="68">
        <v>88</v>
      </c>
      <c r="S2513" s="72">
        <f t="shared" si="316"/>
        <v>27.392257602350366</v>
      </c>
    </row>
    <row r="2514" spans="1:19" x14ac:dyDescent="0.25">
      <c r="A2514" s="68">
        <f t="shared" si="319"/>
        <v>2512</v>
      </c>
      <c r="B2514" s="68" t="s">
        <v>84</v>
      </c>
      <c r="C2514" s="68" t="s">
        <v>2101</v>
      </c>
      <c r="D2514" s="68" t="s">
        <v>3088</v>
      </c>
      <c r="E2514" s="68" t="str">
        <f t="shared" si="317"/>
        <v>SERV</v>
      </c>
      <c r="F2514" s="68" t="s">
        <v>2100</v>
      </c>
      <c r="G2514" s="68">
        <f t="shared" si="318"/>
        <v>150</v>
      </c>
      <c r="H2514" s="68">
        <f t="shared" si="320"/>
        <v>84</v>
      </c>
      <c r="I2514" s="68" t="str">
        <f t="shared" si="313"/>
        <v>150_84_SERV</v>
      </c>
      <c r="J2514" s="60">
        <v>16.321585276263399</v>
      </c>
      <c r="K2514" s="60">
        <v>39.453344091766802</v>
      </c>
      <c r="L2514" s="60">
        <v>47.9293497643989</v>
      </c>
      <c r="M2514" s="68">
        <v>156</v>
      </c>
      <c r="N2514" s="70">
        <f t="shared" si="314"/>
        <v>0.43103448275862066</v>
      </c>
      <c r="O2514" s="71">
        <v>2840754514.0840001</v>
      </c>
      <c r="P2514" s="57">
        <f t="shared" si="315"/>
        <v>0.61819221186937179</v>
      </c>
      <c r="Q2514" s="68">
        <v>75</v>
      </c>
      <c r="R2514" s="68">
        <v>329</v>
      </c>
      <c r="S2514" s="72">
        <f t="shared" si="316"/>
        <v>34.568093044143033</v>
      </c>
    </row>
    <row r="2515" spans="1:19" x14ac:dyDescent="0.25">
      <c r="A2515" s="68">
        <f t="shared" si="319"/>
        <v>2513</v>
      </c>
      <c r="B2515" s="68" t="s">
        <v>84</v>
      </c>
      <c r="C2515" s="68" t="s">
        <v>2101</v>
      </c>
      <c r="D2515" s="68" t="s">
        <v>2893</v>
      </c>
      <c r="E2515" s="68" t="str">
        <f t="shared" si="317"/>
        <v>SOP</v>
      </c>
      <c r="F2515" s="68" t="s">
        <v>2100</v>
      </c>
      <c r="G2515" s="68">
        <f t="shared" si="318"/>
        <v>150</v>
      </c>
      <c r="H2515" s="68">
        <f t="shared" si="320"/>
        <v>84</v>
      </c>
      <c r="I2515" s="68" t="str">
        <f t="shared" si="313"/>
        <v>150_84_SOP</v>
      </c>
      <c r="J2515" s="60">
        <v>25.494283148813398</v>
      </c>
      <c r="K2515" s="60">
        <v>32.886716813587</v>
      </c>
      <c r="L2515" s="60">
        <v>30.9035353598759</v>
      </c>
      <c r="M2515" s="68">
        <v>8</v>
      </c>
      <c r="N2515" s="70">
        <f t="shared" si="314"/>
        <v>4.5977011494252873E-2</v>
      </c>
      <c r="O2515" s="71">
        <v>7236224.6799999997</v>
      </c>
      <c r="P2515" s="57">
        <f t="shared" si="315"/>
        <v>1.5747146465260042E-3</v>
      </c>
      <c r="Q2515" s="68">
        <v>8</v>
      </c>
      <c r="R2515" s="68">
        <v>8</v>
      </c>
      <c r="S2515" s="72">
        <f t="shared" si="316"/>
        <v>29.761511774092099</v>
      </c>
    </row>
    <row r="2516" spans="1:19" x14ac:dyDescent="0.25">
      <c r="A2516" s="68">
        <f t="shared" si="319"/>
        <v>2514</v>
      </c>
      <c r="B2516" s="68" t="s">
        <v>84</v>
      </c>
      <c r="C2516" s="68" t="s">
        <v>2816</v>
      </c>
      <c r="D2516" s="68" t="s">
        <v>2860</v>
      </c>
      <c r="E2516" s="68" t="str">
        <f t="shared" si="317"/>
        <v>OP</v>
      </c>
      <c r="F2516" s="68" t="s">
        <v>2815</v>
      </c>
      <c r="G2516" s="68">
        <f t="shared" si="318"/>
        <v>150</v>
      </c>
      <c r="H2516" s="68">
        <f t="shared" si="320"/>
        <v>85</v>
      </c>
      <c r="I2516" s="68" t="str">
        <f t="shared" si="313"/>
        <v>150_85_OP</v>
      </c>
      <c r="J2516" s="60">
        <v>9.0161319602107497</v>
      </c>
      <c r="K2516" s="60">
        <v>23.2336827940813</v>
      </c>
      <c r="L2516" s="60">
        <v>26.1370755837616</v>
      </c>
      <c r="M2516" s="68">
        <v>197</v>
      </c>
      <c r="N2516" s="70">
        <f t="shared" si="314"/>
        <v>0.51239669421487599</v>
      </c>
      <c r="O2516" s="71">
        <v>3980602256.4000001</v>
      </c>
      <c r="P2516" s="57">
        <f t="shared" si="315"/>
        <v>0.90328306272151093</v>
      </c>
      <c r="Q2516" s="68">
        <v>124</v>
      </c>
      <c r="R2516" s="68">
        <v>197</v>
      </c>
      <c r="S2516" s="72">
        <f t="shared" si="316"/>
        <v>19.462296779351217</v>
      </c>
    </row>
    <row r="2517" spans="1:19" x14ac:dyDescent="0.25">
      <c r="A2517" s="68">
        <f t="shared" si="319"/>
        <v>2515</v>
      </c>
      <c r="B2517" s="68" t="s">
        <v>84</v>
      </c>
      <c r="C2517" s="68" t="s">
        <v>2816</v>
      </c>
      <c r="D2517" s="68" t="s">
        <v>2893</v>
      </c>
      <c r="E2517" s="68" t="str">
        <f t="shared" si="317"/>
        <v>SOP</v>
      </c>
      <c r="F2517" s="68" t="s">
        <v>2815</v>
      </c>
      <c r="G2517" s="68">
        <f t="shared" si="318"/>
        <v>150</v>
      </c>
      <c r="H2517" s="68">
        <f t="shared" si="320"/>
        <v>85</v>
      </c>
      <c r="I2517" s="68" t="str">
        <f t="shared" si="313"/>
        <v>150_85_SOP</v>
      </c>
      <c r="J2517" s="60">
        <v>20.562096703799298</v>
      </c>
      <c r="K2517" s="60">
        <v>39.529214115338597</v>
      </c>
      <c r="L2517" s="60">
        <v>40.164593078689002</v>
      </c>
      <c r="M2517" s="68">
        <v>192</v>
      </c>
      <c r="N2517" s="70">
        <f t="shared" si="314"/>
        <v>0.48760330578512395</v>
      </c>
      <c r="O2517" s="71">
        <v>426213746.99853802</v>
      </c>
      <c r="P2517" s="57">
        <f t="shared" si="315"/>
        <v>9.6716937278488999E-2</v>
      </c>
      <c r="Q2517" s="68">
        <v>118</v>
      </c>
      <c r="R2517" s="68">
        <v>192</v>
      </c>
      <c r="S2517" s="72">
        <f t="shared" si="316"/>
        <v>33.418634632608963</v>
      </c>
    </row>
    <row r="2518" spans="1:19" x14ac:dyDescent="0.25">
      <c r="A2518" s="68">
        <f t="shared" si="319"/>
        <v>2516</v>
      </c>
      <c r="B2518" s="68" t="s">
        <v>84</v>
      </c>
      <c r="C2518" s="68" t="s">
        <v>382</v>
      </c>
      <c r="D2518" s="68" t="s">
        <v>2399</v>
      </c>
      <c r="E2518" s="68" t="str">
        <f t="shared" si="317"/>
        <v>AD</v>
      </c>
      <c r="F2518" s="68" t="s">
        <v>381</v>
      </c>
      <c r="G2518" s="68">
        <f t="shared" si="318"/>
        <v>150</v>
      </c>
      <c r="H2518" s="68">
        <f t="shared" si="320"/>
        <v>86</v>
      </c>
      <c r="I2518" s="68" t="str">
        <f t="shared" si="313"/>
        <v>150_86_AD</v>
      </c>
      <c r="J2518" s="60">
        <v>45.462575683192</v>
      </c>
      <c r="K2518" s="60">
        <v>42.643247763092702</v>
      </c>
      <c r="L2518" s="60">
        <v>33.415672662814202</v>
      </c>
      <c r="M2518" s="68">
        <v>26</v>
      </c>
      <c r="N2518" s="70">
        <f t="shared" si="314"/>
        <v>0.29914529914529914</v>
      </c>
      <c r="O2518" s="71">
        <v>2030608158.52</v>
      </c>
      <c r="P2518" s="57">
        <f t="shared" si="315"/>
        <v>0.91623830952085994</v>
      </c>
      <c r="Q2518" s="68">
        <v>35</v>
      </c>
      <c r="R2518" s="68">
        <v>37</v>
      </c>
      <c r="S2518" s="72">
        <f t="shared" si="316"/>
        <v>40.507165369699635</v>
      </c>
    </row>
    <row r="2519" spans="1:19" x14ac:dyDescent="0.25">
      <c r="A2519" s="68">
        <f t="shared" si="319"/>
        <v>2517</v>
      </c>
      <c r="B2519" s="68" t="s">
        <v>84</v>
      </c>
      <c r="C2519" s="68" t="s">
        <v>382</v>
      </c>
      <c r="D2519" s="68" t="s">
        <v>3088</v>
      </c>
      <c r="E2519" s="68" t="str">
        <f t="shared" si="317"/>
        <v>SERV</v>
      </c>
      <c r="F2519" s="68" t="s">
        <v>381</v>
      </c>
      <c r="G2519" s="68">
        <f t="shared" si="318"/>
        <v>150</v>
      </c>
      <c r="H2519" s="68">
        <f t="shared" si="320"/>
        <v>86</v>
      </c>
      <c r="I2519" s="68" t="str">
        <f t="shared" si="313"/>
        <v>150_86_SERV</v>
      </c>
      <c r="J2519" s="60">
        <v>34.111263998508598</v>
      </c>
      <c r="K2519" s="60">
        <v>27.3009935314738</v>
      </c>
      <c r="L2519" s="60">
        <v>45.416356173569298</v>
      </c>
      <c r="M2519" s="68">
        <v>135</v>
      </c>
      <c r="N2519" s="70">
        <f t="shared" si="314"/>
        <v>0.70085470085470081</v>
      </c>
      <c r="O2519" s="71">
        <v>185636389.88999999</v>
      </c>
      <c r="P2519" s="57">
        <f t="shared" si="315"/>
        <v>8.3761690479140075E-2</v>
      </c>
      <c r="Q2519" s="68">
        <v>82</v>
      </c>
      <c r="R2519" s="68">
        <v>135</v>
      </c>
      <c r="S2519" s="72">
        <f t="shared" si="316"/>
        <v>35.609537901183899</v>
      </c>
    </row>
    <row r="2520" spans="1:19" x14ac:dyDescent="0.25">
      <c r="A2520" s="68">
        <f t="shared" si="319"/>
        <v>2518</v>
      </c>
      <c r="B2520" s="68" t="s">
        <v>84</v>
      </c>
      <c r="C2520" s="68" t="s">
        <v>3024</v>
      </c>
      <c r="D2520" s="68" t="s">
        <v>3088</v>
      </c>
      <c r="E2520" s="68" t="str">
        <f t="shared" si="317"/>
        <v>SERV</v>
      </c>
      <c r="F2520" s="68" t="s">
        <v>3023</v>
      </c>
      <c r="G2520" s="68">
        <f t="shared" si="318"/>
        <v>150</v>
      </c>
      <c r="H2520" s="68">
        <f t="shared" si="320"/>
        <v>87</v>
      </c>
      <c r="I2520" s="68" t="str">
        <f t="shared" si="313"/>
        <v>150_87_SERV</v>
      </c>
      <c r="J2520" s="60">
        <v>67.718489391522795</v>
      </c>
      <c r="K2520" s="60">
        <v>54.565107981502898</v>
      </c>
      <c r="L2520" s="60">
        <v>44.497900940579697</v>
      </c>
      <c r="M2520" s="68">
        <v>16</v>
      </c>
      <c r="N2520" s="70">
        <f t="shared" si="314"/>
        <v>1</v>
      </c>
      <c r="O2520" s="71">
        <v>784779502.36000001</v>
      </c>
      <c r="P2520" s="57">
        <f t="shared" si="315"/>
        <v>1</v>
      </c>
      <c r="Q2520" s="68">
        <v>8</v>
      </c>
      <c r="R2520" s="68">
        <v>16</v>
      </c>
      <c r="S2520" s="72">
        <f t="shared" si="316"/>
        <v>55.593832771201789</v>
      </c>
    </row>
    <row r="2521" spans="1:19" x14ac:dyDescent="0.25">
      <c r="A2521" s="68">
        <f t="shared" si="319"/>
        <v>2519</v>
      </c>
      <c r="B2521" s="68" t="s">
        <v>1572</v>
      </c>
      <c r="C2521" s="68" t="s">
        <v>1573</v>
      </c>
      <c r="D2521" s="68" t="s">
        <v>2399</v>
      </c>
      <c r="E2521" s="68" t="str">
        <f t="shared" si="317"/>
        <v>AD</v>
      </c>
      <c r="F2521" s="68" t="s">
        <v>1571</v>
      </c>
      <c r="G2521" s="68">
        <f t="shared" si="318"/>
        <v>151</v>
      </c>
      <c r="H2521" s="68">
        <f t="shared" si="320"/>
        <v>1</v>
      </c>
      <c r="I2521" s="68" t="str">
        <f t="shared" si="313"/>
        <v>151_1_AD</v>
      </c>
      <c r="J2521" s="60">
        <v>23.981464822679801</v>
      </c>
      <c r="K2521" s="60">
        <v>51.350316415997398</v>
      </c>
      <c r="L2521" s="60">
        <v>60.520392561841902</v>
      </c>
      <c r="M2521" s="68">
        <v>350</v>
      </c>
      <c r="N2521" s="70">
        <f t="shared" si="314"/>
        <v>0.25460455037919827</v>
      </c>
      <c r="O2521" s="71">
        <v>189753541.40685299</v>
      </c>
      <c r="P2521" s="57">
        <f t="shared" si="315"/>
        <v>2.9905580796063432E-2</v>
      </c>
      <c r="Q2521" s="68">
        <v>235</v>
      </c>
      <c r="R2521" s="68">
        <v>372</v>
      </c>
      <c r="S2521" s="72">
        <f t="shared" si="316"/>
        <v>45.284057933506368</v>
      </c>
    </row>
    <row r="2522" spans="1:19" x14ac:dyDescent="0.25">
      <c r="A2522" s="68">
        <f t="shared" si="319"/>
        <v>2520</v>
      </c>
      <c r="B2522" s="68" t="s">
        <v>1572</v>
      </c>
      <c r="C2522" s="68" t="s">
        <v>1573</v>
      </c>
      <c r="D2522" s="68" t="s">
        <v>2860</v>
      </c>
      <c r="E2522" s="68" t="str">
        <f t="shared" si="317"/>
        <v>OP</v>
      </c>
      <c r="F2522" s="68" t="s">
        <v>1571</v>
      </c>
      <c r="G2522" s="68">
        <f t="shared" si="318"/>
        <v>151</v>
      </c>
      <c r="H2522" s="68">
        <f t="shared" si="320"/>
        <v>1</v>
      </c>
      <c r="I2522" s="68" t="str">
        <f t="shared" si="313"/>
        <v>151_1_OP</v>
      </c>
      <c r="J2522" s="60">
        <v>23.083607229949401</v>
      </c>
      <c r="K2522" s="60">
        <v>66.179866226777605</v>
      </c>
      <c r="L2522" s="60">
        <v>31.189007987939799</v>
      </c>
      <c r="M2522" s="68">
        <v>15</v>
      </c>
      <c r="N2522" s="70">
        <f t="shared" si="314"/>
        <v>1.0834236186348862E-2</v>
      </c>
      <c r="O2522" s="71">
        <v>24962085.719999999</v>
      </c>
      <c r="P2522" s="57">
        <f t="shared" si="315"/>
        <v>3.9340803117720409E-3</v>
      </c>
      <c r="Q2522" s="68">
        <v>10</v>
      </c>
      <c r="R2522" s="68">
        <v>15</v>
      </c>
      <c r="S2522" s="72">
        <f t="shared" si="316"/>
        <v>40.15082714822227</v>
      </c>
    </row>
    <row r="2523" spans="1:19" x14ac:dyDescent="0.25">
      <c r="A2523" s="68">
        <f t="shared" si="319"/>
        <v>2521</v>
      </c>
      <c r="B2523" s="68" t="s">
        <v>1572</v>
      </c>
      <c r="C2523" s="68" t="s">
        <v>1573</v>
      </c>
      <c r="D2523" s="68" t="s">
        <v>3088</v>
      </c>
      <c r="E2523" s="68" t="str">
        <f t="shared" si="317"/>
        <v>SERV</v>
      </c>
      <c r="F2523" s="68" t="s">
        <v>1571</v>
      </c>
      <c r="G2523" s="68">
        <f t="shared" si="318"/>
        <v>151</v>
      </c>
      <c r="H2523" s="68">
        <f t="shared" si="320"/>
        <v>1</v>
      </c>
      <c r="I2523" s="68" t="str">
        <f t="shared" si="313"/>
        <v>151_1_SERV</v>
      </c>
      <c r="J2523" s="60">
        <v>22.702940198757801</v>
      </c>
      <c r="K2523" s="60">
        <v>39.503129744700402</v>
      </c>
      <c r="L2523" s="60">
        <v>72.768121250635801</v>
      </c>
      <c r="M2523" s="68">
        <v>1512</v>
      </c>
      <c r="N2523" s="70">
        <f t="shared" si="314"/>
        <v>0.73022751895991334</v>
      </c>
      <c r="O2523" s="71">
        <v>6125795860.8780203</v>
      </c>
      <c r="P2523" s="57">
        <f t="shared" si="315"/>
        <v>0.96543907270160934</v>
      </c>
      <c r="Q2523" s="68">
        <v>674</v>
      </c>
      <c r="R2523" s="68">
        <v>1540</v>
      </c>
      <c r="S2523" s="72">
        <f t="shared" si="316"/>
        <v>44.991397064697999</v>
      </c>
    </row>
    <row r="2524" spans="1:19" x14ac:dyDescent="0.25">
      <c r="A2524" s="68">
        <f t="shared" si="319"/>
        <v>2522</v>
      </c>
      <c r="B2524" s="68" t="s">
        <v>1572</v>
      </c>
      <c r="C2524" s="68" t="s">
        <v>1573</v>
      </c>
      <c r="D2524" s="68" t="s">
        <v>2893</v>
      </c>
      <c r="E2524" s="68" t="str">
        <f t="shared" si="317"/>
        <v>SOP</v>
      </c>
      <c r="F2524" s="68" t="s">
        <v>1571</v>
      </c>
      <c r="G2524" s="68">
        <f t="shared" si="318"/>
        <v>151</v>
      </c>
      <c r="H2524" s="68">
        <f t="shared" si="320"/>
        <v>1</v>
      </c>
      <c r="I2524" s="68" t="str">
        <f t="shared" si="313"/>
        <v>151_1_SOP</v>
      </c>
      <c r="J2524" s="60">
        <v>71.1537845328603</v>
      </c>
      <c r="K2524" s="60">
        <v>23.1699618240403</v>
      </c>
      <c r="L2524" s="60">
        <v>34.632436876300197</v>
      </c>
      <c r="M2524" s="68">
        <v>5</v>
      </c>
      <c r="N2524" s="70">
        <f t="shared" si="314"/>
        <v>4.3336944745395447E-3</v>
      </c>
      <c r="O2524" s="71">
        <v>4576497.4400000004</v>
      </c>
      <c r="P2524" s="57">
        <f t="shared" si="315"/>
        <v>7.2126619055529596E-4</v>
      </c>
      <c r="Q2524" s="68">
        <v>4</v>
      </c>
      <c r="R2524" s="68">
        <v>5</v>
      </c>
      <c r="S2524" s="72">
        <f t="shared" si="316"/>
        <v>42.985394411066927</v>
      </c>
    </row>
    <row r="2525" spans="1:19" x14ac:dyDescent="0.25">
      <c r="A2525" s="68">
        <f t="shared" si="319"/>
        <v>2523</v>
      </c>
      <c r="B2525" s="68" t="s">
        <v>687</v>
      </c>
      <c r="C2525" s="68" t="s">
        <v>688</v>
      </c>
      <c r="D2525" s="68" t="s">
        <v>2399</v>
      </c>
      <c r="E2525" s="68" t="str">
        <f t="shared" si="317"/>
        <v>AD</v>
      </c>
      <c r="F2525" s="68" t="s">
        <v>686</v>
      </c>
      <c r="G2525" s="68">
        <f t="shared" si="318"/>
        <v>152</v>
      </c>
      <c r="H2525" s="68">
        <f t="shared" si="320"/>
        <v>1</v>
      </c>
      <c r="I2525" s="68" t="str">
        <f t="shared" si="313"/>
        <v>152_1_AD</v>
      </c>
      <c r="J2525" s="60">
        <v>15.4059161938073</v>
      </c>
      <c r="K2525" s="60">
        <v>63.743241515852702</v>
      </c>
      <c r="L2525" s="60">
        <v>42.672186249315899</v>
      </c>
      <c r="M2525" s="68">
        <v>115</v>
      </c>
      <c r="N2525" s="70">
        <f t="shared" si="314"/>
        <v>0.25054945054945055</v>
      </c>
      <c r="O2525" s="71">
        <v>157327017.69699699</v>
      </c>
      <c r="P2525" s="57">
        <f t="shared" si="315"/>
        <v>0.19503220549106692</v>
      </c>
      <c r="Q2525" s="68">
        <v>114</v>
      </c>
      <c r="R2525" s="68">
        <v>182</v>
      </c>
      <c r="S2525" s="72">
        <f t="shared" si="316"/>
        <v>40.607114652991967</v>
      </c>
    </row>
    <row r="2526" spans="1:19" x14ac:dyDescent="0.25">
      <c r="A2526" s="68">
        <f t="shared" si="319"/>
        <v>2524</v>
      </c>
      <c r="B2526" s="68" t="s">
        <v>687</v>
      </c>
      <c r="C2526" s="68" t="s">
        <v>688</v>
      </c>
      <c r="D2526" s="68" t="s">
        <v>2456</v>
      </c>
      <c r="E2526" s="68" t="str">
        <f t="shared" si="317"/>
        <v>AR</v>
      </c>
      <c r="F2526" s="68" t="s">
        <v>686</v>
      </c>
      <c r="G2526" s="68">
        <f t="shared" si="318"/>
        <v>152</v>
      </c>
      <c r="H2526" s="68">
        <f t="shared" si="320"/>
        <v>1</v>
      </c>
      <c r="I2526" s="68" t="str">
        <f t="shared" si="313"/>
        <v>152_1_AR</v>
      </c>
      <c r="J2526" s="60">
        <v>31.1067693000278</v>
      </c>
      <c r="K2526" s="60">
        <v>52.642941297455302</v>
      </c>
      <c r="L2526" s="60">
        <v>55.067489426456703</v>
      </c>
      <c r="M2526" s="68">
        <v>19</v>
      </c>
      <c r="N2526" s="70">
        <f t="shared" si="314"/>
        <v>2.197802197802198E-2</v>
      </c>
      <c r="O2526" s="71">
        <v>83178921.569999993</v>
      </c>
      <c r="P2526" s="57">
        <f t="shared" si="315"/>
        <v>0.10311368486885916</v>
      </c>
      <c r="Q2526" s="68">
        <v>10</v>
      </c>
      <c r="R2526" s="68">
        <v>19</v>
      </c>
      <c r="S2526" s="72">
        <f t="shared" si="316"/>
        <v>46.272400007979932</v>
      </c>
    </row>
    <row r="2527" spans="1:19" x14ac:dyDescent="0.25">
      <c r="A2527" s="68">
        <f t="shared" si="319"/>
        <v>2525</v>
      </c>
      <c r="B2527" s="68" t="s">
        <v>687</v>
      </c>
      <c r="C2527" s="68" t="s">
        <v>688</v>
      </c>
      <c r="D2527" s="68" t="s">
        <v>3088</v>
      </c>
      <c r="E2527" s="68" t="str">
        <f t="shared" si="317"/>
        <v>SERV</v>
      </c>
      <c r="F2527" s="68" t="s">
        <v>686</v>
      </c>
      <c r="G2527" s="68">
        <f t="shared" si="318"/>
        <v>152</v>
      </c>
      <c r="H2527" s="68">
        <f t="shared" si="320"/>
        <v>1</v>
      </c>
      <c r="I2527" s="68" t="str">
        <f t="shared" si="313"/>
        <v>152_1_SERV</v>
      </c>
      <c r="J2527" s="60">
        <v>11.2650636454617</v>
      </c>
      <c r="K2527" s="60">
        <v>68.276952576005797</v>
      </c>
      <c r="L2527" s="60">
        <v>36.793994325941</v>
      </c>
      <c r="M2527" s="68">
        <v>670</v>
      </c>
      <c r="N2527" s="70">
        <f t="shared" si="314"/>
        <v>0.72747252747252744</v>
      </c>
      <c r="O2527" s="71">
        <v>566166052.67847204</v>
      </c>
      <c r="P2527" s="57">
        <f t="shared" si="315"/>
        <v>0.70185410964007389</v>
      </c>
      <c r="Q2527" s="68">
        <v>331</v>
      </c>
      <c r="R2527" s="68">
        <v>693</v>
      </c>
      <c r="S2527" s="72">
        <f t="shared" si="316"/>
        <v>38.778670182469497</v>
      </c>
    </row>
    <row r="2528" spans="1:19" x14ac:dyDescent="0.25">
      <c r="A2528" s="68">
        <f t="shared" si="319"/>
        <v>2526</v>
      </c>
      <c r="B2528" s="68" t="s">
        <v>1586</v>
      </c>
      <c r="C2528" s="68" t="s">
        <v>1587</v>
      </c>
      <c r="D2528" s="68" t="s">
        <v>2399</v>
      </c>
      <c r="E2528" s="68" t="str">
        <f t="shared" si="317"/>
        <v>AD</v>
      </c>
      <c r="F2528" s="68" t="s">
        <v>1585</v>
      </c>
      <c r="G2528" s="68">
        <f t="shared" si="318"/>
        <v>153</v>
      </c>
      <c r="H2528" s="68">
        <f t="shared" si="320"/>
        <v>1</v>
      </c>
      <c r="I2528" s="68" t="str">
        <f t="shared" si="313"/>
        <v>153_1_AD</v>
      </c>
      <c r="J2528" s="60">
        <v>16.551273236105601</v>
      </c>
      <c r="K2528" s="60">
        <v>36.924820944858403</v>
      </c>
      <c r="L2528" s="60">
        <v>52.333927234564101</v>
      </c>
      <c r="M2528" s="68">
        <v>150</v>
      </c>
      <c r="N2528" s="70">
        <f t="shared" si="314"/>
        <v>0.19631901840490798</v>
      </c>
      <c r="O2528" s="71">
        <v>488452427.94649601</v>
      </c>
      <c r="P2528" s="57">
        <f t="shared" si="315"/>
        <v>0.15201828806780859</v>
      </c>
      <c r="Q2528" s="68">
        <v>96</v>
      </c>
      <c r="R2528" s="68">
        <v>154</v>
      </c>
      <c r="S2528" s="72">
        <f t="shared" si="316"/>
        <v>35.270007138509364</v>
      </c>
    </row>
    <row r="2529" spans="1:19" x14ac:dyDescent="0.25">
      <c r="A2529" s="68">
        <f t="shared" si="319"/>
        <v>2527</v>
      </c>
      <c r="B2529" s="68" t="s">
        <v>1586</v>
      </c>
      <c r="C2529" s="68" t="s">
        <v>1587</v>
      </c>
      <c r="D2529" s="68" t="s">
        <v>2456</v>
      </c>
      <c r="E2529" s="68" t="str">
        <f t="shared" si="317"/>
        <v>AR</v>
      </c>
      <c r="F2529" s="68" t="s">
        <v>1585</v>
      </c>
      <c r="G2529" s="68">
        <f t="shared" si="318"/>
        <v>153</v>
      </c>
      <c r="H2529" s="68">
        <f t="shared" si="320"/>
        <v>1</v>
      </c>
      <c r="I2529" s="68" t="str">
        <f t="shared" si="313"/>
        <v>153_1_AR</v>
      </c>
      <c r="J2529" s="60">
        <v>23.5686971339676</v>
      </c>
      <c r="K2529" s="60">
        <v>29.471262221934399</v>
      </c>
      <c r="L2529" s="60">
        <v>79.450891888977296</v>
      </c>
      <c r="M2529" s="68">
        <v>60</v>
      </c>
      <c r="N2529" s="70">
        <f t="shared" si="314"/>
        <v>6.5439672801635998E-2</v>
      </c>
      <c r="O2529" s="71">
        <v>243622338.38094899</v>
      </c>
      <c r="P2529" s="57">
        <f t="shared" si="315"/>
        <v>7.5821203246849211E-2</v>
      </c>
      <c r="Q2529" s="68">
        <v>32</v>
      </c>
      <c r="R2529" s="68">
        <v>60</v>
      </c>
      <c r="S2529" s="72">
        <f t="shared" si="316"/>
        <v>44.163617081626434</v>
      </c>
    </row>
    <row r="2530" spans="1:19" x14ac:dyDescent="0.25">
      <c r="A2530" s="68">
        <f t="shared" si="319"/>
        <v>2528</v>
      </c>
      <c r="B2530" s="68" t="s">
        <v>1586</v>
      </c>
      <c r="C2530" s="68" t="s">
        <v>1587</v>
      </c>
      <c r="D2530" s="68" t="s">
        <v>2860</v>
      </c>
      <c r="E2530" s="68" t="str">
        <f t="shared" si="317"/>
        <v>OP</v>
      </c>
      <c r="F2530" s="68" t="s">
        <v>1585</v>
      </c>
      <c r="G2530" s="68">
        <f t="shared" si="318"/>
        <v>153</v>
      </c>
      <c r="H2530" s="68">
        <f t="shared" si="320"/>
        <v>1</v>
      </c>
      <c r="I2530" s="68" t="str">
        <f t="shared" si="313"/>
        <v>153_1_OP</v>
      </c>
      <c r="J2530" s="60">
        <v>42.593309932906799</v>
      </c>
      <c r="K2530" s="60">
        <v>39.698932462507003</v>
      </c>
      <c r="L2530" s="60">
        <v>25.956631775436598</v>
      </c>
      <c r="M2530" s="68">
        <v>8</v>
      </c>
      <c r="N2530" s="70">
        <f t="shared" si="314"/>
        <v>1.4314928425357873E-2</v>
      </c>
      <c r="O2530" s="71">
        <v>72946590.359999999</v>
      </c>
      <c r="P2530" s="57">
        <f t="shared" si="315"/>
        <v>2.2702754971515051E-2</v>
      </c>
      <c r="Q2530" s="68">
        <v>7</v>
      </c>
      <c r="R2530" s="68">
        <v>8</v>
      </c>
      <c r="S2530" s="72">
        <f t="shared" si="316"/>
        <v>36.082958056950133</v>
      </c>
    </row>
    <row r="2531" spans="1:19" x14ac:dyDescent="0.25">
      <c r="A2531" s="68">
        <f t="shared" si="319"/>
        <v>2529</v>
      </c>
      <c r="B2531" s="68" t="s">
        <v>1586</v>
      </c>
      <c r="C2531" s="68" t="s">
        <v>1587</v>
      </c>
      <c r="D2531" s="68" t="s">
        <v>3088</v>
      </c>
      <c r="E2531" s="68" t="str">
        <f t="shared" si="317"/>
        <v>SERV</v>
      </c>
      <c r="F2531" s="68" t="s">
        <v>1585</v>
      </c>
      <c r="G2531" s="68">
        <f t="shared" si="318"/>
        <v>153</v>
      </c>
      <c r="H2531" s="68">
        <f t="shared" si="320"/>
        <v>1</v>
      </c>
      <c r="I2531" s="68" t="str">
        <f t="shared" si="313"/>
        <v>153_1_SERV</v>
      </c>
      <c r="J2531" s="60">
        <v>16.3592191028206</v>
      </c>
      <c r="K2531" s="60">
        <v>39.500133815531903</v>
      </c>
      <c r="L2531" s="60">
        <v>85.013122078712399</v>
      </c>
      <c r="M2531" s="68">
        <v>582</v>
      </c>
      <c r="N2531" s="70">
        <f t="shared" si="314"/>
        <v>0.71574642126789367</v>
      </c>
      <c r="O2531" s="71">
        <v>2399964334.7912998</v>
      </c>
      <c r="P2531" s="57">
        <f t="shared" si="315"/>
        <v>0.74692733360460239</v>
      </c>
      <c r="Q2531" s="68">
        <v>350</v>
      </c>
      <c r="R2531" s="68">
        <v>589</v>
      </c>
      <c r="S2531" s="72">
        <f t="shared" si="316"/>
        <v>46.957491665688302</v>
      </c>
    </row>
    <row r="2532" spans="1:19" x14ac:dyDescent="0.25">
      <c r="A2532" s="68">
        <f t="shared" si="319"/>
        <v>2530</v>
      </c>
      <c r="B2532" s="68" t="s">
        <v>1586</v>
      </c>
      <c r="C2532" s="68" t="s">
        <v>1587</v>
      </c>
      <c r="D2532" s="68" t="s">
        <v>2893</v>
      </c>
      <c r="E2532" s="68" t="str">
        <f t="shared" si="317"/>
        <v>SOP</v>
      </c>
      <c r="F2532" s="68" t="s">
        <v>1585</v>
      </c>
      <c r="G2532" s="68">
        <f t="shared" si="318"/>
        <v>153</v>
      </c>
      <c r="H2532" s="68">
        <f t="shared" si="320"/>
        <v>1</v>
      </c>
      <c r="I2532" s="68" t="str">
        <f t="shared" si="313"/>
        <v>153_1_SOP</v>
      </c>
      <c r="J2532" s="60">
        <v>45.855446439823801</v>
      </c>
      <c r="K2532" s="60">
        <v>60.936741150649098</v>
      </c>
      <c r="L2532" s="60">
        <v>31.6560392554393</v>
      </c>
      <c r="M2532" s="68">
        <v>6</v>
      </c>
      <c r="N2532" s="70">
        <f t="shared" si="314"/>
        <v>8.1799591002044997E-3</v>
      </c>
      <c r="O2532" s="71">
        <v>8130533.9100000001</v>
      </c>
      <c r="P2532" s="57">
        <f t="shared" si="315"/>
        <v>2.5304201092247488E-3</v>
      </c>
      <c r="Q2532" s="68">
        <v>4</v>
      </c>
      <c r="R2532" s="68">
        <v>6</v>
      </c>
      <c r="S2532" s="72">
        <f t="shared" si="316"/>
        <v>46.149408948637408</v>
      </c>
    </row>
    <row r="2533" spans="1:19" x14ac:dyDescent="0.25">
      <c r="A2533" s="68">
        <f t="shared" si="319"/>
        <v>2531</v>
      </c>
      <c r="B2533" s="68" t="s">
        <v>2121</v>
      </c>
      <c r="C2533" s="68" t="s">
        <v>2122</v>
      </c>
      <c r="D2533" s="68" t="s">
        <v>2399</v>
      </c>
      <c r="E2533" s="68" t="str">
        <f t="shared" si="317"/>
        <v>AD</v>
      </c>
      <c r="F2533" s="68" t="s">
        <v>2120</v>
      </c>
      <c r="G2533" s="68">
        <f t="shared" si="318"/>
        <v>154</v>
      </c>
      <c r="H2533" s="68">
        <f t="shared" si="320"/>
        <v>1</v>
      </c>
      <c r="I2533" s="68" t="str">
        <f t="shared" si="313"/>
        <v>154_1_AD</v>
      </c>
      <c r="J2533" s="60">
        <v>26.0081398712062</v>
      </c>
      <c r="K2533" s="60">
        <v>64.673323237311905</v>
      </c>
      <c r="L2533" s="60">
        <v>29.4099706226352</v>
      </c>
      <c r="M2533" s="68">
        <v>72</v>
      </c>
      <c r="N2533" s="70">
        <f t="shared" si="314"/>
        <v>0.11179173047473201</v>
      </c>
      <c r="O2533" s="71">
        <v>3568467.29</v>
      </c>
      <c r="P2533" s="57">
        <f t="shared" si="315"/>
        <v>1.6717009671563948E-2</v>
      </c>
      <c r="Q2533" s="68">
        <v>73</v>
      </c>
      <c r="R2533" s="68">
        <v>87</v>
      </c>
      <c r="S2533" s="72">
        <f t="shared" si="316"/>
        <v>40.030477910384434</v>
      </c>
    </row>
    <row r="2534" spans="1:19" x14ac:dyDescent="0.25">
      <c r="A2534" s="68">
        <f t="shared" si="319"/>
        <v>2532</v>
      </c>
      <c r="B2534" s="68" t="s">
        <v>2121</v>
      </c>
      <c r="C2534" s="68" t="s">
        <v>2122</v>
      </c>
      <c r="D2534" s="68" t="s">
        <v>2456</v>
      </c>
      <c r="E2534" s="68" t="str">
        <f t="shared" si="317"/>
        <v>AR</v>
      </c>
      <c r="F2534" s="68" t="s">
        <v>2120</v>
      </c>
      <c r="G2534" s="68">
        <f t="shared" si="318"/>
        <v>154</v>
      </c>
      <c r="H2534" s="68">
        <f t="shared" si="320"/>
        <v>1</v>
      </c>
      <c r="I2534" s="68" t="str">
        <f t="shared" si="313"/>
        <v>154_1_AR</v>
      </c>
      <c r="J2534" s="60">
        <v>42.485804658093102</v>
      </c>
      <c r="K2534" s="60">
        <v>47.022675752016802</v>
      </c>
      <c r="L2534" s="60">
        <v>26.115104395758902</v>
      </c>
      <c r="M2534" s="68">
        <v>19</v>
      </c>
      <c r="N2534" s="70">
        <f t="shared" si="314"/>
        <v>2.2970903522205207E-2</v>
      </c>
      <c r="O2534" s="71">
        <v>19011568.890000001</v>
      </c>
      <c r="P2534" s="57">
        <f t="shared" si="315"/>
        <v>8.9062489628631086E-2</v>
      </c>
      <c r="Q2534" s="68">
        <v>15</v>
      </c>
      <c r="R2534" s="68">
        <v>19</v>
      </c>
      <c r="S2534" s="72">
        <f t="shared" si="316"/>
        <v>38.541194935289603</v>
      </c>
    </row>
    <row r="2535" spans="1:19" x14ac:dyDescent="0.25">
      <c r="A2535" s="68">
        <f t="shared" si="319"/>
        <v>2533</v>
      </c>
      <c r="B2535" s="68" t="s">
        <v>2121</v>
      </c>
      <c r="C2535" s="68" t="s">
        <v>2122</v>
      </c>
      <c r="D2535" s="68" t="s">
        <v>3088</v>
      </c>
      <c r="E2535" s="68" t="str">
        <f t="shared" si="317"/>
        <v>SERV</v>
      </c>
      <c r="F2535" s="68" t="s">
        <v>2120</v>
      </c>
      <c r="G2535" s="68">
        <f t="shared" si="318"/>
        <v>154</v>
      </c>
      <c r="H2535" s="68">
        <f t="shared" si="320"/>
        <v>1</v>
      </c>
      <c r="I2535" s="68" t="str">
        <f t="shared" si="313"/>
        <v>154_1_SERV</v>
      </c>
      <c r="J2535" s="60">
        <v>21.471709291434799</v>
      </c>
      <c r="K2535" s="60">
        <v>76.325867250078602</v>
      </c>
      <c r="L2535" s="60">
        <v>46.802258295621399</v>
      </c>
      <c r="M2535" s="68">
        <v>980</v>
      </c>
      <c r="N2535" s="70">
        <f t="shared" si="314"/>
        <v>0.86523736600306278</v>
      </c>
      <c r="O2535" s="71">
        <v>190883218.31999901</v>
      </c>
      <c r="P2535" s="57">
        <f t="shared" si="315"/>
        <v>0.89422050069980497</v>
      </c>
      <c r="Q2535" s="68">
        <v>565</v>
      </c>
      <c r="R2535" s="68">
        <v>983</v>
      </c>
      <c r="S2535" s="72">
        <f t="shared" si="316"/>
        <v>48.199944945711593</v>
      </c>
    </row>
    <row r="2536" spans="1:19" x14ac:dyDescent="0.25">
      <c r="A2536" s="68">
        <f t="shared" si="319"/>
        <v>2534</v>
      </c>
      <c r="B2536" s="68" t="s">
        <v>2121</v>
      </c>
      <c r="C2536" s="68" t="s">
        <v>3072</v>
      </c>
      <c r="D2536" s="68" t="s">
        <v>3088</v>
      </c>
      <c r="E2536" s="68" t="str">
        <f t="shared" si="317"/>
        <v>SERV</v>
      </c>
      <c r="F2536" s="68" t="s">
        <v>3071</v>
      </c>
      <c r="G2536" s="68">
        <f t="shared" si="318"/>
        <v>154</v>
      </c>
      <c r="H2536" s="68">
        <f t="shared" si="320"/>
        <v>2</v>
      </c>
      <c r="I2536" s="68" t="str">
        <f t="shared" si="313"/>
        <v>154_2_SERV</v>
      </c>
      <c r="J2536" s="60">
        <v>19.043852832638201</v>
      </c>
      <c r="K2536" s="60">
        <v>87.1814621995061</v>
      </c>
      <c r="L2536" s="60">
        <v>54.691329851478599</v>
      </c>
      <c r="M2536" s="68">
        <v>396</v>
      </c>
      <c r="N2536" s="70">
        <f t="shared" si="314"/>
        <v>1</v>
      </c>
      <c r="O2536" s="71">
        <v>70085627.849999994</v>
      </c>
      <c r="P2536" s="57">
        <f t="shared" si="315"/>
        <v>1</v>
      </c>
      <c r="Q2536" s="68">
        <v>275</v>
      </c>
      <c r="R2536" s="68">
        <v>397</v>
      </c>
      <c r="S2536" s="72">
        <f t="shared" si="316"/>
        <v>53.638881627874298</v>
      </c>
    </row>
    <row r="2537" spans="1:19" x14ac:dyDescent="0.25">
      <c r="A2537" s="68">
        <f t="shared" si="319"/>
        <v>2535</v>
      </c>
      <c r="B2537" s="68" t="s">
        <v>1327</v>
      </c>
      <c r="C2537" s="68" t="s">
        <v>1328</v>
      </c>
      <c r="D2537" s="68" t="s">
        <v>2399</v>
      </c>
      <c r="E2537" s="68" t="str">
        <f t="shared" si="317"/>
        <v>AD</v>
      </c>
      <c r="F2537" s="68" t="s">
        <v>1326</v>
      </c>
      <c r="G2537" s="68">
        <f t="shared" si="318"/>
        <v>155</v>
      </c>
      <c r="H2537" s="68">
        <f t="shared" si="320"/>
        <v>1</v>
      </c>
      <c r="I2537" s="68" t="str">
        <f t="shared" si="313"/>
        <v>155_1_AD</v>
      </c>
      <c r="J2537" s="60">
        <v>21.9754585387583</v>
      </c>
      <c r="K2537" s="60">
        <v>27.973820115788801</v>
      </c>
      <c r="L2537" s="60">
        <v>57.4358015152173</v>
      </c>
      <c r="M2537" s="68">
        <v>82</v>
      </c>
      <c r="N2537" s="70">
        <f t="shared" si="314"/>
        <v>0.15261958997722094</v>
      </c>
      <c r="O2537" s="71">
        <v>39965146.609999999</v>
      </c>
      <c r="P2537" s="57">
        <f t="shared" si="315"/>
        <v>9.8864146648788023E-2</v>
      </c>
      <c r="Q2537" s="68">
        <v>67</v>
      </c>
      <c r="R2537" s="68">
        <v>82</v>
      </c>
      <c r="S2537" s="72">
        <f t="shared" si="316"/>
        <v>35.7950267232548</v>
      </c>
    </row>
    <row r="2538" spans="1:19" x14ac:dyDescent="0.25">
      <c r="A2538" s="68">
        <f t="shared" si="319"/>
        <v>2536</v>
      </c>
      <c r="B2538" s="68" t="s">
        <v>1327</v>
      </c>
      <c r="C2538" s="68" t="s">
        <v>1328</v>
      </c>
      <c r="D2538" s="68" t="s">
        <v>2456</v>
      </c>
      <c r="E2538" s="68" t="str">
        <f t="shared" si="317"/>
        <v>AR</v>
      </c>
      <c r="F2538" s="68" t="s">
        <v>1326</v>
      </c>
      <c r="G2538" s="68">
        <f t="shared" si="318"/>
        <v>155</v>
      </c>
      <c r="H2538" s="68">
        <f t="shared" si="320"/>
        <v>1</v>
      </c>
      <c r="I2538" s="68" t="str">
        <f t="shared" si="313"/>
        <v>155_1_AR</v>
      </c>
      <c r="J2538" s="60">
        <v>34.917269341847003</v>
      </c>
      <c r="K2538" s="60">
        <v>28.588323855648898</v>
      </c>
      <c r="L2538" s="60">
        <v>49.089529340896597</v>
      </c>
      <c r="M2538" s="68">
        <v>8</v>
      </c>
      <c r="N2538" s="70">
        <f t="shared" si="314"/>
        <v>1.8223234624145785E-2</v>
      </c>
      <c r="O2538" s="71">
        <v>5384760.9299999997</v>
      </c>
      <c r="P2538" s="57">
        <f t="shared" si="315"/>
        <v>1.3320601559334155E-2</v>
      </c>
      <c r="Q2538" s="68">
        <v>8</v>
      </c>
      <c r="R2538" s="68">
        <v>8</v>
      </c>
      <c r="S2538" s="72">
        <f t="shared" si="316"/>
        <v>37.531707512797503</v>
      </c>
    </row>
    <row r="2539" spans="1:19" x14ac:dyDescent="0.25">
      <c r="A2539" s="68">
        <f t="shared" si="319"/>
        <v>2537</v>
      </c>
      <c r="B2539" s="68" t="s">
        <v>1327</v>
      </c>
      <c r="C2539" s="68" t="s">
        <v>1328</v>
      </c>
      <c r="D2539" s="68" t="s">
        <v>3088</v>
      </c>
      <c r="E2539" s="68" t="str">
        <f t="shared" si="317"/>
        <v>SERV</v>
      </c>
      <c r="F2539" s="68" t="s">
        <v>1326</v>
      </c>
      <c r="G2539" s="68">
        <f t="shared" si="318"/>
        <v>155</v>
      </c>
      <c r="H2539" s="68">
        <f t="shared" si="320"/>
        <v>1</v>
      </c>
      <c r="I2539" s="68" t="str">
        <f t="shared" si="313"/>
        <v>155_1_SERV</v>
      </c>
      <c r="J2539" s="60">
        <v>27.053763192293999</v>
      </c>
      <c r="K2539" s="60">
        <v>47.8699166130598</v>
      </c>
      <c r="L2539" s="60">
        <v>43.969905460885599</v>
      </c>
      <c r="M2539" s="68">
        <v>618</v>
      </c>
      <c r="N2539" s="70">
        <f t="shared" si="314"/>
        <v>0.82915717539863321</v>
      </c>
      <c r="O2539" s="71">
        <v>358893167.06999999</v>
      </c>
      <c r="P2539" s="57">
        <f t="shared" si="315"/>
        <v>0.88781525179187781</v>
      </c>
      <c r="Q2539" s="68">
        <v>364</v>
      </c>
      <c r="R2539" s="68">
        <v>619</v>
      </c>
      <c r="S2539" s="72">
        <f t="shared" si="316"/>
        <v>39.631195088746466</v>
      </c>
    </row>
    <row r="2540" spans="1:19" x14ac:dyDescent="0.25">
      <c r="A2540" s="68">
        <f t="shared" si="319"/>
        <v>2538</v>
      </c>
      <c r="B2540" s="68" t="s">
        <v>1470</v>
      </c>
      <c r="C2540" s="68" t="s">
        <v>1471</v>
      </c>
      <c r="D2540" s="68" t="s">
        <v>2399</v>
      </c>
      <c r="E2540" s="68" t="str">
        <f t="shared" si="317"/>
        <v>AD</v>
      </c>
      <c r="F2540" s="68" t="s">
        <v>1469</v>
      </c>
      <c r="G2540" s="68">
        <f t="shared" si="318"/>
        <v>156</v>
      </c>
      <c r="H2540" s="68">
        <f t="shared" si="320"/>
        <v>1</v>
      </c>
      <c r="I2540" s="68" t="str">
        <f t="shared" si="313"/>
        <v>156_1_AD</v>
      </c>
      <c r="J2540" s="60">
        <v>20.643678999818601</v>
      </c>
      <c r="K2540" s="60">
        <v>67.355999272916193</v>
      </c>
      <c r="L2540" s="60">
        <v>52.933715468799903</v>
      </c>
      <c r="M2540" s="68">
        <v>140</v>
      </c>
      <c r="N2540" s="70">
        <f t="shared" si="314"/>
        <v>0.26853707414829658</v>
      </c>
      <c r="O2540" s="71">
        <v>82444685.708440199</v>
      </c>
      <c r="P2540" s="57">
        <f t="shared" si="315"/>
        <v>7.6658136299162502E-2</v>
      </c>
      <c r="Q2540" s="68">
        <v>134</v>
      </c>
      <c r="R2540" s="68">
        <v>237</v>
      </c>
      <c r="S2540" s="72">
        <f t="shared" si="316"/>
        <v>46.977797913844903</v>
      </c>
    </row>
    <row r="2541" spans="1:19" x14ac:dyDescent="0.25">
      <c r="A2541" s="68">
        <f t="shared" si="319"/>
        <v>2539</v>
      </c>
      <c r="B2541" s="68" t="s">
        <v>1470</v>
      </c>
      <c r="C2541" s="68" t="s">
        <v>1471</v>
      </c>
      <c r="D2541" s="68" t="s">
        <v>2456</v>
      </c>
      <c r="E2541" s="68" t="str">
        <f t="shared" si="317"/>
        <v>AR</v>
      </c>
      <c r="F2541" s="68" t="s">
        <v>1469</v>
      </c>
      <c r="G2541" s="68">
        <f t="shared" si="318"/>
        <v>156</v>
      </c>
      <c r="H2541" s="68">
        <f t="shared" si="320"/>
        <v>1</v>
      </c>
      <c r="I2541" s="68" t="str">
        <f t="shared" si="313"/>
        <v>156_1_AR</v>
      </c>
      <c r="J2541" s="60">
        <v>57.329635002939</v>
      </c>
      <c r="K2541" s="60">
        <v>25.869090051605699</v>
      </c>
      <c r="L2541" s="60">
        <v>23.8736187614907</v>
      </c>
      <c r="M2541" s="68">
        <v>10</v>
      </c>
      <c r="N2541" s="70">
        <f t="shared" si="314"/>
        <v>1.6032064128256512E-2</v>
      </c>
      <c r="O2541" s="71">
        <v>9876796.4499999993</v>
      </c>
      <c r="P2541" s="57">
        <f t="shared" si="315"/>
        <v>9.1835732280033788E-3</v>
      </c>
      <c r="Q2541" s="68">
        <v>8</v>
      </c>
      <c r="R2541" s="68">
        <v>10</v>
      </c>
      <c r="S2541" s="72">
        <f t="shared" si="316"/>
        <v>35.690781272011797</v>
      </c>
    </row>
    <row r="2542" spans="1:19" x14ac:dyDescent="0.25">
      <c r="A2542" s="68">
        <f t="shared" si="319"/>
        <v>2540</v>
      </c>
      <c r="B2542" s="68" t="s">
        <v>1470</v>
      </c>
      <c r="C2542" s="68" t="s">
        <v>1471</v>
      </c>
      <c r="D2542" s="68" t="s">
        <v>2860</v>
      </c>
      <c r="E2542" s="68" t="str">
        <f t="shared" si="317"/>
        <v>OP</v>
      </c>
      <c r="F2542" s="68" t="s">
        <v>1469</v>
      </c>
      <c r="G2542" s="68">
        <f t="shared" si="318"/>
        <v>156</v>
      </c>
      <c r="H2542" s="68">
        <f t="shared" si="320"/>
        <v>1</v>
      </c>
      <c r="I2542" s="68" t="str">
        <f t="shared" si="313"/>
        <v>156_1_OP</v>
      </c>
      <c r="J2542" s="60">
        <v>62.423434918121202</v>
      </c>
      <c r="K2542" s="60">
        <v>55.057399576931999</v>
      </c>
      <c r="L2542" s="60">
        <v>34.660339765021398</v>
      </c>
      <c r="M2542" s="68">
        <v>16</v>
      </c>
      <c r="N2542" s="70">
        <f t="shared" si="314"/>
        <v>1.6032064128256512E-2</v>
      </c>
      <c r="O2542" s="71">
        <v>56378781.700000003</v>
      </c>
      <c r="P2542" s="57">
        <f t="shared" si="315"/>
        <v>5.2421721240146331E-2</v>
      </c>
      <c r="Q2542" s="68">
        <v>8</v>
      </c>
      <c r="R2542" s="68">
        <v>16</v>
      </c>
      <c r="S2542" s="72">
        <f t="shared" si="316"/>
        <v>50.7137247533582</v>
      </c>
    </row>
    <row r="2543" spans="1:19" x14ac:dyDescent="0.25">
      <c r="A2543" s="68">
        <f t="shared" si="319"/>
        <v>2541</v>
      </c>
      <c r="B2543" s="68" t="s">
        <v>1470</v>
      </c>
      <c r="C2543" s="68" t="s">
        <v>1471</v>
      </c>
      <c r="D2543" s="68" t="s">
        <v>3088</v>
      </c>
      <c r="E2543" s="68" t="str">
        <f t="shared" si="317"/>
        <v>SERV</v>
      </c>
      <c r="F2543" s="68" t="s">
        <v>1469</v>
      </c>
      <c r="G2543" s="68">
        <f t="shared" si="318"/>
        <v>156</v>
      </c>
      <c r="H2543" s="68">
        <f t="shared" si="320"/>
        <v>1</v>
      </c>
      <c r="I2543" s="68" t="str">
        <f t="shared" si="313"/>
        <v>156_1_SERV</v>
      </c>
      <c r="J2543" s="60">
        <v>12.165118203140899</v>
      </c>
      <c r="K2543" s="60">
        <v>62.050886003880997</v>
      </c>
      <c r="L2543" s="60">
        <v>69.422627475956403</v>
      </c>
      <c r="M2543" s="68">
        <v>695</v>
      </c>
      <c r="N2543" s="70">
        <f t="shared" si="314"/>
        <v>0.68737474949899802</v>
      </c>
      <c r="O2543" s="71">
        <v>922402682.79000103</v>
      </c>
      <c r="P2543" s="57">
        <f t="shared" si="315"/>
        <v>0.85766195810472001</v>
      </c>
      <c r="Q2543" s="68">
        <v>343</v>
      </c>
      <c r="R2543" s="68">
        <v>725</v>
      </c>
      <c r="S2543" s="72">
        <f t="shared" si="316"/>
        <v>47.879543894326105</v>
      </c>
    </row>
    <row r="2544" spans="1:19" x14ac:dyDescent="0.25">
      <c r="A2544" s="68">
        <f t="shared" si="319"/>
        <v>2542</v>
      </c>
      <c r="B2544" s="68" t="s">
        <v>1470</v>
      </c>
      <c r="C2544" s="68" t="s">
        <v>1471</v>
      </c>
      <c r="D2544" s="68" t="s">
        <v>2893</v>
      </c>
      <c r="E2544" s="68" t="str">
        <f t="shared" si="317"/>
        <v>SOP</v>
      </c>
      <c r="F2544" s="68" t="s">
        <v>1469</v>
      </c>
      <c r="G2544" s="68">
        <f t="shared" si="318"/>
        <v>156</v>
      </c>
      <c r="H2544" s="68">
        <f t="shared" si="320"/>
        <v>1</v>
      </c>
      <c r="I2544" s="68" t="str">
        <f t="shared" si="313"/>
        <v>156_1_SOP</v>
      </c>
      <c r="J2544" s="60">
        <v>39.153435401156301</v>
      </c>
      <c r="K2544" s="60">
        <v>26.992752725757398</v>
      </c>
      <c r="L2544" s="60">
        <v>29.351174676350698</v>
      </c>
      <c r="M2544" s="68">
        <v>9</v>
      </c>
      <c r="N2544" s="70">
        <f t="shared" si="314"/>
        <v>1.2024048096192385E-2</v>
      </c>
      <c r="O2544" s="71">
        <v>4382183.68</v>
      </c>
      <c r="P2544" s="57">
        <f t="shared" si="315"/>
        <v>4.0746111279676448E-3</v>
      </c>
      <c r="Q2544" s="68">
        <v>6</v>
      </c>
      <c r="R2544" s="68">
        <v>9</v>
      </c>
      <c r="S2544" s="72">
        <f t="shared" si="316"/>
        <v>31.832454267754798</v>
      </c>
    </row>
    <row r="2545" spans="1:19" x14ac:dyDescent="0.25">
      <c r="A2545" s="68">
        <f t="shared" si="319"/>
        <v>2543</v>
      </c>
      <c r="B2545" s="68" t="s">
        <v>59</v>
      </c>
      <c r="C2545" s="68" t="s">
        <v>60</v>
      </c>
      <c r="D2545" s="68" t="s">
        <v>2399</v>
      </c>
      <c r="E2545" s="68" t="str">
        <f t="shared" si="317"/>
        <v>AD</v>
      </c>
      <c r="F2545" s="68" t="s">
        <v>58</v>
      </c>
      <c r="G2545" s="68">
        <f t="shared" si="318"/>
        <v>157</v>
      </c>
      <c r="H2545" s="68">
        <f t="shared" si="320"/>
        <v>1</v>
      </c>
      <c r="I2545" s="68" t="str">
        <f t="shared" si="313"/>
        <v>157_1_AD</v>
      </c>
      <c r="J2545" s="60">
        <v>20.628183820831399</v>
      </c>
      <c r="K2545" s="60">
        <v>53.1668090600444</v>
      </c>
      <c r="L2545" s="60">
        <v>33.878321764568803</v>
      </c>
      <c r="M2545" s="68">
        <v>158</v>
      </c>
      <c r="N2545" s="70">
        <f t="shared" si="314"/>
        <v>0.14521841794569068</v>
      </c>
      <c r="O2545" s="71">
        <v>84705086.259999901</v>
      </c>
      <c r="P2545" s="57">
        <f t="shared" si="315"/>
        <v>0.23988173570656834</v>
      </c>
      <c r="Q2545" s="68">
        <v>123</v>
      </c>
      <c r="R2545" s="68">
        <v>212</v>
      </c>
      <c r="S2545" s="72">
        <f t="shared" si="316"/>
        <v>35.891104881814869</v>
      </c>
    </row>
    <row r="2546" spans="1:19" x14ac:dyDescent="0.25">
      <c r="A2546" s="68">
        <f t="shared" si="319"/>
        <v>2544</v>
      </c>
      <c r="B2546" s="68" t="s">
        <v>59</v>
      </c>
      <c r="C2546" s="68" t="s">
        <v>60</v>
      </c>
      <c r="D2546" s="68" t="s">
        <v>2456</v>
      </c>
      <c r="E2546" s="68" t="str">
        <f t="shared" si="317"/>
        <v>AR</v>
      </c>
      <c r="F2546" s="68" t="s">
        <v>58</v>
      </c>
      <c r="G2546" s="68">
        <f t="shared" si="318"/>
        <v>157</v>
      </c>
      <c r="H2546" s="68">
        <f t="shared" si="320"/>
        <v>1</v>
      </c>
      <c r="I2546" s="68" t="str">
        <f t="shared" si="313"/>
        <v>157_1_AR</v>
      </c>
      <c r="J2546" s="60">
        <v>54.477384191151401</v>
      </c>
      <c r="K2546" s="60">
        <v>23.1103008975835</v>
      </c>
      <c r="L2546" s="60">
        <v>15.8353474201915</v>
      </c>
      <c r="M2546" s="68">
        <v>25</v>
      </c>
      <c r="N2546" s="70">
        <f t="shared" si="314"/>
        <v>9.4451003541912628E-3</v>
      </c>
      <c r="O2546" s="71">
        <v>20480417.84</v>
      </c>
      <c r="P2546" s="57">
        <f t="shared" si="315"/>
        <v>5.7999801385893453E-2</v>
      </c>
      <c r="Q2546" s="68">
        <v>8</v>
      </c>
      <c r="R2546" s="68">
        <v>27</v>
      </c>
      <c r="S2546" s="72">
        <f t="shared" si="316"/>
        <v>31.141010836308798</v>
      </c>
    </row>
    <row r="2547" spans="1:19" x14ac:dyDescent="0.25">
      <c r="A2547" s="68">
        <f t="shared" si="319"/>
        <v>2545</v>
      </c>
      <c r="B2547" s="68" t="s">
        <v>59</v>
      </c>
      <c r="C2547" s="68" t="s">
        <v>60</v>
      </c>
      <c r="D2547" s="68" t="s">
        <v>3088</v>
      </c>
      <c r="E2547" s="68" t="str">
        <f t="shared" si="317"/>
        <v>SERV</v>
      </c>
      <c r="F2547" s="68" t="s">
        <v>58</v>
      </c>
      <c r="G2547" s="68">
        <f t="shared" si="318"/>
        <v>157</v>
      </c>
      <c r="H2547" s="68">
        <f t="shared" si="320"/>
        <v>1</v>
      </c>
      <c r="I2547" s="68" t="str">
        <f t="shared" si="313"/>
        <v>157_1_SERV</v>
      </c>
      <c r="J2547" s="60">
        <v>14.433200184075201</v>
      </c>
      <c r="K2547" s="60">
        <v>61.221676041152399</v>
      </c>
      <c r="L2547" s="60">
        <v>32.992993742925499</v>
      </c>
      <c r="M2547" s="68">
        <v>2249</v>
      </c>
      <c r="N2547" s="70">
        <f t="shared" si="314"/>
        <v>0.8453364817001181</v>
      </c>
      <c r="O2547" s="71">
        <v>247926357.50339499</v>
      </c>
      <c r="P2547" s="57">
        <f t="shared" si="315"/>
        <v>0.70211846290753832</v>
      </c>
      <c r="Q2547" s="68">
        <v>716</v>
      </c>
      <c r="R2547" s="68">
        <v>2257</v>
      </c>
      <c r="S2547" s="72">
        <f t="shared" si="316"/>
        <v>36.215956656051027</v>
      </c>
    </row>
    <row r="2548" spans="1:19" x14ac:dyDescent="0.25">
      <c r="A2548" s="68">
        <f t="shared" si="319"/>
        <v>2546</v>
      </c>
      <c r="B2548" s="68" t="s">
        <v>482</v>
      </c>
      <c r="C2548" s="68" t="s">
        <v>483</v>
      </c>
      <c r="D2548" s="68" t="s">
        <v>2399</v>
      </c>
      <c r="E2548" s="68" t="str">
        <f t="shared" si="317"/>
        <v>AD</v>
      </c>
      <c r="F2548" s="68" t="s">
        <v>481</v>
      </c>
      <c r="G2548" s="68">
        <f t="shared" si="318"/>
        <v>158</v>
      </c>
      <c r="H2548" s="68">
        <f t="shared" si="320"/>
        <v>1</v>
      </c>
      <c r="I2548" s="68" t="str">
        <f t="shared" si="313"/>
        <v>158_1_AD</v>
      </c>
      <c r="J2548" s="60">
        <v>11.8976506749488</v>
      </c>
      <c r="K2548" s="60">
        <v>11.8886239620774</v>
      </c>
      <c r="L2548" s="60">
        <v>53.744311111362201</v>
      </c>
      <c r="M2548" s="68">
        <v>665</v>
      </c>
      <c r="N2548" s="70">
        <f t="shared" si="314"/>
        <v>1</v>
      </c>
      <c r="O2548" s="71">
        <v>203642115.8387</v>
      </c>
      <c r="P2548" s="57">
        <f t="shared" si="315"/>
        <v>1</v>
      </c>
      <c r="Q2548" s="68">
        <v>390</v>
      </c>
      <c r="R2548" s="68">
        <v>1067</v>
      </c>
      <c r="S2548" s="72">
        <f t="shared" si="316"/>
        <v>25.843528582796136</v>
      </c>
    </row>
    <row r="2549" spans="1:19" x14ac:dyDescent="0.25">
      <c r="A2549" s="68">
        <f t="shared" si="319"/>
        <v>2547</v>
      </c>
      <c r="B2549" s="68" t="s">
        <v>482</v>
      </c>
      <c r="C2549" s="68" t="s">
        <v>3000</v>
      </c>
      <c r="D2549" s="68" t="s">
        <v>3088</v>
      </c>
      <c r="E2549" s="68" t="str">
        <f t="shared" si="317"/>
        <v>SERV</v>
      </c>
      <c r="F2549" s="68" t="s">
        <v>2999</v>
      </c>
      <c r="G2549" s="68">
        <f t="shared" si="318"/>
        <v>158</v>
      </c>
      <c r="H2549" s="68">
        <f t="shared" si="320"/>
        <v>2</v>
      </c>
      <c r="I2549" s="68" t="str">
        <f t="shared" si="313"/>
        <v>158_2_SERV</v>
      </c>
      <c r="J2549" s="60">
        <v>14.475035898014401</v>
      </c>
      <c r="K2549" s="60">
        <v>33.871212841774799</v>
      </c>
      <c r="L2549" s="60">
        <v>37.084913456692902</v>
      </c>
      <c r="M2549" s="68">
        <v>2433</v>
      </c>
      <c r="N2549" s="70">
        <f t="shared" si="314"/>
        <v>1</v>
      </c>
      <c r="O2549" s="71">
        <v>1000483219.56989</v>
      </c>
      <c r="P2549" s="57">
        <f t="shared" si="315"/>
        <v>1</v>
      </c>
      <c r="Q2549" s="68">
        <v>939</v>
      </c>
      <c r="R2549" s="68">
        <v>2442</v>
      </c>
      <c r="S2549" s="72">
        <f t="shared" si="316"/>
        <v>28.477054065494034</v>
      </c>
    </row>
    <row r="2550" spans="1:19" x14ac:dyDescent="0.25">
      <c r="A2550" s="68">
        <f t="shared" si="319"/>
        <v>2548</v>
      </c>
      <c r="B2550" s="68" t="s">
        <v>66</v>
      </c>
      <c r="C2550" s="68" t="s">
        <v>67</v>
      </c>
      <c r="D2550" s="68" t="s">
        <v>2399</v>
      </c>
      <c r="E2550" s="68" t="str">
        <f t="shared" si="317"/>
        <v>AD</v>
      </c>
      <c r="F2550" s="68" t="s">
        <v>65</v>
      </c>
      <c r="G2550" s="68">
        <f t="shared" si="318"/>
        <v>159</v>
      </c>
      <c r="H2550" s="68">
        <f t="shared" si="320"/>
        <v>1</v>
      </c>
      <c r="I2550" s="68" t="str">
        <f t="shared" si="313"/>
        <v>159_1_AD</v>
      </c>
      <c r="J2550" s="60">
        <v>21.768987491372901</v>
      </c>
      <c r="K2550" s="60">
        <v>26.896768646213399</v>
      </c>
      <c r="L2550" s="60">
        <v>26.0938834411964</v>
      </c>
      <c r="M2550" s="68">
        <v>59</v>
      </c>
      <c r="N2550" s="70">
        <f t="shared" si="314"/>
        <v>0.13056379821958458</v>
      </c>
      <c r="O2550" s="71">
        <v>7267863.8199999901</v>
      </c>
      <c r="P2550" s="57">
        <f t="shared" si="315"/>
        <v>1.3988848732738595E-2</v>
      </c>
      <c r="Q2550" s="68">
        <v>44</v>
      </c>
      <c r="R2550" s="68">
        <v>69</v>
      </c>
      <c r="S2550" s="72">
        <f t="shared" si="316"/>
        <v>24.919879859594232</v>
      </c>
    </row>
    <row r="2551" spans="1:19" x14ac:dyDescent="0.25">
      <c r="A2551" s="68">
        <f t="shared" si="319"/>
        <v>2549</v>
      </c>
      <c r="B2551" s="68" t="s">
        <v>66</v>
      </c>
      <c r="C2551" s="68" t="s">
        <v>67</v>
      </c>
      <c r="D2551" s="68" t="s">
        <v>2456</v>
      </c>
      <c r="E2551" s="68" t="str">
        <f t="shared" si="317"/>
        <v>AR</v>
      </c>
      <c r="F2551" s="68" t="s">
        <v>65</v>
      </c>
      <c r="G2551" s="68">
        <f t="shared" si="318"/>
        <v>159</v>
      </c>
      <c r="H2551" s="68">
        <f t="shared" si="320"/>
        <v>1</v>
      </c>
      <c r="I2551" s="68" t="str">
        <f t="shared" si="313"/>
        <v>159_1_AR</v>
      </c>
      <c r="J2551" s="60">
        <v>58.415741845063899</v>
      </c>
      <c r="K2551" s="60">
        <v>7.1234753872905801</v>
      </c>
      <c r="L2551" s="60">
        <v>6.1361911676120799</v>
      </c>
      <c r="M2551" s="68">
        <v>3</v>
      </c>
      <c r="N2551" s="70">
        <f t="shared" si="314"/>
        <v>5.9347181008902079E-3</v>
      </c>
      <c r="O2551" s="71">
        <v>343565</v>
      </c>
      <c r="P2551" s="57">
        <f t="shared" si="315"/>
        <v>6.6127805004240463E-4</v>
      </c>
      <c r="Q2551" s="68">
        <v>2</v>
      </c>
      <c r="R2551" s="68">
        <v>3</v>
      </c>
      <c r="S2551" s="72">
        <f t="shared" si="316"/>
        <v>23.891802799988852</v>
      </c>
    </row>
    <row r="2552" spans="1:19" x14ac:dyDescent="0.25">
      <c r="A2552" s="68">
        <f t="shared" si="319"/>
        <v>2550</v>
      </c>
      <c r="B2552" s="68" t="s">
        <v>66</v>
      </c>
      <c r="C2552" s="68" t="s">
        <v>67</v>
      </c>
      <c r="D2552" s="68" t="s">
        <v>3088</v>
      </c>
      <c r="E2552" s="68" t="str">
        <f t="shared" si="317"/>
        <v>SERV</v>
      </c>
      <c r="F2552" s="68" t="s">
        <v>65</v>
      </c>
      <c r="G2552" s="68">
        <f t="shared" si="318"/>
        <v>159</v>
      </c>
      <c r="H2552" s="68">
        <f t="shared" si="320"/>
        <v>1</v>
      </c>
      <c r="I2552" s="68" t="str">
        <f t="shared" si="313"/>
        <v>159_1_SERV</v>
      </c>
      <c r="J2552" s="60">
        <v>25.635360107864098</v>
      </c>
      <c r="K2552" s="60">
        <v>17.704226336293001</v>
      </c>
      <c r="L2552" s="60">
        <v>25.482761429728399</v>
      </c>
      <c r="M2552" s="68">
        <v>450</v>
      </c>
      <c r="N2552" s="70">
        <f t="shared" si="314"/>
        <v>0.86350148367952517</v>
      </c>
      <c r="O2552" s="71">
        <v>511935530.25110298</v>
      </c>
      <c r="P2552" s="57">
        <f t="shared" si="315"/>
        <v>0.98534987321721901</v>
      </c>
      <c r="Q2552" s="68">
        <v>291</v>
      </c>
      <c r="R2552" s="68">
        <v>500</v>
      </c>
      <c r="S2552" s="72">
        <f t="shared" si="316"/>
        <v>22.940782624628497</v>
      </c>
    </row>
    <row r="2553" spans="1:19" x14ac:dyDescent="0.25">
      <c r="A2553" s="68">
        <f t="shared" si="319"/>
        <v>2551</v>
      </c>
      <c r="B2553" s="68" t="s">
        <v>66</v>
      </c>
      <c r="C2553" s="68" t="s">
        <v>2583</v>
      </c>
      <c r="D2553" s="68" t="s">
        <v>2860</v>
      </c>
      <c r="E2553" s="68" t="str">
        <f t="shared" si="317"/>
        <v>OP</v>
      </c>
      <c r="F2553" s="68" t="s">
        <v>2582</v>
      </c>
      <c r="G2553" s="68">
        <f t="shared" si="318"/>
        <v>159</v>
      </c>
      <c r="H2553" s="68">
        <f t="shared" si="320"/>
        <v>2</v>
      </c>
      <c r="I2553" s="68" t="str">
        <f t="shared" si="313"/>
        <v>159_2_OP</v>
      </c>
      <c r="J2553" s="60">
        <v>18.7897846693166</v>
      </c>
      <c r="K2553" s="60">
        <v>33.145096514895002</v>
      </c>
      <c r="L2553" s="60">
        <v>26.705850853361301</v>
      </c>
      <c r="M2553" s="68">
        <v>24</v>
      </c>
      <c r="N2553" s="70">
        <f t="shared" si="314"/>
        <v>0.77272727272727271</v>
      </c>
      <c r="O2553" s="71">
        <v>89823236.540000007</v>
      </c>
      <c r="P2553" s="57">
        <f t="shared" si="315"/>
        <v>0.64653360897371781</v>
      </c>
      <c r="Q2553" s="68">
        <v>17</v>
      </c>
      <c r="R2553" s="68">
        <v>27</v>
      </c>
      <c r="S2553" s="72">
        <f t="shared" si="316"/>
        <v>26.213577345857633</v>
      </c>
    </row>
    <row r="2554" spans="1:19" x14ac:dyDescent="0.25">
      <c r="A2554" s="68">
        <f t="shared" si="319"/>
        <v>2552</v>
      </c>
      <c r="B2554" s="68" t="s">
        <v>66</v>
      </c>
      <c r="C2554" s="68" t="s">
        <v>2583</v>
      </c>
      <c r="D2554" s="68" t="s">
        <v>2893</v>
      </c>
      <c r="E2554" s="68" t="str">
        <f t="shared" si="317"/>
        <v>SOP</v>
      </c>
      <c r="F2554" s="68" t="s">
        <v>2582</v>
      </c>
      <c r="G2554" s="68">
        <f t="shared" si="318"/>
        <v>159</v>
      </c>
      <c r="H2554" s="68">
        <f t="shared" si="320"/>
        <v>2</v>
      </c>
      <c r="I2554" s="68" t="str">
        <f t="shared" si="313"/>
        <v>159_2_SOP</v>
      </c>
      <c r="J2554" s="60">
        <v>30.1468455359615</v>
      </c>
      <c r="K2554" s="60">
        <v>29.997200669984998</v>
      </c>
      <c r="L2554" s="60">
        <v>40.6017994911928</v>
      </c>
      <c r="M2554" s="68">
        <v>5</v>
      </c>
      <c r="N2554" s="70">
        <f t="shared" si="314"/>
        <v>0.22727272727272727</v>
      </c>
      <c r="O2554" s="71">
        <v>49107261.880000003</v>
      </c>
      <c r="P2554" s="57">
        <f t="shared" si="315"/>
        <v>0.35346639102628219</v>
      </c>
      <c r="Q2554" s="68">
        <v>5</v>
      </c>
      <c r="R2554" s="68">
        <v>5</v>
      </c>
      <c r="S2554" s="72">
        <f t="shared" si="316"/>
        <v>33.581948565713098</v>
      </c>
    </row>
    <row r="2555" spans="1:19" x14ac:dyDescent="0.25">
      <c r="A2555" s="68">
        <f t="shared" si="319"/>
        <v>2553</v>
      </c>
      <c r="B2555" s="68" t="s">
        <v>66</v>
      </c>
      <c r="C2555" s="68" t="s">
        <v>1534</v>
      </c>
      <c r="D2555" s="68" t="s">
        <v>2399</v>
      </c>
      <c r="E2555" s="68" t="str">
        <f t="shared" si="317"/>
        <v>AD</v>
      </c>
      <c r="F2555" s="68" t="s">
        <v>1533</v>
      </c>
      <c r="G2555" s="68">
        <f t="shared" si="318"/>
        <v>159</v>
      </c>
      <c r="H2555" s="68">
        <f t="shared" si="320"/>
        <v>3</v>
      </c>
      <c r="I2555" s="68" t="str">
        <f t="shared" si="313"/>
        <v>159_3_AD</v>
      </c>
      <c r="J2555" s="60">
        <v>21.1820092033302</v>
      </c>
      <c r="K2555" s="60">
        <v>41.417974022830002</v>
      </c>
      <c r="L2555" s="60">
        <v>33.445496555601103</v>
      </c>
      <c r="M2555" s="68">
        <v>139</v>
      </c>
      <c r="N2555" s="70">
        <f t="shared" si="314"/>
        <v>0.3804034582132565</v>
      </c>
      <c r="O2555" s="71">
        <v>19209141.989999998</v>
      </c>
      <c r="P2555" s="57">
        <f t="shared" si="315"/>
        <v>0.1501747512692454</v>
      </c>
      <c r="Q2555" s="68">
        <v>132</v>
      </c>
      <c r="R2555" s="68">
        <v>183</v>
      </c>
      <c r="S2555" s="72">
        <f t="shared" si="316"/>
        <v>32.015159927253769</v>
      </c>
    </row>
    <row r="2556" spans="1:19" x14ac:dyDescent="0.25">
      <c r="A2556" s="68">
        <f t="shared" si="319"/>
        <v>2554</v>
      </c>
      <c r="B2556" s="68" t="s">
        <v>66</v>
      </c>
      <c r="C2556" s="68" t="s">
        <v>1534</v>
      </c>
      <c r="D2556" s="68" t="s">
        <v>2456</v>
      </c>
      <c r="E2556" s="68" t="str">
        <f t="shared" si="317"/>
        <v>AR</v>
      </c>
      <c r="F2556" s="68" t="s">
        <v>1533</v>
      </c>
      <c r="G2556" s="68">
        <f t="shared" si="318"/>
        <v>159</v>
      </c>
      <c r="H2556" s="68">
        <f t="shared" si="320"/>
        <v>3</v>
      </c>
      <c r="I2556" s="68" t="str">
        <f t="shared" si="313"/>
        <v>159_3_AR</v>
      </c>
      <c r="J2556" s="60">
        <v>65.660865434583897</v>
      </c>
      <c r="K2556" s="60">
        <v>42.200884034203703</v>
      </c>
      <c r="L2556" s="60">
        <v>43.976036701219897</v>
      </c>
      <c r="M2556" s="68">
        <v>3</v>
      </c>
      <c r="N2556" s="70">
        <f t="shared" si="314"/>
        <v>8.6455331412103754E-3</v>
      </c>
      <c r="O2556" s="71">
        <v>804196</v>
      </c>
      <c r="P2556" s="57">
        <f t="shared" si="315"/>
        <v>6.2871071667122431E-3</v>
      </c>
      <c r="Q2556" s="68">
        <v>3</v>
      </c>
      <c r="R2556" s="68">
        <v>3</v>
      </c>
      <c r="S2556" s="72">
        <f t="shared" si="316"/>
        <v>50.612595390002497</v>
      </c>
    </row>
    <row r="2557" spans="1:19" x14ac:dyDescent="0.25">
      <c r="A2557" s="68">
        <f t="shared" si="319"/>
        <v>2555</v>
      </c>
      <c r="B2557" s="68" t="s">
        <v>66</v>
      </c>
      <c r="C2557" s="68" t="s">
        <v>1534</v>
      </c>
      <c r="D2557" s="68" t="s">
        <v>2860</v>
      </c>
      <c r="E2557" s="68" t="str">
        <f t="shared" si="317"/>
        <v>OP</v>
      </c>
      <c r="F2557" s="68" t="s">
        <v>1533</v>
      </c>
      <c r="G2557" s="68">
        <f t="shared" si="318"/>
        <v>159</v>
      </c>
      <c r="H2557" s="68">
        <f t="shared" si="320"/>
        <v>3</v>
      </c>
      <c r="I2557" s="68" t="str">
        <f t="shared" si="313"/>
        <v>159_3_OP</v>
      </c>
      <c r="J2557" s="60">
        <v>45.683426110325399</v>
      </c>
      <c r="K2557" s="60">
        <v>30.107934336429501</v>
      </c>
      <c r="L2557" s="60">
        <v>21.275226823199802</v>
      </c>
      <c r="M2557" s="68">
        <v>10</v>
      </c>
      <c r="N2557" s="70">
        <f t="shared" si="314"/>
        <v>2.0172910662824207E-2</v>
      </c>
      <c r="O2557" s="71">
        <v>27485161.780000001</v>
      </c>
      <c r="P2557" s="57">
        <f t="shared" si="315"/>
        <v>0.21487567409597094</v>
      </c>
      <c r="Q2557" s="68">
        <v>7</v>
      </c>
      <c r="R2557" s="68">
        <v>10</v>
      </c>
      <c r="S2557" s="72">
        <f t="shared" si="316"/>
        <v>32.355529089984906</v>
      </c>
    </row>
    <row r="2558" spans="1:19" x14ac:dyDescent="0.25">
      <c r="A2558" s="68">
        <f t="shared" si="319"/>
        <v>2556</v>
      </c>
      <c r="B2558" s="68" t="s">
        <v>66</v>
      </c>
      <c r="C2558" s="68" t="s">
        <v>1534</v>
      </c>
      <c r="D2558" s="68" t="s">
        <v>3088</v>
      </c>
      <c r="E2558" s="68" t="str">
        <f t="shared" si="317"/>
        <v>SERV</v>
      </c>
      <c r="F2558" s="68" t="s">
        <v>1533</v>
      </c>
      <c r="G2558" s="68">
        <f t="shared" si="318"/>
        <v>159</v>
      </c>
      <c r="H2558" s="68">
        <f t="shared" si="320"/>
        <v>3</v>
      </c>
      <c r="I2558" s="68" t="str">
        <f t="shared" si="313"/>
        <v>159_3_SERV</v>
      </c>
      <c r="J2558" s="60">
        <v>21.418595128633601</v>
      </c>
      <c r="K2558" s="60">
        <v>35.5441482696856</v>
      </c>
      <c r="L2558" s="60">
        <v>21.177942968248999</v>
      </c>
      <c r="M2558" s="68">
        <v>585</v>
      </c>
      <c r="N2558" s="70">
        <f t="shared" si="314"/>
        <v>0.57636887608069165</v>
      </c>
      <c r="O2558" s="71">
        <v>79003303.821394399</v>
      </c>
      <c r="P2558" s="57">
        <f t="shared" si="315"/>
        <v>0.61763828426084366</v>
      </c>
      <c r="Q2558" s="68">
        <v>200</v>
      </c>
      <c r="R2558" s="68">
        <v>692</v>
      </c>
      <c r="S2558" s="72">
        <f t="shared" si="316"/>
        <v>26.046895455522733</v>
      </c>
    </row>
    <row r="2559" spans="1:19" x14ac:dyDescent="0.25">
      <c r="A2559" s="68">
        <f t="shared" si="319"/>
        <v>2557</v>
      </c>
      <c r="B2559" s="68" t="s">
        <v>66</v>
      </c>
      <c r="C2559" s="68" t="s">
        <v>1534</v>
      </c>
      <c r="D2559" s="68" t="s">
        <v>2893</v>
      </c>
      <c r="E2559" s="68" t="str">
        <f t="shared" si="317"/>
        <v>SOP</v>
      </c>
      <c r="F2559" s="68" t="s">
        <v>1533</v>
      </c>
      <c r="G2559" s="68">
        <f t="shared" si="318"/>
        <v>159</v>
      </c>
      <c r="H2559" s="68">
        <f t="shared" si="320"/>
        <v>3</v>
      </c>
      <c r="I2559" s="68" t="str">
        <f t="shared" si="313"/>
        <v>159_3_SOP</v>
      </c>
      <c r="J2559" s="60">
        <v>46.237551119528099</v>
      </c>
      <c r="K2559" s="60">
        <v>15.240832516110901</v>
      </c>
      <c r="L2559" s="60">
        <v>29.175029102626599</v>
      </c>
      <c r="M2559" s="68">
        <v>7</v>
      </c>
      <c r="N2559" s="70">
        <f t="shared" si="314"/>
        <v>1.4409221902017291E-2</v>
      </c>
      <c r="O2559" s="71">
        <v>1410124.53</v>
      </c>
      <c r="P2559" s="57">
        <f t="shared" si="315"/>
        <v>1.1024183207227757E-2</v>
      </c>
      <c r="Q2559" s="68">
        <v>5</v>
      </c>
      <c r="R2559" s="68">
        <v>7</v>
      </c>
      <c r="S2559" s="72">
        <f t="shared" si="316"/>
        <v>30.217804246088534</v>
      </c>
    </row>
    <row r="2560" spans="1:19" x14ac:dyDescent="0.25">
      <c r="A2560" s="68">
        <f t="shared" si="319"/>
        <v>2558</v>
      </c>
      <c r="B2560" s="68" t="s">
        <v>66</v>
      </c>
      <c r="C2560" s="68" t="s">
        <v>1582</v>
      </c>
      <c r="D2560" s="68" t="s">
        <v>2399</v>
      </c>
      <c r="E2560" s="68" t="str">
        <f t="shared" si="317"/>
        <v>AD</v>
      </c>
      <c r="F2560" s="68" t="s">
        <v>1581</v>
      </c>
      <c r="G2560" s="68">
        <f t="shared" si="318"/>
        <v>159</v>
      </c>
      <c r="H2560" s="68">
        <f t="shared" si="320"/>
        <v>4</v>
      </c>
      <c r="I2560" s="68" t="str">
        <f t="shared" si="313"/>
        <v>159_4_AD</v>
      </c>
      <c r="J2560" s="60">
        <v>18.173929812196</v>
      </c>
      <c r="K2560" s="60">
        <v>46.532913840896398</v>
      </c>
      <c r="L2560" s="60">
        <v>47.926201673845597</v>
      </c>
      <c r="M2560" s="68">
        <v>664</v>
      </c>
      <c r="N2560" s="70">
        <f t="shared" si="314"/>
        <v>0.41518386714116251</v>
      </c>
      <c r="O2560" s="71">
        <v>587372394.88599801</v>
      </c>
      <c r="P2560" s="57">
        <f t="shared" si="315"/>
        <v>0.27836432474204881</v>
      </c>
      <c r="Q2560" s="68">
        <v>350</v>
      </c>
      <c r="R2560" s="68">
        <v>1089</v>
      </c>
      <c r="S2560" s="72">
        <f t="shared" si="316"/>
        <v>37.544348442312661</v>
      </c>
    </row>
    <row r="2561" spans="1:19" x14ac:dyDescent="0.25">
      <c r="A2561" s="68">
        <f t="shared" si="319"/>
        <v>2559</v>
      </c>
      <c r="B2561" s="68" t="s">
        <v>66</v>
      </c>
      <c r="C2561" s="68" t="s">
        <v>1582</v>
      </c>
      <c r="D2561" s="68" t="s">
        <v>3088</v>
      </c>
      <c r="E2561" s="68" t="str">
        <f t="shared" si="317"/>
        <v>SERV</v>
      </c>
      <c r="F2561" s="68" t="s">
        <v>1581</v>
      </c>
      <c r="G2561" s="68">
        <f t="shared" si="318"/>
        <v>159</v>
      </c>
      <c r="H2561" s="68">
        <f t="shared" si="320"/>
        <v>4</v>
      </c>
      <c r="I2561" s="68" t="str">
        <f t="shared" si="313"/>
        <v>159_4_SERV</v>
      </c>
      <c r="J2561" s="60">
        <v>17.407072087008402</v>
      </c>
      <c r="K2561" s="60">
        <v>46.900366863307099</v>
      </c>
      <c r="L2561" s="60">
        <v>49.302597557833998</v>
      </c>
      <c r="M2561" s="68">
        <v>1109</v>
      </c>
      <c r="N2561" s="70">
        <f t="shared" si="314"/>
        <v>0.58481613285883749</v>
      </c>
      <c r="O2561" s="71">
        <v>1522712636.4135301</v>
      </c>
      <c r="P2561" s="57">
        <f t="shared" si="315"/>
        <v>0.72163567525795125</v>
      </c>
      <c r="Q2561" s="68">
        <v>493</v>
      </c>
      <c r="R2561" s="68">
        <v>1151</v>
      </c>
      <c r="S2561" s="72">
        <f t="shared" si="316"/>
        <v>37.870012169383166</v>
      </c>
    </row>
    <row r="2562" spans="1:19" x14ac:dyDescent="0.25">
      <c r="A2562" s="68">
        <f t="shared" si="319"/>
        <v>2560</v>
      </c>
      <c r="B2562" s="68" t="s">
        <v>66</v>
      </c>
      <c r="C2562" s="68" t="s">
        <v>1231</v>
      </c>
      <c r="D2562" s="68" t="s">
        <v>2399</v>
      </c>
      <c r="E2562" s="68" t="str">
        <f t="shared" si="317"/>
        <v>AD</v>
      </c>
      <c r="F2562" s="68" t="s">
        <v>1230</v>
      </c>
      <c r="G2562" s="68">
        <f t="shared" si="318"/>
        <v>159</v>
      </c>
      <c r="H2562" s="68">
        <f t="shared" si="320"/>
        <v>5</v>
      </c>
      <c r="I2562" s="68" t="str">
        <f t="shared" si="313"/>
        <v>159_5_AD</v>
      </c>
      <c r="J2562" s="60">
        <v>44.347703713087299</v>
      </c>
      <c r="K2562" s="60">
        <v>24.183059218760601</v>
      </c>
      <c r="L2562" s="60">
        <v>48.723888964930197</v>
      </c>
      <c r="M2562" s="68">
        <v>67</v>
      </c>
      <c r="N2562" s="70">
        <f t="shared" si="314"/>
        <v>0.20398009950248755</v>
      </c>
      <c r="O2562" s="71">
        <v>22647543.960000001</v>
      </c>
      <c r="P2562" s="57">
        <f t="shared" si="315"/>
        <v>0.10052891359099211</v>
      </c>
      <c r="Q2562" s="68">
        <v>41</v>
      </c>
      <c r="R2562" s="68">
        <v>69</v>
      </c>
      <c r="S2562" s="72">
        <f t="shared" si="316"/>
        <v>39.084883965592702</v>
      </c>
    </row>
    <row r="2563" spans="1:19" x14ac:dyDescent="0.25">
      <c r="A2563" s="68">
        <f t="shared" si="319"/>
        <v>2561</v>
      </c>
      <c r="B2563" s="68" t="s">
        <v>66</v>
      </c>
      <c r="C2563" s="68" t="s">
        <v>1231</v>
      </c>
      <c r="D2563" s="68" t="s">
        <v>3088</v>
      </c>
      <c r="E2563" s="68" t="str">
        <f t="shared" si="317"/>
        <v>SERV</v>
      </c>
      <c r="F2563" s="68" t="s">
        <v>1230</v>
      </c>
      <c r="G2563" s="68">
        <f t="shared" si="318"/>
        <v>159</v>
      </c>
      <c r="H2563" s="68">
        <f t="shared" si="320"/>
        <v>5</v>
      </c>
      <c r="I2563" s="68" t="str">
        <f t="shared" ref="I2563:I2626" si="321">CONCATENATE(G2563,"_",H2563,"_",E2563)</f>
        <v>159_5_SERV</v>
      </c>
      <c r="J2563" s="60">
        <v>19.973925001846901</v>
      </c>
      <c r="K2563" s="60">
        <v>27.683041282224298</v>
      </c>
      <c r="L2563" s="60">
        <v>28.723722357552401</v>
      </c>
      <c r="M2563" s="68">
        <v>315</v>
      </c>
      <c r="N2563" s="70">
        <f t="shared" ref="N2563:N2626" si="322">Q2563/SUMIF($C$3:$C$3832,C2563,$Q$3:$Q$3832)</f>
        <v>0.79601990049751248</v>
      </c>
      <c r="O2563" s="71">
        <v>202636338.567</v>
      </c>
      <c r="P2563" s="57">
        <f t="shared" ref="P2563:P2626" si="323">O2563/SUMIF($C$3:$C$3832,C2563,$O$3:$O$3832)</f>
        <v>0.89947108640900786</v>
      </c>
      <c r="Q2563" s="68">
        <v>160</v>
      </c>
      <c r="R2563" s="68">
        <v>339</v>
      </c>
      <c r="S2563" s="72">
        <f t="shared" ref="S2563:S2626" si="324">AVERAGE(J2563:L2563)</f>
        <v>25.46022954720787</v>
      </c>
    </row>
    <row r="2564" spans="1:19" x14ac:dyDescent="0.25">
      <c r="A2564" s="68">
        <f t="shared" si="319"/>
        <v>2562</v>
      </c>
      <c r="B2564" s="68" t="s">
        <v>66</v>
      </c>
      <c r="C2564" s="68" t="s">
        <v>1450</v>
      </c>
      <c r="D2564" s="68" t="s">
        <v>2399</v>
      </c>
      <c r="E2564" s="68" t="str">
        <f t="shared" ref="E2564:E2627" si="325">IF(D2564="Adquisiciones","AD",IF(D2564="Arrendamientos","AR",IF(D2564="Servicios","SERV",IF(D2564="Obra pública","OP",IF(D2564="Servicios relacionados con la OP","SOP","")))))</f>
        <v>AD</v>
      </c>
      <c r="F2564" s="68" t="s">
        <v>1449</v>
      </c>
      <c r="G2564" s="68">
        <f t="shared" ref="G2564:G2627" si="326">IF(B2564&lt;&gt;B2563,G2563+1,G2563)</f>
        <v>159</v>
      </c>
      <c r="H2564" s="68">
        <f t="shared" si="320"/>
        <v>6</v>
      </c>
      <c r="I2564" s="68" t="str">
        <f t="shared" si="321"/>
        <v>159_6_AD</v>
      </c>
      <c r="J2564" s="60">
        <v>27.2803959203051</v>
      </c>
      <c r="K2564" s="60">
        <v>26.436198445249399</v>
      </c>
      <c r="L2564" s="60">
        <v>30.011493409667999</v>
      </c>
      <c r="M2564" s="68">
        <v>50</v>
      </c>
      <c r="N2564" s="70">
        <f t="shared" si="322"/>
        <v>0.19130434782608696</v>
      </c>
      <c r="O2564" s="71">
        <v>4548148.9800000004</v>
      </c>
      <c r="P2564" s="57">
        <f t="shared" si="323"/>
        <v>3.9445323144022493E-2</v>
      </c>
      <c r="Q2564" s="68">
        <v>44</v>
      </c>
      <c r="R2564" s="68">
        <v>76</v>
      </c>
      <c r="S2564" s="72">
        <f t="shared" si="324"/>
        <v>27.90936259174083</v>
      </c>
    </row>
    <row r="2565" spans="1:19" x14ac:dyDescent="0.25">
      <c r="A2565" s="68">
        <f t="shared" ref="A2565:A2628" si="327">A2564+1</f>
        <v>2563</v>
      </c>
      <c r="B2565" s="68" t="s">
        <v>66</v>
      </c>
      <c r="C2565" s="68" t="s">
        <v>1450</v>
      </c>
      <c r="D2565" s="68" t="s">
        <v>3088</v>
      </c>
      <c r="E2565" s="68" t="str">
        <f t="shared" si="325"/>
        <v>SERV</v>
      </c>
      <c r="F2565" s="68" t="s">
        <v>1449</v>
      </c>
      <c r="G2565" s="68">
        <f t="shared" si="326"/>
        <v>159</v>
      </c>
      <c r="H2565" s="68">
        <f t="shared" si="320"/>
        <v>6</v>
      </c>
      <c r="I2565" s="68" t="str">
        <f t="shared" si="321"/>
        <v>159_6_SERV</v>
      </c>
      <c r="J2565" s="60">
        <v>13.67082474631</v>
      </c>
      <c r="K2565" s="60">
        <v>29.445735028064401</v>
      </c>
      <c r="L2565" s="60">
        <v>24.332027899631299</v>
      </c>
      <c r="M2565" s="68">
        <v>432</v>
      </c>
      <c r="N2565" s="70">
        <f t="shared" si="322"/>
        <v>0.80869565217391304</v>
      </c>
      <c r="O2565" s="71">
        <v>110754467.844657</v>
      </c>
      <c r="P2565" s="57">
        <f t="shared" si="323"/>
        <v>0.96055467685597751</v>
      </c>
      <c r="Q2565" s="68">
        <v>186</v>
      </c>
      <c r="R2565" s="68">
        <v>602</v>
      </c>
      <c r="S2565" s="72">
        <f t="shared" si="324"/>
        <v>22.482862558001898</v>
      </c>
    </row>
    <row r="2566" spans="1:19" x14ac:dyDescent="0.25">
      <c r="A2566" s="68">
        <f t="shared" si="327"/>
        <v>2564</v>
      </c>
      <c r="B2566" s="68" t="s">
        <v>14</v>
      </c>
      <c r="C2566" s="68" t="s">
        <v>2814</v>
      </c>
      <c r="D2566" s="68" t="s">
        <v>2860</v>
      </c>
      <c r="E2566" s="68" t="str">
        <f t="shared" si="325"/>
        <v>OP</v>
      </c>
      <c r="F2566" s="68" t="s">
        <v>2813</v>
      </c>
      <c r="G2566" s="68">
        <f t="shared" si="326"/>
        <v>160</v>
      </c>
      <c r="H2566" s="68">
        <f t="shared" si="320"/>
        <v>1</v>
      </c>
      <c r="I2566" s="68" t="str">
        <f t="shared" si="321"/>
        <v>160_1_OP</v>
      </c>
      <c r="J2566" s="60">
        <v>43.4403991320698</v>
      </c>
      <c r="K2566" s="60">
        <v>80.239938354713701</v>
      </c>
      <c r="L2566" s="60">
        <v>21.735241057533099</v>
      </c>
      <c r="M2566" s="68">
        <v>56</v>
      </c>
      <c r="N2566" s="70">
        <f t="shared" si="322"/>
        <v>1</v>
      </c>
      <c r="O2566" s="71">
        <v>99904834.239999995</v>
      </c>
      <c r="P2566" s="57">
        <f t="shared" si="323"/>
        <v>1</v>
      </c>
      <c r="Q2566" s="68">
        <v>10</v>
      </c>
      <c r="R2566" s="68">
        <v>56</v>
      </c>
      <c r="S2566" s="72">
        <f t="shared" si="324"/>
        <v>48.471859514772198</v>
      </c>
    </row>
    <row r="2567" spans="1:19" x14ac:dyDescent="0.25">
      <c r="A2567" s="68">
        <f t="shared" si="327"/>
        <v>2565</v>
      </c>
      <c r="B2567" s="68" t="s">
        <v>14</v>
      </c>
      <c r="C2567" s="68" t="s">
        <v>2557</v>
      </c>
      <c r="D2567" s="68" t="s">
        <v>2860</v>
      </c>
      <c r="E2567" s="68" t="str">
        <f t="shared" si="325"/>
        <v>OP</v>
      </c>
      <c r="F2567" s="68" t="s">
        <v>2556</v>
      </c>
      <c r="G2567" s="68">
        <f t="shared" si="326"/>
        <v>160</v>
      </c>
      <c r="H2567" s="68">
        <f t="shared" si="320"/>
        <v>2</v>
      </c>
      <c r="I2567" s="68" t="str">
        <f t="shared" si="321"/>
        <v>160_2_OP</v>
      </c>
      <c r="J2567" s="60">
        <v>28.048360115741101</v>
      </c>
      <c r="K2567" s="60">
        <v>31.798826375115901</v>
      </c>
      <c r="L2567" s="60">
        <v>19.171445949420502</v>
      </c>
      <c r="M2567" s="68">
        <v>146</v>
      </c>
      <c r="N2567" s="70">
        <f t="shared" si="322"/>
        <v>0.82539682539682535</v>
      </c>
      <c r="O2567" s="71">
        <v>350981778.93999898</v>
      </c>
      <c r="P2567" s="57">
        <f t="shared" si="323"/>
        <v>0.97447935010680187</v>
      </c>
      <c r="Q2567" s="68">
        <v>52</v>
      </c>
      <c r="R2567" s="68">
        <v>173</v>
      </c>
      <c r="S2567" s="72">
        <f t="shared" si="324"/>
        <v>26.339544146759167</v>
      </c>
    </row>
    <row r="2568" spans="1:19" x14ac:dyDescent="0.25">
      <c r="A2568" s="68">
        <f t="shared" si="327"/>
        <v>2566</v>
      </c>
      <c r="B2568" s="68" t="s">
        <v>14</v>
      </c>
      <c r="C2568" s="68" t="s">
        <v>2557</v>
      </c>
      <c r="D2568" s="68" t="s">
        <v>2893</v>
      </c>
      <c r="E2568" s="68" t="str">
        <f t="shared" si="325"/>
        <v>SOP</v>
      </c>
      <c r="F2568" s="68" t="s">
        <v>2556</v>
      </c>
      <c r="G2568" s="68">
        <f t="shared" si="326"/>
        <v>160</v>
      </c>
      <c r="H2568" s="68">
        <f t="shared" si="320"/>
        <v>2</v>
      </c>
      <c r="I2568" s="68" t="str">
        <f t="shared" si="321"/>
        <v>160_2_SOP</v>
      </c>
      <c r="J2568" s="60">
        <v>41.344616458887799</v>
      </c>
      <c r="K2568" s="60">
        <v>5.9443492636052904</v>
      </c>
      <c r="L2568" s="60">
        <v>29.840135765498299</v>
      </c>
      <c r="M2568" s="68">
        <v>58</v>
      </c>
      <c r="N2568" s="70">
        <f t="shared" si="322"/>
        <v>0.17460317460317459</v>
      </c>
      <c r="O2568" s="71">
        <v>9191865.4800000004</v>
      </c>
      <c r="P2568" s="57">
        <f t="shared" si="323"/>
        <v>2.552064989319805E-2</v>
      </c>
      <c r="Q2568" s="68">
        <v>11</v>
      </c>
      <c r="R2568" s="68">
        <v>58</v>
      </c>
      <c r="S2568" s="72">
        <f t="shared" si="324"/>
        <v>25.709700495997129</v>
      </c>
    </row>
    <row r="2569" spans="1:19" x14ac:dyDescent="0.25">
      <c r="A2569" s="68">
        <f t="shared" si="327"/>
        <v>2567</v>
      </c>
      <c r="B2569" s="68" t="s">
        <v>14</v>
      </c>
      <c r="C2569" s="68" t="s">
        <v>2882</v>
      </c>
      <c r="D2569" s="68" t="s">
        <v>2893</v>
      </c>
      <c r="E2569" s="68" t="str">
        <f t="shared" si="325"/>
        <v>SOP</v>
      </c>
      <c r="F2569" s="68" t="s">
        <v>2881</v>
      </c>
      <c r="G2569" s="68">
        <f t="shared" si="326"/>
        <v>160</v>
      </c>
      <c r="H2569" s="68">
        <f t="shared" ref="H2569:H2632" si="328">IF(B2569&lt;&gt;B2568,1,IF(C2569&lt;&gt;C2568,H2568+1,H2568))</f>
        <v>3</v>
      </c>
      <c r="I2569" s="68" t="str">
        <f t="shared" si="321"/>
        <v>160_3_SOP</v>
      </c>
      <c r="J2569" s="60">
        <v>52.636437972588702</v>
      </c>
      <c r="K2569" s="60">
        <v>16.842731929995001</v>
      </c>
      <c r="L2569" s="60">
        <v>29.141491677076001</v>
      </c>
      <c r="M2569" s="68">
        <v>4</v>
      </c>
      <c r="N2569" s="70">
        <f t="shared" si="322"/>
        <v>1</v>
      </c>
      <c r="O2569" s="71">
        <v>11898224.300000001</v>
      </c>
      <c r="P2569" s="57">
        <f t="shared" si="323"/>
        <v>1</v>
      </c>
      <c r="Q2569" s="68">
        <v>1</v>
      </c>
      <c r="R2569" s="68">
        <v>4</v>
      </c>
      <c r="S2569" s="72">
        <f t="shared" si="324"/>
        <v>32.87355385988657</v>
      </c>
    </row>
    <row r="2570" spans="1:19" x14ac:dyDescent="0.25">
      <c r="A2570" s="68">
        <f t="shared" si="327"/>
        <v>2568</v>
      </c>
      <c r="B2570" s="68" t="s">
        <v>14</v>
      </c>
      <c r="C2570" s="68" t="s">
        <v>2511</v>
      </c>
      <c r="D2570" s="68" t="s">
        <v>2860</v>
      </c>
      <c r="E2570" s="68" t="str">
        <f t="shared" si="325"/>
        <v>OP</v>
      </c>
      <c r="F2570" s="68" t="s">
        <v>2510</v>
      </c>
      <c r="G2570" s="68">
        <f t="shared" si="326"/>
        <v>160</v>
      </c>
      <c r="H2570" s="68">
        <f t="shared" si="328"/>
        <v>4</v>
      </c>
      <c r="I2570" s="68" t="str">
        <f t="shared" si="321"/>
        <v>160_4_OP</v>
      </c>
      <c r="J2570" s="60">
        <v>35.593455916791697</v>
      </c>
      <c r="K2570" s="60">
        <v>51.020766701524103</v>
      </c>
      <c r="L2570" s="60">
        <v>22.508203153698599</v>
      </c>
      <c r="M2570" s="68">
        <v>29</v>
      </c>
      <c r="N2570" s="70">
        <f t="shared" si="322"/>
        <v>1</v>
      </c>
      <c r="O2570" s="71">
        <v>35674895.516999997</v>
      </c>
      <c r="P2570" s="57">
        <f t="shared" si="323"/>
        <v>1</v>
      </c>
      <c r="Q2570" s="68">
        <v>15</v>
      </c>
      <c r="R2570" s="68">
        <v>33</v>
      </c>
      <c r="S2570" s="72">
        <f t="shared" si="324"/>
        <v>36.374141924004803</v>
      </c>
    </row>
    <row r="2571" spans="1:19" x14ac:dyDescent="0.25">
      <c r="A2571" s="68">
        <f t="shared" si="327"/>
        <v>2569</v>
      </c>
      <c r="B2571" s="68" t="s">
        <v>14</v>
      </c>
      <c r="C2571" s="68" t="s">
        <v>1595</v>
      </c>
      <c r="D2571" s="68" t="s">
        <v>2399</v>
      </c>
      <c r="E2571" s="68" t="str">
        <f t="shared" si="325"/>
        <v>AD</v>
      </c>
      <c r="F2571" s="68" t="s">
        <v>1594</v>
      </c>
      <c r="G2571" s="68">
        <f t="shared" si="326"/>
        <v>160</v>
      </c>
      <c r="H2571" s="68">
        <f t="shared" si="328"/>
        <v>5</v>
      </c>
      <c r="I2571" s="68" t="str">
        <f t="shared" si="321"/>
        <v>160_5_AD</v>
      </c>
      <c r="J2571" s="60">
        <v>13.4651591030162</v>
      </c>
      <c r="K2571" s="60">
        <v>29.724271099107099</v>
      </c>
      <c r="L2571" s="60">
        <v>50.574084292471902</v>
      </c>
      <c r="M2571" s="68">
        <v>101</v>
      </c>
      <c r="N2571" s="70">
        <f t="shared" si="322"/>
        <v>0.75690607734806625</v>
      </c>
      <c r="O2571" s="71">
        <v>94350713.489999995</v>
      </c>
      <c r="P2571" s="57">
        <f t="shared" si="323"/>
        <v>0.38334087813171613</v>
      </c>
      <c r="Q2571" s="68">
        <v>137</v>
      </c>
      <c r="R2571" s="68">
        <v>348</v>
      </c>
      <c r="S2571" s="72">
        <f t="shared" si="324"/>
        <v>31.254504831531733</v>
      </c>
    </row>
    <row r="2572" spans="1:19" x14ac:dyDescent="0.25">
      <c r="A2572" s="68">
        <f t="shared" si="327"/>
        <v>2570</v>
      </c>
      <c r="B2572" s="68" t="s">
        <v>14</v>
      </c>
      <c r="C2572" s="68" t="s">
        <v>1595</v>
      </c>
      <c r="D2572" s="68" t="s">
        <v>2860</v>
      </c>
      <c r="E2572" s="68" t="str">
        <f t="shared" si="325"/>
        <v>OP</v>
      </c>
      <c r="F2572" s="68" t="s">
        <v>1594</v>
      </c>
      <c r="G2572" s="68">
        <f t="shared" si="326"/>
        <v>160</v>
      </c>
      <c r="H2572" s="68">
        <f t="shared" si="328"/>
        <v>5</v>
      </c>
      <c r="I2572" s="68" t="str">
        <f t="shared" si="321"/>
        <v>160_5_OP</v>
      </c>
      <c r="J2572" s="60">
        <v>33.890591474016198</v>
      </c>
      <c r="K2572" s="60">
        <v>12.966186133754199</v>
      </c>
      <c r="L2572" s="60">
        <v>26.206095719579402</v>
      </c>
      <c r="M2572" s="68">
        <v>16</v>
      </c>
      <c r="N2572" s="70">
        <f t="shared" si="322"/>
        <v>4.9723756906077346E-2</v>
      </c>
      <c r="O2572" s="71">
        <v>142533337.58000001</v>
      </c>
      <c r="P2572" s="57">
        <f t="shared" si="323"/>
        <v>0.57910377961002468</v>
      </c>
      <c r="Q2572" s="68">
        <v>9</v>
      </c>
      <c r="R2572" s="68">
        <v>35</v>
      </c>
      <c r="S2572" s="72">
        <f t="shared" si="324"/>
        <v>24.354291109116598</v>
      </c>
    </row>
    <row r="2573" spans="1:19" x14ac:dyDescent="0.25">
      <c r="A2573" s="68">
        <f t="shared" si="327"/>
        <v>2571</v>
      </c>
      <c r="B2573" s="68" t="s">
        <v>14</v>
      </c>
      <c r="C2573" s="68" t="s">
        <v>1595</v>
      </c>
      <c r="D2573" s="68" t="s">
        <v>3088</v>
      </c>
      <c r="E2573" s="68" t="str">
        <f t="shared" si="325"/>
        <v>SERV</v>
      </c>
      <c r="F2573" s="68" t="s">
        <v>1594</v>
      </c>
      <c r="G2573" s="68">
        <f t="shared" si="326"/>
        <v>160</v>
      </c>
      <c r="H2573" s="68">
        <f t="shared" si="328"/>
        <v>5</v>
      </c>
      <c r="I2573" s="68" t="str">
        <f t="shared" si="321"/>
        <v>160_5_SERV</v>
      </c>
      <c r="J2573" s="60">
        <v>35.387574234596201</v>
      </c>
      <c r="K2573" s="60">
        <v>33.454077577820101</v>
      </c>
      <c r="L2573" s="60">
        <v>43.651648645018298</v>
      </c>
      <c r="M2573" s="68">
        <v>48</v>
      </c>
      <c r="N2573" s="70">
        <f t="shared" si="322"/>
        <v>0.17127071823204421</v>
      </c>
      <c r="O2573" s="71">
        <v>6580523.9099999899</v>
      </c>
      <c r="P2573" s="57">
        <f t="shared" si="323"/>
        <v>2.6736245237758725E-2</v>
      </c>
      <c r="Q2573" s="68">
        <v>31</v>
      </c>
      <c r="R2573" s="68">
        <v>48</v>
      </c>
      <c r="S2573" s="72">
        <f t="shared" si="324"/>
        <v>37.497766819144864</v>
      </c>
    </row>
    <row r="2574" spans="1:19" x14ac:dyDescent="0.25">
      <c r="A2574" s="68">
        <f t="shared" si="327"/>
        <v>2572</v>
      </c>
      <c r="B2574" s="68" t="s">
        <v>14</v>
      </c>
      <c r="C2574" s="68" t="s">
        <v>1595</v>
      </c>
      <c r="D2574" s="68" t="s">
        <v>2893</v>
      </c>
      <c r="E2574" s="68" t="str">
        <f t="shared" si="325"/>
        <v>SOP</v>
      </c>
      <c r="F2574" s="68" t="s">
        <v>1594</v>
      </c>
      <c r="G2574" s="68">
        <f t="shared" si="326"/>
        <v>160</v>
      </c>
      <c r="H2574" s="68">
        <f t="shared" si="328"/>
        <v>5</v>
      </c>
      <c r="I2574" s="68" t="str">
        <f t="shared" si="321"/>
        <v>160_5_SOP</v>
      </c>
      <c r="J2574" s="60">
        <v>56.846028277537201</v>
      </c>
      <c r="K2574" s="60">
        <v>15.8466848365979</v>
      </c>
      <c r="L2574" s="60">
        <v>12.814863147635901</v>
      </c>
      <c r="M2574" s="68">
        <v>9</v>
      </c>
      <c r="N2574" s="70">
        <f t="shared" si="322"/>
        <v>2.2099447513812154E-2</v>
      </c>
      <c r="O2574" s="71">
        <v>2662876.7799999998</v>
      </c>
      <c r="P2574" s="57">
        <f t="shared" si="323"/>
        <v>1.0819097020500514E-2</v>
      </c>
      <c r="Q2574" s="68">
        <v>4</v>
      </c>
      <c r="R2574" s="68">
        <v>9</v>
      </c>
      <c r="S2574" s="72">
        <f t="shared" si="324"/>
        <v>28.502525420590334</v>
      </c>
    </row>
    <row r="2575" spans="1:19" x14ac:dyDescent="0.25">
      <c r="A2575" s="68">
        <f t="shared" si="327"/>
        <v>2573</v>
      </c>
      <c r="B2575" s="68" t="s">
        <v>14</v>
      </c>
      <c r="C2575" s="68" t="s">
        <v>2332</v>
      </c>
      <c r="D2575" s="68" t="s">
        <v>2399</v>
      </c>
      <c r="E2575" s="68" t="str">
        <f t="shared" si="325"/>
        <v>AD</v>
      </c>
      <c r="F2575" s="68" t="s">
        <v>2331</v>
      </c>
      <c r="G2575" s="68">
        <f t="shared" si="326"/>
        <v>160</v>
      </c>
      <c r="H2575" s="68">
        <f t="shared" si="328"/>
        <v>6</v>
      </c>
      <c r="I2575" s="68" t="str">
        <f t="shared" si="321"/>
        <v>160_6_AD</v>
      </c>
      <c r="J2575" s="60">
        <v>37.596947741306501</v>
      </c>
      <c r="K2575" s="60">
        <v>58.131015778489399</v>
      </c>
      <c r="L2575" s="60">
        <v>52.400317672559297</v>
      </c>
      <c r="M2575" s="68">
        <v>9</v>
      </c>
      <c r="N2575" s="70">
        <f t="shared" si="322"/>
        <v>0.5714285714285714</v>
      </c>
      <c r="O2575" s="71">
        <v>1624260.73</v>
      </c>
      <c r="P2575" s="57">
        <f t="shared" si="323"/>
        <v>2.7049411254304375E-3</v>
      </c>
      <c r="Q2575" s="68">
        <v>8</v>
      </c>
      <c r="R2575" s="68">
        <v>10</v>
      </c>
      <c r="S2575" s="72">
        <f t="shared" si="324"/>
        <v>49.376093730785065</v>
      </c>
    </row>
    <row r="2576" spans="1:19" x14ac:dyDescent="0.25">
      <c r="A2576" s="68">
        <f t="shared" si="327"/>
        <v>2574</v>
      </c>
      <c r="B2576" s="68" t="s">
        <v>14</v>
      </c>
      <c r="C2576" s="68" t="s">
        <v>2332</v>
      </c>
      <c r="D2576" s="68" t="s">
        <v>2860</v>
      </c>
      <c r="E2576" s="68" t="str">
        <f t="shared" si="325"/>
        <v>OP</v>
      </c>
      <c r="F2576" s="68" t="s">
        <v>2331</v>
      </c>
      <c r="G2576" s="68">
        <f t="shared" si="326"/>
        <v>160</v>
      </c>
      <c r="H2576" s="68">
        <f t="shared" si="328"/>
        <v>6</v>
      </c>
      <c r="I2576" s="68" t="str">
        <f t="shared" si="321"/>
        <v>160_6_OP</v>
      </c>
      <c r="J2576" s="60">
        <v>53.702073860039299</v>
      </c>
      <c r="K2576" s="60">
        <v>32.468925560396897</v>
      </c>
      <c r="L2576" s="60">
        <v>25.768131866608499</v>
      </c>
      <c r="M2576" s="68">
        <v>8</v>
      </c>
      <c r="N2576" s="70">
        <f t="shared" si="322"/>
        <v>0.42857142857142855</v>
      </c>
      <c r="O2576" s="71">
        <v>598854882.69000006</v>
      </c>
      <c r="P2576" s="57">
        <f t="shared" si="323"/>
        <v>0.99729505887456948</v>
      </c>
      <c r="Q2576" s="68">
        <v>6</v>
      </c>
      <c r="R2576" s="68">
        <v>8</v>
      </c>
      <c r="S2576" s="72">
        <f t="shared" si="324"/>
        <v>37.313043762348236</v>
      </c>
    </row>
    <row r="2577" spans="1:19" x14ac:dyDescent="0.25">
      <c r="A2577" s="68">
        <f t="shared" si="327"/>
        <v>2575</v>
      </c>
      <c r="B2577" s="68" t="s">
        <v>14</v>
      </c>
      <c r="C2577" s="68" t="s">
        <v>3066</v>
      </c>
      <c r="D2577" s="68" t="s">
        <v>3088</v>
      </c>
      <c r="E2577" s="68" t="str">
        <f t="shared" si="325"/>
        <v>SERV</v>
      </c>
      <c r="F2577" s="68" t="s">
        <v>3065</v>
      </c>
      <c r="G2577" s="68">
        <f t="shared" si="326"/>
        <v>160</v>
      </c>
      <c r="H2577" s="68">
        <f t="shared" si="328"/>
        <v>7</v>
      </c>
      <c r="I2577" s="68" t="str">
        <f t="shared" si="321"/>
        <v>160_7_SERV</v>
      </c>
      <c r="J2577" s="60">
        <v>14.087394338968201</v>
      </c>
      <c r="K2577" s="60">
        <v>78.227070550911506</v>
      </c>
      <c r="L2577" s="60">
        <v>45.750009181332302</v>
      </c>
      <c r="M2577" s="68">
        <v>61</v>
      </c>
      <c r="N2577" s="70">
        <f t="shared" si="322"/>
        <v>1</v>
      </c>
      <c r="O2577" s="71">
        <v>45795051.970374003</v>
      </c>
      <c r="P2577" s="57">
        <f t="shared" si="323"/>
        <v>1</v>
      </c>
      <c r="Q2577" s="68">
        <v>47</v>
      </c>
      <c r="R2577" s="68">
        <v>91</v>
      </c>
      <c r="S2577" s="72">
        <f t="shared" si="324"/>
        <v>46.021491357070666</v>
      </c>
    </row>
    <row r="2578" spans="1:19" x14ac:dyDescent="0.25">
      <c r="A2578" s="68">
        <f t="shared" si="327"/>
        <v>2576</v>
      </c>
      <c r="B2578" s="68" t="s">
        <v>14</v>
      </c>
      <c r="C2578" s="68" t="s">
        <v>2770</v>
      </c>
      <c r="D2578" s="68" t="s">
        <v>2860</v>
      </c>
      <c r="E2578" s="68" t="str">
        <f t="shared" si="325"/>
        <v>OP</v>
      </c>
      <c r="F2578" s="68" t="s">
        <v>2769</v>
      </c>
      <c r="G2578" s="68">
        <f t="shared" si="326"/>
        <v>160</v>
      </c>
      <c r="H2578" s="68">
        <f t="shared" si="328"/>
        <v>8</v>
      </c>
      <c r="I2578" s="68" t="str">
        <f t="shared" si="321"/>
        <v>160_8_OP</v>
      </c>
      <c r="J2578" s="60">
        <v>46.406376265921502</v>
      </c>
      <c r="K2578" s="60">
        <v>33.070490686174502</v>
      </c>
      <c r="L2578" s="60">
        <v>28.178339635569699</v>
      </c>
      <c r="M2578" s="68">
        <v>85</v>
      </c>
      <c r="N2578" s="70">
        <f t="shared" si="322"/>
        <v>0.90476190476190477</v>
      </c>
      <c r="O2578" s="71">
        <v>36592758.649999999</v>
      </c>
      <c r="P2578" s="57">
        <f t="shared" si="323"/>
        <v>0.98815254185447232</v>
      </c>
      <c r="Q2578" s="68">
        <v>19</v>
      </c>
      <c r="R2578" s="68">
        <v>85</v>
      </c>
      <c r="S2578" s="72">
        <f t="shared" si="324"/>
        <v>35.885068862555237</v>
      </c>
    </row>
    <row r="2579" spans="1:19" x14ac:dyDescent="0.25">
      <c r="A2579" s="68">
        <f t="shared" si="327"/>
        <v>2577</v>
      </c>
      <c r="B2579" s="68" t="s">
        <v>14</v>
      </c>
      <c r="C2579" s="68" t="s">
        <v>2770</v>
      </c>
      <c r="D2579" s="68" t="s">
        <v>2893</v>
      </c>
      <c r="E2579" s="68" t="str">
        <f t="shared" si="325"/>
        <v>SOP</v>
      </c>
      <c r="F2579" s="68" t="s">
        <v>2769</v>
      </c>
      <c r="G2579" s="68">
        <f t="shared" si="326"/>
        <v>160</v>
      </c>
      <c r="H2579" s="68">
        <f t="shared" si="328"/>
        <v>8</v>
      </c>
      <c r="I2579" s="68" t="str">
        <f t="shared" si="321"/>
        <v>160_8_SOP</v>
      </c>
      <c r="J2579" s="60">
        <v>58.9181061875518</v>
      </c>
      <c r="K2579" s="60">
        <v>2.7985313346408902</v>
      </c>
      <c r="L2579" s="60">
        <v>36.822194909793701</v>
      </c>
      <c r="M2579" s="68">
        <v>3</v>
      </c>
      <c r="N2579" s="70">
        <f t="shared" si="322"/>
        <v>9.5238095238095233E-2</v>
      </c>
      <c r="O2579" s="71">
        <v>438729</v>
      </c>
      <c r="P2579" s="57">
        <f t="shared" si="323"/>
        <v>1.1847458145527675E-2</v>
      </c>
      <c r="Q2579" s="68">
        <v>2</v>
      </c>
      <c r="R2579" s="68">
        <v>3</v>
      </c>
      <c r="S2579" s="72">
        <f t="shared" si="324"/>
        <v>32.846277477328798</v>
      </c>
    </row>
    <row r="2580" spans="1:19" x14ac:dyDescent="0.25">
      <c r="A2580" s="68">
        <f t="shared" si="327"/>
        <v>2578</v>
      </c>
      <c r="B2580" s="68" t="s">
        <v>14</v>
      </c>
      <c r="C2580" s="68" t="s">
        <v>868</v>
      </c>
      <c r="D2580" s="68" t="s">
        <v>2399</v>
      </c>
      <c r="E2580" s="68" t="str">
        <f t="shared" si="325"/>
        <v>AD</v>
      </c>
      <c r="F2580" s="68" t="s">
        <v>867</v>
      </c>
      <c r="G2580" s="68">
        <f t="shared" si="326"/>
        <v>160</v>
      </c>
      <c r="H2580" s="68">
        <f t="shared" si="328"/>
        <v>9</v>
      </c>
      <c r="I2580" s="68" t="str">
        <f t="shared" si="321"/>
        <v>160_9_AD</v>
      </c>
      <c r="J2580" s="60">
        <v>20.901342907221299</v>
      </c>
      <c r="K2580" s="60">
        <v>33.663485069177803</v>
      </c>
      <c r="L2580" s="60">
        <v>71.523869191610601</v>
      </c>
      <c r="M2580" s="68">
        <v>1087</v>
      </c>
      <c r="N2580" s="70">
        <f t="shared" si="322"/>
        <v>0.69519343493552166</v>
      </c>
      <c r="O2580" s="71">
        <v>2245353789.8239999</v>
      </c>
      <c r="P2580" s="57">
        <f t="shared" si="323"/>
        <v>0.70104666492715528</v>
      </c>
      <c r="Q2580" s="68">
        <v>593</v>
      </c>
      <c r="R2580" s="68">
        <v>3738</v>
      </c>
      <c r="S2580" s="72">
        <f t="shared" si="324"/>
        <v>42.029565722669901</v>
      </c>
    </row>
    <row r="2581" spans="1:19" x14ac:dyDescent="0.25">
      <c r="A2581" s="68">
        <f t="shared" si="327"/>
        <v>2579</v>
      </c>
      <c r="B2581" s="68" t="s">
        <v>14</v>
      </c>
      <c r="C2581" s="68" t="s">
        <v>868</v>
      </c>
      <c r="D2581" s="68" t="s">
        <v>2456</v>
      </c>
      <c r="E2581" s="68" t="str">
        <f t="shared" si="325"/>
        <v>AR</v>
      </c>
      <c r="F2581" s="68" t="s">
        <v>867</v>
      </c>
      <c r="G2581" s="68">
        <f t="shared" si="326"/>
        <v>160</v>
      </c>
      <c r="H2581" s="68">
        <f t="shared" si="328"/>
        <v>9</v>
      </c>
      <c r="I2581" s="68" t="str">
        <f t="shared" si="321"/>
        <v>160_9_AR</v>
      </c>
      <c r="J2581" s="60">
        <v>43.456873805078096</v>
      </c>
      <c r="K2581" s="60">
        <v>7.3519901044184701</v>
      </c>
      <c r="L2581" s="60">
        <v>13.192811010365901</v>
      </c>
      <c r="M2581" s="68">
        <v>4</v>
      </c>
      <c r="N2581" s="70">
        <f t="shared" si="322"/>
        <v>4.6893317702227429E-3</v>
      </c>
      <c r="O2581" s="71">
        <v>94650.94</v>
      </c>
      <c r="P2581" s="57">
        <f t="shared" si="323"/>
        <v>2.9552013638091945E-5</v>
      </c>
      <c r="Q2581" s="68">
        <v>4</v>
      </c>
      <c r="R2581" s="68">
        <v>4</v>
      </c>
      <c r="S2581" s="72">
        <f t="shared" si="324"/>
        <v>21.333891639954157</v>
      </c>
    </row>
    <row r="2582" spans="1:19" x14ac:dyDescent="0.25">
      <c r="A2582" s="68">
        <f t="shared" si="327"/>
        <v>2580</v>
      </c>
      <c r="B2582" s="68" t="s">
        <v>14</v>
      </c>
      <c r="C2582" s="68" t="s">
        <v>868</v>
      </c>
      <c r="D2582" s="68" t="s">
        <v>2860</v>
      </c>
      <c r="E2582" s="68" t="str">
        <f t="shared" si="325"/>
        <v>OP</v>
      </c>
      <c r="F2582" s="68" t="s">
        <v>867</v>
      </c>
      <c r="G2582" s="68">
        <f t="shared" si="326"/>
        <v>160</v>
      </c>
      <c r="H2582" s="68">
        <f t="shared" si="328"/>
        <v>9</v>
      </c>
      <c r="I2582" s="68" t="str">
        <f t="shared" si="321"/>
        <v>160_9_OP</v>
      </c>
      <c r="J2582" s="60">
        <v>67.107955833697801</v>
      </c>
      <c r="K2582" s="60">
        <v>24.708960839866901</v>
      </c>
      <c r="L2582" s="60">
        <v>5.0655301959999601</v>
      </c>
      <c r="M2582" s="68">
        <v>9</v>
      </c>
      <c r="N2582" s="70">
        <f t="shared" si="322"/>
        <v>7.0339976553341153E-3</v>
      </c>
      <c r="O2582" s="71">
        <v>740469.23</v>
      </c>
      <c r="P2582" s="57">
        <f t="shared" si="323"/>
        <v>2.3119006302047755E-4</v>
      </c>
      <c r="Q2582" s="68">
        <v>6</v>
      </c>
      <c r="R2582" s="68">
        <v>9</v>
      </c>
      <c r="S2582" s="72">
        <f t="shared" si="324"/>
        <v>32.294148956521553</v>
      </c>
    </row>
    <row r="2583" spans="1:19" x14ac:dyDescent="0.25">
      <c r="A2583" s="68">
        <f t="shared" si="327"/>
        <v>2581</v>
      </c>
      <c r="B2583" s="68" t="s">
        <v>14</v>
      </c>
      <c r="C2583" s="68" t="s">
        <v>868</v>
      </c>
      <c r="D2583" s="68" t="s">
        <v>3088</v>
      </c>
      <c r="E2583" s="68" t="str">
        <f t="shared" si="325"/>
        <v>SERV</v>
      </c>
      <c r="F2583" s="68" t="s">
        <v>867</v>
      </c>
      <c r="G2583" s="68">
        <f t="shared" si="326"/>
        <v>160</v>
      </c>
      <c r="H2583" s="68">
        <f t="shared" si="328"/>
        <v>9</v>
      </c>
      <c r="I2583" s="68" t="str">
        <f t="shared" si="321"/>
        <v>160_9_SERV</v>
      </c>
      <c r="J2583" s="60">
        <v>22.4109545883504</v>
      </c>
      <c r="K2583" s="60">
        <v>34.983271508327697</v>
      </c>
      <c r="L2583" s="60">
        <v>78.050644684608699</v>
      </c>
      <c r="M2583" s="68">
        <v>588</v>
      </c>
      <c r="N2583" s="70">
        <f t="shared" si="322"/>
        <v>0.29308323563892147</v>
      </c>
      <c r="O2583" s="71">
        <v>956670331.99000001</v>
      </c>
      <c r="P2583" s="57">
        <f t="shared" si="323"/>
        <v>0.29869259299618606</v>
      </c>
      <c r="Q2583" s="68">
        <v>250</v>
      </c>
      <c r="R2583" s="68">
        <v>941</v>
      </c>
      <c r="S2583" s="72">
        <f t="shared" si="324"/>
        <v>45.148290260428929</v>
      </c>
    </row>
    <row r="2584" spans="1:19" x14ac:dyDescent="0.25">
      <c r="A2584" s="68">
        <f t="shared" si="327"/>
        <v>2582</v>
      </c>
      <c r="B2584" s="68" t="s">
        <v>14</v>
      </c>
      <c r="C2584" s="68" t="s">
        <v>363</v>
      </c>
      <c r="D2584" s="68" t="s">
        <v>2399</v>
      </c>
      <c r="E2584" s="68" t="str">
        <f t="shared" si="325"/>
        <v>AD</v>
      </c>
      <c r="F2584" s="68" t="s">
        <v>362</v>
      </c>
      <c r="G2584" s="68">
        <f t="shared" si="326"/>
        <v>160</v>
      </c>
      <c r="H2584" s="68">
        <f t="shared" si="328"/>
        <v>10</v>
      </c>
      <c r="I2584" s="68" t="str">
        <f t="shared" si="321"/>
        <v>160_10_AD</v>
      </c>
      <c r="J2584" s="60">
        <v>28.885605230704002</v>
      </c>
      <c r="K2584" s="60">
        <v>50.591164679722901</v>
      </c>
      <c r="L2584" s="60">
        <v>100</v>
      </c>
      <c r="M2584" s="68">
        <v>676</v>
      </c>
      <c r="N2584" s="70">
        <f t="shared" si="322"/>
        <v>0.76674364896073899</v>
      </c>
      <c r="O2584" s="71">
        <v>3269327655.9949999</v>
      </c>
      <c r="P2584" s="57">
        <f t="shared" si="323"/>
        <v>0.87896738463466717</v>
      </c>
      <c r="Q2584" s="68">
        <v>332</v>
      </c>
      <c r="R2584" s="68">
        <v>1469</v>
      </c>
      <c r="S2584" s="72">
        <f t="shared" si="324"/>
        <v>59.825589970142296</v>
      </c>
    </row>
    <row r="2585" spans="1:19" x14ac:dyDescent="0.25">
      <c r="A2585" s="68">
        <f t="shared" si="327"/>
        <v>2583</v>
      </c>
      <c r="B2585" s="68" t="s">
        <v>14</v>
      </c>
      <c r="C2585" s="68" t="s">
        <v>363</v>
      </c>
      <c r="D2585" s="68" t="s">
        <v>3088</v>
      </c>
      <c r="E2585" s="68" t="str">
        <f t="shared" si="325"/>
        <v>SERV</v>
      </c>
      <c r="F2585" s="68" t="s">
        <v>362</v>
      </c>
      <c r="G2585" s="68">
        <f t="shared" si="326"/>
        <v>160</v>
      </c>
      <c r="H2585" s="68">
        <f t="shared" si="328"/>
        <v>10</v>
      </c>
      <c r="I2585" s="68" t="str">
        <f t="shared" si="321"/>
        <v>160_10_SERV</v>
      </c>
      <c r="J2585" s="60">
        <v>16.498091366426699</v>
      </c>
      <c r="K2585" s="60">
        <v>51.209721683843803</v>
      </c>
      <c r="L2585" s="60">
        <v>48.292629972461903</v>
      </c>
      <c r="M2585" s="68">
        <v>42</v>
      </c>
      <c r="N2585" s="70">
        <f t="shared" si="322"/>
        <v>0.23325635103926096</v>
      </c>
      <c r="O2585" s="71">
        <v>450181978.99999899</v>
      </c>
      <c r="P2585" s="57">
        <f t="shared" si="323"/>
        <v>0.12103261536533277</v>
      </c>
      <c r="Q2585" s="68">
        <v>101</v>
      </c>
      <c r="R2585" s="68">
        <v>172</v>
      </c>
      <c r="S2585" s="72">
        <f t="shared" si="324"/>
        <v>38.666814340910804</v>
      </c>
    </row>
    <row r="2586" spans="1:19" x14ac:dyDescent="0.25">
      <c r="A2586" s="68">
        <f t="shared" si="327"/>
        <v>2584</v>
      </c>
      <c r="B2586" s="68" t="s">
        <v>14</v>
      </c>
      <c r="C2586" s="68" t="s">
        <v>752</v>
      </c>
      <c r="D2586" s="68" t="s">
        <v>2399</v>
      </c>
      <c r="E2586" s="68" t="str">
        <f t="shared" si="325"/>
        <v>AD</v>
      </c>
      <c r="F2586" s="68" t="s">
        <v>751</v>
      </c>
      <c r="G2586" s="68">
        <f t="shared" si="326"/>
        <v>160</v>
      </c>
      <c r="H2586" s="68">
        <f t="shared" si="328"/>
        <v>11</v>
      </c>
      <c r="I2586" s="68" t="str">
        <f t="shared" si="321"/>
        <v>160_11_AD</v>
      </c>
      <c r="J2586" s="60">
        <v>13.6027897737861</v>
      </c>
      <c r="K2586" s="60">
        <v>33.036528334414903</v>
      </c>
      <c r="L2586" s="60">
        <v>48.132742117467501</v>
      </c>
      <c r="M2586" s="68">
        <v>427</v>
      </c>
      <c r="N2586" s="70">
        <f t="shared" si="322"/>
        <v>0.69897959183673475</v>
      </c>
      <c r="O2586" s="71">
        <v>717866557.25</v>
      </c>
      <c r="P2586" s="57">
        <f t="shared" si="323"/>
        <v>0.46202125421475498</v>
      </c>
      <c r="Q2586" s="68">
        <v>411</v>
      </c>
      <c r="R2586" s="68">
        <v>1568</v>
      </c>
      <c r="S2586" s="72">
        <f t="shared" si="324"/>
        <v>31.590686741889499</v>
      </c>
    </row>
    <row r="2587" spans="1:19" x14ac:dyDescent="0.25">
      <c r="A2587" s="68">
        <f t="shared" si="327"/>
        <v>2585</v>
      </c>
      <c r="B2587" s="68" t="s">
        <v>14</v>
      </c>
      <c r="C2587" s="68" t="s">
        <v>752</v>
      </c>
      <c r="D2587" s="68" t="s">
        <v>3088</v>
      </c>
      <c r="E2587" s="68" t="str">
        <f t="shared" si="325"/>
        <v>SERV</v>
      </c>
      <c r="F2587" s="68" t="s">
        <v>751</v>
      </c>
      <c r="G2587" s="68">
        <f t="shared" si="326"/>
        <v>160</v>
      </c>
      <c r="H2587" s="68">
        <f t="shared" si="328"/>
        <v>11</v>
      </c>
      <c r="I2587" s="68" t="str">
        <f t="shared" si="321"/>
        <v>160_11_SERV</v>
      </c>
      <c r="J2587" s="60">
        <v>17.243308555726301</v>
      </c>
      <c r="K2587" s="60">
        <v>27.854729201118701</v>
      </c>
      <c r="L2587" s="60">
        <v>49.040988625824397</v>
      </c>
      <c r="M2587" s="68">
        <v>259</v>
      </c>
      <c r="N2587" s="70">
        <f t="shared" si="322"/>
        <v>0.30102040816326531</v>
      </c>
      <c r="O2587" s="71">
        <v>835885679.69000006</v>
      </c>
      <c r="P2587" s="57">
        <f t="shared" si="323"/>
        <v>0.53797874578524496</v>
      </c>
      <c r="Q2587" s="68">
        <v>177</v>
      </c>
      <c r="R2587" s="68">
        <v>585</v>
      </c>
      <c r="S2587" s="72">
        <f t="shared" si="324"/>
        <v>31.3796754608898</v>
      </c>
    </row>
    <row r="2588" spans="1:19" x14ac:dyDescent="0.25">
      <c r="A2588" s="68">
        <f t="shared" si="327"/>
        <v>2586</v>
      </c>
      <c r="B2588" s="68" t="s">
        <v>14</v>
      </c>
      <c r="C2588" s="68" t="s">
        <v>1930</v>
      </c>
      <c r="D2588" s="68" t="s">
        <v>2399</v>
      </c>
      <c r="E2588" s="68" t="str">
        <f t="shared" si="325"/>
        <v>AD</v>
      </c>
      <c r="F2588" s="68" t="s">
        <v>1929</v>
      </c>
      <c r="G2588" s="68">
        <f t="shared" si="326"/>
        <v>160</v>
      </c>
      <c r="H2588" s="68">
        <f t="shared" si="328"/>
        <v>12</v>
      </c>
      <c r="I2588" s="68" t="str">
        <f t="shared" si="321"/>
        <v>160_12_AD</v>
      </c>
      <c r="J2588" s="60">
        <v>14.679620201202299</v>
      </c>
      <c r="K2588" s="60">
        <v>27.781771424964798</v>
      </c>
      <c r="L2588" s="60">
        <v>15.2205733415027</v>
      </c>
      <c r="M2588" s="68">
        <v>499</v>
      </c>
      <c r="N2588" s="70">
        <f t="shared" si="322"/>
        <v>0.77951388888888884</v>
      </c>
      <c r="O2588" s="71">
        <v>490117073.993999</v>
      </c>
      <c r="P2588" s="57">
        <f t="shared" si="323"/>
        <v>0.42070086635685605</v>
      </c>
      <c r="Q2588" s="68">
        <v>449</v>
      </c>
      <c r="R2588" s="68">
        <v>1431</v>
      </c>
      <c r="S2588" s="72">
        <f t="shared" si="324"/>
        <v>19.227321655889934</v>
      </c>
    </row>
    <row r="2589" spans="1:19" x14ac:dyDescent="0.25">
      <c r="A2589" s="68">
        <f t="shared" si="327"/>
        <v>2587</v>
      </c>
      <c r="B2589" s="68" t="s">
        <v>14</v>
      </c>
      <c r="C2589" s="68" t="s">
        <v>1930</v>
      </c>
      <c r="D2589" s="68" t="s">
        <v>3088</v>
      </c>
      <c r="E2589" s="68" t="str">
        <f t="shared" si="325"/>
        <v>SERV</v>
      </c>
      <c r="F2589" s="68" t="s">
        <v>1929</v>
      </c>
      <c r="G2589" s="68">
        <f t="shared" si="326"/>
        <v>160</v>
      </c>
      <c r="H2589" s="68">
        <f t="shared" si="328"/>
        <v>12</v>
      </c>
      <c r="I2589" s="68" t="str">
        <f t="shared" si="321"/>
        <v>160_12_SERV</v>
      </c>
      <c r="J2589" s="60">
        <v>15.7730356680339</v>
      </c>
      <c r="K2589" s="60">
        <v>35.149543737227098</v>
      </c>
      <c r="L2589" s="60">
        <v>24.423775099163102</v>
      </c>
      <c r="M2589" s="68">
        <v>174</v>
      </c>
      <c r="N2589" s="70">
        <f t="shared" si="322"/>
        <v>0.2204861111111111</v>
      </c>
      <c r="O2589" s="71">
        <v>674884268.26199996</v>
      </c>
      <c r="P2589" s="57">
        <f t="shared" si="323"/>
        <v>0.57929913364314378</v>
      </c>
      <c r="Q2589" s="68">
        <v>127</v>
      </c>
      <c r="R2589" s="68">
        <v>338</v>
      </c>
      <c r="S2589" s="72">
        <f t="shared" si="324"/>
        <v>25.115451501474698</v>
      </c>
    </row>
    <row r="2590" spans="1:19" x14ac:dyDescent="0.25">
      <c r="A2590" s="68">
        <f t="shared" si="327"/>
        <v>2588</v>
      </c>
      <c r="B2590" s="68" t="s">
        <v>14</v>
      </c>
      <c r="C2590" s="68" t="s">
        <v>431</v>
      </c>
      <c r="D2590" s="68" t="s">
        <v>2399</v>
      </c>
      <c r="E2590" s="68" t="str">
        <f t="shared" si="325"/>
        <v>AD</v>
      </c>
      <c r="F2590" s="68" t="s">
        <v>430</v>
      </c>
      <c r="G2590" s="68">
        <f t="shared" si="326"/>
        <v>160</v>
      </c>
      <c r="H2590" s="68">
        <f t="shared" si="328"/>
        <v>13</v>
      </c>
      <c r="I2590" s="68" t="str">
        <f t="shared" si="321"/>
        <v>160_13_AD</v>
      </c>
      <c r="J2590" s="60">
        <v>13.0399897506017</v>
      </c>
      <c r="K2590" s="60">
        <v>21.327665820864901</v>
      </c>
      <c r="L2590" s="60">
        <v>41.3733700446924</v>
      </c>
      <c r="M2590" s="68">
        <v>1109</v>
      </c>
      <c r="N2590" s="70">
        <f t="shared" si="322"/>
        <v>0.66629711751662968</v>
      </c>
      <c r="O2590" s="71">
        <v>2088971069.5608799</v>
      </c>
      <c r="P2590" s="57">
        <f t="shared" si="323"/>
        <v>0.49467215170461037</v>
      </c>
      <c r="Q2590" s="68">
        <v>601</v>
      </c>
      <c r="R2590" s="68">
        <v>4742</v>
      </c>
      <c r="S2590" s="72">
        <f t="shared" si="324"/>
        <v>25.247008538719665</v>
      </c>
    </row>
    <row r="2591" spans="1:19" x14ac:dyDescent="0.25">
      <c r="A2591" s="68">
        <f t="shared" si="327"/>
        <v>2589</v>
      </c>
      <c r="B2591" s="68" t="s">
        <v>14</v>
      </c>
      <c r="C2591" s="68" t="s">
        <v>431</v>
      </c>
      <c r="D2591" s="68" t="s">
        <v>2456</v>
      </c>
      <c r="E2591" s="68" t="str">
        <f t="shared" si="325"/>
        <v>AR</v>
      </c>
      <c r="F2591" s="68" t="s">
        <v>430</v>
      </c>
      <c r="G2591" s="68">
        <f t="shared" si="326"/>
        <v>160</v>
      </c>
      <c r="H2591" s="68">
        <f t="shared" si="328"/>
        <v>13</v>
      </c>
      <c r="I2591" s="68" t="str">
        <f t="shared" si="321"/>
        <v>160_13_AR</v>
      </c>
      <c r="J2591" s="60">
        <v>41.970945950969799</v>
      </c>
      <c r="K2591" s="60">
        <v>40.709753196934997</v>
      </c>
      <c r="L2591" s="60">
        <v>4.9165289052010701</v>
      </c>
      <c r="M2591" s="68">
        <v>9</v>
      </c>
      <c r="N2591" s="70">
        <f t="shared" si="322"/>
        <v>9.9778270509977823E-3</v>
      </c>
      <c r="O2591" s="71">
        <v>653069.51</v>
      </c>
      <c r="P2591" s="57">
        <f t="shared" si="323"/>
        <v>1.5464804871246235E-4</v>
      </c>
      <c r="Q2591" s="68">
        <v>9</v>
      </c>
      <c r="R2591" s="68">
        <v>14</v>
      </c>
      <c r="S2591" s="72">
        <f t="shared" si="324"/>
        <v>29.199076017701955</v>
      </c>
    </row>
    <row r="2592" spans="1:19" x14ac:dyDescent="0.25">
      <c r="A2592" s="68">
        <f t="shared" si="327"/>
        <v>2590</v>
      </c>
      <c r="B2592" s="68" t="s">
        <v>14</v>
      </c>
      <c r="C2592" s="68" t="s">
        <v>431</v>
      </c>
      <c r="D2592" s="68" t="s">
        <v>3088</v>
      </c>
      <c r="E2592" s="68" t="str">
        <f t="shared" si="325"/>
        <v>SERV</v>
      </c>
      <c r="F2592" s="68" t="s">
        <v>430</v>
      </c>
      <c r="G2592" s="68">
        <f t="shared" si="326"/>
        <v>160</v>
      </c>
      <c r="H2592" s="68">
        <f t="shared" si="328"/>
        <v>13</v>
      </c>
      <c r="I2592" s="68" t="str">
        <f t="shared" si="321"/>
        <v>160_13_SERV</v>
      </c>
      <c r="J2592" s="60">
        <v>19.961726146966001</v>
      </c>
      <c r="K2592" s="60">
        <v>17.786129053863601</v>
      </c>
      <c r="L2592" s="60">
        <v>10.9232087635457</v>
      </c>
      <c r="M2592" s="68">
        <v>933</v>
      </c>
      <c r="N2592" s="70">
        <f t="shared" si="322"/>
        <v>0.32372505543237251</v>
      </c>
      <c r="O2592" s="71">
        <v>2133316372.8670001</v>
      </c>
      <c r="P2592" s="57">
        <f t="shared" si="323"/>
        <v>0.50517320024667722</v>
      </c>
      <c r="Q2592" s="68">
        <v>292</v>
      </c>
      <c r="R2592" s="68">
        <v>1318</v>
      </c>
      <c r="S2592" s="72">
        <f t="shared" si="324"/>
        <v>16.223687988125103</v>
      </c>
    </row>
    <row r="2593" spans="1:19" x14ac:dyDescent="0.25">
      <c r="A2593" s="68">
        <f t="shared" si="327"/>
        <v>2591</v>
      </c>
      <c r="B2593" s="68" t="s">
        <v>14</v>
      </c>
      <c r="C2593" s="68" t="s">
        <v>1896</v>
      </c>
      <c r="D2593" s="68" t="s">
        <v>2399</v>
      </c>
      <c r="E2593" s="68" t="str">
        <f t="shared" si="325"/>
        <v>AD</v>
      </c>
      <c r="F2593" s="68" t="s">
        <v>1895</v>
      </c>
      <c r="G2593" s="68">
        <f t="shared" si="326"/>
        <v>160</v>
      </c>
      <c r="H2593" s="68">
        <f t="shared" si="328"/>
        <v>14</v>
      </c>
      <c r="I2593" s="68" t="str">
        <f t="shared" si="321"/>
        <v>160_14_AD</v>
      </c>
      <c r="J2593" s="60">
        <v>11.147435542519</v>
      </c>
      <c r="K2593" s="60">
        <v>50.346878732202697</v>
      </c>
      <c r="L2593" s="60">
        <v>66.331405772151996</v>
      </c>
      <c r="M2593" s="68">
        <v>691</v>
      </c>
      <c r="N2593" s="70">
        <f t="shared" si="322"/>
        <v>0.75375722543352597</v>
      </c>
      <c r="O2593" s="71">
        <v>759204955.47099996</v>
      </c>
      <c r="P2593" s="57">
        <f t="shared" si="323"/>
        <v>0.41008001743281258</v>
      </c>
      <c r="Q2593" s="68">
        <v>652</v>
      </c>
      <c r="R2593" s="68">
        <v>2506</v>
      </c>
      <c r="S2593" s="72">
        <f t="shared" si="324"/>
        <v>42.608573348957897</v>
      </c>
    </row>
    <row r="2594" spans="1:19" x14ac:dyDescent="0.25">
      <c r="A2594" s="68">
        <f t="shared" si="327"/>
        <v>2592</v>
      </c>
      <c r="B2594" s="68" t="s">
        <v>14</v>
      </c>
      <c r="C2594" s="68" t="s">
        <v>1896</v>
      </c>
      <c r="D2594" s="68" t="s">
        <v>2456</v>
      </c>
      <c r="E2594" s="68" t="str">
        <f t="shared" si="325"/>
        <v>AR</v>
      </c>
      <c r="F2594" s="68" t="s">
        <v>1895</v>
      </c>
      <c r="G2594" s="68">
        <f t="shared" si="326"/>
        <v>160</v>
      </c>
      <c r="H2594" s="68">
        <f t="shared" si="328"/>
        <v>14</v>
      </c>
      <c r="I2594" s="68" t="str">
        <f t="shared" si="321"/>
        <v>160_14_AR</v>
      </c>
      <c r="J2594" s="60">
        <v>21.666312736153401</v>
      </c>
      <c r="K2594" s="60">
        <v>54.822735559001899</v>
      </c>
      <c r="L2594" s="60">
        <v>69.682958789776606</v>
      </c>
      <c r="M2594" s="68">
        <v>6</v>
      </c>
      <c r="N2594" s="70">
        <f t="shared" si="322"/>
        <v>6.9364161849710983E-3</v>
      </c>
      <c r="O2594" s="71">
        <v>743910.34</v>
      </c>
      <c r="P2594" s="57">
        <f t="shared" si="323"/>
        <v>4.0181872233222308E-4</v>
      </c>
      <c r="Q2594" s="68">
        <v>6</v>
      </c>
      <c r="R2594" s="68">
        <v>6</v>
      </c>
      <c r="S2594" s="72">
        <f t="shared" si="324"/>
        <v>48.724002361643976</v>
      </c>
    </row>
    <row r="2595" spans="1:19" x14ac:dyDescent="0.25">
      <c r="A2595" s="68">
        <f t="shared" si="327"/>
        <v>2593</v>
      </c>
      <c r="B2595" s="68" t="s">
        <v>14</v>
      </c>
      <c r="C2595" s="68" t="s">
        <v>1896</v>
      </c>
      <c r="D2595" s="68" t="s">
        <v>3088</v>
      </c>
      <c r="E2595" s="68" t="str">
        <f t="shared" si="325"/>
        <v>SERV</v>
      </c>
      <c r="F2595" s="68" t="s">
        <v>1895</v>
      </c>
      <c r="G2595" s="68">
        <f t="shared" si="326"/>
        <v>160</v>
      </c>
      <c r="H2595" s="68">
        <f t="shared" si="328"/>
        <v>14</v>
      </c>
      <c r="I2595" s="68" t="str">
        <f t="shared" si="321"/>
        <v>160_14_SERV</v>
      </c>
      <c r="J2595" s="60">
        <v>23.856891349376099</v>
      </c>
      <c r="K2595" s="60">
        <v>49.869094530548999</v>
      </c>
      <c r="L2595" s="60">
        <v>36.6600788676825</v>
      </c>
      <c r="M2595" s="68">
        <v>308</v>
      </c>
      <c r="N2595" s="70">
        <f t="shared" si="322"/>
        <v>0.23930635838150288</v>
      </c>
      <c r="O2595" s="71">
        <v>1091409218.457</v>
      </c>
      <c r="P2595" s="57">
        <f t="shared" si="323"/>
        <v>0.58951816384485511</v>
      </c>
      <c r="Q2595" s="68">
        <v>207</v>
      </c>
      <c r="R2595" s="68">
        <v>691</v>
      </c>
      <c r="S2595" s="72">
        <f t="shared" si="324"/>
        <v>36.795354915869204</v>
      </c>
    </row>
    <row r="2596" spans="1:19" x14ac:dyDescent="0.25">
      <c r="A2596" s="68">
        <f t="shared" si="327"/>
        <v>2594</v>
      </c>
      <c r="B2596" s="68" t="s">
        <v>14</v>
      </c>
      <c r="C2596" s="68" t="s">
        <v>378</v>
      </c>
      <c r="D2596" s="68" t="s">
        <v>2399</v>
      </c>
      <c r="E2596" s="68" t="str">
        <f t="shared" si="325"/>
        <v>AD</v>
      </c>
      <c r="F2596" s="68" t="s">
        <v>377</v>
      </c>
      <c r="G2596" s="68">
        <f t="shared" si="326"/>
        <v>160</v>
      </c>
      <c r="H2596" s="68">
        <f t="shared" si="328"/>
        <v>15</v>
      </c>
      <c r="I2596" s="68" t="str">
        <f t="shared" si="321"/>
        <v>160_15_AD</v>
      </c>
      <c r="J2596" s="60">
        <v>29.6580133598125</v>
      </c>
      <c r="K2596" s="60">
        <v>54.304079915316898</v>
      </c>
      <c r="L2596" s="60">
        <v>70.487429935061897</v>
      </c>
      <c r="M2596" s="68">
        <v>770</v>
      </c>
      <c r="N2596" s="70">
        <f t="shared" si="322"/>
        <v>0.80886850152905199</v>
      </c>
      <c r="O2596" s="71">
        <v>2499601156.8140001</v>
      </c>
      <c r="P2596" s="57">
        <f t="shared" si="323"/>
        <v>0.85323980398276722</v>
      </c>
      <c r="Q2596" s="68">
        <v>529</v>
      </c>
      <c r="R2596" s="68">
        <v>2185</v>
      </c>
      <c r="S2596" s="72">
        <f t="shared" si="324"/>
        <v>51.483174403397101</v>
      </c>
    </row>
    <row r="2597" spans="1:19" x14ac:dyDescent="0.25">
      <c r="A2597" s="68">
        <f t="shared" si="327"/>
        <v>2595</v>
      </c>
      <c r="B2597" s="68" t="s">
        <v>14</v>
      </c>
      <c r="C2597" s="68" t="s">
        <v>378</v>
      </c>
      <c r="D2597" s="68" t="s">
        <v>2456</v>
      </c>
      <c r="E2597" s="68" t="str">
        <f t="shared" si="325"/>
        <v>AR</v>
      </c>
      <c r="F2597" s="68" t="s">
        <v>377</v>
      </c>
      <c r="G2597" s="68">
        <f t="shared" si="326"/>
        <v>160</v>
      </c>
      <c r="H2597" s="68">
        <f t="shared" si="328"/>
        <v>15</v>
      </c>
      <c r="I2597" s="68" t="str">
        <f t="shared" si="321"/>
        <v>160_15_AR</v>
      </c>
      <c r="J2597" s="60">
        <v>41.592227291719503</v>
      </c>
      <c r="K2597" s="60">
        <v>38.584605338339699</v>
      </c>
      <c r="L2597" s="60">
        <v>33.529901737308897</v>
      </c>
      <c r="M2597" s="68">
        <v>4</v>
      </c>
      <c r="N2597" s="70">
        <f t="shared" si="322"/>
        <v>6.1162079510703364E-3</v>
      </c>
      <c r="O2597" s="71">
        <v>2322613.21</v>
      </c>
      <c r="P2597" s="57">
        <f t="shared" si="323"/>
        <v>7.9282490113507782E-4</v>
      </c>
      <c r="Q2597" s="68">
        <v>4</v>
      </c>
      <c r="R2597" s="68">
        <v>4</v>
      </c>
      <c r="S2597" s="72">
        <f t="shared" si="324"/>
        <v>37.902244789122705</v>
      </c>
    </row>
    <row r="2598" spans="1:19" x14ac:dyDescent="0.25">
      <c r="A2598" s="68">
        <f t="shared" si="327"/>
        <v>2596</v>
      </c>
      <c r="B2598" s="68" t="s">
        <v>14</v>
      </c>
      <c r="C2598" s="68" t="s">
        <v>378</v>
      </c>
      <c r="D2598" s="68" t="s">
        <v>3088</v>
      </c>
      <c r="E2598" s="68" t="str">
        <f t="shared" si="325"/>
        <v>SERV</v>
      </c>
      <c r="F2598" s="68" t="s">
        <v>377</v>
      </c>
      <c r="G2598" s="68">
        <f t="shared" si="326"/>
        <v>160</v>
      </c>
      <c r="H2598" s="68">
        <f t="shared" si="328"/>
        <v>15</v>
      </c>
      <c r="I2598" s="68" t="str">
        <f t="shared" si="321"/>
        <v>160_15_SERV</v>
      </c>
      <c r="J2598" s="60">
        <v>19.794211853079499</v>
      </c>
      <c r="K2598" s="60">
        <v>54.202297708071498</v>
      </c>
      <c r="L2598" s="60">
        <v>44.609446495806402</v>
      </c>
      <c r="M2598" s="68">
        <v>185</v>
      </c>
      <c r="N2598" s="70">
        <f t="shared" si="322"/>
        <v>0.18501529051987767</v>
      </c>
      <c r="O2598" s="71">
        <v>427617427.123999</v>
      </c>
      <c r="P2598" s="57">
        <f t="shared" si="323"/>
        <v>0.14596737111609764</v>
      </c>
      <c r="Q2598" s="68">
        <v>121</v>
      </c>
      <c r="R2598" s="68">
        <v>272</v>
      </c>
      <c r="S2598" s="72">
        <f t="shared" si="324"/>
        <v>39.53531868565247</v>
      </c>
    </row>
    <row r="2599" spans="1:19" x14ac:dyDescent="0.25">
      <c r="A2599" s="68">
        <f t="shared" si="327"/>
        <v>2597</v>
      </c>
      <c r="B2599" s="68" t="s">
        <v>14</v>
      </c>
      <c r="C2599" s="68" t="s">
        <v>1992</v>
      </c>
      <c r="D2599" s="68" t="s">
        <v>2399</v>
      </c>
      <c r="E2599" s="68" t="str">
        <f t="shared" si="325"/>
        <v>AD</v>
      </c>
      <c r="F2599" s="68" t="s">
        <v>1991</v>
      </c>
      <c r="G2599" s="68">
        <f t="shared" si="326"/>
        <v>160</v>
      </c>
      <c r="H2599" s="68">
        <f t="shared" si="328"/>
        <v>16</v>
      </c>
      <c r="I2599" s="68" t="str">
        <f t="shared" si="321"/>
        <v>160_16_AD</v>
      </c>
      <c r="J2599" s="60">
        <v>17.730400076337901</v>
      </c>
      <c r="K2599" s="60">
        <v>56.899637967306099</v>
      </c>
      <c r="L2599" s="60">
        <v>83.283823692159302</v>
      </c>
      <c r="M2599" s="68">
        <v>183</v>
      </c>
      <c r="N2599" s="70">
        <f t="shared" si="322"/>
        <v>0.70486111111111116</v>
      </c>
      <c r="O2599" s="71">
        <v>346012623.02999997</v>
      </c>
      <c r="P2599" s="57">
        <f t="shared" si="323"/>
        <v>0.4727690554072741</v>
      </c>
      <c r="Q2599" s="68">
        <v>203</v>
      </c>
      <c r="R2599" s="68">
        <v>530</v>
      </c>
      <c r="S2599" s="72">
        <f t="shared" si="324"/>
        <v>52.637953911934432</v>
      </c>
    </row>
    <row r="2600" spans="1:19" x14ac:dyDescent="0.25">
      <c r="A2600" s="68">
        <f t="shared" si="327"/>
        <v>2598</v>
      </c>
      <c r="B2600" s="68" t="s">
        <v>14</v>
      </c>
      <c r="C2600" s="68" t="s">
        <v>1992</v>
      </c>
      <c r="D2600" s="68" t="s">
        <v>3088</v>
      </c>
      <c r="E2600" s="68" t="str">
        <f t="shared" si="325"/>
        <v>SERV</v>
      </c>
      <c r="F2600" s="68" t="s">
        <v>1991</v>
      </c>
      <c r="G2600" s="68">
        <f t="shared" si="326"/>
        <v>160</v>
      </c>
      <c r="H2600" s="68">
        <f t="shared" si="328"/>
        <v>16</v>
      </c>
      <c r="I2600" s="68" t="str">
        <f t="shared" si="321"/>
        <v>160_16_SERV</v>
      </c>
      <c r="J2600" s="60">
        <v>23.6635397008192</v>
      </c>
      <c r="K2600" s="60">
        <v>63.703285487095002</v>
      </c>
      <c r="L2600" s="60">
        <v>54.593667727374701</v>
      </c>
      <c r="M2600" s="68">
        <v>80</v>
      </c>
      <c r="N2600" s="70">
        <f t="shared" si="322"/>
        <v>0.2951388888888889</v>
      </c>
      <c r="O2600" s="71">
        <v>385872467.74000001</v>
      </c>
      <c r="P2600" s="57">
        <f t="shared" si="323"/>
        <v>0.5272309445927259</v>
      </c>
      <c r="Q2600" s="68">
        <v>85</v>
      </c>
      <c r="R2600" s="68">
        <v>123</v>
      </c>
      <c r="S2600" s="72">
        <f t="shared" si="324"/>
        <v>47.320164305096306</v>
      </c>
    </row>
    <row r="2601" spans="1:19" x14ac:dyDescent="0.25">
      <c r="A2601" s="68">
        <f t="shared" si="327"/>
        <v>2599</v>
      </c>
      <c r="B2601" s="68" t="s">
        <v>14</v>
      </c>
      <c r="C2601" s="68" t="s">
        <v>264</v>
      </c>
      <c r="D2601" s="68" t="s">
        <v>2399</v>
      </c>
      <c r="E2601" s="68" t="str">
        <f t="shared" si="325"/>
        <v>AD</v>
      </c>
      <c r="F2601" s="68" t="s">
        <v>263</v>
      </c>
      <c r="G2601" s="68">
        <f t="shared" si="326"/>
        <v>160</v>
      </c>
      <c r="H2601" s="68">
        <f t="shared" si="328"/>
        <v>17</v>
      </c>
      <c r="I2601" s="68" t="str">
        <f t="shared" si="321"/>
        <v>160_17_AD</v>
      </c>
      <c r="J2601" s="60">
        <v>20.441252955109299</v>
      </c>
      <c r="K2601" s="60">
        <v>78.5053728013701</v>
      </c>
      <c r="L2601" s="60">
        <v>67.3372801659972</v>
      </c>
      <c r="M2601" s="68">
        <v>387</v>
      </c>
      <c r="N2601" s="70">
        <f t="shared" si="322"/>
        <v>0.60635696821515894</v>
      </c>
      <c r="O2601" s="71">
        <v>275754891.49099898</v>
      </c>
      <c r="P2601" s="57">
        <f t="shared" si="323"/>
        <v>0.25496819408493082</v>
      </c>
      <c r="Q2601" s="68">
        <v>248</v>
      </c>
      <c r="R2601" s="68">
        <v>588</v>
      </c>
      <c r="S2601" s="72">
        <f t="shared" si="324"/>
        <v>55.427968640825533</v>
      </c>
    </row>
    <row r="2602" spans="1:19" x14ac:dyDescent="0.25">
      <c r="A2602" s="68">
        <f t="shared" si="327"/>
        <v>2600</v>
      </c>
      <c r="B2602" s="68" t="s">
        <v>14</v>
      </c>
      <c r="C2602" s="68" t="s">
        <v>264</v>
      </c>
      <c r="D2602" s="68" t="s">
        <v>3088</v>
      </c>
      <c r="E2602" s="68" t="str">
        <f t="shared" si="325"/>
        <v>SERV</v>
      </c>
      <c r="F2602" s="68" t="s">
        <v>263</v>
      </c>
      <c r="G2602" s="68">
        <f t="shared" si="326"/>
        <v>160</v>
      </c>
      <c r="H2602" s="68">
        <f t="shared" si="328"/>
        <v>17</v>
      </c>
      <c r="I2602" s="68" t="str">
        <f t="shared" si="321"/>
        <v>160_17_SERV</v>
      </c>
      <c r="J2602" s="60">
        <v>24.646952947186399</v>
      </c>
      <c r="K2602" s="60">
        <v>75.705672830110103</v>
      </c>
      <c r="L2602" s="60">
        <v>44.555782160012001</v>
      </c>
      <c r="M2602" s="68">
        <v>232</v>
      </c>
      <c r="N2602" s="70">
        <f t="shared" si="322"/>
        <v>0.39364303178484106</v>
      </c>
      <c r="O2602" s="71">
        <v>805771737.66629899</v>
      </c>
      <c r="P2602" s="57">
        <f t="shared" si="323"/>
        <v>0.74503180591506901</v>
      </c>
      <c r="Q2602" s="68">
        <v>161</v>
      </c>
      <c r="R2602" s="68">
        <v>352</v>
      </c>
      <c r="S2602" s="72">
        <f t="shared" si="324"/>
        <v>48.302802645769503</v>
      </c>
    </row>
    <row r="2603" spans="1:19" x14ac:dyDescent="0.25">
      <c r="A2603" s="68">
        <f t="shared" si="327"/>
        <v>2601</v>
      </c>
      <c r="B2603" s="68" t="s">
        <v>14</v>
      </c>
      <c r="C2603" s="68" t="s">
        <v>1604</v>
      </c>
      <c r="D2603" s="68" t="s">
        <v>2399</v>
      </c>
      <c r="E2603" s="68" t="str">
        <f t="shared" si="325"/>
        <v>AD</v>
      </c>
      <c r="F2603" s="68" t="s">
        <v>1603</v>
      </c>
      <c r="G2603" s="68">
        <f t="shared" si="326"/>
        <v>160</v>
      </c>
      <c r="H2603" s="68">
        <f t="shared" si="328"/>
        <v>18</v>
      </c>
      <c r="I2603" s="68" t="str">
        <f t="shared" si="321"/>
        <v>160_18_AD</v>
      </c>
      <c r="J2603" s="60">
        <v>17.2314596349099</v>
      </c>
      <c r="K2603" s="60">
        <v>24.0801088447841</v>
      </c>
      <c r="L2603" s="60">
        <v>56.998865227453003</v>
      </c>
      <c r="M2603" s="68">
        <v>776</v>
      </c>
      <c r="N2603" s="70">
        <f t="shared" si="322"/>
        <v>0.53574234092694417</v>
      </c>
      <c r="O2603" s="71">
        <v>2296088573.4439998</v>
      </c>
      <c r="P2603" s="57">
        <f t="shared" si="323"/>
        <v>0.47063327140599293</v>
      </c>
      <c r="Q2603" s="68">
        <v>682</v>
      </c>
      <c r="R2603" s="68">
        <v>6222</v>
      </c>
      <c r="S2603" s="72">
        <f t="shared" si="324"/>
        <v>32.770144569049002</v>
      </c>
    </row>
    <row r="2604" spans="1:19" x14ac:dyDescent="0.25">
      <c r="A2604" s="68">
        <f t="shared" si="327"/>
        <v>2602</v>
      </c>
      <c r="B2604" s="68" t="s">
        <v>14</v>
      </c>
      <c r="C2604" s="68" t="s">
        <v>1604</v>
      </c>
      <c r="D2604" s="68" t="s">
        <v>2456</v>
      </c>
      <c r="E2604" s="68" t="str">
        <f t="shared" si="325"/>
        <v>AR</v>
      </c>
      <c r="F2604" s="68" t="s">
        <v>1603</v>
      </c>
      <c r="G2604" s="68">
        <f t="shared" si="326"/>
        <v>160</v>
      </c>
      <c r="H2604" s="68">
        <f t="shared" si="328"/>
        <v>18</v>
      </c>
      <c r="I2604" s="68" t="str">
        <f t="shared" si="321"/>
        <v>160_18_AR</v>
      </c>
      <c r="J2604" s="60">
        <v>31.652913708894001</v>
      </c>
      <c r="K2604" s="60">
        <v>19.383941784952501</v>
      </c>
      <c r="L2604" s="60">
        <v>16.3155179151948</v>
      </c>
      <c r="M2604" s="68">
        <v>7</v>
      </c>
      <c r="N2604" s="70">
        <f t="shared" si="322"/>
        <v>5.4988216810683424E-3</v>
      </c>
      <c r="O2604" s="71">
        <v>195543.14</v>
      </c>
      <c r="P2604" s="57">
        <f t="shared" si="323"/>
        <v>4.0080817762688378E-5</v>
      </c>
      <c r="Q2604" s="68">
        <v>7</v>
      </c>
      <c r="R2604" s="68">
        <v>7</v>
      </c>
      <c r="S2604" s="72">
        <f t="shared" si="324"/>
        <v>22.450791136347103</v>
      </c>
    </row>
    <row r="2605" spans="1:19" x14ac:dyDescent="0.25">
      <c r="A2605" s="68">
        <f t="shared" si="327"/>
        <v>2603</v>
      </c>
      <c r="B2605" s="68" t="s">
        <v>14</v>
      </c>
      <c r="C2605" s="68" t="s">
        <v>1604</v>
      </c>
      <c r="D2605" s="68" t="s">
        <v>3088</v>
      </c>
      <c r="E2605" s="68" t="str">
        <f t="shared" si="325"/>
        <v>SERV</v>
      </c>
      <c r="F2605" s="68" t="s">
        <v>1603</v>
      </c>
      <c r="G2605" s="68">
        <f t="shared" si="326"/>
        <v>160</v>
      </c>
      <c r="H2605" s="68">
        <f t="shared" si="328"/>
        <v>18</v>
      </c>
      <c r="I2605" s="68" t="str">
        <f t="shared" si="321"/>
        <v>160_18_SERV</v>
      </c>
      <c r="J2605" s="60">
        <v>13.970074388564001</v>
      </c>
      <c r="K2605" s="60">
        <v>20.814171424184199</v>
      </c>
      <c r="L2605" s="60">
        <v>37.850458553440703</v>
      </c>
      <c r="M2605" s="68">
        <v>1063</v>
      </c>
      <c r="N2605" s="70">
        <f t="shared" si="322"/>
        <v>0.45875883739198742</v>
      </c>
      <c r="O2605" s="71">
        <v>2582437199.8765898</v>
      </c>
      <c r="P2605" s="57">
        <f t="shared" si="323"/>
        <v>0.52932664777624439</v>
      </c>
      <c r="Q2605" s="68">
        <v>584</v>
      </c>
      <c r="R2605" s="68">
        <v>1954</v>
      </c>
      <c r="S2605" s="72">
        <f t="shared" si="324"/>
        <v>24.211568122062967</v>
      </c>
    </row>
    <row r="2606" spans="1:19" x14ac:dyDescent="0.25">
      <c r="A2606" s="68">
        <f t="shared" si="327"/>
        <v>2604</v>
      </c>
      <c r="B2606" s="68" t="s">
        <v>14</v>
      </c>
      <c r="C2606" s="68" t="s">
        <v>945</v>
      </c>
      <c r="D2606" s="68" t="s">
        <v>2399</v>
      </c>
      <c r="E2606" s="68" t="str">
        <f t="shared" si="325"/>
        <v>AD</v>
      </c>
      <c r="F2606" s="68" t="s">
        <v>944</v>
      </c>
      <c r="G2606" s="68">
        <f t="shared" si="326"/>
        <v>160</v>
      </c>
      <c r="H2606" s="68">
        <f t="shared" si="328"/>
        <v>19</v>
      </c>
      <c r="I2606" s="68" t="str">
        <f t="shared" si="321"/>
        <v>160_19_AD</v>
      </c>
      <c r="J2606" s="60">
        <v>14.8000001658593</v>
      </c>
      <c r="K2606" s="60">
        <v>23.1023078907496</v>
      </c>
      <c r="L2606" s="60">
        <v>59.302676533730398</v>
      </c>
      <c r="M2606" s="68">
        <v>1163</v>
      </c>
      <c r="N2606" s="70">
        <f t="shared" si="322"/>
        <v>0.72495088408644404</v>
      </c>
      <c r="O2606" s="71">
        <v>3917887002.546</v>
      </c>
      <c r="P2606" s="57">
        <f t="shared" si="323"/>
        <v>0.43276856720948964</v>
      </c>
      <c r="Q2606" s="68">
        <v>738</v>
      </c>
      <c r="R2606" s="68">
        <v>4116</v>
      </c>
      <c r="S2606" s="72">
        <f t="shared" si="324"/>
        <v>32.401661530113103</v>
      </c>
    </row>
    <row r="2607" spans="1:19" x14ac:dyDescent="0.25">
      <c r="A2607" s="68">
        <f t="shared" si="327"/>
        <v>2605</v>
      </c>
      <c r="B2607" s="68" t="s">
        <v>14</v>
      </c>
      <c r="C2607" s="68" t="s">
        <v>945</v>
      </c>
      <c r="D2607" s="68" t="s">
        <v>3088</v>
      </c>
      <c r="E2607" s="68" t="str">
        <f t="shared" si="325"/>
        <v>SERV</v>
      </c>
      <c r="F2607" s="68" t="s">
        <v>944</v>
      </c>
      <c r="G2607" s="68">
        <f t="shared" si="326"/>
        <v>160</v>
      </c>
      <c r="H2607" s="68">
        <f t="shared" si="328"/>
        <v>19</v>
      </c>
      <c r="I2607" s="68" t="str">
        <f t="shared" si="321"/>
        <v>160_19_SERV</v>
      </c>
      <c r="J2607" s="60">
        <v>17.685309795603299</v>
      </c>
      <c r="K2607" s="60">
        <v>17.802602724345601</v>
      </c>
      <c r="L2607" s="60">
        <v>41.385301948866598</v>
      </c>
      <c r="M2607" s="68">
        <v>651</v>
      </c>
      <c r="N2607" s="70">
        <f t="shared" si="322"/>
        <v>0.27504911591355602</v>
      </c>
      <c r="O2607" s="71">
        <v>5135189628.7091398</v>
      </c>
      <c r="P2607" s="57">
        <f t="shared" si="323"/>
        <v>0.56723143279051036</v>
      </c>
      <c r="Q2607" s="68">
        <v>280</v>
      </c>
      <c r="R2607" s="68">
        <v>919</v>
      </c>
      <c r="S2607" s="72">
        <f t="shared" si="324"/>
        <v>25.624404822938498</v>
      </c>
    </row>
    <row r="2608" spans="1:19" x14ac:dyDescent="0.25">
      <c r="A2608" s="68">
        <f t="shared" si="327"/>
        <v>2606</v>
      </c>
      <c r="B2608" s="68" t="s">
        <v>14</v>
      </c>
      <c r="C2608" s="68" t="s">
        <v>2096</v>
      </c>
      <c r="D2608" s="68" t="s">
        <v>2399</v>
      </c>
      <c r="E2608" s="68" t="str">
        <f t="shared" si="325"/>
        <v>AD</v>
      </c>
      <c r="F2608" s="68" t="s">
        <v>2095</v>
      </c>
      <c r="G2608" s="68">
        <f t="shared" si="326"/>
        <v>160</v>
      </c>
      <c r="H2608" s="68">
        <f t="shared" si="328"/>
        <v>20</v>
      </c>
      <c r="I2608" s="68" t="str">
        <f t="shared" si="321"/>
        <v>160_20_AD</v>
      </c>
      <c r="J2608" s="60">
        <v>14.258373958207599</v>
      </c>
      <c r="K2608" s="60">
        <v>60.5588514129335</v>
      </c>
      <c r="L2608" s="60">
        <v>60.229444916740597</v>
      </c>
      <c r="M2608" s="68">
        <v>274</v>
      </c>
      <c r="N2608" s="70">
        <f t="shared" si="322"/>
        <v>0.71900826446280997</v>
      </c>
      <c r="O2608" s="71">
        <v>190737376.97999999</v>
      </c>
      <c r="P2608" s="57">
        <f t="shared" si="323"/>
        <v>0.40709801121757994</v>
      </c>
      <c r="Q2608" s="68">
        <v>261</v>
      </c>
      <c r="R2608" s="68">
        <v>925</v>
      </c>
      <c r="S2608" s="72">
        <f t="shared" si="324"/>
        <v>45.015556762627227</v>
      </c>
    </row>
    <row r="2609" spans="1:19" x14ac:dyDescent="0.25">
      <c r="A2609" s="68">
        <f t="shared" si="327"/>
        <v>2607</v>
      </c>
      <c r="B2609" s="68" t="s">
        <v>14</v>
      </c>
      <c r="C2609" s="68" t="s">
        <v>2096</v>
      </c>
      <c r="D2609" s="68" t="s">
        <v>3088</v>
      </c>
      <c r="E2609" s="68" t="str">
        <f t="shared" si="325"/>
        <v>SERV</v>
      </c>
      <c r="F2609" s="68" t="s">
        <v>2095</v>
      </c>
      <c r="G2609" s="68">
        <f t="shared" si="326"/>
        <v>160</v>
      </c>
      <c r="H2609" s="68">
        <f t="shared" si="328"/>
        <v>20</v>
      </c>
      <c r="I2609" s="68" t="str">
        <f t="shared" si="321"/>
        <v>160_20_SERV</v>
      </c>
      <c r="J2609" s="60">
        <v>24.738717325071601</v>
      </c>
      <c r="K2609" s="60">
        <v>50.799841494515803</v>
      </c>
      <c r="L2609" s="60">
        <v>51.267349696803898</v>
      </c>
      <c r="M2609" s="68">
        <v>130</v>
      </c>
      <c r="N2609" s="70">
        <f t="shared" si="322"/>
        <v>0.28099173553719009</v>
      </c>
      <c r="O2609" s="71">
        <v>277791998.56160003</v>
      </c>
      <c r="P2609" s="57">
        <f t="shared" si="323"/>
        <v>0.59290198878242018</v>
      </c>
      <c r="Q2609" s="68">
        <v>102</v>
      </c>
      <c r="R2609" s="68">
        <v>212</v>
      </c>
      <c r="S2609" s="72">
        <f t="shared" si="324"/>
        <v>42.268636172130435</v>
      </c>
    </row>
    <row r="2610" spans="1:19" x14ac:dyDescent="0.25">
      <c r="A2610" s="68">
        <f t="shared" si="327"/>
        <v>2608</v>
      </c>
      <c r="B2610" s="68" t="s">
        <v>14</v>
      </c>
      <c r="C2610" s="68" t="s">
        <v>2029</v>
      </c>
      <c r="D2610" s="68" t="s">
        <v>2399</v>
      </c>
      <c r="E2610" s="68" t="str">
        <f t="shared" si="325"/>
        <v>AD</v>
      </c>
      <c r="F2610" s="68" t="s">
        <v>2028</v>
      </c>
      <c r="G2610" s="68">
        <f t="shared" si="326"/>
        <v>160</v>
      </c>
      <c r="H2610" s="68">
        <f t="shared" si="328"/>
        <v>21</v>
      </c>
      <c r="I2610" s="68" t="str">
        <f t="shared" si="321"/>
        <v>160_21_AD</v>
      </c>
      <c r="J2610" s="60">
        <v>17.523283638286401</v>
      </c>
      <c r="K2610" s="60">
        <v>23.251018354929499</v>
      </c>
      <c r="L2610" s="60">
        <v>71.276569127207793</v>
      </c>
      <c r="M2610" s="68">
        <v>420</v>
      </c>
      <c r="N2610" s="70">
        <f t="shared" si="322"/>
        <v>0.68341708542713564</v>
      </c>
      <c r="O2610" s="71">
        <v>459036294.37</v>
      </c>
      <c r="P2610" s="57">
        <f t="shared" si="323"/>
        <v>0.3921141010105913</v>
      </c>
      <c r="Q2610" s="68">
        <v>272</v>
      </c>
      <c r="R2610" s="68">
        <v>893</v>
      </c>
      <c r="S2610" s="72">
        <f t="shared" si="324"/>
        <v>37.350290373474564</v>
      </c>
    </row>
    <row r="2611" spans="1:19" x14ac:dyDescent="0.25">
      <c r="A2611" s="68">
        <f t="shared" si="327"/>
        <v>2609</v>
      </c>
      <c r="B2611" s="68" t="s">
        <v>14</v>
      </c>
      <c r="C2611" s="68" t="s">
        <v>2029</v>
      </c>
      <c r="D2611" s="68" t="s">
        <v>3088</v>
      </c>
      <c r="E2611" s="68" t="str">
        <f t="shared" si="325"/>
        <v>SERV</v>
      </c>
      <c r="F2611" s="68" t="s">
        <v>2028</v>
      </c>
      <c r="G2611" s="68">
        <f t="shared" si="326"/>
        <v>160</v>
      </c>
      <c r="H2611" s="68">
        <f t="shared" si="328"/>
        <v>21</v>
      </c>
      <c r="I2611" s="68" t="str">
        <f t="shared" si="321"/>
        <v>160_21_SERV</v>
      </c>
      <c r="J2611" s="60">
        <v>30.518465333533602</v>
      </c>
      <c r="K2611" s="60">
        <v>30.286738703878601</v>
      </c>
      <c r="L2611" s="60">
        <v>83.818270212662696</v>
      </c>
      <c r="M2611" s="68">
        <v>250</v>
      </c>
      <c r="N2611" s="70">
        <f t="shared" si="322"/>
        <v>0.3165829145728643</v>
      </c>
      <c r="O2611" s="71">
        <v>711633908.98899901</v>
      </c>
      <c r="P2611" s="57">
        <f t="shared" si="323"/>
        <v>0.6078858989894087</v>
      </c>
      <c r="Q2611" s="68">
        <v>126</v>
      </c>
      <c r="R2611" s="68">
        <v>291</v>
      </c>
      <c r="S2611" s="72">
        <f t="shared" si="324"/>
        <v>48.207824750024969</v>
      </c>
    </row>
    <row r="2612" spans="1:19" x14ac:dyDescent="0.25">
      <c r="A2612" s="68">
        <f t="shared" si="327"/>
        <v>2610</v>
      </c>
      <c r="B2612" s="68" t="s">
        <v>14</v>
      </c>
      <c r="C2612" s="68" t="s">
        <v>728</v>
      </c>
      <c r="D2612" s="68" t="s">
        <v>2399</v>
      </c>
      <c r="E2612" s="68" t="str">
        <f t="shared" si="325"/>
        <v>AD</v>
      </c>
      <c r="F2612" s="68" t="s">
        <v>727</v>
      </c>
      <c r="G2612" s="68">
        <f t="shared" si="326"/>
        <v>160</v>
      </c>
      <c r="H2612" s="68">
        <f t="shared" si="328"/>
        <v>22</v>
      </c>
      <c r="I2612" s="68" t="str">
        <f t="shared" si="321"/>
        <v>160_22_AD</v>
      </c>
      <c r="J2612" s="60">
        <v>14.5727568438187</v>
      </c>
      <c r="K2612" s="60">
        <v>40.178387515985598</v>
      </c>
      <c r="L2612" s="60">
        <v>60.720379926098097</v>
      </c>
      <c r="M2612" s="68">
        <v>1472</v>
      </c>
      <c r="N2612" s="70">
        <f t="shared" si="322"/>
        <v>0.67747589833479405</v>
      </c>
      <c r="O2612" s="71">
        <v>3992234865.5840001</v>
      </c>
      <c r="P2612" s="57">
        <f t="shared" si="323"/>
        <v>0.65309303020392584</v>
      </c>
      <c r="Q2612" s="68">
        <v>773</v>
      </c>
      <c r="R2612" s="68">
        <v>3938</v>
      </c>
      <c r="S2612" s="72">
        <f t="shared" si="324"/>
        <v>38.490508095300804</v>
      </c>
    </row>
    <row r="2613" spans="1:19" x14ac:dyDescent="0.25">
      <c r="A2613" s="68">
        <f t="shared" si="327"/>
        <v>2611</v>
      </c>
      <c r="B2613" s="68" t="s">
        <v>14</v>
      </c>
      <c r="C2613" s="68" t="s">
        <v>728</v>
      </c>
      <c r="D2613" s="68" t="s">
        <v>2456</v>
      </c>
      <c r="E2613" s="68" t="str">
        <f t="shared" si="325"/>
        <v>AR</v>
      </c>
      <c r="F2613" s="68" t="s">
        <v>727</v>
      </c>
      <c r="G2613" s="68">
        <f t="shared" si="326"/>
        <v>160</v>
      </c>
      <c r="H2613" s="68">
        <f t="shared" si="328"/>
        <v>22</v>
      </c>
      <c r="I2613" s="68" t="str">
        <f t="shared" si="321"/>
        <v>160_22_AR</v>
      </c>
      <c r="J2613" s="60">
        <v>54.851514791572903</v>
      </c>
      <c r="K2613" s="60">
        <v>15.653143961037101</v>
      </c>
      <c r="L2613" s="60">
        <v>0</v>
      </c>
      <c r="M2613" s="68">
        <v>2</v>
      </c>
      <c r="N2613" s="70">
        <f t="shared" si="322"/>
        <v>3.5056967572304996E-3</v>
      </c>
      <c r="O2613" s="71">
        <v>81309.990000000005</v>
      </c>
      <c r="P2613" s="57">
        <f t="shared" si="323"/>
        <v>1.3301569056654886E-5</v>
      </c>
      <c r="Q2613" s="68">
        <v>4</v>
      </c>
      <c r="R2613" s="68">
        <v>4</v>
      </c>
      <c r="S2613" s="72">
        <f t="shared" si="324"/>
        <v>23.501552917536667</v>
      </c>
    </row>
    <row r="2614" spans="1:19" x14ac:dyDescent="0.25">
      <c r="A2614" s="68">
        <f t="shared" si="327"/>
        <v>2612</v>
      </c>
      <c r="B2614" s="68" t="s">
        <v>14</v>
      </c>
      <c r="C2614" s="68" t="s">
        <v>728</v>
      </c>
      <c r="D2614" s="68" t="s">
        <v>3088</v>
      </c>
      <c r="E2614" s="68" t="str">
        <f t="shared" si="325"/>
        <v>SERV</v>
      </c>
      <c r="F2614" s="68" t="s">
        <v>727</v>
      </c>
      <c r="G2614" s="68">
        <f t="shared" si="326"/>
        <v>160</v>
      </c>
      <c r="H2614" s="68">
        <f t="shared" si="328"/>
        <v>22</v>
      </c>
      <c r="I2614" s="68" t="str">
        <f t="shared" si="321"/>
        <v>160_22_SERV</v>
      </c>
      <c r="J2614" s="60">
        <v>17.596886068105</v>
      </c>
      <c r="K2614" s="60">
        <v>44.3241078521243</v>
      </c>
      <c r="L2614" s="60">
        <v>54.765537331465502</v>
      </c>
      <c r="M2614" s="68">
        <v>521</v>
      </c>
      <c r="N2614" s="70">
        <f t="shared" si="322"/>
        <v>0.31901840490797545</v>
      </c>
      <c r="O2614" s="71">
        <v>2120495753.1300001</v>
      </c>
      <c r="P2614" s="57">
        <f t="shared" si="323"/>
        <v>0.34689366822701745</v>
      </c>
      <c r="Q2614" s="68">
        <v>364</v>
      </c>
      <c r="R2614" s="68">
        <v>1723</v>
      </c>
      <c r="S2614" s="72">
        <f t="shared" si="324"/>
        <v>38.895510417231598</v>
      </c>
    </row>
    <row r="2615" spans="1:19" x14ac:dyDescent="0.25">
      <c r="A2615" s="68">
        <f t="shared" si="327"/>
        <v>2613</v>
      </c>
      <c r="B2615" s="68" t="s">
        <v>14</v>
      </c>
      <c r="C2615" s="68" t="s">
        <v>3059</v>
      </c>
      <c r="D2615" s="68" t="s">
        <v>3088</v>
      </c>
      <c r="E2615" s="68" t="str">
        <f t="shared" si="325"/>
        <v>SERV</v>
      </c>
      <c r="F2615" s="68" t="s">
        <v>3058</v>
      </c>
      <c r="G2615" s="68">
        <f t="shared" si="326"/>
        <v>160</v>
      </c>
      <c r="H2615" s="68">
        <f t="shared" si="328"/>
        <v>23</v>
      </c>
      <c r="I2615" s="68" t="str">
        <f t="shared" si="321"/>
        <v>160_23_SERV</v>
      </c>
      <c r="J2615" s="60">
        <v>50.823105013675701</v>
      </c>
      <c r="K2615" s="60">
        <v>46.868225803288901</v>
      </c>
      <c r="L2615" s="60">
        <v>23.825820948102201</v>
      </c>
      <c r="M2615" s="68">
        <v>20</v>
      </c>
      <c r="N2615" s="70">
        <f t="shared" si="322"/>
        <v>1</v>
      </c>
      <c r="O2615" s="71">
        <v>6494024.3899999997</v>
      </c>
      <c r="P2615" s="57">
        <f t="shared" si="323"/>
        <v>1</v>
      </c>
      <c r="Q2615" s="68">
        <v>17</v>
      </c>
      <c r="R2615" s="68">
        <v>20</v>
      </c>
      <c r="S2615" s="72">
        <f t="shared" si="324"/>
        <v>40.505717255022269</v>
      </c>
    </row>
    <row r="2616" spans="1:19" x14ac:dyDescent="0.25">
      <c r="A2616" s="68">
        <f t="shared" si="327"/>
        <v>2614</v>
      </c>
      <c r="B2616" s="68" t="s">
        <v>14</v>
      </c>
      <c r="C2616" s="68" t="s">
        <v>153</v>
      </c>
      <c r="D2616" s="68" t="s">
        <v>2399</v>
      </c>
      <c r="E2616" s="68" t="str">
        <f t="shared" si="325"/>
        <v>AD</v>
      </c>
      <c r="F2616" s="68" t="s">
        <v>152</v>
      </c>
      <c r="G2616" s="68">
        <f t="shared" si="326"/>
        <v>160</v>
      </c>
      <c r="H2616" s="68">
        <f t="shared" si="328"/>
        <v>24</v>
      </c>
      <c r="I2616" s="68" t="str">
        <f t="shared" si="321"/>
        <v>160_24_AD</v>
      </c>
      <c r="J2616" s="60">
        <v>10.7934092836666</v>
      </c>
      <c r="K2616" s="60">
        <v>42.469285814486398</v>
      </c>
      <c r="L2616" s="60">
        <v>66.058246234152804</v>
      </c>
      <c r="M2616" s="68">
        <v>154</v>
      </c>
      <c r="N2616" s="70">
        <f t="shared" si="322"/>
        <v>0.54545454545454541</v>
      </c>
      <c r="O2616" s="71">
        <v>835135672.05699897</v>
      </c>
      <c r="P2616" s="57">
        <f t="shared" si="323"/>
        <v>0.44234183977764263</v>
      </c>
      <c r="Q2616" s="68">
        <v>210</v>
      </c>
      <c r="R2616" s="68">
        <v>520</v>
      </c>
      <c r="S2616" s="72">
        <f t="shared" si="324"/>
        <v>39.7736471107686</v>
      </c>
    </row>
    <row r="2617" spans="1:19" x14ac:dyDescent="0.25">
      <c r="A2617" s="68">
        <f t="shared" si="327"/>
        <v>2615</v>
      </c>
      <c r="B2617" s="68" t="s">
        <v>14</v>
      </c>
      <c r="C2617" s="68" t="s">
        <v>153</v>
      </c>
      <c r="D2617" s="68" t="s">
        <v>3088</v>
      </c>
      <c r="E2617" s="68" t="str">
        <f t="shared" si="325"/>
        <v>SERV</v>
      </c>
      <c r="F2617" s="68" t="s">
        <v>152</v>
      </c>
      <c r="G2617" s="68">
        <f t="shared" si="326"/>
        <v>160</v>
      </c>
      <c r="H2617" s="68">
        <f t="shared" si="328"/>
        <v>24</v>
      </c>
      <c r="I2617" s="68" t="str">
        <f t="shared" si="321"/>
        <v>160_24_SERV</v>
      </c>
      <c r="J2617" s="60">
        <v>19.991124769701301</v>
      </c>
      <c r="K2617" s="60">
        <v>47.446847759071801</v>
      </c>
      <c r="L2617" s="60">
        <v>42.726412424278003</v>
      </c>
      <c r="M2617" s="68">
        <v>229</v>
      </c>
      <c r="N2617" s="70">
        <f t="shared" si="322"/>
        <v>0.45454545454545453</v>
      </c>
      <c r="O2617" s="71">
        <v>1052851393.5048</v>
      </c>
      <c r="P2617" s="57">
        <f t="shared" si="323"/>
        <v>0.55765816022235737</v>
      </c>
      <c r="Q2617" s="68">
        <v>175</v>
      </c>
      <c r="R2617" s="68">
        <v>430</v>
      </c>
      <c r="S2617" s="72">
        <f t="shared" si="324"/>
        <v>36.72146165101703</v>
      </c>
    </row>
    <row r="2618" spans="1:19" x14ac:dyDescent="0.25">
      <c r="A2618" s="68">
        <f t="shared" si="327"/>
        <v>2616</v>
      </c>
      <c r="B2618" s="68" t="s">
        <v>14</v>
      </c>
      <c r="C2618" s="68" t="s">
        <v>1180</v>
      </c>
      <c r="D2618" s="68" t="s">
        <v>2399</v>
      </c>
      <c r="E2618" s="68" t="str">
        <f t="shared" si="325"/>
        <v>AD</v>
      </c>
      <c r="F2618" s="68" t="s">
        <v>1179</v>
      </c>
      <c r="G2618" s="68">
        <f t="shared" si="326"/>
        <v>160</v>
      </c>
      <c r="H2618" s="68">
        <f t="shared" si="328"/>
        <v>25</v>
      </c>
      <c r="I2618" s="68" t="str">
        <f t="shared" si="321"/>
        <v>160_25_AD</v>
      </c>
      <c r="J2618" s="60">
        <v>5.9950896820060198</v>
      </c>
      <c r="K2618" s="60">
        <v>37.440147984534804</v>
      </c>
      <c r="L2618" s="60">
        <v>66.437407004351002</v>
      </c>
      <c r="M2618" s="68">
        <v>243</v>
      </c>
      <c r="N2618" s="70">
        <f t="shared" si="322"/>
        <v>0.71336206896551724</v>
      </c>
      <c r="O2618" s="71">
        <v>428971345.13200003</v>
      </c>
      <c r="P2618" s="57">
        <f t="shared" si="323"/>
        <v>0.41982758908069889</v>
      </c>
      <c r="Q2618" s="68">
        <v>331</v>
      </c>
      <c r="R2618" s="68">
        <v>895</v>
      </c>
      <c r="S2618" s="72">
        <f t="shared" si="324"/>
        <v>36.624214890297274</v>
      </c>
    </row>
    <row r="2619" spans="1:19" x14ac:dyDescent="0.25">
      <c r="A2619" s="68">
        <f t="shared" si="327"/>
        <v>2617</v>
      </c>
      <c r="B2619" s="68" t="s">
        <v>14</v>
      </c>
      <c r="C2619" s="68" t="s">
        <v>1180</v>
      </c>
      <c r="D2619" s="68" t="s">
        <v>3088</v>
      </c>
      <c r="E2619" s="68" t="str">
        <f t="shared" si="325"/>
        <v>SERV</v>
      </c>
      <c r="F2619" s="68" t="s">
        <v>1179</v>
      </c>
      <c r="G2619" s="68">
        <f t="shared" si="326"/>
        <v>160</v>
      </c>
      <c r="H2619" s="68">
        <f t="shared" si="328"/>
        <v>25</v>
      </c>
      <c r="I2619" s="68" t="str">
        <f t="shared" si="321"/>
        <v>160_25_SERV</v>
      </c>
      <c r="J2619" s="60">
        <v>17.002545129543801</v>
      </c>
      <c r="K2619" s="60">
        <v>20.849469454545599</v>
      </c>
      <c r="L2619" s="60">
        <v>47.054756177727398</v>
      </c>
      <c r="M2619" s="68">
        <v>187</v>
      </c>
      <c r="N2619" s="70">
        <f t="shared" si="322"/>
        <v>0.28663793103448276</v>
      </c>
      <c r="O2619" s="71">
        <v>592808443.25999999</v>
      </c>
      <c r="P2619" s="57">
        <f t="shared" si="323"/>
        <v>0.58017241091930116</v>
      </c>
      <c r="Q2619" s="68">
        <v>133</v>
      </c>
      <c r="R2619" s="68">
        <v>321</v>
      </c>
      <c r="S2619" s="72">
        <f t="shared" si="324"/>
        <v>28.3022569206056</v>
      </c>
    </row>
    <row r="2620" spans="1:19" x14ac:dyDescent="0.25">
      <c r="A2620" s="68">
        <f t="shared" si="327"/>
        <v>2618</v>
      </c>
      <c r="B2620" s="68" t="s">
        <v>14</v>
      </c>
      <c r="C2620" s="68" t="s">
        <v>2987</v>
      </c>
      <c r="D2620" s="68" t="s">
        <v>3088</v>
      </c>
      <c r="E2620" s="68" t="str">
        <f t="shared" si="325"/>
        <v>SERV</v>
      </c>
      <c r="F2620" s="68" t="s">
        <v>2986</v>
      </c>
      <c r="G2620" s="68">
        <f t="shared" si="326"/>
        <v>160</v>
      </c>
      <c r="H2620" s="68">
        <f t="shared" si="328"/>
        <v>26</v>
      </c>
      <c r="I2620" s="68" t="str">
        <f t="shared" si="321"/>
        <v>160_26_SERV</v>
      </c>
      <c r="J2620" s="60">
        <v>14.971672057388799</v>
      </c>
      <c r="K2620" s="60">
        <v>40.3826799191446</v>
      </c>
      <c r="L2620" s="60">
        <v>84.356290517882599</v>
      </c>
      <c r="M2620" s="68">
        <v>1099</v>
      </c>
      <c r="N2620" s="70">
        <f t="shared" si="322"/>
        <v>1</v>
      </c>
      <c r="O2620" s="71">
        <v>30288557119.245499</v>
      </c>
      <c r="P2620" s="57">
        <f t="shared" si="323"/>
        <v>1</v>
      </c>
      <c r="Q2620" s="68">
        <v>787</v>
      </c>
      <c r="R2620" s="68">
        <v>2174</v>
      </c>
      <c r="S2620" s="72">
        <f t="shared" si="324"/>
        <v>46.570214164805328</v>
      </c>
    </row>
    <row r="2621" spans="1:19" x14ac:dyDescent="0.25">
      <c r="A2621" s="68">
        <f t="shared" si="327"/>
        <v>2619</v>
      </c>
      <c r="B2621" s="68" t="s">
        <v>14</v>
      </c>
      <c r="C2621" s="68" t="s">
        <v>1612</v>
      </c>
      <c r="D2621" s="68" t="s">
        <v>2399</v>
      </c>
      <c r="E2621" s="68" t="str">
        <f t="shared" si="325"/>
        <v>AD</v>
      </c>
      <c r="F2621" s="68" t="s">
        <v>1611</v>
      </c>
      <c r="G2621" s="68">
        <f t="shared" si="326"/>
        <v>160</v>
      </c>
      <c r="H2621" s="68">
        <f t="shared" si="328"/>
        <v>27</v>
      </c>
      <c r="I2621" s="68" t="str">
        <f t="shared" si="321"/>
        <v>160_27_AD</v>
      </c>
      <c r="J2621" s="60">
        <v>7.5623667657207498</v>
      </c>
      <c r="K2621" s="60">
        <v>27.9666396920362</v>
      </c>
      <c r="L2621" s="60">
        <v>45.797318035688903</v>
      </c>
      <c r="M2621" s="68">
        <v>184</v>
      </c>
      <c r="N2621" s="70">
        <f t="shared" si="322"/>
        <v>0.92031872509960155</v>
      </c>
      <c r="O2621" s="71">
        <v>3999015432.1191301</v>
      </c>
      <c r="P2621" s="57">
        <f t="shared" si="323"/>
        <v>0.80133228246604737</v>
      </c>
      <c r="Q2621" s="68">
        <v>231</v>
      </c>
      <c r="R2621" s="68">
        <v>1930</v>
      </c>
      <c r="S2621" s="72">
        <f t="shared" si="324"/>
        <v>27.108774831148619</v>
      </c>
    </row>
    <row r="2622" spans="1:19" x14ac:dyDescent="0.25">
      <c r="A2622" s="68">
        <f t="shared" si="327"/>
        <v>2620</v>
      </c>
      <c r="B2622" s="68" t="s">
        <v>14</v>
      </c>
      <c r="C2622" s="68" t="s">
        <v>1612</v>
      </c>
      <c r="D2622" s="68" t="s">
        <v>3088</v>
      </c>
      <c r="E2622" s="68" t="str">
        <f t="shared" si="325"/>
        <v>SERV</v>
      </c>
      <c r="F2622" s="68" t="s">
        <v>1611</v>
      </c>
      <c r="G2622" s="68">
        <f t="shared" si="326"/>
        <v>160</v>
      </c>
      <c r="H2622" s="68">
        <f t="shared" si="328"/>
        <v>27</v>
      </c>
      <c r="I2622" s="68" t="str">
        <f t="shared" si="321"/>
        <v>160_27_SERV</v>
      </c>
      <c r="J2622" s="60">
        <v>43.885721031162703</v>
      </c>
      <c r="K2622" s="60">
        <v>10.517237018323099</v>
      </c>
      <c r="L2622" s="60">
        <v>24.910708745316501</v>
      </c>
      <c r="M2622" s="68">
        <v>23</v>
      </c>
      <c r="N2622" s="70">
        <f t="shared" si="322"/>
        <v>7.9681274900398405E-2</v>
      </c>
      <c r="O2622" s="71">
        <v>991442982.72523797</v>
      </c>
      <c r="P2622" s="57">
        <f t="shared" si="323"/>
        <v>0.19866771753395265</v>
      </c>
      <c r="Q2622" s="68">
        <v>20</v>
      </c>
      <c r="R2622" s="68">
        <v>26</v>
      </c>
      <c r="S2622" s="72">
        <f t="shared" si="324"/>
        <v>26.437888931600767</v>
      </c>
    </row>
    <row r="2623" spans="1:19" x14ac:dyDescent="0.25">
      <c r="A2623" s="68">
        <f t="shared" si="327"/>
        <v>2621</v>
      </c>
      <c r="B2623" s="68" t="s">
        <v>14</v>
      </c>
      <c r="C2623" s="68" t="s">
        <v>82</v>
      </c>
      <c r="D2623" s="68" t="s">
        <v>2399</v>
      </c>
      <c r="E2623" s="68" t="str">
        <f t="shared" si="325"/>
        <v>AD</v>
      </c>
      <c r="F2623" s="68" t="s">
        <v>81</v>
      </c>
      <c r="G2623" s="68">
        <f t="shared" si="326"/>
        <v>160</v>
      </c>
      <c r="H2623" s="68">
        <f t="shared" si="328"/>
        <v>28</v>
      </c>
      <c r="I2623" s="68" t="str">
        <f t="shared" si="321"/>
        <v>160_28_AD</v>
      </c>
      <c r="J2623" s="60">
        <v>16.021204509616101</v>
      </c>
      <c r="K2623" s="60">
        <v>27.240253323474001</v>
      </c>
      <c r="L2623" s="60">
        <v>68.643362338849997</v>
      </c>
      <c r="M2623" s="68">
        <v>751</v>
      </c>
      <c r="N2623" s="70">
        <f t="shared" si="322"/>
        <v>0.67266187050359716</v>
      </c>
      <c r="O2623" s="71">
        <v>807104197.87</v>
      </c>
      <c r="P2623" s="57">
        <f t="shared" si="323"/>
        <v>0.38459745427080494</v>
      </c>
      <c r="Q2623" s="68">
        <v>374</v>
      </c>
      <c r="R2623" s="68">
        <v>1753</v>
      </c>
      <c r="S2623" s="72">
        <f t="shared" si="324"/>
        <v>37.301606723980036</v>
      </c>
    </row>
    <row r="2624" spans="1:19" x14ac:dyDescent="0.25">
      <c r="A2624" s="68">
        <f t="shared" si="327"/>
        <v>2622</v>
      </c>
      <c r="B2624" s="68" t="s">
        <v>14</v>
      </c>
      <c r="C2624" s="68" t="s">
        <v>82</v>
      </c>
      <c r="D2624" s="68" t="s">
        <v>3088</v>
      </c>
      <c r="E2624" s="68" t="str">
        <f t="shared" si="325"/>
        <v>SERV</v>
      </c>
      <c r="F2624" s="68" t="s">
        <v>81</v>
      </c>
      <c r="G2624" s="68">
        <f t="shared" si="326"/>
        <v>160</v>
      </c>
      <c r="H2624" s="68">
        <f t="shared" si="328"/>
        <v>28</v>
      </c>
      <c r="I2624" s="68" t="str">
        <f t="shared" si="321"/>
        <v>160_28_SERV</v>
      </c>
      <c r="J2624" s="60">
        <v>21.642235634701802</v>
      </c>
      <c r="K2624" s="60">
        <v>12.5369613909621</v>
      </c>
      <c r="L2624" s="60">
        <v>56.558620080164197</v>
      </c>
      <c r="M2624" s="68">
        <v>408</v>
      </c>
      <c r="N2624" s="70">
        <f t="shared" si="322"/>
        <v>0.3273381294964029</v>
      </c>
      <c r="O2624" s="71">
        <v>1291464549.5499899</v>
      </c>
      <c r="P2624" s="57">
        <f t="shared" si="323"/>
        <v>0.61540254572919506</v>
      </c>
      <c r="Q2624" s="68">
        <v>182</v>
      </c>
      <c r="R2624" s="68">
        <v>505</v>
      </c>
      <c r="S2624" s="72">
        <f t="shared" si="324"/>
        <v>30.245939035276034</v>
      </c>
    </row>
    <row r="2625" spans="1:19" x14ac:dyDescent="0.25">
      <c r="A2625" s="68">
        <f t="shared" si="327"/>
        <v>2623</v>
      </c>
      <c r="B2625" s="68" t="s">
        <v>14</v>
      </c>
      <c r="C2625" s="68" t="s">
        <v>2710</v>
      </c>
      <c r="D2625" s="68" t="s">
        <v>2860</v>
      </c>
      <c r="E2625" s="68" t="str">
        <f t="shared" si="325"/>
        <v>OP</v>
      </c>
      <c r="F2625" s="68" t="s">
        <v>2709</v>
      </c>
      <c r="G2625" s="68">
        <f t="shared" si="326"/>
        <v>160</v>
      </c>
      <c r="H2625" s="68">
        <f t="shared" si="328"/>
        <v>29</v>
      </c>
      <c r="I2625" s="68" t="str">
        <f t="shared" si="321"/>
        <v>160_29_OP</v>
      </c>
      <c r="J2625" s="60">
        <v>40.2118446809476</v>
      </c>
      <c r="K2625" s="60">
        <v>77.359682061824799</v>
      </c>
      <c r="L2625" s="60">
        <v>35.909322005287798</v>
      </c>
      <c r="M2625" s="68">
        <v>191</v>
      </c>
      <c r="N2625" s="70">
        <f t="shared" si="322"/>
        <v>0.9</v>
      </c>
      <c r="O2625" s="71">
        <v>226973762.49000001</v>
      </c>
      <c r="P2625" s="57">
        <f t="shared" si="323"/>
        <v>0.9784266724508075</v>
      </c>
      <c r="Q2625" s="68">
        <v>63</v>
      </c>
      <c r="R2625" s="68">
        <v>211</v>
      </c>
      <c r="S2625" s="72">
        <f t="shared" si="324"/>
        <v>51.160282916020066</v>
      </c>
    </row>
    <row r="2626" spans="1:19" x14ac:dyDescent="0.25">
      <c r="A2626" s="68">
        <f t="shared" si="327"/>
        <v>2624</v>
      </c>
      <c r="B2626" s="68" t="s">
        <v>14</v>
      </c>
      <c r="C2626" s="68" t="s">
        <v>2710</v>
      </c>
      <c r="D2626" s="68" t="s">
        <v>2893</v>
      </c>
      <c r="E2626" s="68" t="str">
        <f t="shared" si="325"/>
        <v>SOP</v>
      </c>
      <c r="F2626" s="68" t="s">
        <v>2709</v>
      </c>
      <c r="G2626" s="68">
        <f t="shared" si="326"/>
        <v>160</v>
      </c>
      <c r="H2626" s="68">
        <f t="shared" si="328"/>
        <v>29</v>
      </c>
      <c r="I2626" s="68" t="str">
        <f t="shared" si="321"/>
        <v>160_29_SOP</v>
      </c>
      <c r="J2626" s="60">
        <v>34.045102904051099</v>
      </c>
      <c r="K2626" s="60">
        <v>44.663846940987597</v>
      </c>
      <c r="L2626" s="60">
        <v>42.2612449365825</v>
      </c>
      <c r="M2626" s="68">
        <v>9</v>
      </c>
      <c r="N2626" s="70">
        <f t="shared" si="322"/>
        <v>0.1</v>
      </c>
      <c r="O2626" s="71">
        <v>5004543.99</v>
      </c>
      <c r="P2626" s="57">
        <f t="shared" si="323"/>
        <v>2.1573327549192476E-2</v>
      </c>
      <c r="Q2626" s="68">
        <v>7</v>
      </c>
      <c r="R2626" s="68">
        <v>9</v>
      </c>
      <c r="S2626" s="72">
        <f t="shared" si="324"/>
        <v>40.323398260540394</v>
      </c>
    </row>
    <row r="2627" spans="1:19" x14ac:dyDescent="0.25">
      <c r="A2627" s="68">
        <f t="shared" si="327"/>
        <v>2625</v>
      </c>
      <c r="B2627" s="68" t="s">
        <v>14</v>
      </c>
      <c r="C2627" s="68" t="s">
        <v>2031</v>
      </c>
      <c r="D2627" s="68" t="s">
        <v>2399</v>
      </c>
      <c r="E2627" s="68" t="str">
        <f t="shared" si="325"/>
        <v>AD</v>
      </c>
      <c r="F2627" s="68" t="s">
        <v>2030</v>
      </c>
      <c r="G2627" s="68">
        <f t="shared" si="326"/>
        <v>160</v>
      </c>
      <c r="H2627" s="68">
        <f t="shared" si="328"/>
        <v>30</v>
      </c>
      <c r="I2627" s="68" t="str">
        <f t="shared" ref="I2627:I2690" si="329">CONCATENATE(G2627,"_",H2627,"_",E2627)</f>
        <v>160_30_AD</v>
      </c>
      <c r="J2627" s="60">
        <v>44.102311140112697</v>
      </c>
      <c r="K2627" s="60">
        <v>9.4490058364911302</v>
      </c>
      <c r="L2627" s="60">
        <v>41.010065501405201</v>
      </c>
      <c r="M2627" s="68">
        <v>13</v>
      </c>
      <c r="N2627" s="70">
        <f t="shared" ref="N2627:N2690" si="330">Q2627/SUMIF($C$3:$C$3832,C2627,$Q$3:$Q$3832)</f>
        <v>2.5236593059936908E-2</v>
      </c>
      <c r="O2627" s="71">
        <v>5662542.1399999997</v>
      </c>
      <c r="P2627" s="57">
        <f t="shared" ref="P2627:P2690" si="331">O2627/SUMIF($C$3:$C$3832,C2627,$O$3:$O$3832)</f>
        <v>4.2913768775074178E-3</v>
      </c>
      <c r="Q2627" s="68">
        <v>8</v>
      </c>
      <c r="R2627" s="68">
        <v>13</v>
      </c>
      <c r="S2627" s="72">
        <f t="shared" ref="S2627:S2690" si="332">AVERAGE(J2627:L2627)</f>
        <v>31.520460826003006</v>
      </c>
    </row>
    <row r="2628" spans="1:19" x14ac:dyDescent="0.25">
      <c r="A2628" s="68">
        <f t="shared" si="327"/>
        <v>2626</v>
      </c>
      <c r="B2628" s="68" t="s">
        <v>14</v>
      </c>
      <c r="C2628" s="68" t="s">
        <v>2031</v>
      </c>
      <c r="D2628" s="68" t="s">
        <v>2860</v>
      </c>
      <c r="E2628" s="68" t="str">
        <f t="shared" ref="E2628:E2691" si="333">IF(D2628="Adquisiciones","AD",IF(D2628="Arrendamientos","AR",IF(D2628="Servicios","SERV",IF(D2628="Obra pública","OP",IF(D2628="Servicios relacionados con la OP","SOP","")))))</f>
        <v>OP</v>
      </c>
      <c r="F2628" s="68" t="s">
        <v>2030</v>
      </c>
      <c r="G2628" s="68">
        <f t="shared" ref="G2628:G2691" si="334">IF(B2628&lt;&gt;B2627,G2627+1,G2627)</f>
        <v>160</v>
      </c>
      <c r="H2628" s="68">
        <f t="shared" si="328"/>
        <v>30</v>
      </c>
      <c r="I2628" s="68" t="str">
        <f t="shared" si="329"/>
        <v>160_30_OP</v>
      </c>
      <c r="J2628" s="60">
        <v>34.898413048474701</v>
      </c>
      <c r="K2628" s="60">
        <v>23.180414726928799</v>
      </c>
      <c r="L2628" s="60">
        <v>28.8398616317121</v>
      </c>
      <c r="M2628" s="68">
        <v>275</v>
      </c>
      <c r="N2628" s="70">
        <f t="shared" si="330"/>
        <v>0.24921135646687698</v>
      </c>
      <c r="O2628" s="71">
        <v>141740478.66999999</v>
      </c>
      <c r="P2628" s="57">
        <f t="shared" si="331"/>
        <v>0.10741850528131722</v>
      </c>
      <c r="Q2628" s="68">
        <v>79</v>
      </c>
      <c r="R2628" s="68">
        <v>288</v>
      </c>
      <c r="S2628" s="72">
        <f t="shared" si="332"/>
        <v>28.972896469038531</v>
      </c>
    </row>
    <row r="2629" spans="1:19" x14ac:dyDescent="0.25">
      <c r="A2629" s="68">
        <f t="shared" ref="A2629:A2692" si="335">A2628+1</f>
        <v>2627</v>
      </c>
      <c r="B2629" s="68" t="s">
        <v>14</v>
      </c>
      <c r="C2629" s="68" t="s">
        <v>2031</v>
      </c>
      <c r="D2629" s="68" t="s">
        <v>3088</v>
      </c>
      <c r="E2629" s="68" t="str">
        <f t="shared" si="333"/>
        <v>SERV</v>
      </c>
      <c r="F2629" s="68" t="s">
        <v>2030</v>
      </c>
      <c r="G2629" s="68">
        <f t="shared" si="334"/>
        <v>160</v>
      </c>
      <c r="H2629" s="68">
        <f t="shared" si="328"/>
        <v>30</v>
      </c>
      <c r="I2629" s="68" t="str">
        <f t="shared" si="329"/>
        <v>160_30_SERV</v>
      </c>
      <c r="J2629" s="60">
        <v>29.676484712737601</v>
      </c>
      <c r="K2629" s="60">
        <v>13.220651509397801</v>
      </c>
      <c r="L2629" s="60">
        <v>46.243469876468403</v>
      </c>
      <c r="M2629" s="68">
        <v>1269</v>
      </c>
      <c r="N2629" s="70">
        <f t="shared" si="330"/>
        <v>0.72555205047318616</v>
      </c>
      <c r="O2629" s="71">
        <v>1172113372.5599999</v>
      </c>
      <c r="P2629" s="57">
        <f t="shared" si="331"/>
        <v>0.8882901178411754</v>
      </c>
      <c r="Q2629" s="68">
        <v>230</v>
      </c>
      <c r="R2629" s="68">
        <v>1324</v>
      </c>
      <c r="S2629" s="72">
        <f t="shared" si="332"/>
        <v>29.713535366201267</v>
      </c>
    </row>
    <row r="2630" spans="1:19" x14ac:dyDescent="0.25">
      <c r="A2630" s="68">
        <f t="shared" si="335"/>
        <v>2628</v>
      </c>
      <c r="B2630" s="68" t="s">
        <v>14</v>
      </c>
      <c r="C2630" s="68" t="s">
        <v>2301</v>
      </c>
      <c r="D2630" s="68" t="s">
        <v>2399</v>
      </c>
      <c r="E2630" s="68" t="str">
        <f t="shared" si="333"/>
        <v>AD</v>
      </c>
      <c r="F2630" s="68" t="s">
        <v>2300</v>
      </c>
      <c r="G2630" s="68">
        <f t="shared" si="334"/>
        <v>160</v>
      </c>
      <c r="H2630" s="68">
        <f t="shared" si="328"/>
        <v>31</v>
      </c>
      <c r="I2630" s="68" t="str">
        <f t="shared" si="329"/>
        <v>160_31_AD</v>
      </c>
      <c r="J2630" s="60">
        <v>37.711848837511901</v>
      </c>
      <c r="K2630" s="60">
        <v>45.671063962041799</v>
      </c>
      <c r="L2630" s="60">
        <v>38.666502362269803</v>
      </c>
      <c r="M2630" s="68">
        <v>100</v>
      </c>
      <c r="N2630" s="70">
        <f t="shared" si="330"/>
        <v>0.27192982456140352</v>
      </c>
      <c r="O2630" s="71">
        <v>107509531.33399899</v>
      </c>
      <c r="P2630" s="57">
        <f t="shared" si="331"/>
        <v>0.2693187530915126</v>
      </c>
      <c r="Q2630" s="68">
        <v>31</v>
      </c>
      <c r="R2630" s="68">
        <v>104</v>
      </c>
      <c r="S2630" s="72">
        <f t="shared" si="332"/>
        <v>40.683138387274504</v>
      </c>
    </row>
    <row r="2631" spans="1:19" x14ac:dyDescent="0.25">
      <c r="A2631" s="68">
        <f t="shared" si="335"/>
        <v>2629</v>
      </c>
      <c r="B2631" s="68" t="s">
        <v>14</v>
      </c>
      <c r="C2631" s="68" t="s">
        <v>2301</v>
      </c>
      <c r="D2631" s="68" t="s">
        <v>2860</v>
      </c>
      <c r="E2631" s="68" t="str">
        <f t="shared" si="333"/>
        <v>OP</v>
      </c>
      <c r="F2631" s="69" t="s">
        <v>2300</v>
      </c>
      <c r="G2631" s="68">
        <f t="shared" si="334"/>
        <v>160</v>
      </c>
      <c r="H2631" s="68">
        <f t="shared" si="328"/>
        <v>31</v>
      </c>
      <c r="I2631" s="68" t="str">
        <f t="shared" si="329"/>
        <v>160_31_OP</v>
      </c>
      <c r="J2631" s="60">
        <v>46.8642299946234</v>
      </c>
      <c r="K2631" s="60">
        <v>44.270034106300599</v>
      </c>
      <c r="L2631" s="60">
        <v>33.961076357530096</v>
      </c>
      <c r="M2631" s="68">
        <v>18</v>
      </c>
      <c r="N2631" s="70">
        <f t="shared" si="330"/>
        <v>0.12280701754385964</v>
      </c>
      <c r="O2631" s="71">
        <v>13400261.699999901</v>
      </c>
      <c r="P2631" s="57">
        <f t="shared" si="331"/>
        <v>3.356857505900622E-2</v>
      </c>
      <c r="Q2631" s="68">
        <v>14</v>
      </c>
      <c r="R2631" s="68">
        <v>18</v>
      </c>
      <c r="S2631" s="72">
        <f t="shared" si="332"/>
        <v>41.698446819484701</v>
      </c>
    </row>
    <row r="2632" spans="1:19" x14ac:dyDescent="0.25">
      <c r="A2632" s="68">
        <f t="shared" si="335"/>
        <v>2630</v>
      </c>
      <c r="B2632" s="68" t="s">
        <v>14</v>
      </c>
      <c r="C2632" s="68" t="s">
        <v>2301</v>
      </c>
      <c r="D2632" s="68" t="s">
        <v>3088</v>
      </c>
      <c r="E2632" s="68" t="str">
        <f t="shared" si="333"/>
        <v>SERV</v>
      </c>
      <c r="F2632" s="68" t="s">
        <v>2300</v>
      </c>
      <c r="G2632" s="68">
        <f t="shared" si="334"/>
        <v>160</v>
      </c>
      <c r="H2632" s="68">
        <f t="shared" si="328"/>
        <v>31</v>
      </c>
      <c r="I2632" s="68" t="str">
        <f t="shared" si="329"/>
        <v>160_31_SERV</v>
      </c>
      <c r="J2632" s="60">
        <v>25.605387689350799</v>
      </c>
      <c r="K2632" s="60">
        <v>34.626464961005098</v>
      </c>
      <c r="L2632" s="60">
        <v>59.779265756485998</v>
      </c>
      <c r="M2632" s="68">
        <v>181</v>
      </c>
      <c r="N2632" s="70">
        <f t="shared" si="330"/>
        <v>0.60526315789473684</v>
      </c>
      <c r="O2632" s="71">
        <v>278280868.95999902</v>
      </c>
      <c r="P2632" s="57">
        <f t="shared" si="331"/>
        <v>0.69711267184948111</v>
      </c>
      <c r="Q2632" s="68">
        <v>69</v>
      </c>
      <c r="R2632" s="68">
        <v>214</v>
      </c>
      <c r="S2632" s="72">
        <f t="shared" si="332"/>
        <v>40.00370613561396</v>
      </c>
    </row>
    <row r="2633" spans="1:19" x14ac:dyDescent="0.25">
      <c r="A2633" s="68">
        <f t="shared" si="335"/>
        <v>2631</v>
      </c>
      <c r="B2633" s="68" t="s">
        <v>14</v>
      </c>
      <c r="C2633" s="68" t="s">
        <v>2044</v>
      </c>
      <c r="D2633" s="68" t="s">
        <v>2399</v>
      </c>
      <c r="E2633" s="68" t="str">
        <f t="shared" si="333"/>
        <v>AD</v>
      </c>
      <c r="F2633" s="68" t="s">
        <v>2043</v>
      </c>
      <c r="G2633" s="68">
        <f t="shared" si="334"/>
        <v>160</v>
      </c>
      <c r="H2633" s="68">
        <f t="shared" ref="H2633:H2696" si="336">IF(B2633&lt;&gt;B2632,1,IF(C2633&lt;&gt;C2632,H2632+1,H2632))</f>
        <v>32</v>
      </c>
      <c r="I2633" s="68" t="str">
        <f t="shared" si="329"/>
        <v>160_32_AD</v>
      </c>
      <c r="J2633" s="60">
        <v>50.498311145460697</v>
      </c>
      <c r="K2633" s="60">
        <v>65.620917941140206</v>
      </c>
      <c r="L2633" s="60">
        <v>31.140216483928601</v>
      </c>
      <c r="M2633" s="68">
        <v>25</v>
      </c>
      <c r="N2633" s="70">
        <f t="shared" si="330"/>
        <v>0.16666666666666666</v>
      </c>
      <c r="O2633" s="71">
        <v>39143981.960000001</v>
      </c>
      <c r="P2633" s="57">
        <f t="shared" si="331"/>
        <v>0.21039137806777891</v>
      </c>
      <c r="Q2633" s="68">
        <v>14</v>
      </c>
      <c r="R2633" s="68">
        <v>25</v>
      </c>
      <c r="S2633" s="72">
        <f t="shared" si="332"/>
        <v>49.086481856843172</v>
      </c>
    </row>
    <row r="2634" spans="1:19" x14ac:dyDescent="0.25">
      <c r="A2634" s="68">
        <f t="shared" si="335"/>
        <v>2632</v>
      </c>
      <c r="B2634" s="68" t="s">
        <v>14</v>
      </c>
      <c r="C2634" s="68" t="s">
        <v>2044</v>
      </c>
      <c r="D2634" s="68" t="s">
        <v>2860</v>
      </c>
      <c r="E2634" s="68" t="str">
        <f t="shared" si="333"/>
        <v>OP</v>
      </c>
      <c r="F2634" s="68" t="s">
        <v>2043</v>
      </c>
      <c r="G2634" s="68">
        <f t="shared" si="334"/>
        <v>160</v>
      </c>
      <c r="H2634" s="68">
        <f t="shared" si="336"/>
        <v>32</v>
      </c>
      <c r="I2634" s="68" t="str">
        <f t="shared" si="329"/>
        <v>160_32_OP</v>
      </c>
      <c r="J2634" s="60">
        <v>44.214548380436199</v>
      </c>
      <c r="K2634" s="60">
        <v>65.973019616916403</v>
      </c>
      <c r="L2634" s="60">
        <v>45.387668768967401</v>
      </c>
      <c r="M2634" s="68">
        <v>17</v>
      </c>
      <c r="N2634" s="70">
        <f t="shared" si="330"/>
        <v>0.15476190476190477</v>
      </c>
      <c r="O2634" s="71">
        <v>68684605.983999997</v>
      </c>
      <c r="P2634" s="57">
        <f t="shared" si="331"/>
        <v>0.36916655336145504</v>
      </c>
      <c r="Q2634" s="68">
        <v>13</v>
      </c>
      <c r="R2634" s="68">
        <v>17</v>
      </c>
      <c r="S2634" s="72">
        <f t="shared" si="332"/>
        <v>51.858412255440008</v>
      </c>
    </row>
    <row r="2635" spans="1:19" x14ac:dyDescent="0.25">
      <c r="A2635" s="68">
        <f t="shared" si="335"/>
        <v>2633</v>
      </c>
      <c r="B2635" s="68" t="s">
        <v>14</v>
      </c>
      <c r="C2635" s="68" t="s">
        <v>2044</v>
      </c>
      <c r="D2635" s="68" t="s">
        <v>3088</v>
      </c>
      <c r="E2635" s="68" t="str">
        <f t="shared" si="333"/>
        <v>SERV</v>
      </c>
      <c r="F2635" s="68" t="s">
        <v>2043</v>
      </c>
      <c r="G2635" s="68">
        <f t="shared" si="334"/>
        <v>160</v>
      </c>
      <c r="H2635" s="68">
        <f t="shared" si="336"/>
        <v>32</v>
      </c>
      <c r="I2635" s="68" t="str">
        <f t="shared" si="329"/>
        <v>160_32_SERV</v>
      </c>
      <c r="J2635" s="60">
        <v>56.580498148529699</v>
      </c>
      <c r="K2635" s="60">
        <v>73.935982252119004</v>
      </c>
      <c r="L2635" s="60">
        <v>37.4170887241362</v>
      </c>
      <c r="M2635" s="68">
        <v>91</v>
      </c>
      <c r="N2635" s="70">
        <f t="shared" si="330"/>
        <v>0.47619047619047616</v>
      </c>
      <c r="O2635" s="71">
        <v>65647508.450000003</v>
      </c>
      <c r="P2635" s="57">
        <f t="shared" si="331"/>
        <v>0.35284273796225868</v>
      </c>
      <c r="Q2635" s="68">
        <v>40</v>
      </c>
      <c r="R2635" s="68">
        <v>91</v>
      </c>
      <c r="S2635" s="72">
        <f t="shared" si="332"/>
        <v>55.977856374928301</v>
      </c>
    </row>
    <row r="2636" spans="1:19" x14ac:dyDescent="0.25">
      <c r="A2636" s="68">
        <f t="shared" si="335"/>
        <v>2634</v>
      </c>
      <c r="B2636" s="68" t="s">
        <v>14</v>
      </c>
      <c r="C2636" s="68" t="s">
        <v>2044</v>
      </c>
      <c r="D2636" s="68" t="s">
        <v>2893</v>
      </c>
      <c r="E2636" s="68" t="str">
        <f t="shared" si="333"/>
        <v>SOP</v>
      </c>
      <c r="F2636" s="68" t="s">
        <v>2043</v>
      </c>
      <c r="G2636" s="68">
        <f t="shared" si="334"/>
        <v>160</v>
      </c>
      <c r="H2636" s="68">
        <f t="shared" si="336"/>
        <v>32</v>
      </c>
      <c r="I2636" s="68" t="str">
        <f t="shared" si="329"/>
        <v>160_32_SOP</v>
      </c>
      <c r="J2636" s="60">
        <v>32.102156753805403</v>
      </c>
      <c r="K2636" s="60">
        <v>62.085638660510398</v>
      </c>
      <c r="L2636" s="60">
        <v>39.749594524501902</v>
      </c>
      <c r="M2636" s="68">
        <v>34</v>
      </c>
      <c r="N2636" s="70">
        <f t="shared" si="330"/>
        <v>0.20238095238095238</v>
      </c>
      <c r="O2636" s="71">
        <v>12577069.470000001</v>
      </c>
      <c r="P2636" s="57">
        <f t="shared" si="331"/>
        <v>6.759933060850741E-2</v>
      </c>
      <c r="Q2636" s="68">
        <v>17</v>
      </c>
      <c r="R2636" s="68">
        <v>34</v>
      </c>
      <c r="S2636" s="72">
        <f t="shared" si="332"/>
        <v>44.645796646272572</v>
      </c>
    </row>
    <row r="2637" spans="1:19" x14ac:dyDescent="0.25">
      <c r="A2637" s="68">
        <f t="shared" si="335"/>
        <v>2635</v>
      </c>
      <c r="B2637" s="68" t="s">
        <v>14</v>
      </c>
      <c r="C2637" s="68" t="s">
        <v>1519</v>
      </c>
      <c r="D2637" s="68" t="s">
        <v>2399</v>
      </c>
      <c r="E2637" s="68" t="str">
        <f t="shared" si="333"/>
        <v>AD</v>
      </c>
      <c r="F2637" s="68" t="s">
        <v>1518</v>
      </c>
      <c r="G2637" s="68">
        <f t="shared" si="334"/>
        <v>160</v>
      </c>
      <c r="H2637" s="68">
        <f t="shared" si="336"/>
        <v>33</v>
      </c>
      <c r="I2637" s="68" t="str">
        <f t="shared" si="329"/>
        <v>160_33_AD</v>
      </c>
      <c r="J2637" s="60">
        <v>28.279726110365601</v>
      </c>
      <c r="K2637" s="60">
        <v>38.966525756887002</v>
      </c>
      <c r="L2637" s="60">
        <v>84.387932966767806</v>
      </c>
      <c r="M2637" s="68">
        <v>447</v>
      </c>
      <c r="N2637" s="70">
        <f t="shared" si="330"/>
        <v>0.67741935483870963</v>
      </c>
      <c r="O2637" s="71">
        <v>2567787215.0250001</v>
      </c>
      <c r="P2637" s="57">
        <f t="shared" si="331"/>
        <v>0.72827124773435814</v>
      </c>
      <c r="Q2637" s="68">
        <v>273</v>
      </c>
      <c r="R2637" s="68">
        <v>1042</v>
      </c>
      <c r="S2637" s="72">
        <f t="shared" si="332"/>
        <v>50.544728278006801</v>
      </c>
    </row>
    <row r="2638" spans="1:19" x14ac:dyDescent="0.25">
      <c r="A2638" s="68">
        <f t="shared" si="335"/>
        <v>2636</v>
      </c>
      <c r="B2638" s="68" t="s">
        <v>14</v>
      </c>
      <c r="C2638" s="68" t="s">
        <v>1519</v>
      </c>
      <c r="D2638" s="68" t="s">
        <v>2860</v>
      </c>
      <c r="E2638" s="68" t="str">
        <f t="shared" si="333"/>
        <v>OP</v>
      </c>
      <c r="F2638" s="68" t="s">
        <v>1518</v>
      </c>
      <c r="G2638" s="68">
        <f t="shared" si="334"/>
        <v>160</v>
      </c>
      <c r="H2638" s="68">
        <f t="shared" si="336"/>
        <v>33</v>
      </c>
      <c r="I2638" s="68" t="str">
        <f t="shared" si="329"/>
        <v>160_33_OP</v>
      </c>
      <c r="J2638" s="60">
        <v>39.362926478204699</v>
      </c>
      <c r="K2638" s="60">
        <v>50.476725658332498</v>
      </c>
      <c r="L2638" s="60">
        <v>29.732459846086702</v>
      </c>
      <c r="M2638" s="68">
        <v>21</v>
      </c>
      <c r="N2638" s="70">
        <f t="shared" si="330"/>
        <v>3.7220843672456573E-2</v>
      </c>
      <c r="O2638" s="71">
        <v>25444823.0699999</v>
      </c>
      <c r="P2638" s="57">
        <f t="shared" si="331"/>
        <v>7.216615511261665E-3</v>
      </c>
      <c r="Q2638" s="68">
        <v>15</v>
      </c>
      <c r="R2638" s="68">
        <v>36</v>
      </c>
      <c r="S2638" s="72">
        <f t="shared" si="332"/>
        <v>39.857370660874629</v>
      </c>
    </row>
    <row r="2639" spans="1:19" x14ac:dyDescent="0.25">
      <c r="A2639" s="68">
        <f t="shared" si="335"/>
        <v>2637</v>
      </c>
      <c r="B2639" s="68" t="s">
        <v>14</v>
      </c>
      <c r="C2639" s="68" t="s">
        <v>1519</v>
      </c>
      <c r="D2639" s="68" t="s">
        <v>3088</v>
      </c>
      <c r="E2639" s="68" t="str">
        <f t="shared" si="333"/>
        <v>SERV</v>
      </c>
      <c r="F2639" s="68" t="s">
        <v>1518</v>
      </c>
      <c r="G2639" s="68">
        <f t="shared" si="334"/>
        <v>160</v>
      </c>
      <c r="H2639" s="68">
        <f t="shared" si="336"/>
        <v>33</v>
      </c>
      <c r="I2639" s="68" t="str">
        <f t="shared" si="329"/>
        <v>160_33_SERV</v>
      </c>
      <c r="J2639" s="60">
        <v>27.0920952086122</v>
      </c>
      <c r="K2639" s="60">
        <v>39.917631866279997</v>
      </c>
      <c r="L2639" s="60">
        <v>67.7572612113688</v>
      </c>
      <c r="M2639" s="68">
        <v>228</v>
      </c>
      <c r="N2639" s="70">
        <f t="shared" si="330"/>
        <v>0.27295285359801491</v>
      </c>
      <c r="O2639" s="71">
        <v>929212055.19999897</v>
      </c>
      <c r="P2639" s="57">
        <f t="shared" si="331"/>
        <v>0.26354147216350321</v>
      </c>
      <c r="Q2639" s="68">
        <v>110</v>
      </c>
      <c r="R2639" s="68">
        <v>294</v>
      </c>
      <c r="S2639" s="72">
        <f t="shared" si="332"/>
        <v>44.922329428753663</v>
      </c>
    </row>
    <row r="2640" spans="1:19" x14ac:dyDescent="0.25">
      <c r="A2640" s="68">
        <f t="shared" si="335"/>
        <v>2638</v>
      </c>
      <c r="B2640" s="68" t="s">
        <v>14</v>
      </c>
      <c r="C2640" s="68" t="s">
        <v>1519</v>
      </c>
      <c r="D2640" s="68" t="s">
        <v>2893</v>
      </c>
      <c r="E2640" s="68" t="str">
        <f t="shared" si="333"/>
        <v>SOP</v>
      </c>
      <c r="F2640" s="68" t="s">
        <v>1518</v>
      </c>
      <c r="G2640" s="68">
        <f t="shared" si="334"/>
        <v>160</v>
      </c>
      <c r="H2640" s="68">
        <f t="shared" si="336"/>
        <v>33</v>
      </c>
      <c r="I2640" s="68" t="str">
        <f t="shared" si="329"/>
        <v>160_33_SOP</v>
      </c>
      <c r="J2640" s="60">
        <v>45.421190988095702</v>
      </c>
      <c r="K2640" s="60">
        <v>52.8066335107873</v>
      </c>
      <c r="L2640" s="60">
        <v>58.959139271686396</v>
      </c>
      <c r="M2640" s="68">
        <v>5</v>
      </c>
      <c r="N2640" s="70">
        <f t="shared" si="330"/>
        <v>1.2406947890818859E-2</v>
      </c>
      <c r="O2640" s="71">
        <v>3422433.79</v>
      </c>
      <c r="P2640" s="57">
        <f t="shared" si="331"/>
        <v>9.7066459087703717E-4</v>
      </c>
      <c r="Q2640" s="68">
        <v>5</v>
      </c>
      <c r="R2640" s="68">
        <v>5</v>
      </c>
      <c r="S2640" s="72">
        <f t="shared" si="332"/>
        <v>52.395654590189793</v>
      </c>
    </row>
    <row r="2641" spans="1:19" x14ac:dyDescent="0.25">
      <c r="A2641" s="68">
        <f t="shared" si="335"/>
        <v>2639</v>
      </c>
      <c r="B2641" s="68" t="s">
        <v>14</v>
      </c>
      <c r="C2641" s="68" t="s">
        <v>1137</v>
      </c>
      <c r="D2641" s="68" t="s">
        <v>2399</v>
      </c>
      <c r="E2641" s="68" t="str">
        <f t="shared" si="333"/>
        <v>AD</v>
      </c>
      <c r="F2641" s="68" t="s">
        <v>1136</v>
      </c>
      <c r="G2641" s="68">
        <f t="shared" si="334"/>
        <v>160</v>
      </c>
      <c r="H2641" s="68">
        <f t="shared" si="336"/>
        <v>34</v>
      </c>
      <c r="I2641" s="68" t="str">
        <f t="shared" si="329"/>
        <v>160_34_AD</v>
      </c>
      <c r="J2641" s="60">
        <v>21.447726534168801</v>
      </c>
      <c r="K2641" s="60">
        <v>49.414695891235901</v>
      </c>
      <c r="L2641" s="60">
        <v>71.807569531730806</v>
      </c>
      <c r="M2641" s="68">
        <v>486</v>
      </c>
      <c r="N2641" s="70">
        <f t="shared" si="330"/>
        <v>0.69852941176470584</v>
      </c>
      <c r="O2641" s="71">
        <v>740429030.70999897</v>
      </c>
      <c r="P2641" s="57">
        <f t="shared" si="331"/>
        <v>0.46530199140073558</v>
      </c>
      <c r="Q2641" s="68">
        <v>380</v>
      </c>
      <c r="R2641" s="68">
        <v>1784</v>
      </c>
      <c r="S2641" s="72">
        <f t="shared" si="332"/>
        <v>47.556663985711829</v>
      </c>
    </row>
    <row r="2642" spans="1:19" x14ac:dyDescent="0.25">
      <c r="A2642" s="68">
        <f t="shared" si="335"/>
        <v>2640</v>
      </c>
      <c r="B2642" s="68" t="s">
        <v>14</v>
      </c>
      <c r="C2642" s="68" t="s">
        <v>1137</v>
      </c>
      <c r="D2642" s="68" t="s">
        <v>3088</v>
      </c>
      <c r="E2642" s="68" t="str">
        <f t="shared" si="333"/>
        <v>SERV</v>
      </c>
      <c r="F2642" s="68" t="s">
        <v>1136</v>
      </c>
      <c r="G2642" s="68">
        <f t="shared" si="334"/>
        <v>160</v>
      </c>
      <c r="H2642" s="68">
        <f t="shared" si="336"/>
        <v>34</v>
      </c>
      <c r="I2642" s="68" t="str">
        <f t="shared" si="329"/>
        <v>160_34_SERV</v>
      </c>
      <c r="J2642" s="60">
        <v>24.500994012799499</v>
      </c>
      <c r="K2642" s="60">
        <v>44.924938261468803</v>
      </c>
      <c r="L2642" s="60">
        <v>55.879500231909098</v>
      </c>
      <c r="M2642" s="68">
        <v>338</v>
      </c>
      <c r="N2642" s="70">
        <f t="shared" si="330"/>
        <v>0.3014705882352941</v>
      </c>
      <c r="O2642" s="71">
        <v>850858013.81999898</v>
      </c>
      <c r="P2642" s="57">
        <f t="shared" si="331"/>
        <v>0.53469800859926453</v>
      </c>
      <c r="Q2642" s="68">
        <v>164</v>
      </c>
      <c r="R2642" s="68">
        <v>555</v>
      </c>
      <c r="S2642" s="72">
        <f t="shared" si="332"/>
        <v>41.768477502059135</v>
      </c>
    </row>
    <row r="2643" spans="1:19" x14ac:dyDescent="0.25">
      <c r="A2643" s="68">
        <f t="shared" si="335"/>
        <v>2641</v>
      </c>
      <c r="B2643" s="68" t="s">
        <v>14</v>
      </c>
      <c r="C2643" s="68" t="s">
        <v>2292</v>
      </c>
      <c r="D2643" s="68" t="s">
        <v>2399</v>
      </c>
      <c r="E2643" s="68" t="str">
        <f t="shared" si="333"/>
        <v>AD</v>
      </c>
      <c r="F2643" s="68" t="s">
        <v>2291</v>
      </c>
      <c r="G2643" s="68">
        <f t="shared" si="334"/>
        <v>160</v>
      </c>
      <c r="H2643" s="68">
        <f t="shared" si="336"/>
        <v>35</v>
      </c>
      <c r="I2643" s="68" t="str">
        <f t="shared" si="329"/>
        <v>160_35_AD</v>
      </c>
      <c r="J2643" s="60">
        <v>21.0735372820353</v>
      </c>
      <c r="K2643" s="60">
        <v>56.312035014950602</v>
      </c>
      <c r="L2643" s="60">
        <v>76.037729820190506</v>
      </c>
      <c r="M2643" s="68">
        <v>25</v>
      </c>
      <c r="N2643" s="70">
        <f t="shared" si="330"/>
        <v>0.42465753424657532</v>
      </c>
      <c r="O2643" s="71">
        <v>75396157.879999995</v>
      </c>
      <c r="P2643" s="57">
        <f t="shared" si="331"/>
        <v>0.49866567867257749</v>
      </c>
      <c r="Q2643" s="68">
        <v>31</v>
      </c>
      <c r="R2643" s="68">
        <v>42</v>
      </c>
      <c r="S2643" s="72">
        <f t="shared" si="332"/>
        <v>51.141100705725471</v>
      </c>
    </row>
    <row r="2644" spans="1:19" x14ac:dyDescent="0.25">
      <c r="A2644" s="68">
        <f t="shared" si="335"/>
        <v>2642</v>
      </c>
      <c r="B2644" s="68" t="s">
        <v>14</v>
      </c>
      <c r="C2644" s="68" t="s">
        <v>2292</v>
      </c>
      <c r="D2644" s="68" t="s">
        <v>3088</v>
      </c>
      <c r="E2644" s="68" t="str">
        <f t="shared" si="333"/>
        <v>SERV</v>
      </c>
      <c r="F2644" s="68" t="s">
        <v>2291</v>
      </c>
      <c r="G2644" s="68">
        <f t="shared" si="334"/>
        <v>160</v>
      </c>
      <c r="H2644" s="68">
        <f t="shared" si="336"/>
        <v>35</v>
      </c>
      <c r="I2644" s="68" t="str">
        <f t="shared" si="329"/>
        <v>160_35_SERV</v>
      </c>
      <c r="J2644" s="60">
        <v>12.7939305922476</v>
      </c>
      <c r="K2644" s="60">
        <v>44.5149709643742</v>
      </c>
      <c r="L2644" s="60">
        <v>46.745368746438103</v>
      </c>
      <c r="M2644" s="68">
        <v>56</v>
      </c>
      <c r="N2644" s="70">
        <f t="shared" si="330"/>
        <v>0.57534246575342463</v>
      </c>
      <c r="O2644" s="71">
        <v>75799645.450000003</v>
      </c>
      <c r="P2644" s="57">
        <f t="shared" si="331"/>
        <v>0.50133432132742262</v>
      </c>
      <c r="Q2644" s="68">
        <v>42</v>
      </c>
      <c r="R2644" s="68">
        <v>65</v>
      </c>
      <c r="S2644" s="72">
        <f t="shared" si="332"/>
        <v>34.684756767686629</v>
      </c>
    </row>
    <row r="2645" spans="1:19" x14ac:dyDescent="0.25">
      <c r="A2645" s="68">
        <f t="shared" si="335"/>
        <v>2643</v>
      </c>
      <c r="B2645" s="68" t="s">
        <v>14</v>
      </c>
      <c r="C2645" s="68" t="s">
        <v>743</v>
      </c>
      <c r="D2645" s="68" t="s">
        <v>2399</v>
      </c>
      <c r="E2645" s="68" t="str">
        <f t="shared" si="333"/>
        <v>AD</v>
      </c>
      <c r="F2645" s="68" t="s">
        <v>742</v>
      </c>
      <c r="G2645" s="68">
        <f t="shared" si="334"/>
        <v>160</v>
      </c>
      <c r="H2645" s="68">
        <f t="shared" si="336"/>
        <v>36</v>
      </c>
      <c r="I2645" s="68" t="str">
        <f t="shared" si="329"/>
        <v>160_36_AD</v>
      </c>
      <c r="J2645" s="60">
        <v>18.768557620685101</v>
      </c>
      <c r="K2645" s="60">
        <v>39.741353224934599</v>
      </c>
      <c r="L2645" s="60">
        <v>58.950191340201201</v>
      </c>
      <c r="M2645" s="68">
        <v>687</v>
      </c>
      <c r="N2645" s="70">
        <f t="shared" si="330"/>
        <v>0.76486486486486482</v>
      </c>
      <c r="O2645" s="71">
        <v>2754675944.4099998</v>
      </c>
      <c r="P2645" s="57">
        <f t="shared" si="331"/>
        <v>0.76548117331410248</v>
      </c>
      <c r="Q2645" s="68">
        <v>566</v>
      </c>
      <c r="R2645" s="68">
        <v>2018</v>
      </c>
      <c r="S2645" s="72">
        <f t="shared" si="332"/>
        <v>39.153367395273634</v>
      </c>
    </row>
    <row r="2646" spans="1:19" x14ac:dyDescent="0.25">
      <c r="A2646" s="68">
        <f t="shared" si="335"/>
        <v>2644</v>
      </c>
      <c r="B2646" s="68" t="s">
        <v>14</v>
      </c>
      <c r="C2646" s="68" t="s">
        <v>743</v>
      </c>
      <c r="D2646" s="68" t="s">
        <v>3088</v>
      </c>
      <c r="E2646" s="68" t="str">
        <f t="shared" si="333"/>
        <v>SERV</v>
      </c>
      <c r="F2646" s="68" t="s">
        <v>742</v>
      </c>
      <c r="G2646" s="68">
        <f t="shared" si="334"/>
        <v>160</v>
      </c>
      <c r="H2646" s="68">
        <f t="shared" si="336"/>
        <v>36</v>
      </c>
      <c r="I2646" s="68" t="str">
        <f t="shared" si="329"/>
        <v>160_36_SERV</v>
      </c>
      <c r="J2646" s="60">
        <v>16.834977909236699</v>
      </c>
      <c r="K2646" s="60">
        <v>47.001774653249399</v>
      </c>
      <c r="L2646" s="60">
        <v>54.446503759773499</v>
      </c>
      <c r="M2646" s="68">
        <v>375</v>
      </c>
      <c r="N2646" s="70">
        <f t="shared" si="330"/>
        <v>0.23513513513513515</v>
      </c>
      <c r="O2646" s="71">
        <v>843944165.97599995</v>
      </c>
      <c r="P2646" s="57">
        <f t="shared" si="331"/>
        <v>0.2345188266858976</v>
      </c>
      <c r="Q2646" s="68">
        <v>174</v>
      </c>
      <c r="R2646" s="68">
        <v>526</v>
      </c>
      <c r="S2646" s="72">
        <f t="shared" si="332"/>
        <v>39.42775210741987</v>
      </c>
    </row>
    <row r="2647" spans="1:19" x14ac:dyDescent="0.25">
      <c r="A2647" s="68">
        <f t="shared" si="335"/>
        <v>2645</v>
      </c>
      <c r="B2647" s="68" t="s">
        <v>14</v>
      </c>
      <c r="C2647" s="68" t="s">
        <v>2241</v>
      </c>
      <c r="D2647" s="68" t="s">
        <v>2399</v>
      </c>
      <c r="E2647" s="68" t="str">
        <f t="shared" si="333"/>
        <v>AD</v>
      </c>
      <c r="F2647" s="68" t="s">
        <v>2240</v>
      </c>
      <c r="G2647" s="68">
        <f t="shared" si="334"/>
        <v>160</v>
      </c>
      <c r="H2647" s="68">
        <f t="shared" si="336"/>
        <v>37</v>
      </c>
      <c r="I2647" s="68" t="str">
        <f t="shared" si="329"/>
        <v>160_37_AD</v>
      </c>
      <c r="J2647" s="60">
        <v>19.9682064243413</v>
      </c>
      <c r="K2647" s="60">
        <v>58.528286643501801</v>
      </c>
      <c r="L2647" s="60">
        <v>71.559712049988406</v>
      </c>
      <c r="M2647" s="68">
        <v>310</v>
      </c>
      <c r="N2647" s="70">
        <f t="shared" si="330"/>
        <v>0.66666666666666663</v>
      </c>
      <c r="O2647" s="71">
        <v>116143701.95</v>
      </c>
      <c r="P2647" s="57">
        <f t="shared" si="331"/>
        <v>0.3645914913386456</v>
      </c>
      <c r="Q2647" s="68">
        <v>208</v>
      </c>
      <c r="R2647" s="68">
        <v>727</v>
      </c>
      <c r="S2647" s="72">
        <f t="shared" si="332"/>
        <v>50.018735039277168</v>
      </c>
    </row>
    <row r="2648" spans="1:19" x14ac:dyDescent="0.25">
      <c r="A2648" s="68">
        <f t="shared" si="335"/>
        <v>2646</v>
      </c>
      <c r="B2648" s="68" t="s">
        <v>14</v>
      </c>
      <c r="C2648" s="68" t="s">
        <v>2241</v>
      </c>
      <c r="D2648" s="68" t="s">
        <v>3088</v>
      </c>
      <c r="E2648" s="68" t="str">
        <f t="shared" si="333"/>
        <v>SERV</v>
      </c>
      <c r="F2648" s="68" t="s">
        <v>2240</v>
      </c>
      <c r="G2648" s="68">
        <f t="shared" si="334"/>
        <v>160</v>
      </c>
      <c r="H2648" s="68">
        <f t="shared" si="336"/>
        <v>37</v>
      </c>
      <c r="I2648" s="68" t="str">
        <f t="shared" si="329"/>
        <v>160_37_SERV</v>
      </c>
      <c r="J2648" s="60">
        <v>21.656568478677901</v>
      </c>
      <c r="K2648" s="60">
        <v>61.3623244980161</v>
      </c>
      <c r="L2648" s="60">
        <v>76.792751211246596</v>
      </c>
      <c r="M2648" s="68">
        <v>199</v>
      </c>
      <c r="N2648" s="70">
        <f t="shared" si="330"/>
        <v>0.33333333333333331</v>
      </c>
      <c r="O2648" s="71">
        <v>202414752.39999899</v>
      </c>
      <c r="P2648" s="57">
        <f t="shared" si="331"/>
        <v>0.63540850866135434</v>
      </c>
      <c r="Q2648" s="68">
        <v>104</v>
      </c>
      <c r="R2648" s="68">
        <v>232</v>
      </c>
      <c r="S2648" s="72">
        <f t="shared" si="332"/>
        <v>53.270548062646867</v>
      </c>
    </row>
    <row r="2649" spans="1:19" x14ac:dyDescent="0.25">
      <c r="A2649" s="68">
        <f t="shared" si="335"/>
        <v>2647</v>
      </c>
      <c r="B2649" s="68" t="s">
        <v>14</v>
      </c>
      <c r="C2649" s="68" t="s">
        <v>2805</v>
      </c>
      <c r="D2649" s="68" t="s">
        <v>2860</v>
      </c>
      <c r="E2649" s="68" t="str">
        <f t="shared" si="333"/>
        <v>OP</v>
      </c>
      <c r="F2649" s="68" t="s">
        <v>2804</v>
      </c>
      <c r="G2649" s="68">
        <f t="shared" si="334"/>
        <v>160</v>
      </c>
      <c r="H2649" s="68">
        <f t="shared" si="336"/>
        <v>38</v>
      </c>
      <c r="I2649" s="68" t="str">
        <f t="shared" si="329"/>
        <v>160_38_OP</v>
      </c>
      <c r="J2649" s="60">
        <v>38.947806006727298</v>
      </c>
      <c r="K2649" s="60">
        <v>58.658255886368899</v>
      </c>
      <c r="L2649" s="60">
        <v>31.913911911236799</v>
      </c>
      <c r="M2649" s="68">
        <v>40</v>
      </c>
      <c r="N2649" s="70">
        <f t="shared" si="330"/>
        <v>0.75</v>
      </c>
      <c r="O2649" s="71">
        <v>45685423.219999902</v>
      </c>
      <c r="P2649" s="57">
        <f t="shared" si="331"/>
        <v>0.9630709867974121</v>
      </c>
      <c r="Q2649" s="68">
        <v>18</v>
      </c>
      <c r="R2649" s="68">
        <v>40</v>
      </c>
      <c r="S2649" s="72">
        <f t="shared" si="332"/>
        <v>43.173324601444335</v>
      </c>
    </row>
    <row r="2650" spans="1:19" x14ac:dyDescent="0.25">
      <c r="A2650" s="68">
        <f t="shared" si="335"/>
        <v>2648</v>
      </c>
      <c r="B2650" s="68" t="s">
        <v>14</v>
      </c>
      <c r="C2650" s="68" t="s">
        <v>2805</v>
      </c>
      <c r="D2650" s="68" t="s">
        <v>2893</v>
      </c>
      <c r="E2650" s="68" t="str">
        <f t="shared" si="333"/>
        <v>SOP</v>
      </c>
      <c r="F2650" s="68" t="s">
        <v>2804</v>
      </c>
      <c r="G2650" s="68">
        <f t="shared" si="334"/>
        <v>160</v>
      </c>
      <c r="H2650" s="68">
        <f t="shared" si="336"/>
        <v>38</v>
      </c>
      <c r="I2650" s="68" t="str">
        <f t="shared" si="329"/>
        <v>160_38_SOP</v>
      </c>
      <c r="J2650" s="60">
        <v>57.989208692026502</v>
      </c>
      <c r="K2650" s="60">
        <v>45.462764111413897</v>
      </c>
      <c r="L2650" s="60">
        <v>34.949626766279899</v>
      </c>
      <c r="M2650" s="68">
        <v>11</v>
      </c>
      <c r="N2650" s="70">
        <f t="shared" si="330"/>
        <v>0.25</v>
      </c>
      <c r="O2650" s="71">
        <v>1751810.22</v>
      </c>
      <c r="P2650" s="57">
        <f t="shared" si="331"/>
        <v>3.6929013202587888E-2</v>
      </c>
      <c r="Q2650" s="68">
        <v>6</v>
      </c>
      <c r="R2650" s="68">
        <v>11</v>
      </c>
      <c r="S2650" s="72">
        <f t="shared" si="332"/>
        <v>46.133866523240101</v>
      </c>
    </row>
    <row r="2651" spans="1:19" x14ac:dyDescent="0.25">
      <c r="A2651" s="68">
        <f t="shared" si="335"/>
        <v>2649</v>
      </c>
      <c r="B2651" s="68" t="s">
        <v>14</v>
      </c>
      <c r="C2651" s="68" t="s">
        <v>2633</v>
      </c>
      <c r="D2651" s="68" t="s">
        <v>2860</v>
      </c>
      <c r="E2651" s="68" t="str">
        <f t="shared" si="333"/>
        <v>OP</v>
      </c>
      <c r="F2651" s="68" t="s">
        <v>2632</v>
      </c>
      <c r="G2651" s="68">
        <f t="shared" si="334"/>
        <v>160</v>
      </c>
      <c r="H2651" s="68">
        <f t="shared" si="336"/>
        <v>39</v>
      </c>
      <c r="I2651" s="68" t="str">
        <f t="shared" si="329"/>
        <v>160_39_OP</v>
      </c>
      <c r="J2651" s="60">
        <v>62.273016482762401</v>
      </c>
      <c r="K2651" s="60">
        <v>40.349413465393297</v>
      </c>
      <c r="L2651" s="60">
        <v>21.667090843536201</v>
      </c>
      <c r="M2651" s="68">
        <v>78</v>
      </c>
      <c r="N2651" s="70">
        <f t="shared" si="330"/>
        <v>1</v>
      </c>
      <c r="O2651" s="71">
        <v>294769250.18000001</v>
      </c>
      <c r="P2651" s="57">
        <f t="shared" si="331"/>
        <v>1</v>
      </c>
      <c r="Q2651" s="68">
        <v>24</v>
      </c>
      <c r="R2651" s="68">
        <v>78</v>
      </c>
      <c r="S2651" s="72">
        <f t="shared" si="332"/>
        <v>41.429840263897297</v>
      </c>
    </row>
    <row r="2652" spans="1:19" x14ac:dyDescent="0.25">
      <c r="A2652" s="68">
        <f t="shared" si="335"/>
        <v>2650</v>
      </c>
      <c r="B2652" s="68" t="s">
        <v>14</v>
      </c>
      <c r="C2652" s="68" t="s">
        <v>2724</v>
      </c>
      <c r="D2652" s="68" t="s">
        <v>2860</v>
      </c>
      <c r="E2652" s="68" t="str">
        <f t="shared" si="333"/>
        <v>OP</v>
      </c>
      <c r="F2652" s="68" t="s">
        <v>2723</v>
      </c>
      <c r="G2652" s="68">
        <f t="shared" si="334"/>
        <v>160</v>
      </c>
      <c r="H2652" s="68">
        <f t="shared" si="336"/>
        <v>40</v>
      </c>
      <c r="I2652" s="68" t="str">
        <f t="shared" si="329"/>
        <v>160_40_OP</v>
      </c>
      <c r="J2652" s="60">
        <v>29.405956020277898</v>
      </c>
      <c r="K2652" s="60">
        <v>26.174817500011098</v>
      </c>
      <c r="L2652" s="60">
        <v>23.186236208179</v>
      </c>
      <c r="M2652" s="68">
        <v>52</v>
      </c>
      <c r="N2652" s="70">
        <f t="shared" si="330"/>
        <v>0.90476190476190477</v>
      </c>
      <c r="O2652" s="71">
        <v>67242039.209999993</v>
      </c>
      <c r="P2652" s="57">
        <f t="shared" si="331"/>
        <v>0.99559030830998552</v>
      </c>
      <c r="Q2652" s="68">
        <v>19</v>
      </c>
      <c r="R2652" s="68">
        <v>52</v>
      </c>
      <c r="S2652" s="72">
        <f t="shared" si="332"/>
        <v>26.255669909489331</v>
      </c>
    </row>
    <row r="2653" spans="1:19" x14ac:dyDescent="0.25">
      <c r="A2653" s="68">
        <f t="shared" si="335"/>
        <v>2651</v>
      </c>
      <c r="B2653" s="68" t="s">
        <v>14</v>
      </c>
      <c r="C2653" s="68" t="s">
        <v>2724</v>
      </c>
      <c r="D2653" s="68" t="s">
        <v>2893</v>
      </c>
      <c r="E2653" s="68" t="str">
        <f t="shared" si="333"/>
        <v>SOP</v>
      </c>
      <c r="F2653" s="68" t="s">
        <v>2723</v>
      </c>
      <c r="G2653" s="68">
        <f t="shared" si="334"/>
        <v>160</v>
      </c>
      <c r="H2653" s="68">
        <f t="shared" si="336"/>
        <v>40</v>
      </c>
      <c r="I2653" s="68" t="str">
        <f t="shared" si="329"/>
        <v>160_40_SOP</v>
      </c>
      <c r="J2653" s="60">
        <v>49.081323333443102</v>
      </c>
      <c r="K2653" s="60">
        <v>15.078847366209001</v>
      </c>
      <c r="L2653" s="60">
        <v>18.975855045537799</v>
      </c>
      <c r="M2653" s="68">
        <v>4</v>
      </c>
      <c r="N2653" s="70">
        <f t="shared" si="330"/>
        <v>9.5238095238095233E-2</v>
      </c>
      <c r="O2653" s="71">
        <v>297830</v>
      </c>
      <c r="P2653" s="57">
        <f t="shared" si="331"/>
        <v>4.409691690014453E-3</v>
      </c>
      <c r="Q2653" s="68">
        <v>2</v>
      </c>
      <c r="R2653" s="68">
        <v>4</v>
      </c>
      <c r="S2653" s="72">
        <f t="shared" si="332"/>
        <v>27.712008581729965</v>
      </c>
    </row>
    <row r="2654" spans="1:19" x14ac:dyDescent="0.25">
      <c r="A2654" s="68">
        <f t="shared" si="335"/>
        <v>2652</v>
      </c>
      <c r="B2654" s="68" t="s">
        <v>14</v>
      </c>
      <c r="C2654" s="68" t="s">
        <v>2844</v>
      </c>
      <c r="D2654" s="68" t="s">
        <v>2860</v>
      </c>
      <c r="E2654" s="68" t="str">
        <f t="shared" si="333"/>
        <v>OP</v>
      </c>
      <c r="F2654" s="68" t="s">
        <v>2843</v>
      </c>
      <c r="G2654" s="68">
        <f t="shared" si="334"/>
        <v>160</v>
      </c>
      <c r="H2654" s="68">
        <f t="shared" si="336"/>
        <v>41</v>
      </c>
      <c r="I2654" s="68" t="str">
        <f t="shared" si="329"/>
        <v>160_41_OP</v>
      </c>
      <c r="J2654" s="60">
        <v>24.765939033650799</v>
      </c>
      <c r="K2654" s="60">
        <v>61.158364856140203</v>
      </c>
      <c r="L2654" s="60">
        <v>36.0097075463434</v>
      </c>
      <c r="M2654" s="68">
        <v>16</v>
      </c>
      <c r="N2654" s="70">
        <f t="shared" si="330"/>
        <v>0.72222222222222221</v>
      </c>
      <c r="O2654" s="71">
        <v>87494718.060000002</v>
      </c>
      <c r="P2654" s="57">
        <f t="shared" si="331"/>
        <v>0.96044439099338397</v>
      </c>
      <c r="Q2654" s="68">
        <v>13</v>
      </c>
      <c r="R2654" s="68">
        <v>16</v>
      </c>
      <c r="S2654" s="72">
        <f t="shared" si="332"/>
        <v>40.644670478711468</v>
      </c>
    </row>
    <row r="2655" spans="1:19" x14ac:dyDescent="0.25">
      <c r="A2655" s="68">
        <f t="shared" si="335"/>
        <v>2653</v>
      </c>
      <c r="B2655" s="68" t="s">
        <v>14</v>
      </c>
      <c r="C2655" s="68" t="s">
        <v>2844</v>
      </c>
      <c r="D2655" s="68" t="s">
        <v>2893</v>
      </c>
      <c r="E2655" s="68" t="str">
        <f t="shared" si="333"/>
        <v>SOP</v>
      </c>
      <c r="F2655" s="68" t="s">
        <v>2843</v>
      </c>
      <c r="G2655" s="68">
        <f t="shared" si="334"/>
        <v>160</v>
      </c>
      <c r="H2655" s="68">
        <f t="shared" si="336"/>
        <v>41</v>
      </c>
      <c r="I2655" s="68" t="str">
        <f t="shared" si="329"/>
        <v>160_41_SOP</v>
      </c>
      <c r="J2655" s="60">
        <v>35.9594920947482</v>
      </c>
      <c r="K2655" s="60">
        <v>83.605351639114602</v>
      </c>
      <c r="L2655" s="60">
        <v>34.540574243603999</v>
      </c>
      <c r="M2655" s="68">
        <v>6</v>
      </c>
      <c r="N2655" s="70">
        <f t="shared" si="330"/>
        <v>0.27777777777777779</v>
      </c>
      <c r="O2655" s="71">
        <v>3603443.25</v>
      </c>
      <c r="P2655" s="57">
        <f t="shared" si="331"/>
        <v>3.9555609006616074E-2</v>
      </c>
      <c r="Q2655" s="68">
        <v>5</v>
      </c>
      <c r="R2655" s="68">
        <v>6</v>
      </c>
      <c r="S2655" s="72">
        <f t="shared" si="332"/>
        <v>51.3684726591556</v>
      </c>
    </row>
    <row r="2656" spans="1:19" x14ac:dyDescent="0.25">
      <c r="A2656" s="68">
        <f t="shared" si="335"/>
        <v>2654</v>
      </c>
      <c r="B2656" s="68" t="s">
        <v>14</v>
      </c>
      <c r="C2656" s="68" t="s">
        <v>2465</v>
      </c>
      <c r="D2656" s="68" t="s">
        <v>2860</v>
      </c>
      <c r="E2656" s="68" t="str">
        <f t="shared" si="333"/>
        <v>OP</v>
      </c>
      <c r="F2656" s="68" t="s">
        <v>2464</v>
      </c>
      <c r="G2656" s="68">
        <f t="shared" si="334"/>
        <v>160</v>
      </c>
      <c r="H2656" s="68">
        <f t="shared" si="336"/>
        <v>42</v>
      </c>
      <c r="I2656" s="68" t="str">
        <f t="shared" si="329"/>
        <v>160_42_OP</v>
      </c>
      <c r="J2656" s="60">
        <v>30.964449439712201</v>
      </c>
      <c r="K2656" s="60">
        <v>38.962648174907997</v>
      </c>
      <c r="L2656" s="60">
        <v>37.872557330811297</v>
      </c>
      <c r="M2656" s="68">
        <v>83</v>
      </c>
      <c r="N2656" s="70">
        <f t="shared" si="330"/>
        <v>1</v>
      </c>
      <c r="O2656" s="71">
        <v>258537860.16999999</v>
      </c>
      <c r="P2656" s="57">
        <f t="shared" si="331"/>
        <v>1</v>
      </c>
      <c r="Q2656" s="68">
        <v>37</v>
      </c>
      <c r="R2656" s="68">
        <v>84</v>
      </c>
      <c r="S2656" s="72">
        <f t="shared" si="332"/>
        <v>35.933218315143826</v>
      </c>
    </row>
    <row r="2657" spans="1:19" x14ac:dyDescent="0.25">
      <c r="A2657" s="68">
        <f t="shared" si="335"/>
        <v>2655</v>
      </c>
      <c r="B2657" s="68" t="s">
        <v>14</v>
      </c>
      <c r="C2657" s="68" t="s">
        <v>2473</v>
      </c>
      <c r="D2657" s="68" t="s">
        <v>2860</v>
      </c>
      <c r="E2657" s="68" t="str">
        <f t="shared" si="333"/>
        <v>OP</v>
      </c>
      <c r="F2657" s="68" t="s">
        <v>2472</v>
      </c>
      <c r="G2657" s="68">
        <f t="shared" si="334"/>
        <v>160</v>
      </c>
      <c r="H2657" s="68">
        <f t="shared" si="336"/>
        <v>43</v>
      </c>
      <c r="I2657" s="68" t="str">
        <f t="shared" si="329"/>
        <v>160_43_OP</v>
      </c>
      <c r="J2657" s="60">
        <v>23.484490006556399</v>
      </c>
      <c r="K2657" s="60">
        <v>28.5445764035819</v>
      </c>
      <c r="L2657" s="60">
        <v>27.2592930805598</v>
      </c>
      <c r="M2657" s="68">
        <v>26</v>
      </c>
      <c r="N2657" s="70">
        <f t="shared" si="330"/>
        <v>1</v>
      </c>
      <c r="O2657" s="71">
        <v>135458002.329999</v>
      </c>
      <c r="P2657" s="57">
        <f t="shared" si="331"/>
        <v>1</v>
      </c>
      <c r="Q2657" s="68">
        <v>15</v>
      </c>
      <c r="R2657" s="68">
        <v>51</v>
      </c>
      <c r="S2657" s="72">
        <f t="shared" si="332"/>
        <v>26.429453163566034</v>
      </c>
    </row>
    <row r="2658" spans="1:19" x14ac:dyDescent="0.25">
      <c r="A2658" s="68">
        <f t="shared" si="335"/>
        <v>2656</v>
      </c>
      <c r="B2658" s="68" t="s">
        <v>14</v>
      </c>
      <c r="C2658" s="68" t="s">
        <v>2578</v>
      </c>
      <c r="D2658" s="68" t="s">
        <v>2860</v>
      </c>
      <c r="E2658" s="68" t="str">
        <f t="shared" si="333"/>
        <v>OP</v>
      </c>
      <c r="F2658" s="68" t="s">
        <v>2577</v>
      </c>
      <c r="G2658" s="68">
        <f t="shared" si="334"/>
        <v>160</v>
      </c>
      <c r="H2658" s="68">
        <f t="shared" si="336"/>
        <v>44</v>
      </c>
      <c r="I2658" s="68" t="str">
        <f t="shared" si="329"/>
        <v>160_44_OP</v>
      </c>
      <c r="J2658" s="60">
        <v>41.481151628309199</v>
      </c>
      <c r="K2658" s="60">
        <v>30.384255664592501</v>
      </c>
      <c r="L2658" s="60">
        <v>22.335095939473899</v>
      </c>
      <c r="M2658" s="68">
        <v>81</v>
      </c>
      <c r="N2658" s="70">
        <f t="shared" si="330"/>
        <v>0.84210526315789469</v>
      </c>
      <c r="O2658" s="71">
        <v>76880041.447999895</v>
      </c>
      <c r="P2658" s="57">
        <f t="shared" si="331"/>
        <v>0.98242031620540526</v>
      </c>
      <c r="Q2658" s="68">
        <v>32</v>
      </c>
      <c r="R2658" s="68">
        <v>81</v>
      </c>
      <c r="S2658" s="72">
        <f t="shared" si="332"/>
        <v>31.400167744125199</v>
      </c>
    </row>
    <row r="2659" spans="1:19" x14ac:dyDescent="0.25">
      <c r="A2659" s="68">
        <f t="shared" si="335"/>
        <v>2657</v>
      </c>
      <c r="B2659" s="68" t="s">
        <v>14</v>
      </c>
      <c r="C2659" s="68" t="s">
        <v>2578</v>
      </c>
      <c r="D2659" s="68" t="s">
        <v>2893</v>
      </c>
      <c r="E2659" s="68" t="str">
        <f t="shared" si="333"/>
        <v>SOP</v>
      </c>
      <c r="F2659" s="68" t="s">
        <v>2577</v>
      </c>
      <c r="G2659" s="68">
        <f t="shared" si="334"/>
        <v>160</v>
      </c>
      <c r="H2659" s="68">
        <f t="shared" si="336"/>
        <v>44</v>
      </c>
      <c r="I2659" s="68" t="str">
        <f t="shared" si="329"/>
        <v>160_44_SOP</v>
      </c>
      <c r="J2659" s="60">
        <v>59.858475141270901</v>
      </c>
      <c r="K2659" s="60">
        <v>26.2702176212218</v>
      </c>
      <c r="L2659" s="60">
        <v>24.0278684018174</v>
      </c>
      <c r="M2659" s="68">
        <v>8</v>
      </c>
      <c r="N2659" s="70">
        <f t="shared" si="330"/>
        <v>0.15789473684210525</v>
      </c>
      <c r="O2659" s="71">
        <v>1375711.39</v>
      </c>
      <c r="P2659" s="57">
        <f t="shared" si="331"/>
        <v>1.7579683794594764E-2</v>
      </c>
      <c r="Q2659" s="68">
        <v>6</v>
      </c>
      <c r="R2659" s="68">
        <v>8</v>
      </c>
      <c r="S2659" s="72">
        <f t="shared" si="332"/>
        <v>36.718853721436702</v>
      </c>
    </row>
    <row r="2660" spans="1:19" x14ac:dyDescent="0.25">
      <c r="A2660" s="68">
        <f t="shared" si="335"/>
        <v>2658</v>
      </c>
      <c r="B2660" s="68" t="s">
        <v>14</v>
      </c>
      <c r="C2660" s="68" t="s">
        <v>2728</v>
      </c>
      <c r="D2660" s="68" t="s">
        <v>2860</v>
      </c>
      <c r="E2660" s="68" t="str">
        <f t="shared" si="333"/>
        <v>OP</v>
      </c>
      <c r="F2660" s="68" t="s">
        <v>2727</v>
      </c>
      <c r="G2660" s="68">
        <f t="shared" si="334"/>
        <v>160</v>
      </c>
      <c r="H2660" s="68">
        <f t="shared" si="336"/>
        <v>45</v>
      </c>
      <c r="I2660" s="68" t="str">
        <f t="shared" si="329"/>
        <v>160_45_OP</v>
      </c>
      <c r="J2660" s="60">
        <v>34.0195498456347</v>
      </c>
      <c r="K2660" s="60">
        <v>38.071817118289303</v>
      </c>
      <c r="L2660" s="60">
        <v>25.381027926839302</v>
      </c>
      <c r="M2660" s="68">
        <v>44</v>
      </c>
      <c r="N2660" s="70">
        <f t="shared" si="330"/>
        <v>0.92592592592592593</v>
      </c>
      <c r="O2660" s="71">
        <v>91082021.679999903</v>
      </c>
      <c r="P2660" s="57">
        <f t="shared" si="331"/>
        <v>0.9851442079927486</v>
      </c>
      <c r="Q2660" s="68">
        <v>25</v>
      </c>
      <c r="R2660" s="68">
        <v>85</v>
      </c>
      <c r="S2660" s="72">
        <f t="shared" si="332"/>
        <v>32.490798296921099</v>
      </c>
    </row>
    <row r="2661" spans="1:19" x14ac:dyDescent="0.25">
      <c r="A2661" s="68">
        <f t="shared" si="335"/>
        <v>2659</v>
      </c>
      <c r="B2661" s="68" t="s">
        <v>14</v>
      </c>
      <c r="C2661" s="68" t="s">
        <v>2728</v>
      </c>
      <c r="D2661" s="68" t="s">
        <v>2893</v>
      </c>
      <c r="E2661" s="68" t="str">
        <f t="shared" si="333"/>
        <v>SOP</v>
      </c>
      <c r="F2661" s="68" t="s">
        <v>2727</v>
      </c>
      <c r="G2661" s="68">
        <f t="shared" si="334"/>
        <v>160</v>
      </c>
      <c r="H2661" s="68">
        <f t="shared" si="336"/>
        <v>45</v>
      </c>
      <c r="I2661" s="68" t="str">
        <f t="shared" si="329"/>
        <v>160_45_SOP</v>
      </c>
      <c r="J2661" s="60">
        <v>65.876481215737996</v>
      </c>
      <c r="K2661" s="60">
        <v>9.0689920347759596</v>
      </c>
      <c r="L2661" s="60">
        <v>19.222294721453899</v>
      </c>
      <c r="M2661" s="68">
        <v>4</v>
      </c>
      <c r="N2661" s="70">
        <f t="shared" si="330"/>
        <v>7.407407407407407E-2</v>
      </c>
      <c r="O2661" s="71">
        <v>1373500</v>
      </c>
      <c r="P2661" s="57">
        <f t="shared" si="331"/>
        <v>1.4855792007251388E-2</v>
      </c>
      <c r="Q2661" s="68">
        <v>2</v>
      </c>
      <c r="R2661" s="68">
        <v>4</v>
      </c>
      <c r="S2661" s="72">
        <f t="shared" si="332"/>
        <v>31.389255990655954</v>
      </c>
    </row>
    <row r="2662" spans="1:19" x14ac:dyDescent="0.25">
      <c r="A2662" s="68">
        <f t="shared" si="335"/>
        <v>2660</v>
      </c>
      <c r="B2662" s="68" t="s">
        <v>14</v>
      </c>
      <c r="C2662" s="68" t="s">
        <v>2644</v>
      </c>
      <c r="D2662" s="68" t="s">
        <v>2860</v>
      </c>
      <c r="E2662" s="68" t="str">
        <f t="shared" si="333"/>
        <v>OP</v>
      </c>
      <c r="F2662" s="68" t="s">
        <v>2643</v>
      </c>
      <c r="G2662" s="68">
        <f t="shared" si="334"/>
        <v>160</v>
      </c>
      <c r="H2662" s="68">
        <f t="shared" si="336"/>
        <v>46</v>
      </c>
      <c r="I2662" s="68" t="str">
        <f t="shared" si="329"/>
        <v>160_46_OP</v>
      </c>
      <c r="J2662" s="60">
        <v>21.392104034310801</v>
      </c>
      <c r="K2662" s="60">
        <v>50.850376333205801</v>
      </c>
      <c r="L2662" s="60">
        <v>25.121407645591301</v>
      </c>
      <c r="M2662" s="68">
        <v>80</v>
      </c>
      <c r="N2662" s="70">
        <f t="shared" si="330"/>
        <v>1</v>
      </c>
      <c r="O2662" s="71">
        <v>408711200.95999998</v>
      </c>
      <c r="P2662" s="57">
        <f t="shared" si="331"/>
        <v>1</v>
      </c>
      <c r="Q2662" s="68">
        <v>43</v>
      </c>
      <c r="R2662" s="68">
        <v>202</v>
      </c>
      <c r="S2662" s="72">
        <f t="shared" si="332"/>
        <v>32.454629337702634</v>
      </c>
    </row>
    <row r="2663" spans="1:19" x14ac:dyDescent="0.25">
      <c r="A2663" s="68">
        <f t="shared" si="335"/>
        <v>2661</v>
      </c>
      <c r="B2663" s="68" t="s">
        <v>14</v>
      </c>
      <c r="C2663" s="68" t="s">
        <v>2812</v>
      </c>
      <c r="D2663" s="68" t="s">
        <v>2860</v>
      </c>
      <c r="E2663" s="68" t="str">
        <f t="shared" si="333"/>
        <v>OP</v>
      </c>
      <c r="F2663" s="68" t="s">
        <v>2811</v>
      </c>
      <c r="G2663" s="68">
        <f t="shared" si="334"/>
        <v>160</v>
      </c>
      <c r="H2663" s="68">
        <f t="shared" si="336"/>
        <v>47</v>
      </c>
      <c r="I2663" s="68" t="str">
        <f t="shared" si="329"/>
        <v>160_47_OP</v>
      </c>
      <c r="J2663" s="60">
        <v>21.172077338852599</v>
      </c>
      <c r="K2663" s="60">
        <v>26.379664149374399</v>
      </c>
      <c r="L2663" s="60">
        <v>38.6193244726609</v>
      </c>
      <c r="M2663" s="68">
        <v>52</v>
      </c>
      <c r="N2663" s="70">
        <f t="shared" si="330"/>
        <v>1</v>
      </c>
      <c r="O2663" s="71">
        <v>119653828.427999</v>
      </c>
      <c r="P2663" s="57">
        <f t="shared" si="331"/>
        <v>1</v>
      </c>
      <c r="Q2663" s="68">
        <v>42</v>
      </c>
      <c r="R2663" s="68">
        <v>87</v>
      </c>
      <c r="S2663" s="72">
        <f t="shared" si="332"/>
        <v>28.723688653629296</v>
      </c>
    </row>
    <row r="2664" spans="1:19" x14ac:dyDescent="0.25">
      <c r="A2664" s="68">
        <f t="shared" si="335"/>
        <v>2662</v>
      </c>
      <c r="B2664" s="68" t="s">
        <v>14</v>
      </c>
      <c r="C2664" s="68" t="s">
        <v>1510</v>
      </c>
      <c r="D2664" s="68" t="s">
        <v>2399</v>
      </c>
      <c r="E2664" s="68" t="str">
        <f t="shared" si="333"/>
        <v>AD</v>
      </c>
      <c r="F2664" s="68" t="s">
        <v>1509</v>
      </c>
      <c r="G2664" s="68">
        <f t="shared" si="334"/>
        <v>160</v>
      </c>
      <c r="H2664" s="68">
        <f t="shared" si="336"/>
        <v>48</v>
      </c>
      <c r="I2664" s="68" t="str">
        <f t="shared" si="329"/>
        <v>160_48_AD</v>
      </c>
      <c r="J2664" s="60">
        <v>26.793903462164199</v>
      </c>
      <c r="K2664" s="60">
        <v>38.072938599514899</v>
      </c>
      <c r="L2664" s="60">
        <v>13.870827651281701</v>
      </c>
      <c r="M2664" s="68">
        <v>46</v>
      </c>
      <c r="N2664" s="70">
        <f t="shared" si="330"/>
        <v>0.11693548387096774</v>
      </c>
      <c r="O2664" s="71">
        <v>3844003.13</v>
      </c>
      <c r="P2664" s="57">
        <f t="shared" si="331"/>
        <v>1.9790673735537757E-2</v>
      </c>
      <c r="Q2664" s="68">
        <v>29</v>
      </c>
      <c r="R2664" s="68">
        <v>46</v>
      </c>
      <c r="S2664" s="72">
        <f t="shared" si="332"/>
        <v>26.245889904320265</v>
      </c>
    </row>
    <row r="2665" spans="1:19" x14ac:dyDescent="0.25">
      <c r="A2665" s="68">
        <f t="shared" si="335"/>
        <v>2663</v>
      </c>
      <c r="B2665" s="68" t="s">
        <v>14</v>
      </c>
      <c r="C2665" s="68" t="s">
        <v>1510</v>
      </c>
      <c r="D2665" s="68" t="s">
        <v>2860</v>
      </c>
      <c r="E2665" s="68" t="str">
        <f t="shared" si="333"/>
        <v>OP</v>
      </c>
      <c r="F2665" s="68" t="s">
        <v>1509</v>
      </c>
      <c r="G2665" s="68">
        <f t="shared" si="334"/>
        <v>160</v>
      </c>
      <c r="H2665" s="68">
        <f t="shared" si="336"/>
        <v>48</v>
      </c>
      <c r="I2665" s="68" t="str">
        <f t="shared" si="329"/>
        <v>160_48_OP</v>
      </c>
      <c r="J2665" s="60">
        <v>52.814484388100801</v>
      </c>
      <c r="K2665" s="60">
        <v>49.728967437428899</v>
      </c>
      <c r="L2665" s="60">
        <v>16.299333285012601</v>
      </c>
      <c r="M2665" s="68">
        <v>312</v>
      </c>
      <c r="N2665" s="70">
        <f t="shared" si="330"/>
        <v>0.41129032258064518</v>
      </c>
      <c r="O2665" s="71">
        <v>148569287.99000001</v>
      </c>
      <c r="P2665" s="57">
        <f t="shared" si="331"/>
        <v>0.76490216222358753</v>
      </c>
      <c r="Q2665" s="68">
        <v>102</v>
      </c>
      <c r="R2665" s="68">
        <v>312</v>
      </c>
      <c r="S2665" s="72">
        <f t="shared" si="332"/>
        <v>39.614261703514103</v>
      </c>
    </row>
    <row r="2666" spans="1:19" x14ac:dyDescent="0.25">
      <c r="A2666" s="68">
        <f t="shared" si="335"/>
        <v>2664</v>
      </c>
      <c r="B2666" s="68" t="s">
        <v>14</v>
      </c>
      <c r="C2666" s="68" t="s">
        <v>1510</v>
      </c>
      <c r="D2666" s="68" t="s">
        <v>3088</v>
      </c>
      <c r="E2666" s="68" t="str">
        <f t="shared" si="333"/>
        <v>SERV</v>
      </c>
      <c r="F2666" s="68" t="s">
        <v>1509</v>
      </c>
      <c r="G2666" s="68">
        <f t="shared" si="334"/>
        <v>160</v>
      </c>
      <c r="H2666" s="68">
        <f t="shared" si="336"/>
        <v>48</v>
      </c>
      <c r="I2666" s="68" t="str">
        <f t="shared" si="329"/>
        <v>160_48_SERV</v>
      </c>
      <c r="J2666" s="60">
        <v>46.188558961115</v>
      </c>
      <c r="K2666" s="60">
        <v>45.308544077302003</v>
      </c>
      <c r="L2666" s="60">
        <v>14.145932633180401</v>
      </c>
      <c r="M2666" s="68">
        <v>310</v>
      </c>
      <c r="N2666" s="70">
        <f t="shared" si="330"/>
        <v>0.41532258064516131</v>
      </c>
      <c r="O2666" s="71">
        <v>37670161.939999998</v>
      </c>
      <c r="P2666" s="57">
        <f t="shared" si="331"/>
        <v>0.19394310028030909</v>
      </c>
      <c r="Q2666" s="68">
        <v>103</v>
      </c>
      <c r="R2666" s="68">
        <v>310</v>
      </c>
      <c r="S2666" s="72">
        <f t="shared" si="332"/>
        <v>35.214345223865799</v>
      </c>
    </row>
    <row r="2667" spans="1:19" x14ac:dyDescent="0.25">
      <c r="A2667" s="68">
        <f t="shared" si="335"/>
        <v>2665</v>
      </c>
      <c r="B2667" s="68" t="s">
        <v>14</v>
      </c>
      <c r="C2667" s="68" t="s">
        <v>1510</v>
      </c>
      <c r="D2667" s="68" t="s">
        <v>2893</v>
      </c>
      <c r="E2667" s="68" t="str">
        <f t="shared" si="333"/>
        <v>SOP</v>
      </c>
      <c r="F2667" s="69" t="s">
        <v>1509</v>
      </c>
      <c r="G2667" s="68">
        <f t="shared" si="334"/>
        <v>160</v>
      </c>
      <c r="H2667" s="68">
        <f t="shared" si="336"/>
        <v>48</v>
      </c>
      <c r="I2667" s="68" t="str">
        <f t="shared" si="329"/>
        <v>160_48_SOP</v>
      </c>
      <c r="J2667" s="60">
        <v>29.258146833885199</v>
      </c>
      <c r="K2667" s="60">
        <v>25.754340259237502</v>
      </c>
      <c r="L2667" s="60">
        <v>37.529242075219599</v>
      </c>
      <c r="M2667" s="68">
        <v>21</v>
      </c>
      <c r="N2667" s="70">
        <f t="shared" si="330"/>
        <v>5.6451612903225805E-2</v>
      </c>
      <c r="O2667" s="71">
        <v>4149607.49</v>
      </c>
      <c r="P2667" s="57">
        <f t="shared" si="331"/>
        <v>2.1364063760565606E-2</v>
      </c>
      <c r="Q2667" s="68">
        <v>14</v>
      </c>
      <c r="R2667" s="68">
        <v>21</v>
      </c>
      <c r="S2667" s="72">
        <f t="shared" si="332"/>
        <v>30.847243056114099</v>
      </c>
    </row>
    <row r="2668" spans="1:19" x14ac:dyDescent="0.25">
      <c r="A2668" s="68">
        <f t="shared" si="335"/>
        <v>2666</v>
      </c>
      <c r="B2668" s="68" t="s">
        <v>14</v>
      </c>
      <c r="C2668" s="68" t="s">
        <v>2787</v>
      </c>
      <c r="D2668" s="68" t="s">
        <v>2860</v>
      </c>
      <c r="E2668" s="68" t="str">
        <f t="shared" si="333"/>
        <v>OP</v>
      </c>
      <c r="F2668" s="68" t="s">
        <v>2786</v>
      </c>
      <c r="G2668" s="68">
        <f t="shared" si="334"/>
        <v>160</v>
      </c>
      <c r="H2668" s="68">
        <f t="shared" si="336"/>
        <v>49</v>
      </c>
      <c r="I2668" s="68" t="str">
        <f t="shared" si="329"/>
        <v>160_49_OP</v>
      </c>
      <c r="J2668" s="60">
        <v>13.888344825995301</v>
      </c>
      <c r="K2668" s="60">
        <v>56.829793052919797</v>
      </c>
      <c r="L2668" s="60">
        <v>25.656238811666501</v>
      </c>
      <c r="M2668" s="68">
        <v>29</v>
      </c>
      <c r="N2668" s="70">
        <f t="shared" si="330"/>
        <v>0.89743589743589747</v>
      </c>
      <c r="O2668" s="71">
        <v>38131297.289999902</v>
      </c>
      <c r="P2668" s="57">
        <f t="shared" si="331"/>
        <v>0.99184620906291021</v>
      </c>
      <c r="Q2668" s="68">
        <v>35</v>
      </c>
      <c r="R2668" s="68">
        <v>44</v>
      </c>
      <c r="S2668" s="72">
        <f t="shared" si="332"/>
        <v>32.124792230193869</v>
      </c>
    </row>
    <row r="2669" spans="1:19" x14ac:dyDescent="0.25">
      <c r="A2669" s="68">
        <f t="shared" si="335"/>
        <v>2667</v>
      </c>
      <c r="B2669" s="68" t="s">
        <v>14</v>
      </c>
      <c r="C2669" s="68" t="s">
        <v>2787</v>
      </c>
      <c r="D2669" s="68" t="s">
        <v>2893</v>
      </c>
      <c r="E2669" s="68" t="str">
        <f t="shared" si="333"/>
        <v>SOP</v>
      </c>
      <c r="F2669" s="68" t="s">
        <v>2786</v>
      </c>
      <c r="G2669" s="68">
        <f t="shared" si="334"/>
        <v>160</v>
      </c>
      <c r="H2669" s="68">
        <f t="shared" si="336"/>
        <v>49</v>
      </c>
      <c r="I2669" s="68" t="str">
        <f t="shared" si="329"/>
        <v>160_49_SOP</v>
      </c>
      <c r="J2669" s="60">
        <v>40.4537553193246</v>
      </c>
      <c r="K2669" s="60">
        <v>23.881090102808301</v>
      </c>
      <c r="L2669" s="60">
        <v>18.792690421546101</v>
      </c>
      <c r="M2669" s="68">
        <v>4</v>
      </c>
      <c r="N2669" s="70">
        <f t="shared" si="330"/>
        <v>0.10256410256410256</v>
      </c>
      <c r="O2669" s="71">
        <v>313470.59999999998</v>
      </c>
      <c r="P2669" s="57">
        <f t="shared" si="331"/>
        <v>8.1537909370897436E-3</v>
      </c>
      <c r="Q2669" s="68">
        <v>4</v>
      </c>
      <c r="R2669" s="68">
        <v>4</v>
      </c>
      <c r="S2669" s="72">
        <f t="shared" si="332"/>
        <v>27.709178614559665</v>
      </c>
    </row>
    <row r="2670" spans="1:19" x14ac:dyDescent="0.25">
      <c r="A2670" s="68">
        <f t="shared" si="335"/>
        <v>2668</v>
      </c>
      <c r="B2670" s="68" t="s">
        <v>14</v>
      </c>
      <c r="C2670" s="68" t="s">
        <v>2513</v>
      </c>
      <c r="D2670" s="68" t="s">
        <v>2860</v>
      </c>
      <c r="E2670" s="68" t="str">
        <f t="shared" si="333"/>
        <v>OP</v>
      </c>
      <c r="F2670" s="68" t="s">
        <v>2512</v>
      </c>
      <c r="G2670" s="68">
        <f t="shared" si="334"/>
        <v>160</v>
      </c>
      <c r="H2670" s="68">
        <f t="shared" si="336"/>
        <v>50</v>
      </c>
      <c r="I2670" s="68" t="str">
        <f t="shared" si="329"/>
        <v>160_50_OP</v>
      </c>
      <c r="J2670" s="60">
        <v>30.809264694051201</v>
      </c>
      <c r="K2670" s="60">
        <v>13.101248331292901</v>
      </c>
      <c r="L2670" s="60">
        <v>19.3445222494672</v>
      </c>
      <c r="M2670" s="68">
        <v>24</v>
      </c>
      <c r="N2670" s="70">
        <f t="shared" si="330"/>
        <v>1</v>
      </c>
      <c r="O2670" s="71">
        <v>79510570.209999993</v>
      </c>
      <c r="P2670" s="57">
        <f t="shared" si="331"/>
        <v>1</v>
      </c>
      <c r="Q2670" s="68">
        <v>14</v>
      </c>
      <c r="R2670" s="68">
        <v>24</v>
      </c>
      <c r="S2670" s="72">
        <f t="shared" si="332"/>
        <v>21.085011758270436</v>
      </c>
    </row>
    <row r="2671" spans="1:19" x14ac:dyDescent="0.25">
      <c r="A2671" s="68">
        <f t="shared" si="335"/>
        <v>2669</v>
      </c>
      <c r="B2671" s="68" t="s">
        <v>14</v>
      </c>
      <c r="C2671" s="68" t="s">
        <v>2890</v>
      </c>
      <c r="D2671" s="68" t="s">
        <v>2893</v>
      </c>
      <c r="E2671" s="68" t="str">
        <f t="shared" si="333"/>
        <v>SOP</v>
      </c>
      <c r="F2671" s="68" t="s">
        <v>2889</v>
      </c>
      <c r="G2671" s="68">
        <f t="shared" si="334"/>
        <v>160</v>
      </c>
      <c r="H2671" s="68">
        <f t="shared" si="336"/>
        <v>51</v>
      </c>
      <c r="I2671" s="68" t="str">
        <f t="shared" si="329"/>
        <v>160_51_SOP</v>
      </c>
      <c r="J2671" s="60">
        <v>100</v>
      </c>
      <c r="K2671" s="60">
        <v>26.692791723371901</v>
      </c>
      <c r="L2671" s="60">
        <v>19.222294721453899</v>
      </c>
      <c r="M2671" s="68">
        <v>4</v>
      </c>
      <c r="N2671" s="70">
        <f t="shared" si="330"/>
        <v>1</v>
      </c>
      <c r="O2671" s="71">
        <v>168965.53</v>
      </c>
      <c r="P2671" s="57">
        <f t="shared" si="331"/>
        <v>1</v>
      </c>
      <c r="Q2671" s="68">
        <v>1</v>
      </c>
      <c r="R2671" s="68">
        <v>4</v>
      </c>
      <c r="S2671" s="72">
        <f t="shared" si="332"/>
        <v>48.638362148275263</v>
      </c>
    </row>
    <row r="2672" spans="1:19" x14ac:dyDescent="0.25">
      <c r="A2672" s="68">
        <f t="shared" si="335"/>
        <v>2670</v>
      </c>
      <c r="B2672" s="68" t="s">
        <v>14</v>
      </c>
      <c r="C2672" s="68" t="s">
        <v>2501</v>
      </c>
      <c r="D2672" s="68" t="s">
        <v>2860</v>
      </c>
      <c r="E2672" s="68" t="str">
        <f t="shared" si="333"/>
        <v>OP</v>
      </c>
      <c r="F2672" s="68" t="s">
        <v>2500</v>
      </c>
      <c r="G2672" s="68">
        <f t="shared" si="334"/>
        <v>160</v>
      </c>
      <c r="H2672" s="68">
        <f t="shared" si="336"/>
        <v>52</v>
      </c>
      <c r="I2672" s="68" t="str">
        <f t="shared" si="329"/>
        <v>160_52_OP</v>
      </c>
      <c r="J2672" s="60">
        <v>37.546293231375799</v>
      </c>
      <c r="K2672" s="60">
        <v>14.4055205948679</v>
      </c>
      <c r="L2672" s="60">
        <v>30.346220320215899</v>
      </c>
      <c r="M2672" s="68">
        <v>129</v>
      </c>
      <c r="N2672" s="70">
        <f t="shared" si="330"/>
        <v>0.91428571428571426</v>
      </c>
      <c r="O2672" s="71">
        <v>383146603.17999899</v>
      </c>
      <c r="P2672" s="57">
        <f t="shared" si="331"/>
        <v>0.98941823192269096</v>
      </c>
      <c r="Q2672" s="68">
        <v>64</v>
      </c>
      <c r="R2672" s="68">
        <v>129</v>
      </c>
      <c r="S2672" s="72">
        <f t="shared" si="332"/>
        <v>27.432678048819866</v>
      </c>
    </row>
    <row r="2673" spans="1:19" x14ac:dyDescent="0.25">
      <c r="A2673" s="68">
        <f t="shared" si="335"/>
        <v>2671</v>
      </c>
      <c r="B2673" s="68" t="s">
        <v>14</v>
      </c>
      <c r="C2673" s="68" t="s">
        <v>2501</v>
      </c>
      <c r="D2673" s="68" t="s">
        <v>2893</v>
      </c>
      <c r="E2673" s="68" t="str">
        <f t="shared" si="333"/>
        <v>SOP</v>
      </c>
      <c r="F2673" s="68" t="s">
        <v>2500</v>
      </c>
      <c r="G2673" s="68">
        <f t="shared" si="334"/>
        <v>160</v>
      </c>
      <c r="H2673" s="68">
        <f t="shared" si="336"/>
        <v>52</v>
      </c>
      <c r="I2673" s="68" t="str">
        <f t="shared" si="329"/>
        <v>160_52_SOP</v>
      </c>
      <c r="J2673" s="60">
        <v>42.2637391835827</v>
      </c>
      <c r="K2673" s="60">
        <v>5.3322247764843702</v>
      </c>
      <c r="L2673" s="60">
        <v>34.6583798765609</v>
      </c>
      <c r="M2673" s="68">
        <v>11</v>
      </c>
      <c r="N2673" s="70">
        <f t="shared" si="330"/>
        <v>8.5714285714285715E-2</v>
      </c>
      <c r="O2673" s="71">
        <v>4097729.72</v>
      </c>
      <c r="P2673" s="57">
        <f t="shared" si="331"/>
        <v>1.0581768077308925E-2</v>
      </c>
      <c r="Q2673" s="68">
        <v>6</v>
      </c>
      <c r="R2673" s="68">
        <v>11</v>
      </c>
      <c r="S2673" s="72">
        <f t="shared" si="332"/>
        <v>27.418114612209322</v>
      </c>
    </row>
    <row r="2674" spans="1:19" x14ac:dyDescent="0.25">
      <c r="A2674" s="68">
        <f t="shared" si="335"/>
        <v>2672</v>
      </c>
      <c r="B2674" s="68" t="s">
        <v>14</v>
      </c>
      <c r="C2674" s="68" t="s">
        <v>2848</v>
      </c>
      <c r="D2674" s="68" t="s">
        <v>2860</v>
      </c>
      <c r="E2674" s="68" t="str">
        <f t="shared" si="333"/>
        <v>OP</v>
      </c>
      <c r="F2674" s="68" t="s">
        <v>2847</v>
      </c>
      <c r="G2674" s="68">
        <f t="shared" si="334"/>
        <v>160</v>
      </c>
      <c r="H2674" s="68">
        <f t="shared" si="336"/>
        <v>53</v>
      </c>
      <c r="I2674" s="68" t="str">
        <f t="shared" si="329"/>
        <v>160_53_OP</v>
      </c>
      <c r="J2674" s="60">
        <v>32.540592800201701</v>
      </c>
      <c r="K2674" s="60">
        <v>75.156404499236004</v>
      </c>
      <c r="L2674" s="60">
        <v>35.807687521656597</v>
      </c>
      <c r="M2674" s="68">
        <v>10</v>
      </c>
      <c r="N2674" s="70">
        <f t="shared" si="330"/>
        <v>0.6</v>
      </c>
      <c r="O2674" s="71">
        <v>30917327.550000001</v>
      </c>
      <c r="P2674" s="57">
        <f t="shared" si="331"/>
        <v>0.68269197561215578</v>
      </c>
      <c r="Q2674" s="68">
        <v>9</v>
      </c>
      <c r="R2674" s="68">
        <v>10</v>
      </c>
      <c r="S2674" s="72">
        <f t="shared" si="332"/>
        <v>47.834894940364762</v>
      </c>
    </row>
    <row r="2675" spans="1:19" x14ac:dyDescent="0.25">
      <c r="A2675" s="68">
        <f t="shared" si="335"/>
        <v>2673</v>
      </c>
      <c r="B2675" s="68" t="s">
        <v>14</v>
      </c>
      <c r="C2675" s="68" t="s">
        <v>2848</v>
      </c>
      <c r="D2675" s="68" t="s">
        <v>2893</v>
      </c>
      <c r="E2675" s="68" t="str">
        <f t="shared" si="333"/>
        <v>SOP</v>
      </c>
      <c r="F2675" s="68" t="s">
        <v>2847</v>
      </c>
      <c r="G2675" s="68">
        <f t="shared" si="334"/>
        <v>160</v>
      </c>
      <c r="H2675" s="68">
        <f t="shared" si="336"/>
        <v>53</v>
      </c>
      <c r="I2675" s="68" t="str">
        <f t="shared" si="329"/>
        <v>160_53_SOP</v>
      </c>
      <c r="J2675" s="60">
        <v>21.5264731740562</v>
      </c>
      <c r="K2675" s="60">
        <v>66.174071285140499</v>
      </c>
      <c r="L2675" s="60">
        <v>48.749875224131799</v>
      </c>
      <c r="M2675" s="68">
        <v>6</v>
      </c>
      <c r="N2675" s="70">
        <f t="shared" si="330"/>
        <v>0.4</v>
      </c>
      <c r="O2675" s="71">
        <v>14370047.509999899</v>
      </c>
      <c r="P2675" s="57">
        <f t="shared" si="331"/>
        <v>0.31730802438784428</v>
      </c>
      <c r="Q2675" s="68">
        <v>6</v>
      </c>
      <c r="R2675" s="68">
        <v>6</v>
      </c>
      <c r="S2675" s="72">
        <f t="shared" si="332"/>
        <v>45.483473227776166</v>
      </c>
    </row>
    <row r="2676" spans="1:19" x14ac:dyDescent="0.25">
      <c r="A2676" s="68">
        <f t="shared" si="335"/>
        <v>2674</v>
      </c>
      <c r="B2676" s="68" t="s">
        <v>14</v>
      </c>
      <c r="C2676" s="68" t="s">
        <v>2544</v>
      </c>
      <c r="D2676" s="68" t="s">
        <v>2860</v>
      </c>
      <c r="E2676" s="68" t="str">
        <f t="shared" si="333"/>
        <v>OP</v>
      </c>
      <c r="F2676" s="68" t="s">
        <v>2543</v>
      </c>
      <c r="G2676" s="68">
        <f t="shared" si="334"/>
        <v>160</v>
      </c>
      <c r="H2676" s="68">
        <f t="shared" si="336"/>
        <v>54</v>
      </c>
      <c r="I2676" s="68" t="str">
        <f t="shared" si="329"/>
        <v>160_54_OP</v>
      </c>
      <c r="J2676" s="60">
        <v>31.4606520324784</v>
      </c>
      <c r="K2676" s="60">
        <v>60.525460064908799</v>
      </c>
      <c r="L2676" s="60">
        <v>33.283580315642901</v>
      </c>
      <c r="M2676" s="68">
        <v>75</v>
      </c>
      <c r="N2676" s="70">
        <f t="shared" si="330"/>
        <v>1</v>
      </c>
      <c r="O2676" s="71">
        <v>160296550.01399899</v>
      </c>
      <c r="P2676" s="57">
        <f t="shared" si="331"/>
        <v>1</v>
      </c>
      <c r="Q2676" s="68">
        <v>36</v>
      </c>
      <c r="R2676" s="68">
        <v>104</v>
      </c>
      <c r="S2676" s="72">
        <f t="shared" si="332"/>
        <v>41.756564137676698</v>
      </c>
    </row>
    <row r="2677" spans="1:19" x14ac:dyDescent="0.25">
      <c r="A2677" s="68">
        <f t="shared" si="335"/>
        <v>2675</v>
      </c>
      <c r="B2677" s="68" t="s">
        <v>14</v>
      </c>
      <c r="C2677" s="68" t="s">
        <v>2836</v>
      </c>
      <c r="D2677" s="68" t="s">
        <v>2860</v>
      </c>
      <c r="E2677" s="68" t="str">
        <f t="shared" si="333"/>
        <v>OP</v>
      </c>
      <c r="F2677" s="68" t="s">
        <v>2835</v>
      </c>
      <c r="G2677" s="68">
        <f t="shared" si="334"/>
        <v>160</v>
      </c>
      <c r="H2677" s="68">
        <f t="shared" si="336"/>
        <v>55</v>
      </c>
      <c r="I2677" s="68" t="str">
        <f t="shared" si="329"/>
        <v>160_55_OP</v>
      </c>
      <c r="J2677" s="60">
        <v>30.419638423809801</v>
      </c>
      <c r="K2677" s="60">
        <v>91.081270843599896</v>
      </c>
      <c r="L2677" s="60">
        <v>39.451094320726398</v>
      </c>
      <c r="M2677" s="68">
        <v>57</v>
      </c>
      <c r="N2677" s="70">
        <f t="shared" si="330"/>
        <v>0.58620689655172409</v>
      </c>
      <c r="O2677" s="71">
        <v>173578546.109999</v>
      </c>
      <c r="P2677" s="57">
        <f t="shared" si="331"/>
        <v>0.91829645676973903</v>
      </c>
      <c r="Q2677" s="68">
        <v>17</v>
      </c>
      <c r="R2677" s="68">
        <v>58</v>
      </c>
      <c r="S2677" s="72">
        <f t="shared" si="332"/>
        <v>53.650667862712034</v>
      </c>
    </row>
    <row r="2678" spans="1:19" x14ac:dyDescent="0.25">
      <c r="A2678" s="68">
        <f t="shared" si="335"/>
        <v>2676</v>
      </c>
      <c r="B2678" s="68" t="s">
        <v>14</v>
      </c>
      <c r="C2678" s="68" t="s">
        <v>2836</v>
      </c>
      <c r="D2678" s="68" t="s">
        <v>2893</v>
      </c>
      <c r="E2678" s="68" t="str">
        <f t="shared" si="333"/>
        <v>SOP</v>
      </c>
      <c r="F2678" s="68" t="s">
        <v>2835</v>
      </c>
      <c r="G2678" s="68">
        <f t="shared" si="334"/>
        <v>160</v>
      </c>
      <c r="H2678" s="68">
        <f t="shared" si="336"/>
        <v>55</v>
      </c>
      <c r="I2678" s="68" t="str">
        <f t="shared" si="329"/>
        <v>160_55_SOP</v>
      </c>
      <c r="J2678" s="60">
        <v>27.2581697974124</v>
      </c>
      <c r="K2678" s="60">
        <v>82.973317689362105</v>
      </c>
      <c r="L2678" s="60">
        <v>54.440619492260097</v>
      </c>
      <c r="M2678" s="68">
        <v>8</v>
      </c>
      <c r="N2678" s="70">
        <f t="shared" si="330"/>
        <v>0.41379310344827586</v>
      </c>
      <c r="O2678" s="71">
        <v>15443795.02</v>
      </c>
      <c r="P2678" s="57">
        <f t="shared" si="331"/>
        <v>8.1703543230260911E-2</v>
      </c>
      <c r="Q2678" s="68">
        <v>12</v>
      </c>
      <c r="R2678" s="68">
        <v>15</v>
      </c>
      <c r="S2678" s="72">
        <f t="shared" si="332"/>
        <v>54.890702326344865</v>
      </c>
    </row>
    <row r="2679" spans="1:19" x14ac:dyDescent="0.25">
      <c r="A2679" s="68">
        <f t="shared" si="335"/>
        <v>2677</v>
      </c>
      <c r="B2679" s="68" t="s">
        <v>14</v>
      </c>
      <c r="C2679" s="68" t="s">
        <v>2755</v>
      </c>
      <c r="D2679" s="68" t="s">
        <v>2860</v>
      </c>
      <c r="E2679" s="68" t="str">
        <f t="shared" si="333"/>
        <v>OP</v>
      </c>
      <c r="F2679" s="68" t="s">
        <v>2754</v>
      </c>
      <c r="G2679" s="68">
        <f t="shared" si="334"/>
        <v>160</v>
      </c>
      <c r="H2679" s="68">
        <f t="shared" si="336"/>
        <v>56</v>
      </c>
      <c r="I2679" s="68" t="str">
        <f t="shared" si="329"/>
        <v>160_56_OP</v>
      </c>
      <c r="J2679" s="60">
        <v>14.650163099997</v>
      </c>
      <c r="K2679" s="60">
        <v>36.096151898267301</v>
      </c>
      <c r="L2679" s="60">
        <v>25.9431801150529</v>
      </c>
      <c r="M2679" s="68">
        <v>16</v>
      </c>
      <c r="N2679" s="70">
        <f t="shared" si="330"/>
        <v>0.86956521739130432</v>
      </c>
      <c r="O2679" s="71">
        <v>43599565.399999999</v>
      </c>
      <c r="P2679" s="57">
        <f t="shared" si="331"/>
        <v>0.97186969099604725</v>
      </c>
      <c r="Q2679" s="68">
        <v>20</v>
      </c>
      <c r="R2679" s="68">
        <v>44</v>
      </c>
      <c r="S2679" s="72">
        <f t="shared" si="332"/>
        <v>25.563165037772404</v>
      </c>
    </row>
    <row r="2680" spans="1:19" x14ac:dyDescent="0.25">
      <c r="A2680" s="68">
        <f t="shared" si="335"/>
        <v>2678</v>
      </c>
      <c r="B2680" s="68" t="s">
        <v>14</v>
      </c>
      <c r="C2680" s="68" t="s">
        <v>2755</v>
      </c>
      <c r="D2680" s="68" t="s">
        <v>2893</v>
      </c>
      <c r="E2680" s="68" t="str">
        <f t="shared" si="333"/>
        <v>SOP</v>
      </c>
      <c r="F2680" s="68" t="s">
        <v>2754</v>
      </c>
      <c r="G2680" s="68">
        <f t="shared" si="334"/>
        <v>160</v>
      </c>
      <c r="H2680" s="68">
        <f t="shared" si="336"/>
        <v>56</v>
      </c>
      <c r="I2680" s="68" t="str">
        <f t="shared" si="329"/>
        <v>160_56_SOP</v>
      </c>
      <c r="J2680" s="60">
        <v>67.827328796266201</v>
      </c>
      <c r="K2680" s="60">
        <v>27.687931960399698</v>
      </c>
      <c r="L2680" s="60">
        <v>20.074996709339999</v>
      </c>
      <c r="M2680" s="68">
        <v>3</v>
      </c>
      <c r="N2680" s="70">
        <f t="shared" si="330"/>
        <v>0.13043478260869565</v>
      </c>
      <c r="O2680" s="71">
        <v>1261968.82</v>
      </c>
      <c r="P2680" s="57">
        <f t="shared" si="331"/>
        <v>2.8130309003952744E-2</v>
      </c>
      <c r="Q2680" s="68">
        <v>3</v>
      </c>
      <c r="R2680" s="68">
        <v>3</v>
      </c>
      <c r="S2680" s="72">
        <f t="shared" si="332"/>
        <v>38.530085822001965</v>
      </c>
    </row>
    <row r="2681" spans="1:19" x14ac:dyDescent="0.25">
      <c r="A2681" s="68">
        <f t="shared" si="335"/>
        <v>2679</v>
      </c>
      <c r="B2681" s="68" t="s">
        <v>14</v>
      </c>
      <c r="C2681" s="68" t="s">
        <v>2698</v>
      </c>
      <c r="D2681" s="68" t="s">
        <v>2860</v>
      </c>
      <c r="E2681" s="68" t="str">
        <f t="shared" si="333"/>
        <v>OP</v>
      </c>
      <c r="F2681" s="68" t="s">
        <v>2697</v>
      </c>
      <c r="G2681" s="68">
        <f t="shared" si="334"/>
        <v>160</v>
      </c>
      <c r="H2681" s="68">
        <f t="shared" si="336"/>
        <v>57</v>
      </c>
      <c r="I2681" s="68" t="str">
        <f t="shared" si="329"/>
        <v>160_57_OP</v>
      </c>
      <c r="J2681" s="60">
        <v>26.0457075576373</v>
      </c>
      <c r="K2681" s="60">
        <v>63.075233890932502</v>
      </c>
      <c r="L2681" s="60">
        <v>29.162551766727599</v>
      </c>
      <c r="M2681" s="68">
        <v>149</v>
      </c>
      <c r="N2681" s="70">
        <f t="shared" si="330"/>
        <v>0.90163934426229508</v>
      </c>
      <c r="O2681" s="71">
        <v>164451398.08999899</v>
      </c>
      <c r="P2681" s="57">
        <f t="shared" si="331"/>
        <v>0.99316397969396564</v>
      </c>
      <c r="Q2681" s="68">
        <v>55</v>
      </c>
      <c r="R2681" s="68">
        <v>153</v>
      </c>
      <c r="S2681" s="72">
        <f t="shared" si="332"/>
        <v>39.427831071765802</v>
      </c>
    </row>
    <row r="2682" spans="1:19" x14ac:dyDescent="0.25">
      <c r="A2682" s="68">
        <f t="shared" si="335"/>
        <v>2680</v>
      </c>
      <c r="B2682" s="68" t="s">
        <v>14</v>
      </c>
      <c r="C2682" s="68" t="s">
        <v>2698</v>
      </c>
      <c r="D2682" s="68" t="s">
        <v>2893</v>
      </c>
      <c r="E2682" s="68" t="str">
        <f t="shared" si="333"/>
        <v>SOP</v>
      </c>
      <c r="F2682" s="68" t="s">
        <v>2697</v>
      </c>
      <c r="G2682" s="68">
        <f t="shared" si="334"/>
        <v>160</v>
      </c>
      <c r="H2682" s="68">
        <f t="shared" si="336"/>
        <v>57</v>
      </c>
      <c r="I2682" s="68" t="str">
        <f t="shared" si="329"/>
        <v>160_57_SOP</v>
      </c>
      <c r="J2682" s="60">
        <v>43.271175080745799</v>
      </c>
      <c r="K2682" s="60">
        <v>39.1912293628898</v>
      </c>
      <c r="L2682" s="60">
        <v>15.4747940898112</v>
      </c>
      <c r="M2682" s="68">
        <v>14</v>
      </c>
      <c r="N2682" s="70">
        <f t="shared" si="330"/>
        <v>9.8360655737704916E-2</v>
      </c>
      <c r="O2682" s="71">
        <v>1131931</v>
      </c>
      <c r="P2682" s="57">
        <f t="shared" si="331"/>
        <v>6.8360203060343419E-3</v>
      </c>
      <c r="Q2682" s="68">
        <v>6</v>
      </c>
      <c r="R2682" s="68">
        <v>14</v>
      </c>
      <c r="S2682" s="72">
        <f t="shared" si="332"/>
        <v>32.645732844482261</v>
      </c>
    </row>
    <row r="2683" spans="1:19" x14ac:dyDescent="0.25">
      <c r="A2683" s="68">
        <f t="shared" si="335"/>
        <v>2681</v>
      </c>
      <c r="B2683" s="68" t="s">
        <v>14</v>
      </c>
      <c r="C2683" s="68" t="s">
        <v>2600</v>
      </c>
      <c r="D2683" s="68" t="s">
        <v>2860</v>
      </c>
      <c r="E2683" s="68" t="str">
        <f t="shared" si="333"/>
        <v>OP</v>
      </c>
      <c r="F2683" s="68" t="s">
        <v>2599</v>
      </c>
      <c r="G2683" s="68">
        <f t="shared" si="334"/>
        <v>160</v>
      </c>
      <c r="H2683" s="68">
        <f t="shared" si="336"/>
        <v>58</v>
      </c>
      <c r="I2683" s="68" t="str">
        <f t="shared" si="329"/>
        <v>160_58_OP</v>
      </c>
      <c r="J2683" s="60">
        <v>53.206475816578397</v>
      </c>
      <c r="K2683" s="60">
        <v>23.576711849762901</v>
      </c>
      <c r="L2683" s="60">
        <v>21.803803887130201</v>
      </c>
      <c r="M2683" s="68">
        <v>6</v>
      </c>
      <c r="N2683" s="70">
        <f t="shared" si="330"/>
        <v>1</v>
      </c>
      <c r="O2683" s="71">
        <v>9888329.3699999992</v>
      </c>
      <c r="P2683" s="57">
        <f t="shared" si="331"/>
        <v>1</v>
      </c>
      <c r="Q2683" s="68">
        <v>5</v>
      </c>
      <c r="R2683" s="68">
        <v>6</v>
      </c>
      <c r="S2683" s="72">
        <f t="shared" si="332"/>
        <v>32.862330517823828</v>
      </c>
    </row>
    <row r="2684" spans="1:19" x14ac:dyDescent="0.25">
      <c r="A2684" s="68">
        <f t="shared" si="335"/>
        <v>2682</v>
      </c>
      <c r="B2684" s="68" t="s">
        <v>14</v>
      </c>
      <c r="C2684" s="68" t="s">
        <v>2672</v>
      </c>
      <c r="D2684" s="68" t="s">
        <v>2860</v>
      </c>
      <c r="E2684" s="68" t="str">
        <f t="shared" si="333"/>
        <v>OP</v>
      </c>
      <c r="F2684" s="68" t="s">
        <v>2671</v>
      </c>
      <c r="G2684" s="68">
        <f t="shared" si="334"/>
        <v>160</v>
      </c>
      <c r="H2684" s="68">
        <f t="shared" si="336"/>
        <v>59</v>
      </c>
      <c r="I2684" s="68" t="str">
        <f t="shared" si="329"/>
        <v>160_59_OP</v>
      </c>
      <c r="J2684" s="60">
        <v>30.804833768140199</v>
      </c>
      <c r="K2684" s="60">
        <v>23.183436623223098</v>
      </c>
      <c r="L2684" s="60">
        <v>25.503134123133201</v>
      </c>
      <c r="M2684" s="68">
        <v>271</v>
      </c>
      <c r="N2684" s="70">
        <f t="shared" si="330"/>
        <v>0.88311688311688308</v>
      </c>
      <c r="O2684" s="71">
        <v>518110768.89999902</v>
      </c>
      <c r="P2684" s="57">
        <f t="shared" si="331"/>
        <v>0.98427244440202055</v>
      </c>
      <c r="Q2684" s="68">
        <v>68</v>
      </c>
      <c r="R2684" s="68">
        <v>346</v>
      </c>
      <c r="S2684" s="72">
        <f t="shared" si="332"/>
        <v>26.497134838165504</v>
      </c>
    </row>
    <row r="2685" spans="1:19" x14ac:dyDescent="0.25">
      <c r="A2685" s="68">
        <f t="shared" si="335"/>
        <v>2683</v>
      </c>
      <c r="B2685" s="68" t="s">
        <v>14</v>
      </c>
      <c r="C2685" s="68" t="s">
        <v>2672</v>
      </c>
      <c r="D2685" s="68" t="s">
        <v>2893</v>
      </c>
      <c r="E2685" s="68" t="str">
        <f t="shared" si="333"/>
        <v>SOP</v>
      </c>
      <c r="F2685" s="68" t="s">
        <v>2671</v>
      </c>
      <c r="G2685" s="68">
        <f t="shared" si="334"/>
        <v>160</v>
      </c>
      <c r="H2685" s="68">
        <f t="shared" si="336"/>
        <v>59</v>
      </c>
      <c r="I2685" s="68" t="str">
        <f t="shared" si="329"/>
        <v>160_59_SOP</v>
      </c>
      <c r="J2685" s="60">
        <v>28.1472106317566</v>
      </c>
      <c r="K2685" s="60">
        <v>35.249259742837197</v>
      </c>
      <c r="L2685" s="60">
        <v>33.000668546456197</v>
      </c>
      <c r="M2685" s="68">
        <v>12</v>
      </c>
      <c r="N2685" s="70">
        <f t="shared" si="330"/>
        <v>0.11688311688311688</v>
      </c>
      <c r="O2685" s="71">
        <v>8278821.5499999998</v>
      </c>
      <c r="P2685" s="57">
        <f t="shared" si="331"/>
        <v>1.5727555597979465E-2</v>
      </c>
      <c r="Q2685" s="68">
        <v>9</v>
      </c>
      <c r="R2685" s="68">
        <v>12</v>
      </c>
      <c r="S2685" s="72">
        <f t="shared" si="332"/>
        <v>32.132379640349995</v>
      </c>
    </row>
    <row r="2686" spans="1:19" x14ac:dyDescent="0.25">
      <c r="A2686" s="68">
        <f t="shared" si="335"/>
        <v>2684</v>
      </c>
      <c r="B2686" s="68" t="s">
        <v>14</v>
      </c>
      <c r="C2686" s="68" t="s">
        <v>2559</v>
      </c>
      <c r="D2686" s="68" t="s">
        <v>2860</v>
      </c>
      <c r="E2686" s="68" t="str">
        <f t="shared" si="333"/>
        <v>OP</v>
      </c>
      <c r="F2686" s="68" t="s">
        <v>2558</v>
      </c>
      <c r="G2686" s="68">
        <f t="shared" si="334"/>
        <v>160</v>
      </c>
      <c r="H2686" s="68">
        <f t="shared" si="336"/>
        <v>60</v>
      </c>
      <c r="I2686" s="68" t="str">
        <f t="shared" si="329"/>
        <v>160_60_OP</v>
      </c>
      <c r="J2686" s="60">
        <v>55.1615710236306</v>
      </c>
      <c r="K2686" s="60">
        <v>17.7824327757078</v>
      </c>
      <c r="L2686" s="60">
        <v>27.671372164307598</v>
      </c>
      <c r="M2686" s="68">
        <v>115</v>
      </c>
      <c r="N2686" s="70">
        <f t="shared" si="330"/>
        <v>0.90322580645161288</v>
      </c>
      <c r="O2686" s="71">
        <v>82545988.359999999</v>
      </c>
      <c r="P2686" s="57">
        <f t="shared" si="331"/>
        <v>0.99049755395403027</v>
      </c>
      <c r="Q2686" s="68">
        <v>28</v>
      </c>
      <c r="R2686" s="68">
        <v>115</v>
      </c>
      <c r="S2686" s="72">
        <f t="shared" si="332"/>
        <v>33.53845865454867</v>
      </c>
    </row>
    <row r="2687" spans="1:19" x14ac:dyDescent="0.25">
      <c r="A2687" s="68">
        <f t="shared" si="335"/>
        <v>2685</v>
      </c>
      <c r="B2687" s="68" t="s">
        <v>14</v>
      </c>
      <c r="C2687" s="68" t="s">
        <v>2559</v>
      </c>
      <c r="D2687" s="68" t="s">
        <v>2893</v>
      </c>
      <c r="E2687" s="68" t="str">
        <f t="shared" si="333"/>
        <v>SOP</v>
      </c>
      <c r="F2687" s="68" t="s">
        <v>2558</v>
      </c>
      <c r="G2687" s="68">
        <f t="shared" si="334"/>
        <v>160</v>
      </c>
      <c r="H2687" s="68">
        <f t="shared" si="336"/>
        <v>60</v>
      </c>
      <c r="I2687" s="68" t="str">
        <f t="shared" si="329"/>
        <v>160_60_SOP</v>
      </c>
      <c r="J2687" s="60">
        <v>76.694745315337897</v>
      </c>
      <c r="K2687" s="60">
        <v>9.8827288132853397</v>
      </c>
      <c r="L2687" s="60">
        <v>19.222294721453899</v>
      </c>
      <c r="M2687" s="68">
        <v>13</v>
      </c>
      <c r="N2687" s="70">
        <f t="shared" si="330"/>
        <v>9.6774193548387094E-2</v>
      </c>
      <c r="O2687" s="71">
        <v>791913.91999999899</v>
      </c>
      <c r="P2687" s="57">
        <f t="shared" si="331"/>
        <v>9.5024460459697448E-3</v>
      </c>
      <c r="Q2687" s="68">
        <v>3</v>
      </c>
      <c r="R2687" s="68">
        <v>13</v>
      </c>
      <c r="S2687" s="72">
        <f t="shared" si="332"/>
        <v>35.266589616692379</v>
      </c>
    </row>
    <row r="2688" spans="1:19" x14ac:dyDescent="0.25">
      <c r="A2688" s="68">
        <f t="shared" si="335"/>
        <v>2686</v>
      </c>
      <c r="B2688" s="68" t="s">
        <v>14</v>
      </c>
      <c r="C2688" s="68" t="s">
        <v>47</v>
      </c>
      <c r="D2688" s="68" t="s">
        <v>2399</v>
      </c>
      <c r="E2688" s="68" t="str">
        <f t="shared" si="333"/>
        <v>AD</v>
      </c>
      <c r="F2688" s="68" t="s">
        <v>46</v>
      </c>
      <c r="G2688" s="68">
        <f t="shared" si="334"/>
        <v>160</v>
      </c>
      <c r="H2688" s="68">
        <f t="shared" si="336"/>
        <v>61</v>
      </c>
      <c r="I2688" s="68" t="str">
        <f t="shared" si="329"/>
        <v>160_61_AD</v>
      </c>
      <c r="J2688" s="60">
        <v>13.7912441541589</v>
      </c>
      <c r="K2688" s="60">
        <v>37.878950058331903</v>
      </c>
      <c r="L2688" s="60">
        <v>70.520650406575797</v>
      </c>
      <c r="M2688" s="68">
        <v>321</v>
      </c>
      <c r="N2688" s="70">
        <f t="shared" si="330"/>
        <v>0.95893719806763289</v>
      </c>
      <c r="O2688" s="71">
        <v>192939265732.55301</v>
      </c>
      <c r="P2688" s="57">
        <f t="shared" si="331"/>
        <v>0.95134486779177885</v>
      </c>
      <c r="Q2688" s="68">
        <v>397</v>
      </c>
      <c r="R2688" s="68">
        <v>3203</v>
      </c>
      <c r="S2688" s="72">
        <f t="shared" si="332"/>
        <v>40.730281539688868</v>
      </c>
    </row>
    <row r="2689" spans="1:19" x14ac:dyDescent="0.25">
      <c r="A2689" s="68">
        <f t="shared" si="335"/>
        <v>2687</v>
      </c>
      <c r="B2689" s="68" t="s">
        <v>14</v>
      </c>
      <c r="C2689" s="68" t="s">
        <v>47</v>
      </c>
      <c r="D2689" s="68" t="s">
        <v>3088</v>
      </c>
      <c r="E2689" s="68" t="str">
        <f t="shared" si="333"/>
        <v>SERV</v>
      </c>
      <c r="F2689" s="68" t="s">
        <v>46</v>
      </c>
      <c r="G2689" s="68">
        <f t="shared" si="334"/>
        <v>160</v>
      </c>
      <c r="H2689" s="68">
        <f t="shared" si="336"/>
        <v>61</v>
      </c>
      <c r="I2689" s="68" t="str">
        <f t="shared" si="329"/>
        <v>160_61_SERV</v>
      </c>
      <c r="J2689" s="60">
        <v>17.5625277758284</v>
      </c>
      <c r="K2689" s="60">
        <v>36.0015138451487</v>
      </c>
      <c r="L2689" s="60">
        <v>24.530361224570299</v>
      </c>
      <c r="M2689" s="68">
        <v>4</v>
      </c>
      <c r="N2689" s="70">
        <f t="shared" si="330"/>
        <v>4.1062801932367152E-2</v>
      </c>
      <c r="O2689" s="71">
        <v>9867594602.3278904</v>
      </c>
      <c r="P2689" s="57">
        <f t="shared" si="331"/>
        <v>4.8655132208221243E-2</v>
      </c>
      <c r="Q2689" s="68">
        <v>17</v>
      </c>
      <c r="R2689" s="68">
        <v>60</v>
      </c>
      <c r="S2689" s="72">
        <f t="shared" si="332"/>
        <v>26.031467615182464</v>
      </c>
    </row>
    <row r="2690" spans="1:19" x14ac:dyDescent="0.25">
      <c r="A2690" s="68">
        <f t="shared" si="335"/>
        <v>2688</v>
      </c>
      <c r="B2690" s="68" t="s">
        <v>14</v>
      </c>
      <c r="C2690" s="68" t="s">
        <v>429</v>
      </c>
      <c r="D2690" s="68" t="s">
        <v>2399</v>
      </c>
      <c r="E2690" s="68" t="str">
        <f t="shared" si="333"/>
        <v>AD</v>
      </c>
      <c r="F2690" s="68" t="s">
        <v>428</v>
      </c>
      <c r="G2690" s="68">
        <f t="shared" si="334"/>
        <v>160</v>
      </c>
      <c r="H2690" s="68">
        <f t="shared" si="336"/>
        <v>62</v>
      </c>
      <c r="I2690" s="68" t="str">
        <f t="shared" si="329"/>
        <v>160_62_AD</v>
      </c>
      <c r="J2690" s="60">
        <v>4.0563147069667398</v>
      </c>
      <c r="K2690" s="60">
        <v>24.209234455918601</v>
      </c>
      <c r="L2690" s="60">
        <v>59.4912931882062</v>
      </c>
      <c r="M2690" s="68">
        <v>282</v>
      </c>
      <c r="N2690" s="70">
        <f t="shared" si="330"/>
        <v>1</v>
      </c>
      <c r="O2690" s="71">
        <v>7726101503.3599997</v>
      </c>
      <c r="P2690" s="57">
        <f t="shared" si="331"/>
        <v>1</v>
      </c>
      <c r="Q2690" s="68">
        <v>294</v>
      </c>
      <c r="R2690" s="68">
        <v>929</v>
      </c>
      <c r="S2690" s="72">
        <f t="shared" si="332"/>
        <v>29.252280783697177</v>
      </c>
    </row>
    <row r="2691" spans="1:19" x14ac:dyDescent="0.25">
      <c r="A2691" s="68">
        <f t="shared" si="335"/>
        <v>2689</v>
      </c>
      <c r="B2691" s="68" t="s">
        <v>14</v>
      </c>
      <c r="C2691" s="68" t="s">
        <v>2718</v>
      </c>
      <c r="D2691" s="68" t="s">
        <v>2860</v>
      </c>
      <c r="E2691" s="68" t="str">
        <f t="shared" si="333"/>
        <v>OP</v>
      </c>
      <c r="F2691" s="68" t="s">
        <v>2717</v>
      </c>
      <c r="G2691" s="68">
        <f t="shared" si="334"/>
        <v>160</v>
      </c>
      <c r="H2691" s="68">
        <f t="shared" si="336"/>
        <v>63</v>
      </c>
      <c r="I2691" s="68" t="str">
        <f t="shared" ref="I2691:I2754" si="337">CONCATENATE(G2691,"_",H2691,"_",E2691)</f>
        <v>160_63_OP</v>
      </c>
      <c r="J2691" s="60">
        <v>17.653412863932299</v>
      </c>
      <c r="K2691" s="60">
        <v>47.235587025257203</v>
      </c>
      <c r="L2691" s="60">
        <v>59.128654031986102</v>
      </c>
      <c r="M2691" s="68">
        <v>123</v>
      </c>
      <c r="N2691" s="70">
        <f t="shared" ref="N2691:N2754" si="338">Q2691/SUMIF($C$3:$C$3832,C2691,$Q$3:$Q$3832)</f>
        <v>0.43718592964824121</v>
      </c>
      <c r="O2691" s="71">
        <v>6164000043.5499897</v>
      </c>
      <c r="P2691" s="57">
        <f t="shared" ref="P2691:P2754" si="339">O2691/SUMIF($C$3:$C$3832,C2691,$O$3:$O$3832)</f>
        <v>0.93443465417086313</v>
      </c>
      <c r="Q2691" s="68">
        <v>87</v>
      </c>
      <c r="R2691" s="68">
        <v>124</v>
      </c>
      <c r="S2691" s="72">
        <f t="shared" ref="S2691:S2754" si="340">AVERAGE(J2691:L2691)</f>
        <v>41.339217973725205</v>
      </c>
    </row>
    <row r="2692" spans="1:19" x14ac:dyDescent="0.25">
      <c r="A2692" s="68">
        <f t="shared" si="335"/>
        <v>2690</v>
      </c>
      <c r="B2692" s="68" t="s">
        <v>14</v>
      </c>
      <c r="C2692" s="68" t="s">
        <v>2718</v>
      </c>
      <c r="D2692" s="68" t="s">
        <v>3088</v>
      </c>
      <c r="E2692" s="68" t="str">
        <f t="shared" ref="E2692:E2755" si="341">IF(D2692="Adquisiciones","AD",IF(D2692="Arrendamientos","AR",IF(D2692="Servicios","SERV",IF(D2692="Obra pública","OP",IF(D2692="Servicios relacionados con la OP","SOP","")))))</f>
        <v>SERV</v>
      </c>
      <c r="F2692" s="68" t="s">
        <v>2717</v>
      </c>
      <c r="G2692" s="68">
        <f t="shared" ref="G2692:G2755" si="342">IF(B2692&lt;&gt;B2691,G2691+1,G2691)</f>
        <v>160</v>
      </c>
      <c r="H2692" s="68">
        <f t="shared" si="336"/>
        <v>63</v>
      </c>
      <c r="I2692" s="68" t="str">
        <f t="shared" si="337"/>
        <v>160_63_SERV</v>
      </c>
      <c r="J2692" s="60">
        <v>56.132820706316302</v>
      </c>
      <c r="K2692" s="60">
        <v>42.426382163164398</v>
      </c>
      <c r="L2692" s="60">
        <v>69.748646653910598</v>
      </c>
      <c r="M2692" s="68">
        <v>11</v>
      </c>
      <c r="N2692" s="70">
        <f t="shared" si="338"/>
        <v>5.0251256281407038E-2</v>
      </c>
      <c r="O2692" s="71">
        <v>30353836.780000001</v>
      </c>
      <c r="P2692" s="57">
        <f t="shared" si="339"/>
        <v>4.6015049925182726E-3</v>
      </c>
      <c r="Q2692" s="68">
        <v>10</v>
      </c>
      <c r="R2692" s="68">
        <v>11</v>
      </c>
      <c r="S2692" s="72">
        <f t="shared" si="340"/>
        <v>56.102616507797102</v>
      </c>
    </row>
    <row r="2693" spans="1:19" x14ac:dyDescent="0.25">
      <c r="A2693" s="68">
        <f t="shared" ref="A2693:A2756" si="343">A2692+1</f>
        <v>2691</v>
      </c>
      <c r="B2693" s="68" t="s">
        <v>14</v>
      </c>
      <c r="C2693" s="68" t="s">
        <v>2718</v>
      </c>
      <c r="D2693" s="68" t="s">
        <v>2893</v>
      </c>
      <c r="E2693" s="68" t="str">
        <f t="shared" si="341"/>
        <v>SOP</v>
      </c>
      <c r="F2693" s="68" t="s">
        <v>2717</v>
      </c>
      <c r="G2693" s="68">
        <f t="shared" si="342"/>
        <v>160</v>
      </c>
      <c r="H2693" s="68">
        <f t="shared" si="336"/>
        <v>63</v>
      </c>
      <c r="I2693" s="68" t="str">
        <f t="shared" si="337"/>
        <v>160_63_SOP</v>
      </c>
      <c r="J2693" s="60">
        <v>26.6255064953397</v>
      </c>
      <c r="K2693" s="60">
        <v>49.303794932080201</v>
      </c>
      <c r="L2693" s="60">
        <v>58.303299441099398</v>
      </c>
      <c r="M2693" s="68">
        <v>204</v>
      </c>
      <c r="N2693" s="70">
        <f t="shared" si="338"/>
        <v>0.51256281407035176</v>
      </c>
      <c r="O2693" s="71">
        <v>402148096.60000002</v>
      </c>
      <c r="P2693" s="57">
        <f t="shared" si="339"/>
        <v>6.0963840836618627E-2</v>
      </c>
      <c r="Q2693" s="68">
        <v>102</v>
      </c>
      <c r="R2693" s="68">
        <v>205</v>
      </c>
      <c r="S2693" s="72">
        <f t="shared" si="340"/>
        <v>44.744200289506431</v>
      </c>
    </row>
    <row r="2694" spans="1:19" x14ac:dyDescent="0.25">
      <c r="A2694" s="68">
        <f t="shared" si="343"/>
        <v>2692</v>
      </c>
      <c r="B2694" s="68" t="s">
        <v>14</v>
      </c>
      <c r="C2694" s="68" t="s">
        <v>3064</v>
      </c>
      <c r="D2694" s="68" t="s">
        <v>3088</v>
      </c>
      <c r="E2694" s="68" t="str">
        <f t="shared" si="341"/>
        <v>SERV</v>
      </c>
      <c r="F2694" s="68" t="s">
        <v>3063</v>
      </c>
      <c r="G2694" s="68">
        <f t="shared" si="342"/>
        <v>160</v>
      </c>
      <c r="H2694" s="68">
        <f t="shared" si="336"/>
        <v>64</v>
      </c>
      <c r="I2694" s="68" t="str">
        <f t="shared" si="337"/>
        <v>160_64_SERV</v>
      </c>
      <c r="J2694" s="60">
        <v>18.0052083554482</v>
      </c>
      <c r="K2694" s="60">
        <v>40.309223771964497</v>
      </c>
      <c r="L2694" s="60">
        <v>20.110224170547301</v>
      </c>
      <c r="M2694" s="68">
        <v>6</v>
      </c>
      <c r="N2694" s="70">
        <f t="shared" si="338"/>
        <v>1</v>
      </c>
      <c r="O2694" s="71">
        <v>14955622170.139999</v>
      </c>
      <c r="P2694" s="57">
        <f t="shared" si="339"/>
        <v>1</v>
      </c>
      <c r="Q2694" s="68">
        <v>19</v>
      </c>
      <c r="R2694" s="68">
        <v>26</v>
      </c>
      <c r="S2694" s="72">
        <f t="shared" si="340"/>
        <v>26.141552099319998</v>
      </c>
    </row>
    <row r="2695" spans="1:19" x14ac:dyDescent="0.25">
      <c r="A2695" s="68">
        <f t="shared" si="343"/>
        <v>2693</v>
      </c>
      <c r="B2695" s="68" t="s">
        <v>14</v>
      </c>
      <c r="C2695" s="68" t="s">
        <v>125</v>
      </c>
      <c r="D2695" s="68" t="s">
        <v>2399</v>
      </c>
      <c r="E2695" s="68" t="str">
        <f t="shared" si="341"/>
        <v>AD</v>
      </c>
      <c r="F2695" s="68" t="s">
        <v>124</v>
      </c>
      <c r="G2695" s="68">
        <f t="shared" si="342"/>
        <v>160</v>
      </c>
      <c r="H2695" s="68">
        <f t="shared" si="336"/>
        <v>65</v>
      </c>
      <c r="I2695" s="68" t="str">
        <f t="shared" si="337"/>
        <v>160_65_AD</v>
      </c>
      <c r="J2695" s="60">
        <v>27.223348474283799</v>
      </c>
      <c r="K2695" s="60">
        <v>42.761075009979997</v>
      </c>
      <c r="L2695" s="60">
        <v>59.926725309519597</v>
      </c>
      <c r="M2695" s="68">
        <v>761</v>
      </c>
      <c r="N2695" s="70">
        <f t="shared" si="338"/>
        <v>0.923896499238965</v>
      </c>
      <c r="O2695" s="71">
        <v>3218167758.5797</v>
      </c>
      <c r="P2695" s="57">
        <f t="shared" si="339"/>
        <v>0.81493407386993999</v>
      </c>
      <c r="Q2695" s="68">
        <v>607</v>
      </c>
      <c r="R2695" s="68">
        <v>2507</v>
      </c>
      <c r="S2695" s="72">
        <f t="shared" si="340"/>
        <v>43.30371626459447</v>
      </c>
    </row>
    <row r="2696" spans="1:19" x14ac:dyDescent="0.25">
      <c r="A2696" s="68">
        <f t="shared" si="343"/>
        <v>2694</v>
      </c>
      <c r="B2696" s="68" t="s">
        <v>14</v>
      </c>
      <c r="C2696" s="68" t="s">
        <v>125</v>
      </c>
      <c r="D2696" s="68" t="s">
        <v>3088</v>
      </c>
      <c r="E2696" s="68" t="str">
        <f t="shared" si="341"/>
        <v>SERV</v>
      </c>
      <c r="F2696" s="68" t="s">
        <v>124</v>
      </c>
      <c r="G2696" s="68">
        <f t="shared" si="342"/>
        <v>160</v>
      </c>
      <c r="H2696" s="68">
        <f t="shared" si="336"/>
        <v>65</v>
      </c>
      <c r="I2696" s="68" t="str">
        <f t="shared" si="337"/>
        <v>160_65_SERV</v>
      </c>
      <c r="J2696" s="60">
        <v>30.7822904136241</v>
      </c>
      <c r="K2696" s="60">
        <v>36.831655328976701</v>
      </c>
      <c r="L2696" s="60">
        <v>71.873744048799395</v>
      </c>
      <c r="M2696" s="68">
        <v>88</v>
      </c>
      <c r="N2696" s="70">
        <f t="shared" si="338"/>
        <v>7.6103500761035003E-2</v>
      </c>
      <c r="O2696" s="71">
        <v>730823775.54199898</v>
      </c>
      <c r="P2696" s="57">
        <f t="shared" si="339"/>
        <v>0.18506592613006009</v>
      </c>
      <c r="Q2696" s="68">
        <v>50</v>
      </c>
      <c r="R2696" s="68">
        <v>117</v>
      </c>
      <c r="S2696" s="72">
        <f t="shared" si="340"/>
        <v>46.495896597133402</v>
      </c>
    </row>
    <row r="2697" spans="1:19" x14ac:dyDescent="0.25">
      <c r="A2697" s="68">
        <f t="shared" si="343"/>
        <v>2695</v>
      </c>
      <c r="B2697" s="68" t="s">
        <v>14</v>
      </c>
      <c r="C2697" s="68" t="s">
        <v>1195</v>
      </c>
      <c r="D2697" s="68" t="s">
        <v>2399</v>
      </c>
      <c r="E2697" s="68" t="str">
        <f t="shared" si="341"/>
        <v>AD</v>
      </c>
      <c r="F2697" s="68" t="s">
        <v>1194</v>
      </c>
      <c r="G2697" s="68">
        <f t="shared" si="342"/>
        <v>160</v>
      </c>
      <c r="H2697" s="68">
        <f t="shared" ref="H2697:H2760" si="344">IF(B2697&lt;&gt;B2696,1,IF(C2697&lt;&gt;C2696,H2696+1,H2696))</f>
        <v>66</v>
      </c>
      <c r="I2697" s="68" t="str">
        <f t="shared" si="337"/>
        <v>160_66_AD</v>
      </c>
      <c r="J2697" s="60">
        <v>23.567285771328802</v>
      </c>
      <c r="K2697" s="60">
        <v>75.002244519873599</v>
      </c>
      <c r="L2697" s="60">
        <v>71.963760336121595</v>
      </c>
      <c r="M2697" s="68">
        <v>178</v>
      </c>
      <c r="N2697" s="70">
        <f t="shared" si="338"/>
        <v>0.76595744680851063</v>
      </c>
      <c r="O2697" s="71">
        <v>449609803.04500002</v>
      </c>
      <c r="P2697" s="57">
        <f t="shared" si="339"/>
        <v>0.49674063846087263</v>
      </c>
      <c r="Q2697" s="68">
        <v>108</v>
      </c>
      <c r="R2697" s="68">
        <v>238</v>
      </c>
      <c r="S2697" s="72">
        <f t="shared" si="340"/>
        <v>56.844430209107998</v>
      </c>
    </row>
    <row r="2698" spans="1:19" x14ac:dyDescent="0.25">
      <c r="A2698" s="68">
        <f t="shared" si="343"/>
        <v>2696</v>
      </c>
      <c r="B2698" s="68" t="s">
        <v>14</v>
      </c>
      <c r="C2698" s="68" t="s">
        <v>1195</v>
      </c>
      <c r="D2698" s="68" t="s">
        <v>3088</v>
      </c>
      <c r="E2698" s="68" t="str">
        <f t="shared" si="341"/>
        <v>SERV</v>
      </c>
      <c r="F2698" s="68" t="s">
        <v>1194</v>
      </c>
      <c r="G2698" s="68">
        <f t="shared" si="342"/>
        <v>160</v>
      </c>
      <c r="H2698" s="68">
        <f t="shared" si="344"/>
        <v>66</v>
      </c>
      <c r="I2698" s="68" t="str">
        <f t="shared" si="337"/>
        <v>160_66_SERV</v>
      </c>
      <c r="J2698" s="60">
        <v>41.154591501845402</v>
      </c>
      <c r="K2698" s="60">
        <v>74.856200690557699</v>
      </c>
      <c r="L2698" s="60">
        <v>62.601421235931497</v>
      </c>
      <c r="M2698" s="68">
        <v>45</v>
      </c>
      <c r="N2698" s="70">
        <f t="shared" si="338"/>
        <v>0.23404255319148937</v>
      </c>
      <c r="O2698" s="71">
        <v>455510028.57999998</v>
      </c>
      <c r="P2698" s="57">
        <f t="shared" si="339"/>
        <v>0.50325936153912743</v>
      </c>
      <c r="Q2698" s="68">
        <v>33</v>
      </c>
      <c r="R2698" s="68">
        <v>45</v>
      </c>
      <c r="S2698" s="72">
        <f t="shared" si="340"/>
        <v>59.537404476111533</v>
      </c>
    </row>
    <row r="2699" spans="1:19" x14ac:dyDescent="0.25">
      <c r="A2699" s="68">
        <f t="shared" si="343"/>
        <v>2697</v>
      </c>
      <c r="B2699" s="68" t="s">
        <v>14</v>
      </c>
      <c r="C2699" s="68" t="s">
        <v>569</v>
      </c>
      <c r="D2699" s="68" t="s">
        <v>2399</v>
      </c>
      <c r="E2699" s="68" t="str">
        <f t="shared" si="341"/>
        <v>AD</v>
      </c>
      <c r="F2699" s="68" t="s">
        <v>568</v>
      </c>
      <c r="G2699" s="68">
        <f t="shared" si="342"/>
        <v>160</v>
      </c>
      <c r="H2699" s="68">
        <f t="shared" si="344"/>
        <v>67</v>
      </c>
      <c r="I2699" s="68" t="str">
        <f t="shared" si="337"/>
        <v>160_67_AD</v>
      </c>
      <c r="J2699" s="60">
        <v>17.1333247550076</v>
      </c>
      <c r="K2699" s="60">
        <v>47.2679467042231</v>
      </c>
      <c r="L2699" s="60">
        <v>67.228582204875096</v>
      </c>
      <c r="M2699" s="68">
        <v>220</v>
      </c>
      <c r="N2699" s="70">
        <f t="shared" si="338"/>
        <v>0.66927083333333337</v>
      </c>
      <c r="O2699" s="71">
        <v>454411550.18400002</v>
      </c>
      <c r="P2699" s="57">
        <f t="shared" si="339"/>
        <v>3.6237283250926317E-2</v>
      </c>
      <c r="Q2699" s="68">
        <v>257</v>
      </c>
      <c r="R2699" s="68">
        <v>506</v>
      </c>
      <c r="S2699" s="72">
        <f t="shared" si="340"/>
        <v>43.876617888035263</v>
      </c>
    </row>
    <row r="2700" spans="1:19" x14ac:dyDescent="0.25">
      <c r="A2700" s="68">
        <f t="shared" si="343"/>
        <v>2698</v>
      </c>
      <c r="B2700" s="68" t="s">
        <v>14</v>
      </c>
      <c r="C2700" s="68" t="s">
        <v>569</v>
      </c>
      <c r="D2700" s="68" t="s">
        <v>2860</v>
      </c>
      <c r="E2700" s="68" t="str">
        <f t="shared" si="341"/>
        <v>OP</v>
      </c>
      <c r="F2700" s="68" t="s">
        <v>568</v>
      </c>
      <c r="G2700" s="68">
        <f t="shared" si="342"/>
        <v>160</v>
      </c>
      <c r="H2700" s="68">
        <f t="shared" si="344"/>
        <v>67</v>
      </c>
      <c r="I2700" s="68" t="str">
        <f t="shared" si="337"/>
        <v>160_67_OP</v>
      </c>
      <c r="J2700" s="60">
        <v>45.508399635977</v>
      </c>
      <c r="K2700" s="60">
        <v>32.271183470147101</v>
      </c>
      <c r="L2700" s="60">
        <v>31.168634445273401</v>
      </c>
      <c r="M2700" s="68">
        <v>8</v>
      </c>
      <c r="N2700" s="70">
        <f t="shared" si="338"/>
        <v>1.8229166666666668E-2</v>
      </c>
      <c r="O2700" s="71">
        <v>8502197479.9199896</v>
      </c>
      <c r="P2700" s="57">
        <f t="shared" si="339"/>
        <v>0.67801211965324903</v>
      </c>
      <c r="Q2700" s="68">
        <v>7</v>
      </c>
      <c r="R2700" s="68">
        <v>8</v>
      </c>
      <c r="S2700" s="72">
        <f t="shared" si="340"/>
        <v>36.316072517132504</v>
      </c>
    </row>
    <row r="2701" spans="1:19" x14ac:dyDescent="0.25">
      <c r="A2701" s="68">
        <f t="shared" si="343"/>
        <v>2699</v>
      </c>
      <c r="B2701" s="68" t="s">
        <v>14</v>
      </c>
      <c r="C2701" s="68" t="s">
        <v>569</v>
      </c>
      <c r="D2701" s="68" t="s">
        <v>3088</v>
      </c>
      <c r="E2701" s="68" t="str">
        <f t="shared" si="341"/>
        <v>SERV</v>
      </c>
      <c r="F2701" s="68" t="s">
        <v>568</v>
      </c>
      <c r="G2701" s="68">
        <f t="shared" si="342"/>
        <v>160</v>
      </c>
      <c r="H2701" s="68">
        <f t="shared" si="344"/>
        <v>67</v>
      </c>
      <c r="I2701" s="68" t="str">
        <f t="shared" si="337"/>
        <v>160_67_SERV</v>
      </c>
      <c r="J2701" s="60">
        <v>27.529037264591</v>
      </c>
      <c r="K2701" s="60">
        <v>42.166137541513898</v>
      </c>
      <c r="L2701" s="60">
        <v>28.3987721781982</v>
      </c>
      <c r="M2701" s="68">
        <v>150</v>
      </c>
      <c r="N2701" s="70">
        <f t="shared" si="338"/>
        <v>0.3125</v>
      </c>
      <c r="O2701" s="71">
        <v>3583281089.0700002</v>
      </c>
      <c r="P2701" s="57">
        <f t="shared" si="339"/>
        <v>0.28575059709582473</v>
      </c>
      <c r="Q2701" s="68">
        <v>120</v>
      </c>
      <c r="R2701" s="68">
        <v>240</v>
      </c>
      <c r="S2701" s="72">
        <f t="shared" si="340"/>
        <v>32.697982328101034</v>
      </c>
    </row>
    <row r="2702" spans="1:19" x14ac:dyDescent="0.25">
      <c r="A2702" s="68">
        <f t="shared" si="343"/>
        <v>2700</v>
      </c>
      <c r="B2702" s="68" t="s">
        <v>14</v>
      </c>
      <c r="C2702" s="68" t="s">
        <v>2206</v>
      </c>
      <c r="D2702" s="68" t="s">
        <v>2399</v>
      </c>
      <c r="E2702" s="68" t="str">
        <f t="shared" si="341"/>
        <v>AD</v>
      </c>
      <c r="F2702" s="68" t="s">
        <v>2205</v>
      </c>
      <c r="G2702" s="68">
        <f t="shared" si="342"/>
        <v>160</v>
      </c>
      <c r="H2702" s="68">
        <f t="shared" si="344"/>
        <v>68</v>
      </c>
      <c r="I2702" s="68" t="str">
        <f t="shared" si="337"/>
        <v>160_68_AD</v>
      </c>
      <c r="J2702" s="60">
        <v>20.4279396570609</v>
      </c>
      <c r="K2702" s="60">
        <v>66.857918080350501</v>
      </c>
      <c r="L2702" s="60">
        <v>77.855843447575495</v>
      </c>
      <c r="M2702" s="68">
        <v>847</v>
      </c>
      <c r="N2702" s="70">
        <f t="shared" si="338"/>
        <v>0.76146788990825687</v>
      </c>
      <c r="O2702" s="71">
        <v>290261943.39999998</v>
      </c>
      <c r="P2702" s="57">
        <f t="shared" si="339"/>
        <v>0.44551018754424071</v>
      </c>
      <c r="Q2702" s="68">
        <v>332</v>
      </c>
      <c r="R2702" s="68">
        <v>2393</v>
      </c>
      <c r="S2702" s="72">
        <f t="shared" si="340"/>
        <v>55.047233728328969</v>
      </c>
    </row>
    <row r="2703" spans="1:19" x14ac:dyDescent="0.25">
      <c r="A2703" s="68">
        <f t="shared" si="343"/>
        <v>2701</v>
      </c>
      <c r="B2703" s="68" t="s">
        <v>14</v>
      </c>
      <c r="C2703" s="68" t="s">
        <v>2206</v>
      </c>
      <c r="D2703" s="68" t="s">
        <v>3088</v>
      </c>
      <c r="E2703" s="68" t="str">
        <f t="shared" si="341"/>
        <v>SERV</v>
      </c>
      <c r="F2703" s="68" t="s">
        <v>2205</v>
      </c>
      <c r="G2703" s="68">
        <f t="shared" si="342"/>
        <v>160</v>
      </c>
      <c r="H2703" s="68">
        <f t="shared" si="344"/>
        <v>68</v>
      </c>
      <c r="I2703" s="68" t="str">
        <f t="shared" si="337"/>
        <v>160_68_SERV</v>
      </c>
      <c r="J2703" s="60">
        <v>27.9669858964306</v>
      </c>
      <c r="K2703" s="60">
        <v>54.111200756757498</v>
      </c>
      <c r="L2703" s="60">
        <v>55.625432624006898</v>
      </c>
      <c r="M2703" s="68">
        <v>149</v>
      </c>
      <c r="N2703" s="70">
        <f t="shared" si="338"/>
        <v>0.23853211009174313</v>
      </c>
      <c r="O2703" s="71">
        <v>361265118.19199997</v>
      </c>
      <c r="P2703" s="57">
        <f t="shared" si="339"/>
        <v>0.55448981245575923</v>
      </c>
      <c r="Q2703" s="68">
        <v>104</v>
      </c>
      <c r="R2703" s="68">
        <v>226</v>
      </c>
      <c r="S2703" s="72">
        <f t="shared" si="340"/>
        <v>45.901206425731665</v>
      </c>
    </row>
    <row r="2704" spans="1:19" x14ac:dyDescent="0.25">
      <c r="A2704" s="68">
        <f t="shared" si="343"/>
        <v>2702</v>
      </c>
      <c r="B2704" s="68" t="s">
        <v>14</v>
      </c>
      <c r="C2704" s="68" t="s">
        <v>1911</v>
      </c>
      <c r="D2704" s="68" t="s">
        <v>2399</v>
      </c>
      <c r="E2704" s="68" t="str">
        <f t="shared" si="341"/>
        <v>AD</v>
      </c>
      <c r="F2704" s="68" t="s">
        <v>1910</v>
      </c>
      <c r="G2704" s="68">
        <f t="shared" si="342"/>
        <v>160</v>
      </c>
      <c r="H2704" s="68">
        <f t="shared" si="344"/>
        <v>69</v>
      </c>
      <c r="I2704" s="68" t="str">
        <f t="shared" si="337"/>
        <v>160_69_AD</v>
      </c>
      <c r="J2704" s="60">
        <v>17.429940410759102</v>
      </c>
      <c r="K2704" s="60">
        <v>53.6874629415857</v>
      </c>
      <c r="L2704" s="60">
        <v>74.411147310989904</v>
      </c>
      <c r="M2704" s="68">
        <v>444</v>
      </c>
      <c r="N2704" s="70">
        <f t="shared" si="338"/>
        <v>0.73225806451612907</v>
      </c>
      <c r="O2704" s="71">
        <v>1075189035.6849999</v>
      </c>
      <c r="P2704" s="57">
        <f t="shared" si="339"/>
        <v>0.58814059133414687</v>
      </c>
      <c r="Q2704" s="68">
        <v>227</v>
      </c>
      <c r="R2704" s="68">
        <v>961</v>
      </c>
      <c r="S2704" s="72">
        <f t="shared" si="340"/>
        <v>48.50951688777824</v>
      </c>
    </row>
    <row r="2705" spans="1:19" x14ac:dyDescent="0.25">
      <c r="A2705" s="68">
        <f t="shared" si="343"/>
        <v>2703</v>
      </c>
      <c r="B2705" s="68" t="s">
        <v>14</v>
      </c>
      <c r="C2705" s="68" t="s">
        <v>1911</v>
      </c>
      <c r="D2705" s="68" t="s">
        <v>2860</v>
      </c>
      <c r="E2705" s="68" t="str">
        <f t="shared" si="341"/>
        <v>OP</v>
      </c>
      <c r="F2705" s="68" t="s">
        <v>1910</v>
      </c>
      <c r="G2705" s="68">
        <f t="shared" si="342"/>
        <v>160</v>
      </c>
      <c r="H2705" s="68">
        <f t="shared" si="344"/>
        <v>69</v>
      </c>
      <c r="I2705" s="68" t="str">
        <f t="shared" si="337"/>
        <v>160_69_OP</v>
      </c>
      <c r="J2705" s="60">
        <v>63.445827197398202</v>
      </c>
      <c r="K2705" s="60">
        <v>50.785124306291202</v>
      </c>
      <c r="L2705" s="60">
        <v>14.932302056034599</v>
      </c>
      <c r="M2705" s="68">
        <v>5</v>
      </c>
      <c r="N2705" s="70">
        <f t="shared" si="338"/>
        <v>1.2903225806451613E-2</v>
      </c>
      <c r="O2705" s="71">
        <v>22713287.18</v>
      </c>
      <c r="P2705" s="57">
        <f t="shared" si="339"/>
        <v>1.2424425575244789E-2</v>
      </c>
      <c r="Q2705" s="68">
        <v>4</v>
      </c>
      <c r="R2705" s="68">
        <v>5</v>
      </c>
      <c r="S2705" s="72">
        <f t="shared" si="340"/>
        <v>43.054417853241326</v>
      </c>
    </row>
    <row r="2706" spans="1:19" x14ac:dyDescent="0.25">
      <c r="A2706" s="68">
        <f t="shared" si="343"/>
        <v>2704</v>
      </c>
      <c r="B2706" s="68" t="s">
        <v>14</v>
      </c>
      <c r="C2706" s="68" t="s">
        <v>1911</v>
      </c>
      <c r="D2706" s="68" t="s">
        <v>3088</v>
      </c>
      <c r="E2706" s="68" t="str">
        <f t="shared" si="341"/>
        <v>SERV</v>
      </c>
      <c r="F2706" s="68" t="s">
        <v>1910</v>
      </c>
      <c r="G2706" s="68">
        <f t="shared" si="342"/>
        <v>160</v>
      </c>
      <c r="H2706" s="68">
        <f t="shared" si="344"/>
        <v>69</v>
      </c>
      <c r="I2706" s="68" t="str">
        <f t="shared" si="337"/>
        <v>160_69_SERV</v>
      </c>
      <c r="J2706" s="60">
        <v>23.121041175440698</v>
      </c>
      <c r="K2706" s="60">
        <v>50.094566359230903</v>
      </c>
      <c r="L2706" s="60">
        <v>71.080470309389</v>
      </c>
      <c r="M2706" s="68">
        <v>124</v>
      </c>
      <c r="N2706" s="70">
        <f t="shared" si="338"/>
        <v>0.24516129032258063</v>
      </c>
      <c r="O2706" s="71">
        <v>718493720.93299901</v>
      </c>
      <c r="P2706" s="57">
        <f t="shared" si="339"/>
        <v>0.39302421051027919</v>
      </c>
      <c r="Q2706" s="68">
        <v>76</v>
      </c>
      <c r="R2706" s="68">
        <v>134</v>
      </c>
      <c r="S2706" s="72">
        <f t="shared" si="340"/>
        <v>48.098692614686875</v>
      </c>
    </row>
    <row r="2707" spans="1:19" x14ac:dyDescent="0.25">
      <c r="A2707" s="68">
        <f t="shared" si="343"/>
        <v>2705</v>
      </c>
      <c r="B2707" s="68" t="s">
        <v>14</v>
      </c>
      <c r="C2707" s="68" t="s">
        <v>1911</v>
      </c>
      <c r="D2707" s="68" t="s">
        <v>2893</v>
      </c>
      <c r="E2707" s="68" t="str">
        <f t="shared" si="341"/>
        <v>SOP</v>
      </c>
      <c r="F2707" s="68" t="s">
        <v>1910</v>
      </c>
      <c r="G2707" s="68">
        <f t="shared" si="342"/>
        <v>160</v>
      </c>
      <c r="H2707" s="68">
        <f t="shared" si="344"/>
        <v>69</v>
      </c>
      <c r="I2707" s="68" t="str">
        <f t="shared" si="337"/>
        <v>160_69_SOP</v>
      </c>
      <c r="J2707" s="60">
        <v>59.011916882823101</v>
      </c>
      <c r="K2707" s="60">
        <v>44.007350162584203</v>
      </c>
      <c r="L2707" s="60">
        <v>52.861310483998302</v>
      </c>
      <c r="M2707" s="68">
        <v>4</v>
      </c>
      <c r="N2707" s="70">
        <f t="shared" si="338"/>
        <v>9.6774193548387101E-3</v>
      </c>
      <c r="O2707" s="71">
        <v>11719633.859999999</v>
      </c>
      <c r="P2707" s="57">
        <f t="shared" si="339"/>
        <v>6.410772580329291E-3</v>
      </c>
      <c r="Q2707" s="68">
        <v>3</v>
      </c>
      <c r="R2707" s="68">
        <v>4</v>
      </c>
      <c r="S2707" s="72">
        <f t="shared" si="340"/>
        <v>51.960192509801864</v>
      </c>
    </row>
    <row r="2708" spans="1:19" x14ac:dyDescent="0.25">
      <c r="A2708" s="68">
        <f t="shared" si="343"/>
        <v>2706</v>
      </c>
      <c r="B2708" s="68" t="s">
        <v>14</v>
      </c>
      <c r="C2708" s="68" t="s">
        <v>590</v>
      </c>
      <c r="D2708" s="68" t="s">
        <v>2399</v>
      </c>
      <c r="E2708" s="68" t="str">
        <f t="shared" si="341"/>
        <v>AD</v>
      </c>
      <c r="F2708" s="68" t="s">
        <v>589</v>
      </c>
      <c r="G2708" s="68">
        <f t="shared" si="342"/>
        <v>160</v>
      </c>
      <c r="H2708" s="68">
        <f t="shared" si="344"/>
        <v>70</v>
      </c>
      <c r="I2708" s="68" t="str">
        <f t="shared" si="337"/>
        <v>160_70_AD</v>
      </c>
      <c r="J2708" s="60">
        <v>20.374418334804002</v>
      </c>
      <c r="K2708" s="60">
        <v>51.288689069864198</v>
      </c>
      <c r="L2708" s="60">
        <v>78.369584154437405</v>
      </c>
      <c r="M2708" s="68">
        <v>111</v>
      </c>
      <c r="N2708" s="70">
        <f t="shared" si="338"/>
        <v>0.72146118721461183</v>
      </c>
      <c r="O2708" s="71">
        <v>40923294.859999903</v>
      </c>
      <c r="P2708" s="57">
        <f t="shared" si="339"/>
        <v>0.37028310559279581</v>
      </c>
      <c r="Q2708" s="68">
        <v>158</v>
      </c>
      <c r="R2708" s="68">
        <v>401</v>
      </c>
      <c r="S2708" s="72">
        <f t="shared" si="340"/>
        <v>50.010897186368538</v>
      </c>
    </row>
    <row r="2709" spans="1:19" x14ac:dyDescent="0.25">
      <c r="A2709" s="68">
        <f t="shared" si="343"/>
        <v>2707</v>
      </c>
      <c r="B2709" s="68" t="s">
        <v>14</v>
      </c>
      <c r="C2709" s="68" t="s">
        <v>590</v>
      </c>
      <c r="D2709" s="68" t="s">
        <v>2860</v>
      </c>
      <c r="E2709" s="68" t="str">
        <f t="shared" si="341"/>
        <v>OP</v>
      </c>
      <c r="F2709" s="68" t="s">
        <v>589</v>
      </c>
      <c r="G2709" s="68">
        <f t="shared" si="342"/>
        <v>160</v>
      </c>
      <c r="H2709" s="68">
        <f t="shared" si="344"/>
        <v>70</v>
      </c>
      <c r="I2709" s="68" t="str">
        <f t="shared" si="337"/>
        <v>160_70_OP</v>
      </c>
      <c r="J2709" s="60">
        <v>65.970958795350796</v>
      </c>
      <c r="K2709" s="60">
        <v>25.966873326118002</v>
      </c>
      <c r="L2709" s="60">
        <v>30.139256900189999</v>
      </c>
      <c r="M2709" s="68">
        <v>5</v>
      </c>
      <c r="N2709" s="70">
        <f t="shared" si="338"/>
        <v>9.1324200913242004E-3</v>
      </c>
      <c r="O2709" s="71">
        <v>23052243.489999998</v>
      </c>
      <c r="P2709" s="57">
        <f t="shared" si="339"/>
        <v>0.20858184414427008</v>
      </c>
      <c r="Q2709" s="68">
        <v>2</v>
      </c>
      <c r="R2709" s="68">
        <v>5</v>
      </c>
      <c r="S2709" s="72">
        <f t="shared" si="340"/>
        <v>40.692363007219598</v>
      </c>
    </row>
    <row r="2710" spans="1:19" x14ac:dyDescent="0.25">
      <c r="A2710" s="68">
        <f t="shared" si="343"/>
        <v>2708</v>
      </c>
      <c r="B2710" s="68" t="s">
        <v>14</v>
      </c>
      <c r="C2710" s="68" t="s">
        <v>590</v>
      </c>
      <c r="D2710" s="68" t="s">
        <v>3088</v>
      </c>
      <c r="E2710" s="68" t="str">
        <f t="shared" si="341"/>
        <v>SERV</v>
      </c>
      <c r="F2710" s="68" t="s">
        <v>589</v>
      </c>
      <c r="G2710" s="68">
        <f t="shared" si="342"/>
        <v>160</v>
      </c>
      <c r="H2710" s="68">
        <f t="shared" si="344"/>
        <v>70</v>
      </c>
      <c r="I2710" s="68" t="str">
        <f t="shared" si="337"/>
        <v>160_70_SERV</v>
      </c>
      <c r="J2710" s="60">
        <v>32.207614126472301</v>
      </c>
      <c r="K2710" s="60">
        <v>44.023570540340401</v>
      </c>
      <c r="L2710" s="60">
        <v>45.164736513217697</v>
      </c>
      <c r="M2710" s="68">
        <v>83</v>
      </c>
      <c r="N2710" s="70">
        <f t="shared" si="338"/>
        <v>0.26940639269406391</v>
      </c>
      <c r="O2710" s="71">
        <v>46543397.68</v>
      </c>
      <c r="P2710" s="57">
        <f t="shared" si="339"/>
        <v>0.42113505026293402</v>
      </c>
      <c r="Q2710" s="68">
        <v>59</v>
      </c>
      <c r="R2710" s="68">
        <v>109</v>
      </c>
      <c r="S2710" s="72">
        <f t="shared" si="340"/>
        <v>40.465307060010133</v>
      </c>
    </row>
    <row r="2711" spans="1:19" x14ac:dyDescent="0.25">
      <c r="A2711" s="68">
        <f t="shared" si="343"/>
        <v>2709</v>
      </c>
      <c r="B2711" s="68" t="s">
        <v>14</v>
      </c>
      <c r="C2711" s="68" t="s">
        <v>629</v>
      </c>
      <c r="D2711" s="68" t="s">
        <v>2399</v>
      </c>
      <c r="E2711" s="68" t="str">
        <f t="shared" si="341"/>
        <v>AD</v>
      </c>
      <c r="F2711" s="68" t="s">
        <v>628</v>
      </c>
      <c r="G2711" s="68">
        <f t="shared" si="342"/>
        <v>160</v>
      </c>
      <c r="H2711" s="68">
        <f t="shared" si="344"/>
        <v>71</v>
      </c>
      <c r="I2711" s="68" t="str">
        <f t="shared" si="337"/>
        <v>160_71_AD</v>
      </c>
      <c r="J2711" s="60">
        <v>13.822624758898399</v>
      </c>
      <c r="K2711" s="60">
        <v>50.752227652033099</v>
      </c>
      <c r="L2711" s="60">
        <v>83.243576930895301</v>
      </c>
      <c r="M2711" s="68">
        <v>25</v>
      </c>
      <c r="N2711" s="70">
        <f t="shared" si="338"/>
        <v>0.59615384615384615</v>
      </c>
      <c r="O2711" s="71">
        <v>48403069.619999997</v>
      </c>
      <c r="P2711" s="57">
        <f t="shared" si="339"/>
        <v>0.74373526125916511</v>
      </c>
      <c r="Q2711" s="68">
        <v>31</v>
      </c>
      <c r="R2711" s="68">
        <v>41</v>
      </c>
      <c r="S2711" s="72">
        <f t="shared" si="340"/>
        <v>49.272809780608931</v>
      </c>
    </row>
    <row r="2712" spans="1:19" x14ac:dyDescent="0.25">
      <c r="A2712" s="68">
        <f t="shared" si="343"/>
        <v>2710</v>
      </c>
      <c r="B2712" s="68" t="s">
        <v>14</v>
      </c>
      <c r="C2712" s="68" t="s">
        <v>629</v>
      </c>
      <c r="D2712" s="68" t="s">
        <v>3088</v>
      </c>
      <c r="E2712" s="68" t="str">
        <f t="shared" si="341"/>
        <v>SERV</v>
      </c>
      <c r="F2712" s="68" t="s">
        <v>628</v>
      </c>
      <c r="G2712" s="68">
        <f t="shared" si="342"/>
        <v>160</v>
      </c>
      <c r="H2712" s="68">
        <f t="shared" si="344"/>
        <v>71</v>
      </c>
      <c r="I2712" s="68" t="str">
        <f t="shared" si="337"/>
        <v>160_71_SERV</v>
      </c>
      <c r="J2712" s="60">
        <v>34.378918847788697</v>
      </c>
      <c r="K2712" s="60">
        <v>52.451012436340399</v>
      </c>
      <c r="L2712" s="60">
        <v>53.987797750629902</v>
      </c>
      <c r="M2712" s="68">
        <v>28</v>
      </c>
      <c r="N2712" s="70">
        <f t="shared" si="338"/>
        <v>0.40384615384615385</v>
      </c>
      <c r="O2712" s="71">
        <v>16677977.550000001</v>
      </c>
      <c r="P2712" s="57">
        <f t="shared" si="339"/>
        <v>0.25626473874083489</v>
      </c>
      <c r="Q2712" s="68">
        <v>21</v>
      </c>
      <c r="R2712" s="68">
        <v>28</v>
      </c>
      <c r="S2712" s="72">
        <f t="shared" si="340"/>
        <v>46.939243011586335</v>
      </c>
    </row>
    <row r="2713" spans="1:19" x14ac:dyDescent="0.25">
      <c r="A2713" s="68">
        <f t="shared" si="343"/>
        <v>2711</v>
      </c>
      <c r="B2713" s="68" t="s">
        <v>14</v>
      </c>
      <c r="C2713" s="68" t="s">
        <v>885</v>
      </c>
      <c r="D2713" s="68" t="s">
        <v>2399</v>
      </c>
      <c r="E2713" s="68" t="str">
        <f t="shared" si="341"/>
        <v>AD</v>
      </c>
      <c r="F2713" s="68" t="s">
        <v>884</v>
      </c>
      <c r="G2713" s="68">
        <f t="shared" si="342"/>
        <v>160</v>
      </c>
      <c r="H2713" s="68">
        <f t="shared" si="344"/>
        <v>72</v>
      </c>
      <c r="I2713" s="68" t="str">
        <f t="shared" si="337"/>
        <v>160_72_AD</v>
      </c>
      <c r="J2713" s="60">
        <v>22.593905499196399</v>
      </c>
      <c r="K2713" s="60">
        <v>66.407094462922203</v>
      </c>
      <c r="L2713" s="60">
        <v>86.755284542481604</v>
      </c>
      <c r="M2713" s="68">
        <v>610</v>
      </c>
      <c r="N2713" s="70">
        <f t="shared" si="338"/>
        <v>0.71936758893280628</v>
      </c>
      <c r="O2713" s="71">
        <v>158634205.75299999</v>
      </c>
      <c r="P2713" s="57">
        <f t="shared" si="339"/>
        <v>0.44052768500088907</v>
      </c>
      <c r="Q2713" s="68">
        <v>182</v>
      </c>
      <c r="R2713" s="68">
        <v>858</v>
      </c>
      <c r="S2713" s="72">
        <f t="shared" si="340"/>
        <v>58.585428168200075</v>
      </c>
    </row>
    <row r="2714" spans="1:19" x14ac:dyDescent="0.25">
      <c r="A2714" s="68">
        <f t="shared" si="343"/>
        <v>2712</v>
      </c>
      <c r="B2714" s="68" t="s">
        <v>14</v>
      </c>
      <c r="C2714" s="68" t="s">
        <v>885</v>
      </c>
      <c r="D2714" s="68" t="s">
        <v>2456</v>
      </c>
      <c r="E2714" s="68" t="str">
        <f t="shared" si="341"/>
        <v>AR</v>
      </c>
      <c r="F2714" s="68" t="s">
        <v>884</v>
      </c>
      <c r="G2714" s="68">
        <f t="shared" si="342"/>
        <v>160</v>
      </c>
      <c r="H2714" s="68">
        <f t="shared" si="344"/>
        <v>72</v>
      </c>
      <c r="I2714" s="68" t="str">
        <f t="shared" si="337"/>
        <v>160_72_AR</v>
      </c>
      <c r="J2714" s="60">
        <v>74.601783924812594</v>
      </c>
      <c r="K2714" s="60">
        <v>39.293844493420004</v>
      </c>
      <c r="L2714" s="60">
        <v>23.429093549064302</v>
      </c>
      <c r="M2714" s="68">
        <v>8</v>
      </c>
      <c r="N2714" s="70">
        <f t="shared" si="338"/>
        <v>1.5810276679841896E-2</v>
      </c>
      <c r="O2714" s="71">
        <v>424762.62</v>
      </c>
      <c r="P2714" s="57">
        <f t="shared" si="339"/>
        <v>1.1795671228364546E-3</v>
      </c>
      <c r="Q2714" s="68">
        <v>4</v>
      </c>
      <c r="R2714" s="68">
        <v>8</v>
      </c>
      <c r="S2714" s="72">
        <f t="shared" si="340"/>
        <v>45.774907322432306</v>
      </c>
    </row>
    <row r="2715" spans="1:19" x14ac:dyDescent="0.25">
      <c r="A2715" s="68">
        <f t="shared" si="343"/>
        <v>2713</v>
      </c>
      <c r="B2715" s="68" t="s">
        <v>14</v>
      </c>
      <c r="C2715" s="68" t="s">
        <v>885</v>
      </c>
      <c r="D2715" s="68" t="s">
        <v>3088</v>
      </c>
      <c r="E2715" s="68" t="str">
        <f t="shared" si="341"/>
        <v>SERV</v>
      </c>
      <c r="F2715" s="68" t="s">
        <v>884</v>
      </c>
      <c r="G2715" s="68">
        <f t="shared" si="342"/>
        <v>160</v>
      </c>
      <c r="H2715" s="68">
        <f t="shared" si="344"/>
        <v>72</v>
      </c>
      <c r="I2715" s="68" t="str">
        <f t="shared" si="337"/>
        <v>160_72_SERV</v>
      </c>
      <c r="J2715" s="60">
        <v>32.621762744062799</v>
      </c>
      <c r="K2715" s="60">
        <v>71.320252242282706</v>
      </c>
      <c r="L2715" s="60">
        <v>51.045896673700497</v>
      </c>
      <c r="M2715" s="68">
        <v>284</v>
      </c>
      <c r="N2715" s="70">
        <f t="shared" si="338"/>
        <v>0.2648221343873518</v>
      </c>
      <c r="O2715" s="71">
        <v>201041454.72</v>
      </c>
      <c r="P2715" s="57">
        <f t="shared" si="339"/>
        <v>0.55829274787627448</v>
      </c>
      <c r="Q2715" s="68">
        <v>67</v>
      </c>
      <c r="R2715" s="68">
        <v>301</v>
      </c>
      <c r="S2715" s="72">
        <f t="shared" si="340"/>
        <v>51.662637220015334</v>
      </c>
    </row>
    <row r="2716" spans="1:19" x14ac:dyDescent="0.25">
      <c r="A2716" s="68">
        <f t="shared" si="343"/>
        <v>2714</v>
      </c>
      <c r="B2716" s="68" t="s">
        <v>14</v>
      </c>
      <c r="C2716" s="68" t="s">
        <v>1418</v>
      </c>
      <c r="D2716" s="68" t="s">
        <v>2399</v>
      </c>
      <c r="E2716" s="68" t="str">
        <f t="shared" si="341"/>
        <v>AD</v>
      </c>
      <c r="F2716" s="68" t="s">
        <v>1417</v>
      </c>
      <c r="G2716" s="68">
        <f t="shared" si="342"/>
        <v>160</v>
      </c>
      <c r="H2716" s="68">
        <f t="shared" si="344"/>
        <v>73</v>
      </c>
      <c r="I2716" s="68" t="str">
        <f t="shared" si="337"/>
        <v>160_73_AD</v>
      </c>
      <c r="J2716" s="60">
        <v>36.460236813533903</v>
      </c>
      <c r="K2716" s="60">
        <v>71.473254939804505</v>
      </c>
      <c r="L2716" s="60">
        <v>77.116153419632695</v>
      </c>
      <c r="M2716" s="68">
        <v>140</v>
      </c>
      <c r="N2716" s="70">
        <f t="shared" si="338"/>
        <v>0.73103448275862071</v>
      </c>
      <c r="O2716" s="71">
        <v>512445698.77599901</v>
      </c>
      <c r="P2716" s="57">
        <f t="shared" si="339"/>
        <v>0.96912038420500146</v>
      </c>
      <c r="Q2716" s="68">
        <v>106</v>
      </c>
      <c r="R2716" s="68">
        <v>236</v>
      </c>
      <c r="S2716" s="72">
        <f t="shared" si="340"/>
        <v>61.683215057657037</v>
      </c>
    </row>
    <row r="2717" spans="1:19" x14ac:dyDescent="0.25">
      <c r="A2717" s="68">
        <f t="shared" si="343"/>
        <v>2715</v>
      </c>
      <c r="B2717" s="68" t="s">
        <v>14</v>
      </c>
      <c r="C2717" s="68" t="s">
        <v>1418</v>
      </c>
      <c r="D2717" s="68" t="s">
        <v>3088</v>
      </c>
      <c r="E2717" s="68" t="str">
        <f t="shared" si="341"/>
        <v>SERV</v>
      </c>
      <c r="F2717" s="68" t="s">
        <v>1417</v>
      </c>
      <c r="G2717" s="68">
        <f t="shared" si="342"/>
        <v>160</v>
      </c>
      <c r="H2717" s="68">
        <f t="shared" si="344"/>
        <v>73</v>
      </c>
      <c r="I2717" s="68" t="str">
        <f t="shared" si="337"/>
        <v>160_73_SERV</v>
      </c>
      <c r="J2717" s="60">
        <v>27.817364862039401</v>
      </c>
      <c r="K2717" s="60">
        <v>73.659192414799307</v>
      </c>
      <c r="L2717" s="60">
        <v>43.842656899961803</v>
      </c>
      <c r="M2717" s="68">
        <v>51</v>
      </c>
      <c r="N2717" s="70">
        <f t="shared" si="338"/>
        <v>0.26896551724137929</v>
      </c>
      <c r="O2717" s="71">
        <v>16328339.132999901</v>
      </c>
      <c r="P2717" s="57">
        <f t="shared" si="339"/>
        <v>3.087961579499858E-2</v>
      </c>
      <c r="Q2717" s="68">
        <v>39</v>
      </c>
      <c r="R2717" s="68">
        <v>53</v>
      </c>
      <c r="S2717" s="72">
        <f t="shared" si="340"/>
        <v>48.4397380589335</v>
      </c>
    </row>
    <row r="2718" spans="1:19" x14ac:dyDescent="0.25">
      <c r="A2718" s="68">
        <f t="shared" si="343"/>
        <v>2716</v>
      </c>
      <c r="B2718" s="68" t="s">
        <v>14</v>
      </c>
      <c r="C2718" s="68" t="s">
        <v>2173</v>
      </c>
      <c r="D2718" s="68" t="s">
        <v>2399</v>
      </c>
      <c r="E2718" s="68" t="str">
        <f t="shared" si="341"/>
        <v>AD</v>
      </c>
      <c r="F2718" s="68" t="s">
        <v>2172</v>
      </c>
      <c r="G2718" s="68">
        <f t="shared" si="342"/>
        <v>160</v>
      </c>
      <c r="H2718" s="68">
        <f t="shared" si="344"/>
        <v>74</v>
      </c>
      <c r="I2718" s="68" t="str">
        <f t="shared" si="337"/>
        <v>160_74_AD</v>
      </c>
      <c r="J2718" s="60">
        <v>46.484880095720499</v>
      </c>
      <c r="K2718" s="60">
        <v>10.8386988384877</v>
      </c>
      <c r="L2718" s="60">
        <v>17.2170595948167</v>
      </c>
      <c r="M2718" s="68">
        <v>11</v>
      </c>
      <c r="N2718" s="70">
        <f t="shared" si="338"/>
        <v>8.771929824561403E-2</v>
      </c>
      <c r="O2718" s="71">
        <v>1788055.59</v>
      </c>
      <c r="P2718" s="57">
        <f t="shared" si="339"/>
        <v>1.2451235424759894E-2</v>
      </c>
      <c r="Q2718" s="68">
        <v>10</v>
      </c>
      <c r="R2718" s="68">
        <v>11</v>
      </c>
      <c r="S2718" s="72">
        <f t="shared" si="340"/>
        <v>24.846879509674967</v>
      </c>
    </row>
    <row r="2719" spans="1:19" x14ac:dyDescent="0.25">
      <c r="A2719" s="68">
        <f t="shared" si="343"/>
        <v>2717</v>
      </c>
      <c r="B2719" s="68" t="s">
        <v>14</v>
      </c>
      <c r="C2719" s="68" t="s">
        <v>2173</v>
      </c>
      <c r="D2719" s="68" t="s">
        <v>2860</v>
      </c>
      <c r="E2719" s="68" t="str">
        <f t="shared" si="341"/>
        <v>OP</v>
      </c>
      <c r="F2719" s="68" t="s">
        <v>2172</v>
      </c>
      <c r="G2719" s="68">
        <f t="shared" si="342"/>
        <v>160</v>
      </c>
      <c r="H2719" s="68">
        <f t="shared" si="344"/>
        <v>74</v>
      </c>
      <c r="I2719" s="68" t="str">
        <f t="shared" si="337"/>
        <v>160_74_OP</v>
      </c>
      <c r="J2719" s="60">
        <v>63.25310106029</v>
      </c>
      <c r="K2719" s="60">
        <v>26.827006686242498</v>
      </c>
      <c r="L2719" s="60">
        <v>29.650245092703699</v>
      </c>
      <c r="M2719" s="68">
        <v>71</v>
      </c>
      <c r="N2719" s="70">
        <f t="shared" si="338"/>
        <v>0.28947368421052633</v>
      </c>
      <c r="O2719" s="71">
        <v>101450672.64</v>
      </c>
      <c r="P2719" s="57">
        <f t="shared" si="339"/>
        <v>0.70645801847854583</v>
      </c>
      <c r="Q2719" s="68">
        <v>33</v>
      </c>
      <c r="R2719" s="68">
        <v>73</v>
      </c>
      <c r="S2719" s="72">
        <f t="shared" si="340"/>
        <v>39.910117613078732</v>
      </c>
    </row>
    <row r="2720" spans="1:19" x14ac:dyDescent="0.25">
      <c r="A2720" s="68">
        <f t="shared" si="343"/>
        <v>2718</v>
      </c>
      <c r="B2720" s="68" t="s">
        <v>14</v>
      </c>
      <c r="C2720" s="68" t="s">
        <v>2173</v>
      </c>
      <c r="D2720" s="68" t="s">
        <v>3088</v>
      </c>
      <c r="E2720" s="68" t="str">
        <f t="shared" si="341"/>
        <v>SERV</v>
      </c>
      <c r="F2720" s="69" t="s">
        <v>2172</v>
      </c>
      <c r="G2720" s="68">
        <f t="shared" si="342"/>
        <v>160</v>
      </c>
      <c r="H2720" s="68">
        <f t="shared" si="344"/>
        <v>74</v>
      </c>
      <c r="I2720" s="68" t="str">
        <f t="shared" si="337"/>
        <v>160_74_SERV</v>
      </c>
      <c r="J2720" s="60">
        <v>71.311647100223794</v>
      </c>
      <c r="K2720" s="60">
        <v>14.5588993409823</v>
      </c>
      <c r="L2720" s="60">
        <v>17.2156949040947</v>
      </c>
      <c r="M2720" s="68">
        <v>100</v>
      </c>
      <c r="N2720" s="70">
        <f t="shared" si="338"/>
        <v>0.42982456140350878</v>
      </c>
      <c r="O2720" s="71">
        <v>32102100.100000001</v>
      </c>
      <c r="P2720" s="57">
        <f t="shared" si="339"/>
        <v>0.22354495475966055</v>
      </c>
      <c r="Q2720" s="68">
        <v>49</v>
      </c>
      <c r="R2720" s="68">
        <v>100</v>
      </c>
      <c r="S2720" s="72">
        <f t="shared" si="340"/>
        <v>34.362080448433602</v>
      </c>
    </row>
    <row r="2721" spans="1:19" x14ac:dyDescent="0.25">
      <c r="A2721" s="68">
        <f t="shared" si="343"/>
        <v>2719</v>
      </c>
      <c r="B2721" s="68" t="s">
        <v>14</v>
      </c>
      <c r="C2721" s="68" t="s">
        <v>2173</v>
      </c>
      <c r="D2721" s="68" t="s">
        <v>2893</v>
      </c>
      <c r="E2721" s="68" t="str">
        <f t="shared" si="341"/>
        <v>SOP</v>
      </c>
      <c r="F2721" s="69" t="s">
        <v>2172</v>
      </c>
      <c r="G2721" s="68">
        <f t="shared" si="342"/>
        <v>160</v>
      </c>
      <c r="H2721" s="68">
        <f t="shared" si="344"/>
        <v>74</v>
      </c>
      <c r="I2721" s="68" t="str">
        <f t="shared" si="337"/>
        <v>160_74_SOP</v>
      </c>
      <c r="J2721" s="60">
        <v>36.858063532717601</v>
      </c>
      <c r="K2721" s="60">
        <v>40.291226487959101</v>
      </c>
      <c r="L2721" s="60">
        <v>34.094280637526197</v>
      </c>
      <c r="M2721" s="68">
        <v>38</v>
      </c>
      <c r="N2721" s="70">
        <f t="shared" si="338"/>
        <v>0.19298245614035087</v>
      </c>
      <c r="O2721" s="71">
        <v>8263844.54</v>
      </c>
      <c r="P2721" s="57">
        <f t="shared" si="339"/>
        <v>5.7545791337033671E-2</v>
      </c>
      <c r="Q2721" s="68">
        <v>22</v>
      </c>
      <c r="R2721" s="68">
        <v>38</v>
      </c>
      <c r="S2721" s="72">
        <f t="shared" si="340"/>
        <v>37.081190219400966</v>
      </c>
    </row>
    <row r="2722" spans="1:19" x14ac:dyDescent="0.25">
      <c r="A2722" s="68">
        <f t="shared" si="343"/>
        <v>2720</v>
      </c>
      <c r="B2722" s="68" t="s">
        <v>14</v>
      </c>
      <c r="C2722" s="68" t="s">
        <v>2620</v>
      </c>
      <c r="D2722" s="68" t="s">
        <v>2860</v>
      </c>
      <c r="E2722" s="68" t="str">
        <f t="shared" si="341"/>
        <v>OP</v>
      </c>
      <c r="F2722" s="68" t="s">
        <v>2619</v>
      </c>
      <c r="G2722" s="68">
        <f t="shared" si="342"/>
        <v>160</v>
      </c>
      <c r="H2722" s="68">
        <f t="shared" si="344"/>
        <v>75</v>
      </c>
      <c r="I2722" s="68" t="str">
        <f t="shared" si="337"/>
        <v>160_75_OP</v>
      </c>
      <c r="J2722" s="60">
        <v>27.311566511450099</v>
      </c>
      <c r="K2722" s="60">
        <v>57.2549248449956</v>
      </c>
      <c r="L2722" s="60">
        <v>20.0233843926706</v>
      </c>
      <c r="M2722" s="68">
        <v>30</v>
      </c>
      <c r="N2722" s="70">
        <f t="shared" si="338"/>
        <v>1</v>
      </c>
      <c r="O2722" s="71">
        <v>65954334.059999898</v>
      </c>
      <c r="P2722" s="57">
        <f t="shared" si="339"/>
        <v>1</v>
      </c>
      <c r="Q2722" s="68">
        <v>24</v>
      </c>
      <c r="R2722" s="68">
        <v>30</v>
      </c>
      <c r="S2722" s="72">
        <f t="shared" si="340"/>
        <v>34.863291916372098</v>
      </c>
    </row>
    <row r="2723" spans="1:19" x14ac:dyDescent="0.25">
      <c r="A2723" s="68">
        <f t="shared" si="343"/>
        <v>2721</v>
      </c>
      <c r="B2723" s="68" t="s">
        <v>14</v>
      </c>
      <c r="C2723" s="68" t="s">
        <v>2636</v>
      </c>
      <c r="D2723" s="68" t="s">
        <v>2860</v>
      </c>
      <c r="E2723" s="68" t="str">
        <f t="shared" si="341"/>
        <v>OP</v>
      </c>
      <c r="F2723" s="68" t="s">
        <v>2635</v>
      </c>
      <c r="G2723" s="68">
        <f t="shared" si="342"/>
        <v>160</v>
      </c>
      <c r="H2723" s="68">
        <f t="shared" si="344"/>
        <v>76</v>
      </c>
      <c r="I2723" s="68" t="str">
        <f t="shared" si="337"/>
        <v>160_76_OP</v>
      </c>
      <c r="J2723" s="60">
        <v>53.376303064439703</v>
      </c>
      <c r="K2723" s="60">
        <v>50.156224953961399</v>
      </c>
      <c r="L2723" s="60">
        <v>40.4635557333253</v>
      </c>
      <c r="M2723" s="68">
        <v>37</v>
      </c>
      <c r="N2723" s="70">
        <f t="shared" si="338"/>
        <v>0.78260869565217395</v>
      </c>
      <c r="O2723" s="71">
        <v>44008986.340000004</v>
      </c>
      <c r="P2723" s="57">
        <f t="shared" si="339"/>
        <v>0.93860802911909758</v>
      </c>
      <c r="Q2723" s="68">
        <v>18</v>
      </c>
      <c r="R2723" s="68">
        <v>37</v>
      </c>
      <c r="S2723" s="72">
        <f t="shared" si="340"/>
        <v>47.998694583908808</v>
      </c>
    </row>
    <row r="2724" spans="1:19" x14ac:dyDescent="0.25">
      <c r="A2724" s="68">
        <f t="shared" si="343"/>
        <v>2722</v>
      </c>
      <c r="B2724" s="68" t="s">
        <v>14</v>
      </c>
      <c r="C2724" s="68" t="s">
        <v>2636</v>
      </c>
      <c r="D2724" s="68" t="s">
        <v>2893</v>
      </c>
      <c r="E2724" s="68" t="str">
        <f t="shared" si="341"/>
        <v>SOP</v>
      </c>
      <c r="F2724" s="68" t="s">
        <v>2635</v>
      </c>
      <c r="G2724" s="68">
        <f t="shared" si="342"/>
        <v>160</v>
      </c>
      <c r="H2724" s="68">
        <f t="shared" si="344"/>
        <v>76</v>
      </c>
      <c r="I2724" s="68" t="str">
        <f t="shared" si="337"/>
        <v>160_76_SOP</v>
      </c>
      <c r="J2724" s="60">
        <v>69.506824258084293</v>
      </c>
      <c r="K2724" s="60">
        <v>46.715580158337403</v>
      </c>
      <c r="L2724" s="60">
        <v>39.479649887899697</v>
      </c>
      <c r="M2724" s="68">
        <v>15</v>
      </c>
      <c r="N2724" s="70">
        <f t="shared" si="338"/>
        <v>0.21739130434782608</v>
      </c>
      <c r="O2724" s="71">
        <v>2878516.19</v>
      </c>
      <c r="P2724" s="57">
        <f t="shared" si="339"/>
        <v>6.1391970880902445E-2</v>
      </c>
      <c r="Q2724" s="68">
        <v>5</v>
      </c>
      <c r="R2724" s="68">
        <v>15</v>
      </c>
      <c r="S2724" s="72">
        <f t="shared" si="340"/>
        <v>51.900684768107133</v>
      </c>
    </row>
    <row r="2725" spans="1:19" x14ac:dyDescent="0.25">
      <c r="A2725" s="68">
        <f t="shared" si="343"/>
        <v>2723</v>
      </c>
      <c r="B2725" s="68" t="s">
        <v>14</v>
      </c>
      <c r="C2725" s="68" t="s">
        <v>2580</v>
      </c>
      <c r="D2725" s="68" t="s">
        <v>2860</v>
      </c>
      <c r="E2725" s="68" t="str">
        <f t="shared" si="341"/>
        <v>OP</v>
      </c>
      <c r="F2725" s="68" t="s">
        <v>2579</v>
      </c>
      <c r="G2725" s="68">
        <f t="shared" si="342"/>
        <v>160</v>
      </c>
      <c r="H2725" s="68">
        <f t="shared" si="344"/>
        <v>77</v>
      </c>
      <c r="I2725" s="68" t="str">
        <f t="shared" si="337"/>
        <v>160_77_OP</v>
      </c>
      <c r="J2725" s="60">
        <v>31.157275543663101</v>
      </c>
      <c r="K2725" s="60">
        <v>21.945069862013799</v>
      </c>
      <c r="L2725" s="60">
        <v>43.853674999827902</v>
      </c>
      <c r="M2725" s="68">
        <v>78</v>
      </c>
      <c r="N2725" s="70">
        <f t="shared" si="338"/>
        <v>0.86956521739130432</v>
      </c>
      <c r="O2725" s="71">
        <v>993477841.63999999</v>
      </c>
      <c r="P2725" s="57">
        <f t="shared" si="339"/>
        <v>0.97855791142721837</v>
      </c>
      <c r="Q2725" s="68">
        <v>60</v>
      </c>
      <c r="R2725" s="68">
        <v>121</v>
      </c>
      <c r="S2725" s="72">
        <f t="shared" si="340"/>
        <v>32.318673468501601</v>
      </c>
    </row>
    <row r="2726" spans="1:19" x14ac:dyDescent="0.25">
      <c r="A2726" s="68">
        <f t="shared" si="343"/>
        <v>2724</v>
      </c>
      <c r="B2726" s="68" t="s">
        <v>14</v>
      </c>
      <c r="C2726" s="68" t="s">
        <v>2580</v>
      </c>
      <c r="D2726" s="68" t="s">
        <v>2893</v>
      </c>
      <c r="E2726" s="68" t="str">
        <f t="shared" si="341"/>
        <v>SOP</v>
      </c>
      <c r="F2726" s="68" t="s">
        <v>2579</v>
      </c>
      <c r="G2726" s="68">
        <f t="shared" si="342"/>
        <v>160</v>
      </c>
      <c r="H2726" s="68">
        <f t="shared" si="344"/>
        <v>77</v>
      </c>
      <c r="I2726" s="68" t="str">
        <f t="shared" si="337"/>
        <v>160_77_SOP</v>
      </c>
      <c r="J2726" s="60">
        <v>38.6167733135389</v>
      </c>
      <c r="K2726" s="60">
        <v>14.517277846484699</v>
      </c>
      <c r="L2726" s="60">
        <v>27.981845518687098</v>
      </c>
      <c r="M2726" s="68">
        <v>26</v>
      </c>
      <c r="N2726" s="70">
        <f t="shared" si="338"/>
        <v>0.13043478260869565</v>
      </c>
      <c r="O2726" s="71">
        <v>21769012.98</v>
      </c>
      <c r="P2726" s="57">
        <f t="shared" si="339"/>
        <v>2.1442088572781636E-2</v>
      </c>
      <c r="Q2726" s="68">
        <v>9</v>
      </c>
      <c r="R2726" s="68">
        <v>37</v>
      </c>
      <c r="S2726" s="72">
        <f t="shared" si="340"/>
        <v>27.038632226236899</v>
      </c>
    </row>
    <row r="2727" spans="1:19" x14ac:dyDescent="0.25">
      <c r="A2727" s="68">
        <f t="shared" si="343"/>
        <v>2725</v>
      </c>
      <c r="B2727" s="68" t="s">
        <v>14</v>
      </c>
      <c r="C2727" s="68" t="s">
        <v>2387</v>
      </c>
      <c r="D2727" s="68" t="s">
        <v>2399</v>
      </c>
      <c r="E2727" s="68" t="str">
        <f t="shared" si="341"/>
        <v>AD</v>
      </c>
      <c r="F2727" s="68" t="s">
        <v>2386</v>
      </c>
      <c r="G2727" s="68">
        <f t="shared" si="342"/>
        <v>160</v>
      </c>
      <c r="H2727" s="68">
        <f t="shared" si="344"/>
        <v>78</v>
      </c>
      <c r="I2727" s="68" t="str">
        <f t="shared" si="337"/>
        <v>160_78_AD</v>
      </c>
      <c r="J2727" s="60">
        <v>27.363085528239999</v>
      </c>
      <c r="K2727" s="60">
        <v>45.339076554064803</v>
      </c>
      <c r="L2727" s="60">
        <v>1.8735210909155999</v>
      </c>
      <c r="M2727" s="68">
        <v>14</v>
      </c>
      <c r="N2727" s="70">
        <f t="shared" si="338"/>
        <v>0.19047619047619047</v>
      </c>
      <c r="O2727" s="71">
        <v>2174077.61</v>
      </c>
      <c r="P2727" s="57">
        <f t="shared" si="339"/>
        <v>5.3689596025223808E-2</v>
      </c>
      <c r="Q2727" s="68">
        <v>12</v>
      </c>
      <c r="R2727" s="68">
        <v>14</v>
      </c>
      <c r="S2727" s="72">
        <f t="shared" si="340"/>
        <v>24.858561057740133</v>
      </c>
    </row>
    <row r="2728" spans="1:19" x14ac:dyDescent="0.25">
      <c r="A2728" s="68">
        <f t="shared" si="343"/>
        <v>2726</v>
      </c>
      <c r="B2728" s="68" t="s">
        <v>14</v>
      </c>
      <c r="C2728" s="68" t="s">
        <v>2387</v>
      </c>
      <c r="D2728" s="68" t="s">
        <v>3088</v>
      </c>
      <c r="E2728" s="68" t="str">
        <f t="shared" si="341"/>
        <v>SERV</v>
      </c>
      <c r="F2728" s="68" t="s">
        <v>2386</v>
      </c>
      <c r="G2728" s="68">
        <f t="shared" si="342"/>
        <v>160</v>
      </c>
      <c r="H2728" s="68">
        <f t="shared" si="344"/>
        <v>78</v>
      </c>
      <c r="I2728" s="68" t="str">
        <f t="shared" si="337"/>
        <v>160_78_SERV</v>
      </c>
      <c r="J2728" s="60">
        <v>17.481984816973</v>
      </c>
      <c r="K2728" s="60">
        <v>80.566069880256094</v>
      </c>
      <c r="L2728" s="60">
        <v>44.769292426915698</v>
      </c>
      <c r="M2728" s="68">
        <v>92</v>
      </c>
      <c r="N2728" s="70">
        <f t="shared" si="338"/>
        <v>0.80952380952380953</v>
      </c>
      <c r="O2728" s="71">
        <v>38319384.270000003</v>
      </c>
      <c r="P2728" s="57">
        <f t="shared" si="339"/>
        <v>0.94631040397477617</v>
      </c>
      <c r="Q2728" s="68">
        <v>51</v>
      </c>
      <c r="R2728" s="68">
        <v>92</v>
      </c>
      <c r="S2728" s="72">
        <f t="shared" si="340"/>
        <v>47.605782374714927</v>
      </c>
    </row>
    <row r="2729" spans="1:19" x14ac:dyDescent="0.25">
      <c r="A2729" s="68">
        <f t="shared" si="343"/>
        <v>2727</v>
      </c>
      <c r="B2729" s="68" t="s">
        <v>14</v>
      </c>
      <c r="C2729" s="68" t="s">
        <v>2571</v>
      </c>
      <c r="D2729" s="68" t="s">
        <v>2860</v>
      </c>
      <c r="E2729" s="68" t="str">
        <f t="shared" si="341"/>
        <v>OP</v>
      </c>
      <c r="F2729" s="68" t="s">
        <v>2570</v>
      </c>
      <c r="G2729" s="68">
        <f t="shared" si="342"/>
        <v>160</v>
      </c>
      <c r="H2729" s="68">
        <f t="shared" si="344"/>
        <v>79</v>
      </c>
      <c r="I2729" s="68" t="str">
        <f t="shared" si="337"/>
        <v>160_79_OP</v>
      </c>
      <c r="J2729" s="60">
        <v>53.682792791909698</v>
      </c>
      <c r="K2729" s="60">
        <v>28.720691732878201</v>
      </c>
      <c r="L2729" s="60">
        <v>16.372933661648901</v>
      </c>
      <c r="M2729" s="68">
        <v>6</v>
      </c>
      <c r="N2729" s="70">
        <f t="shared" si="338"/>
        <v>1</v>
      </c>
      <c r="O2729" s="71">
        <v>42740418.090000004</v>
      </c>
      <c r="P2729" s="57">
        <f t="shared" si="339"/>
        <v>1</v>
      </c>
      <c r="Q2729" s="68">
        <v>2</v>
      </c>
      <c r="R2729" s="68">
        <v>6</v>
      </c>
      <c r="S2729" s="72">
        <f t="shared" si="340"/>
        <v>32.925472728812267</v>
      </c>
    </row>
    <row r="2730" spans="1:19" x14ac:dyDescent="0.25">
      <c r="A2730" s="68">
        <f t="shared" si="343"/>
        <v>2728</v>
      </c>
      <c r="B2730" s="68" t="s">
        <v>14</v>
      </c>
      <c r="C2730" s="68" t="s">
        <v>2792</v>
      </c>
      <c r="D2730" s="68" t="s">
        <v>2860</v>
      </c>
      <c r="E2730" s="68" t="str">
        <f t="shared" si="341"/>
        <v>OP</v>
      </c>
      <c r="F2730" s="68" t="s">
        <v>2791</v>
      </c>
      <c r="G2730" s="68">
        <f t="shared" si="342"/>
        <v>160</v>
      </c>
      <c r="H2730" s="68">
        <f t="shared" si="344"/>
        <v>80</v>
      </c>
      <c r="I2730" s="68" t="str">
        <f t="shared" si="337"/>
        <v>160_80_OP</v>
      </c>
      <c r="J2730" s="60">
        <v>67.81547501867</v>
      </c>
      <c r="K2730" s="60">
        <v>57.776354041836903</v>
      </c>
      <c r="L2730" s="60">
        <v>36.441322580588299</v>
      </c>
      <c r="M2730" s="68">
        <v>26</v>
      </c>
      <c r="N2730" s="70">
        <f t="shared" si="338"/>
        <v>1</v>
      </c>
      <c r="O2730" s="71">
        <v>5994571.2599999905</v>
      </c>
      <c r="P2730" s="57">
        <f t="shared" si="339"/>
        <v>1</v>
      </c>
      <c r="Q2730" s="68">
        <v>9</v>
      </c>
      <c r="R2730" s="68">
        <v>26</v>
      </c>
      <c r="S2730" s="72">
        <f t="shared" si="340"/>
        <v>54.011050547031736</v>
      </c>
    </row>
    <row r="2731" spans="1:19" x14ac:dyDescent="0.25">
      <c r="A2731" s="68">
        <f t="shared" si="343"/>
        <v>2729</v>
      </c>
      <c r="B2731" s="68" t="s">
        <v>14</v>
      </c>
      <c r="C2731" s="68" t="s">
        <v>1676</v>
      </c>
      <c r="D2731" s="68" t="s">
        <v>2399</v>
      </c>
      <c r="E2731" s="68" t="str">
        <f t="shared" si="341"/>
        <v>AD</v>
      </c>
      <c r="F2731" s="68" t="s">
        <v>1675</v>
      </c>
      <c r="G2731" s="68">
        <f t="shared" si="342"/>
        <v>160</v>
      </c>
      <c r="H2731" s="68">
        <f t="shared" si="344"/>
        <v>81</v>
      </c>
      <c r="I2731" s="68" t="str">
        <f t="shared" si="337"/>
        <v>160_81_AD</v>
      </c>
      <c r="J2731" s="60">
        <v>10.900188751559901</v>
      </c>
      <c r="K2731" s="60">
        <v>24.886450468565201</v>
      </c>
      <c r="L2731" s="60">
        <v>53.023887768537001</v>
      </c>
      <c r="M2731" s="68">
        <v>836</v>
      </c>
      <c r="N2731" s="70">
        <f t="shared" si="338"/>
        <v>0.74379084967320264</v>
      </c>
      <c r="O2731" s="71">
        <v>840066442.34899998</v>
      </c>
      <c r="P2731" s="57">
        <f t="shared" si="339"/>
        <v>0.48743387305772257</v>
      </c>
      <c r="Q2731" s="68">
        <v>569</v>
      </c>
      <c r="R2731" s="68">
        <v>2570</v>
      </c>
      <c r="S2731" s="72">
        <f t="shared" si="340"/>
        <v>29.6035089962207</v>
      </c>
    </row>
    <row r="2732" spans="1:19" x14ac:dyDescent="0.25">
      <c r="A2732" s="68">
        <f t="shared" si="343"/>
        <v>2730</v>
      </c>
      <c r="B2732" s="68" t="s">
        <v>14</v>
      </c>
      <c r="C2732" s="68" t="s">
        <v>1676</v>
      </c>
      <c r="D2732" s="68" t="s">
        <v>2456</v>
      </c>
      <c r="E2732" s="68" t="str">
        <f t="shared" si="341"/>
        <v>AR</v>
      </c>
      <c r="F2732" s="68" t="s">
        <v>1675</v>
      </c>
      <c r="G2732" s="68">
        <f t="shared" si="342"/>
        <v>160</v>
      </c>
      <c r="H2732" s="68">
        <f t="shared" si="344"/>
        <v>81</v>
      </c>
      <c r="I2732" s="68" t="str">
        <f t="shared" si="337"/>
        <v>160_81_AR</v>
      </c>
      <c r="J2732" s="60">
        <v>44.079658128629497</v>
      </c>
      <c r="K2732" s="60">
        <v>26.6227700233087</v>
      </c>
      <c r="L2732" s="60">
        <v>26.675386603646899</v>
      </c>
      <c r="M2732" s="68">
        <v>4</v>
      </c>
      <c r="N2732" s="70">
        <f t="shared" si="338"/>
        <v>5.2287581699346402E-3</v>
      </c>
      <c r="O2732" s="71">
        <v>1796189.3199999901</v>
      </c>
      <c r="P2732" s="57">
        <f t="shared" si="339"/>
        <v>1.0422074646195447E-3</v>
      </c>
      <c r="Q2732" s="68">
        <v>4</v>
      </c>
      <c r="R2732" s="68">
        <v>4</v>
      </c>
      <c r="S2732" s="72">
        <f t="shared" si="340"/>
        <v>32.459271585195033</v>
      </c>
    </row>
    <row r="2733" spans="1:19" x14ac:dyDescent="0.25">
      <c r="A2733" s="68">
        <f t="shared" si="343"/>
        <v>2731</v>
      </c>
      <c r="B2733" s="68" t="s">
        <v>14</v>
      </c>
      <c r="C2733" s="68" t="s">
        <v>1676</v>
      </c>
      <c r="D2733" s="68" t="s">
        <v>3088</v>
      </c>
      <c r="E2733" s="68" t="str">
        <f t="shared" si="341"/>
        <v>SERV</v>
      </c>
      <c r="F2733" s="68" t="s">
        <v>1675</v>
      </c>
      <c r="G2733" s="68">
        <f t="shared" si="342"/>
        <v>160</v>
      </c>
      <c r="H2733" s="68">
        <f t="shared" si="344"/>
        <v>81</v>
      </c>
      <c r="I2733" s="68" t="str">
        <f t="shared" si="337"/>
        <v>160_81_SERV</v>
      </c>
      <c r="J2733" s="60">
        <v>17.227602948670601</v>
      </c>
      <c r="K2733" s="60">
        <v>12.227210208968399</v>
      </c>
      <c r="L2733" s="60">
        <v>34.551930827515299</v>
      </c>
      <c r="M2733" s="68">
        <v>362</v>
      </c>
      <c r="N2733" s="70">
        <f t="shared" si="338"/>
        <v>0.25098039215686274</v>
      </c>
      <c r="O2733" s="71">
        <v>881584360.38999903</v>
      </c>
      <c r="P2733" s="57">
        <f t="shared" si="339"/>
        <v>0.51152391947765785</v>
      </c>
      <c r="Q2733" s="68">
        <v>192</v>
      </c>
      <c r="R2733" s="68">
        <v>665</v>
      </c>
      <c r="S2733" s="72">
        <f t="shared" si="340"/>
        <v>21.335581328384766</v>
      </c>
    </row>
    <row r="2734" spans="1:19" x14ac:dyDescent="0.25">
      <c r="A2734" s="68">
        <f t="shared" si="343"/>
        <v>2732</v>
      </c>
      <c r="B2734" s="68" t="s">
        <v>14</v>
      </c>
      <c r="C2734" s="68" t="s">
        <v>968</v>
      </c>
      <c r="D2734" s="68" t="s">
        <v>2399</v>
      </c>
      <c r="E2734" s="68" t="str">
        <f t="shared" si="341"/>
        <v>AD</v>
      </c>
      <c r="F2734" s="68" t="s">
        <v>967</v>
      </c>
      <c r="G2734" s="68">
        <f t="shared" si="342"/>
        <v>160</v>
      </c>
      <c r="H2734" s="68">
        <f t="shared" si="344"/>
        <v>82</v>
      </c>
      <c r="I2734" s="68" t="str">
        <f t="shared" si="337"/>
        <v>160_82_AD</v>
      </c>
      <c r="J2734" s="60">
        <v>13.593785637268599</v>
      </c>
      <c r="K2734" s="60">
        <v>35.238966783886099</v>
      </c>
      <c r="L2734" s="60">
        <v>66.956543127889901</v>
      </c>
      <c r="M2734" s="68">
        <v>779</v>
      </c>
      <c r="N2734" s="70">
        <f t="shared" si="338"/>
        <v>0.79855072463768118</v>
      </c>
      <c r="O2734" s="71">
        <v>1078113035.67682</v>
      </c>
      <c r="P2734" s="57">
        <f t="shared" si="339"/>
        <v>0.24946303437696404</v>
      </c>
      <c r="Q2734" s="68">
        <v>551</v>
      </c>
      <c r="R2734" s="68">
        <v>2534</v>
      </c>
      <c r="S2734" s="72">
        <f t="shared" si="340"/>
        <v>38.59643184968153</v>
      </c>
    </row>
    <row r="2735" spans="1:19" x14ac:dyDescent="0.25">
      <c r="A2735" s="68">
        <f t="shared" si="343"/>
        <v>2733</v>
      </c>
      <c r="B2735" s="68" t="s">
        <v>14</v>
      </c>
      <c r="C2735" s="68" t="s">
        <v>968</v>
      </c>
      <c r="D2735" s="68" t="s">
        <v>3088</v>
      </c>
      <c r="E2735" s="68" t="str">
        <f t="shared" si="341"/>
        <v>SERV</v>
      </c>
      <c r="F2735" s="68" t="s">
        <v>967</v>
      </c>
      <c r="G2735" s="68">
        <f t="shared" si="342"/>
        <v>160</v>
      </c>
      <c r="H2735" s="68">
        <f t="shared" si="344"/>
        <v>82</v>
      </c>
      <c r="I2735" s="68" t="str">
        <f t="shared" si="337"/>
        <v>160_82_SERV</v>
      </c>
      <c r="J2735" s="60">
        <v>31.575092500854002</v>
      </c>
      <c r="K2735" s="60">
        <v>45.185383487758003</v>
      </c>
      <c r="L2735" s="60">
        <v>50.517324070515002</v>
      </c>
      <c r="M2735" s="68">
        <v>254</v>
      </c>
      <c r="N2735" s="70">
        <f t="shared" si="338"/>
        <v>0.20144927536231885</v>
      </c>
      <c r="O2735" s="71">
        <v>3243621598.7527499</v>
      </c>
      <c r="P2735" s="57">
        <f t="shared" si="339"/>
        <v>0.75053696562303585</v>
      </c>
      <c r="Q2735" s="68">
        <v>139</v>
      </c>
      <c r="R2735" s="68">
        <v>429</v>
      </c>
      <c r="S2735" s="72">
        <f t="shared" si="340"/>
        <v>42.425933353042332</v>
      </c>
    </row>
    <row r="2736" spans="1:19" x14ac:dyDescent="0.25">
      <c r="A2736" s="68">
        <f t="shared" si="343"/>
        <v>2734</v>
      </c>
      <c r="B2736" s="68" t="s">
        <v>14</v>
      </c>
      <c r="C2736" s="68" t="s">
        <v>1488</v>
      </c>
      <c r="D2736" s="68" t="s">
        <v>2399</v>
      </c>
      <c r="E2736" s="68" t="str">
        <f t="shared" si="341"/>
        <v>AD</v>
      </c>
      <c r="F2736" s="68" t="s">
        <v>1487</v>
      </c>
      <c r="G2736" s="68">
        <f t="shared" si="342"/>
        <v>160</v>
      </c>
      <c r="H2736" s="68">
        <f t="shared" si="344"/>
        <v>83</v>
      </c>
      <c r="I2736" s="68" t="str">
        <f t="shared" si="337"/>
        <v>160_83_AD</v>
      </c>
      <c r="J2736" s="60">
        <v>26.095724858430899</v>
      </c>
      <c r="K2736" s="60">
        <v>40.674731313135403</v>
      </c>
      <c r="L2736" s="60">
        <v>78.561013403644694</v>
      </c>
      <c r="M2736" s="68">
        <v>1438</v>
      </c>
      <c r="N2736" s="70">
        <f t="shared" si="338"/>
        <v>0.80274442538593482</v>
      </c>
      <c r="O2736" s="71">
        <v>6788995975.9879999</v>
      </c>
      <c r="P2736" s="57">
        <f t="shared" si="339"/>
        <v>0.77832220152911691</v>
      </c>
      <c r="Q2736" s="68">
        <v>468</v>
      </c>
      <c r="R2736" s="68">
        <v>2353</v>
      </c>
      <c r="S2736" s="72">
        <f t="shared" si="340"/>
        <v>48.443823191737003</v>
      </c>
    </row>
    <row r="2737" spans="1:19" x14ac:dyDescent="0.25">
      <c r="A2737" s="68">
        <f t="shared" si="343"/>
        <v>2735</v>
      </c>
      <c r="B2737" s="68" t="s">
        <v>14</v>
      </c>
      <c r="C2737" s="68" t="s">
        <v>1488</v>
      </c>
      <c r="D2737" s="68" t="s">
        <v>3088</v>
      </c>
      <c r="E2737" s="68" t="str">
        <f t="shared" si="341"/>
        <v>SERV</v>
      </c>
      <c r="F2737" s="68" t="s">
        <v>1487</v>
      </c>
      <c r="G2737" s="68">
        <f t="shared" si="342"/>
        <v>160</v>
      </c>
      <c r="H2737" s="68">
        <f t="shared" si="344"/>
        <v>83</v>
      </c>
      <c r="I2737" s="68" t="str">
        <f t="shared" si="337"/>
        <v>160_83_SERV</v>
      </c>
      <c r="J2737" s="60">
        <v>16.072011639036901</v>
      </c>
      <c r="K2737" s="60">
        <v>44.394530632558002</v>
      </c>
      <c r="L2737" s="60">
        <v>66.062427445980305</v>
      </c>
      <c r="M2737" s="68">
        <v>184</v>
      </c>
      <c r="N2737" s="70">
        <f t="shared" si="338"/>
        <v>0.19725557461406518</v>
      </c>
      <c r="O2737" s="71">
        <v>1933607545.5999999</v>
      </c>
      <c r="P2737" s="57">
        <f t="shared" si="339"/>
        <v>0.22167779847088312</v>
      </c>
      <c r="Q2737" s="68">
        <v>115</v>
      </c>
      <c r="R2737" s="68">
        <v>225</v>
      </c>
      <c r="S2737" s="72">
        <f t="shared" si="340"/>
        <v>42.176323239191738</v>
      </c>
    </row>
    <row r="2738" spans="1:19" x14ac:dyDescent="0.25">
      <c r="A2738" s="68">
        <f t="shared" si="343"/>
        <v>2736</v>
      </c>
      <c r="B2738" s="68" t="s">
        <v>14</v>
      </c>
      <c r="C2738" s="68" t="s">
        <v>890</v>
      </c>
      <c r="D2738" s="68" t="s">
        <v>2399</v>
      </c>
      <c r="E2738" s="68" t="str">
        <f t="shared" si="341"/>
        <v>AD</v>
      </c>
      <c r="F2738" s="68" t="s">
        <v>889</v>
      </c>
      <c r="G2738" s="68">
        <f t="shared" si="342"/>
        <v>160</v>
      </c>
      <c r="H2738" s="68">
        <f t="shared" si="344"/>
        <v>84</v>
      </c>
      <c r="I2738" s="68" t="str">
        <f t="shared" si="337"/>
        <v>160_84_AD</v>
      </c>
      <c r="J2738" s="60">
        <v>21.6750556460889</v>
      </c>
      <c r="K2738" s="60">
        <v>49.7009723445289</v>
      </c>
      <c r="L2738" s="60">
        <v>62.500437648401203</v>
      </c>
      <c r="M2738" s="68">
        <v>1425</v>
      </c>
      <c r="N2738" s="70">
        <f t="shared" si="338"/>
        <v>0.72976190476190472</v>
      </c>
      <c r="O2738" s="71">
        <v>2361244226.704</v>
      </c>
      <c r="P2738" s="57">
        <f t="shared" si="339"/>
        <v>0.54502678624065692</v>
      </c>
      <c r="Q2738" s="68">
        <v>613</v>
      </c>
      <c r="R2738" s="68">
        <v>3178</v>
      </c>
      <c r="S2738" s="72">
        <f t="shared" si="340"/>
        <v>44.62548854633966</v>
      </c>
    </row>
    <row r="2739" spans="1:19" x14ac:dyDescent="0.25">
      <c r="A2739" s="68">
        <f t="shared" si="343"/>
        <v>2737</v>
      </c>
      <c r="B2739" s="68" t="s">
        <v>14</v>
      </c>
      <c r="C2739" s="68" t="s">
        <v>890</v>
      </c>
      <c r="D2739" s="68" t="s">
        <v>2456</v>
      </c>
      <c r="E2739" s="68" t="str">
        <f t="shared" si="341"/>
        <v>AR</v>
      </c>
      <c r="F2739" s="68" t="s">
        <v>889</v>
      </c>
      <c r="G2739" s="68">
        <f t="shared" si="342"/>
        <v>160</v>
      </c>
      <c r="H2739" s="68">
        <f t="shared" si="344"/>
        <v>84</v>
      </c>
      <c r="I2739" s="68" t="str">
        <f t="shared" si="337"/>
        <v>160_84_AR</v>
      </c>
      <c r="J2739" s="60">
        <v>39.038685652464402</v>
      </c>
      <c r="K2739" s="60">
        <v>71.796950815806397</v>
      </c>
      <c r="L2739" s="60">
        <v>56.7597683004117</v>
      </c>
      <c r="M2739" s="68">
        <v>6</v>
      </c>
      <c r="N2739" s="70">
        <f t="shared" si="338"/>
        <v>7.1428571428571426E-3</v>
      </c>
      <c r="O2739" s="71">
        <v>3966995.58</v>
      </c>
      <c r="P2739" s="57">
        <f t="shared" si="339"/>
        <v>9.1566930161067527E-4</v>
      </c>
      <c r="Q2739" s="68">
        <v>6</v>
      </c>
      <c r="R2739" s="68">
        <v>6</v>
      </c>
      <c r="S2739" s="72">
        <f t="shared" si="340"/>
        <v>55.865134922894164</v>
      </c>
    </row>
    <row r="2740" spans="1:19" x14ac:dyDescent="0.25">
      <c r="A2740" s="68">
        <f t="shared" si="343"/>
        <v>2738</v>
      </c>
      <c r="B2740" s="68" t="s">
        <v>14</v>
      </c>
      <c r="C2740" s="68" t="s">
        <v>890</v>
      </c>
      <c r="D2740" s="68" t="s">
        <v>3088</v>
      </c>
      <c r="E2740" s="68" t="str">
        <f t="shared" si="341"/>
        <v>SERV</v>
      </c>
      <c r="F2740" s="68" t="s">
        <v>889</v>
      </c>
      <c r="G2740" s="68">
        <f t="shared" si="342"/>
        <v>160</v>
      </c>
      <c r="H2740" s="68">
        <f t="shared" si="344"/>
        <v>84</v>
      </c>
      <c r="I2740" s="68" t="str">
        <f t="shared" si="337"/>
        <v>160_84_SERV</v>
      </c>
      <c r="J2740" s="60">
        <v>16.758938738441799</v>
      </c>
      <c r="K2740" s="60">
        <v>50.172406360442501</v>
      </c>
      <c r="L2740" s="60">
        <v>78.115387515520396</v>
      </c>
      <c r="M2740" s="68">
        <v>600</v>
      </c>
      <c r="N2740" s="70">
        <f t="shared" si="338"/>
        <v>0.2630952380952381</v>
      </c>
      <c r="O2740" s="71">
        <v>1967134061.1300001</v>
      </c>
      <c r="P2740" s="57">
        <f t="shared" si="339"/>
        <v>0.45405754445773255</v>
      </c>
      <c r="Q2740" s="68">
        <v>221</v>
      </c>
      <c r="R2740" s="68">
        <v>808</v>
      </c>
      <c r="S2740" s="72">
        <f t="shared" si="340"/>
        <v>48.348910871468227</v>
      </c>
    </row>
    <row r="2741" spans="1:19" x14ac:dyDescent="0.25">
      <c r="A2741" s="68">
        <f t="shared" si="343"/>
        <v>2739</v>
      </c>
      <c r="B2741" s="68" t="s">
        <v>14</v>
      </c>
      <c r="C2741" s="68" t="s">
        <v>1543</v>
      </c>
      <c r="D2741" s="68" t="s">
        <v>2399</v>
      </c>
      <c r="E2741" s="68" t="str">
        <f t="shared" si="341"/>
        <v>AD</v>
      </c>
      <c r="F2741" s="68" t="s">
        <v>1542</v>
      </c>
      <c r="G2741" s="68">
        <f t="shared" si="342"/>
        <v>160</v>
      </c>
      <c r="H2741" s="68">
        <f t="shared" si="344"/>
        <v>85</v>
      </c>
      <c r="I2741" s="68" t="str">
        <f t="shared" si="337"/>
        <v>160_85_AD</v>
      </c>
      <c r="J2741" s="60">
        <v>21.647899677197401</v>
      </c>
      <c r="K2741" s="60">
        <v>47.417847167081902</v>
      </c>
      <c r="L2741" s="60">
        <v>70.640045006111393</v>
      </c>
      <c r="M2741" s="68">
        <v>757</v>
      </c>
      <c r="N2741" s="70">
        <f t="shared" si="338"/>
        <v>0.72977099236641219</v>
      </c>
      <c r="O2741" s="71">
        <v>1026862440.2999901</v>
      </c>
      <c r="P2741" s="57">
        <f t="shared" si="339"/>
        <v>0.57912970170766009</v>
      </c>
      <c r="Q2741" s="68">
        <v>478</v>
      </c>
      <c r="R2741" s="68">
        <v>2022</v>
      </c>
      <c r="S2741" s="72">
        <f t="shared" si="340"/>
        <v>46.568597283463568</v>
      </c>
    </row>
    <row r="2742" spans="1:19" x14ac:dyDescent="0.25">
      <c r="A2742" s="68">
        <f t="shared" si="343"/>
        <v>2740</v>
      </c>
      <c r="B2742" s="68" t="s">
        <v>14</v>
      </c>
      <c r="C2742" s="68" t="s">
        <v>1543</v>
      </c>
      <c r="D2742" s="68" t="s">
        <v>2456</v>
      </c>
      <c r="E2742" s="68" t="str">
        <f t="shared" si="341"/>
        <v>AR</v>
      </c>
      <c r="F2742" s="68" t="s">
        <v>1542</v>
      </c>
      <c r="G2742" s="68">
        <f t="shared" si="342"/>
        <v>160</v>
      </c>
      <c r="H2742" s="68">
        <f t="shared" si="344"/>
        <v>85</v>
      </c>
      <c r="I2742" s="68" t="str">
        <f t="shared" si="337"/>
        <v>160_85_AR</v>
      </c>
      <c r="J2742" s="60">
        <v>63.421638776218501</v>
      </c>
      <c r="K2742" s="60">
        <v>48.174752174425599</v>
      </c>
      <c r="L2742" s="60">
        <v>46.858187098128603</v>
      </c>
      <c r="M2742" s="68">
        <v>4</v>
      </c>
      <c r="N2742" s="70">
        <f t="shared" si="338"/>
        <v>6.1068702290076335E-3</v>
      </c>
      <c r="O2742" s="71">
        <v>1208384.55</v>
      </c>
      <c r="P2742" s="57">
        <f t="shared" si="339"/>
        <v>6.8150450978146648E-4</v>
      </c>
      <c r="Q2742" s="68">
        <v>4</v>
      </c>
      <c r="R2742" s="68">
        <v>4</v>
      </c>
      <c r="S2742" s="72">
        <f t="shared" si="340"/>
        <v>52.818192682924234</v>
      </c>
    </row>
    <row r="2743" spans="1:19" x14ac:dyDescent="0.25">
      <c r="A2743" s="68">
        <f t="shared" si="343"/>
        <v>2741</v>
      </c>
      <c r="B2743" s="68" t="s">
        <v>14</v>
      </c>
      <c r="C2743" s="68" t="s">
        <v>1543</v>
      </c>
      <c r="D2743" s="68" t="s">
        <v>3088</v>
      </c>
      <c r="E2743" s="68" t="str">
        <f t="shared" si="341"/>
        <v>SERV</v>
      </c>
      <c r="F2743" s="69" t="s">
        <v>1542</v>
      </c>
      <c r="G2743" s="68">
        <f t="shared" si="342"/>
        <v>160</v>
      </c>
      <c r="H2743" s="68">
        <f t="shared" si="344"/>
        <v>85</v>
      </c>
      <c r="I2743" s="68" t="str">
        <f t="shared" si="337"/>
        <v>160_85_SERV</v>
      </c>
      <c r="J2743" s="60">
        <v>17.446003979224699</v>
      </c>
      <c r="K2743" s="60">
        <v>56.143267978833997</v>
      </c>
      <c r="L2743" s="60">
        <v>71.762282542038506</v>
      </c>
      <c r="M2743" s="68">
        <v>311</v>
      </c>
      <c r="N2743" s="70">
        <f t="shared" si="338"/>
        <v>0.26412213740458013</v>
      </c>
      <c r="O2743" s="71">
        <v>745042239.92999899</v>
      </c>
      <c r="P2743" s="57">
        <f t="shared" si="339"/>
        <v>0.42018879378255847</v>
      </c>
      <c r="Q2743" s="68">
        <v>173</v>
      </c>
      <c r="R2743" s="68">
        <v>451</v>
      </c>
      <c r="S2743" s="72">
        <f t="shared" si="340"/>
        <v>48.450518166699077</v>
      </c>
    </row>
    <row r="2744" spans="1:19" x14ac:dyDescent="0.25">
      <c r="A2744" s="68">
        <f t="shared" si="343"/>
        <v>2742</v>
      </c>
      <c r="B2744" s="68" t="s">
        <v>14</v>
      </c>
      <c r="C2744" s="68" t="s">
        <v>226</v>
      </c>
      <c r="D2744" s="68" t="s">
        <v>2399</v>
      </c>
      <c r="E2744" s="68" t="str">
        <f t="shared" si="341"/>
        <v>AD</v>
      </c>
      <c r="F2744" s="68" t="s">
        <v>225</v>
      </c>
      <c r="G2744" s="68">
        <f t="shared" si="342"/>
        <v>160</v>
      </c>
      <c r="H2744" s="68">
        <f t="shared" si="344"/>
        <v>86</v>
      </c>
      <c r="I2744" s="68" t="str">
        <f t="shared" si="337"/>
        <v>160_86_AD</v>
      </c>
      <c r="J2744" s="60">
        <v>13.0655773950956</v>
      </c>
      <c r="K2744" s="60">
        <v>58.5958335239742</v>
      </c>
      <c r="L2744" s="60">
        <v>48.916445520880401</v>
      </c>
      <c r="M2744" s="68">
        <v>1240</v>
      </c>
      <c r="N2744" s="70">
        <f t="shared" si="338"/>
        <v>0.8127208480565371</v>
      </c>
      <c r="O2744" s="71">
        <v>895297118.68000102</v>
      </c>
      <c r="P2744" s="57">
        <f t="shared" si="339"/>
        <v>0.6531256367844771</v>
      </c>
      <c r="Q2744" s="68">
        <v>690</v>
      </c>
      <c r="R2744" s="68">
        <v>3186</v>
      </c>
      <c r="S2744" s="72">
        <f t="shared" si="340"/>
        <v>40.192618813316734</v>
      </c>
    </row>
    <row r="2745" spans="1:19" x14ac:dyDescent="0.25">
      <c r="A2745" s="68">
        <f t="shared" si="343"/>
        <v>2743</v>
      </c>
      <c r="B2745" s="68" t="s">
        <v>14</v>
      </c>
      <c r="C2745" s="68" t="s">
        <v>226</v>
      </c>
      <c r="D2745" s="68" t="s">
        <v>3088</v>
      </c>
      <c r="E2745" s="68" t="str">
        <f t="shared" si="341"/>
        <v>SERV</v>
      </c>
      <c r="F2745" s="68" t="s">
        <v>225</v>
      </c>
      <c r="G2745" s="68">
        <f t="shared" si="342"/>
        <v>160</v>
      </c>
      <c r="H2745" s="68">
        <f t="shared" si="344"/>
        <v>86</v>
      </c>
      <c r="I2745" s="68" t="str">
        <f t="shared" si="337"/>
        <v>160_86_SERV</v>
      </c>
      <c r="J2745" s="60">
        <v>16.345018635253499</v>
      </c>
      <c r="K2745" s="60">
        <v>46.271595116441802</v>
      </c>
      <c r="L2745" s="60">
        <v>29.034197364361201</v>
      </c>
      <c r="M2745" s="68">
        <v>333</v>
      </c>
      <c r="N2745" s="70">
        <f t="shared" si="338"/>
        <v>0.1872791519434629</v>
      </c>
      <c r="O2745" s="71">
        <v>475491391.609999</v>
      </c>
      <c r="P2745" s="57">
        <f t="shared" si="339"/>
        <v>0.3468743632155229</v>
      </c>
      <c r="Q2745" s="68">
        <v>159</v>
      </c>
      <c r="R2745" s="68">
        <v>532</v>
      </c>
      <c r="S2745" s="72">
        <f t="shared" si="340"/>
        <v>30.550270372018833</v>
      </c>
    </row>
    <row r="2746" spans="1:19" x14ac:dyDescent="0.25">
      <c r="A2746" s="68">
        <f t="shared" si="343"/>
        <v>2744</v>
      </c>
      <c r="B2746" s="68" t="s">
        <v>14</v>
      </c>
      <c r="C2746" s="68" t="s">
        <v>15</v>
      </c>
      <c r="D2746" s="68" t="s">
        <v>2399</v>
      </c>
      <c r="E2746" s="68" t="str">
        <f t="shared" si="341"/>
        <v>AD</v>
      </c>
      <c r="F2746" s="68" t="s">
        <v>13</v>
      </c>
      <c r="G2746" s="68">
        <f t="shared" si="342"/>
        <v>160</v>
      </c>
      <c r="H2746" s="68">
        <f t="shared" si="344"/>
        <v>87</v>
      </c>
      <c r="I2746" s="68" t="str">
        <f t="shared" si="337"/>
        <v>160_87_AD</v>
      </c>
      <c r="J2746" s="60">
        <v>16.0614446958112</v>
      </c>
      <c r="K2746" s="60">
        <v>29.200619367767601</v>
      </c>
      <c r="L2746" s="60">
        <v>56.318327205196802</v>
      </c>
      <c r="M2746" s="68">
        <v>565</v>
      </c>
      <c r="N2746" s="70">
        <f t="shared" si="338"/>
        <v>0.70200573065902583</v>
      </c>
      <c r="O2746" s="71">
        <v>1165076645.5699899</v>
      </c>
      <c r="P2746" s="57">
        <f t="shared" si="339"/>
        <v>0.45598352857358715</v>
      </c>
      <c r="Q2746" s="68">
        <v>490</v>
      </c>
      <c r="R2746" s="68">
        <v>1979</v>
      </c>
      <c r="S2746" s="72">
        <f t="shared" si="340"/>
        <v>33.860130422925202</v>
      </c>
    </row>
    <row r="2747" spans="1:19" x14ac:dyDescent="0.25">
      <c r="A2747" s="68">
        <f t="shared" si="343"/>
        <v>2745</v>
      </c>
      <c r="B2747" s="68" t="s">
        <v>14</v>
      </c>
      <c r="C2747" s="68" t="s">
        <v>15</v>
      </c>
      <c r="D2747" s="68" t="s">
        <v>3088</v>
      </c>
      <c r="E2747" s="68" t="str">
        <f t="shared" si="341"/>
        <v>SERV</v>
      </c>
      <c r="F2747" s="68" t="s">
        <v>13</v>
      </c>
      <c r="G2747" s="68">
        <f t="shared" si="342"/>
        <v>160</v>
      </c>
      <c r="H2747" s="68">
        <f t="shared" si="344"/>
        <v>87</v>
      </c>
      <c r="I2747" s="68" t="str">
        <f t="shared" si="337"/>
        <v>160_87_SERV</v>
      </c>
      <c r="J2747" s="60">
        <v>17.0877338549064</v>
      </c>
      <c r="K2747" s="60">
        <v>30.573352821307701</v>
      </c>
      <c r="L2747" s="60">
        <v>73.144000003814</v>
      </c>
      <c r="M2747" s="68">
        <v>384</v>
      </c>
      <c r="N2747" s="70">
        <f t="shared" si="338"/>
        <v>0.29799426934097423</v>
      </c>
      <c r="O2747" s="71">
        <v>1390008291.8499999</v>
      </c>
      <c r="P2747" s="57">
        <f t="shared" si="339"/>
        <v>0.54401647142641296</v>
      </c>
      <c r="Q2747" s="68">
        <v>208</v>
      </c>
      <c r="R2747" s="68">
        <v>554</v>
      </c>
      <c r="S2747" s="72">
        <f t="shared" si="340"/>
        <v>40.268362226676032</v>
      </c>
    </row>
    <row r="2748" spans="1:19" x14ac:dyDescent="0.25">
      <c r="A2748" s="68">
        <f t="shared" si="343"/>
        <v>2746</v>
      </c>
      <c r="B2748" s="68" t="s">
        <v>14</v>
      </c>
      <c r="C2748" s="68" t="s">
        <v>426</v>
      </c>
      <c r="D2748" s="68" t="s">
        <v>2399</v>
      </c>
      <c r="E2748" s="68" t="str">
        <f t="shared" si="341"/>
        <v>AD</v>
      </c>
      <c r="F2748" s="68" t="s">
        <v>425</v>
      </c>
      <c r="G2748" s="68">
        <f t="shared" si="342"/>
        <v>160</v>
      </c>
      <c r="H2748" s="68">
        <f t="shared" si="344"/>
        <v>88</v>
      </c>
      <c r="I2748" s="68" t="str">
        <f t="shared" si="337"/>
        <v>160_88_AD</v>
      </c>
      <c r="J2748" s="60">
        <v>14.794054227696201</v>
      </c>
      <c r="K2748" s="60">
        <v>61.4018391439105</v>
      </c>
      <c r="L2748" s="60">
        <v>69.475216909669101</v>
      </c>
      <c r="M2748" s="68">
        <v>964</v>
      </c>
      <c r="N2748" s="70">
        <f t="shared" si="338"/>
        <v>0.74128827877507919</v>
      </c>
      <c r="O2748" s="71">
        <v>4973051311.6000099</v>
      </c>
      <c r="P2748" s="57">
        <f t="shared" si="339"/>
        <v>0.700978711825053</v>
      </c>
      <c r="Q2748" s="68">
        <v>702</v>
      </c>
      <c r="R2748" s="68">
        <v>3376</v>
      </c>
      <c r="S2748" s="72">
        <f t="shared" si="340"/>
        <v>48.557036760425262</v>
      </c>
    </row>
    <row r="2749" spans="1:19" x14ac:dyDescent="0.25">
      <c r="A2749" s="68">
        <f t="shared" si="343"/>
        <v>2747</v>
      </c>
      <c r="B2749" s="68" t="s">
        <v>14</v>
      </c>
      <c r="C2749" s="68" t="s">
        <v>426</v>
      </c>
      <c r="D2749" s="68" t="s">
        <v>2456</v>
      </c>
      <c r="E2749" s="68" t="str">
        <f t="shared" si="341"/>
        <v>AR</v>
      </c>
      <c r="F2749" s="68" t="s">
        <v>425</v>
      </c>
      <c r="G2749" s="68">
        <f t="shared" si="342"/>
        <v>160</v>
      </c>
      <c r="H2749" s="68">
        <f t="shared" si="344"/>
        <v>88</v>
      </c>
      <c r="I2749" s="68" t="str">
        <f t="shared" si="337"/>
        <v>160_88_AR</v>
      </c>
      <c r="J2749" s="60">
        <v>32.914350285663602</v>
      </c>
      <c r="K2749" s="60">
        <v>34.512012624819697</v>
      </c>
      <c r="L2749" s="60">
        <v>24.106465301333099</v>
      </c>
      <c r="M2749" s="68">
        <v>5</v>
      </c>
      <c r="N2749" s="70">
        <f t="shared" si="338"/>
        <v>5.279831045406547E-3</v>
      </c>
      <c r="O2749" s="71">
        <v>580064.79</v>
      </c>
      <c r="P2749" s="57">
        <f t="shared" si="339"/>
        <v>8.1763296574241019E-5</v>
      </c>
      <c r="Q2749" s="68">
        <v>5</v>
      </c>
      <c r="R2749" s="68">
        <v>5</v>
      </c>
      <c r="S2749" s="72">
        <f t="shared" si="340"/>
        <v>30.510942737272135</v>
      </c>
    </row>
    <row r="2750" spans="1:19" x14ac:dyDescent="0.25">
      <c r="A2750" s="68">
        <f t="shared" si="343"/>
        <v>2748</v>
      </c>
      <c r="B2750" s="68" t="s">
        <v>14</v>
      </c>
      <c r="C2750" s="68" t="s">
        <v>426</v>
      </c>
      <c r="D2750" s="68" t="s">
        <v>3088</v>
      </c>
      <c r="E2750" s="68" t="str">
        <f t="shared" si="341"/>
        <v>SERV</v>
      </c>
      <c r="F2750" s="68" t="s">
        <v>425</v>
      </c>
      <c r="G2750" s="68">
        <f t="shared" si="342"/>
        <v>160</v>
      </c>
      <c r="H2750" s="68">
        <f t="shared" si="344"/>
        <v>88</v>
      </c>
      <c r="I2750" s="68" t="str">
        <f t="shared" si="337"/>
        <v>160_88_SERV</v>
      </c>
      <c r="J2750" s="60">
        <v>14.533990601329</v>
      </c>
      <c r="K2750" s="60">
        <v>61.987919907402301</v>
      </c>
      <c r="L2750" s="60">
        <v>51.802299294828302</v>
      </c>
      <c r="M2750" s="68">
        <v>415</v>
      </c>
      <c r="N2750" s="70">
        <f t="shared" si="338"/>
        <v>0.25343189017951423</v>
      </c>
      <c r="O2750" s="71">
        <v>2120808479.925</v>
      </c>
      <c r="P2750" s="57">
        <f t="shared" si="339"/>
        <v>0.29893952487837272</v>
      </c>
      <c r="Q2750" s="68">
        <v>240</v>
      </c>
      <c r="R2750" s="68">
        <v>610</v>
      </c>
      <c r="S2750" s="72">
        <f t="shared" si="340"/>
        <v>42.774736601186532</v>
      </c>
    </row>
    <row r="2751" spans="1:19" x14ac:dyDescent="0.25">
      <c r="A2751" s="68">
        <f t="shared" si="343"/>
        <v>2749</v>
      </c>
      <c r="B2751" s="68" t="s">
        <v>14</v>
      </c>
      <c r="C2751" s="68" t="s">
        <v>1916</v>
      </c>
      <c r="D2751" s="68" t="s">
        <v>2399</v>
      </c>
      <c r="E2751" s="68" t="str">
        <f t="shared" si="341"/>
        <v>AD</v>
      </c>
      <c r="F2751" s="68" t="s">
        <v>1915</v>
      </c>
      <c r="G2751" s="68">
        <f t="shared" si="342"/>
        <v>160</v>
      </c>
      <c r="H2751" s="68">
        <f t="shared" si="344"/>
        <v>89</v>
      </c>
      <c r="I2751" s="68" t="str">
        <f t="shared" si="337"/>
        <v>160_89_AD</v>
      </c>
      <c r="J2751" s="60">
        <v>31.0521807999339</v>
      </c>
      <c r="K2751" s="60">
        <v>42.877906576912999</v>
      </c>
      <c r="L2751" s="60">
        <v>79.160334676802606</v>
      </c>
      <c r="M2751" s="68">
        <v>166</v>
      </c>
      <c r="N2751" s="70">
        <f t="shared" si="338"/>
        <v>0.54838709677419351</v>
      </c>
      <c r="O2751" s="71">
        <v>102451873.33</v>
      </c>
      <c r="P2751" s="57">
        <f t="shared" si="339"/>
        <v>0.4578096547684708</v>
      </c>
      <c r="Q2751" s="68">
        <v>85</v>
      </c>
      <c r="R2751" s="68">
        <v>173</v>
      </c>
      <c r="S2751" s="72">
        <f t="shared" si="340"/>
        <v>51.030140684549828</v>
      </c>
    </row>
    <row r="2752" spans="1:19" x14ac:dyDescent="0.25">
      <c r="A2752" s="68">
        <f t="shared" si="343"/>
        <v>2750</v>
      </c>
      <c r="B2752" s="68" t="s">
        <v>14</v>
      </c>
      <c r="C2752" s="68" t="s">
        <v>1916</v>
      </c>
      <c r="D2752" s="68" t="s">
        <v>3088</v>
      </c>
      <c r="E2752" s="68" t="str">
        <f t="shared" si="341"/>
        <v>SERV</v>
      </c>
      <c r="F2752" s="68" t="s">
        <v>1915</v>
      </c>
      <c r="G2752" s="68">
        <f t="shared" si="342"/>
        <v>160</v>
      </c>
      <c r="H2752" s="68">
        <f t="shared" si="344"/>
        <v>89</v>
      </c>
      <c r="I2752" s="68" t="str">
        <f t="shared" si="337"/>
        <v>160_89_SERV</v>
      </c>
      <c r="J2752" s="60">
        <v>29.630744308751201</v>
      </c>
      <c r="K2752" s="60">
        <v>45.708984619468197</v>
      </c>
      <c r="L2752" s="60">
        <v>40.512819827347897</v>
      </c>
      <c r="M2752" s="68">
        <v>145</v>
      </c>
      <c r="N2752" s="70">
        <f t="shared" si="338"/>
        <v>0.45161290322580644</v>
      </c>
      <c r="O2752" s="71">
        <v>121335179.352</v>
      </c>
      <c r="P2752" s="57">
        <f t="shared" si="339"/>
        <v>0.54219034523152931</v>
      </c>
      <c r="Q2752" s="68">
        <v>70</v>
      </c>
      <c r="R2752" s="68">
        <v>147</v>
      </c>
      <c r="S2752" s="72">
        <f t="shared" si="340"/>
        <v>38.617516251855768</v>
      </c>
    </row>
    <row r="2753" spans="1:19" x14ac:dyDescent="0.25">
      <c r="A2753" s="68">
        <f t="shared" si="343"/>
        <v>2751</v>
      </c>
      <c r="B2753" s="68" t="s">
        <v>14</v>
      </c>
      <c r="C2753" s="68" t="s">
        <v>1060</v>
      </c>
      <c r="D2753" s="68" t="s">
        <v>2399</v>
      </c>
      <c r="E2753" s="68" t="str">
        <f t="shared" si="341"/>
        <v>AD</v>
      </c>
      <c r="F2753" s="68" t="s">
        <v>1059</v>
      </c>
      <c r="G2753" s="68">
        <f t="shared" si="342"/>
        <v>160</v>
      </c>
      <c r="H2753" s="68">
        <f t="shared" si="344"/>
        <v>90</v>
      </c>
      <c r="I2753" s="68" t="str">
        <f t="shared" si="337"/>
        <v>160_90_AD</v>
      </c>
      <c r="J2753" s="60">
        <v>11.351280618246699</v>
      </c>
      <c r="K2753" s="60">
        <v>58.468280424492399</v>
      </c>
      <c r="L2753" s="60">
        <v>71.088482287890798</v>
      </c>
      <c r="M2753" s="68">
        <v>578</v>
      </c>
      <c r="N2753" s="70">
        <f t="shared" si="338"/>
        <v>0.67325428194993409</v>
      </c>
      <c r="O2753" s="71">
        <v>598582046.22499895</v>
      </c>
      <c r="P2753" s="57">
        <f t="shared" si="339"/>
        <v>0.36588448926663397</v>
      </c>
      <c r="Q2753" s="68">
        <v>511</v>
      </c>
      <c r="R2753" s="68">
        <v>2268</v>
      </c>
      <c r="S2753" s="72">
        <f t="shared" si="340"/>
        <v>46.969347776876624</v>
      </c>
    </row>
    <row r="2754" spans="1:19" x14ac:dyDescent="0.25">
      <c r="A2754" s="68">
        <f t="shared" si="343"/>
        <v>2752</v>
      </c>
      <c r="B2754" s="68" t="s">
        <v>14</v>
      </c>
      <c r="C2754" s="68" t="s">
        <v>1060</v>
      </c>
      <c r="D2754" s="68" t="s">
        <v>3088</v>
      </c>
      <c r="E2754" s="68" t="str">
        <f t="shared" si="341"/>
        <v>SERV</v>
      </c>
      <c r="F2754" s="68" t="s">
        <v>1059</v>
      </c>
      <c r="G2754" s="68">
        <f t="shared" si="342"/>
        <v>160</v>
      </c>
      <c r="H2754" s="68">
        <f t="shared" si="344"/>
        <v>90</v>
      </c>
      <c r="I2754" s="68" t="str">
        <f t="shared" si="337"/>
        <v>160_90_SERV</v>
      </c>
      <c r="J2754" s="60">
        <v>18.950045500084201</v>
      </c>
      <c r="K2754" s="60">
        <v>59.653422979045303</v>
      </c>
      <c r="L2754" s="60">
        <v>85.265501727021203</v>
      </c>
      <c r="M2754" s="68">
        <v>469</v>
      </c>
      <c r="N2754" s="70">
        <f t="shared" si="338"/>
        <v>0.32674571805006586</v>
      </c>
      <c r="O2754" s="71">
        <v>1037404347.8</v>
      </c>
      <c r="P2754" s="57">
        <f t="shared" si="339"/>
        <v>0.63411551073336603</v>
      </c>
      <c r="Q2754" s="68">
        <v>248</v>
      </c>
      <c r="R2754" s="68">
        <v>746</v>
      </c>
      <c r="S2754" s="72">
        <f t="shared" si="340"/>
        <v>54.622990068716909</v>
      </c>
    </row>
    <row r="2755" spans="1:19" x14ac:dyDescent="0.25">
      <c r="A2755" s="68">
        <f t="shared" si="343"/>
        <v>2753</v>
      </c>
      <c r="B2755" s="68" t="s">
        <v>14</v>
      </c>
      <c r="C2755" s="68" t="s">
        <v>1756</v>
      </c>
      <c r="D2755" s="68" t="s">
        <v>2399</v>
      </c>
      <c r="E2755" s="68" t="str">
        <f t="shared" si="341"/>
        <v>AD</v>
      </c>
      <c r="F2755" s="68" t="s">
        <v>1755</v>
      </c>
      <c r="G2755" s="68">
        <f t="shared" si="342"/>
        <v>160</v>
      </c>
      <c r="H2755" s="68">
        <f t="shared" si="344"/>
        <v>91</v>
      </c>
      <c r="I2755" s="68" t="str">
        <f t="shared" ref="I2755:I2818" si="345">CONCATENATE(G2755,"_",H2755,"_",E2755)</f>
        <v>160_91_AD</v>
      </c>
      <c r="J2755" s="60">
        <v>27.540505679690199</v>
      </c>
      <c r="K2755" s="60">
        <v>49.898920107656899</v>
      </c>
      <c r="L2755" s="60">
        <v>49.6546149864405</v>
      </c>
      <c r="M2755" s="68">
        <v>284</v>
      </c>
      <c r="N2755" s="70">
        <f t="shared" ref="N2755:N2818" si="346">Q2755/SUMIF($C$3:$C$3832,C2755,$Q$3:$Q$3832)</f>
        <v>0.80498866213151932</v>
      </c>
      <c r="O2755" s="71">
        <v>1028875826.3839999</v>
      </c>
      <c r="P2755" s="57">
        <f t="shared" ref="P2755:P2818" si="347">O2755/SUMIF($C$3:$C$3832,C2755,$O$3:$O$3832)</f>
        <v>0.86269801251343037</v>
      </c>
      <c r="Q2755" s="68">
        <v>355</v>
      </c>
      <c r="R2755" s="68">
        <v>975</v>
      </c>
      <c r="S2755" s="72">
        <f t="shared" ref="S2755:S2818" si="348">AVERAGE(J2755:L2755)</f>
        <v>42.364680257929194</v>
      </c>
    </row>
    <row r="2756" spans="1:19" x14ac:dyDescent="0.25">
      <c r="A2756" s="68">
        <f t="shared" si="343"/>
        <v>2754</v>
      </c>
      <c r="B2756" s="68" t="s">
        <v>14</v>
      </c>
      <c r="C2756" s="68" t="s">
        <v>1756</v>
      </c>
      <c r="D2756" s="68" t="s">
        <v>2456</v>
      </c>
      <c r="E2756" s="68" t="str">
        <f t="shared" ref="E2756:E2819" si="349">IF(D2756="Adquisiciones","AD",IF(D2756="Arrendamientos","AR",IF(D2756="Servicios","SERV",IF(D2756="Obra pública","OP",IF(D2756="Servicios relacionados con la OP","SOP","")))))</f>
        <v>AR</v>
      </c>
      <c r="F2756" s="68" t="s">
        <v>1755</v>
      </c>
      <c r="G2756" s="68">
        <f t="shared" ref="G2756:G2819" si="350">IF(B2756&lt;&gt;B2755,G2755+1,G2755)</f>
        <v>160</v>
      </c>
      <c r="H2756" s="68">
        <f t="shared" si="344"/>
        <v>91</v>
      </c>
      <c r="I2756" s="68" t="str">
        <f t="shared" si="345"/>
        <v>160_91_AR</v>
      </c>
      <c r="J2756" s="60">
        <v>50.3123771130305</v>
      </c>
      <c r="K2756" s="60">
        <v>37.287468119322803</v>
      </c>
      <c r="L2756" s="60">
        <v>17.1695349016838</v>
      </c>
      <c r="M2756" s="68">
        <v>4</v>
      </c>
      <c r="N2756" s="70">
        <f t="shared" si="346"/>
        <v>9.0702947845804991E-3</v>
      </c>
      <c r="O2756" s="71">
        <v>20437756</v>
      </c>
      <c r="P2756" s="57">
        <f t="shared" si="347"/>
        <v>1.7136772999518327E-2</v>
      </c>
      <c r="Q2756" s="68">
        <v>4</v>
      </c>
      <c r="R2756" s="68">
        <v>4</v>
      </c>
      <c r="S2756" s="72">
        <f t="shared" si="348"/>
        <v>34.923126711345702</v>
      </c>
    </row>
    <row r="2757" spans="1:19" x14ac:dyDescent="0.25">
      <c r="A2757" s="68">
        <f t="shared" ref="A2757:A2820" si="351">A2756+1</f>
        <v>2755</v>
      </c>
      <c r="B2757" s="68" t="s">
        <v>14</v>
      </c>
      <c r="C2757" s="68" t="s">
        <v>1756</v>
      </c>
      <c r="D2757" s="68" t="s">
        <v>3088</v>
      </c>
      <c r="E2757" s="68" t="str">
        <f t="shared" si="349"/>
        <v>SERV</v>
      </c>
      <c r="F2757" s="68" t="s">
        <v>1755</v>
      </c>
      <c r="G2757" s="68">
        <f t="shared" si="350"/>
        <v>160</v>
      </c>
      <c r="H2757" s="68">
        <f t="shared" si="344"/>
        <v>91</v>
      </c>
      <c r="I2757" s="68" t="str">
        <f t="shared" si="345"/>
        <v>160_91_SERV</v>
      </c>
      <c r="J2757" s="60">
        <v>15.932944434013701</v>
      </c>
      <c r="K2757" s="60">
        <v>49.596956591340003</v>
      </c>
      <c r="L2757" s="60">
        <v>32.842535777527999</v>
      </c>
      <c r="M2757" s="68">
        <v>86</v>
      </c>
      <c r="N2757" s="70">
        <f t="shared" si="346"/>
        <v>0.18594104308390022</v>
      </c>
      <c r="O2757" s="71">
        <v>143312123.78450999</v>
      </c>
      <c r="P2757" s="57">
        <f t="shared" si="347"/>
        <v>0.12016521448705127</v>
      </c>
      <c r="Q2757" s="68">
        <v>82</v>
      </c>
      <c r="R2757" s="68">
        <v>117</v>
      </c>
      <c r="S2757" s="72">
        <f t="shared" si="348"/>
        <v>32.790812267627238</v>
      </c>
    </row>
    <row r="2758" spans="1:19" x14ac:dyDescent="0.25">
      <c r="A2758" s="68">
        <f t="shared" si="351"/>
        <v>2756</v>
      </c>
      <c r="B2758" s="68" t="s">
        <v>14</v>
      </c>
      <c r="C2758" s="68" t="s">
        <v>488</v>
      </c>
      <c r="D2758" s="68" t="s">
        <v>2399</v>
      </c>
      <c r="E2758" s="68" t="str">
        <f t="shared" si="349"/>
        <v>AD</v>
      </c>
      <c r="F2758" s="68" t="s">
        <v>487</v>
      </c>
      <c r="G2758" s="68">
        <f t="shared" si="350"/>
        <v>160</v>
      </c>
      <c r="H2758" s="68">
        <f t="shared" si="344"/>
        <v>92</v>
      </c>
      <c r="I2758" s="68" t="str">
        <f t="shared" si="345"/>
        <v>160_92_AD</v>
      </c>
      <c r="J2758" s="60">
        <v>19.6426390679609</v>
      </c>
      <c r="K2758" s="60">
        <v>40.685396888494999</v>
      </c>
      <c r="L2758" s="60">
        <v>62.637897382106203</v>
      </c>
      <c r="M2758" s="68">
        <v>1310</v>
      </c>
      <c r="N2758" s="70">
        <f t="shared" si="346"/>
        <v>0.71945137157107231</v>
      </c>
      <c r="O2758" s="71">
        <v>1065159166.84999</v>
      </c>
      <c r="P2758" s="57">
        <f t="shared" si="347"/>
        <v>0.52949886821417391</v>
      </c>
      <c r="Q2758" s="68">
        <v>577</v>
      </c>
      <c r="R2758" s="68">
        <v>3089</v>
      </c>
      <c r="S2758" s="72">
        <f t="shared" si="348"/>
        <v>40.988644446187372</v>
      </c>
    </row>
    <row r="2759" spans="1:19" x14ac:dyDescent="0.25">
      <c r="A2759" s="68">
        <f t="shared" si="351"/>
        <v>2757</v>
      </c>
      <c r="B2759" s="68" t="s">
        <v>14</v>
      </c>
      <c r="C2759" s="68" t="s">
        <v>488</v>
      </c>
      <c r="D2759" s="68" t="s">
        <v>2456</v>
      </c>
      <c r="E2759" s="68" t="str">
        <f t="shared" si="349"/>
        <v>AR</v>
      </c>
      <c r="F2759" s="68" t="s">
        <v>487</v>
      </c>
      <c r="G2759" s="68">
        <f t="shared" si="350"/>
        <v>160</v>
      </c>
      <c r="H2759" s="68">
        <f t="shared" si="344"/>
        <v>92</v>
      </c>
      <c r="I2759" s="68" t="str">
        <f t="shared" si="345"/>
        <v>160_92_AR</v>
      </c>
      <c r="J2759" s="60">
        <v>45.680907999238499</v>
      </c>
      <c r="K2759" s="60">
        <v>19.783721359102898</v>
      </c>
      <c r="L2759" s="60">
        <v>17.5235459305845</v>
      </c>
      <c r="M2759" s="68">
        <v>4</v>
      </c>
      <c r="N2759" s="70">
        <f t="shared" si="346"/>
        <v>4.9875311720698253E-3</v>
      </c>
      <c r="O2759" s="71">
        <v>38469</v>
      </c>
      <c r="P2759" s="57">
        <f t="shared" si="347"/>
        <v>1.9123237723775543E-5</v>
      </c>
      <c r="Q2759" s="68">
        <v>4</v>
      </c>
      <c r="R2759" s="68">
        <v>4</v>
      </c>
      <c r="S2759" s="72">
        <f t="shared" si="348"/>
        <v>27.662725096308634</v>
      </c>
    </row>
    <row r="2760" spans="1:19" x14ac:dyDescent="0.25">
      <c r="A2760" s="68">
        <f t="shared" si="351"/>
        <v>2758</v>
      </c>
      <c r="B2760" s="68" t="s">
        <v>14</v>
      </c>
      <c r="C2760" s="68" t="s">
        <v>488</v>
      </c>
      <c r="D2760" s="68" t="s">
        <v>3088</v>
      </c>
      <c r="E2760" s="68" t="str">
        <f t="shared" si="349"/>
        <v>SERV</v>
      </c>
      <c r="F2760" s="68" t="s">
        <v>487</v>
      </c>
      <c r="G2760" s="68">
        <f t="shared" si="350"/>
        <v>160</v>
      </c>
      <c r="H2760" s="68">
        <f t="shared" si="344"/>
        <v>92</v>
      </c>
      <c r="I2760" s="68" t="str">
        <f t="shared" si="345"/>
        <v>160_92_SERV</v>
      </c>
      <c r="J2760" s="60">
        <v>15.7293882646411</v>
      </c>
      <c r="K2760" s="60">
        <v>46.375997489266702</v>
      </c>
      <c r="L2760" s="60">
        <v>37.251325822324802</v>
      </c>
      <c r="M2760" s="68">
        <v>414</v>
      </c>
      <c r="N2760" s="70">
        <f t="shared" si="346"/>
        <v>0.27556109725685785</v>
      </c>
      <c r="O2760" s="71">
        <v>946438707.09899998</v>
      </c>
      <c r="P2760" s="57">
        <f t="shared" si="347"/>
        <v>0.47048200854810235</v>
      </c>
      <c r="Q2760" s="68">
        <v>221</v>
      </c>
      <c r="R2760" s="68">
        <v>551</v>
      </c>
      <c r="S2760" s="72">
        <f t="shared" si="348"/>
        <v>33.118903858744204</v>
      </c>
    </row>
    <row r="2761" spans="1:19" x14ac:dyDescent="0.25">
      <c r="A2761" s="68">
        <f t="shared" si="351"/>
        <v>2759</v>
      </c>
      <c r="B2761" s="68" t="s">
        <v>14</v>
      </c>
      <c r="C2761" s="68" t="s">
        <v>1379</v>
      </c>
      <c r="D2761" s="68" t="s">
        <v>2399</v>
      </c>
      <c r="E2761" s="68" t="str">
        <f t="shared" si="349"/>
        <v>AD</v>
      </c>
      <c r="F2761" s="68" t="s">
        <v>1378</v>
      </c>
      <c r="G2761" s="68">
        <f t="shared" si="350"/>
        <v>160</v>
      </c>
      <c r="H2761" s="68">
        <f t="shared" ref="H2761:H2824" si="352">IF(B2761&lt;&gt;B2760,1,IF(C2761&lt;&gt;C2760,H2760+1,H2760))</f>
        <v>93</v>
      </c>
      <c r="I2761" s="68" t="str">
        <f t="shared" si="345"/>
        <v>160_93_AD</v>
      </c>
      <c r="J2761" s="60">
        <v>14.581887157255</v>
      </c>
      <c r="K2761" s="60">
        <v>49.591618856714398</v>
      </c>
      <c r="L2761" s="60">
        <v>74.229030452322107</v>
      </c>
      <c r="M2761" s="68">
        <v>323</v>
      </c>
      <c r="N2761" s="70">
        <f t="shared" si="346"/>
        <v>0.76470588235294112</v>
      </c>
      <c r="O2761" s="71">
        <v>978475108.83999801</v>
      </c>
      <c r="P2761" s="57">
        <f t="shared" si="347"/>
        <v>0.85025606067690596</v>
      </c>
      <c r="Q2761" s="68">
        <v>403</v>
      </c>
      <c r="R2761" s="68">
        <v>1628</v>
      </c>
      <c r="S2761" s="72">
        <f t="shared" si="348"/>
        <v>46.134178822097169</v>
      </c>
    </row>
    <row r="2762" spans="1:19" x14ac:dyDescent="0.25">
      <c r="A2762" s="68">
        <f t="shared" si="351"/>
        <v>2760</v>
      </c>
      <c r="B2762" s="68" t="s">
        <v>14</v>
      </c>
      <c r="C2762" s="68" t="s">
        <v>1379</v>
      </c>
      <c r="D2762" s="68" t="s">
        <v>2456</v>
      </c>
      <c r="E2762" s="68" t="str">
        <f t="shared" si="349"/>
        <v>AR</v>
      </c>
      <c r="F2762" s="68" t="s">
        <v>1378</v>
      </c>
      <c r="G2762" s="68">
        <f t="shared" si="350"/>
        <v>160</v>
      </c>
      <c r="H2762" s="68">
        <f t="shared" si="352"/>
        <v>93</v>
      </c>
      <c r="I2762" s="68" t="str">
        <f t="shared" si="345"/>
        <v>160_93_AR</v>
      </c>
      <c r="J2762" s="60">
        <v>53.543388878600602</v>
      </c>
      <c r="K2762" s="60">
        <v>38.276240488304701</v>
      </c>
      <c r="L2762" s="60">
        <v>49.089529340896597</v>
      </c>
      <c r="M2762" s="68">
        <v>3</v>
      </c>
      <c r="N2762" s="70">
        <f t="shared" si="346"/>
        <v>5.6925996204933585E-3</v>
      </c>
      <c r="O2762" s="71">
        <v>779229.15099999995</v>
      </c>
      <c r="P2762" s="57">
        <f t="shared" si="347"/>
        <v>6.7711922593445377E-4</v>
      </c>
      <c r="Q2762" s="68">
        <v>3</v>
      </c>
      <c r="R2762" s="68">
        <v>3</v>
      </c>
      <c r="S2762" s="72">
        <f t="shared" si="348"/>
        <v>46.969719569267305</v>
      </c>
    </row>
    <row r="2763" spans="1:19" x14ac:dyDescent="0.25">
      <c r="A2763" s="68">
        <f t="shared" si="351"/>
        <v>2761</v>
      </c>
      <c r="B2763" s="68" t="s">
        <v>14</v>
      </c>
      <c r="C2763" s="68" t="s">
        <v>1379</v>
      </c>
      <c r="D2763" s="68" t="s">
        <v>2860</v>
      </c>
      <c r="E2763" s="68" t="str">
        <f t="shared" si="349"/>
        <v>OP</v>
      </c>
      <c r="F2763" s="68" t="s">
        <v>1378</v>
      </c>
      <c r="G2763" s="68">
        <f t="shared" si="350"/>
        <v>160</v>
      </c>
      <c r="H2763" s="68">
        <f t="shared" si="352"/>
        <v>93</v>
      </c>
      <c r="I2763" s="68" t="str">
        <f t="shared" si="345"/>
        <v>160_93_OP</v>
      </c>
      <c r="J2763" s="60">
        <v>56.9655173436825</v>
      </c>
      <c r="K2763" s="60">
        <v>78.198185175414494</v>
      </c>
      <c r="L2763" s="60">
        <v>33.696787825564897</v>
      </c>
      <c r="M2763" s="68">
        <v>20</v>
      </c>
      <c r="N2763" s="70">
        <f t="shared" si="346"/>
        <v>2.2770398481973434E-2</v>
      </c>
      <c r="O2763" s="71">
        <v>28017595.379999999</v>
      </c>
      <c r="P2763" s="57">
        <f t="shared" si="347"/>
        <v>2.4346179133447651E-2</v>
      </c>
      <c r="Q2763" s="68">
        <v>12</v>
      </c>
      <c r="R2763" s="68">
        <v>20</v>
      </c>
      <c r="S2763" s="72">
        <f t="shared" si="348"/>
        <v>56.286830114887302</v>
      </c>
    </row>
    <row r="2764" spans="1:19" x14ac:dyDescent="0.25">
      <c r="A2764" s="68">
        <f t="shared" si="351"/>
        <v>2762</v>
      </c>
      <c r="B2764" s="68" t="s">
        <v>14</v>
      </c>
      <c r="C2764" s="68" t="s">
        <v>1379</v>
      </c>
      <c r="D2764" s="68" t="s">
        <v>3088</v>
      </c>
      <c r="E2764" s="68" t="str">
        <f t="shared" si="349"/>
        <v>SERV</v>
      </c>
      <c r="F2764" s="68" t="s">
        <v>1378</v>
      </c>
      <c r="G2764" s="68">
        <f t="shared" si="350"/>
        <v>160</v>
      </c>
      <c r="H2764" s="68">
        <f t="shared" si="352"/>
        <v>93</v>
      </c>
      <c r="I2764" s="68" t="str">
        <f t="shared" si="345"/>
        <v>160_93_SERV</v>
      </c>
      <c r="J2764" s="60">
        <v>27.739304487584299</v>
      </c>
      <c r="K2764" s="60">
        <v>73.487349057390006</v>
      </c>
      <c r="L2764" s="60">
        <v>23.910691422334299</v>
      </c>
      <c r="M2764" s="68">
        <v>205</v>
      </c>
      <c r="N2764" s="70">
        <f t="shared" si="346"/>
        <v>0.20683111954459202</v>
      </c>
      <c r="O2764" s="71">
        <v>143528577.31400001</v>
      </c>
      <c r="P2764" s="57">
        <f t="shared" si="347"/>
        <v>0.12472064096371197</v>
      </c>
      <c r="Q2764" s="68">
        <v>109</v>
      </c>
      <c r="R2764" s="68">
        <v>227</v>
      </c>
      <c r="S2764" s="72">
        <f t="shared" si="348"/>
        <v>41.712448322436202</v>
      </c>
    </row>
    <row r="2765" spans="1:19" x14ac:dyDescent="0.25">
      <c r="A2765" s="68">
        <f t="shared" si="351"/>
        <v>2763</v>
      </c>
      <c r="B2765" s="68" t="s">
        <v>14</v>
      </c>
      <c r="C2765" s="68" t="s">
        <v>1443</v>
      </c>
      <c r="D2765" s="68" t="s">
        <v>2399</v>
      </c>
      <c r="E2765" s="68" t="str">
        <f t="shared" si="349"/>
        <v>AD</v>
      </c>
      <c r="F2765" s="68" t="s">
        <v>1442</v>
      </c>
      <c r="G2765" s="68">
        <f t="shared" si="350"/>
        <v>160</v>
      </c>
      <c r="H2765" s="68">
        <f t="shared" si="352"/>
        <v>94</v>
      </c>
      <c r="I2765" s="68" t="str">
        <f t="shared" si="345"/>
        <v>160_94_AD</v>
      </c>
      <c r="J2765" s="60">
        <v>35.705899320590099</v>
      </c>
      <c r="K2765" s="60">
        <v>62.341511607196502</v>
      </c>
      <c r="L2765" s="60">
        <v>83.883457087467804</v>
      </c>
      <c r="M2765" s="68">
        <v>71</v>
      </c>
      <c r="N2765" s="70">
        <f t="shared" si="346"/>
        <v>0.38400000000000001</v>
      </c>
      <c r="O2765" s="71">
        <v>514321764.13999999</v>
      </c>
      <c r="P2765" s="57">
        <f t="shared" si="347"/>
        <v>0.90324466191894104</v>
      </c>
      <c r="Q2765" s="68">
        <v>48</v>
      </c>
      <c r="R2765" s="68">
        <v>109</v>
      </c>
      <c r="S2765" s="72">
        <f t="shared" si="348"/>
        <v>60.643622671751473</v>
      </c>
    </row>
    <row r="2766" spans="1:19" x14ac:dyDescent="0.25">
      <c r="A2766" s="68">
        <f t="shared" si="351"/>
        <v>2764</v>
      </c>
      <c r="B2766" s="68" t="s">
        <v>14</v>
      </c>
      <c r="C2766" s="68" t="s">
        <v>1443</v>
      </c>
      <c r="D2766" s="68" t="s">
        <v>3088</v>
      </c>
      <c r="E2766" s="68" t="str">
        <f t="shared" si="349"/>
        <v>SERV</v>
      </c>
      <c r="F2766" s="68" t="s">
        <v>1442</v>
      </c>
      <c r="G2766" s="68">
        <f t="shared" si="350"/>
        <v>160</v>
      </c>
      <c r="H2766" s="68">
        <f t="shared" si="352"/>
        <v>94</v>
      </c>
      <c r="I2766" s="68" t="str">
        <f t="shared" si="345"/>
        <v>160_94_SERV</v>
      </c>
      <c r="J2766" s="60">
        <v>36.366168148535401</v>
      </c>
      <c r="K2766" s="60">
        <v>64.413480491430406</v>
      </c>
      <c r="L2766" s="60">
        <v>55.248664254426103</v>
      </c>
      <c r="M2766" s="68">
        <v>248</v>
      </c>
      <c r="N2766" s="70">
        <f t="shared" si="346"/>
        <v>0.61599999999999999</v>
      </c>
      <c r="O2766" s="71">
        <v>55094016.350000001</v>
      </c>
      <c r="P2766" s="57">
        <f t="shared" si="347"/>
        <v>9.6755338081058948E-2</v>
      </c>
      <c r="Q2766" s="68">
        <v>77</v>
      </c>
      <c r="R2766" s="68">
        <v>250</v>
      </c>
      <c r="S2766" s="72">
        <f t="shared" si="348"/>
        <v>52.009437631463975</v>
      </c>
    </row>
    <row r="2767" spans="1:19" x14ac:dyDescent="0.25">
      <c r="A2767" s="68">
        <f t="shared" si="351"/>
        <v>2765</v>
      </c>
      <c r="B2767" s="68" t="s">
        <v>14</v>
      </c>
      <c r="C2767" s="68" t="s">
        <v>2315</v>
      </c>
      <c r="D2767" s="68" t="s">
        <v>2399</v>
      </c>
      <c r="E2767" s="68" t="str">
        <f t="shared" si="349"/>
        <v>AD</v>
      </c>
      <c r="F2767" s="68" t="s">
        <v>2314</v>
      </c>
      <c r="G2767" s="68">
        <f t="shared" si="350"/>
        <v>160</v>
      </c>
      <c r="H2767" s="68">
        <f t="shared" si="352"/>
        <v>95</v>
      </c>
      <c r="I2767" s="68" t="str">
        <f t="shared" si="345"/>
        <v>160_95_AD</v>
      </c>
      <c r="J2767" s="60">
        <v>43.994905795776702</v>
      </c>
      <c r="K2767" s="60">
        <v>81.351707006027596</v>
      </c>
      <c r="L2767" s="60">
        <v>81.216223094245905</v>
      </c>
      <c r="M2767" s="68">
        <v>89</v>
      </c>
      <c r="N2767" s="70">
        <f t="shared" si="346"/>
        <v>1</v>
      </c>
      <c r="O2767" s="71">
        <v>118506903.39</v>
      </c>
      <c r="P2767" s="57">
        <f t="shared" si="347"/>
        <v>1</v>
      </c>
      <c r="Q2767" s="68">
        <v>39</v>
      </c>
      <c r="R2767" s="68">
        <v>238</v>
      </c>
      <c r="S2767" s="72">
        <f t="shared" si="348"/>
        <v>68.854278632016744</v>
      </c>
    </row>
    <row r="2768" spans="1:19" x14ac:dyDescent="0.25">
      <c r="A2768" s="68">
        <f t="shared" si="351"/>
        <v>2766</v>
      </c>
      <c r="B2768" s="68" t="s">
        <v>14</v>
      </c>
      <c r="C2768" s="68" t="s">
        <v>1878</v>
      </c>
      <c r="D2768" s="68" t="s">
        <v>2399</v>
      </c>
      <c r="E2768" s="68" t="str">
        <f t="shared" si="349"/>
        <v>AD</v>
      </c>
      <c r="F2768" s="68" t="s">
        <v>1877</v>
      </c>
      <c r="G2768" s="68">
        <f t="shared" si="350"/>
        <v>160</v>
      </c>
      <c r="H2768" s="68">
        <f t="shared" si="352"/>
        <v>96</v>
      </c>
      <c r="I2768" s="68" t="str">
        <f t="shared" si="345"/>
        <v>160_96_AD</v>
      </c>
      <c r="J2768" s="60">
        <v>27.823793133636201</v>
      </c>
      <c r="K2768" s="60">
        <v>40.483716561943403</v>
      </c>
      <c r="L2768" s="60">
        <v>66.646711131552806</v>
      </c>
      <c r="M2768" s="68">
        <v>200</v>
      </c>
      <c r="N2768" s="70">
        <f t="shared" si="346"/>
        <v>0.84406779661016951</v>
      </c>
      <c r="O2768" s="71">
        <v>694347360.63</v>
      </c>
      <c r="P2768" s="57">
        <f t="shared" si="347"/>
        <v>0.94933037324623049</v>
      </c>
      <c r="Q2768" s="68">
        <v>249</v>
      </c>
      <c r="R2768" s="68">
        <v>746</v>
      </c>
      <c r="S2768" s="72">
        <f t="shared" si="348"/>
        <v>44.984740275710806</v>
      </c>
    </row>
    <row r="2769" spans="1:19" x14ac:dyDescent="0.25">
      <c r="A2769" s="68">
        <f t="shared" si="351"/>
        <v>2767</v>
      </c>
      <c r="B2769" s="68" t="s">
        <v>14</v>
      </c>
      <c r="C2769" s="68" t="s">
        <v>1878</v>
      </c>
      <c r="D2769" s="68" t="s">
        <v>3088</v>
      </c>
      <c r="E2769" s="68" t="str">
        <f t="shared" si="349"/>
        <v>SERV</v>
      </c>
      <c r="F2769" s="68" t="s">
        <v>1877</v>
      </c>
      <c r="G2769" s="68">
        <f t="shared" si="350"/>
        <v>160</v>
      </c>
      <c r="H2769" s="68">
        <f t="shared" si="352"/>
        <v>96</v>
      </c>
      <c r="I2769" s="68" t="str">
        <f t="shared" si="345"/>
        <v>160_96_SERV</v>
      </c>
      <c r="J2769" s="60">
        <v>16.6914440799445</v>
      </c>
      <c r="K2769" s="60">
        <v>32.219061213887699</v>
      </c>
      <c r="L2769" s="60">
        <v>33.541700032736301</v>
      </c>
      <c r="M2769" s="68">
        <v>47</v>
      </c>
      <c r="N2769" s="70">
        <f t="shared" si="346"/>
        <v>0.15593220338983052</v>
      </c>
      <c r="O2769" s="71">
        <v>37060145.332000002</v>
      </c>
      <c r="P2769" s="57">
        <f t="shared" si="347"/>
        <v>5.0669626753769528E-2</v>
      </c>
      <c r="Q2769" s="68">
        <v>46</v>
      </c>
      <c r="R2769" s="68">
        <v>69</v>
      </c>
      <c r="S2769" s="72">
        <f t="shared" si="348"/>
        <v>27.4840684421895</v>
      </c>
    </row>
    <row r="2770" spans="1:19" x14ac:dyDescent="0.25">
      <c r="A2770" s="68">
        <f t="shared" si="351"/>
        <v>2768</v>
      </c>
      <c r="B2770" s="68" t="s">
        <v>14</v>
      </c>
      <c r="C2770" s="68" t="s">
        <v>330</v>
      </c>
      <c r="D2770" s="68" t="s">
        <v>2399</v>
      </c>
      <c r="E2770" s="68" t="str">
        <f t="shared" si="349"/>
        <v>AD</v>
      </c>
      <c r="F2770" s="68" t="s">
        <v>329</v>
      </c>
      <c r="G2770" s="68">
        <f t="shared" si="350"/>
        <v>160</v>
      </c>
      <c r="H2770" s="68">
        <f t="shared" si="352"/>
        <v>97</v>
      </c>
      <c r="I2770" s="68" t="str">
        <f t="shared" si="345"/>
        <v>160_97_AD</v>
      </c>
      <c r="J2770" s="60">
        <v>16.394468496315</v>
      </c>
      <c r="K2770" s="60">
        <v>49.300544804997898</v>
      </c>
      <c r="L2770" s="60">
        <v>69.066258205418293</v>
      </c>
      <c r="M2770" s="68">
        <v>288</v>
      </c>
      <c r="N2770" s="70">
        <f t="shared" si="346"/>
        <v>0.78787878787878785</v>
      </c>
      <c r="O2770" s="71">
        <v>671620000.43999898</v>
      </c>
      <c r="P2770" s="57">
        <f t="shared" si="347"/>
        <v>0.75657394556382018</v>
      </c>
      <c r="Q2770" s="68">
        <v>234</v>
      </c>
      <c r="R2770" s="68">
        <v>777</v>
      </c>
      <c r="S2770" s="72">
        <f t="shared" si="348"/>
        <v>44.920423835577061</v>
      </c>
    </row>
    <row r="2771" spans="1:19" x14ac:dyDescent="0.25">
      <c r="A2771" s="68">
        <f t="shared" si="351"/>
        <v>2769</v>
      </c>
      <c r="B2771" s="68" t="s">
        <v>14</v>
      </c>
      <c r="C2771" s="68" t="s">
        <v>330</v>
      </c>
      <c r="D2771" s="68" t="s">
        <v>2456</v>
      </c>
      <c r="E2771" s="68" t="str">
        <f t="shared" si="349"/>
        <v>AR</v>
      </c>
      <c r="F2771" s="68" t="s">
        <v>329</v>
      </c>
      <c r="G2771" s="68">
        <f t="shared" si="350"/>
        <v>160</v>
      </c>
      <c r="H2771" s="68">
        <f t="shared" si="352"/>
        <v>97</v>
      </c>
      <c r="I2771" s="68" t="str">
        <f t="shared" si="345"/>
        <v>160_97_AR</v>
      </c>
      <c r="J2771" s="60">
        <v>58.541366584306402</v>
      </c>
      <c r="K2771" s="60">
        <v>35.950806736864998</v>
      </c>
      <c r="L2771" s="60">
        <v>14.057456129438499</v>
      </c>
      <c r="M2771" s="68">
        <v>5</v>
      </c>
      <c r="N2771" s="70">
        <f t="shared" si="346"/>
        <v>1.6835016835016835E-2</v>
      </c>
      <c r="O2771" s="71">
        <v>496564.8</v>
      </c>
      <c r="P2771" s="57">
        <f t="shared" si="347"/>
        <v>5.5937582221789769E-4</v>
      </c>
      <c r="Q2771" s="68">
        <v>5</v>
      </c>
      <c r="R2771" s="68">
        <v>5</v>
      </c>
      <c r="S2771" s="72">
        <f t="shared" si="348"/>
        <v>36.183209816869969</v>
      </c>
    </row>
    <row r="2772" spans="1:19" x14ac:dyDescent="0.25">
      <c r="A2772" s="68">
        <f t="shared" si="351"/>
        <v>2770</v>
      </c>
      <c r="B2772" s="68" t="s">
        <v>14</v>
      </c>
      <c r="C2772" s="68" t="s">
        <v>330</v>
      </c>
      <c r="D2772" s="68" t="s">
        <v>2860</v>
      </c>
      <c r="E2772" s="68" t="str">
        <f t="shared" si="349"/>
        <v>OP</v>
      </c>
      <c r="F2772" s="68" t="s">
        <v>329</v>
      </c>
      <c r="G2772" s="68">
        <f t="shared" si="350"/>
        <v>160</v>
      </c>
      <c r="H2772" s="68">
        <f t="shared" si="352"/>
        <v>97</v>
      </c>
      <c r="I2772" s="68" t="str">
        <f t="shared" si="345"/>
        <v>160_97_OP</v>
      </c>
      <c r="J2772" s="60">
        <v>57.132902542649397</v>
      </c>
      <c r="K2772" s="60">
        <v>46.5308276807773</v>
      </c>
      <c r="L2772" s="60">
        <v>17.575187375686799</v>
      </c>
      <c r="M2772" s="68">
        <v>5</v>
      </c>
      <c r="N2772" s="70">
        <f t="shared" si="346"/>
        <v>6.7340067340067337E-3</v>
      </c>
      <c r="O2772" s="71">
        <v>36098854.689999998</v>
      </c>
      <c r="P2772" s="57">
        <f t="shared" si="347"/>
        <v>4.0665038124617692E-2</v>
      </c>
      <c r="Q2772" s="68">
        <v>2</v>
      </c>
      <c r="R2772" s="68">
        <v>6</v>
      </c>
      <c r="S2772" s="72">
        <f t="shared" si="348"/>
        <v>40.412972533037831</v>
      </c>
    </row>
    <row r="2773" spans="1:19" x14ac:dyDescent="0.25">
      <c r="A2773" s="68">
        <f t="shared" si="351"/>
        <v>2771</v>
      </c>
      <c r="B2773" s="68" t="s">
        <v>14</v>
      </c>
      <c r="C2773" s="68" t="s">
        <v>330</v>
      </c>
      <c r="D2773" s="68" t="s">
        <v>3088</v>
      </c>
      <c r="E2773" s="68" t="str">
        <f t="shared" si="349"/>
        <v>SERV</v>
      </c>
      <c r="F2773" s="68" t="s">
        <v>329</v>
      </c>
      <c r="G2773" s="68">
        <f t="shared" si="350"/>
        <v>160</v>
      </c>
      <c r="H2773" s="68">
        <f t="shared" si="352"/>
        <v>97</v>
      </c>
      <c r="I2773" s="68" t="str">
        <f t="shared" si="345"/>
        <v>160_97_SERV</v>
      </c>
      <c r="J2773" s="60">
        <v>25.295523256802099</v>
      </c>
      <c r="K2773" s="60">
        <v>58.011458530979098</v>
      </c>
      <c r="L2773" s="60">
        <v>30.601234405337099</v>
      </c>
      <c r="M2773" s="68">
        <v>46</v>
      </c>
      <c r="N2773" s="70">
        <f t="shared" si="346"/>
        <v>0.18855218855218855</v>
      </c>
      <c r="O2773" s="71">
        <v>179496884.17199999</v>
      </c>
      <c r="P2773" s="57">
        <f t="shared" si="347"/>
        <v>0.20220164048934447</v>
      </c>
      <c r="Q2773" s="68">
        <v>56</v>
      </c>
      <c r="R2773" s="68">
        <v>89</v>
      </c>
      <c r="S2773" s="72">
        <f t="shared" si="348"/>
        <v>37.969405397706097</v>
      </c>
    </row>
    <row r="2774" spans="1:19" x14ac:dyDescent="0.25">
      <c r="A2774" s="68">
        <f t="shared" si="351"/>
        <v>2772</v>
      </c>
      <c r="B2774" s="68" t="s">
        <v>14</v>
      </c>
      <c r="C2774" s="68" t="s">
        <v>1343</v>
      </c>
      <c r="D2774" s="68" t="s">
        <v>2399</v>
      </c>
      <c r="E2774" s="68" t="str">
        <f t="shared" si="349"/>
        <v>AD</v>
      </c>
      <c r="F2774" s="68" t="s">
        <v>1342</v>
      </c>
      <c r="G2774" s="68">
        <f t="shared" si="350"/>
        <v>160</v>
      </c>
      <c r="H2774" s="68">
        <f t="shared" si="352"/>
        <v>98</v>
      </c>
      <c r="I2774" s="68" t="str">
        <f t="shared" si="345"/>
        <v>160_98_AD</v>
      </c>
      <c r="J2774" s="60">
        <v>15.857534950694101</v>
      </c>
      <c r="K2774" s="60">
        <v>53.664073467109702</v>
      </c>
      <c r="L2774" s="60">
        <v>56.060454871022898</v>
      </c>
      <c r="M2774" s="68">
        <v>552</v>
      </c>
      <c r="N2774" s="70">
        <f t="shared" si="346"/>
        <v>0.76211453744493396</v>
      </c>
      <c r="O2774" s="71">
        <v>687813762.21999896</v>
      </c>
      <c r="P2774" s="57">
        <f t="shared" si="347"/>
        <v>0.64505061220046644</v>
      </c>
      <c r="Q2774" s="68">
        <v>346</v>
      </c>
      <c r="R2774" s="68">
        <v>1528</v>
      </c>
      <c r="S2774" s="72">
        <f t="shared" si="348"/>
        <v>41.860687762942234</v>
      </c>
    </row>
    <row r="2775" spans="1:19" x14ac:dyDescent="0.25">
      <c r="A2775" s="68">
        <f t="shared" si="351"/>
        <v>2773</v>
      </c>
      <c r="B2775" s="68" t="s">
        <v>14</v>
      </c>
      <c r="C2775" s="68" t="s">
        <v>1343</v>
      </c>
      <c r="D2775" s="68" t="s">
        <v>2456</v>
      </c>
      <c r="E2775" s="68" t="str">
        <f t="shared" si="349"/>
        <v>AR</v>
      </c>
      <c r="F2775" s="68" t="s">
        <v>1342</v>
      </c>
      <c r="G2775" s="68">
        <f t="shared" si="350"/>
        <v>160</v>
      </c>
      <c r="H2775" s="68">
        <f t="shared" si="352"/>
        <v>98</v>
      </c>
      <c r="I2775" s="68" t="str">
        <f t="shared" si="345"/>
        <v>160_98_AR</v>
      </c>
      <c r="J2775" s="60">
        <v>39.529431311252303</v>
      </c>
      <c r="K2775" s="60">
        <v>43.776978589983003</v>
      </c>
      <c r="L2775" s="60">
        <v>42.186314277332997</v>
      </c>
      <c r="M2775" s="68">
        <v>4</v>
      </c>
      <c r="N2775" s="70">
        <f t="shared" si="346"/>
        <v>8.8105726872246704E-3</v>
      </c>
      <c r="O2775" s="71">
        <v>794630.429999999</v>
      </c>
      <c r="P2775" s="57">
        <f t="shared" si="347"/>
        <v>7.4522621311067969E-4</v>
      </c>
      <c r="Q2775" s="68">
        <v>4</v>
      </c>
      <c r="R2775" s="68">
        <v>4</v>
      </c>
      <c r="S2775" s="72">
        <f t="shared" si="348"/>
        <v>41.830908059522763</v>
      </c>
    </row>
    <row r="2776" spans="1:19" x14ac:dyDescent="0.25">
      <c r="A2776" s="68">
        <f t="shared" si="351"/>
        <v>2774</v>
      </c>
      <c r="B2776" s="68" t="s">
        <v>14</v>
      </c>
      <c r="C2776" s="68" t="s">
        <v>1343</v>
      </c>
      <c r="D2776" s="68" t="s">
        <v>2860</v>
      </c>
      <c r="E2776" s="68" t="str">
        <f t="shared" si="349"/>
        <v>OP</v>
      </c>
      <c r="F2776" s="68" t="s">
        <v>1342</v>
      </c>
      <c r="G2776" s="68">
        <f t="shared" si="350"/>
        <v>160</v>
      </c>
      <c r="H2776" s="68">
        <f t="shared" si="352"/>
        <v>98</v>
      </c>
      <c r="I2776" s="68" t="str">
        <f t="shared" si="345"/>
        <v>160_98_OP</v>
      </c>
      <c r="J2776" s="60">
        <v>67.528573936146501</v>
      </c>
      <c r="K2776" s="60">
        <v>50.180550660415598</v>
      </c>
      <c r="L2776" s="60">
        <v>29.732459846086702</v>
      </c>
      <c r="M2776" s="68">
        <v>6</v>
      </c>
      <c r="N2776" s="70">
        <f t="shared" si="346"/>
        <v>8.8105726872246704E-3</v>
      </c>
      <c r="O2776" s="71">
        <v>7629926.2319999998</v>
      </c>
      <c r="P2776" s="57">
        <f t="shared" si="347"/>
        <v>7.1555541010268186E-3</v>
      </c>
      <c r="Q2776" s="68">
        <v>4</v>
      </c>
      <c r="R2776" s="68">
        <v>6</v>
      </c>
      <c r="S2776" s="72">
        <f t="shared" si="348"/>
        <v>49.14719481421627</v>
      </c>
    </row>
    <row r="2777" spans="1:19" x14ac:dyDescent="0.25">
      <c r="A2777" s="68">
        <f t="shared" si="351"/>
        <v>2775</v>
      </c>
      <c r="B2777" s="68" t="s">
        <v>14</v>
      </c>
      <c r="C2777" s="68" t="s">
        <v>1343</v>
      </c>
      <c r="D2777" s="68" t="s">
        <v>3088</v>
      </c>
      <c r="E2777" s="68" t="str">
        <f t="shared" si="349"/>
        <v>SERV</v>
      </c>
      <c r="F2777" s="68" t="s">
        <v>1342</v>
      </c>
      <c r="G2777" s="68">
        <f t="shared" si="350"/>
        <v>160</v>
      </c>
      <c r="H2777" s="68">
        <f t="shared" si="352"/>
        <v>98</v>
      </c>
      <c r="I2777" s="68" t="str">
        <f t="shared" si="345"/>
        <v>160_98_SERV</v>
      </c>
      <c r="J2777" s="60">
        <v>28.437098630361099</v>
      </c>
      <c r="K2777" s="60">
        <v>68.4762537088654</v>
      </c>
      <c r="L2777" s="60">
        <v>54.625108911594999</v>
      </c>
      <c r="M2777" s="68">
        <v>219</v>
      </c>
      <c r="N2777" s="70">
        <f t="shared" si="346"/>
        <v>0.22026431718061673</v>
      </c>
      <c r="O2777" s="71">
        <v>370055936.5</v>
      </c>
      <c r="P2777" s="57">
        <f t="shared" si="347"/>
        <v>0.34704860748539607</v>
      </c>
      <c r="Q2777" s="68">
        <v>100</v>
      </c>
      <c r="R2777" s="68">
        <v>296</v>
      </c>
      <c r="S2777" s="72">
        <f t="shared" si="348"/>
        <v>50.512820416940492</v>
      </c>
    </row>
    <row r="2778" spans="1:19" x14ac:dyDescent="0.25">
      <c r="A2778" s="68">
        <f t="shared" si="351"/>
        <v>2776</v>
      </c>
      <c r="B2778" s="68" t="s">
        <v>14</v>
      </c>
      <c r="C2778" s="68" t="s">
        <v>1437</v>
      </c>
      <c r="D2778" s="68" t="s">
        <v>2399</v>
      </c>
      <c r="E2778" s="68" t="str">
        <f t="shared" si="349"/>
        <v>AD</v>
      </c>
      <c r="F2778" s="68" t="s">
        <v>1436</v>
      </c>
      <c r="G2778" s="68">
        <f t="shared" si="350"/>
        <v>160</v>
      </c>
      <c r="H2778" s="68">
        <f t="shared" si="352"/>
        <v>99</v>
      </c>
      <c r="I2778" s="68" t="str">
        <f t="shared" si="345"/>
        <v>160_99_AD</v>
      </c>
      <c r="J2778" s="60">
        <v>11.280304873388401</v>
      </c>
      <c r="K2778" s="60">
        <v>51.8528842158535</v>
      </c>
      <c r="L2778" s="60">
        <v>30.5040141417496</v>
      </c>
      <c r="M2778" s="68">
        <v>159</v>
      </c>
      <c r="N2778" s="70">
        <f t="shared" si="346"/>
        <v>0.86206896551724133</v>
      </c>
      <c r="O2778" s="71">
        <v>75953773.120000005</v>
      </c>
      <c r="P2778" s="57">
        <f t="shared" si="347"/>
        <v>0.87197944826769158</v>
      </c>
      <c r="Q2778" s="68">
        <v>225</v>
      </c>
      <c r="R2778" s="68">
        <v>443</v>
      </c>
      <c r="S2778" s="72">
        <f t="shared" si="348"/>
        <v>31.212401076997168</v>
      </c>
    </row>
    <row r="2779" spans="1:19" x14ac:dyDescent="0.25">
      <c r="A2779" s="68">
        <f t="shared" si="351"/>
        <v>2777</v>
      </c>
      <c r="B2779" s="68" t="s">
        <v>14</v>
      </c>
      <c r="C2779" s="68" t="s">
        <v>1437</v>
      </c>
      <c r="D2779" s="68" t="s">
        <v>3088</v>
      </c>
      <c r="E2779" s="68" t="str">
        <f t="shared" si="349"/>
        <v>SERV</v>
      </c>
      <c r="F2779" s="68" t="s">
        <v>1436</v>
      </c>
      <c r="G2779" s="68">
        <f t="shared" si="350"/>
        <v>160</v>
      </c>
      <c r="H2779" s="68">
        <f t="shared" si="352"/>
        <v>99</v>
      </c>
      <c r="I2779" s="68" t="str">
        <f t="shared" si="345"/>
        <v>160_99_SERV</v>
      </c>
      <c r="J2779" s="60">
        <v>26.151406266709301</v>
      </c>
      <c r="K2779" s="60">
        <v>49.668957665607103</v>
      </c>
      <c r="L2779" s="60">
        <v>14.894108556689501</v>
      </c>
      <c r="M2779" s="68">
        <v>26</v>
      </c>
      <c r="N2779" s="70">
        <f t="shared" si="346"/>
        <v>0.13793103448275862</v>
      </c>
      <c r="O2779" s="71">
        <v>11151230.640000001</v>
      </c>
      <c r="P2779" s="57">
        <f t="shared" si="347"/>
        <v>0.12802055173230842</v>
      </c>
      <c r="Q2779" s="68">
        <v>36</v>
      </c>
      <c r="R2779" s="68">
        <v>50</v>
      </c>
      <c r="S2779" s="72">
        <f t="shared" si="348"/>
        <v>30.238157496335305</v>
      </c>
    </row>
    <row r="2780" spans="1:19" x14ac:dyDescent="0.25">
      <c r="A2780" s="68">
        <f t="shared" si="351"/>
        <v>2778</v>
      </c>
      <c r="B2780" s="68" t="s">
        <v>14</v>
      </c>
      <c r="C2780" s="68" t="s">
        <v>2002</v>
      </c>
      <c r="D2780" s="68" t="s">
        <v>2399</v>
      </c>
      <c r="E2780" s="68" t="str">
        <f t="shared" si="349"/>
        <v>AD</v>
      </c>
      <c r="F2780" s="68" t="s">
        <v>2001</v>
      </c>
      <c r="G2780" s="68">
        <f t="shared" si="350"/>
        <v>160</v>
      </c>
      <c r="H2780" s="68">
        <f t="shared" si="352"/>
        <v>100</v>
      </c>
      <c r="I2780" s="68" t="str">
        <f t="shared" si="345"/>
        <v>160_100_AD</v>
      </c>
      <c r="J2780" s="60">
        <v>23.253276020032299</v>
      </c>
      <c r="K2780" s="60">
        <v>43.607731326616801</v>
      </c>
      <c r="L2780" s="60">
        <v>44.349071003576199</v>
      </c>
      <c r="M2780" s="68">
        <v>317</v>
      </c>
      <c r="N2780" s="70">
        <f t="shared" si="346"/>
        <v>0.8504464285714286</v>
      </c>
      <c r="O2780" s="71">
        <v>278537176.41000003</v>
      </c>
      <c r="P2780" s="57">
        <f t="shared" si="347"/>
        <v>0.67085243094366287</v>
      </c>
      <c r="Q2780" s="68">
        <v>381</v>
      </c>
      <c r="R2780" s="68">
        <v>1090</v>
      </c>
      <c r="S2780" s="72">
        <f t="shared" si="348"/>
        <v>37.070026116741765</v>
      </c>
    </row>
    <row r="2781" spans="1:19" x14ac:dyDescent="0.25">
      <c r="A2781" s="68">
        <f t="shared" si="351"/>
        <v>2779</v>
      </c>
      <c r="B2781" s="68" t="s">
        <v>14</v>
      </c>
      <c r="C2781" s="68" t="s">
        <v>2002</v>
      </c>
      <c r="D2781" s="68" t="s">
        <v>3088</v>
      </c>
      <c r="E2781" s="68" t="str">
        <f t="shared" si="349"/>
        <v>SERV</v>
      </c>
      <c r="F2781" s="68" t="s">
        <v>2001</v>
      </c>
      <c r="G2781" s="68">
        <f t="shared" si="350"/>
        <v>160</v>
      </c>
      <c r="H2781" s="68">
        <f t="shared" si="352"/>
        <v>100</v>
      </c>
      <c r="I2781" s="68" t="str">
        <f t="shared" si="345"/>
        <v>160_100_SERV</v>
      </c>
      <c r="J2781" s="60">
        <v>17.337951766697199</v>
      </c>
      <c r="K2781" s="60">
        <v>32.234891215673002</v>
      </c>
      <c r="L2781" s="60">
        <v>49.894596412624601</v>
      </c>
      <c r="M2781" s="68">
        <v>98</v>
      </c>
      <c r="N2781" s="70">
        <f t="shared" si="346"/>
        <v>0.14955357142857142</v>
      </c>
      <c r="O2781" s="71">
        <v>136661701.25999999</v>
      </c>
      <c r="P2781" s="57">
        <f t="shared" si="347"/>
        <v>0.32914756905633707</v>
      </c>
      <c r="Q2781" s="68">
        <v>67</v>
      </c>
      <c r="R2781" s="68">
        <v>181</v>
      </c>
      <c r="S2781" s="72">
        <f t="shared" si="348"/>
        <v>33.155813131664935</v>
      </c>
    </row>
    <row r="2782" spans="1:19" x14ac:dyDescent="0.25">
      <c r="A2782" s="68">
        <f t="shared" si="351"/>
        <v>2780</v>
      </c>
      <c r="B2782" s="68" t="s">
        <v>14</v>
      </c>
      <c r="C2782" s="68" t="s">
        <v>2491</v>
      </c>
      <c r="D2782" s="68" t="s">
        <v>2860</v>
      </c>
      <c r="E2782" s="68" t="str">
        <f t="shared" si="349"/>
        <v>OP</v>
      </c>
      <c r="F2782" s="68" t="s">
        <v>2490</v>
      </c>
      <c r="G2782" s="68">
        <f t="shared" si="350"/>
        <v>160</v>
      </c>
      <c r="H2782" s="68">
        <f t="shared" si="352"/>
        <v>101</v>
      </c>
      <c r="I2782" s="68" t="str">
        <f t="shared" si="345"/>
        <v>160_101_OP</v>
      </c>
      <c r="J2782" s="60">
        <v>30.534203234488501</v>
      </c>
      <c r="K2782" s="60">
        <v>25.8775051763301</v>
      </c>
      <c r="L2782" s="60">
        <v>22.373837975682701</v>
      </c>
      <c r="M2782" s="68">
        <v>11</v>
      </c>
      <c r="N2782" s="70">
        <f t="shared" si="346"/>
        <v>0.66666666666666663</v>
      </c>
      <c r="O2782" s="71">
        <v>34051532.210000001</v>
      </c>
      <c r="P2782" s="57">
        <f t="shared" si="347"/>
        <v>0.75139242418256702</v>
      </c>
      <c r="Q2782" s="68">
        <v>12</v>
      </c>
      <c r="R2782" s="68">
        <v>17</v>
      </c>
      <c r="S2782" s="72">
        <f t="shared" si="348"/>
        <v>26.261848795500438</v>
      </c>
    </row>
    <row r="2783" spans="1:19" x14ac:dyDescent="0.25">
      <c r="A2783" s="68">
        <f t="shared" si="351"/>
        <v>2781</v>
      </c>
      <c r="B2783" s="68" t="s">
        <v>14</v>
      </c>
      <c r="C2783" s="68" t="s">
        <v>2491</v>
      </c>
      <c r="D2783" s="68" t="s">
        <v>2893</v>
      </c>
      <c r="E2783" s="68" t="str">
        <f t="shared" si="349"/>
        <v>SOP</v>
      </c>
      <c r="F2783" s="68" t="s">
        <v>2490</v>
      </c>
      <c r="G2783" s="68">
        <f t="shared" si="350"/>
        <v>160</v>
      </c>
      <c r="H2783" s="68">
        <f t="shared" si="352"/>
        <v>101</v>
      </c>
      <c r="I2783" s="68" t="str">
        <f t="shared" si="345"/>
        <v>160_101_SOP</v>
      </c>
      <c r="J2783" s="60">
        <v>50.466657677502504</v>
      </c>
      <c r="K2783" s="60">
        <v>28.8692233121904</v>
      </c>
      <c r="L2783" s="60">
        <v>32.037157869089903</v>
      </c>
      <c r="M2783" s="68">
        <v>6</v>
      </c>
      <c r="N2783" s="70">
        <f t="shared" si="346"/>
        <v>0.33333333333333331</v>
      </c>
      <c r="O2783" s="71">
        <v>11266375.07</v>
      </c>
      <c r="P2783" s="57">
        <f t="shared" si="347"/>
        <v>0.24860757581743304</v>
      </c>
      <c r="Q2783" s="68">
        <v>6</v>
      </c>
      <c r="R2783" s="68">
        <v>9</v>
      </c>
      <c r="S2783" s="72">
        <f t="shared" si="348"/>
        <v>37.124346286260931</v>
      </c>
    </row>
    <row r="2784" spans="1:19" x14ac:dyDescent="0.25">
      <c r="A2784" s="68">
        <f t="shared" si="351"/>
        <v>2782</v>
      </c>
      <c r="B2784" s="68" t="s">
        <v>14</v>
      </c>
      <c r="C2784" s="68" t="s">
        <v>418</v>
      </c>
      <c r="D2784" s="68" t="s">
        <v>2399</v>
      </c>
      <c r="E2784" s="68" t="str">
        <f t="shared" si="349"/>
        <v>AD</v>
      </c>
      <c r="F2784" s="68" t="s">
        <v>417</v>
      </c>
      <c r="G2784" s="68">
        <f t="shared" si="350"/>
        <v>160</v>
      </c>
      <c r="H2784" s="68">
        <f t="shared" si="352"/>
        <v>102</v>
      </c>
      <c r="I2784" s="68" t="str">
        <f t="shared" si="345"/>
        <v>160_102_AD</v>
      </c>
      <c r="J2784" s="60">
        <v>23.721706612253001</v>
      </c>
      <c r="K2784" s="60">
        <v>35.713163973082601</v>
      </c>
      <c r="L2784" s="60">
        <v>47.308846161893598</v>
      </c>
      <c r="M2784" s="68">
        <v>429</v>
      </c>
      <c r="N2784" s="70">
        <f t="shared" si="346"/>
        <v>0.8405405405405405</v>
      </c>
      <c r="O2784" s="71">
        <v>561895224.58399999</v>
      </c>
      <c r="P2784" s="57">
        <f t="shared" si="347"/>
        <v>0.75085908983294591</v>
      </c>
      <c r="Q2784" s="68">
        <v>311</v>
      </c>
      <c r="R2784" s="68">
        <v>1081</v>
      </c>
      <c r="S2784" s="72">
        <f t="shared" si="348"/>
        <v>35.581238915743064</v>
      </c>
    </row>
    <row r="2785" spans="1:19" x14ac:dyDescent="0.25">
      <c r="A2785" s="68">
        <f t="shared" si="351"/>
        <v>2783</v>
      </c>
      <c r="B2785" s="68" t="s">
        <v>14</v>
      </c>
      <c r="C2785" s="68" t="s">
        <v>418</v>
      </c>
      <c r="D2785" s="68" t="s">
        <v>3088</v>
      </c>
      <c r="E2785" s="68" t="str">
        <f t="shared" si="349"/>
        <v>SERV</v>
      </c>
      <c r="F2785" s="68" t="s">
        <v>417</v>
      </c>
      <c r="G2785" s="68">
        <f t="shared" si="350"/>
        <v>160</v>
      </c>
      <c r="H2785" s="68">
        <f t="shared" si="352"/>
        <v>102</v>
      </c>
      <c r="I2785" s="68" t="str">
        <f t="shared" si="345"/>
        <v>160_102_SERV</v>
      </c>
      <c r="J2785" s="60">
        <v>30.7342286869658</v>
      </c>
      <c r="K2785" s="60">
        <v>30.7790339463061</v>
      </c>
      <c r="L2785" s="60">
        <v>11.6866224263724</v>
      </c>
      <c r="M2785" s="68">
        <v>113</v>
      </c>
      <c r="N2785" s="70">
        <f t="shared" si="346"/>
        <v>0.15945945945945947</v>
      </c>
      <c r="O2785" s="71">
        <v>186441223.882</v>
      </c>
      <c r="P2785" s="57">
        <f t="shared" si="347"/>
        <v>0.24914091016705409</v>
      </c>
      <c r="Q2785" s="68">
        <v>59</v>
      </c>
      <c r="R2785" s="68">
        <v>143</v>
      </c>
      <c r="S2785" s="72">
        <f t="shared" si="348"/>
        <v>24.399961686548099</v>
      </c>
    </row>
    <row r="2786" spans="1:19" x14ac:dyDescent="0.25">
      <c r="A2786" s="68">
        <f t="shared" si="351"/>
        <v>2784</v>
      </c>
      <c r="B2786" s="68" t="s">
        <v>14</v>
      </c>
      <c r="C2786" s="68" t="s">
        <v>251</v>
      </c>
      <c r="D2786" s="68" t="s">
        <v>2399</v>
      </c>
      <c r="E2786" s="68" t="str">
        <f t="shared" si="349"/>
        <v>AD</v>
      </c>
      <c r="F2786" s="68" t="s">
        <v>250</v>
      </c>
      <c r="G2786" s="68">
        <f t="shared" si="350"/>
        <v>160</v>
      </c>
      <c r="H2786" s="68">
        <f t="shared" si="352"/>
        <v>103</v>
      </c>
      <c r="I2786" s="68" t="str">
        <f t="shared" si="345"/>
        <v>160_103_AD</v>
      </c>
      <c r="J2786" s="60">
        <v>24.848713772710799</v>
      </c>
      <c r="K2786" s="60">
        <v>62.196141311387699</v>
      </c>
      <c r="L2786" s="60">
        <v>59.822383541739597</v>
      </c>
      <c r="M2786" s="68">
        <v>604</v>
      </c>
      <c r="N2786" s="70">
        <f t="shared" si="346"/>
        <v>0.72727272727272729</v>
      </c>
      <c r="O2786" s="71">
        <v>392070058.95999902</v>
      </c>
      <c r="P2786" s="57">
        <f t="shared" si="347"/>
        <v>0.74001631032840287</v>
      </c>
      <c r="Q2786" s="68">
        <v>296</v>
      </c>
      <c r="R2786" s="68">
        <v>939</v>
      </c>
      <c r="S2786" s="72">
        <f t="shared" si="348"/>
        <v>48.955746208612702</v>
      </c>
    </row>
    <row r="2787" spans="1:19" x14ac:dyDescent="0.25">
      <c r="A2787" s="68">
        <f t="shared" si="351"/>
        <v>2785</v>
      </c>
      <c r="B2787" s="68" t="s">
        <v>14</v>
      </c>
      <c r="C2787" s="68" t="s">
        <v>251</v>
      </c>
      <c r="D2787" s="68" t="s">
        <v>3088</v>
      </c>
      <c r="E2787" s="68" t="str">
        <f t="shared" si="349"/>
        <v>SERV</v>
      </c>
      <c r="F2787" s="68" t="s">
        <v>250</v>
      </c>
      <c r="G2787" s="68">
        <f t="shared" si="350"/>
        <v>160</v>
      </c>
      <c r="H2787" s="68">
        <f t="shared" si="352"/>
        <v>103</v>
      </c>
      <c r="I2787" s="68" t="str">
        <f t="shared" si="345"/>
        <v>160_103_SERV</v>
      </c>
      <c r="J2787" s="60">
        <v>21.604506650815399</v>
      </c>
      <c r="K2787" s="60">
        <v>68.924404510530394</v>
      </c>
      <c r="L2787" s="60">
        <v>50.156083893526798</v>
      </c>
      <c r="M2787" s="68">
        <v>199</v>
      </c>
      <c r="N2787" s="70">
        <f t="shared" si="346"/>
        <v>0.27272727272727271</v>
      </c>
      <c r="O2787" s="71">
        <v>137742667.44600001</v>
      </c>
      <c r="P2787" s="57">
        <f t="shared" si="347"/>
        <v>0.25998368967159702</v>
      </c>
      <c r="Q2787" s="68">
        <v>111</v>
      </c>
      <c r="R2787" s="68">
        <v>247</v>
      </c>
      <c r="S2787" s="72">
        <f t="shared" si="348"/>
        <v>46.894998351624196</v>
      </c>
    </row>
    <row r="2788" spans="1:19" x14ac:dyDescent="0.25">
      <c r="A2788" s="68">
        <f t="shared" si="351"/>
        <v>2786</v>
      </c>
      <c r="B2788" s="68" t="s">
        <v>14</v>
      </c>
      <c r="C2788" s="68" t="s">
        <v>2323</v>
      </c>
      <c r="D2788" s="68" t="s">
        <v>2399</v>
      </c>
      <c r="E2788" s="68" t="str">
        <f t="shared" si="349"/>
        <v>AD</v>
      </c>
      <c r="F2788" s="68" t="s">
        <v>2322</v>
      </c>
      <c r="G2788" s="68">
        <f t="shared" si="350"/>
        <v>160</v>
      </c>
      <c r="H2788" s="68">
        <f t="shared" si="352"/>
        <v>104</v>
      </c>
      <c r="I2788" s="68" t="str">
        <f t="shared" si="345"/>
        <v>160_104_AD</v>
      </c>
      <c r="J2788" s="60">
        <v>25.850748617870799</v>
      </c>
      <c r="K2788" s="60">
        <v>86.041781894156301</v>
      </c>
      <c r="L2788" s="60">
        <v>79.189158109092801</v>
      </c>
      <c r="M2788" s="68">
        <v>506</v>
      </c>
      <c r="N2788" s="70">
        <f t="shared" si="346"/>
        <v>0.86864406779661019</v>
      </c>
      <c r="O2788" s="71">
        <v>234112694.447999</v>
      </c>
      <c r="P2788" s="57">
        <f t="shared" si="347"/>
        <v>0.94888146912549676</v>
      </c>
      <c r="Q2788" s="68">
        <v>205</v>
      </c>
      <c r="R2788" s="68">
        <v>697</v>
      </c>
      <c r="S2788" s="72">
        <f t="shared" si="348"/>
        <v>63.693896207039963</v>
      </c>
    </row>
    <row r="2789" spans="1:19" x14ac:dyDescent="0.25">
      <c r="A2789" s="68">
        <f t="shared" si="351"/>
        <v>2787</v>
      </c>
      <c r="B2789" s="68" t="s">
        <v>14</v>
      </c>
      <c r="C2789" s="68" t="s">
        <v>2323</v>
      </c>
      <c r="D2789" s="68" t="s">
        <v>3088</v>
      </c>
      <c r="E2789" s="68" t="str">
        <f t="shared" si="349"/>
        <v>SERV</v>
      </c>
      <c r="F2789" s="68" t="s">
        <v>2322</v>
      </c>
      <c r="G2789" s="68">
        <f t="shared" si="350"/>
        <v>160</v>
      </c>
      <c r="H2789" s="68">
        <f t="shared" si="352"/>
        <v>104</v>
      </c>
      <c r="I2789" s="68" t="str">
        <f t="shared" si="345"/>
        <v>160_104_SERV</v>
      </c>
      <c r="J2789" s="60">
        <v>25.307574856975901</v>
      </c>
      <c r="K2789" s="60">
        <v>59.167331608453097</v>
      </c>
      <c r="L2789" s="60">
        <v>41.888924000328799</v>
      </c>
      <c r="M2789" s="68">
        <v>36</v>
      </c>
      <c r="N2789" s="70">
        <f t="shared" si="346"/>
        <v>0.13135593220338984</v>
      </c>
      <c r="O2789" s="71">
        <v>12612214.8958</v>
      </c>
      <c r="P2789" s="57">
        <f t="shared" si="347"/>
        <v>5.1118530874503236E-2</v>
      </c>
      <c r="Q2789" s="68">
        <v>31</v>
      </c>
      <c r="R2789" s="68">
        <v>65</v>
      </c>
      <c r="S2789" s="72">
        <f t="shared" si="348"/>
        <v>42.121276821919267</v>
      </c>
    </row>
    <row r="2790" spans="1:19" x14ac:dyDescent="0.25">
      <c r="A2790" s="68">
        <f t="shared" si="351"/>
        <v>2788</v>
      </c>
      <c r="B2790" s="68" t="s">
        <v>14</v>
      </c>
      <c r="C2790" s="68" t="s">
        <v>293</v>
      </c>
      <c r="D2790" s="68" t="s">
        <v>2399</v>
      </c>
      <c r="E2790" s="68" t="str">
        <f t="shared" si="349"/>
        <v>AD</v>
      </c>
      <c r="F2790" s="68" t="s">
        <v>292</v>
      </c>
      <c r="G2790" s="68">
        <f t="shared" si="350"/>
        <v>160</v>
      </c>
      <c r="H2790" s="68">
        <f t="shared" si="352"/>
        <v>105</v>
      </c>
      <c r="I2790" s="68" t="str">
        <f t="shared" si="345"/>
        <v>160_105_AD</v>
      </c>
      <c r="J2790" s="60">
        <v>12.2324165839897</v>
      </c>
      <c r="K2790" s="60">
        <v>71.803632087173995</v>
      </c>
      <c r="L2790" s="60">
        <v>67.543736119720904</v>
      </c>
      <c r="M2790" s="68">
        <v>166</v>
      </c>
      <c r="N2790" s="70">
        <f t="shared" si="346"/>
        <v>0.9382022471910112</v>
      </c>
      <c r="O2790" s="71">
        <v>1028699762.73999</v>
      </c>
      <c r="P2790" s="57">
        <f t="shared" si="347"/>
        <v>0.99572029343580071</v>
      </c>
      <c r="Q2790" s="68">
        <v>167</v>
      </c>
      <c r="R2790" s="68">
        <v>592</v>
      </c>
      <c r="S2790" s="72">
        <f t="shared" si="348"/>
        <v>50.52659493029487</v>
      </c>
    </row>
    <row r="2791" spans="1:19" x14ac:dyDescent="0.25">
      <c r="A2791" s="68">
        <f t="shared" si="351"/>
        <v>2789</v>
      </c>
      <c r="B2791" s="68" t="s">
        <v>14</v>
      </c>
      <c r="C2791" s="68" t="s">
        <v>293</v>
      </c>
      <c r="D2791" s="68" t="s">
        <v>3088</v>
      </c>
      <c r="E2791" s="68" t="str">
        <f t="shared" si="349"/>
        <v>SERV</v>
      </c>
      <c r="F2791" s="68" t="s">
        <v>292</v>
      </c>
      <c r="G2791" s="68">
        <f t="shared" si="350"/>
        <v>160</v>
      </c>
      <c r="H2791" s="68">
        <f t="shared" si="352"/>
        <v>105</v>
      </c>
      <c r="I2791" s="68" t="str">
        <f t="shared" si="345"/>
        <v>160_105_SERV</v>
      </c>
      <c r="J2791" s="60">
        <v>56.923412243228498</v>
      </c>
      <c r="K2791" s="60">
        <v>54.002107180247698</v>
      </c>
      <c r="L2791" s="60">
        <v>16.013825301013199</v>
      </c>
      <c r="M2791" s="68">
        <v>13</v>
      </c>
      <c r="N2791" s="70">
        <f t="shared" si="346"/>
        <v>6.1797752808988762E-2</v>
      </c>
      <c r="O2791" s="71">
        <v>4421455.66</v>
      </c>
      <c r="P2791" s="57">
        <f t="shared" si="347"/>
        <v>4.2797065641992848E-3</v>
      </c>
      <c r="Q2791" s="68">
        <v>11</v>
      </c>
      <c r="R2791" s="68">
        <v>13</v>
      </c>
      <c r="S2791" s="72">
        <f t="shared" si="348"/>
        <v>42.313114908163136</v>
      </c>
    </row>
    <row r="2792" spans="1:19" x14ac:dyDescent="0.25">
      <c r="A2792" s="68">
        <f t="shared" si="351"/>
        <v>2790</v>
      </c>
      <c r="B2792" s="68" t="s">
        <v>14</v>
      </c>
      <c r="C2792" s="68" t="s">
        <v>368</v>
      </c>
      <c r="D2792" s="68" t="s">
        <v>2399</v>
      </c>
      <c r="E2792" s="68" t="str">
        <f t="shared" si="349"/>
        <v>AD</v>
      </c>
      <c r="F2792" s="68" t="s">
        <v>367</v>
      </c>
      <c r="G2792" s="68">
        <f t="shared" si="350"/>
        <v>160</v>
      </c>
      <c r="H2792" s="68">
        <f t="shared" si="352"/>
        <v>106</v>
      </c>
      <c r="I2792" s="68" t="str">
        <f t="shared" si="345"/>
        <v>160_106_AD</v>
      </c>
      <c r="J2792" s="60">
        <v>20.910250861012699</v>
      </c>
      <c r="K2792" s="60">
        <v>61.969026462157899</v>
      </c>
      <c r="L2792" s="60">
        <v>70.447644250723201</v>
      </c>
      <c r="M2792" s="68">
        <v>988</v>
      </c>
      <c r="N2792" s="70">
        <f t="shared" si="346"/>
        <v>0.79460580912863066</v>
      </c>
      <c r="O2792" s="71">
        <v>993464203.80999994</v>
      </c>
      <c r="P2792" s="57">
        <f t="shared" si="347"/>
        <v>0.59283131260562982</v>
      </c>
      <c r="Q2792" s="68">
        <v>383</v>
      </c>
      <c r="R2792" s="68">
        <v>1373</v>
      </c>
      <c r="S2792" s="72">
        <f t="shared" si="348"/>
        <v>51.1089738579646</v>
      </c>
    </row>
    <row r="2793" spans="1:19" x14ac:dyDescent="0.25">
      <c r="A2793" s="68">
        <f t="shared" si="351"/>
        <v>2791</v>
      </c>
      <c r="B2793" s="68" t="s">
        <v>14</v>
      </c>
      <c r="C2793" s="68" t="s">
        <v>368</v>
      </c>
      <c r="D2793" s="68" t="s">
        <v>2456</v>
      </c>
      <c r="E2793" s="68" t="str">
        <f t="shared" si="349"/>
        <v>AR</v>
      </c>
      <c r="F2793" s="68" t="s">
        <v>367</v>
      </c>
      <c r="G2793" s="68">
        <f t="shared" si="350"/>
        <v>160</v>
      </c>
      <c r="H2793" s="68">
        <f t="shared" si="352"/>
        <v>106</v>
      </c>
      <c r="I2793" s="68" t="str">
        <f t="shared" si="345"/>
        <v>160_106_AR</v>
      </c>
      <c r="J2793" s="60">
        <v>45.739908510987902</v>
      </c>
      <c r="K2793" s="60">
        <v>49.126551523634703</v>
      </c>
      <c r="L2793" s="60">
        <v>79.121021316419004</v>
      </c>
      <c r="M2793" s="68">
        <v>8</v>
      </c>
      <c r="N2793" s="70">
        <f t="shared" si="346"/>
        <v>1.6597510373443983E-2</v>
      </c>
      <c r="O2793" s="71">
        <v>26459379.59</v>
      </c>
      <c r="P2793" s="57">
        <f t="shared" si="347"/>
        <v>1.5789143356060215E-2</v>
      </c>
      <c r="Q2793" s="68">
        <v>8</v>
      </c>
      <c r="R2793" s="68">
        <v>8</v>
      </c>
      <c r="S2793" s="72">
        <f t="shared" si="348"/>
        <v>57.995827117013867</v>
      </c>
    </row>
    <row r="2794" spans="1:19" x14ac:dyDescent="0.25">
      <c r="A2794" s="68">
        <f t="shared" si="351"/>
        <v>2792</v>
      </c>
      <c r="B2794" s="68" t="s">
        <v>14</v>
      </c>
      <c r="C2794" s="68" t="s">
        <v>368</v>
      </c>
      <c r="D2794" s="68" t="s">
        <v>3088</v>
      </c>
      <c r="E2794" s="68" t="str">
        <f t="shared" si="349"/>
        <v>SERV</v>
      </c>
      <c r="F2794" s="68" t="s">
        <v>367</v>
      </c>
      <c r="G2794" s="68">
        <f t="shared" si="350"/>
        <v>160</v>
      </c>
      <c r="H2794" s="68">
        <f t="shared" si="352"/>
        <v>106</v>
      </c>
      <c r="I2794" s="68" t="str">
        <f t="shared" si="345"/>
        <v>160_106_SERV</v>
      </c>
      <c r="J2794" s="60">
        <v>39.143784178336702</v>
      </c>
      <c r="K2794" s="60">
        <v>36.289158347078597</v>
      </c>
      <c r="L2794" s="60">
        <v>52.534588473687002</v>
      </c>
      <c r="M2794" s="68">
        <v>214</v>
      </c>
      <c r="N2794" s="70">
        <f t="shared" si="346"/>
        <v>0.18879668049792531</v>
      </c>
      <c r="O2794" s="71">
        <v>655872182.926</v>
      </c>
      <c r="P2794" s="57">
        <f t="shared" si="347"/>
        <v>0.39137954403830988</v>
      </c>
      <c r="Q2794" s="68">
        <v>91</v>
      </c>
      <c r="R2794" s="68">
        <v>217</v>
      </c>
      <c r="S2794" s="72">
        <f t="shared" si="348"/>
        <v>42.655843666367439</v>
      </c>
    </row>
    <row r="2795" spans="1:19" x14ac:dyDescent="0.25">
      <c r="A2795" s="68">
        <f t="shared" si="351"/>
        <v>2793</v>
      </c>
      <c r="B2795" s="68" t="s">
        <v>14</v>
      </c>
      <c r="C2795" s="68" t="s">
        <v>1657</v>
      </c>
      <c r="D2795" s="68" t="s">
        <v>2399</v>
      </c>
      <c r="E2795" s="68" t="str">
        <f t="shared" si="349"/>
        <v>AD</v>
      </c>
      <c r="F2795" s="68" t="s">
        <v>1656</v>
      </c>
      <c r="G2795" s="68">
        <f t="shared" si="350"/>
        <v>160</v>
      </c>
      <c r="H2795" s="68">
        <f t="shared" si="352"/>
        <v>107</v>
      </c>
      <c r="I2795" s="68" t="str">
        <f t="shared" si="345"/>
        <v>160_107_AD</v>
      </c>
      <c r="J2795" s="60">
        <v>25.538686543568499</v>
      </c>
      <c r="K2795" s="60">
        <v>44.079864477724101</v>
      </c>
      <c r="L2795" s="60">
        <v>82.749621187364596</v>
      </c>
      <c r="M2795" s="68">
        <v>155</v>
      </c>
      <c r="N2795" s="70">
        <f t="shared" si="346"/>
        <v>0.74637681159420288</v>
      </c>
      <c r="O2795" s="71">
        <v>328480853.70999998</v>
      </c>
      <c r="P2795" s="57">
        <f t="shared" si="347"/>
        <v>0.67419421443042993</v>
      </c>
      <c r="Q2795" s="68">
        <v>206</v>
      </c>
      <c r="R2795" s="68">
        <v>474</v>
      </c>
      <c r="S2795" s="72">
        <f t="shared" si="348"/>
        <v>50.789390736219069</v>
      </c>
    </row>
    <row r="2796" spans="1:19" x14ac:dyDescent="0.25">
      <c r="A2796" s="68">
        <f t="shared" si="351"/>
        <v>2794</v>
      </c>
      <c r="B2796" s="68" t="s">
        <v>14</v>
      </c>
      <c r="C2796" s="68" t="s">
        <v>1657</v>
      </c>
      <c r="D2796" s="68" t="s">
        <v>3088</v>
      </c>
      <c r="E2796" s="68" t="str">
        <f t="shared" si="349"/>
        <v>SERV</v>
      </c>
      <c r="F2796" s="68" t="s">
        <v>1656</v>
      </c>
      <c r="G2796" s="68">
        <f t="shared" si="350"/>
        <v>160</v>
      </c>
      <c r="H2796" s="68">
        <f t="shared" si="352"/>
        <v>107</v>
      </c>
      <c r="I2796" s="68" t="str">
        <f t="shared" si="345"/>
        <v>160_107_SERV</v>
      </c>
      <c r="J2796" s="60">
        <v>39.338651581765802</v>
      </c>
      <c r="K2796" s="60">
        <v>44.507885836547302</v>
      </c>
      <c r="L2796" s="60">
        <v>43.49544893201</v>
      </c>
      <c r="M2796" s="68">
        <v>109</v>
      </c>
      <c r="N2796" s="70">
        <f t="shared" si="346"/>
        <v>0.25362318840579712</v>
      </c>
      <c r="O2796" s="71">
        <v>158739069.9844</v>
      </c>
      <c r="P2796" s="57">
        <f t="shared" si="347"/>
        <v>0.32580578556957013</v>
      </c>
      <c r="Q2796" s="68">
        <v>70</v>
      </c>
      <c r="R2796" s="68">
        <v>119</v>
      </c>
      <c r="S2796" s="72">
        <f t="shared" si="348"/>
        <v>42.447328783441037</v>
      </c>
    </row>
    <row r="2797" spans="1:19" x14ac:dyDescent="0.25">
      <c r="A2797" s="68">
        <f t="shared" si="351"/>
        <v>2795</v>
      </c>
      <c r="B2797" s="68" t="s">
        <v>14</v>
      </c>
      <c r="C2797" s="68" t="s">
        <v>1774</v>
      </c>
      <c r="D2797" s="68" t="s">
        <v>2399</v>
      </c>
      <c r="E2797" s="68" t="str">
        <f t="shared" si="349"/>
        <v>AD</v>
      </c>
      <c r="F2797" s="68" t="s">
        <v>1773</v>
      </c>
      <c r="G2797" s="68">
        <f t="shared" si="350"/>
        <v>160</v>
      </c>
      <c r="H2797" s="68">
        <f t="shared" si="352"/>
        <v>108</v>
      </c>
      <c r="I2797" s="68" t="str">
        <f t="shared" si="345"/>
        <v>160_108_AD</v>
      </c>
      <c r="J2797" s="60">
        <v>22.0146436657812</v>
      </c>
      <c r="K2797" s="60">
        <v>72.684070507739193</v>
      </c>
      <c r="L2797" s="60">
        <v>67.618235441189796</v>
      </c>
      <c r="M2797" s="68">
        <v>160</v>
      </c>
      <c r="N2797" s="70">
        <f t="shared" si="346"/>
        <v>0.82644628099173556</v>
      </c>
      <c r="O2797" s="71">
        <v>163701409.43000001</v>
      </c>
      <c r="P2797" s="57">
        <f t="shared" si="347"/>
        <v>0.43422963438528783</v>
      </c>
      <c r="Q2797" s="68">
        <v>100</v>
      </c>
      <c r="R2797" s="68">
        <v>209</v>
      </c>
      <c r="S2797" s="72">
        <f t="shared" si="348"/>
        <v>54.105649871570058</v>
      </c>
    </row>
    <row r="2798" spans="1:19" x14ac:dyDescent="0.25">
      <c r="A2798" s="68">
        <f t="shared" si="351"/>
        <v>2796</v>
      </c>
      <c r="B2798" s="68" t="s">
        <v>14</v>
      </c>
      <c r="C2798" s="68" t="s">
        <v>1774</v>
      </c>
      <c r="D2798" s="68" t="s">
        <v>3088</v>
      </c>
      <c r="E2798" s="68" t="str">
        <f t="shared" si="349"/>
        <v>SERV</v>
      </c>
      <c r="F2798" s="69" t="s">
        <v>1773</v>
      </c>
      <c r="G2798" s="68">
        <f t="shared" si="350"/>
        <v>160</v>
      </c>
      <c r="H2798" s="68">
        <f t="shared" si="352"/>
        <v>108</v>
      </c>
      <c r="I2798" s="68" t="str">
        <f t="shared" si="345"/>
        <v>160_108_SERV</v>
      </c>
      <c r="J2798" s="60">
        <v>26.830546698133801</v>
      </c>
      <c r="K2798" s="60">
        <v>61.868764925943402</v>
      </c>
      <c r="L2798" s="60">
        <v>37.249880831979603</v>
      </c>
      <c r="M2798" s="68">
        <v>32</v>
      </c>
      <c r="N2798" s="70">
        <f t="shared" si="346"/>
        <v>0.17355371900826447</v>
      </c>
      <c r="O2798" s="71">
        <v>213291307.02000001</v>
      </c>
      <c r="P2798" s="57">
        <f t="shared" si="347"/>
        <v>0.56577036561471206</v>
      </c>
      <c r="Q2798" s="68">
        <v>21</v>
      </c>
      <c r="R2798" s="68">
        <v>34</v>
      </c>
      <c r="S2798" s="72">
        <f t="shared" si="348"/>
        <v>41.983064152018933</v>
      </c>
    </row>
    <row r="2799" spans="1:19" x14ac:dyDescent="0.25">
      <c r="A2799" s="68">
        <f t="shared" si="351"/>
        <v>2797</v>
      </c>
      <c r="B2799" s="68" t="s">
        <v>14</v>
      </c>
      <c r="C2799" s="68" t="s">
        <v>659</v>
      </c>
      <c r="D2799" s="68" t="s">
        <v>2399</v>
      </c>
      <c r="E2799" s="68" t="str">
        <f t="shared" si="349"/>
        <v>AD</v>
      </c>
      <c r="F2799" s="68" t="s">
        <v>658</v>
      </c>
      <c r="G2799" s="68">
        <f t="shared" si="350"/>
        <v>160</v>
      </c>
      <c r="H2799" s="68">
        <f t="shared" si="352"/>
        <v>109</v>
      </c>
      <c r="I2799" s="68" t="str">
        <f t="shared" si="345"/>
        <v>160_109_AD</v>
      </c>
      <c r="J2799" s="60">
        <v>21.349924988377499</v>
      </c>
      <c r="K2799" s="60">
        <v>61.639591411102998</v>
      </c>
      <c r="L2799" s="60">
        <v>54.387888058759501</v>
      </c>
      <c r="M2799" s="68">
        <v>863</v>
      </c>
      <c r="N2799" s="70">
        <f t="shared" si="346"/>
        <v>0.89198606271777003</v>
      </c>
      <c r="O2799" s="71">
        <v>313195645.94999999</v>
      </c>
      <c r="P2799" s="57">
        <f t="shared" si="347"/>
        <v>0.72866673976423435</v>
      </c>
      <c r="Q2799" s="68">
        <v>256</v>
      </c>
      <c r="R2799" s="68">
        <v>1208</v>
      </c>
      <c r="S2799" s="72">
        <f t="shared" si="348"/>
        <v>45.792468152746665</v>
      </c>
    </row>
    <row r="2800" spans="1:19" x14ac:dyDescent="0.25">
      <c r="A2800" s="68">
        <f t="shared" si="351"/>
        <v>2798</v>
      </c>
      <c r="B2800" s="68" t="s">
        <v>14</v>
      </c>
      <c r="C2800" s="68" t="s">
        <v>659</v>
      </c>
      <c r="D2800" s="68" t="s">
        <v>2456</v>
      </c>
      <c r="E2800" s="68" t="str">
        <f t="shared" si="349"/>
        <v>AR</v>
      </c>
      <c r="F2800" s="68" t="s">
        <v>658</v>
      </c>
      <c r="G2800" s="68">
        <f t="shared" si="350"/>
        <v>160</v>
      </c>
      <c r="H2800" s="68">
        <f t="shared" si="352"/>
        <v>109</v>
      </c>
      <c r="I2800" s="68" t="str">
        <f t="shared" si="345"/>
        <v>160_109_AR</v>
      </c>
      <c r="J2800" s="60">
        <v>32.601307163513603</v>
      </c>
      <c r="K2800" s="60">
        <v>33.948249122520501</v>
      </c>
      <c r="L2800" s="60">
        <v>15.613197526479601</v>
      </c>
      <c r="M2800" s="68">
        <v>6</v>
      </c>
      <c r="N2800" s="70">
        <f t="shared" si="346"/>
        <v>2.7874564459930314E-2</v>
      </c>
      <c r="O2800" s="71">
        <v>411748.72</v>
      </c>
      <c r="P2800" s="57">
        <f t="shared" si="347"/>
        <v>9.5795583777813563E-4</v>
      </c>
      <c r="Q2800" s="68">
        <v>8</v>
      </c>
      <c r="R2800" s="68">
        <v>9</v>
      </c>
      <c r="S2800" s="72">
        <f t="shared" si="348"/>
        <v>27.387584604171234</v>
      </c>
    </row>
    <row r="2801" spans="1:19" x14ac:dyDescent="0.25">
      <c r="A2801" s="68">
        <f t="shared" si="351"/>
        <v>2799</v>
      </c>
      <c r="B2801" s="68" t="s">
        <v>14</v>
      </c>
      <c r="C2801" s="68" t="s">
        <v>659</v>
      </c>
      <c r="D2801" s="68" t="s">
        <v>3088</v>
      </c>
      <c r="E2801" s="68" t="str">
        <f t="shared" si="349"/>
        <v>SERV</v>
      </c>
      <c r="F2801" s="68" t="s">
        <v>658</v>
      </c>
      <c r="G2801" s="68">
        <f t="shared" si="350"/>
        <v>160</v>
      </c>
      <c r="H2801" s="68">
        <f t="shared" si="352"/>
        <v>109</v>
      </c>
      <c r="I2801" s="68" t="str">
        <f t="shared" si="345"/>
        <v>160_109_SERV</v>
      </c>
      <c r="J2801" s="60">
        <v>28.0725289713934</v>
      </c>
      <c r="K2801" s="60">
        <v>70.538782779591699</v>
      </c>
      <c r="L2801" s="60">
        <v>41.241841809206903</v>
      </c>
      <c r="M2801" s="68">
        <v>27</v>
      </c>
      <c r="N2801" s="70">
        <f t="shared" si="346"/>
        <v>8.0139372822299645E-2</v>
      </c>
      <c r="O2801" s="71">
        <v>116212753.359999</v>
      </c>
      <c r="P2801" s="57">
        <f t="shared" si="347"/>
        <v>0.2703753043979874</v>
      </c>
      <c r="Q2801" s="68">
        <v>23</v>
      </c>
      <c r="R2801" s="68">
        <v>28</v>
      </c>
      <c r="S2801" s="72">
        <f t="shared" si="348"/>
        <v>46.61771785339733</v>
      </c>
    </row>
    <row r="2802" spans="1:19" x14ac:dyDescent="0.25">
      <c r="A2802" s="68">
        <f t="shared" si="351"/>
        <v>2800</v>
      </c>
      <c r="B2802" s="68" t="s">
        <v>14</v>
      </c>
      <c r="C2802" s="68" t="s">
        <v>544</v>
      </c>
      <c r="D2802" s="68" t="s">
        <v>2399</v>
      </c>
      <c r="E2802" s="68" t="str">
        <f t="shared" si="349"/>
        <v>AD</v>
      </c>
      <c r="F2802" s="68" t="s">
        <v>543</v>
      </c>
      <c r="G2802" s="68">
        <f t="shared" si="350"/>
        <v>160</v>
      </c>
      <c r="H2802" s="68">
        <f t="shared" si="352"/>
        <v>110</v>
      </c>
      <c r="I2802" s="68" t="str">
        <f t="shared" si="345"/>
        <v>160_110_AD</v>
      </c>
      <c r="J2802" s="60">
        <v>28.3969165422251</v>
      </c>
      <c r="K2802" s="60">
        <v>39.363659568330199</v>
      </c>
      <c r="L2802" s="60">
        <v>60.387115772990803</v>
      </c>
      <c r="M2802" s="68">
        <v>654</v>
      </c>
      <c r="N2802" s="70">
        <f t="shared" si="346"/>
        <v>0.8456973293768546</v>
      </c>
      <c r="O2802" s="71">
        <v>334064143.84999901</v>
      </c>
      <c r="P2802" s="57">
        <f t="shared" si="347"/>
        <v>0.83349127164109083</v>
      </c>
      <c r="Q2802" s="68">
        <v>285</v>
      </c>
      <c r="R2802" s="68">
        <v>1634</v>
      </c>
      <c r="S2802" s="72">
        <f t="shared" si="348"/>
        <v>42.715897294515365</v>
      </c>
    </row>
    <row r="2803" spans="1:19" x14ac:dyDescent="0.25">
      <c r="A2803" s="68">
        <f t="shared" si="351"/>
        <v>2801</v>
      </c>
      <c r="B2803" s="68" t="s">
        <v>14</v>
      </c>
      <c r="C2803" s="68" t="s">
        <v>544</v>
      </c>
      <c r="D2803" s="68" t="s">
        <v>2456</v>
      </c>
      <c r="E2803" s="68" t="str">
        <f t="shared" si="349"/>
        <v>AR</v>
      </c>
      <c r="F2803" s="68" t="s">
        <v>543</v>
      </c>
      <c r="G2803" s="68">
        <f t="shared" si="350"/>
        <v>160</v>
      </c>
      <c r="H2803" s="68">
        <f t="shared" si="352"/>
        <v>110</v>
      </c>
      <c r="I2803" s="68" t="str">
        <f t="shared" si="345"/>
        <v>160_110_AR</v>
      </c>
      <c r="J2803" s="60">
        <v>45.243959951841703</v>
      </c>
      <c r="K2803" s="60">
        <v>28.626234593094399</v>
      </c>
      <c r="L2803" s="60">
        <v>88.463422666407496</v>
      </c>
      <c r="M2803" s="68">
        <v>9</v>
      </c>
      <c r="N2803" s="70">
        <f t="shared" si="346"/>
        <v>1.483679525222552E-2</v>
      </c>
      <c r="O2803" s="71">
        <v>2183528.4900000002</v>
      </c>
      <c r="P2803" s="57">
        <f t="shared" si="347"/>
        <v>5.4479116400227715E-3</v>
      </c>
      <c r="Q2803" s="68">
        <v>5</v>
      </c>
      <c r="R2803" s="68">
        <v>9</v>
      </c>
      <c r="S2803" s="72">
        <f t="shared" si="348"/>
        <v>54.111205737114538</v>
      </c>
    </row>
    <row r="2804" spans="1:19" x14ac:dyDescent="0.25">
      <c r="A2804" s="68">
        <f t="shared" si="351"/>
        <v>2802</v>
      </c>
      <c r="B2804" s="68" t="s">
        <v>14</v>
      </c>
      <c r="C2804" s="68" t="s">
        <v>544</v>
      </c>
      <c r="D2804" s="68" t="s">
        <v>3088</v>
      </c>
      <c r="E2804" s="68" t="str">
        <f t="shared" si="349"/>
        <v>SERV</v>
      </c>
      <c r="F2804" s="69" t="s">
        <v>543</v>
      </c>
      <c r="G2804" s="68">
        <f t="shared" si="350"/>
        <v>160</v>
      </c>
      <c r="H2804" s="68">
        <f t="shared" si="352"/>
        <v>110</v>
      </c>
      <c r="I2804" s="68" t="str">
        <f t="shared" si="345"/>
        <v>160_110_SERV</v>
      </c>
      <c r="J2804" s="60">
        <v>22.936589965023</v>
      </c>
      <c r="K2804" s="60">
        <v>25.960746391458599</v>
      </c>
      <c r="L2804" s="60">
        <v>33.078439056188998</v>
      </c>
      <c r="M2804" s="68">
        <v>74</v>
      </c>
      <c r="N2804" s="70">
        <f t="shared" si="346"/>
        <v>0.1394658753709199</v>
      </c>
      <c r="O2804" s="71">
        <v>64553338.079999901</v>
      </c>
      <c r="P2804" s="57">
        <f t="shared" si="347"/>
        <v>0.16106081671888633</v>
      </c>
      <c r="Q2804" s="68">
        <v>47</v>
      </c>
      <c r="R2804" s="68">
        <v>214</v>
      </c>
      <c r="S2804" s="72">
        <f t="shared" si="348"/>
        <v>27.325258470890201</v>
      </c>
    </row>
    <row r="2805" spans="1:19" x14ac:dyDescent="0.25">
      <c r="A2805" s="68">
        <f t="shared" si="351"/>
        <v>2803</v>
      </c>
      <c r="B2805" s="68" t="s">
        <v>245</v>
      </c>
      <c r="C2805" s="68" t="s">
        <v>246</v>
      </c>
      <c r="D2805" s="68" t="s">
        <v>2399</v>
      </c>
      <c r="E2805" s="68" t="str">
        <f t="shared" si="349"/>
        <v>AD</v>
      </c>
      <c r="F2805" s="68" t="s">
        <v>244</v>
      </c>
      <c r="G2805" s="68">
        <f t="shared" si="350"/>
        <v>161</v>
      </c>
      <c r="H2805" s="68">
        <f t="shared" si="352"/>
        <v>1</v>
      </c>
      <c r="I2805" s="68" t="str">
        <f t="shared" si="345"/>
        <v>161_1_AD</v>
      </c>
      <c r="J2805" s="60">
        <v>20.029377451142398</v>
      </c>
      <c r="K2805" s="60">
        <v>55.755585521261601</v>
      </c>
      <c r="L2805" s="60">
        <v>61.650606038345501</v>
      </c>
      <c r="M2805" s="68">
        <v>203</v>
      </c>
      <c r="N2805" s="70">
        <f t="shared" si="346"/>
        <v>0.38348082595870209</v>
      </c>
      <c r="O2805" s="71">
        <v>82282188.218100697</v>
      </c>
      <c r="P2805" s="57">
        <f t="shared" si="347"/>
        <v>0.23567648719191825</v>
      </c>
      <c r="Q2805" s="68">
        <v>130</v>
      </c>
      <c r="R2805" s="68">
        <v>308</v>
      </c>
      <c r="S2805" s="72">
        <f t="shared" si="348"/>
        <v>45.811856336916499</v>
      </c>
    </row>
    <row r="2806" spans="1:19" x14ac:dyDescent="0.25">
      <c r="A2806" s="68">
        <f t="shared" si="351"/>
        <v>2804</v>
      </c>
      <c r="B2806" s="68" t="s">
        <v>245</v>
      </c>
      <c r="C2806" s="68" t="s">
        <v>246</v>
      </c>
      <c r="D2806" s="68" t="s">
        <v>2456</v>
      </c>
      <c r="E2806" s="68" t="str">
        <f t="shared" si="349"/>
        <v>AR</v>
      </c>
      <c r="F2806" s="68" t="s">
        <v>244</v>
      </c>
      <c r="G2806" s="68">
        <f t="shared" si="350"/>
        <v>161</v>
      </c>
      <c r="H2806" s="68">
        <f t="shared" si="352"/>
        <v>1</v>
      </c>
      <c r="I2806" s="68" t="str">
        <f t="shared" si="345"/>
        <v>161_1_AR</v>
      </c>
      <c r="J2806" s="60">
        <v>49.104155593891498</v>
      </c>
      <c r="K2806" s="60">
        <v>44.994066400596999</v>
      </c>
      <c r="L2806" s="60">
        <v>52.715460485394701</v>
      </c>
      <c r="M2806" s="68">
        <v>23</v>
      </c>
      <c r="N2806" s="70">
        <f t="shared" si="346"/>
        <v>1.4749262536873156E-2</v>
      </c>
      <c r="O2806" s="71">
        <v>13593345.060000001</v>
      </c>
      <c r="P2806" s="57">
        <f t="shared" si="347"/>
        <v>3.8934693915002982E-2</v>
      </c>
      <c r="Q2806" s="68">
        <v>5</v>
      </c>
      <c r="R2806" s="68">
        <v>23</v>
      </c>
      <c r="S2806" s="72">
        <f t="shared" si="348"/>
        <v>48.937894159961068</v>
      </c>
    </row>
    <row r="2807" spans="1:19" x14ac:dyDescent="0.25">
      <c r="A2807" s="68">
        <f t="shared" si="351"/>
        <v>2805</v>
      </c>
      <c r="B2807" s="68" t="s">
        <v>245</v>
      </c>
      <c r="C2807" s="68" t="s">
        <v>246</v>
      </c>
      <c r="D2807" s="68" t="s">
        <v>3088</v>
      </c>
      <c r="E2807" s="68" t="str">
        <f t="shared" si="349"/>
        <v>SERV</v>
      </c>
      <c r="F2807" s="68" t="s">
        <v>244</v>
      </c>
      <c r="G2807" s="68">
        <f t="shared" si="350"/>
        <v>161</v>
      </c>
      <c r="H2807" s="68">
        <f t="shared" si="352"/>
        <v>1</v>
      </c>
      <c r="I2807" s="68" t="str">
        <f t="shared" si="345"/>
        <v>161_1_SERV</v>
      </c>
      <c r="J2807" s="60">
        <v>19.062869977543301</v>
      </c>
      <c r="K2807" s="60">
        <v>49.716489407944998</v>
      </c>
      <c r="L2807" s="60">
        <v>86.243915473721302</v>
      </c>
      <c r="M2807" s="68">
        <v>483</v>
      </c>
      <c r="N2807" s="70">
        <f t="shared" si="346"/>
        <v>0.60176991150442483</v>
      </c>
      <c r="O2807" s="71">
        <v>253256402.616276</v>
      </c>
      <c r="P2807" s="57">
        <f t="shared" si="347"/>
        <v>0.72538881889307871</v>
      </c>
      <c r="Q2807" s="68">
        <v>204</v>
      </c>
      <c r="R2807" s="68">
        <v>512</v>
      </c>
      <c r="S2807" s="72">
        <f t="shared" si="348"/>
        <v>51.674424953069867</v>
      </c>
    </row>
    <row r="2808" spans="1:19" x14ac:dyDescent="0.25">
      <c r="A2808" s="68">
        <f t="shared" si="351"/>
        <v>2806</v>
      </c>
      <c r="B2808" s="68" t="s">
        <v>95</v>
      </c>
      <c r="C2808" s="68" t="s">
        <v>2716</v>
      </c>
      <c r="D2808" s="68" t="s">
        <v>2860</v>
      </c>
      <c r="E2808" s="68" t="str">
        <f t="shared" si="349"/>
        <v>OP</v>
      </c>
      <c r="F2808" s="68" t="s">
        <v>2715</v>
      </c>
      <c r="G2808" s="68">
        <f t="shared" si="350"/>
        <v>162</v>
      </c>
      <c r="H2808" s="68">
        <f t="shared" si="352"/>
        <v>1</v>
      </c>
      <c r="I2808" s="68" t="str">
        <f t="shared" si="345"/>
        <v>162_1_OP</v>
      </c>
      <c r="J2808" s="60">
        <v>21.672584851756401</v>
      </c>
      <c r="K2808" s="60">
        <v>81.460971733519798</v>
      </c>
      <c r="L2808" s="60">
        <v>39.421442619352398</v>
      </c>
      <c r="M2808" s="68">
        <v>234</v>
      </c>
      <c r="N2808" s="70">
        <f t="shared" si="346"/>
        <v>0.67549668874172186</v>
      </c>
      <c r="O2808" s="71">
        <v>627327295.76999998</v>
      </c>
      <c r="P2808" s="57">
        <f t="shared" si="347"/>
        <v>0.9520757299193201</v>
      </c>
      <c r="Q2808" s="68">
        <v>102</v>
      </c>
      <c r="R2808" s="68">
        <v>234</v>
      </c>
      <c r="S2808" s="72">
        <f t="shared" si="348"/>
        <v>47.518333068209529</v>
      </c>
    </row>
    <row r="2809" spans="1:19" x14ac:dyDescent="0.25">
      <c r="A2809" s="68">
        <f t="shared" si="351"/>
        <v>2807</v>
      </c>
      <c r="B2809" s="68" t="s">
        <v>95</v>
      </c>
      <c r="C2809" s="68" t="s">
        <v>2716</v>
      </c>
      <c r="D2809" s="68" t="s">
        <v>2893</v>
      </c>
      <c r="E2809" s="68" t="str">
        <f t="shared" si="349"/>
        <v>SOP</v>
      </c>
      <c r="F2809" s="68" t="s">
        <v>2715</v>
      </c>
      <c r="G2809" s="68">
        <f t="shared" si="350"/>
        <v>162</v>
      </c>
      <c r="H2809" s="68">
        <f t="shared" si="352"/>
        <v>1</v>
      </c>
      <c r="I2809" s="68" t="str">
        <f t="shared" si="345"/>
        <v>162_1_SOP</v>
      </c>
      <c r="J2809" s="60">
        <v>20.946912389927601</v>
      </c>
      <c r="K2809" s="60">
        <v>80.817281009267603</v>
      </c>
      <c r="L2809" s="60">
        <v>43.328012519493903</v>
      </c>
      <c r="M2809" s="68">
        <v>72</v>
      </c>
      <c r="N2809" s="70">
        <f t="shared" si="346"/>
        <v>0.32450331125827814</v>
      </c>
      <c r="O2809" s="71">
        <v>31577532.969999898</v>
      </c>
      <c r="P2809" s="57">
        <f t="shared" si="347"/>
        <v>4.7924270080679912E-2</v>
      </c>
      <c r="Q2809" s="68">
        <v>49</v>
      </c>
      <c r="R2809" s="68">
        <v>72</v>
      </c>
      <c r="S2809" s="72">
        <f t="shared" si="348"/>
        <v>48.364068639563037</v>
      </c>
    </row>
    <row r="2810" spans="1:19" x14ac:dyDescent="0.25">
      <c r="A2810" s="68">
        <f t="shared" si="351"/>
        <v>2808</v>
      </c>
      <c r="B2810" s="68" t="s">
        <v>95</v>
      </c>
      <c r="C2810" s="68" t="s">
        <v>96</v>
      </c>
      <c r="D2810" s="68" t="s">
        <v>2399</v>
      </c>
      <c r="E2810" s="68" t="str">
        <f t="shared" si="349"/>
        <v>AD</v>
      </c>
      <c r="F2810" s="68" t="s">
        <v>94</v>
      </c>
      <c r="G2810" s="68">
        <f t="shared" si="350"/>
        <v>162</v>
      </c>
      <c r="H2810" s="68">
        <f t="shared" si="352"/>
        <v>2</v>
      </c>
      <c r="I2810" s="68" t="str">
        <f t="shared" si="345"/>
        <v>162_2_AD</v>
      </c>
      <c r="J2810" s="60">
        <v>30.499006288954799</v>
      </c>
      <c r="K2810" s="60">
        <v>48.673275527690699</v>
      </c>
      <c r="L2810" s="60">
        <v>63.319852735729199</v>
      </c>
      <c r="M2810" s="68">
        <v>117</v>
      </c>
      <c r="N2810" s="70">
        <f t="shared" si="346"/>
        <v>0.33333333333333331</v>
      </c>
      <c r="O2810" s="71">
        <v>525372844.24000001</v>
      </c>
      <c r="P2810" s="57">
        <f t="shared" si="347"/>
        <v>0.25324670475314109</v>
      </c>
      <c r="Q2810" s="68">
        <v>222</v>
      </c>
      <c r="R2810" s="68">
        <v>384</v>
      </c>
      <c r="S2810" s="72">
        <f t="shared" si="348"/>
        <v>47.497378184124898</v>
      </c>
    </row>
    <row r="2811" spans="1:19" x14ac:dyDescent="0.25">
      <c r="A2811" s="68">
        <f t="shared" si="351"/>
        <v>2809</v>
      </c>
      <c r="B2811" s="68" t="s">
        <v>95</v>
      </c>
      <c r="C2811" s="68" t="s">
        <v>96</v>
      </c>
      <c r="D2811" s="68" t="s">
        <v>3088</v>
      </c>
      <c r="E2811" s="68" t="str">
        <f t="shared" si="349"/>
        <v>SERV</v>
      </c>
      <c r="F2811" s="68" t="s">
        <v>94</v>
      </c>
      <c r="G2811" s="68">
        <f t="shared" si="350"/>
        <v>162</v>
      </c>
      <c r="H2811" s="68">
        <f t="shared" si="352"/>
        <v>2</v>
      </c>
      <c r="I2811" s="68" t="str">
        <f t="shared" si="345"/>
        <v>162_2_SERV</v>
      </c>
      <c r="J2811" s="60">
        <v>29.4207353499391</v>
      </c>
      <c r="K2811" s="60">
        <v>61.603082872672097</v>
      </c>
      <c r="L2811" s="60">
        <v>63.065990415412401</v>
      </c>
      <c r="M2811" s="68">
        <v>687</v>
      </c>
      <c r="N2811" s="70">
        <f t="shared" si="346"/>
        <v>0.66666666666666663</v>
      </c>
      <c r="O2811" s="71">
        <v>1549176732.8299999</v>
      </c>
      <c r="P2811" s="57">
        <f t="shared" si="347"/>
        <v>0.74675329524685885</v>
      </c>
      <c r="Q2811" s="68">
        <v>444</v>
      </c>
      <c r="R2811" s="68">
        <v>793</v>
      </c>
      <c r="S2811" s="72">
        <f t="shared" si="348"/>
        <v>51.363269546007871</v>
      </c>
    </row>
    <row r="2812" spans="1:19" x14ac:dyDescent="0.25">
      <c r="A2812" s="68">
        <f t="shared" si="351"/>
        <v>2810</v>
      </c>
      <c r="B2812" s="68" t="s">
        <v>95</v>
      </c>
      <c r="C2812" s="68" t="s">
        <v>2381</v>
      </c>
      <c r="D2812" s="68" t="s">
        <v>2399</v>
      </c>
      <c r="E2812" s="68" t="str">
        <f t="shared" si="349"/>
        <v>AD</v>
      </c>
      <c r="F2812" s="68" t="s">
        <v>2380</v>
      </c>
      <c r="G2812" s="68">
        <f t="shared" si="350"/>
        <v>162</v>
      </c>
      <c r="H2812" s="68">
        <f t="shared" si="352"/>
        <v>3</v>
      </c>
      <c r="I2812" s="68" t="str">
        <f t="shared" si="345"/>
        <v>162_3_AD</v>
      </c>
      <c r="J2812" s="60">
        <v>46.6118863809034</v>
      </c>
      <c r="K2812" s="60">
        <v>86.816922400561694</v>
      </c>
      <c r="L2812" s="60">
        <v>48.290602021029699</v>
      </c>
      <c r="M2812" s="68">
        <v>10</v>
      </c>
      <c r="N2812" s="70">
        <f t="shared" si="346"/>
        <v>6.1643835616438353E-2</v>
      </c>
      <c r="O2812" s="71">
        <v>25872263.68</v>
      </c>
      <c r="P2812" s="57">
        <f t="shared" si="347"/>
        <v>0.15962277872431449</v>
      </c>
      <c r="Q2812" s="68">
        <v>9</v>
      </c>
      <c r="R2812" s="68">
        <v>10</v>
      </c>
      <c r="S2812" s="72">
        <f t="shared" si="348"/>
        <v>60.573136934164928</v>
      </c>
    </row>
    <row r="2813" spans="1:19" x14ac:dyDescent="0.25">
      <c r="A2813" s="68">
        <f t="shared" si="351"/>
        <v>2811</v>
      </c>
      <c r="B2813" s="68" t="s">
        <v>95</v>
      </c>
      <c r="C2813" s="68" t="s">
        <v>2381</v>
      </c>
      <c r="D2813" s="68" t="s">
        <v>2456</v>
      </c>
      <c r="E2813" s="68" t="str">
        <f t="shared" si="349"/>
        <v>AR</v>
      </c>
      <c r="F2813" s="68" t="s">
        <v>2380</v>
      </c>
      <c r="G2813" s="68">
        <f t="shared" si="350"/>
        <v>162</v>
      </c>
      <c r="H2813" s="68">
        <f t="shared" si="352"/>
        <v>3</v>
      </c>
      <c r="I2813" s="68" t="str">
        <f t="shared" si="345"/>
        <v>162_3_AR</v>
      </c>
      <c r="J2813" s="60">
        <v>45.037938643218197</v>
      </c>
      <c r="K2813" s="60">
        <v>56.761151647927797</v>
      </c>
      <c r="L2813" s="60">
        <v>81.025615190514102</v>
      </c>
      <c r="M2813" s="68">
        <v>13</v>
      </c>
      <c r="N2813" s="70">
        <f t="shared" si="346"/>
        <v>6.1643835616438353E-2</v>
      </c>
      <c r="O2813" s="71">
        <v>1604984.41</v>
      </c>
      <c r="P2813" s="57">
        <f t="shared" si="347"/>
        <v>9.9021900248894047E-3</v>
      </c>
      <c r="Q2813" s="68">
        <v>9</v>
      </c>
      <c r="R2813" s="68">
        <v>14</v>
      </c>
      <c r="S2813" s="72">
        <f t="shared" si="348"/>
        <v>60.941568493886699</v>
      </c>
    </row>
    <row r="2814" spans="1:19" x14ac:dyDescent="0.25">
      <c r="A2814" s="68">
        <f t="shared" si="351"/>
        <v>2812</v>
      </c>
      <c r="B2814" s="68" t="s">
        <v>95</v>
      </c>
      <c r="C2814" s="68" t="s">
        <v>2381</v>
      </c>
      <c r="D2814" s="68" t="s">
        <v>3088</v>
      </c>
      <c r="E2814" s="68" t="str">
        <f t="shared" si="349"/>
        <v>SERV</v>
      </c>
      <c r="F2814" s="68" t="s">
        <v>2380</v>
      </c>
      <c r="G2814" s="68">
        <f t="shared" si="350"/>
        <v>162</v>
      </c>
      <c r="H2814" s="68">
        <f t="shared" si="352"/>
        <v>3</v>
      </c>
      <c r="I2814" s="68" t="str">
        <f t="shared" si="345"/>
        <v>162_3_SERV</v>
      </c>
      <c r="J2814" s="60">
        <v>15.093321844919</v>
      </c>
      <c r="K2814" s="60">
        <v>75.1298414912021</v>
      </c>
      <c r="L2814" s="60">
        <v>96.362475941488</v>
      </c>
      <c r="M2814" s="68">
        <v>122</v>
      </c>
      <c r="N2814" s="70">
        <f t="shared" si="346"/>
        <v>0.87671232876712324</v>
      </c>
      <c r="O2814" s="71">
        <v>134606533.979</v>
      </c>
      <c r="P2814" s="57">
        <f t="shared" si="347"/>
        <v>0.83047503125079614</v>
      </c>
      <c r="Q2814" s="68">
        <v>128</v>
      </c>
      <c r="R2814" s="68">
        <v>146</v>
      </c>
      <c r="S2814" s="72">
        <f t="shared" si="348"/>
        <v>62.19521309253637</v>
      </c>
    </row>
    <row r="2815" spans="1:19" x14ac:dyDescent="0.25">
      <c r="A2815" s="68">
        <f t="shared" si="351"/>
        <v>2813</v>
      </c>
      <c r="B2815" s="68" t="s">
        <v>894</v>
      </c>
      <c r="C2815" s="68" t="s">
        <v>895</v>
      </c>
      <c r="D2815" s="68" t="s">
        <v>2399</v>
      </c>
      <c r="E2815" s="68" t="str">
        <f t="shared" si="349"/>
        <v>AD</v>
      </c>
      <c r="F2815" s="68" t="s">
        <v>893</v>
      </c>
      <c r="G2815" s="68">
        <f t="shared" si="350"/>
        <v>163</v>
      </c>
      <c r="H2815" s="68">
        <f t="shared" si="352"/>
        <v>1</v>
      </c>
      <c r="I2815" s="68" t="str">
        <f t="shared" si="345"/>
        <v>163_1_AD</v>
      </c>
      <c r="J2815" s="60">
        <v>17.263880374692398</v>
      </c>
      <c r="K2815" s="60">
        <v>84.336202186629194</v>
      </c>
      <c r="L2815" s="60">
        <v>40.735737232391699</v>
      </c>
      <c r="M2815" s="68">
        <v>769</v>
      </c>
      <c r="N2815" s="70">
        <f t="shared" si="346"/>
        <v>0.56437768240343344</v>
      </c>
      <c r="O2815" s="71">
        <v>114708143.119637</v>
      </c>
      <c r="P2815" s="57">
        <f t="shared" si="347"/>
        <v>0.30566677601143172</v>
      </c>
      <c r="Q2815" s="68">
        <v>263</v>
      </c>
      <c r="R2815" s="68">
        <v>809</v>
      </c>
      <c r="S2815" s="72">
        <f t="shared" si="348"/>
        <v>47.445273264571092</v>
      </c>
    </row>
    <row r="2816" spans="1:19" x14ac:dyDescent="0.25">
      <c r="A2816" s="68">
        <f t="shared" si="351"/>
        <v>2814</v>
      </c>
      <c r="B2816" s="68" t="s">
        <v>894</v>
      </c>
      <c r="C2816" s="68" t="s">
        <v>895</v>
      </c>
      <c r="D2816" s="68" t="s">
        <v>2456</v>
      </c>
      <c r="E2816" s="68" t="str">
        <f t="shared" si="349"/>
        <v>AR</v>
      </c>
      <c r="F2816" s="68" t="s">
        <v>893</v>
      </c>
      <c r="G2816" s="68">
        <f t="shared" si="350"/>
        <v>163</v>
      </c>
      <c r="H2816" s="68">
        <f t="shared" si="352"/>
        <v>1</v>
      </c>
      <c r="I2816" s="68" t="str">
        <f t="shared" si="345"/>
        <v>163_1_AR</v>
      </c>
      <c r="J2816" s="60">
        <v>48.627530018837</v>
      </c>
      <c r="K2816" s="60">
        <v>80.618979196354701</v>
      </c>
      <c r="L2816" s="60">
        <v>46.113214394213003</v>
      </c>
      <c r="M2816" s="68">
        <v>48</v>
      </c>
      <c r="N2816" s="70">
        <f t="shared" si="346"/>
        <v>3.0042918454935622E-2</v>
      </c>
      <c r="O2816" s="71">
        <v>28478573.420000002</v>
      </c>
      <c r="P2816" s="57">
        <f t="shared" si="347"/>
        <v>7.5887844454227277E-2</v>
      </c>
      <c r="Q2816" s="68">
        <v>14</v>
      </c>
      <c r="R2816" s="68">
        <v>49</v>
      </c>
      <c r="S2816" s="72">
        <f t="shared" si="348"/>
        <v>58.453241203134901</v>
      </c>
    </row>
    <row r="2817" spans="1:21" x14ac:dyDescent="0.25">
      <c r="A2817" s="68">
        <f t="shared" si="351"/>
        <v>2815</v>
      </c>
      <c r="B2817" s="68" t="s">
        <v>894</v>
      </c>
      <c r="C2817" s="68" t="s">
        <v>895</v>
      </c>
      <c r="D2817" s="68" t="s">
        <v>3088</v>
      </c>
      <c r="E2817" s="68" t="str">
        <f t="shared" si="349"/>
        <v>SERV</v>
      </c>
      <c r="F2817" s="68" t="s">
        <v>893</v>
      </c>
      <c r="G2817" s="68">
        <f t="shared" si="350"/>
        <v>163</v>
      </c>
      <c r="H2817" s="68">
        <f t="shared" si="352"/>
        <v>1</v>
      </c>
      <c r="I2817" s="68" t="str">
        <f t="shared" si="345"/>
        <v>163_1_SERV</v>
      </c>
      <c r="J2817" s="60">
        <v>28.126879336751401</v>
      </c>
      <c r="K2817" s="60">
        <v>89.332627865618207</v>
      </c>
      <c r="L2817" s="60">
        <v>34.744323508144703</v>
      </c>
      <c r="M2817" s="68">
        <v>460</v>
      </c>
      <c r="N2817" s="70">
        <f t="shared" si="346"/>
        <v>0.3927038626609442</v>
      </c>
      <c r="O2817" s="71">
        <v>230231112.25999999</v>
      </c>
      <c r="P2817" s="57">
        <f t="shared" si="347"/>
        <v>0.61350484724212062</v>
      </c>
      <c r="Q2817" s="68">
        <v>183</v>
      </c>
      <c r="R2817" s="68">
        <v>471</v>
      </c>
      <c r="S2817" s="72">
        <f t="shared" si="348"/>
        <v>50.734610236838101</v>
      </c>
    </row>
    <row r="2818" spans="1:21" x14ac:dyDescent="0.25">
      <c r="A2818" s="68">
        <f t="shared" si="351"/>
        <v>2816</v>
      </c>
      <c r="B2818" s="68" t="s">
        <v>894</v>
      </c>
      <c r="C2818" s="68" t="s">
        <v>895</v>
      </c>
      <c r="D2818" s="68" t="s">
        <v>2893</v>
      </c>
      <c r="E2818" s="68" t="str">
        <f t="shared" si="349"/>
        <v>SOP</v>
      </c>
      <c r="F2818" s="68" t="s">
        <v>893</v>
      </c>
      <c r="G2818" s="68">
        <f t="shared" si="350"/>
        <v>163</v>
      </c>
      <c r="H2818" s="68">
        <f t="shared" si="352"/>
        <v>1</v>
      </c>
      <c r="I2818" s="68" t="str">
        <f t="shared" si="345"/>
        <v>163_1_SOP</v>
      </c>
      <c r="J2818" s="60">
        <v>43.101623863420997</v>
      </c>
      <c r="K2818" s="60">
        <v>44.186511671686702</v>
      </c>
      <c r="L2818" s="60">
        <v>11.2647782953403</v>
      </c>
      <c r="M2818" s="68">
        <v>8</v>
      </c>
      <c r="N2818" s="70">
        <f t="shared" si="346"/>
        <v>1.2875536480686695E-2</v>
      </c>
      <c r="O2818" s="71">
        <v>1854042.8</v>
      </c>
      <c r="P2818" s="57">
        <f t="shared" si="347"/>
        <v>4.9405322922204155E-3</v>
      </c>
      <c r="Q2818" s="68">
        <v>6</v>
      </c>
      <c r="R2818" s="68">
        <v>8</v>
      </c>
      <c r="S2818" s="72">
        <f t="shared" si="348"/>
        <v>32.850971276816004</v>
      </c>
    </row>
    <row r="2819" spans="1:21" x14ac:dyDescent="0.25">
      <c r="A2819" s="68">
        <f t="shared" si="351"/>
        <v>2817</v>
      </c>
      <c r="B2819" s="68" t="s">
        <v>1306</v>
      </c>
      <c r="C2819" s="68" t="s">
        <v>1307</v>
      </c>
      <c r="D2819" s="68" t="s">
        <v>2399</v>
      </c>
      <c r="E2819" s="68" t="str">
        <f t="shared" si="349"/>
        <v>AD</v>
      </c>
      <c r="F2819" s="69" t="s">
        <v>1305</v>
      </c>
      <c r="G2819" s="68">
        <f t="shared" si="350"/>
        <v>164</v>
      </c>
      <c r="H2819" s="68">
        <f t="shared" si="352"/>
        <v>1</v>
      </c>
      <c r="I2819" s="68" t="str">
        <f t="shared" ref="I2819:I2882" si="353">CONCATENATE(G2819,"_",H2819,"_",E2819)</f>
        <v>164_1_AD</v>
      </c>
      <c r="J2819" s="60">
        <v>21.447743045192698</v>
      </c>
      <c r="K2819" s="60">
        <v>45.7982629253722</v>
      </c>
      <c r="L2819" s="60">
        <v>80.725029007879101</v>
      </c>
      <c r="M2819" s="68">
        <v>225</v>
      </c>
      <c r="N2819" s="70">
        <f t="shared" ref="N2819:N2882" si="354">Q2819/SUMIF($C$3:$C$3832,C2819,$Q$3:$Q$3832)</f>
        <v>5.0417661097852028E-2</v>
      </c>
      <c r="O2819" s="71">
        <v>291765603.21475399</v>
      </c>
      <c r="P2819" s="57">
        <f t="shared" ref="P2819:P2882" si="355">O2819/SUMIF($C$3:$C$3832,C2819,$O$3:$O$3832)</f>
        <v>0.10823080596454068</v>
      </c>
      <c r="Q2819" s="68">
        <v>169</v>
      </c>
      <c r="R2819" s="68">
        <v>290</v>
      </c>
      <c r="S2819" s="72">
        <f t="shared" ref="S2819:S2882" si="356">AVERAGE(J2819:L2819)</f>
        <v>49.323678326147991</v>
      </c>
    </row>
    <row r="2820" spans="1:21" x14ac:dyDescent="0.25">
      <c r="A2820" s="68">
        <f t="shared" si="351"/>
        <v>2818</v>
      </c>
      <c r="B2820" s="68" t="s">
        <v>1306</v>
      </c>
      <c r="C2820" s="68" t="s">
        <v>1307</v>
      </c>
      <c r="D2820" s="68" t="s">
        <v>2456</v>
      </c>
      <c r="E2820" s="68" t="str">
        <f t="shared" ref="E2820:E2883" si="357">IF(D2820="Adquisiciones","AD",IF(D2820="Arrendamientos","AR",IF(D2820="Servicios","SERV",IF(D2820="Obra pública","OP",IF(D2820="Servicios relacionados con la OP","SOP","")))))</f>
        <v>AR</v>
      </c>
      <c r="F2820" s="69" t="s">
        <v>1305</v>
      </c>
      <c r="G2820" s="68">
        <f t="shared" ref="G2820:G2883" si="358">IF(B2820&lt;&gt;B2819,G2819+1,G2819)</f>
        <v>164</v>
      </c>
      <c r="H2820" s="68">
        <f t="shared" si="352"/>
        <v>1</v>
      </c>
      <c r="I2820" s="68" t="str">
        <f t="shared" si="353"/>
        <v>164_1_AR</v>
      </c>
      <c r="J2820" s="60">
        <v>28.2342416910022</v>
      </c>
      <c r="K2820" s="60">
        <v>34.965994471340899</v>
      </c>
      <c r="L2820" s="60">
        <v>59.387788624969602</v>
      </c>
      <c r="M2820" s="68">
        <v>21</v>
      </c>
      <c r="N2820" s="70">
        <f t="shared" si="354"/>
        <v>6.2649164677804296E-3</v>
      </c>
      <c r="O2820" s="71">
        <v>14047665.130000001</v>
      </c>
      <c r="P2820" s="57">
        <f t="shared" si="355"/>
        <v>5.2109984939547232E-3</v>
      </c>
      <c r="Q2820" s="68">
        <v>21</v>
      </c>
      <c r="R2820" s="68">
        <v>22</v>
      </c>
      <c r="S2820" s="72">
        <f t="shared" si="356"/>
        <v>40.862674929104237</v>
      </c>
    </row>
    <row r="2821" spans="1:21" x14ac:dyDescent="0.25">
      <c r="A2821" s="68">
        <f t="shared" ref="A2821:A2884" si="359">A2820+1</f>
        <v>2819</v>
      </c>
      <c r="B2821" s="68" t="s">
        <v>1306</v>
      </c>
      <c r="C2821" s="68" t="s">
        <v>1307</v>
      </c>
      <c r="D2821" s="68" t="s">
        <v>3088</v>
      </c>
      <c r="E2821" s="68" t="str">
        <f t="shared" si="357"/>
        <v>SERV</v>
      </c>
      <c r="F2821" s="69" t="s">
        <v>1305</v>
      </c>
      <c r="G2821" s="68">
        <f t="shared" si="358"/>
        <v>164</v>
      </c>
      <c r="H2821" s="68">
        <f t="shared" si="352"/>
        <v>1</v>
      </c>
      <c r="I2821" s="68" t="str">
        <f t="shared" si="353"/>
        <v>164_1_SERV</v>
      </c>
      <c r="J2821" s="60">
        <v>15.728844669027801</v>
      </c>
      <c r="K2821" s="60">
        <v>62.684349775901502</v>
      </c>
      <c r="L2821" s="60">
        <v>47.678758551459701</v>
      </c>
      <c r="M2821" s="68">
        <v>5293</v>
      </c>
      <c r="N2821" s="70">
        <f t="shared" si="354"/>
        <v>0.94331742243436756</v>
      </c>
      <c r="O2821" s="71">
        <v>2389958980.7350898</v>
      </c>
      <c r="P2821" s="57">
        <f t="shared" si="355"/>
        <v>0.88655819554150472</v>
      </c>
      <c r="Q2821" s="68">
        <v>3162</v>
      </c>
      <c r="R2821" s="68">
        <v>6586</v>
      </c>
      <c r="S2821" s="72">
        <f t="shared" si="356"/>
        <v>42.030650998796339</v>
      </c>
    </row>
    <row r="2822" spans="1:21" x14ac:dyDescent="0.25">
      <c r="A2822" s="68">
        <f t="shared" si="359"/>
        <v>2820</v>
      </c>
      <c r="B2822" s="68" t="s">
        <v>1306</v>
      </c>
      <c r="C2822" s="68" t="s">
        <v>2467</v>
      </c>
      <c r="D2822" s="68" t="s">
        <v>2860</v>
      </c>
      <c r="E2822" s="68" t="str">
        <f t="shared" si="357"/>
        <v>OP</v>
      </c>
      <c r="F2822" s="69" t="s">
        <v>2466</v>
      </c>
      <c r="G2822" s="68">
        <f t="shared" si="358"/>
        <v>164</v>
      </c>
      <c r="H2822" s="68">
        <f t="shared" si="352"/>
        <v>2</v>
      </c>
      <c r="I2822" s="68" t="str">
        <f t="shared" si="353"/>
        <v>164_2_OP</v>
      </c>
      <c r="J2822" s="60">
        <v>44.5203598087747</v>
      </c>
      <c r="K2822" s="60">
        <v>58.137112986510203</v>
      </c>
      <c r="L2822" s="60">
        <v>47.9241650469246</v>
      </c>
      <c r="M2822" s="68">
        <v>319</v>
      </c>
      <c r="N2822" s="70">
        <f t="shared" si="354"/>
        <v>0.9568965517241379</v>
      </c>
      <c r="O2822" s="71">
        <v>324897713.32999998</v>
      </c>
      <c r="P2822" s="57">
        <f t="shared" si="355"/>
        <v>0.98551577744020646</v>
      </c>
      <c r="Q2822" s="68">
        <v>111</v>
      </c>
      <c r="R2822" s="68">
        <v>320</v>
      </c>
      <c r="S2822" s="72">
        <f t="shared" si="356"/>
        <v>50.193879280736496</v>
      </c>
    </row>
    <row r="2823" spans="1:21" x14ac:dyDescent="0.25">
      <c r="A2823" s="68">
        <f t="shared" si="359"/>
        <v>2821</v>
      </c>
      <c r="B2823" s="68" t="s">
        <v>1306</v>
      </c>
      <c r="C2823" s="68" t="s">
        <v>2467</v>
      </c>
      <c r="D2823" s="68" t="s">
        <v>2893</v>
      </c>
      <c r="E2823" s="68" t="str">
        <f t="shared" si="357"/>
        <v>SOP</v>
      </c>
      <c r="F2823" s="69" t="s">
        <v>2466</v>
      </c>
      <c r="G2823" s="68">
        <f t="shared" si="358"/>
        <v>164</v>
      </c>
      <c r="H2823" s="68">
        <f t="shared" si="352"/>
        <v>2</v>
      </c>
      <c r="I2823" s="68" t="str">
        <f t="shared" si="353"/>
        <v>164_2_SOP</v>
      </c>
      <c r="J2823" s="60">
        <v>44.082755531430202</v>
      </c>
      <c r="K2823" s="60">
        <v>66.465564853331003</v>
      </c>
      <c r="L2823" s="60">
        <v>61.543649486335703</v>
      </c>
      <c r="M2823" s="68">
        <v>5</v>
      </c>
      <c r="N2823" s="70">
        <f t="shared" si="354"/>
        <v>4.3103448275862072E-2</v>
      </c>
      <c r="O2823" s="71">
        <v>4775053.7300000004</v>
      </c>
      <c r="P2823" s="57">
        <f t="shared" si="355"/>
        <v>1.4484222559793503E-2</v>
      </c>
      <c r="Q2823" s="68">
        <v>5</v>
      </c>
      <c r="R2823" s="68">
        <v>5</v>
      </c>
      <c r="S2823" s="72">
        <f t="shared" si="356"/>
        <v>57.36398995703231</v>
      </c>
    </row>
    <row r="2824" spans="1:21" x14ac:dyDescent="0.25">
      <c r="A2824" s="68">
        <f t="shared" si="359"/>
        <v>2822</v>
      </c>
      <c r="B2824" s="68" t="s">
        <v>1306</v>
      </c>
      <c r="C2824" s="68" t="s">
        <v>2398</v>
      </c>
      <c r="D2824" s="68" t="s">
        <v>2399</v>
      </c>
      <c r="E2824" s="68" t="str">
        <f t="shared" si="357"/>
        <v>AD</v>
      </c>
      <c r="F2824" s="69" t="s">
        <v>2397</v>
      </c>
      <c r="G2824" s="68">
        <f t="shared" si="358"/>
        <v>164</v>
      </c>
      <c r="H2824" s="68">
        <f t="shared" si="352"/>
        <v>3</v>
      </c>
      <c r="I2824" s="68" t="str">
        <f t="shared" si="353"/>
        <v>164_3_AD</v>
      </c>
      <c r="J2824" s="60">
        <v>28.383244575240798</v>
      </c>
      <c r="K2824" s="60">
        <v>38.097516570023799</v>
      </c>
      <c r="L2824" s="60">
        <v>44.019512572512703</v>
      </c>
      <c r="M2824" s="68">
        <v>6</v>
      </c>
      <c r="N2824" s="70">
        <f t="shared" si="354"/>
        <v>7.162041181736795E-3</v>
      </c>
      <c r="O2824" s="71">
        <v>15605753.769999901</v>
      </c>
      <c r="P2824" s="57">
        <f t="shared" si="355"/>
        <v>3.6303601805226654E-2</v>
      </c>
      <c r="Q2824" s="68">
        <v>8</v>
      </c>
      <c r="R2824" s="68">
        <v>11</v>
      </c>
      <c r="S2824" s="72">
        <f t="shared" si="356"/>
        <v>36.833424572592435</v>
      </c>
    </row>
    <row r="2825" spans="1:21" x14ac:dyDescent="0.25">
      <c r="A2825" s="68">
        <f t="shared" si="359"/>
        <v>2823</v>
      </c>
      <c r="B2825" s="68" t="s">
        <v>1306</v>
      </c>
      <c r="C2825" s="68" t="s">
        <v>2398</v>
      </c>
      <c r="D2825" s="68" t="s">
        <v>3088</v>
      </c>
      <c r="E2825" s="68" t="str">
        <f t="shared" si="357"/>
        <v>SERV</v>
      </c>
      <c r="F2825" s="69" t="s">
        <v>2397</v>
      </c>
      <c r="G2825" s="68">
        <f t="shared" si="358"/>
        <v>164</v>
      </c>
      <c r="H2825" s="68">
        <f t="shared" ref="H2825:H2888" si="360">IF(B2825&lt;&gt;B2824,1,IF(C2825&lt;&gt;C2824,H2824+1,H2824))</f>
        <v>3</v>
      </c>
      <c r="I2825" s="68" t="str">
        <f t="shared" si="353"/>
        <v>164_3_SERV</v>
      </c>
      <c r="J2825" s="60">
        <v>18.765290906781399</v>
      </c>
      <c r="K2825" s="60">
        <v>87.522636442246196</v>
      </c>
      <c r="L2825" s="60">
        <v>52.291629032407798</v>
      </c>
      <c r="M2825" s="68">
        <v>1176</v>
      </c>
      <c r="N2825" s="70">
        <f t="shared" si="354"/>
        <v>0.9928379588182632</v>
      </c>
      <c r="O2825" s="71">
        <v>414262165.49946302</v>
      </c>
      <c r="P2825" s="57">
        <f t="shared" si="355"/>
        <v>0.96369639819477326</v>
      </c>
      <c r="Q2825" s="68">
        <v>1109</v>
      </c>
      <c r="R2825" s="68">
        <v>1184</v>
      </c>
      <c r="S2825" s="72">
        <f t="shared" si="356"/>
        <v>52.859852127145132</v>
      </c>
    </row>
    <row r="2826" spans="1:21" s="16" customFormat="1" x14ac:dyDescent="0.25">
      <c r="A2826" s="68">
        <f t="shared" si="359"/>
        <v>2824</v>
      </c>
      <c r="B2826" s="68" t="s">
        <v>1152</v>
      </c>
      <c r="C2826" s="68" t="s">
        <v>1153</v>
      </c>
      <c r="D2826" s="68" t="s">
        <v>2399</v>
      </c>
      <c r="E2826" s="68" t="str">
        <f t="shared" si="357"/>
        <v>AD</v>
      </c>
      <c r="F2826" s="68" t="s">
        <v>1151</v>
      </c>
      <c r="G2826" s="68">
        <f t="shared" si="358"/>
        <v>165</v>
      </c>
      <c r="H2826" s="68">
        <f t="shared" si="360"/>
        <v>1</v>
      </c>
      <c r="I2826" s="68" t="str">
        <f t="shared" si="353"/>
        <v>165_1_AD</v>
      </c>
      <c r="J2826" s="61">
        <v>30.164124801119399</v>
      </c>
      <c r="K2826" s="61">
        <v>85.041584821124502</v>
      </c>
      <c r="L2826" s="61">
        <v>57.955712251974198</v>
      </c>
      <c r="M2826" s="68">
        <v>3799</v>
      </c>
      <c r="N2826" s="70">
        <f t="shared" si="354"/>
        <v>0.81962481962481959</v>
      </c>
      <c r="O2826" s="71">
        <v>5440866213.3000002</v>
      </c>
      <c r="P2826" s="57">
        <f t="shared" si="355"/>
        <v>0.75090501437713131</v>
      </c>
      <c r="Q2826" s="68">
        <v>568</v>
      </c>
      <c r="R2826" s="68">
        <v>3940</v>
      </c>
      <c r="S2826" s="72">
        <f t="shared" si="356"/>
        <v>57.720473958072695</v>
      </c>
      <c r="U2826"/>
    </row>
    <row r="2827" spans="1:21" s="16" customFormat="1" x14ac:dyDescent="0.25">
      <c r="A2827" s="68">
        <f t="shared" si="359"/>
        <v>2825</v>
      </c>
      <c r="B2827" s="68" t="s">
        <v>1152</v>
      </c>
      <c r="C2827" s="68" t="s">
        <v>1153</v>
      </c>
      <c r="D2827" s="68" t="s">
        <v>3088</v>
      </c>
      <c r="E2827" s="68" t="str">
        <f t="shared" si="357"/>
        <v>SERV</v>
      </c>
      <c r="F2827" s="68" t="s">
        <v>1151</v>
      </c>
      <c r="G2827" s="68">
        <f t="shared" si="358"/>
        <v>165</v>
      </c>
      <c r="H2827" s="68">
        <f t="shared" si="360"/>
        <v>1</v>
      </c>
      <c r="I2827" s="68" t="str">
        <f t="shared" si="353"/>
        <v>165_1_SERV</v>
      </c>
      <c r="J2827" s="61">
        <v>37.408512364812601</v>
      </c>
      <c r="K2827" s="61">
        <v>82.353715051696497</v>
      </c>
      <c r="L2827" s="61">
        <v>54.825016096083402</v>
      </c>
      <c r="M2827" s="68">
        <v>170</v>
      </c>
      <c r="N2827" s="70">
        <f t="shared" si="354"/>
        <v>0.18037518037518038</v>
      </c>
      <c r="O2827" s="71">
        <v>1804878733.3004</v>
      </c>
      <c r="P2827" s="57">
        <f t="shared" si="355"/>
        <v>0.24909498562286869</v>
      </c>
      <c r="Q2827" s="68">
        <v>125</v>
      </c>
      <c r="R2827" s="68">
        <v>186</v>
      </c>
      <c r="S2827" s="72">
        <f t="shared" si="356"/>
        <v>58.195747837530831</v>
      </c>
      <c r="U2827"/>
    </row>
    <row r="2828" spans="1:21" s="16" customFormat="1" x14ac:dyDescent="0.25">
      <c r="A2828" s="68">
        <f t="shared" si="359"/>
        <v>2826</v>
      </c>
      <c r="B2828" s="68" t="s">
        <v>1152</v>
      </c>
      <c r="C2828" s="68" t="s">
        <v>1410</v>
      </c>
      <c r="D2828" s="68" t="s">
        <v>2399</v>
      </c>
      <c r="E2828" s="68" t="str">
        <f t="shared" si="357"/>
        <v>AD</v>
      </c>
      <c r="F2828" s="68" t="s">
        <v>1409</v>
      </c>
      <c r="G2828" s="68">
        <f t="shared" si="358"/>
        <v>165</v>
      </c>
      <c r="H2828" s="68">
        <f t="shared" si="360"/>
        <v>2</v>
      </c>
      <c r="I2828" s="68" t="str">
        <f t="shared" si="353"/>
        <v>165_2_AD</v>
      </c>
      <c r="J2828" s="61">
        <v>31.515977648469502</v>
      </c>
      <c r="K2828" s="61">
        <v>27.830467933599099</v>
      </c>
      <c r="L2828" s="61">
        <v>37.970048809350303</v>
      </c>
      <c r="M2828" s="68">
        <v>7</v>
      </c>
      <c r="N2828" s="70">
        <f t="shared" si="354"/>
        <v>2.4054982817869417E-2</v>
      </c>
      <c r="O2828" s="71">
        <v>6836817.0499999998</v>
      </c>
      <c r="P2828" s="57">
        <f t="shared" si="355"/>
        <v>4.758094648467508E-3</v>
      </c>
      <c r="Q2828" s="68">
        <v>7</v>
      </c>
      <c r="R2828" s="68">
        <v>7</v>
      </c>
      <c r="S2828" s="72">
        <f t="shared" si="356"/>
        <v>32.438831463806302</v>
      </c>
      <c r="U2828"/>
    </row>
    <row r="2829" spans="1:21" s="16" customFormat="1" x14ac:dyDescent="0.25">
      <c r="A2829" s="68">
        <f t="shared" si="359"/>
        <v>2827</v>
      </c>
      <c r="B2829" s="68" t="s">
        <v>1152</v>
      </c>
      <c r="C2829" s="68" t="s">
        <v>1410</v>
      </c>
      <c r="D2829" s="68" t="s">
        <v>2456</v>
      </c>
      <c r="E2829" s="68" t="str">
        <f t="shared" si="357"/>
        <v>AR</v>
      </c>
      <c r="F2829" s="68" t="s">
        <v>1409</v>
      </c>
      <c r="G2829" s="68">
        <f t="shared" si="358"/>
        <v>165</v>
      </c>
      <c r="H2829" s="68">
        <f t="shared" si="360"/>
        <v>2</v>
      </c>
      <c r="I2829" s="68" t="str">
        <f t="shared" si="353"/>
        <v>165_2_AR</v>
      </c>
      <c r="J2829" s="61">
        <v>51.186751904845998</v>
      </c>
      <c r="K2829" s="61">
        <v>36.921012461962</v>
      </c>
      <c r="L2829" s="61">
        <v>30.659649618728402</v>
      </c>
      <c r="M2829" s="68">
        <v>9</v>
      </c>
      <c r="N2829" s="70">
        <f t="shared" si="354"/>
        <v>2.0618556701030927E-2</v>
      </c>
      <c r="O2829" s="71">
        <v>38827731.119999997</v>
      </c>
      <c r="P2829" s="57">
        <f t="shared" si="355"/>
        <v>2.7022226615557501E-2</v>
      </c>
      <c r="Q2829" s="68">
        <v>6</v>
      </c>
      <c r="R2829" s="68">
        <v>9</v>
      </c>
      <c r="S2829" s="72">
        <f t="shared" si="356"/>
        <v>39.589137995178795</v>
      </c>
      <c r="U2829"/>
    </row>
    <row r="2830" spans="1:21" s="16" customFormat="1" x14ac:dyDescent="0.25">
      <c r="A2830" s="68">
        <f t="shared" si="359"/>
        <v>2828</v>
      </c>
      <c r="B2830" s="68" t="s">
        <v>1152</v>
      </c>
      <c r="C2830" s="68" t="s">
        <v>1410</v>
      </c>
      <c r="D2830" s="68" t="s">
        <v>2860</v>
      </c>
      <c r="E2830" s="68" t="str">
        <f t="shared" si="357"/>
        <v>OP</v>
      </c>
      <c r="F2830" s="68" t="s">
        <v>1409</v>
      </c>
      <c r="G2830" s="68">
        <f t="shared" si="358"/>
        <v>165</v>
      </c>
      <c r="H2830" s="68">
        <f t="shared" si="360"/>
        <v>2</v>
      </c>
      <c r="I2830" s="68" t="str">
        <f t="shared" si="353"/>
        <v>165_2_OP</v>
      </c>
      <c r="J2830" s="61">
        <v>62.237970098086798</v>
      </c>
      <c r="K2830" s="61">
        <v>45.291691063610898</v>
      </c>
      <c r="L2830" s="61">
        <v>26.100132852642201</v>
      </c>
      <c r="M2830" s="68">
        <v>6</v>
      </c>
      <c r="N2830" s="70">
        <f t="shared" si="354"/>
        <v>1.7182130584192441E-2</v>
      </c>
      <c r="O2830" s="71">
        <v>367492169.5</v>
      </c>
      <c r="P2830" s="57">
        <f t="shared" si="355"/>
        <v>0.25575681084689322</v>
      </c>
      <c r="Q2830" s="68">
        <v>5</v>
      </c>
      <c r="R2830" s="68">
        <v>6</v>
      </c>
      <c r="S2830" s="72">
        <f t="shared" si="356"/>
        <v>44.543264671446629</v>
      </c>
      <c r="U2830"/>
    </row>
    <row r="2831" spans="1:21" s="16" customFormat="1" x14ac:dyDescent="0.25">
      <c r="A2831" s="68">
        <f t="shared" si="359"/>
        <v>2829</v>
      </c>
      <c r="B2831" s="68" t="s">
        <v>1152</v>
      </c>
      <c r="C2831" s="68" t="s">
        <v>1410</v>
      </c>
      <c r="D2831" s="68" t="s">
        <v>3088</v>
      </c>
      <c r="E2831" s="68" t="str">
        <f t="shared" si="357"/>
        <v>SERV</v>
      </c>
      <c r="F2831" s="68" t="s">
        <v>1409</v>
      </c>
      <c r="G2831" s="68">
        <f t="shared" si="358"/>
        <v>165</v>
      </c>
      <c r="H2831" s="68">
        <f t="shared" si="360"/>
        <v>2</v>
      </c>
      <c r="I2831" s="68" t="str">
        <f t="shared" si="353"/>
        <v>165_2_SERV</v>
      </c>
      <c r="J2831" s="61">
        <v>20.771739516121901</v>
      </c>
      <c r="K2831" s="61">
        <v>49.656851550043697</v>
      </c>
      <c r="L2831" s="61">
        <v>39.178797985568302</v>
      </c>
      <c r="M2831" s="68">
        <v>648</v>
      </c>
      <c r="N2831" s="70">
        <f t="shared" si="354"/>
        <v>0.90721649484536082</v>
      </c>
      <c r="O2831" s="71">
        <v>1015559749.858</v>
      </c>
      <c r="P2831" s="57">
        <f t="shared" si="355"/>
        <v>0.70678056406355816</v>
      </c>
      <c r="Q2831" s="68">
        <v>264</v>
      </c>
      <c r="R2831" s="68">
        <v>663</v>
      </c>
      <c r="S2831" s="72">
        <f t="shared" si="356"/>
        <v>36.535796350577961</v>
      </c>
      <c r="U2831"/>
    </row>
    <row r="2832" spans="1:21" s="16" customFormat="1" x14ac:dyDescent="0.25">
      <c r="A2832" s="68">
        <f t="shared" si="359"/>
        <v>2830</v>
      </c>
      <c r="B2832" s="68" t="s">
        <v>1152</v>
      </c>
      <c r="C2832" s="68" t="s">
        <v>1410</v>
      </c>
      <c r="D2832" s="68" t="s">
        <v>2893</v>
      </c>
      <c r="E2832" s="68" t="str">
        <f t="shared" si="357"/>
        <v>SOP</v>
      </c>
      <c r="F2832" s="68" t="s">
        <v>1409</v>
      </c>
      <c r="G2832" s="68">
        <f t="shared" si="358"/>
        <v>165</v>
      </c>
      <c r="H2832" s="68">
        <f t="shared" si="360"/>
        <v>2</v>
      </c>
      <c r="I2832" s="68" t="str">
        <f t="shared" si="353"/>
        <v>165_2_SOP</v>
      </c>
      <c r="J2832" s="61">
        <v>26.453020840894698</v>
      </c>
      <c r="K2832" s="61">
        <v>37.5280655689619</v>
      </c>
      <c r="L2832" s="61">
        <v>56.015139247676402</v>
      </c>
      <c r="M2832" s="68">
        <v>16</v>
      </c>
      <c r="N2832" s="70">
        <f t="shared" si="354"/>
        <v>3.0927835051546393E-2</v>
      </c>
      <c r="O2832" s="71">
        <v>8164795.9000000004</v>
      </c>
      <c r="P2832" s="57">
        <f t="shared" si="355"/>
        <v>5.6823038255235242E-3</v>
      </c>
      <c r="Q2832" s="68">
        <v>9</v>
      </c>
      <c r="R2832" s="68">
        <v>16</v>
      </c>
      <c r="S2832" s="72">
        <f t="shared" si="356"/>
        <v>39.998741885844332</v>
      </c>
      <c r="U2832"/>
    </row>
    <row r="2833" spans="1:19" x14ac:dyDescent="0.25">
      <c r="A2833" s="68">
        <f t="shared" si="359"/>
        <v>2831</v>
      </c>
      <c r="B2833" s="68" t="s">
        <v>2176</v>
      </c>
      <c r="C2833" s="68" t="s">
        <v>2177</v>
      </c>
      <c r="D2833" s="68" t="s">
        <v>2399</v>
      </c>
      <c r="E2833" s="68" t="str">
        <f t="shared" si="357"/>
        <v>AD</v>
      </c>
      <c r="F2833" s="68" t="s">
        <v>2175</v>
      </c>
      <c r="G2833" s="68">
        <f t="shared" si="358"/>
        <v>166</v>
      </c>
      <c r="H2833" s="68">
        <f t="shared" si="360"/>
        <v>1</v>
      </c>
      <c r="I2833" s="68" t="str">
        <f t="shared" si="353"/>
        <v>166_1_AD</v>
      </c>
      <c r="J2833" s="60">
        <v>19.527170818819101</v>
      </c>
      <c r="K2833" s="60">
        <v>74.957124384569894</v>
      </c>
      <c r="L2833" s="60">
        <v>44.576643172931497</v>
      </c>
      <c r="M2833" s="68">
        <v>1479</v>
      </c>
      <c r="N2833" s="70">
        <f t="shared" si="354"/>
        <v>0.85018050541516244</v>
      </c>
      <c r="O2833" s="71">
        <v>1422397873.9400001</v>
      </c>
      <c r="P2833" s="57">
        <f t="shared" si="355"/>
        <v>0.84419834737590393</v>
      </c>
      <c r="Q2833" s="68">
        <v>471</v>
      </c>
      <c r="R2833" s="68">
        <v>1814</v>
      </c>
      <c r="S2833" s="72">
        <f t="shared" si="356"/>
        <v>46.353646125440171</v>
      </c>
    </row>
    <row r="2834" spans="1:19" x14ac:dyDescent="0.25">
      <c r="A2834" s="68">
        <f t="shared" si="359"/>
        <v>2832</v>
      </c>
      <c r="B2834" s="68" t="s">
        <v>2176</v>
      </c>
      <c r="C2834" s="68" t="s">
        <v>2177</v>
      </c>
      <c r="D2834" s="68" t="s">
        <v>2456</v>
      </c>
      <c r="E2834" s="68" t="str">
        <f t="shared" si="357"/>
        <v>AR</v>
      </c>
      <c r="F2834" s="68" t="s">
        <v>2175</v>
      </c>
      <c r="G2834" s="68">
        <f t="shared" si="358"/>
        <v>166</v>
      </c>
      <c r="H2834" s="68">
        <f t="shared" si="360"/>
        <v>1</v>
      </c>
      <c r="I2834" s="68" t="str">
        <f t="shared" si="353"/>
        <v>166_1_AR</v>
      </c>
      <c r="J2834" s="60">
        <v>87.620406617978603</v>
      </c>
      <c r="K2834" s="60">
        <v>53.070497646450598</v>
      </c>
      <c r="L2834" s="60">
        <v>4.7086830674595497</v>
      </c>
      <c r="M2834" s="68">
        <v>5</v>
      </c>
      <c r="N2834" s="70">
        <f t="shared" si="354"/>
        <v>3.6101083032490976E-3</v>
      </c>
      <c r="O2834" s="71">
        <v>583346.97</v>
      </c>
      <c r="P2834" s="57">
        <f t="shared" si="355"/>
        <v>3.4621856306396175E-4</v>
      </c>
      <c r="Q2834" s="68">
        <v>2</v>
      </c>
      <c r="R2834" s="68">
        <v>5</v>
      </c>
      <c r="S2834" s="72">
        <f t="shared" si="356"/>
        <v>48.466529110629587</v>
      </c>
    </row>
    <row r="2835" spans="1:19" x14ac:dyDescent="0.25">
      <c r="A2835" s="68">
        <f t="shared" si="359"/>
        <v>2833</v>
      </c>
      <c r="B2835" s="68" t="s">
        <v>2176</v>
      </c>
      <c r="C2835" s="68" t="s">
        <v>2177</v>
      </c>
      <c r="D2835" s="68" t="s">
        <v>3088</v>
      </c>
      <c r="E2835" s="68" t="str">
        <f t="shared" si="357"/>
        <v>SERV</v>
      </c>
      <c r="F2835" s="68" t="s">
        <v>2175</v>
      </c>
      <c r="G2835" s="68">
        <f t="shared" si="358"/>
        <v>166</v>
      </c>
      <c r="H2835" s="68">
        <f t="shared" si="360"/>
        <v>1</v>
      </c>
      <c r="I2835" s="68" t="str">
        <f t="shared" si="353"/>
        <v>166_1_SERV</v>
      </c>
      <c r="J2835" s="60">
        <v>19.297984073687999</v>
      </c>
      <c r="K2835" s="60">
        <v>63.316580811085103</v>
      </c>
      <c r="L2835" s="60">
        <v>26.157626067547199</v>
      </c>
      <c r="M2835" s="68">
        <v>128</v>
      </c>
      <c r="N2835" s="70">
        <f t="shared" si="354"/>
        <v>0.14620938628158844</v>
      </c>
      <c r="O2835" s="71">
        <v>261928348.46000001</v>
      </c>
      <c r="P2835" s="57">
        <f t="shared" si="355"/>
        <v>0.15545543406103207</v>
      </c>
      <c r="Q2835" s="68">
        <v>81</v>
      </c>
      <c r="R2835" s="68">
        <v>133</v>
      </c>
      <c r="S2835" s="72">
        <f t="shared" si="356"/>
        <v>36.257396984106769</v>
      </c>
    </row>
    <row r="2836" spans="1:19" x14ac:dyDescent="0.25">
      <c r="A2836" s="68">
        <f t="shared" si="359"/>
        <v>2834</v>
      </c>
      <c r="B2836" s="68" t="s">
        <v>190</v>
      </c>
      <c r="C2836" s="68" t="s">
        <v>191</v>
      </c>
      <c r="D2836" s="68" t="s">
        <v>2399</v>
      </c>
      <c r="E2836" s="68" t="str">
        <f t="shared" si="357"/>
        <v>AD</v>
      </c>
      <c r="F2836" s="68" t="s">
        <v>189</v>
      </c>
      <c r="G2836" s="68">
        <f t="shared" si="358"/>
        <v>167</v>
      </c>
      <c r="H2836" s="68">
        <f t="shared" si="360"/>
        <v>1</v>
      </c>
      <c r="I2836" s="68" t="str">
        <f t="shared" si="353"/>
        <v>167_1_AD</v>
      </c>
      <c r="J2836" s="60">
        <v>18.637239752878202</v>
      </c>
      <c r="K2836" s="60">
        <v>50.572096249084098</v>
      </c>
      <c r="L2836" s="60">
        <v>12.519119398364801</v>
      </c>
      <c r="M2836" s="68">
        <v>2824</v>
      </c>
      <c r="N2836" s="70">
        <f t="shared" si="354"/>
        <v>0.77590361445783129</v>
      </c>
      <c r="O2836" s="71">
        <v>761054885.26000094</v>
      </c>
      <c r="P2836" s="57">
        <f t="shared" si="355"/>
        <v>0.69802674075915061</v>
      </c>
      <c r="Q2836" s="68">
        <v>322</v>
      </c>
      <c r="R2836" s="68">
        <v>2853</v>
      </c>
      <c r="S2836" s="72">
        <f t="shared" si="356"/>
        <v>27.242818466775702</v>
      </c>
    </row>
    <row r="2837" spans="1:19" x14ac:dyDescent="0.25">
      <c r="A2837" s="68">
        <f t="shared" si="359"/>
        <v>2835</v>
      </c>
      <c r="B2837" s="68" t="s">
        <v>190</v>
      </c>
      <c r="C2837" s="68" t="s">
        <v>191</v>
      </c>
      <c r="D2837" s="68" t="s">
        <v>3088</v>
      </c>
      <c r="E2837" s="68" t="str">
        <f t="shared" si="357"/>
        <v>SERV</v>
      </c>
      <c r="F2837" s="68" t="s">
        <v>189</v>
      </c>
      <c r="G2837" s="68">
        <f t="shared" si="358"/>
        <v>167</v>
      </c>
      <c r="H2837" s="68">
        <f t="shared" si="360"/>
        <v>1</v>
      </c>
      <c r="I2837" s="68" t="str">
        <f t="shared" si="353"/>
        <v>167_1_SERV</v>
      </c>
      <c r="J2837" s="60">
        <v>25.2442319461586</v>
      </c>
      <c r="K2837" s="60">
        <v>90.243870296718299</v>
      </c>
      <c r="L2837" s="60">
        <v>43.000857771272798</v>
      </c>
      <c r="M2837" s="68">
        <v>133</v>
      </c>
      <c r="N2837" s="70">
        <f t="shared" si="354"/>
        <v>0.22409638554216868</v>
      </c>
      <c r="O2837" s="71">
        <v>329239856.79000002</v>
      </c>
      <c r="P2837" s="57">
        <f t="shared" si="355"/>
        <v>0.30197325924084945</v>
      </c>
      <c r="Q2837" s="68">
        <v>93</v>
      </c>
      <c r="R2837" s="68">
        <v>140</v>
      </c>
      <c r="S2837" s="72">
        <f t="shared" si="356"/>
        <v>52.829653338049894</v>
      </c>
    </row>
    <row r="2838" spans="1:19" x14ac:dyDescent="0.25">
      <c r="A2838" s="68">
        <f t="shared" si="359"/>
        <v>2836</v>
      </c>
      <c r="B2838" s="68" t="s">
        <v>190</v>
      </c>
      <c r="C2838" s="68" t="s">
        <v>2978</v>
      </c>
      <c r="D2838" s="68" t="s">
        <v>3088</v>
      </c>
      <c r="E2838" s="68" t="str">
        <f t="shared" si="357"/>
        <v>SERV</v>
      </c>
      <c r="F2838" s="68" t="s">
        <v>2977</v>
      </c>
      <c r="G2838" s="68">
        <f t="shared" si="358"/>
        <v>167</v>
      </c>
      <c r="H2838" s="68">
        <f t="shared" si="360"/>
        <v>2</v>
      </c>
      <c r="I2838" s="68" t="str">
        <f t="shared" si="353"/>
        <v>167_2_SERV</v>
      </c>
      <c r="J2838" s="60">
        <v>17.6813833583738</v>
      </c>
      <c r="K2838" s="60">
        <v>44.067360845348603</v>
      </c>
      <c r="L2838" s="60">
        <v>15.1437306399081</v>
      </c>
      <c r="M2838" s="68">
        <v>275</v>
      </c>
      <c r="N2838" s="70">
        <f t="shared" si="354"/>
        <v>1</v>
      </c>
      <c r="O2838" s="71">
        <v>252382025.06999999</v>
      </c>
      <c r="P2838" s="57">
        <f t="shared" si="355"/>
        <v>1</v>
      </c>
      <c r="Q2838" s="68">
        <v>146</v>
      </c>
      <c r="R2838" s="68">
        <v>275</v>
      </c>
      <c r="S2838" s="72">
        <f t="shared" si="356"/>
        <v>25.630824947876835</v>
      </c>
    </row>
    <row r="2839" spans="1:19" x14ac:dyDescent="0.25">
      <c r="A2839" s="68">
        <f t="shared" si="359"/>
        <v>2837</v>
      </c>
      <c r="B2839" s="68" t="s">
        <v>1405</v>
      </c>
      <c r="C2839" s="68" t="s">
        <v>1406</v>
      </c>
      <c r="D2839" s="68" t="s">
        <v>2399</v>
      </c>
      <c r="E2839" s="68" t="str">
        <f t="shared" si="357"/>
        <v>AD</v>
      </c>
      <c r="F2839" s="68" t="s">
        <v>1404</v>
      </c>
      <c r="G2839" s="68">
        <f t="shared" si="358"/>
        <v>168</v>
      </c>
      <c r="H2839" s="68">
        <f t="shared" si="360"/>
        <v>1</v>
      </c>
      <c r="I2839" s="68" t="str">
        <f t="shared" si="353"/>
        <v>168_1_AD</v>
      </c>
      <c r="J2839" s="60">
        <v>15.6935857241404</v>
      </c>
      <c r="K2839" s="60">
        <v>60.274809433647199</v>
      </c>
      <c r="L2839" s="60">
        <v>31.791732159137101</v>
      </c>
      <c r="M2839" s="68">
        <v>38</v>
      </c>
      <c r="N2839" s="70">
        <f t="shared" si="354"/>
        <v>7.1258907363420429E-2</v>
      </c>
      <c r="O2839" s="71">
        <v>16400470.24</v>
      </c>
      <c r="P2839" s="57">
        <f t="shared" si="355"/>
        <v>0.10053917486083763</v>
      </c>
      <c r="Q2839" s="68">
        <v>30</v>
      </c>
      <c r="R2839" s="68">
        <v>48</v>
      </c>
      <c r="S2839" s="72">
        <f t="shared" si="356"/>
        <v>35.920042438974896</v>
      </c>
    </row>
    <row r="2840" spans="1:19" x14ac:dyDescent="0.25">
      <c r="A2840" s="68">
        <f t="shared" si="359"/>
        <v>2838</v>
      </c>
      <c r="B2840" s="68" t="s">
        <v>1405</v>
      </c>
      <c r="C2840" s="68" t="s">
        <v>1406</v>
      </c>
      <c r="D2840" s="68" t="s">
        <v>2456</v>
      </c>
      <c r="E2840" s="68" t="str">
        <f t="shared" si="357"/>
        <v>AR</v>
      </c>
      <c r="F2840" s="68" t="s">
        <v>1404</v>
      </c>
      <c r="G2840" s="68">
        <f t="shared" si="358"/>
        <v>168</v>
      </c>
      <c r="H2840" s="68">
        <f t="shared" si="360"/>
        <v>1</v>
      </c>
      <c r="I2840" s="68" t="str">
        <f t="shared" si="353"/>
        <v>168_1_AR</v>
      </c>
      <c r="J2840" s="60">
        <v>43.764975844894501</v>
      </c>
      <c r="K2840" s="60">
        <v>46.773210063768403</v>
      </c>
      <c r="L2840" s="60">
        <v>33.581700753658801</v>
      </c>
      <c r="M2840" s="68">
        <v>10</v>
      </c>
      <c r="N2840" s="70">
        <f t="shared" si="354"/>
        <v>1.66270783847981E-2</v>
      </c>
      <c r="O2840" s="71">
        <v>23465238.219999999</v>
      </c>
      <c r="P2840" s="57">
        <f t="shared" si="355"/>
        <v>0.14384805155146516</v>
      </c>
      <c r="Q2840" s="68">
        <v>7</v>
      </c>
      <c r="R2840" s="68">
        <v>10</v>
      </c>
      <c r="S2840" s="72">
        <f t="shared" si="356"/>
        <v>41.373295554107237</v>
      </c>
    </row>
    <row r="2841" spans="1:19" x14ac:dyDescent="0.25">
      <c r="A2841" s="68">
        <f t="shared" si="359"/>
        <v>2839</v>
      </c>
      <c r="B2841" s="68" t="s">
        <v>1405</v>
      </c>
      <c r="C2841" s="68" t="s">
        <v>1406</v>
      </c>
      <c r="D2841" s="68" t="s">
        <v>3088</v>
      </c>
      <c r="E2841" s="68" t="str">
        <f t="shared" si="357"/>
        <v>SERV</v>
      </c>
      <c r="F2841" s="68" t="s">
        <v>1404</v>
      </c>
      <c r="G2841" s="68">
        <f t="shared" si="358"/>
        <v>168</v>
      </c>
      <c r="H2841" s="68">
        <f t="shared" si="360"/>
        <v>1</v>
      </c>
      <c r="I2841" s="68" t="str">
        <f t="shared" si="353"/>
        <v>168_1_SERV</v>
      </c>
      <c r="J2841" s="60">
        <v>13.257026863944899</v>
      </c>
      <c r="K2841" s="60">
        <v>76.026738278994301</v>
      </c>
      <c r="L2841" s="60">
        <v>41.443107230215197</v>
      </c>
      <c r="M2841" s="68">
        <v>739</v>
      </c>
      <c r="N2841" s="70">
        <f t="shared" si="354"/>
        <v>0.91211401425178151</v>
      </c>
      <c r="O2841" s="71">
        <v>123259464.018299</v>
      </c>
      <c r="P2841" s="57">
        <f t="shared" si="355"/>
        <v>0.7556127735876973</v>
      </c>
      <c r="Q2841" s="68">
        <v>384</v>
      </c>
      <c r="R2841" s="68">
        <v>745</v>
      </c>
      <c r="S2841" s="72">
        <f t="shared" si="356"/>
        <v>43.575624124384802</v>
      </c>
    </row>
    <row r="2842" spans="1:19" x14ac:dyDescent="0.25">
      <c r="A2842" s="68">
        <f t="shared" si="359"/>
        <v>2840</v>
      </c>
      <c r="B2842" s="68" t="s">
        <v>1621</v>
      </c>
      <c r="C2842" s="68" t="s">
        <v>1622</v>
      </c>
      <c r="D2842" s="68" t="s">
        <v>2399</v>
      </c>
      <c r="E2842" s="68" t="str">
        <f t="shared" si="357"/>
        <v>AD</v>
      </c>
      <c r="F2842" s="68" t="s">
        <v>1620</v>
      </c>
      <c r="G2842" s="68">
        <f t="shared" si="358"/>
        <v>169</v>
      </c>
      <c r="H2842" s="68">
        <f t="shared" si="360"/>
        <v>1</v>
      </c>
      <c r="I2842" s="68" t="str">
        <f t="shared" si="353"/>
        <v>169_1_AD</v>
      </c>
      <c r="J2842" s="60">
        <v>27.743436594179698</v>
      </c>
      <c r="K2842" s="60">
        <v>67.974388006299904</v>
      </c>
      <c r="L2842" s="60">
        <v>44.305662277439097</v>
      </c>
      <c r="M2842" s="68">
        <v>71</v>
      </c>
      <c r="N2842" s="70">
        <f t="shared" si="354"/>
        <v>0.21428571428571427</v>
      </c>
      <c r="O2842" s="71">
        <v>7129775.0099999998</v>
      </c>
      <c r="P2842" s="57">
        <f t="shared" si="355"/>
        <v>4.0325690465331313E-2</v>
      </c>
      <c r="Q2842" s="68">
        <v>39</v>
      </c>
      <c r="R2842" s="68">
        <v>72</v>
      </c>
      <c r="S2842" s="72">
        <f t="shared" si="356"/>
        <v>46.674495625972895</v>
      </c>
    </row>
    <row r="2843" spans="1:19" x14ac:dyDescent="0.25">
      <c r="A2843" s="68">
        <f t="shared" si="359"/>
        <v>2841</v>
      </c>
      <c r="B2843" s="68" t="s">
        <v>1621</v>
      </c>
      <c r="C2843" s="68" t="s">
        <v>1622</v>
      </c>
      <c r="D2843" s="68" t="s">
        <v>2456</v>
      </c>
      <c r="E2843" s="68" t="str">
        <f t="shared" si="357"/>
        <v>AR</v>
      </c>
      <c r="F2843" s="68" t="s">
        <v>1620</v>
      </c>
      <c r="G2843" s="68">
        <f t="shared" si="358"/>
        <v>169</v>
      </c>
      <c r="H2843" s="68">
        <f t="shared" si="360"/>
        <v>1</v>
      </c>
      <c r="I2843" s="68" t="str">
        <f t="shared" si="353"/>
        <v>169_1_AR</v>
      </c>
      <c r="J2843" s="60">
        <v>59.657098981568097</v>
      </c>
      <c r="K2843" s="60">
        <v>36.1902429733627</v>
      </c>
      <c r="L2843" s="60">
        <v>15.6193956993762</v>
      </c>
      <c r="M2843" s="68">
        <v>3</v>
      </c>
      <c r="N2843" s="70">
        <f t="shared" si="354"/>
        <v>1.6483516483516484E-2</v>
      </c>
      <c r="O2843" s="71">
        <v>292695</v>
      </c>
      <c r="P2843" s="57">
        <f t="shared" si="355"/>
        <v>1.6554699067215235E-3</v>
      </c>
      <c r="Q2843" s="68">
        <v>3</v>
      </c>
      <c r="R2843" s="68">
        <v>3</v>
      </c>
      <c r="S2843" s="72">
        <f t="shared" si="356"/>
        <v>37.155579218102332</v>
      </c>
    </row>
    <row r="2844" spans="1:19" x14ac:dyDescent="0.25">
      <c r="A2844" s="68">
        <f t="shared" si="359"/>
        <v>2842</v>
      </c>
      <c r="B2844" s="68" t="s">
        <v>1621</v>
      </c>
      <c r="C2844" s="68" t="s">
        <v>1622</v>
      </c>
      <c r="D2844" s="68" t="s">
        <v>3088</v>
      </c>
      <c r="E2844" s="68" t="str">
        <f t="shared" si="357"/>
        <v>SERV</v>
      </c>
      <c r="F2844" s="68" t="s">
        <v>1620</v>
      </c>
      <c r="G2844" s="68">
        <f t="shared" si="358"/>
        <v>169</v>
      </c>
      <c r="H2844" s="68">
        <f t="shared" si="360"/>
        <v>1</v>
      </c>
      <c r="I2844" s="68" t="str">
        <f t="shared" si="353"/>
        <v>169_1_SERV</v>
      </c>
      <c r="J2844" s="60">
        <v>40.8970232403015</v>
      </c>
      <c r="K2844" s="60">
        <v>87.686907786073903</v>
      </c>
      <c r="L2844" s="60">
        <v>52.449090479208202</v>
      </c>
      <c r="M2844" s="68">
        <v>288</v>
      </c>
      <c r="N2844" s="70">
        <f t="shared" si="354"/>
        <v>0.76923076923076927</v>
      </c>
      <c r="O2844" s="71">
        <v>169382314.42709699</v>
      </c>
      <c r="P2844" s="57">
        <f t="shared" si="355"/>
        <v>0.95801883962794721</v>
      </c>
      <c r="Q2844" s="68">
        <v>140</v>
      </c>
      <c r="R2844" s="68">
        <v>307</v>
      </c>
      <c r="S2844" s="72">
        <f t="shared" si="356"/>
        <v>60.344340501861204</v>
      </c>
    </row>
    <row r="2845" spans="1:19" x14ac:dyDescent="0.25">
      <c r="A2845" s="68">
        <f t="shared" si="359"/>
        <v>2843</v>
      </c>
      <c r="B2845" s="68" t="s">
        <v>777</v>
      </c>
      <c r="C2845" s="68" t="s">
        <v>778</v>
      </c>
      <c r="D2845" s="68" t="s">
        <v>2399</v>
      </c>
      <c r="E2845" s="68" t="str">
        <f t="shared" si="357"/>
        <v>AD</v>
      </c>
      <c r="F2845" s="68" t="s">
        <v>776</v>
      </c>
      <c r="G2845" s="68">
        <f t="shared" si="358"/>
        <v>170</v>
      </c>
      <c r="H2845" s="68">
        <f t="shared" si="360"/>
        <v>1</v>
      </c>
      <c r="I2845" s="68" t="str">
        <f t="shared" si="353"/>
        <v>170_1_AD</v>
      </c>
      <c r="J2845" s="60">
        <v>10.617955128325599</v>
      </c>
      <c r="K2845" s="60">
        <v>74.239840473322502</v>
      </c>
      <c r="L2845" s="60">
        <v>68.267286098137504</v>
      </c>
      <c r="M2845" s="68">
        <v>242</v>
      </c>
      <c r="N2845" s="70">
        <f t="shared" si="354"/>
        <v>0.42814371257485029</v>
      </c>
      <c r="O2845" s="71">
        <v>83150842.589999899</v>
      </c>
      <c r="P2845" s="57">
        <f t="shared" si="355"/>
        <v>0.30329721563338624</v>
      </c>
      <c r="Q2845" s="68">
        <v>143</v>
      </c>
      <c r="R2845" s="68">
        <v>271</v>
      </c>
      <c r="S2845" s="72">
        <f t="shared" si="356"/>
        <v>51.041693899928532</v>
      </c>
    </row>
    <row r="2846" spans="1:19" x14ac:dyDescent="0.25">
      <c r="A2846" s="68">
        <f t="shared" si="359"/>
        <v>2844</v>
      </c>
      <c r="B2846" s="68" t="s">
        <v>777</v>
      </c>
      <c r="C2846" s="68" t="s">
        <v>778</v>
      </c>
      <c r="D2846" s="68" t="s">
        <v>2456</v>
      </c>
      <c r="E2846" s="68" t="str">
        <f t="shared" si="357"/>
        <v>AR</v>
      </c>
      <c r="F2846" s="68" t="s">
        <v>776</v>
      </c>
      <c r="G2846" s="68">
        <f t="shared" si="358"/>
        <v>170</v>
      </c>
      <c r="H2846" s="68">
        <f t="shared" si="360"/>
        <v>1</v>
      </c>
      <c r="I2846" s="68" t="str">
        <f t="shared" si="353"/>
        <v>170_1_AR</v>
      </c>
      <c r="J2846" s="60">
        <v>45.618712688919402</v>
      </c>
      <c r="K2846" s="60">
        <v>24.488341087802301</v>
      </c>
      <c r="L2846" s="60">
        <v>27.791832496643</v>
      </c>
      <c r="M2846" s="68">
        <v>5</v>
      </c>
      <c r="N2846" s="70">
        <f t="shared" si="354"/>
        <v>1.1976047904191617E-2</v>
      </c>
      <c r="O2846" s="71">
        <v>23669196.550000001</v>
      </c>
      <c r="P2846" s="57">
        <f t="shared" si="355"/>
        <v>8.6334680278485926E-2</v>
      </c>
      <c r="Q2846" s="68">
        <v>4</v>
      </c>
      <c r="R2846" s="68">
        <v>5</v>
      </c>
      <c r="S2846" s="72">
        <f t="shared" si="356"/>
        <v>32.632962091121563</v>
      </c>
    </row>
    <row r="2847" spans="1:19" x14ac:dyDescent="0.25">
      <c r="A2847" s="68">
        <f t="shared" si="359"/>
        <v>2845</v>
      </c>
      <c r="B2847" s="68" t="s">
        <v>777</v>
      </c>
      <c r="C2847" s="68" t="s">
        <v>778</v>
      </c>
      <c r="D2847" s="68" t="s">
        <v>3088</v>
      </c>
      <c r="E2847" s="68" t="str">
        <f t="shared" si="357"/>
        <v>SERV</v>
      </c>
      <c r="F2847" s="68" t="s">
        <v>776</v>
      </c>
      <c r="G2847" s="68">
        <f t="shared" si="358"/>
        <v>170</v>
      </c>
      <c r="H2847" s="68">
        <f t="shared" si="360"/>
        <v>1</v>
      </c>
      <c r="I2847" s="68" t="str">
        <f t="shared" si="353"/>
        <v>170_1_SERV</v>
      </c>
      <c r="J2847" s="60">
        <v>31.0377260782127</v>
      </c>
      <c r="K2847" s="60">
        <v>76.721964684423696</v>
      </c>
      <c r="L2847" s="60">
        <v>49.680299339459197</v>
      </c>
      <c r="M2847" s="68">
        <v>272</v>
      </c>
      <c r="N2847" s="70">
        <f t="shared" si="354"/>
        <v>0.55988023952095811</v>
      </c>
      <c r="O2847" s="71">
        <v>167336261.36000001</v>
      </c>
      <c r="P2847" s="57">
        <f t="shared" si="355"/>
        <v>0.61036810408812792</v>
      </c>
      <c r="Q2847" s="68">
        <v>187</v>
      </c>
      <c r="R2847" s="68">
        <v>272</v>
      </c>
      <c r="S2847" s="72">
        <f t="shared" si="356"/>
        <v>52.479996700698528</v>
      </c>
    </row>
    <row r="2848" spans="1:19" x14ac:dyDescent="0.25">
      <c r="A2848" s="68">
        <f t="shared" si="359"/>
        <v>2846</v>
      </c>
      <c r="B2848" s="68" t="s">
        <v>295</v>
      </c>
      <c r="C2848" s="68" t="s">
        <v>2575</v>
      </c>
      <c r="D2848" s="68" t="s">
        <v>2860</v>
      </c>
      <c r="E2848" s="68" t="str">
        <f t="shared" si="357"/>
        <v>OP</v>
      </c>
      <c r="F2848" s="68" t="s">
        <v>2574</v>
      </c>
      <c r="G2848" s="68">
        <f t="shared" si="358"/>
        <v>171</v>
      </c>
      <c r="H2848" s="68">
        <f t="shared" si="360"/>
        <v>1</v>
      </c>
      <c r="I2848" s="68" t="str">
        <f t="shared" si="353"/>
        <v>171_1_OP</v>
      </c>
      <c r="J2848" s="60">
        <v>57.6395951650236</v>
      </c>
      <c r="K2848" s="60">
        <v>23.4734119346213</v>
      </c>
      <c r="L2848" s="60">
        <v>21.181697645164999</v>
      </c>
      <c r="M2848" s="68">
        <v>28</v>
      </c>
      <c r="N2848" s="70">
        <f t="shared" si="354"/>
        <v>0.10784313725490197</v>
      </c>
      <c r="O2848" s="71">
        <v>79749131.532000005</v>
      </c>
      <c r="P2848" s="57">
        <f t="shared" si="355"/>
        <v>0.49728975336236836</v>
      </c>
      <c r="Q2848" s="68">
        <v>11</v>
      </c>
      <c r="R2848" s="68">
        <v>28</v>
      </c>
      <c r="S2848" s="72">
        <f t="shared" si="356"/>
        <v>34.098234914936633</v>
      </c>
    </row>
    <row r="2849" spans="1:19" x14ac:dyDescent="0.25">
      <c r="A2849" s="68">
        <f t="shared" si="359"/>
        <v>2847</v>
      </c>
      <c r="B2849" s="68" t="s">
        <v>295</v>
      </c>
      <c r="C2849" s="68" t="s">
        <v>2575</v>
      </c>
      <c r="D2849" s="68" t="s">
        <v>2893</v>
      </c>
      <c r="E2849" s="68" t="str">
        <f t="shared" si="357"/>
        <v>SOP</v>
      </c>
      <c r="F2849" s="68" t="s">
        <v>2574</v>
      </c>
      <c r="G2849" s="68">
        <f t="shared" si="358"/>
        <v>171</v>
      </c>
      <c r="H2849" s="68">
        <f t="shared" si="360"/>
        <v>1</v>
      </c>
      <c r="I2849" s="68" t="str">
        <f t="shared" si="353"/>
        <v>171_1_SOP</v>
      </c>
      <c r="J2849" s="60">
        <v>30.8453688685257</v>
      </c>
      <c r="K2849" s="60">
        <v>71.416569585858994</v>
      </c>
      <c r="L2849" s="60">
        <v>42.916132270610802</v>
      </c>
      <c r="M2849" s="68">
        <v>178</v>
      </c>
      <c r="N2849" s="70">
        <f t="shared" si="354"/>
        <v>0.89215686274509809</v>
      </c>
      <c r="O2849" s="71">
        <v>80618402.672727302</v>
      </c>
      <c r="P2849" s="57">
        <f t="shared" si="355"/>
        <v>0.50271024663763175</v>
      </c>
      <c r="Q2849" s="68">
        <v>91</v>
      </c>
      <c r="R2849" s="68">
        <v>178</v>
      </c>
      <c r="S2849" s="72">
        <f t="shared" si="356"/>
        <v>48.392690241665171</v>
      </c>
    </row>
    <row r="2850" spans="1:19" x14ac:dyDescent="0.25">
      <c r="A2850" s="68">
        <f t="shared" si="359"/>
        <v>2848</v>
      </c>
      <c r="B2850" s="68" t="s">
        <v>295</v>
      </c>
      <c r="C2850" s="68" t="s">
        <v>296</v>
      </c>
      <c r="D2850" s="68" t="s">
        <v>2399</v>
      </c>
      <c r="E2850" s="68" t="str">
        <f t="shared" si="357"/>
        <v>AD</v>
      </c>
      <c r="F2850" s="68" t="s">
        <v>294</v>
      </c>
      <c r="G2850" s="68">
        <f t="shared" si="358"/>
        <v>171</v>
      </c>
      <c r="H2850" s="68">
        <f t="shared" si="360"/>
        <v>2</v>
      </c>
      <c r="I2850" s="68" t="str">
        <f t="shared" si="353"/>
        <v>171_2_AD</v>
      </c>
      <c r="J2850" s="60">
        <v>14.858120282082799</v>
      </c>
      <c r="K2850" s="60">
        <v>31.980596302382001</v>
      </c>
      <c r="L2850" s="60">
        <v>32.840895959905097</v>
      </c>
      <c r="M2850" s="68">
        <v>932</v>
      </c>
      <c r="N2850" s="70">
        <f t="shared" si="354"/>
        <v>0.38767123287671235</v>
      </c>
      <c r="O2850" s="71">
        <v>321321827.44528598</v>
      </c>
      <c r="P2850" s="57">
        <f t="shared" si="355"/>
        <v>0.27799091093908823</v>
      </c>
      <c r="Q2850" s="68">
        <v>566</v>
      </c>
      <c r="R2850" s="68">
        <v>1253</v>
      </c>
      <c r="S2850" s="72">
        <f t="shared" si="356"/>
        <v>26.559870848123296</v>
      </c>
    </row>
    <row r="2851" spans="1:19" x14ac:dyDescent="0.25">
      <c r="A2851" s="68">
        <f t="shared" si="359"/>
        <v>2849</v>
      </c>
      <c r="B2851" s="68" t="s">
        <v>295</v>
      </c>
      <c r="C2851" s="68" t="s">
        <v>296</v>
      </c>
      <c r="D2851" s="68" t="s">
        <v>2456</v>
      </c>
      <c r="E2851" s="68" t="str">
        <f t="shared" si="357"/>
        <v>AR</v>
      </c>
      <c r="F2851" s="68" t="s">
        <v>294</v>
      </c>
      <c r="G2851" s="68">
        <f t="shared" si="358"/>
        <v>171</v>
      </c>
      <c r="H2851" s="68">
        <f t="shared" si="360"/>
        <v>2</v>
      </c>
      <c r="I2851" s="68" t="str">
        <f t="shared" si="353"/>
        <v>171_2_AR</v>
      </c>
      <c r="J2851" s="60">
        <v>48.449625573834403</v>
      </c>
      <c r="K2851" s="60">
        <v>7.9674826242453296</v>
      </c>
      <c r="L2851" s="60">
        <v>25.013501495751999</v>
      </c>
      <c r="M2851" s="68">
        <v>6</v>
      </c>
      <c r="N2851" s="70">
        <f t="shared" si="354"/>
        <v>4.10958904109589E-3</v>
      </c>
      <c r="O2851" s="71">
        <v>17591839.201401599</v>
      </c>
      <c r="P2851" s="57">
        <f t="shared" si="355"/>
        <v>1.521954310907906E-2</v>
      </c>
      <c r="Q2851" s="68">
        <v>6</v>
      </c>
      <c r="R2851" s="68">
        <v>6</v>
      </c>
      <c r="S2851" s="72">
        <f t="shared" si="356"/>
        <v>27.143536564610574</v>
      </c>
    </row>
    <row r="2852" spans="1:19" x14ac:dyDescent="0.25">
      <c r="A2852" s="68">
        <f t="shared" si="359"/>
        <v>2850</v>
      </c>
      <c r="B2852" s="68" t="s">
        <v>295</v>
      </c>
      <c r="C2852" s="68" t="s">
        <v>296</v>
      </c>
      <c r="D2852" s="68" t="s">
        <v>3088</v>
      </c>
      <c r="E2852" s="68" t="str">
        <f t="shared" si="357"/>
        <v>SERV</v>
      </c>
      <c r="F2852" s="68" t="s">
        <v>294</v>
      </c>
      <c r="G2852" s="68">
        <f t="shared" si="358"/>
        <v>171</v>
      </c>
      <c r="H2852" s="68">
        <f t="shared" si="360"/>
        <v>2</v>
      </c>
      <c r="I2852" s="68" t="str">
        <f t="shared" si="353"/>
        <v>171_2_SERV</v>
      </c>
      <c r="J2852" s="60">
        <v>16.044350106629601</v>
      </c>
      <c r="K2852" s="60">
        <v>40.842679912579399</v>
      </c>
      <c r="L2852" s="60">
        <v>47.396018110969102</v>
      </c>
      <c r="M2852" s="68">
        <v>2597</v>
      </c>
      <c r="N2852" s="70">
        <f t="shared" si="354"/>
        <v>0.60821917808219184</v>
      </c>
      <c r="O2852" s="71">
        <v>816958035.63242805</v>
      </c>
      <c r="P2852" s="57">
        <f t="shared" si="355"/>
        <v>0.70678954595183263</v>
      </c>
      <c r="Q2852" s="68">
        <v>888</v>
      </c>
      <c r="R2852" s="68">
        <v>2603</v>
      </c>
      <c r="S2852" s="72">
        <f t="shared" si="356"/>
        <v>34.761016043392701</v>
      </c>
    </row>
    <row r="2853" spans="1:19" x14ac:dyDescent="0.25">
      <c r="A2853" s="68">
        <f t="shared" si="359"/>
        <v>2851</v>
      </c>
      <c r="B2853" s="68" t="s">
        <v>295</v>
      </c>
      <c r="C2853" s="68" t="s">
        <v>1883</v>
      </c>
      <c r="D2853" s="68" t="s">
        <v>2399</v>
      </c>
      <c r="E2853" s="68" t="str">
        <f t="shared" si="357"/>
        <v>AD</v>
      </c>
      <c r="F2853" s="68" t="s">
        <v>1882</v>
      </c>
      <c r="G2853" s="68">
        <f t="shared" si="358"/>
        <v>171</v>
      </c>
      <c r="H2853" s="68">
        <f t="shared" si="360"/>
        <v>3</v>
      </c>
      <c r="I2853" s="68" t="str">
        <f t="shared" si="353"/>
        <v>171_3_AD</v>
      </c>
      <c r="J2853" s="60">
        <v>40.941892049021497</v>
      </c>
      <c r="K2853" s="60">
        <v>12.9143289870667</v>
      </c>
      <c r="L2853" s="60">
        <v>19.790342384713899</v>
      </c>
      <c r="M2853" s="68">
        <v>37</v>
      </c>
      <c r="N2853" s="70">
        <f t="shared" si="354"/>
        <v>1</v>
      </c>
      <c r="O2853" s="71">
        <v>13375622.3747418</v>
      </c>
      <c r="P2853" s="57">
        <f t="shared" si="355"/>
        <v>1</v>
      </c>
      <c r="Q2853" s="68">
        <v>16</v>
      </c>
      <c r="R2853" s="68">
        <v>37</v>
      </c>
      <c r="S2853" s="72">
        <f t="shared" si="356"/>
        <v>24.548854473600699</v>
      </c>
    </row>
    <row r="2854" spans="1:19" x14ac:dyDescent="0.25">
      <c r="A2854" s="68">
        <f t="shared" si="359"/>
        <v>2852</v>
      </c>
      <c r="B2854" s="68" t="s">
        <v>1857</v>
      </c>
      <c r="C2854" s="68" t="s">
        <v>1858</v>
      </c>
      <c r="D2854" s="68" t="s">
        <v>2399</v>
      </c>
      <c r="E2854" s="68" t="str">
        <f t="shared" si="357"/>
        <v>AD</v>
      </c>
      <c r="F2854" s="68" t="s">
        <v>1856</v>
      </c>
      <c r="G2854" s="68">
        <f t="shared" si="358"/>
        <v>172</v>
      </c>
      <c r="H2854" s="68">
        <f t="shared" si="360"/>
        <v>1</v>
      </c>
      <c r="I2854" s="68" t="str">
        <f t="shared" si="353"/>
        <v>172_1_AD</v>
      </c>
      <c r="J2854" s="60">
        <v>19.489882784991099</v>
      </c>
      <c r="K2854" s="60">
        <v>35.772690450967701</v>
      </c>
      <c r="L2854" s="60">
        <v>44.024997613711001</v>
      </c>
      <c r="M2854" s="68">
        <v>542</v>
      </c>
      <c r="N2854" s="70">
        <f t="shared" si="354"/>
        <v>1</v>
      </c>
      <c r="O2854" s="71">
        <v>1483148137.1199901</v>
      </c>
      <c r="P2854" s="57">
        <f t="shared" si="355"/>
        <v>1</v>
      </c>
      <c r="Q2854" s="68">
        <v>507</v>
      </c>
      <c r="R2854" s="68">
        <v>2882</v>
      </c>
      <c r="S2854" s="72">
        <f t="shared" si="356"/>
        <v>33.095856949889935</v>
      </c>
    </row>
    <row r="2855" spans="1:19" x14ac:dyDescent="0.25">
      <c r="A2855" s="68">
        <f t="shared" si="359"/>
        <v>2853</v>
      </c>
      <c r="B2855" s="68" t="s">
        <v>1857</v>
      </c>
      <c r="C2855" s="68" t="s">
        <v>2842</v>
      </c>
      <c r="D2855" s="68" t="s">
        <v>2860</v>
      </c>
      <c r="E2855" s="68" t="str">
        <f t="shared" si="357"/>
        <v>OP</v>
      </c>
      <c r="F2855" s="68" t="s">
        <v>2841</v>
      </c>
      <c r="G2855" s="68">
        <f t="shared" si="358"/>
        <v>172</v>
      </c>
      <c r="H2855" s="68">
        <f t="shared" si="360"/>
        <v>2</v>
      </c>
      <c r="I2855" s="68" t="str">
        <f t="shared" si="353"/>
        <v>172_2_OP</v>
      </c>
      <c r="J2855" s="60">
        <v>59.634805212977099</v>
      </c>
      <c r="K2855" s="60">
        <v>42.878320725017701</v>
      </c>
      <c r="L2855" s="60">
        <v>10.2415086778675</v>
      </c>
      <c r="M2855" s="68">
        <v>28</v>
      </c>
      <c r="N2855" s="70">
        <f t="shared" si="354"/>
        <v>0.10810810810810811</v>
      </c>
      <c r="O2855" s="71">
        <v>20598530.399999999</v>
      </c>
      <c r="P2855" s="57">
        <f t="shared" si="355"/>
        <v>9.3753214328999843E-2</v>
      </c>
      <c r="Q2855" s="68">
        <v>16</v>
      </c>
      <c r="R2855" s="68">
        <v>28</v>
      </c>
      <c r="S2855" s="72">
        <f t="shared" si="356"/>
        <v>37.584878205287431</v>
      </c>
    </row>
    <row r="2856" spans="1:19" x14ac:dyDescent="0.25">
      <c r="A2856" s="68">
        <f t="shared" si="359"/>
        <v>2854</v>
      </c>
      <c r="B2856" s="68" t="s">
        <v>1857</v>
      </c>
      <c r="C2856" s="68" t="s">
        <v>2842</v>
      </c>
      <c r="D2856" s="68" t="s">
        <v>3088</v>
      </c>
      <c r="E2856" s="68" t="str">
        <f t="shared" si="357"/>
        <v>SERV</v>
      </c>
      <c r="F2856" s="68" t="s">
        <v>2841</v>
      </c>
      <c r="G2856" s="68">
        <f t="shared" si="358"/>
        <v>172</v>
      </c>
      <c r="H2856" s="68">
        <f t="shared" si="360"/>
        <v>2</v>
      </c>
      <c r="I2856" s="68" t="str">
        <f t="shared" si="353"/>
        <v>172_2_SERV</v>
      </c>
      <c r="J2856" s="60">
        <v>11.342250453784599</v>
      </c>
      <c r="K2856" s="60">
        <v>78.408368793247703</v>
      </c>
      <c r="L2856" s="60">
        <v>41.789539675097203</v>
      </c>
      <c r="M2856" s="68">
        <v>237</v>
      </c>
      <c r="N2856" s="70">
        <f t="shared" si="354"/>
        <v>0.89189189189189189</v>
      </c>
      <c r="O2856" s="71">
        <v>199111594.18000001</v>
      </c>
      <c r="P2856" s="57">
        <f t="shared" si="355"/>
        <v>0.90624678567100014</v>
      </c>
      <c r="Q2856" s="68">
        <v>132</v>
      </c>
      <c r="R2856" s="68">
        <v>280</v>
      </c>
      <c r="S2856" s="72">
        <f t="shared" si="356"/>
        <v>43.846719640709836</v>
      </c>
    </row>
    <row r="2857" spans="1:19" x14ac:dyDescent="0.25">
      <c r="A2857" s="68">
        <f t="shared" si="359"/>
        <v>2855</v>
      </c>
      <c r="B2857" s="68" t="s">
        <v>268</v>
      </c>
      <c r="C2857" s="68" t="s">
        <v>2458</v>
      </c>
      <c r="D2857" s="68" t="s">
        <v>2860</v>
      </c>
      <c r="E2857" s="68" t="str">
        <f t="shared" si="357"/>
        <v>OP</v>
      </c>
      <c r="F2857" s="68">
        <v>40100993</v>
      </c>
      <c r="G2857" s="68">
        <f t="shared" si="358"/>
        <v>173</v>
      </c>
      <c r="H2857" s="68">
        <f t="shared" si="360"/>
        <v>1</v>
      </c>
      <c r="I2857" s="68" t="str">
        <f t="shared" si="353"/>
        <v>173_1_OP</v>
      </c>
      <c r="J2857" s="60">
        <v>31.766491943542899</v>
      </c>
      <c r="K2857" s="60">
        <v>33.129649952581701</v>
      </c>
      <c r="L2857" s="60">
        <v>21.559532073247102</v>
      </c>
      <c r="M2857" s="68">
        <v>41</v>
      </c>
      <c r="N2857" s="70">
        <f t="shared" si="354"/>
        <v>0.875</v>
      </c>
      <c r="O2857" s="71">
        <v>241326002</v>
      </c>
      <c r="P2857" s="57">
        <f t="shared" si="355"/>
        <v>0.99443286483215276</v>
      </c>
      <c r="Q2857" s="68">
        <v>21</v>
      </c>
      <c r="R2857" s="68">
        <v>41</v>
      </c>
      <c r="S2857" s="72">
        <f t="shared" si="356"/>
        <v>28.818557989790566</v>
      </c>
    </row>
    <row r="2858" spans="1:19" x14ac:dyDescent="0.25">
      <c r="A2858" s="68">
        <f t="shared" si="359"/>
        <v>2856</v>
      </c>
      <c r="B2858" s="68" t="s">
        <v>268</v>
      </c>
      <c r="C2858" s="68" t="s">
        <v>2458</v>
      </c>
      <c r="D2858" s="68" t="s">
        <v>2893</v>
      </c>
      <c r="E2858" s="68" t="str">
        <f t="shared" si="357"/>
        <v>SOP</v>
      </c>
      <c r="F2858" s="68">
        <v>40100993</v>
      </c>
      <c r="G2858" s="68">
        <f t="shared" si="358"/>
        <v>173</v>
      </c>
      <c r="H2858" s="68">
        <f t="shared" si="360"/>
        <v>1</v>
      </c>
      <c r="I2858" s="68" t="str">
        <f t="shared" si="353"/>
        <v>173_1_SOP</v>
      </c>
      <c r="J2858" s="60">
        <v>58.734998463876501</v>
      </c>
      <c r="K2858" s="60">
        <v>27.4195619688054</v>
      </c>
      <c r="L2858" s="60">
        <v>44.8520210167258</v>
      </c>
      <c r="M2858" s="68">
        <v>3</v>
      </c>
      <c r="N2858" s="70">
        <f t="shared" si="354"/>
        <v>0.125</v>
      </c>
      <c r="O2858" s="71">
        <v>1351015.76</v>
      </c>
      <c r="P2858" s="57">
        <f t="shared" si="355"/>
        <v>5.5671351678473011E-3</v>
      </c>
      <c r="Q2858" s="68">
        <v>3</v>
      </c>
      <c r="R2858" s="68">
        <v>3</v>
      </c>
      <c r="S2858" s="72">
        <f t="shared" si="356"/>
        <v>43.668860483135894</v>
      </c>
    </row>
    <row r="2859" spans="1:19" x14ac:dyDescent="0.25">
      <c r="A2859" s="68">
        <f t="shared" si="359"/>
        <v>2857</v>
      </c>
      <c r="B2859" s="68" t="s">
        <v>268</v>
      </c>
      <c r="C2859" s="68" t="s">
        <v>1632</v>
      </c>
      <c r="D2859" s="68" t="s">
        <v>2399</v>
      </c>
      <c r="E2859" s="68" t="str">
        <f t="shared" si="357"/>
        <v>AD</v>
      </c>
      <c r="F2859" s="68">
        <v>40100992</v>
      </c>
      <c r="G2859" s="68">
        <f t="shared" si="358"/>
        <v>173</v>
      </c>
      <c r="H2859" s="68">
        <f t="shared" si="360"/>
        <v>2</v>
      </c>
      <c r="I2859" s="68" t="str">
        <f t="shared" si="353"/>
        <v>173_2_AD</v>
      </c>
      <c r="J2859" s="60">
        <v>2.5258333452879098</v>
      </c>
      <c r="K2859" s="60">
        <v>20.9603991326284</v>
      </c>
      <c r="L2859" s="60">
        <v>17.408395630435301</v>
      </c>
      <c r="M2859" s="68">
        <v>112</v>
      </c>
      <c r="N2859" s="70">
        <f t="shared" si="354"/>
        <v>0.72594752186588918</v>
      </c>
      <c r="O2859" s="71">
        <v>1205381396.5999899</v>
      </c>
      <c r="P2859" s="57">
        <f t="shared" si="355"/>
        <v>0.34211824568846438</v>
      </c>
      <c r="Q2859" s="68">
        <v>249</v>
      </c>
      <c r="R2859" s="68">
        <v>538</v>
      </c>
      <c r="S2859" s="72">
        <f t="shared" si="356"/>
        <v>13.63154270278387</v>
      </c>
    </row>
    <row r="2860" spans="1:19" x14ac:dyDescent="0.25">
      <c r="A2860" s="68">
        <f t="shared" si="359"/>
        <v>2858</v>
      </c>
      <c r="B2860" s="68" t="s">
        <v>268</v>
      </c>
      <c r="C2860" s="68" t="s">
        <v>1632</v>
      </c>
      <c r="D2860" s="68" t="s">
        <v>3088</v>
      </c>
      <c r="E2860" s="68" t="str">
        <f t="shared" si="357"/>
        <v>SERV</v>
      </c>
      <c r="F2860" s="68">
        <v>40100992</v>
      </c>
      <c r="G2860" s="68">
        <f t="shared" si="358"/>
        <v>173</v>
      </c>
      <c r="H2860" s="68">
        <f t="shared" si="360"/>
        <v>2</v>
      </c>
      <c r="I2860" s="68" t="str">
        <f t="shared" si="353"/>
        <v>173_2_SERV</v>
      </c>
      <c r="J2860" s="60">
        <v>6.39146531620744</v>
      </c>
      <c r="K2860" s="60">
        <v>21.838905721049802</v>
      </c>
      <c r="L2860" s="60">
        <v>18.703202001695601</v>
      </c>
      <c r="M2860" s="68">
        <v>96</v>
      </c>
      <c r="N2860" s="70">
        <f t="shared" si="354"/>
        <v>0.27405247813411077</v>
      </c>
      <c r="O2860" s="71">
        <v>2317907442.2467399</v>
      </c>
      <c r="P2860" s="57">
        <f t="shared" si="355"/>
        <v>0.65788175431153562</v>
      </c>
      <c r="Q2860" s="68">
        <v>94</v>
      </c>
      <c r="R2860" s="68">
        <v>177</v>
      </c>
      <c r="S2860" s="72">
        <f t="shared" si="356"/>
        <v>15.644524346317615</v>
      </c>
    </row>
    <row r="2861" spans="1:19" x14ac:dyDescent="0.25">
      <c r="A2861" s="68">
        <f t="shared" si="359"/>
        <v>2859</v>
      </c>
      <c r="B2861" s="68" t="s">
        <v>268</v>
      </c>
      <c r="C2861" s="68" t="s">
        <v>1063</v>
      </c>
      <c r="D2861" s="68" t="s">
        <v>2399</v>
      </c>
      <c r="E2861" s="68" t="str">
        <f t="shared" si="357"/>
        <v>AD</v>
      </c>
      <c r="F2861" s="68">
        <v>40100985</v>
      </c>
      <c r="G2861" s="68">
        <f t="shared" si="358"/>
        <v>173</v>
      </c>
      <c r="H2861" s="68">
        <f t="shared" si="360"/>
        <v>3</v>
      </c>
      <c r="I2861" s="68" t="str">
        <f t="shared" si="353"/>
        <v>173_3_AD</v>
      </c>
      <c r="J2861" s="60">
        <v>0.162095639794857</v>
      </c>
      <c r="K2861" s="60">
        <v>17.240266902929299</v>
      </c>
      <c r="L2861" s="60">
        <v>31.441336786043099</v>
      </c>
      <c r="M2861" s="68">
        <v>9</v>
      </c>
      <c r="N2861" s="70">
        <f t="shared" si="354"/>
        <v>0.73333333333333328</v>
      </c>
      <c r="O2861" s="71">
        <v>6814734.2999999998</v>
      </c>
      <c r="P2861" s="57">
        <f t="shared" si="355"/>
        <v>5.9875315259603934E-2</v>
      </c>
      <c r="Q2861" s="68">
        <v>66</v>
      </c>
      <c r="R2861" s="68">
        <v>91</v>
      </c>
      <c r="S2861" s="72">
        <f t="shared" si="356"/>
        <v>16.281233109589085</v>
      </c>
    </row>
    <row r="2862" spans="1:19" x14ac:dyDescent="0.25">
      <c r="A2862" s="68">
        <f t="shared" si="359"/>
        <v>2860</v>
      </c>
      <c r="B2862" s="68" t="s">
        <v>268</v>
      </c>
      <c r="C2862" s="68" t="s">
        <v>1063</v>
      </c>
      <c r="D2862" s="68" t="s">
        <v>3088</v>
      </c>
      <c r="E2862" s="68" t="str">
        <f t="shared" si="357"/>
        <v>SERV</v>
      </c>
      <c r="F2862" s="68">
        <v>40100985</v>
      </c>
      <c r="G2862" s="68">
        <f t="shared" si="358"/>
        <v>173</v>
      </c>
      <c r="H2862" s="68">
        <f t="shared" si="360"/>
        <v>3</v>
      </c>
      <c r="I2862" s="68" t="str">
        <f t="shared" si="353"/>
        <v>173_3_SERV</v>
      </c>
      <c r="J2862" s="60">
        <v>9.4433962202945807</v>
      </c>
      <c r="K2862" s="60">
        <v>8.7515923001564193</v>
      </c>
      <c r="L2862" s="60">
        <v>17.395413512242801</v>
      </c>
      <c r="M2862" s="68">
        <v>19</v>
      </c>
      <c r="N2862" s="70">
        <f t="shared" si="354"/>
        <v>0.26666666666666666</v>
      </c>
      <c r="O2862" s="71">
        <v>107000688.14</v>
      </c>
      <c r="P2862" s="57">
        <f t="shared" si="355"/>
        <v>0.94012468474039612</v>
      </c>
      <c r="Q2862" s="68">
        <v>24</v>
      </c>
      <c r="R2862" s="68">
        <v>57</v>
      </c>
      <c r="S2862" s="72">
        <f t="shared" si="356"/>
        <v>11.863467344231267</v>
      </c>
    </row>
    <row r="2863" spans="1:19" x14ac:dyDescent="0.25">
      <c r="A2863" s="68">
        <f t="shared" si="359"/>
        <v>2861</v>
      </c>
      <c r="B2863" s="68" t="s">
        <v>268</v>
      </c>
      <c r="C2863" s="68" t="s">
        <v>998</v>
      </c>
      <c r="D2863" s="68" t="s">
        <v>2399</v>
      </c>
      <c r="E2863" s="68" t="str">
        <f t="shared" si="357"/>
        <v>AD</v>
      </c>
      <c r="F2863" s="68">
        <v>40100988</v>
      </c>
      <c r="G2863" s="68">
        <f t="shared" si="358"/>
        <v>173</v>
      </c>
      <c r="H2863" s="68">
        <f t="shared" si="360"/>
        <v>4</v>
      </c>
      <c r="I2863" s="68" t="str">
        <f t="shared" si="353"/>
        <v>173_4_AD</v>
      </c>
      <c r="J2863" s="60">
        <v>7.63375819893868</v>
      </c>
      <c r="K2863" s="60">
        <v>31.6195137352315</v>
      </c>
      <c r="L2863" s="60">
        <v>20.3085359368553</v>
      </c>
      <c r="M2863" s="68">
        <v>9</v>
      </c>
      <c r="N2863" s="70">
        <f t="shared" si="354"/>
        <v>0.61290322580645162</v>
      </c>
      <c r="O2863" s="71">
        <v>11167562.640000001</v>
      </c>
      <c r="P2863" s="57">
        <f t="shared" si="355"/>
        <v>0.27196086272251391</v>
      </c>
      <c r="Q2863" s="68">
        <v>19</v>
      </c>
      <c r="R2863" s="68">
        <v>28</v>
      </c>
      <c r="S2863" s="72">
        <f t="shared" si="356"/>
        <v>19.853935957008492</v>
      </c>
    </row>
    <row r="2864" spans="1:19" x14ac:dyDescent="0.25">
      <c r="A2864" s="68">
        <f t="shared" si="359"/>
        <v>2862</v>
      </c>
      <c r="B2864" s="68" t="s">
        <v>268</v>
      </c>
      <c r="C2864" s="68" t="s">
        <v>998</v>
      </c>
      <c r="D2864" s="68" t="s">
        <v>3088</v>
      </c>
      <c r="E2864" s="68" t="str">
        <f t="shared" si="357"/>
        <v>SERV</v>
      </c>
      <c r="F2864" s="68">
        <v>40100988</v>
      </c>
      <c r="G2864" s="68">
        <f t="shared" si="358"/>
        <v>173</v>
      </c>
      <c r="H2864" s="68">
        <f t="shared" si="360"/>
        <v>4</v>
      </c>
      <c r="I2864" s="68" t="str">
        <f t="shared" si="353"/>
        <v>173_4_SERV</v>
      </c>
      <c r="J2864" s="60">
        <v>15.790906283222199</v>
      </c>
      <c r="K2864" s="60">
        <v>33.418317763135903</v>
      </c>
      <c r="L2864" s="60">
        <v>31.676665274512299</v>
      </c>
      <c r="M2864" s="68">
        <v>12</v>
      </c>
      <c r="N2864" s="70">
        <f t="shared" si="354"/>
        <v>0.38709677419354838</v>
      </c>
      <c r="O2864" s="71">
        <v>29895561.399999999</v>
      </c>
      <c r="P2864" s="57">
        <f t="shared" si="355"/>
        <v>0.72803913727748604</v>
      </c>
      <c r="Q2864" s="68">
        <v>12</v>
      </c>
      <c r="R2864" s="68">
        <v>21</v>
      </c>
      <c r="S2864" s="72">
        <f t="shared" si="356"/>
        <v>26.961963106956802</v>
      </c>
    </row>
    <row r="2865" spans="1:19" x14ac:dyDescent="0.25">
      <c r="A2865" s="68">
        <f t="shared" si="359"/>
        <v>2863</v>
      </c>
      <c r="B2865" s="68" t="s">
        <v>268</v>
      </c>
      <c r="C2865" s="68" t="s">
        <v>608</v>
      </c>
      <c r="D2865" s="68" t="s">
        <v>2399</v>
      </c>
      <c r="E2865" s="68" t="str">
        <f t="shared" si="357"/>
        <v>AD</v>
      </c>
      <c r="F2865" s="68">
        <v>40100991</v>
      </c>
      <c r="G2865" s="68">
        <f t="shared" si="358"/>
        <v>173</v>
      </c>
      <c r="H2865" s="68">
        <f t="shared" si="360"/>
        <v>5</v>
      </c>
      <c r="I2865" s="68" t="str">
        <f t="shared" si="353"/>
        <v>173_5_AD</v>
      </c>
      <c r="J2865" s="60">
        <v>17.167113108887801</v>
      </c>
      <c r="K2865" s="60">
        <v>24.854006977758399</v>
      </c>
      <c r="L2865" s="60">
        <v>8.4046016231878298</v>
      </c>
      <c r="M2865" s="68">
        <v>11</v>
      </c>
      <c r="N2865" s="70">
        <f t="shared" si="354"/>
        <v>0.69230769230769229</v>
      </c>
      <c r="O2865" s="71">
        <v>34504167.100000001</v>
      </c>
      <c r="P2865" s="57">
        <f t="shared" si="355"/>
        <v>0.40485307330075843</v>
      </c>
      <c r="Q2865" s="68">
        <v>45</v>
      </c>
      <c r="R2865" s="68">
        <v>74</v>
      </c>
      <c r="S2865" s="72">
        <f t="shared" si="356"/>
        <v>16.80857390327801</v>
      </c>
    </row>
    <row r="2866" spans="1:19" x14ac:dyDescent="0.25">
      <c r="A2866" s="68">
        <f t="shared" si="359"/>
        <v>2864</v>
      </c>
      <c r="B2866" s="68" t="s">
        <v>268</v>
      </c>
      <c r="C2866" s="68" t="s">
        <v>608</v>
      </c>
      <c r="D2866" s="68" t="s">
        <v>3088</v>
      </c>
      <c r="E2866" s="68" t="str">
        <f t="shared" si="357"/>
        <v>SERV</v>
      </c>
      <c r="F2866" s="68">
        <v>40100991</v>
      </c>
      <c r="G2866" s="68">
        <f t="shared" si="358"/>
        <v>173</v>
      </c>
      <c r="H2866" s="68">
        <f t="shared" si="360"/>
        <v>5</v>
      </c>
      <c r="I2866" s="68" t="str">
        <f t="shared" si="353"/>
        <v>173_5_SERV</v>
      </c>
      <c r="J2866" s="60">
        <v>3.6701143102032199</v>
      </c>
      <c r="K2866" s="60">
        <v>13.568488803408799</v>
      </c>
      <c r="L2866" s="60">
        <v>9.1967573025019593</v>
      </c>
      <c r="M2866" s="68">
        <v>14</v>
      </c>
      <c r="N2866" s="70">
        <f t="shared" si="354"/>
        <v>0.30769230769230771</v>
      </c>
      <c r="O2866" s="71">
        <v>50722225.82</v>
      </c>
      <c r="P2866" s="57">
        <f t="shared" si="355"/>
        <v>0.59514692669924152</v>
      </c>
      <c r="Q2866" s="68">
        <v>20</v>
      </c>
      <c r="R2866" s="68">
        <v>36</v>
      </c>
      <c r="S2866" s="72">
        <f t="shared" si="356"/>
        <v>8.8117868053713266</v>
      </c>
    </row>
    <row r="2867" spans="1:19" x14ac:dyDescent="0.25">
      <c r="A2867" s="68">
        <f t="shared" si="359"/>
        <v>2865</v>
      </c>
      <c r="B2867" s="68" t="s">
        <v>268</v>
      </c>
      <c r="C2867" s="68" t="s">
        <v>1093</v>
      </c>
      <c r="D2867" s="68" t="s">
        <v>2399</v>
      </c>
      <c r="E2867" s="68" t="str">
        <f t="shared" si="357"/>
        <v>AD</v>
      </c>
      <c r="F2867" s="68">
        <v>40100997</v>
      </c>
      <c r="G2867" s="68">
        <f t="shared" si="358"/>
        <v>173</v>
      </c>
      <c r="H2867" s="68">
        <f t="shared" si="360"/>
        <v>6</v>
      </c>
      <c r="I2867" s="68" t="str">
        <f t="shared" si="353"/>
        <v>173_6_AD</v>
      </c>
      <c r="J2867" s="60">
        <v>0.14559271714768701</v>
      </c>
      <c r="K2867" s="60">
        <v>19.3870025297844</v>
      </c>
      <c r="L2867" s="60">
        <v>9.8731421557283099</v>
      </c>
      <c r="M2867" s="68">
        <v>16</v>
      </c>
      <c r="N2867" s="70">
        <f t="shared" si="354"/>
        <v>0.87179487179487181</v>
      </c>
      <c r="O2867" s="71">
        <v>16987483.269999899</v>
      </c>
      <c r="P2867" s="57">
        <f t="shared" si="355"/>
        <v>0.37861537635332621</v>
      </c>
      <c r="Q2867" s="68">
        <v>68</v>
      </c>
      <c r="R2867" s="68">
        <v>126</v>
      </c>
      <c r="S2867" s="72">
        <f t="shared" si="356"/>
        <v>9.8019124675534659</v>
      </c>
    </row>
    <row r="2868" spans="1:19" x14ac:dyDescent="0.25">
      <c r="A2868" s="68">
        <f t="shared" si="359"/>
        <v>2866</v>
      </c>
      <c r="B2868" s="68" t="s">
        <v>268</v>
      </c>
      <c r="C2868" s="68" t="s">
        <v>1093</v>
      </c>
      <c r="D2868" s="68" t="s">
        <v>3088</v>
      </c>
      <c r="E2868" s="68" t="str">
        <f t="shared" si="357"/>
        <v>SERV</v>
      </c>
      <c r="F2868" s="68">
        <v>40100997</v>
      </c>
      <c r="G2868" s="68">
        <f t="shared" si="358"/>
        <v>173</v>
      </c>
      <c r="H2868" s="68">
        <f t="shared" si="360"/>
        <v>6</v>
      </c>
      <c r="I2868" s="68" t="str">
        <f t="shared" si="353"/>
        <v>173_6_SERV</v>
      </c>
      <c r="J2868" s="60">
        <v>12.5123400840894</v>
      </c>
      <c r="K2868" s="60">
        <v>20.487402501177002</v>
      </c>
      <c r="L2868" s="60">
        <v>4.6208140973123797</v>
      </c>
      <c r="M2868" s="68">
        <v>13</v>
      </c>
      <c r="N2868" s="70">
        <f t="shared" si="354"/>
        <v>0.12820512820512819</v>
      </c>
      <c r="O2868" s="71">
        <v>27879905.460000001</v>
      </c>
      <c r="P2868" s="57">
        <f t="shared" si="355"/>
        <v>0.62138462364667379</v>
      </c>
      <c r="Q2868" s="68">
        <v>10</v>
      </c>
      <c r="R2868" s="68">
        <v>22</v>
      </c>
      <c r="S2868" s="72">
        <f t="shared" si="356"/>
        <v>12.540185560859593</v>
      </c>
    </row>
    <row r="2869" spans="1:19" x14ac:dyDescent="0.25">
      <c r="A2869" s="68">
        <f t="shared" si="359"/>
        <v>2867</v>
      </c>
      <c r="B2869" s="68" t="s">
        <v>268</v>
      </c>
      <c r="C2869" s="68" t="s">
        <v>888</v>
      </c>
      <c r="D2869" s="68" t="s">
        <v>2399</v>
      </c>
      <c r="E2869" s="68" t="str">
        <f t="shared" si="357"/>
        <v>AD</v>
      </c>
      <c r="F2869" s="68">
        <v>40100986</v>
      </c>
      <c r="G2869" s="68">
        <f t="shared" si="358"/>
        <v>173</v>
      </c>
      <c r="H2869" s="68">
        <f t="shared" si="360"/>
        <v>7</v>
      </c>
      <c r="I2869" s="68" t="str">
        <f t="shared" si="353"/>
        <v>173_7_AD</v>
      </c>
      <c r="J2869" s="60">
        <v>0.64400867905225501</v>
      </c>
      <c r="K2869" s="60">
        <v>33.242026593725903</v>
      </c>
      <c r="L2869" s="60">
        <v>17.777053524467501</v>
      </c>
      <c r="M2869" s="68">
        <v>13</v>
      </c>
      <c r="N2869" s="70">
        <f t="shared" si="354"/>
        <v>0.80412371134020622</v>
      </c>
      <c r="O2869" s="71">
        <v>11990504.67</v>
      </c>
      <c r="P2869" s="57">
        <f t="shared" si="355"/>
        <v>0.19375689326075909</v>
      </c>
      <c r="Q2869" s="68">
        <v>78</v>
      </c>
      <c r="R2869" s="68">
        <v>143</v>
      </c>
      <c r="S2869" s="72">
        <f t="shared" si="356"/>
        <v>17.221029599081888</v>
      </c>
    </row>
    <row r="2870" spans="1:19" x14ac:dyDescent="0.25">
      <c r="A2870" s="68">
        <f t="shared" si="359"/>
        <v>2868</v>
      </c>
      <c r="B2870" s="68" t="s">
        <v>268</v>
      </c>
      <c r="C2870" s="68" t="s">
        <v>888</v>
      </c>
      <c r="D2870" s="68" t="s">
        <v>3088</v>
      </c>
      <c r="E2870" s="68" t="str">
        <f t="shared" si="357"/>
        <v>SERV</v>
      </c>
      <c r="F2870" s="68">
        <v>40100986</v>
      </c>
      <c r="G2870" s="68">
        <f t="shared" si="358"/>
        <v>173</v>
      </c>
      <c r="H2870" s="68">
        <f t="shared" si="360"/>
        <v>7</v>
      </c>
      <c r="I2870" s="68" t="str">
        <f t="shared" si="353"/>
        <v>173_7_SERV</v>
      </c>
      <c r="J2870" s="60">
        <v>9.3174684868198092</v>
      </c>
      <c r="K2870" s="60">
        <v>17.234276581727499</v>
      </c>
      <c r="L2870" s="60">
        <v>15.655897230695199</v>
      </c>
      <c r="M2870" s="68">
        <v>21</v>
      </c>
      <c r="N2870" s="70">
        <f t="shared" si="354"/>
        <v>0.19587628865979381</v>
      </c>
      <c r="O2870" s="71">
        <v>49893769.32</v>
      </c>
      <c r="P2870" s="57">
        <f t="shared" si="355"/>
        <v>0.80624310673924093</v>
      </c>
      <c r="Q2870" s="68">
        <v>19</v>
      </c>
      <c r="R2870" s="68">
        <v>46</v>
      </c>
      <c r="S2870" s="72">
        <f t="shared" si="356"/>
        <v>14.069214099747503</v>
      </c>
    </row>
    <row r="2871" spans="1:19" x14ac:dyDescent="0.25">
      <c r="A2871" s="68">
        <f t="shared" si="359"/>
        <v>2869</v>
      </c>
      <c r="B2871" s="68" t="s">
        <v>268</v>
      </c>
      <c r="C2871" s="68" t="s">
        <v>269</v>
      </c>
      <c r="D2871" s="68" t="s">
        <v>2399</v>
      </c>
      <c r="E2871" s="68" t="str">
        <f t="shared" si="357"/>
        <v>AD</v>
      </c>
      <c r="F2871" s="68">
        <v>40100987</v>
      </c>
      <c r="G2871" s="68">
        <f t="shared" si="358"/>
        <v>173</v>
      </c>
      <c r="H2871" s="68">
        <f t="shared" si="360"/>
        <v>8</v>
      </c>
      <c r="I2871" s="68" t="str">
        <f t="shared" si="353"/>
        <v>173_8_AD</v>
      </c>
      <c r="J2871" s="60">
        <v>16.4124653565909</v>
      </c>
      <c r="K2871" s="60">
        <v>32.302967890201103</v>
      </c>
      <c r="L2871" s="60">
        <v>19.864390947375</v>
      </c>
      <c r="M2871" s="68">
        <v>12</v>
      </c>
      <c r="N2871" s="70">
        <f t="shared" si="354"/>
        <v>0.75757575757575757</v>
      </c>
      <c r="O2871" s="71">
        <v>41151540.57</v>
      </c>
      <c r="P2871" s="57">
        <f t="shared" si="355"/>
        <v>0.36903763224209257</v>
      </c>
      <c r="Q2871" s="68">
        <v>75</v>
      </c>
      <c r="R2871" s="68">
        <v>118</v>
      </c>
      <c r="S2871" s="72">
        <f t="shared" si="356"/>
        <v>22.859941398055668</v>
      </c>
    </row>
    <row r="2872" spans="1:19" x14ac:dyDescent="0.25">
      <c r="A2872" s="68">
        <f t="shared" si="359"/>
        <v>2870</v>
      </c>
      <c r="B2872" s="68" t="s">
        <v>268</v>
      </c>
      <c r="C2872" s="68" t="s">
        <v>269</v>
      </c>
      <c r="D2872" s="68" t="s">
        <v>3088</v>
      </c>
      <c r="E2872" s="68" t="str">
        <f t="shared" si="357"/>
        <v>SERV</v>
      </c>
      <c r="F2872" s="68">
        <v>40100987</v>
      </c>
      <c r="G2872" s="68">
        <f t="shared" si="358"/>
        <v>173</v>
      </c>
      <c r="H2872" s="68">
        <f t="shared" si="360"/>
        <v>8</v>
      </c>
      <c r="I2872" s="68" t="str">
        <f t="shared" si="353"/>
        <v>173_8_SERV</v>
      </c>
      <c r="J2872" s="60">
        <v>3.7906717808904098</v>
      </c>
      <c r="K2872" s="60">
        <v>30.968366618738202</v>
      </c>
      <c r="L2872" s="60">
        <v>19.145336319360599</v>
      </c>
      <c r="M2872" s="68">
        <v>21</v>
      </c>
      <c r="N2872" s="70">
        <f t="shared" si="354"/>
        <v>0.24242424242424243</v>
      </c>
      <c r="O2872" s="71">
        <v>70358877.269999996</v>
      </c>
      <c r="P2872" s="57">
        <f t="shared" si="355"/>
        <v>0.63096236775790737</v>
      </c>
      <c r="Q2872" s="68">
        <v>24</v>
      </c>
      <c r="R2872" s="68">
        <v>60</v>
      </c>
      <c r="S2872" s="72">
        <f t="shared" si="356"/>
        <v>17.968124906329734</v>
      </c>
    </row>
    <row r="2873" spans="1:19" x14ac:dyDescent="0.25">
      <c r="A2873" s="68">
        <f t="shared" si="359"/>
        <v>2871</v>
      </c>
      <c r="B2873" s="68" t="s">
        <v>268</v>
      </c>
      <c r="C2873" s="68" t="s">
        <v>1555</v>
      </c>
      <c r="D2873" s="68" t="s">
        <v>2399</v>
      </c>
      <c r="E2873" s="68" t="str">
        <f t="shared" si="357"/>
        <v>AD</v>
      </c>
      <c r="F2873" s="68">
        <v>40100996</v>
      </c>
      <c r="G2873" s="68">
        <f t="shared" si="358"/>
        <v>173</v>
      </c>
      <c r="H2873" s="68">
        <f t="shared" si="360"/>
        <v>9</v>
      </c>
      <c r="I2873" s="68" t="str">
        <f t="shared" si="353"/>
        <v>173_9_AD</v>
      </c>
      <c r="J2873" s="60">
        <v>2.7420792883666598</v>
      </c>
      <c r="K2873" s="60">
        <v>42.1943796447568</v>
      </c>
      <c r="L2873" s="60">
        <v>12.446983120631799</v>
      </c>
      <c r="M2873" s="68">
        <v>11</v>
      </c>
      <c r="N2873" s="70">
        <f t="shared" si="354"/>
        <v>0.8</v>
      </c>
      <c r="O2873" s="71">
        <v>11085460.380000001</v>
      </c>
      <c r="P2873" s="57">
        <f t="shared" si="355"/>
        <v>0.19429760659919207</v>
      </c>
      <c r="Q2873" s="68">
        <v>48</v>
      </c>
      <c r="R2873" s="68">
        <v>87</v>
      </c>
      <c r="S2873" s="72">
        <f t="shared" si="356"/>
        <v>19.127814017918421</v>
      </c>
    </row>
    <row r="2874" spans="1:19" x14ac:dyDescent="0.25">
      <c r="A2874" s="68">
        <f t="shared" si="359"/>
        <v>2872</v>
      </c>
      <c r="B2874" s="68" t="s">
        <v>268</v>
      </c>
      <c r="C2874" s="68" t="s">
        <v>1555</v>
      </c>
      <c r="D2874" s="68" t="s">
        <v>3088</v>
      </c>
      <c r="E2874" s="68" t="str">
        <f t="shared" si="357"/>
        <v>SERV</v>
      </c>
      <c r="F2874" s="68">
        <v>40100996</v>
      </c>
      <c r="G2874" s="68">
        <f t="shared" si="358"/>
        <v>173</v>
      </c>
      <c r="H2874" s="68">
        <f t="shared" si="360"/>
        <v>9</v>
      </c>
      <c r="I2874" s="68" t="str">
        <f t="shared" si="353"/>
        <v>173_9_SERV</v>
      </c>
      <c r="J2874" s="60">
        <v>9.7150657969742298</v>
      </c>
      <c r="K2874" s="60">
        <v>17.587811026366602</v>
      </c>
      <c r="L2874" s="60">
        <v>9.2128989948891498</v>
      </c>
      <c r="M2874" s="68">
        <v>9</v>
      </c>
      <c r="N2874" s="70">
        <f t="shared" si="354"/>
        <v>0.2</v>
      </c>
      <c r="O2874" s="71">
        <v>45968563.979999997</v>
      </c>
      <c r="P2874" s="57">
        <f t="shared" si="355"/>
        <v>0.80570239340080785</v>
      </c>
      <c r="Q2874" s="68">
        <v>12</v>
      </c>
      <c r="R2874" s="68">
        <v>18</v>
      </c>
      <c r="S2874" s="72">
        <f t="shared" si="356"/>
        <v>12.171925272743328</v>
      </c>
    </row>
    <row r="2875" spans="1:19" x14ac:dyDescent="0.25">
      <c r="A2875" s="68">
        <f t="shared" si="359"/>
        <v>2873</v>
      </c>
      <c r="B2875" s="68" t="s">
        <v>268</v>
      </c>
      <c r="C2875" s="68" t="s">
        <v>567</v>
      </c>
      <c r="D2875" s="68" t="s">
        <v>2399</v>
      </c>
      <c r="E2875" s="68" t="str">
        <f t="shared" si="357"/>
        <v>AD</v>
      </c>
      <c r="F2875" s="68">
        <v>40100989</v>
      </c>
      <c r="G2875" s="68">
        <f t="shared" si="358"/>
        <v>173</v>
      </c>
      <c r="H2875" s="68">
        <f t="shared" si="360"/>
        <v>10</v>
      </c>
      <c r="I2875" s="68" t="str">
        <f t="shared" si="353"/>
        <v>173_10_AD</v>
      </c>
      <c r="J2875" s="60">
        <v>16.585579993926199</v>
      </c>
      <c r="K2875" s="60">
        <v>33.714508414448197</v>
      </c>
      <c r="L2875" s="60">
        <v>16.832257177041601</v>
      </c>
      <c r="M2875" s="68">
        <v>6</v>
      </c>
      <c r="N2875" s="70">
        <f t="shared" si="354"/>
        <v>0.60606060606060608</v>
      </c>
      <c r="O2875" s="71">
        <v>3642443.95</v>
      </c>
      <c r="P2875" s="57">
        <f t="shared" si="355"/>
        <v>8.2144085101053574E-2</v>
      </c>
      <c r="Q2875" s="68">
        <v>20</v>
      </c>
      <c r="R2875" s="68">
        <v>33</v>
      </c>
      <c r="S2875" s="72">
        <f t="shared" si="356"/>
        <v>22.377448528471998</v>
      </c>
    </row>
    <row r="2876" spans="1:19" x14ac:dyDescent="0.25">
      <c r="A2876" s="68">
        <f t="shared" si="359"/>
        <v>2874</v>
      </c>
      <c r="B2876" s="68" t="s">
        <v>268</v>
      </c>
      <c r="C2876" s="68" t="s">
        <v>567</v>
      </c>
      <c r="D2876" s="68" t="s">
        <v>3088</v>
      </c>
      <c r="E2876" s="68" t="str">
        <f t="shared" si="357"/>
        <v>SERV</v>
      </c>
      <c r="F2876" s="68">
        <v>40100989</v>
      </c>
      <c r="G2876" s="68">
        <f t="shared" si="358"/>
        <v>173</v>
      </c>
      <c r="H2876" s="68">
        <f t="shared" si="360"/>
        <v>10</v>
      </c>
      <c r="I2876" s="68" t="str">
        <f t="shared" si="353"/>
        <v>173_10_SERV</v>
      </c>
      <c r="J2876" s="60">
        <v>7.1911702645157298</v>
      </c>
      <c r="K2876" s="60">
        <v>18.694544790578298</v>
      </c>
      <c r="L2876" s="60">
        <v>31.334509255878402</v>
      </c>
      <c r="M2876" s="68">
        <v>13</v>
      </c>
      <c r="N2876" s="70">
        <f t="shared" si="354"/>
        <v>0.39393939393939392</v>
      </c>
      <c r="O2876" s="71">
        <v>40699689.090000004</v>
      </c>
      <c r="P2876" s="57">
        <f t="shared" si="355"/>
        <v>0.91785591489894636</v>
      </c>
      <c r="Q2876" s="68">
        <v>13</v>
      </c>
      <c r="R2876" s="68">
        <v>34</v>
      </c>
      <c r="S2876" s="72">
        <f t="shared" si="356"/>
        <v>19.073408103657474</v>
      </c>
    </row>
    <row r="2877" spans="1:19" x14ac:dyDescent="0.25">
      <c r="A2877" s="68">
        <f t="shared" si="359"/>
        <v>2875</v>
      </c>
      <c r="B2877" s="68" t="s">
        <v>268</v>
      </c>
      <c r="C2877" s="68" t="s">
        <v>1191</v>
      </c>
      <c r="D2877" s="68" t="s">
        <v>2399</v>
      </c>
      <c r="E2877" s="68" t="str">
        <f t="shared" si="357"/>
        <v>AD</v>
      </c>
      <c r="F2877" s="68">
        <v>40100994</v>
      </c>
      <c r="G2877" s="68">
        <f t="shared" si="358"/>
        <v>173</v>
      </c>
      <c r="H2877" s="68">
        <f t="shared" si="360"/>
        <v>11</v>
      </c>
      <c r="I2877" s="68" t="str">
        <f t="shared" si="353"/>
        <v>173_11_AD</v>
      </c>
      <c r="J2877" s="60">
        <v>1.5399480962775101</v>
      </c>
      <c r="K2877" s="60">
        <v>25.282617669374599</v>
      </c>
      <c r="L2877" s="60">
        <v>31.227911395023501</v>
      </c>
      <c r="M2877" s="68">
        <v>9</v>
      </c>
      <c r="N2877" s="70">
        <f t="shared" si="354"/>
        <v>1</v>
      </c>
      <c r="O2877" s="71">
        <v>8032010.7299999902</v>
      </c>
      <c r="P2877" s="57">
        <f t="shared" si="355"/>
        <v>1</v>
      </c>
      <c r="Q2877" s="68">
        <v>115</v>
      </c>
      <c r="R2877" s="68">
        <v>161</v>
      </c>
      <c r="S2877" s="72">
        <f t="shared" si="356"/>
        <v>19.350159053558539</v>
      </c>
    </row>
    <row r="2878" spans="1:19" x14ac:dyDescent="0.25">
      <c r="A2878" s="68">
        <f t="shared" si="359"/>
        <v>2876</v>
      </c>
      <c r="B2878" s="68" t="s">
        <v>1000</v>
      </c>
      <c r="C2878" s="68" t="s">
        <v>1001</v>
      </c>
      <c r="D2878" s="68" t="s">
        <v>2399</v>
      </c>
      <c r="E2878" s="68" t="str">
        <f t="shared" si="357"/>
        <v>AD</v>
      </c>
      <c r="F2878" s="68" t="s">
        <v>999</v>
      </c>
      <c r="G2878" s="68">
        <f t="shared" si="358"/>
        <v>174</v>
      </c>
      <c r="H2878" s="68">
        <f t="shared" si="360"/>
        <v>1</v>
      </c>
      <c r="I2878" s="68" t="str">
        <f t="shared" si="353"/>
        <v>174_1_AD</v>
      </c>
      <c r="J2878" s="60">
        <v>12.9386376952347</v>
      </c>
      <c r="K2878" s="60">
        <v>59.648607566092601</v>
      </c>
      <c r="L2878" s="60">
        <v>50.893494562558402</v>
      </c>
      <c r="M2878" s="68">
        <v>117</v>
      </c>
      <c r="N2878" s="70">
        <f t="shared" si="354"/>
        <v>0.62043795620437958</v>
      </c>
      <c r="O2878" s="71">
        <v>27009896.059999999</v>
      </c>
      <c r="P2878" s="57">
        <f t="shared" si="355"/>
        <v>0.32020181794358221</v>
      </c>
      <c r="Q2878" s="68">
        <v>85</v>
      </c>
      <c r="R2878" s="68">
        <v>158</v>
      </c>
      <c r="S2878" s="72">
        <f t="shared" si="356"/>
        <v>41.160246607961902</v>
      </c>
    </row>
    <row r="2879" spans="1:19" x14ac:dyDescent="0.25">
      <c r="A2879" s="68">
        <f t="shared" si="359"/>
        <v>2877</v>
      </c>
      <c r="B2879" s="68" t="s">
        <v>1000</v>
      </c>
      <c r="C2879" s="68" t="s">
        <v>1001</v>
      </c>
      <c r="D2879" s="68" t="s">
        <v>3088</v>
      </c>
      <c r="E2879" s="68" t="str">
        <f t="shared" si="357"/>
        <v>SERV</v>
      </c>
      <c r="F2879" s="68" t="s">
        <v>999</v>
      </c>
      <c r="G2879" s="68">
        <f t="shared" si="358"/>
        <v>174</v>
      </c>
      <c r="H2879" s="68">
        <f t="shared" si="360"/>
        <v>1</v>
      </c>
      <c r="I2879" s="68" t="str">
        <f t="shared" si="353"/>
        <v>174_1_SERV</v>
      </c>
      <c r="J2879" s="60">
        <v>13.8498874441126</v>
      </c>
      <c r="K2879" s="60">
        <v>53.388146297542903</v>
      </c>
      <c r="L2879" s="60">
        <v>34.732391597586997</v>
      </c>
      <c r="M2879" s="68">
        <v>90</v>
      </c>
      <c r="N2879" s="70">
        <f t="shared" si="354"/>
        <v>0.37956204379562042</v>
      </c>
      <c r="O2879" s="71">
        <v>57342829.460000001</v>
      </c>
      <c r="P2879" s="57">
        <f t="shared" si="355"/>
        <v>0.67979818205641784</v>
      </c>
      <c r="Q2879" s="68">
        <v>52</v>
      </c>
      <c r="R2879" s="68">
        <v>90</v>
      </c>
      <c r="S2879" s="72">
        <f t="shared" si="356"/>
        <v>33.990141779747496</v>
      </c>
    </row>
    <row r="2880" spans="1:19" x14ac:dyDescent="0.25">
      <c r="A2880" s="68">
        <f t="shared" si="359"/>
        <v>2878</v>
      </c>
      <c r="B2880" s="68" t="s">
        <v>402</v>
      </c>
      <c r="C2880" s="68" t="s">
        <v>1486</v>
      </c>
      <c r="D2880" s="68" t="s">
        <v>2399</v>
      </c>
      <c r="E2880" s="68" t="str">
        <f t="shared" si="357"/>
        <v>AD</v>
      </c>
      <c r="F2880" s="68" t="s">
        <v>1485</v>
      </c>
      <c r="G2880" s="68">
        <f t="shared" si="358"/>
        <v>175</v>
      </c>
      <c r="H2880" s="68">
        <f t="shared" si="360"/>
        <v>1</v>
      </c>
      <c r="I2880" s="68" t="str">
        <f t="shared" si="353"/>
        <v>175_1_AD</v>
      </c>
      <c r="J2880" s="60">
        <v>26.260524882923502</v>
      </c>
      <c r="K2880" s="60">
        <v>33.791731716287003</v>
      </c>
      <c r="L2880" s="60">
        <v>16.5183352918929</v>
      </c>
      <c r="M2880" s="68">
        <v>309</v>
      </c>
      <c r="N2880" s="70">
        <f t="shared" si="354"/>
        <v>0.52226720647773284</v>
      </c>
      <c r="O2880" s="71">
        <v>14605233.609999999</v>
      </c>
      <c r="P2880" s="57">
        <f t="shared" si="355"/>
        <v>0.43044889971902028</v>
      </c>
      <c r="Q2880" s="68">
        <v>129</v>
      </c>
      <c r="R2880" s="68">
        <v>312</v>
      </c>
      <c r="S2880" s="72">
        <f t="shared" si="356"/>
        <v>25.523530630367802</v>
      </c>
    </row>
    <row r="2881" spans="1:19" x14ac:dyDescent="0.25">
      <c r="A2881" s="68">
        <f t="shared" si="359"/>
        <v>2879</v>
      </c>
      <c r="B2881" s="68" t="s">
        <v>402</v>
      </c>
      <c r="C2881" s="68" t="s">
        <v>1486</v>
      </c>
      <c r="D2881" s="68" t="s">
        <v>3088</v>
      </c>
      <c r="E2881" s="68" t="str">
        <f t="shared" si="357"/>
        <v>SERV</v>
      </c>
      <c r="F2881" s="68" t="s">
        <v>1485</v>
      </c>
      <c r="G2881" s="68">
        <f t="shared" si="358"/>
        <v>175</v>
      </c>
      <c r="H2881" s="68">
        <f t="shared" si="360"/>
        <v>1</v>
      </c>
      <c r="I2881" s="68" t="str">
        <f t="shared" si="353"/>
        <v>175_1_SERV</v>
      </c>
      <c r="J2881" s="60">
        <v>41.717772520209003</v>
      </c>
      <c r="K2881" s="60">
        <v>31.4364061615662</v>
      </c>
      <c r="L2881" s="60">
        <v>16.6722399335864</v>
      </c>
      <c r="M2881" s="68">
        <v>272</v>
      </c>
      <c r="N2881" s="70">
        <f t="shared" si="354"/>
        <v>0.47773279352226722</v>
      </c>
      <c r="O2881" s="71">
        <v>19325004.379999999</v>
      </c>
      <c r="P2881" s="57">
        <f t="shared" si="355"/>
        <v>0.56955110028097988</v>
      </c>
      <c r="Q2881" s="68">
        <v>118</v>
      </c>
      <c r="R2881" s="68">
        <v>272</v>
      </c>
      <c r="S2881" s="72">
        <f t="shared" si="356"/>
        <v>29.942139538453869</v>
      </c>
    </row>
    <row r="2882" spans="1:19" x14ac:dyDescent="0.25">
      <c r="A2882" s="68">
        <f t="shared" si="359"/>
        <v>2880</v>
      </c>
      <c r="B2882" s="68" t="s">
        <v>402</v>
      </c>
      <c r="C2882" s="68" t="s">
        <v>1218</v>
      </c>
      <c r="D2882" s="68" t="s">
        <v>2399</v>
      </c>
      <c r="E2882" s="68" t="str">
        <f t="shared" si="357"/>
        <v>AD</v>
      </c>
      <c r="F2882" s="68" t="s">
        <v>1217</v>
      </c>
      <c r="G2882" s="68">
        <f t="shared" si="358"/>
        <v>175</v>
      </c>
      <c r="H2882" s="68">
        <f t="shared" si="360"/>
        <v>2</v>
      </c>
      <c r="I2882" s="68" t="str">
        <f t="shared" si="353"/>
        <v>175_2_AD</v>
      </c>
      <c r="J2882" s="60">
        <v>53.017015133206797</v>
      </c>
      <c r="K2882" s="60">
        <v>41.447296260732003</v>
      </c>
      <c r="L2882" s="60">
        <v>16.401071171264199</v>
      </c>
      <c r="M2882" s="68">
        <v>131</v>
      </c>
      <c r="N2882" s="70">
        <f t="shared" si="354"/>
        <v>0.42307692307692307</v>
      </c>
      <c r="O2882" s="71">
        <v>35688153.189999998</v>
      </c>
      <c r="P2882" s="57">
        <f t="shared" si="355"/>
        <v>0.78466930212328312</v>
      </c>
      <c r="Q2882" s="68">
        <v>44</v>
      </c>
      <c r="R2882" s="68">
        <v>131</v>
      </c>
      <c r="S2882" s="72">
        <f t="shared" si="356"/>
        <v>36.955127521734333</v>
      </c>
    </row>
    <row r="2883" spans="1:19" x14ac:dyDescent="0.25">
      <c r="A2883" s="68">
        <f t="shared" si="359"/>
        <v>2881</v>
      </c>
      <c r="B2883" s="68" t="s">
        <v>402</v>
      </c>
      <c r="C2883" s="68" t="s">
        <v>1218</v>
      </c>
      <c r="D2883" s="68" t="s">
        <v>3088</v>
      </c>
      <c r="E2883" s="68" t="str">
        <f t="shared" si="357"/>
        <v>SERV</v>
      </c>
      <c r="F2883" s="68" t="s">
        <v>1217</v>
      </c>
      <c r="G2883" s="68">
        <f t="shared" si="358"/>
        <v>175</v>
      </c>
      <c r="H2883" s="68">
        <f t="shared" si="360"/>
        <v>2</v>
      </c>
      <c r="I2883" s="68" t="str">
        <f t="shared" ref="I2883:I2946" si="361">CONCATENATE(G2883,"_",H2883,"_",E2883)</f>
        <v>175_2_SERV</v>
      </c>
      <c r="J2883" s="60">
        <v>29.795219714923501</v>
      </c>
      <c r="K2883" s="60">
        <v>71.695216407721702</v>
      </c>
      <c r="L2883" s="60">
        <v>58.251593461223202</v>
      </c>
      <c r="M2883" s="68">
        <v>124</v>
      </c>
      <c r="N2883" s="70">
        <f t="shared" ref="N2883:N2946" si="362">Q2883/SUMIF($C$3:$C$3832,C2883,$Q$3:$Q$3832)</f>
        <v>0.57692307692307687</v>
      </c>
      <c r="O2883" s="71">
        <v>9793622.4999999907</v>
      </c>
      <c r="P2883" s="57">
        <f t="shared" ref="P2883:P2946" si="363">O2883/SUMIF($C$3:$C$3832,C2883,$O$3:$O$3832)</f>
        <v>0.2153306978767168</v>
      </c>
      <c r="Q2883" s="68">
        <v>60</v>
      </c>
      <c r="R2883" s="68">
        <v>125</v>
      </c>
      <c r="S2883" s="72">
        <f t="shared" ref="S2883:S2946" si="364">AVERAGE(J2883:L2883)</f>
        <v>53.2473431946228</v>
      </c>
    </row>
    <row r="2884" spans="1:19" x14ac:dyDescent="0.25">
      <c r="A2884" s="68">
        <f t="shared" si="359"/>
        <v>2882</v>
      </c>
      <c r="B2884" s="68" t="s">
        <v>402</v>
      </c>
      <c r="C2884" s="68" t="s">
        <v>1166</v>
      </c>
      <c r="D2884" s="68" t="s">
        <v>2399</v>
      </c>
      <c r="E2884" s="68" t="str">
        <f t="shared" ref="E2884:E2947" si="365">IF(D2884="Adquisiciones","AD",IF(D2884="Arrendamientos","AR",IF(D2884="Servicios","SERV",IF(D2884="Obra pública","OP",IF(D2884="Servicios relacionados con la OP","SOP","")))))</f>
        <v>AD</v>
      </c>
      <c r="F2884" s="68" t="s">
        <v>1165</v>
      </c>
      <c r="G2884" s="68">
        <f t="shared" ref="G2884:G2947" si="366">IF(B2884&lt;&gt;B2883,G2883+1,G2883)</f>
        <v>175</v>
      </c>
      <c r="H2884" s="68">
        <f t="shared" si="360"/>
        <v>3</v>
      </c>
      <c r="I2884" s="68" t="str">
        <f t="shared" si="361"/>
        <v>175_3_AD</v>
      </c>
      <c r="J2884" s="60">
        <v>30.559184549054699</v>
      </c>
      <c r="K2884" s="60">
        <v>60.5523438119641</v>
      </c>
      <c r="L2884" s="60">
        <v>55.071632846053603</v>
      </c>
      <c r="M2884" s="68">
        <v>100</v>
      </c>
      <c r="N2884" s="70">
        <f t="shared" si="362"/>
        <v>0.20909090909090908</v>
      </c>
      <c r="O2884" s="71">
        <v>6550347.8839999996</v>
      </c>
      <c r="P2884" s="57">
        <f t="shared" si="363"/>
        <v>0.20064981942466442</v>
      </c>
      <c r="Q2884" s="68">
        <v>46</v>
      </c>
      <c r="R2884" s="68">
        <v>100</v>
      </c>
      <c r="S2884" s="72">
        <f t="shared" si="364"/>
        <v>48.72772040235747</v>
      </c>
    </row>
    <row r="2885" spans="1:19" x14ac:dyDescent="0.25">
      <c r="A2885" s="68">
        <f t="shared" ref="A2885:A2948" si="367">A2884+1</f>
        <v>2883</v>
      </c>
      <c r="B2885" s="68" t="s">
        <v>402</v>
      </c>
      <c r="C2885" s="68" t="s">
        <v>1166</v>
      </c>
      <c r="D2885" s="68" t="s">
        <v>3088</v>
      </c>
      <c r="E2885" s="68" t="str">
        <f t="shared" si="365"/>
        <v>SERV</v>
      </c>
      <c r="F2885" s="68" t="s">
        <v>1165</v>
      </c>
      <c r="G2885" s="68">
        <f t="shared" si="366"/>
        <v>175</v>
      </c>
      <c r="H2885" s="68">
        <f t="shared" si="360"/>
        <v>3</v>
      </c>
      <c r="I2885" s="68" t="str">
        <f t="shared" si="361"/>
        <v>175_3_SERV</v>
      </c>
      <c r="J2885" s="60">
        <v>24.254043142637101</v>
      </c>
      <c r="K2885" s="60">
        <v>51.230501951981601</v>
      </c>
      <c r="L2885" s="60">
        <v>58.152615630522099</v>
      </c>
      <c r="M2885" s="68">
        <v>384</v>
      </c>
      <c r="N2885" s="70">
        <f t="shared" si="362"/>
        <v>0.79090909090909089</v>
      </c>
      <c r="O2885" s="71">
        <v>26095322.581999999</v>
      </c>
      <c r="P2885" s="57">
        <f t="shared" si="363"/>
        <v>0.79935018057533558</v>
      </c>
      <c r="Q2885" s="68">
        <v>174</v>
      </c>
      <c r="R2885" s="68">
        <v>387</v>
      </c>
      <c r="S2885" s="72">
        <f t="shared" si="364"/>
        <v>44.545720241713603</v>
      </c>
    </row>
    <row r="2886" spans="1:19" x14ac:dyDescent="0.25">
      <c r="A2886" s="68">
        <f t="shared" si="367"/>
        <v>2884</v>
      </c>
      <c r="B2886" s="68" t="s">
        <v>402</v>
      </c>
      <c r="C2886" s="68" t="s">
        <v>1162</v>
      </c>
      <c r="D2886" s="68" t="s">
        <v>2399</v>
      </c>
      <c r="E2886" s="68" t="str">
        <f t="shared" si="365"/>
        <v>AD</v>
      </c>
      <c r="F2886" s="68" t="s">
        <v>1161</v>
      </c>
      <c r="G2886" s="68">
        <f t="shared" si="366"/>
        <v>175</v>
      </c>
      <c r="H2886" s="68">
        <f t="shared" si="360"/>
        <v>4</v>
      </c>
      <c r="I2886" s="68" t="str">
        <f t="shared" si="361"/>
        <v>175_4_AD</v>
      </c>
      <c r="J2886" s="60">
        <v>17.0337524628378</v>
      </c>
      <c r="K2886" s="60">
        <v>38.518966210147099</v>
      </c>
      <c r="L2886" s="60">
        <v>16.4386996552333</v>
      </c>
      <c r="M2886" s="68">
        <v>212</v>
      </c>
      <c r="N2886" s="70">
        <f t="shared" si="362"/>
        <v>0.27977315689981097</v>
      </c>
      <c r="O2886" s="71">
        <v>10185730.85</v>
      </c>
      <c r="P2886" s="57">
        <f t="shared" si="363"/>
        <v>0.1701160843657227</v>
      </c>
      <c r="Q2886" s="68">
        <v>148</v>
      </c>
      <c r="R2886" s="68">
        <v>213</v>
      </c>
      <c r="S2886" s="72">
        <f t="shared" si="364"/>
        <v>23.9971394427394</v>
      </c>
    </row>
    <row r="2887" spans="1:19" x14ac:dyDescent="0.25">
      <c r="A2887" s="68">
        <f t="shared" si="367"/>
        <v>2885</v>
      </c>
      <c r="B2887" s="68" t="s">
        <v>402</v>
      </c>
      <c r="C2887" s="68" t="s">
        <v>1162</v>
      </c>
      <c r="D2887" s="68" t="s">
        <v>3088</v>
      </c>
      <c r="E2887" s="68" t="str">
        <f t="shared" si="365"/>
        <v>SERV</v>
      </c>
      <c r="F2887" s="68" t="s">
        <v>1161</v>
      </c>
      <c r="G2887" s="68">
        <f t="shared" si="366"/>
        <v>175</v>
      </c>
      <c r="H2887" s="68">
        <f t="shared" si="360"/>
        <v>4</v>
      </c>
      <c r="I2887" s="68" t="str">
        <f t="shared" si="361"/>
        <v>175_4_SERV</v>
      </c>
      <c r="J2887" s="60">
        <v>11.4911223582072</v>
      </c>
      <c r="K2887" s="60">
        <v>75.012238307675503</v>
      </c>
      <c r="L2887" s="60">
        <v>36.379492208522002</v>
      </c>
      <c r="M2887" s="68">
        <v>812</v>
      </c>
      <c r="N2887" s="70">
        <f t="shared" si="362"/>
        <v>0.72022684310018903</v>
      </c>
      <c r="O2887" s="71">
        <v>49689447.255453497</v>
      </c>
      <c r="P2887" s="57">
        <f t="shared" si="363"/>
        <v>0.82988391563427732</v>
      </c>
      <c r="Q2887" s="68">
        <v>381</v>
      </c>
      <c r="R2887" s="68">
        <v>819</v>
      </c>
      <c r="S2887" s="72">
        <f t="shared" si="364"/>
        <v>40.960950958134902</v>
      </c>
    </row>
    <row r="2888" spans="1:19" x14ac:dyDescent="0.25">
      <c r="A2888" s="68">
        <f t="shared" si="367"/>
        <v>2886</v>
      </c>
      <c r="B2888" s="68" t="s">
        <v>402</v>
      </c>
      <c r="C2888" s="68" t="s">
        <v>1188</v>
      </c>
      <c r="D2888" s="68" t="s">
        <v>2399</v>
      </c>
      <c r="E2888" s="68" t="str">
        <f t="shared" si="365"/>
        <v>AD</v>
      </c>
      <c r="F2888" s="68" t="s">
        <v>1187</v>
      </c>
      <c r="G2888" s="68">
        <f t="shared" si="366"/>
        <v>175</v>
      </c>
      <c r="H2888" s="68">
        <f t="shared" si="360"/>
        <v>5</v>
      </c>
      <c r="I2888" s="68" t="str">
        <f t="shared" si="361"/>
        <v>175_5_AD</v>
      </c>
      <c r="J2888" s="60">
        <v>41.598921946637702</v>
      </c>
      <c r="K2888" s="60">
        <v>60.742608378321101</v>
      </c>
      <c r="L2888" s="60">
        <v>34.945029436052899</v>
      </c>
      <c r="M2888" s="68">
        <v>65</v>
      </c>
      <c r="N2888" s="70">
        <f t="shared" si="362"/>
        <v>0.27450980392156865</v>
      </c>
      <c r="O2888" s="71">
        <v>159695778.63999999</v>
      </c>
      <c r="P2888" s="57">
        <f t="shared" si="363"/>
        <v>0.79729846333694598</v>
      </c>
      <c r="Q2888" s="68">
        <v>42</v>
      </c>
      <c r="R2888" s="68">
        <v>67</v>
      </c>
      <c r="S2888" s="72">
        <f t="shared" si="364"/>
        <v>45.762186587003896</v>
      </c>
    </row>
    <row r="2889" spans="1:19" x14ac:dyDescent="0.25">
      <c r="A2889" s="68">
        <f t="shared" si="367"/>
        <v>2887</v>
      </c>
      <c r="B2889" s="68" t="s">
        <v>402</v>
      </c>
      <c r="C2889" s="68" t="s">
        <v>1188</v>
      </c>
      <c r="D2889" s="68" t="s">
        <v>3088</v>
      </c>
      <c r="E2889" s="68" t="str">
        <f t="shared" si="365"/>
        <v>SERV</v>
      </c>
      <c r="F2889" s="68" t="s">
        <v>1187</v>
      </c>
      <c r="G2889" s="68">
        <f t="shared" si="366"/>
        <v>175</v>
      </c>
      <c r="H2889" s="68">
        <f t="shared" ref="H2889:H2952" si="368">IF(B2889&lt;&gt;B2888,1,IF(C2889&lt;&gt;C2888,H2888+1,H2888))</f>
        <v>5</v>
      </c>
      <c r="I2889" s="68" t="str">
        <f t="shared" si="361"/>
        <v>175_5_SERV</v>
      </c>
      <c r="J2889" s="60">
        <v>33.749993526287398</v>
      </c>
      <c r="K2889" s="60">
        <v>65.201682704520707</v>
      </c>
      <c r="L2889" s="60">
        <v>37.664181844359099</v>
      </c>
      <c r="M2889" s="68">
        <v>256</v>
      </c>
      <c r="N2889" s="70">
        <f t="shared" si="362"/>
        <v>0.72549019607843135</v>
      </c>
      <c r="O2889" s="71">
        <v>40600328.756999999</v>
      </c>
      <c r="P2889" s="57">
        <f t="shared" si="363"/>
        <v>0.20270153666305402</v>
      </c>
      <c r="Q2889" s="68">
        <v>111</v>
      </c>
      <c r="R2889" s="68">
        <v>264</v>
      </c>
      <c r="S2889" s="72">
        <f t="shared" si="364"/>
        <v>45.53861935838907</v>
      </c>
    </row>
    <row r="2890" spans="1:19" x14ac:dyDescent="0.25">
      <c r="A2890" s="68">
        <f t="shared" si="367"/>
        <v>2888</v>
      </c>
      <c r="B2890" s="68" t="s">
        <v>402</v>
      </c>
      <c r="C2890" s="68" t="s">
        <v>876</v>
      </c>
      <c r="D2890" s="68" t="s">
        <v>2399</v>
      </c>
      <c r="E2890" s="68" t="str">
        <f t="shared" si="365"/>
        <v>AD</v>
      </c>
      <c r="F2890" s="68" t="s">
        <v>875</v>
      </c>
      <c r="G2890" s="68">
        <f t="shared" si="366"/>
        <v>175</v>
      </c>
      <c r="H2890" s="68">
        <f t="shared" si="368"/>
        <v>6</v>
      </c>
      <c r="I2890" s="68" t="str">
        <f t="shared" si="361"/>
        <v>175_6_AD</v>
      </c>
      <c r="J2890" s="60">
        <v>32.036035780213503</v>
      </c>
      <c r="K2890" s="60">
        <v>80.575807154123197</v>
      </c>
      <c r="L2890" s="60">
        <v>56.495735934079697</v>
      </c>
      <c r="M2890" s="68">
        <v>103</v>
      </c>
      <c r="N2890" s="70">
        <f t="shared" si="362"/>
        <v>0.20652173913043478</v>
      </c>
      <c r="O2890" s="71">
        <v>24919368.449999999</v>
      </c>
      <c r="P2890" s="57">
        <f t="shared" si="363"/>
        <v>0.3079558353332944</v>
      </c>
      <c r="Q2890" s="68">
        <v>76</v>
      </c>
      <c r="R2890" s="68">
        <v>103</v>
      </c>
      <c r="S2890" s="72">
        <f t="shared" si="364"/>
        <v>56.369192956138797</v>
      </c>
    </row>
    <row r="2891" spans="1:19" x14ac:dyDescent="0.25">
      <c r="A2891" s="68">
        <f t="shared" si="367"/>
        <v>2889</v>
      </c>
      <c r="B2891" s="68" t="s">
        <v>402</v>
      </c>
      <c r="C2891" s="68" t="s">
        <v>876</v>
      </c>
      <c r="D2891" s="68" t="s">
        <v>2456</v>
      </c>
      <c r="E2891" s="68" t="str">
        <f t="shared" si="365"/>
        <v>AR</v>
      </c>
      <c r="F2891" s="68" t="s">
        <v>875</v>
      </c>
      <c r="G2891" s="68">
        <f t="shared" si="366"/>
        <v>175</v>
      </c>
      <c r="H2891" s="68">
        <f t="shared" si="368"/>
        <v>6</v>
      </c>
      <c r="I2891" s="68" t="str">
        <f t="shared" si="361"/>
        <v>175_6_AR</v>
      </c>
      <c r="J2891" s="60">
        <v>97.435865224858304</v>
      </c>
      <c r="K2891" s="60">
        <v>54.746551301934502</v>
      </c>
      <c r="L2891" s="60">
        <v>23.429093549064302</v>
      </c>
      <c r="M2891" s="68">
        <v>3</v>
      </c>
      <c r="N2891" s="70">
        <f t="shared" si="362"/>
        <v>2.717391304347826E-3</v>
      </c>
      <c r="O2891" s="71">
        <v>358976.59</v>
      </c>
      <c r="P2891" s="57">
        <f t="shared" si="363"/>
        <v>4.4362655442235959E-3</v>
      </c>
      <c r="Q2891" s="68">
        <v>1</v>
      </c>
      <c r="R2891" s="68">
        <v>3</v>
      </c>
      <c r="S2891" s="72">
        <f t="shared" si="364"/>
        <v>58.537170025285697</v>
      </c>
    </row>
    <row r="2892" spans="1:19" x14ac:dyDescent="0.25">
      <c r="A2892" s="68">
        <f t="shared" si="367"/>
        <v>2890</v>
      </c>
      <c r="B2892" s="68" t="s">
        <v>402</v>
      </c>
      <c r="C2892" s="68" t="s">
        <v>876</v>
      </c>
      <c r="D2892" s="68" t="s">
        <v>3088</v>
      </c>
      <c r="E2892" s="68" t="str">
        <f t="shared" si="365"/>
        <v>SERV</v>
      </c>
      <c r="F2892" s="68" t="s">
        <v>875</v>
      </c>
      <c r="G2892" s="68">
        <f t="shared" si="366"/>
        <v>175</v>
      </c>
      <c r="H2892" s="68">
        <f t="shared" si="368"/>
        <v>6</v>
      </c>
      <c r="I2892" s="68" t="str">
        <f t="shared" si="361"/>
        <v>175_6_SERV</v>
      </c>
      <c r="J2892" s="60">
        <v>24.712239445165601</v>
      </c>
      <c r="K2892" s="60">
        <v>69.656540827858393</v>
      </c>
      <c r="L2892" s="60">
        <v>40.206786226981599</v>
      </c>
      <c r="M2892" s="68">
        <v>533</v>
      </c>
      <c r="N2892" s="70">
        <f t="shared" si="362"/>
        <v>0.79076086956521741</v>
      </c>
      <c r="O2892" s="71">
        <v>55640298.450000003</v>
      </c>
      <c r="P2892" s="57">
        <f t="shared" si="363"/>
        <v>0.68760789912248188</v>
      </c>
      <c r="Q2892" s="68">
        <v>291</v>
      </c>
      <c r="R2892" s="68">
        <v>534</v>
      </c>
      <c r="S2892" s="72">
        <f t="shared" si="364"/>
        <v>44.858522166668529</v>
      </c>
    </row>
    <row r="2893" spans="1:19" x14ac:dyDescent="0.25">
      <c r="A2893" s="68">
        <f t="shared" si="367"/>
        <v>2891</v>
      </c>
      <c r="B2893" s="68" t="s">
        <v>402</v>
      </c>
      <c r="C2893" s="68" t="s">
        <v>403</v>
      </c>
      <c r="D2893" s="68" t="s">
        <v>2399</v>
      </c>
      <c r="E2893" s="68" t="str">
        <f t="shared" si="365"/>
        <v>AD</v>
      </c>
      <c r="F2893" s="68" t="s">
        <v>401</v>
      </c>
      <c r="G2893" s="68">
        <f t="shared" si="366"/>
        <v>175</v>
      </c>
      <c r="H2893" s="68">
        <f t="shared" si="368"/>
        <v>7</v>
      </c>
      <c r="I2893" s="68" t="str">
        <f t="shared" si="361"/>
        <v>175_7_AD</v>
      </c>
      <c r="J2893" s="60">
        <v>35.112341460615603</v>
      </c>
      <c r="K2893" s="60">
        <v>81.050053721191603</v>
      </c>
      <c r="L2893" s="60">
        <v>48.514239056765099</v>
      </c>
      <c r="M2893" s="68">
        <v>567</v>
      </c>
      <c r="N2893" s="70">
        <f t="shared" si="362"/>
        <v>0.54826254826254828</v>
      </c>
      <c r="O2893" s="71">
        <v>30198261.366999902</v>
      </c>
      <c r="P2893" s="57">
        <f t="shared" si="363"/>
        <v>0.51193182848974861</v>
      </c>
      <c r="Q2893" s="68">
        <v>142</v>
      </c>
      <c r="R2893" s="68">
        <v>586</v>
      </c>
      <c r="S2893" s="72">
        <f t="shared" si="364"/>
        <v>54.892211412857428</v>
      </c>
    </row>
    <row r="2894" spans="1:19" x14ac:dyDescent="0.25">
      <c r="A2894" s="68">
        <f t="shared" si="367"/>
        <v>2892</v>
      </c>
      <c r="B2894" s="68" t="s">
        <v>402</v>
      </c>
      <c r="C2894" s="68" t="s">
        <v>403</v>
      </c>
      <c r="D2894" s="68" t="s">
        <v>3088</v>
      </c>
      <c r="E2894" s="68" t="str">
        <f t="shared" si="365"/>
        <v>SERV</v>
      </c>
      <c r="F2894" s="68" t="s">
        <v>401</v>
      </c>
      <c r="G2894" s="68">
        <f t="shared" si="366"/>
        <v>175</v>
      </c>
      <c r="H2894" s="68">
        <f t="shared" si="368"/>
        <v>7</v>
      </c>
      <c r="I2894" s="68" t="str">
        <f t="shared" si="361"/>
        <v>175_7_SERV</v>
      </c>
      <c r="J2894" s="60">
        <v>36.046897905515898</v>
      </c>
      <c r="K2894" s="60">
        <v>42.477083865453203</v>
      </c>
      <c r="L2894" s="60">
        <v>33.789931261147302</v>
      </c>
      <c r="M2894" s="68">
        <v>592</v>
      </c>
      <c r="N2894" s="70">
        <f t="shared" si="362"/>
        <v>0.45173745173745172</v>
      </c>
      <c r="O2894" s="71">
        <v>28790572.079999998</v>
      </c>
      <c r="P2894" s="57">
        <f t="shared" si="363"/>
        <v>0.48806817151025134</v>
      </c>
      <c r="Q2894" s="68">
        <v>117</v>
      </c>
      <c r="R2894" s="68">
        <v>594</v>
      </c>
      <c r="S2894" s="72">
        <f t="shared" si="364"/>
        <v>37.437971010705468</v>
      </c>
    </row>
    <row r="2895" spans="1:19" x14ac:dyDescent="0.25">
      <c r="A2895" s="68">
        <f t="shared" si="367"/>
        <v>2893</v>
      </c>
      <c r="B2895" s="68" t="s">
        <v>402</v>
      </c>
      <c r="C2895" s="68" t="s">
        <v>1497</v>
      </c>
      <c r="D2895" s="68" t="s">
        <v>2399</v>
      </c>
      <c r="E2895" s="68" t="str">
        <f t="shared" si="365"/>
        <v>AD</v>
      </c>
      <c r="F2895" s="68" t="s">
        <v>1496</v>
      </c>
      <c r="G2895" s="68">
        <f t="shared" si="366"/>
        <v>175</v>
      </c>
      <c r="H2895" s="68">
        <f t="shared" si="368"/>
        <v>8</v>
      </c>
      <c r="I2895" s="68" t="str">
        <f t="shared" si="361"/>
        <v>175_8_AD</v>
      </c>
      <c r="J2895" s="60">
        <v>36.331685780792</v>
      </c>
      <c r="K2895" s="60">
        <v>68.4543104561414</v>
      </c>
      <c r="L2895" s="60">
        <v>69.054104158904593</v>
      </c>
      <c r="M2895" s="68">
        <v>39</v>
      </c>
      <c r="N2895" s="70">
        <f t="shared" si="362"/>
        <v>0.19496855345911951</v>
      </c>
      <c r="O2895" s="71">
        <v>7010459.9100000001</v>
      </c>
      <c r="P2895" s="57">
        <f t="shared" si="363"/>
        <v>0.21924619629896014</v>
      </c>
      <c r="Q2895" s="68">
        <v>31</v>
      </c>
      <c r="R2895" s="68">
        <v>39</v>
      </c>
      <c r="S2895" s="72">
        <f t="shared" si="364"/>
        <v>57.946700131945995</v>
      </c>
    </row>
    <row r="2896" spans="1:19" x14ac:dyDescent="0.25">
      <c r="A2896" s="68">
        <f t="shared" si="367"/>
        <v>2894</v>
      </c>
      <c r="B2896" s="68" t="s">
        <v>402</v>
      </c>
      <c r="C2896" s="68" t="s">
        <v>1497</v>
      </c>
      <c r="D2896" s="68" t="s">
        <v>3088</v>
      </c>
      <c r="E2896" s="68" t="str">
        <f t="shared" si="365"/>
        <v>SERV</v>
      </c>
      <c r="F2896" s="68" t="s">
        <v>1496</v>
      </c>
      <c r="G2896" s="68">
        <f t="shared" si="366"/>
        <v>175</v>
      </c>
      <c r="H2896" s="68">
        <f t="shared" si="368"/>
        <v>8</v>
      </c>
      <c r="I2896" s="68" t="str">
        <f t="shared" si="361"/>
        <v>175_8_SERV</v>
      </c>
      <c r="J2896" s="60">
        <v>20.535835441373798</v>
      </c>
      <c r="K2896" s="60">
        <v>82.135986799003902</v>
      </c>
      <c r="L2896" s="60">
        <v>75.859410195437903</v>
      </c>
      <c r="M2896" s="68">
        <v>336</v>
      </c>
      <c r="N2896" s="70">
        <f t="shared" si="362"/>
        <v>0.80503144654088055</v>
      </c>
      <c r="O2896" s="71">
        <v>24964826.449999899</v>
      </c>
      <c r="P2896" s="57">
        <f t="shared" si="363"/>
        <v>0.78075380370103986</v>
      </c>
      <c r="Q2896" s="68">
        <v>128</v>
      </c>
      <c r="R2896" s="68">
        <v>337</v>
      </c>
      <c r="S2896" s="72">
        <f t="shared" si="364"/>
        <v>59.510410811938534</v>
      </c>
    </row>
    <row r="2897" spans="1:19" x14ac:dyDescent="0.25">
      <c r="A2897" s="68">
        <f t="shared" si="367"/>
        <v>2895</v>
      </c>
      <c r="B2897" s="68" t="s">
        <v>402</v>
      </c>
      <c r="C2897" s="68" t="s">
        <v>1552</v>
      </c>
      <c r="D2897" s="68" t="s">
        <v>2399</v>
      </c>
      <c r="E2897" s="68" t="str">
        <f t="shared" si="365"/>
        <v>AD</v>
      </c>
      <c r="F2897" s="68" t="s">
        <v>1551</v>
      </c>
      <c r="G2897" s="68">
        <f t="shared" si="366"/>
        <v>175</v>
      </c>
      <c r="H2897" s="68">
        <f t="shared" si="368"/>
        <v>9</v>
      </c>
      <c r="I2897" s="68" t="str">
        <f t="shared" si="361"/>
        <v>175_9_AD</v>
      </c>
      <c r="J2897" s="60">
        <v>19.669104898410701</v>
      </c>
      <c r="K2897" s="60">
        <v>9.1838612504913204</v>
      </c>
      <c r="L2897" s="60">
        <v>15.1416077224657</v>
      </c>
      <c r="M2897" s="68">
        <v>277</v>
      </c>
      <c r="N2897" s="70">
        <f t="shared" si="362"/>
        <v>0.3392857142857143</v>
      </c>
      <c r="O2897" s="71">
        <v>12184278.579999899</v>
      </c>
      <c r="P2897" s="57">
        <f t="shared" si="363"/>
        <v>0.19770010045150205</v>
      </c>
      <c r="Q2897" s="68">
        <v>152</v>
      </c>
      <c r="R2897" s="68">
        <v>277</v>
      </c>
      <c r="S2897" s="72">
        <f t="shared" si="364"/>
        <v>14.664857957122573</v>
      </c>
    </row>
    <row r="2898" spans="1:19" x14ac:dyDescent="0.25">
      <c r="A2898" s="68">
        <f t="shared" si="367"/>
        <v>2896</v>
      </c>
      <c r="B2898" s="68" t="s">
        <v>402</v>
      </c>
      <c r="C2898" s="68" t="s">
        <v>1552</v>
      </c>
      <c r="D2898" s="68" t="s">
        <v>2456</v>
      </c>
      <c r="E2898" s="68" t="str">
        <f t="shared" si="365"/>
        <v>AR</v>
      </c>
      <c r="F2898" s="68" t="s">
        <v>1551</v>
      </c>
      <c r="G2898" s="68">
        <f t="shared" si="366"/>
        <v>175</v>
      </c>
      <c r="H2898" s="68">
        <f t="shared" si="368"/>
        <v>9</v>
      </c>
      <c r="I2898" s="68" t="str">
        <f t="shared" si="361"/>
        <v>175_9_AR</v>
      </c>
      <c r="J2898" s="60">
        <v>57.679263206191401</v>
      </c>
      <c r="K2898" s="60">
        <v>7.3925938018665098</v>
      </c>
      <c r="L2898" s="60">
        <v>17.5718201617982</v>
      </c>
      <c r="M2898" s="68">
        <v>4</v>
      </c>
      <c r="N2898" s="70">
        <f t="shared" si="362"/>
        <v>8.9285714285714281E-3</v>
      </c>
      <c r="O2898" s="71">
        <v>209140.52</v>
      </c>
      <c r="P2898" s="57">
        <f t="shared" si="363"/>
        <v>3.3934796829374297E-3</v>
      </c>
      <c r="Q2898" s="68">
        <v>4</v>
      </c>
      <c r="R2898" s="68">
        <v>4</v>
      </c>
      <c r="S2898" s="72">
        <f t="shared" si="364"/>
        <v>27.547892389952036</v>
      </c>
    </row>
    <row r="2899" spans="1:19" x14ac:dyDescent="0.25">
      <c r="A2899" s="68">
        <f t="shared" si="367"/>
        <v>2897</v>
      </c>
      <c r="B2899" s="68" t="s">
        <v>402</v>
      </c>
      <c r="C2899" s="68" t="s">
        <v>1552</v>
      </c>
      <c r="D2899" s="68" t="s">
        <v>3088</v>
      </c>
      <c r="E2899" s="68" t="str">
        <f t="shared" si="365"/>
        <v>SERV</v>
      </c>
      <c r="F2899" s="68" t="s">
        <v>1551</v>
      </c>
      <c r="G2899" s="68">
        <f t="shared" si="366"/>
        <v>175</v>
      </c>
      <c r="H2899" s="68">
        <f t="shared" si="368"/>
        <v>9</v>
      </c>
      <c r="I2899" s="68" t="str">
        <f t="shared" si="361"/>
        <v>175_9_SERV</v>
      </c>
      <c r="J2899" s="60">
        <v>18.1279595422352</v>
      </c>
      <c r="K2899" s="60">
        <v>4.2405554075632201</v>
      </c>
      <c r="L2899" s="60">
        <v>15.938725058223</v>
      </c>
      <c r="M2899" s="68">
        <v>924</v>
      </c>
      <c r="N2899" s="70">
        <f t="shared" si="362"/>
        <v>0.6517857142857143</v>
      </c>
      <c r="O2899" s="71">
        <v>49236689.089999899</v>
      </c>
      <c r="P2899" s="57">
        <f t="shared" si="363"/>
        <v>0.79890641986556055</v>
      </c>
      <c r="Q2899" s="68">
        <v>292</v>
      </c>
      <c r="R2899" s="68">
        <v>924</v>
      </c>
      <c r="S2899" s="72">
        <f t="shared" si="364"/>
        <v>12.769080002673808</v>
      </c>
    </row>
    <row r="2900" spans="1:19" x14ac:dyDescent="0.25">
      <c r="A2900" s="68">
        <f t="shared" si="367"/>
        <v>2898</v>
      </c>
      <c r="B2900" s="68" t="s">
        <v>402</v>
      </c>
      <c r="C2900" s="68" t="s">
        <v>2313</v>
      </c>
      <c r="D2900" s="68" t="s">
        <v>2399</v>
      </c>
      <c r="E2900" s="68" t="str">
        <f t="shared" si="365"/>
        <v>AD</v>
      </c>
      <c r="F2900" s="68" t="s">
        <v>2312</v>
      </c>
      <c r="G2900" s="68">
        <f t="shared" si="366"/>
        <v>175</v>
      </c>
      <c r="H2900" s="68">
        <f t="shared" si="368"/>
        <v>10</v>
      </c>
      <c r="I2900" s="68" t="str">
        <f t="shared" si="361"/>
        <v>175_10_AD</v>
      </c>
      <c r="J2900" s="60">
        <v>48.1475984359476</v>
      </c>
      <c r="K2900" s="60">
        <v>52.473047438067098</v>
      </c>
      <c r="L2900" s="60">
        <v>34.247379794701502</v>
      </c>
      <c r="M2900" s="68">
        <v>18</v>
      </c>
      <c r="N2900" s="70">
        <f t="shared" si="362"/>
        <v>0.35714285714285715</v>
      </c>
      <c r="O2900" s="71">
        <v>3559867.37</v>
      </c>
      <c r="P2900" s="57">
        <f t="shared" si="363"/>
        <v>0.1141326421546702</v>
      </c>
      <c r="Q2900" s="68">
        <v>15</v>
      </c>
      <c r="R2900" s="68">
        <v>18</v>
      </c>
      <c r="S2900" s="72">
        <f t="shared" si="364"/>
        <v>44.956008556238736</v>
      </c>
    </row>
    <row r="2901" spans="1:19" x14ac:dyDescent="0.25">
      <c r="A2901" s="68">
        <f t="shared" si="367"/>
        <v>2899</v>
      </c>
      <c r="B2901" s="68" t="s">
        <v>402</v>
      </c>
      <c r="C2901" s="68" t="s">
        <v>2313</v>
      </c>
      <c r="D2901" s="68" t="s">
        <v>3088</v>
      </c>
      <c r="E2901" s="68" t="str">
        <f t="shared" si="365"/>
        <v>SERV</v>
      </c>
      <c r="F2901" s="68" t="s">
        <v>2312</v>
      </c>
      <c r="G2901" s="68">
        <f t="shared" si="366"/>
        <v>175</v>
      </c>
      <c r="H2901" s="68">
        <f t="shared" si="368"/>
        <v>10</v>
      </c>
      <c r="I2901" s="68" t="str">
        <f t="shared" si="361"/>
        <v>175_10_SERV</v>
      </c>
      <c r="J2901" s="60">
        <v>58.540208248009698</v>
      </c>
      <c r="K2901" s="60">
        <v>60.332220959499303</v>
      </c>
      <c r="L2901" s="60">
        <v>50.831045376315402</v>
      </c>
      <c r="M2901" s="68">
        <v>32</v>
      </c>
      <c r="N2901" s="70">
        <f t="shared" si="362"/>
        <v>0.6428571428571429</v>
      </c>
      <c r="O2901" s="71">
        <v>27630748.239999998</v>
      </c>
      <c r="P2901" s="57">
        <f t="shared" si="363"/>
        <v>0.88586735784532977</v>
      </c>
      <c r="Q2901" s="68">
        <v>27</v>
      </c>
      <c r="R2901" s="68">
        <v>32</v>
      </c>
      <c r="S2901" s="72">
        <f t="shared" si="364"/>
        <v>56.567824861274801</v>
      </c>
    </row>
    <row r="2902" spans="1:19" x14ac:dyDescent="0.25">
      <c r="A2902" s="68">
        <f t="shared" si="367"/>
        <v>2900</v>
      </c>
      <c r="B2902" s="68" t="s">
        <v>402</v>
      </c>
      <c r="C2902" s="68" t="s">
        <v>1845</v>
      </c>
      <c r="D2902" s="68" t="s">
        <v>2399</v>
      </c>
      <c r="E2902" s="68" t="str">
        <f t="shared" si="365"/>
        <v>AD</v>
      </c>
      <c r="F2902" s="68" t="s">
        <v>1844</v>
      </c>
      <c r="G2902" s="68">
        <f t="shared" si="366"/>
        <v>175</v>
      </c>
      <c r="H2902" s="68">
        <f t="shared" si="368"/>
        <v>11</v>
      </c>
      <c r="I2902" s="68" t="str">
        <f t="shared" si="361"/>
        <v>175_11_AD</v>
      </c>
      <c r="J2902" s="60">
        <v>31.645925666191701</v>
      </c>
      <c r="K2902" s="60">
        <v>45.185095281010902</v>
      </c>
      <c r="L2902" s="60">
        <v>16.551076989235799</v>
      </c>
      <c r="M2902" s="68">
        <v>79</v>
      </c>
      <c r="N2902" s="70">
        <f t="shared" si="362"/>
        <v>0.30061349693251532</v>
      </c>
      <c r="O2902" s="71">
        <v>4067813.45</v>
      </c>
      <c r="P2902" s="57">
        <f t="shared" si="363"/>
        <v>0.10633707491486073</v>
      </c>
      <c r="Q2902" s="68">
        <v>49</v>
      </c>
      <c r="R2902" s="68">
        <v>79</v>
      </c>
      <c r="S2902" s="72">
        <f t="shared" si="364"/>
        <v>31.127365978812801</v>
      </c>
    </row>
    <row r="2903" spans="1:19" x14ac:dyDescent="0.25">
      <c r="A2903" s="68">
        <f t="shared" si="367"/>
        <v>2901</v>
      </c>
      <c r="B2903" s="68" t="s">
        <v>402</v>
      </c>
      <c r="C2903" s="68" t="s">
        <v>1845</v>
      </c>
      <c r="D2903" s="68" t="s">
        <v>3088</v>
      </c>
      <c r="E2903" s="68" t="str">
        <f t="shared" si="365"/>
        <v>SERV</v>
      </c>
      <c r="F2903" s="68" t="s">
        <v>1844</v>
      </c>
      <c r="G2903" s="68">
        <f t="shared" si="366"/>
        <v>175</v>
      </c>
      <c r="H2903" s="68">
        <f t="shared" si="368"/>
        <v>11</v>
      </c>
      <c r="I2903" s="68" t="str">
        <f t="shared" si="361"/>
        <v>175_11_SERV</v>
      </c>
      <c r="J2903" s="60">
        <v>30.481759134549801</v>
      </c>
      <c r="K2903" s="60">
        <v>45.017722616553101</v>
      </c>
      <c r="L2903" s="60">
        <v>24.019408423758399</v>
      </c>
      <c r="M2903" s="68">
        <v>257</v>
      </c>
      <c r="N2903" s="70">
        <f t="shared" si="362"/>
        <v>0.69938650306748462</v>
      </c>
      <c r="O2903" s="71">
        <v>34186139.399999999</v>
      </c>
      <c r="P2903" s="57">
        <f t="shared" si="363"/>
        <v>0.89366292508513923</v>
      </c>
      <c r="Q2903" s="68">
        <v>114</v>
      </c>
      <c r="R2903" s="68">
        <v>257</v>
      </c>
      <c r="S2903" s="72">
        <f t="shared" si="364"/>
        <v>33.172963391620435</v>
      </c>
    </row>
    <row r="2904" spans="1:19" x14ac:dyDescent="0.25">
      <c r="A2904" s="68">
        <f t="shared" si="367"/>
        <v>2902</v>
      </c>
      <c r="B2904" s="68" t="s">
        <v>402</v>
      </c>
      <c r="C2904" s="68" t="s">
        <v>706</v>
      </c>
      <c r="D2904" s="68" t="s">
        <v>2399</v>
      </c>
      <c r="E2904" s="68" t="str">
        <f t="shared" si="365"/>
        <v>AD</v>
      </c>
      <c r="F2904" s="68" t="s">
        <v>705</v>
      </c>
      <c r="G2904" s="68">
        <f t="shared" si="366"/>
        <v>175</v>
      </c>
      <c r="H2904" s="68">
        <f t="shared" si="368"/>
        <v>12</v>
      </c>
      <c r="I2904" s="68" t="str">
        <f t="shared" si="361"/>
        <v>175_12_AD</v>
      </c>
      <c r="J2904" s="60">
        <v>23.223267785225701</v>
      </c>
      <c r="K2904" s="60">
        <v>69.283650352506498</v>
      </c>
      <c r="L2904" s="60">
        <v>25.180729316594601</v>
      </c>
      <c r="M2904" s="68">
        <v>226</v>
      </c>
      <c r="N2904" s="70">
        <f t="shared" si="362"/>
        <v>0.56854838709677424</v>
      </c>
      <c r="O2904" s="71">
        <v>34530189.853999898</v>
      </c>
      <c r="P2904" s="57">
        <f t="shared" si="363"/>
        <v>0.27362062652343777</v>
      </c>
      <c r="Q2904" s="68">
        <v>141</v>
      </c>
      <c r="R2904" s="68">
        <v>230</v>
      </c>
      <c r="S2904" s="72">
        <f t="shared" si="364"/>
        <v>39.229215818108933</v>
      </c>
    </row>
    <row r="2905" spans="1:19" x14ac:dyDescent="0.25">
      <c r="A2905" s="68">
        <f t="shared" si="367"/>
        <v>2903</v>
      </c>
      <c r="B2905" s="68" t="s">
        <v>402</v>
      </c>
      <c r="C2905" s="68" t="s">
        <v>706</v>
      </c>
      <c r="D2905" s="68" t="s">
        <v>3088</v>
      </c>
      <c r="E2905" s="68" t="str">
        <f t="shared" si="365"/>
        <v>SERV</v>
      </c>
      <c r="F2905" s="68" t="s">
        <v>705</v>
      </c>
      <c r="G2905" s="68">
        <f t="shared" si="366"/>
        <v>175</v>
      </c>
      <c r="H2905" s="68">
        <f t="shared" si="368"/>
        <v>12</v>
      </c>
      <c r="I2905" s="68" t="str">
        <f t="shared" si="361"/>
        <v>175_12_SERV</v>
      </c>
      <c r="J2905" s="60">
        <v>35.058371882907998</v>
      </c>
      <c r="K2905" s="60">
        <v>79.697186767359497</v>
      </c>
      <c r="L2905" s="60">
        <v>46.0097752440576</v>
      </c>
      <c r="M2905" s="68">
        <v>276</v>
      </c>
      <c r="N2905" s="70">
        <f t="shared" si="362"/>
        <v>0.43145161290322581</v>
      </c>
      <c r="O2905" s="71">
        <v>91667130.474999905</v>
      </c>
      <c r="P2905" s="57">
        <f t="shared" si="363"/>
        <v>0.72637937347656223</v>
      </c>
      <c r="Q2905" s="68">
        <v>107</v>
      </c>
      <c r="R2905" s="68">
        <v>276</v>
      </c>
      <c r="S2905" s="72">
        <f t="shared" si="364"/>
        <v>53.588444631441696</v>
      </c>
    </row>
    <row r="2906" spans="1:19" x14ac:dyDescent="0.25">
      <c r="A2906" s="68">
        <f t="shared" si="367"/>
        <v>2904</v>
      </c>
      <c r="B2906" s="68" t="s">
        <v>402</v>
      </c>
      <c r="C2906" s="68" t="s">
        <v>1570</v>
      </c>
      <c r="D2906" s="68" t="s">
        <v>2399</v>
      </c>
      <c r="E2906" s="68" t="str">
        <f t="shared" si="365"/>
        <v>AD</v>
      </c>
      <c r="F2906" s="68" t="s">
        <v>1569</v>
      </c>
      <c r="G2906" s="68">
        <f t="shared" si="366"/>
        <v>175</v>
      </c>
      <c r="H2906" s="68">
        <f t="shared" si="368"/>
        <v>13</v>
      </c>
      <c r="I2906" s="68" t="str">
        <f t="shared" si="361"/>
        <v>175_13_AD</v>
      </c>
      <c r="J2906" s="60">
        <v>34.710808206234297</v>
      </c>
      <c r="K2906" s="60">
        <v>35.630711423346703</v>
      </c>
      <c r="L2906" s="60">
        <v>28.603584048593</v>
      </c>
      <c r="M2906" s="68">
        <v>53</v>
      </c>
      <c r="N2906" s="70">
        <f t="shared" si="362"/>
        <v>0.18575851393188855</v>
      </c>
      <c r="O2906" s="71">
        <v>60338116.579999998</v>
      </c>
      <c r="P2906" s="57">
        <f t="shared" si="363"/>
        <v>0.18821256988617624</v>
      </c>
      <c r="Q2906" s="68">
        <v>60</v>
      </c>
      <c r="R2906" s="68">
        <v>73</v>
      </c>
      <c r="S2906" s="72">
        <f t="shared" si="364"/>
        <v>32.981701226058</v>
      </c>
    </row>
    <row r="2907" spans="1:19" x14ac:dyDescent="0.25">
      <c r="A2907" s="68">
        <f t="shared" si="367"/>
        <v>2905</v>
      </c>
      <c r="B2907" s="68" t="s">
        <v>402</v>
      </c>
      <c r="C2907" s="68" t="s">
        <v>1570</v>
      </c>
      <c r="D2907" s="68" t="s">
        <v>3088</v>
      </c>
      <c r="E2907" s="68" t="str">
        <f t="shared" si="365"/>
        <v>SERV</v>
      </c>
      <c r="F2907" s="68" t="s">
        <v>1569</v>
      </c>
      <c r="G2907" s="68">
        <f t="shared" si="366"/>
        <v>175</v>
      </c>
      <c r="H2907" s="68">
        <f t="shared" si="368"/>
        <v>13</v>
      </c>
      <c r="I2907" s="68" t="str">
        <f t="shared" si="361"/>
        <v>175_13_SERV</v>
      </c>
      <c r="J2907" s="60">
        <v>14.0724505187207</v>
      </c>
      <c r="K2907" s="60">
        <v>59.3626048680485</v>
      </c>
      <c r="L2907" s="60">
        <v>43.146650032886598</v>
      </c>
      <c r="M2907" s="68">
        <v>716</v>
      </c>
      <c r="N2907" s="70">
        <f t="shared" si="362"/>
        <v>0.81424148606811142</v>
      </c>
      <c r="O2907" s="71">
        <v>260246829.56089899</v>
      </c>
      <c r="P2907" s="57">
        <f t="shared" si="363"/>
        <v>0.8117874301138237</v>
      </c>
      <c r="Q2907" s="68">
        <v>263</v>
      </c>
      <c r="R2907" s="68">
        <v>731</v>
      </c>
      <c r="S2907" s="72">
        <f t="shared" si="364"/>
        <v>38.860568473218599</v>
      </c>
    </row>
    <row r="2908" spans="1:19" x14ac:dyDescent="0.25">
      <c r="A2908" s="68">
        <f t="shared" si="367"/>
        <v>2906</v>
      </c>
      <c r="B2908" s="68" t="s">
        <v>402</v>
      </c>
      <c r="C2908" s="68" t="s">
        <v>2317</v>
      </c>
      <c r="D2908" s="68" t="s">
        <v>2399</v>
      </c>
      <c r="E2908" s="68" t="str">
        <f t="shared" si="365"/>
        <v>AD</v>
      </c>
      <c r="F2908" s="68" t="s">
        <v>2316</v>
      </c>
      <c r="G2908" s="68">
        <f t="shared" si="366"/>
        <v>175</v>
      </c>
      <c r="H2908" s="68">
        <f t="shared" si="368"/>
        <v>14</v>
      </c>
      <c r="I2908" s="68" t="str">
        <f t="shared" si="361"/>
        <v>175_14_AD</v>
      </c>
      <c r="J2908" s="60">
        <v>30.080392215880799</v>
      </c>
      <c r="K2908" s="60">
        <v>55.101721265591202</v>
      </c>
      <c r="L2908" s="60">
        <v>15.963974753303001</v>
      </c>
      <c r="M2908" s="68">
        <v>69</v>
      </c>
      <c r="N2908" s="70">
        <f t="shared" si="362"/>
        <v>0.44545454545454544</v>
      </c>
      <c r="O2908" s="71">
        <v>4610916.1399999997</v>
      </c>
      <c r="P2908" s="57">
        <f t="shared" si="363"/>
        <v>0.28937694422982924</v>
      </c>
      <c r="Q2908" s="68">
        <v>49</v>
      </c>
      <c r="R2908" s="68">
        <v>70</v>
      </c>
      <c r="S2908" s="72">
        <f t="shared" si="364"/>
        <v>33.715362744925002</v>
      </c>
    </row>
    <row r="2909" spans="1:19" x14ac:dyDescent="0.25">
      <c r="A2909" s="68">
        <f t="shared" si="367"/>
        <v>2907</v>
      </c>
      <c r="B2909" s="68" t="s">
        <v>402</v>
      </c>
      <c r="C2909" s="68" t="s">
        <v>2317</v>
      </c>
      <c r="D2909" s="68" t="s">
        <v>3088</v>
      </c>
      <c r="E2909" s="68" t="str">
        <f t="shared" si="365"/>
        <v>SERV</v>
      </c>
      <c r="F2909" s="68" t="s">
        <v>2316</v>
      </c>
      <c r="G2909" s="68">
        <f t="shared" si="366"/>
        <v>175</v>
      </c>
      <c r="H2909" s="68">
        <f t="shared" si="368"/>
        <v>14</v>
      </c>
      <c r="I2909" s="68" t="str">
        <f t="shared" si="361"/>
        <v>175_14_SERV</v>
      </c>
      <c r="J2909" s="60">
        <v>40.034518380010603</v>
      </c>
      <c r="K2909" s="60">
        <v>55.841619189200799</v>
      </c>
      <c r="L2909" s="60">
        <v>16.421171650896699</v>
      </c>
      <c r="M2909" s="68">
        <v>123</v>
      </c>
      <c r="N2909" s="70">
        <f t="shared" si="362"/>
        <v>0.55454545454545456</v>
      </c>
      <c r="O2909" s="71">
        <v>11323028.26</v>
      </c>
      <c r="P2909" s="57">
        <f t="shared" si="363"/>
        <v>0.71062305577017082</v>
      </c>
      <c r="Q2909" s="68">
        <v>61</v>
      </c>
      <c r="R2909" s="68">
        <v>124</v>
      </c>
      <c r="S2909" s="72">
        <f t="shared" si="364"/>
        <v>37.432436406702699</v>
      </c>
    </row>
    <row r="2910" spans="1:19" x14ac:dyDescent="0.25">
      <c r="A2910" s="68">
        <f t="shared" si="367"/>
        <v>2908</v>
      </c>
      <c r="B2910" s="68" t="s">
        <v>248</v>
      </c>
      <c r="C2910" s="68" t="s">
        <v>249</v>
      </c>
      <c r="D2910" s="68" t="s">
        <v>2399</v>
      </c>
      <c r="E2910" s="68" t="str">
        <f t="shared" si="365"/>
        <v>AD</v>
      </c>
      <c r="F2910" s="68" t="s">
        <v>247</v>
      </c>
      <c r="G2910" s="68">
        <f t="shared" si="366"/>
        <v>176</v>
      </c>
      <c r="H2910" s="68">
        <f t="shared" si="368"/>
        <v>1</v>
      </c>
      <c r="I2910" s="68" t="str">
        <f t="shared" si="361"/>
        <v>176_1_AD</v>
      </c>
      <c r="J2910" s="60">
        <v>25.024214094440602</v>
      </c>
      <c r="K2910" s="60">
        <v>95.453407497495903</v>
      </c>
      <c r="L2910" s="60">
        <v>61.793961934169602</v>
      </c>
      <c r="M2910" s="68">
        <v>500</v>
      </c>
      <c r="N2910" s="70">
        <f t="shared" si="362"/>
        <v>1</v>
      </c>
      <c r="O2910" s="71">
        <v>59544940.039999999</v>
      </c>
      <c r="P2910" s="57">
        <f t="shared" si="363"/>
        <v>1</v>
      </c>
      <c r="Q2910" s="68">
        <v>196</v>
      </c>
      <c r="R2910" s="68">
        <v>551</v>
      </c>
      <c r="S2910" s="72">
        <f t="shared" si="364"/>
        <v>60.757194508702035</v>
      </c>
    </row>
    <row r="2911" spans="1:19" x14ac:dyDescent="0.25">
      <c r="A2911" s="68">
        <f t="shared" si="367"/>
        <v>2909</v>
      </c>
      <c r="B2911" s="68" t="s">
        <v>248</v>
      </c>
      <c r="C2911" s="68" t="s">
        <v>2525</v>
      </c>
      <c r="D2911" s="68" t="s">
        <v>2860</v>
      </c>
      <c r="E2911" s="68" t="str">
        <f t="shared" si="365"/>
        <v>OP</v>
      </c>
      <c r="F2911" s="68" t="s">
        <v>2524</v>
      </c>
      <c r="G2911" s="68">
        <f t="shared" si="366"/>
        <v>176</v>
      </c>
      <c r="H2911" s="68">
        <f t="shared" si="368"/>
        <v>2</v>
      </c>
      <c r="I2911" s="68" t="str">
        <f t="shared" si="361"/>
        <v>176_2_OP</v>
      </c>
      <c r="J2911" s="60">
        <v>50.886156355857302</v>
      </c>
      <c r="K2911" s="60">
        <v>55.905758565105401</v>
      </c>
      <c r="L2911" s="60">
        <v>31.846768101808401</v>
      </c>
      <c r="M2911" s="68">
        <v>5</v>
      </c>
      <c r="N2911" s="70">
        <f t="shared" si="362"/>
        <v>6.7796610169491525E-2</v>
      </c>
      <c r="O2911" s="71">
        <v>5576700.8499999996</v>
      </c>
      <c r="P2911" s="57">
        <f t="shared" si="363"/>
        <v>0.1981196616910334</v>
      </c>
      <c r="Q2911" s="68">
        <v>4</v>
      </c>
      <c r="R2911" s="68">
        <v>5</v>
      </c>
      <c r="S2911" s="72">
        <f t="shared" si="364"/>
        <v>46.212894340923704</v>
      </c>
    </row>
    <row r="2912" spans="1:19" x14ac:dyDescent="0.25">
      <c r="A2912" s="68">
        <f t="shared" si="367"/>
        <v>2910</v>
      </c>
      <c r="B2912" s="68" t="s">
        <v>248</v>
      </c>
      <c r="C2912" s="68" t="s">
        <v>2525</v>
      </c>
      <c r="D2912" s="68" t="s">
        <v>3088</v>
      </c>
      <c r="E2912" s="68" t="str">
        <f t="shared" si="365"/>
        <v>SERV</v>
      </c>
      <c r="F2912" s="68" t="s">
        <v>2524</v>
      </c>
      <c r="G2912" s="68">
        <f t="shared" si="366"/>
        <v>176</v>
      </c>
      <c r="H2912" s="68">
        <f t="shared" si="368"/>
        <v>2</v>
      </c>
      <c r="I2912" s="68" t="str">
        <f t="shared" si="361"/>
        <v>176_2_SERV</v>
      </c>
      <c r="J2912" s="60">
        <v>27.864683685186201</v>
      </c>
      <c r="K2912" s="60">
        <v>80.105549650851401</v>
      </c>
      <c r="L2912" s="60">
        <v>28.913840207949299</v>
      </c>
      <c r="M2912" s="68">
        <v>128</v>
      </c>
      <c r="N2912" s="70">
        <f t="shared" si="362"/>
        <v>0.93220338983050843</v>
      </c>
      <c r="O2912" s="71">
        <v>22571443.571409501</v>
      </c>
      <c r="P2912" s="57">
        <f t="shared" si="363"/>
        <v>0.80188033830896654</v>
      </c>
      <c r="Q2912" s="68">
        <v>55</v>
      </c>
      <c r="R2912" s="68">
        <v>144</v>
      </c>
      <c r="S2912" s="72">
        <f t="shared" si="364"/>
        <v>45.628024514662307</v>
      </c>
    </row>
    <row r="2913" spans="1:19" x14ac:dyDescent="0.25">
      <c r="A2913" s="68">
        <f t="shared" si="367"/>
        <v>2911</v>
      </c>
      <c r="B2913" s="68" t="s">
        <v>248</v>
      </c>
      <c r="C2913" s="68" t="s">
        <v>2931</v>
      </c>
      <c r="D2913" s="68" t="s">
        <v>3088</v>
      </c>
      <c r="E2913" s="68" t="str">
        <f t="shared" si="365"/>
        <v>SERV</v>
      </c>
      <c r="F2913" s="68" t="s">
        <v>2930</v>
      </c>
      <c r="G2913" s="68">
        <f t="shared" si="366"/>
        <v>176</v>
      </c>
      <c r="H2913" s="68">
        <f t="shared" si="368"/>
        <v>3</v>
      </c>
      <c r="I2913" s="68" t="str">
        <f t="shared" si="361"/>
        <v>176_3_SERV</v>
      </c>
      <c r="J2913" s="60">
        <v>30.9020676668605</v>
      </c>
      <c r="K2913" s="60">
        <v>81.317030895963498</v>
      </c>
      <c r="L2913" s="60">
        <v>16.2944049874345</v>
      </c>
      <c r="M2913" s="68">
        <v>49</v>
      </c>
      <c r="N2913" s="70">
        <f t="shared" si="362"/>
        <v>1</v>
      </c>
      <c r="O2913" s="71">
        <v>96124503.739999995</v>
      </c>
      <c r="P2913" s="57">
        <f t="shared" si="363"/>
        <v>1</v>
      </c>
      <c r="Q2913" s="68">
        <v>34</v>
      </c>
      <c r="R2913" s="68">
        <v>67</v>
      </c>
      <c r="S2913" s="72">
        <f t="shared" si="364"/>
        <v>42.837834516752828</v>
      </c>
    </row>
    <row r="2914" spans="1:19" x14ac:dyDescent="0.25">
      <c r="A2914" s="68">
        <f t="shared" si="367"/>
        <v>2912</v>
      </c>
      <c r="B2914" s="68" t="s">
        <v>846</v>
      </c>
      <c r="C2914" s="68" t="s">
        <v>2088</v>
      </c>
      <c r="D2914" s="68" t="s">
        <v>2399</v>
      </c>
      <c r="E2914" s="68" t="str">
        <f t="shared" si="365"/>
        <v>AD</v>
      </c>
      <c r="F2914" s="68" t="s">
        <v>2087</v>
      </c>
      <c r="G2914" s="68">
        <f t="shared" si="366"/>
        <v>177</v>
      </c>
      <c r="H2914" s="68">
        <f t="shared" si="368"/>
        <v>1</v>
      </c>
      <c r="I2914" s="68" t="str">
        <f t="shared" si="361"/>
        <v>177_1_AD</v>
      </c>
      <c r="J2914" s="60">
        <v>30.2730470645472</v>
      </c>
      <c r="K2914" s="60">
        <v>10.0854761120462</v>
      </c>
      <c r="L2914" s="60">
        <v>32.735586697888003</v>
      </c>
      <c r="M2914" s="68">
        <v>19</v>
      </c>
      <c r="N2914" s="70">
        <f t="shared" si="362"/>
        <v>0.35714285714285715</v>
      </c>
      <c r="O2914" s="71">
        <v>8358150.1186305098</v>
      </c>
      <c r="P2914" s="57">
        <f t="shared" si="363"/>
        <v>0.12452239131146203</v>
      </c>
      <c r="Q2914" s="68">
        <v>15</v>
      </c>
      <c r="R2914" s="68">
        <v>20</v>
      </c>
      <c r="S2914" s="72">
        <f t="shared" si="364"/>
        <v>24.3647032914938</v>
      </c>
    </row>
    <row r="2915" spans="1:19" x14ac:dyDescent="0.25">
      <c r="A2915" s="68">
        <f t="shared" si="367"/>
        <v>2913</v>
      </c>
      <c r="B2915" s="68" t="s">
        <v>846</v>
      </c>
      <c r="C2915" s="68" t="s">
        <v>2088</v>
      </c>
      <c r="D2915" s="68" t="s">
        <v>2456</v>
      </c>
      <c r="E2915" s="68" t="str">
        <f t="shared" si="365"/>
        <v>AR</v>
      </c>
      <c r="F2915" s="68" t="s">
        <v>2087</v>
      </c>
      <c r="G2915" s="68">
        <f t="shared" si="366"/>
        <v>177</v>
      </c>
      <c r="H2915" s="68">
        <f t="shared" si="368"/>
        <v>1</v>
      </c>
      <c r="I2915" s="68" t="str">
        <f t="shared" si="361"/>
        <v>177_1_AR</v>
      </c>
      <c r="J2915" s="60">
        <v>48.971525169690601</v>
      </c>
      <c r="K2915" s="60">
        <v>9.1085534967666995</v>
      </c>
      <c r="L2915" s="60">
        <v>31.726897514357901</v>
      </c>
      <c r="M2915" s="68">
        <v>6</v>
      </c>
      <c r="N2915" s="70">
        <f t="shared" si="362"/>
        <v>0.11904761904761904</v>
      </c>
      <c r="O2915" s="71">
        <v>32360964.23</v>
      </c>
      <c r="P2915" s="57">
        <f t="shared" si="363"/>
        <v>0.48212398603395146</v>
      </c>
      <c r="Q2915" s="68">
        <v>5</v>
      </c>
      <c r="R2915" s="68">
        <v>6</v>
      </c>
      <c r="S2915" s="72">
        <f t="shared" si="364"/>
        <v>29.935658726938399</v>
      </c>
    </row>
    <row r="2916" spans="1:19" x14ac:dyDescent="0.25">
      <c r="A2916" s="68">
        <f t="shared" si="367"/>
        <v>2914</v>
      </c>
      <c r="B2916" s="68" t="s">
        <v>846</v>
      </c>
      <c r="C2916" s="68" t="s">
        <v>2088</v>
      </c>
      <c r="D2916" s="68" t="s">
        <v>3088</v>
      </c>
      <c r="E2916" s="68" t="str">
        <f t="shared" si="365"/>
        <v>SERV</v>
      </c>
      <c r="F2916" s="68" t="s">
        <v>2087</v>
      </c>
      <c r="G2916" s="68">
        <f t="shared" si="366"/>
        <v>177</v>
      </c>
      <c r="H2916" s="68">
        <f t="shared" si="368"/>
        <v>1</v>
      </c>
      <c r="I2916" s="68" t="str">
        <f t="shared" si="361"/>
        <v>177_1_SERV</v>
      </c>
      <c r="J2916" s="60">
        <v>51.171836140183601</v>
      </c>
      <c r="K2916" s="60">
        <v>6.2175754862323798</v>
      </c>
      <c r="L2916" s="60">
        <v>29.184076156562799</v>
      </c>
      <c r="M2916" s="68">
        <v>32</v>
      </c>
      <c r="N2916" s="70">
        <f t="shared" si="362"/>
        <v>0.52380952380952384</v>
      </c>
      <c r="O2916" s="71">
        <v>26402549.719999999</v>
      </c>
      <c r="P2916" s="57">
        <f t="shared" si="363"/>
        <v>0.3933536226545864</v>
      </c>
      <c r="Q2916" s="68">
        <v>22</v>
      </c>
      <c r="R2916" s="68">
        <v>33</v>
      </c>
      <c r="S2916" s="72">
        <f t="shared" si="364"/>
        <v>28.857829260992926</v>
      </c>
    </row>
    <row r="2917" spans="1:19" x14ac:dyDescent="0.25">
      <c r="A2917" s="68">
        <f t="shared" si="367"/>
        <v>2915</v>
      </c>
      <c r="B2917" s="68" t="s">
        <v>846</v>
      </c>
      <c r="C2917" s="68" t="s">
        <v>847</v>
      </c>
      <c r="D2917" s="68" t="s">
        <v>2399</v>
      </c>
      <c r="E2917" s="68" t="str">
        <f t="shared" si="365"/>
        <v>AD</v>
      </c>
      <c r="F2917" s="68" t="s">
        <v>845</v>
      </c>
      <c r="G2917" s="68">
        <f t="shared" si="366"/>
        <v>177</v>
      </c>
      <c r="H2917" s="68">
        <f t="shared" si="368"/>
        <v>2</v>
      </c>
      <c r="I2917" s="68" t="str">
        <f t="shared" si="361"/>
        <v>177_2_AD</v>
      </c>
      <c r="J2917" s="60">
        <v>17.245226457707599</v>
      </c>
      <c r="K2917" s="60">
        <v>31.8424797289887</v>
      </c>
      <c r="L2917" s="60">
        <v>29.1679544561112</v>
      </c>
      <c r="M2917" s="68">
        <v>64</v>
      </c>
      <c r="N2917" s="70">
        <f t="shared" si="362"/>
        <v>0.27669902912621358</v>
      </c>
      <c r="O2917" s="71">
        <v>13576778.324779</v>
      </c>
      <c r="P2917" s="57">
        <f t="shared" si="363"/>
        <v>4.322996888709052E-2</v>
      </c>
      <c r="Q2917" s="68">
        <v>57</v>
      </c>
      <c r="R2917" s="68">
        <v>75</v>
      </c>
      <c r="S2917" s="72">
        <f t="shared" si="364"/>
        <v>26.085220214269167</v>
      </c>
    </row>
    <row r="2918" spans="1:19" x14ac:dyDescent="0.25">
      <c r="A2918" s="68">
        <f t="shared" si="367"/>
        <v>2916</v>
      </c>
      <c r="B2918" s="68" t="s">
        <v>846</v>
      </c>
      <c r="C2918" s="68" t="s">
        <v>847</v>
      </c>
      <c r="D2918" s="68" t="s">
        <v>2456</v>
      </c>
      <c r="E2918" s="68" t="str">
        <f t="shared" si="365"/>
        <v>AR</v>
      </c>
      <c r="F2918" s="68" t="s">
        <v>845</v>
      </c>
      <c r="G2918" s="68">
        <f t="shared" si="366"/>
        <v>177</v>
      </c>
      <c r="H2918" s="68">
        <f t="shared" si="368"/>
        <v>2</v>
      </c>
      <c r="I2918" s="68" t="str">
        <f t="shared" si="361"/>
        <v>177_2_AR</v>
      </c>
      <c r="J2918" s="60">
        <v>49.305271105947</v>
      </c>
      <c r="K2918" s="60">
        <v>55.485538595488798</v>
      </c>
      <c r="L2918" s="60">
        <v>72.279218461830695</v>
      </c>
      <c r="M2918" s="68">
        <v>10</v>
      </c>
      <c r="N2918" s="70">
        <f t="shared" si="362"/>
        <v>3.8834951456310676E-2</v>
      </c>
      <c r="O2918" s="71">
        <v>67919019.069999993</v>
      </c>
      <c r="P2918" s="57">
        <f t="shared" si="363"/>
        <v>0.21626169412216584</v>
      </c>
      <c r="Q2918" s="68">
        <v>8</v>
      </c>
      <c r="R2918" s="68">
        <v>10</v>
      </c>
      <c r="S2918" s="72">
        <f t="shared" si="364"/>
        <v>59.023342721088831</v>
      </c>
    </row>
    <row r="2919" spans="1:19" x14ac:dyDescent="0.25">
      <c r="A2919" s="68">
        <f t="shared" si="367"/>
        <v>2917</v>
      </c>
      <c r="B2919" s="68" t="s">
        <v>846</v>
      </c>
      <c r="C2919" s="68" t="s">
        <v>847</v>
      </c>
      <c r="D2919" s="68" t="s">
        <v>3088</v>
      </c>
      <c r="E2919" s="68" t="str">
        <f t="shared" si="365"/>
        <v>SERV</v>
      </c>
      <c r="F2919" s="68" t="s">
        <v>845</v>
      </c>
      <c r="G2919" s="68">
        <f t="shared" si="366"/>
        <v>177</v>
      </c>
      <c r="H2919" s="68">
        <f t="shared" si="368"/>
        <v>2</v>
      </c>
      <c r="I2919" s="68" t="str">
        <f t="shared" si="361"/>
        <v>177_2_SERV</v>
      </c>
      <c r="J2919" s="60">
        <v>14.0698442839177</v>
      </c>
      <c r="K2919" s="60">
        <v>48.796682678045997</v>
      </c>
      <c r="L2919" s="60">
        <v>59.6665756206284</v>
      </c>
      <c r="M2919" s="68">
        <v>257</v>
      </c>
      <c r="N2919" s="70">
        <f t="shared" si="362"/>
        <v>0.68446601941747576</v>
      </c>
      <c r="O2919" s="71">
        <v>232563608.019999</v>
      </c>
      <c r="P2919" s="57">
        <f t="shared" si="363"/>
        <v>0.74050833699074359</v>
      </c>
      <c r="Q2919" s="68">
        <v>141</v>
      </c>
      <c r="R2919" s="68">
        <v>287</v>
      </c>
      <c r="S2919" s="72">
        <f t="shared" si="364"/>
        <v>40.8443675275307</v>
      </c>
    </row>
    <row r="2920" spans="1:19" x14ac:dyDescent="0.25">
      <c r="A2920" s="68">
        <f t="shared" si="367"/>
        <v>2918</v>
      </c>
      <c r="B2920" s="68" t="s">
        <v>668</v>
      </c>
      <c r="C2920" s="68" t="s">
        <v>669</v>
      </c>
      <c r="D2920" s="68" t="s">
        <v>2399</v>
      </c>
      <c r="E2920" s="68" t="str">
        <f t="shared" si="365"/>
        <v>AD</v>
      </c>
      <c r="F2920" s="68" t="s">
        <v>667</v>
      </c>
      <c r="G2920" s="68">
        <f t="shared" si="366"/>
        <v>178</v>
      </c>
      <c r="H2920" s="68">
        <f t="shared" si="368"/>
        <v>1</v>
      </c>
      <c r="I2920" s="68" t="str">
        <f t="shared" si="361"/>
        <v>178_1_AD</v>
      </c>
      <c r="J2920" s="60">
        <v>14.9042021203476</v>
      </c>
      <c r="K2920" s="60">
        <v>63.052047444289897</v>
      </c>
      <c r="L2920" s="60">
        <v>60.753256930914098</v>
      </c>
      <c r="M2920" s="68">
        <v>131</v>
      </c>
      <c r="N2920" s="70">
        <f t="shared" si="362"/>
        <v>6.0695056289769948E-2</v>
      </c>
      <c r="O2920" s="71">
        <v>388468018.97000003</v>
      </c>
      <c r="P2920" s="57">
        <f t="shared" si="363"/>
        <v>0.32219330519849682</v>
      </c>
      <c r="Q2920" s="68">
        <v>124</v>
      </c>
      <c r="R2920" s="68">
        <v>176</v>
      </c>
      <c r="S2920" s="72">
        <f t="shared" si="364"/>
        <v>46.236502165183872</v>
      </c>
    </row>
    <row r="2921" spans="1:19" x14ac:dyDescent="0.25">
      <c r="A2921" s="68">
        <f t="shared" si="367"/>
        <v>2919</v>
      </c>
      <c r="B2921" s="68" t="s">
        <v>668</v>
      </c>
      <c r="C2921" s="68" t="s">
        <v>669</v>
      </c>
      <c r="D2921" s="68" t="s">
        <v>2456</v>
      </c>
      <c r="E2921" s="68" t="str">
        <f t="shared" si="365"/>
        <v>AR</v>
      </c>
      <c r="F2921" s="68" t="s">
        <v>667</v>
      </c>
      <c r="G2921" s="68">
        <f t="shared" si="366"/>
        <v>178</v>
      </c>
      <c r="H2921" s="68">
        <f t="shared" si="368"/>
        <v>1</v>
      </c>
      <c r="I2921" s="68" t="str">
        <f t="shared" si="361"/>
        <v>178_1_AR</v>
      </c>
      <c r="J2921" s="60">
        <v>39.095034166197699</v>
      </c>
      <c r="K2921" s="60">
        <v>57.962842035570702</v>
      </c>
      <c r="L2921" s="60">
        <v>68.584720029664197</v>
      </c>
      <c r="M2921" s="68">
        <v>16</v>
      </c>
      <c r="N2921" s="70">
        <f t="shared" si="362"/>
        <v>6.8526676456191872E-3</v>
      </c>
      <c r="O2921" s="71">
        <v>27620978.350000001</v>
      </c>
      <c r="P2921" s="57">
        <f t="shared" si="363"/>
        <v>2.2908692280508899E-2</v>
      </c>
      <c r="Q2921" s="68">
        <v>14</v>
      </c>
      <c r="R2921" s="68">
        <v>16</v>
      </c>
      <c r="S2921" s="72">
        <f t="shared" si="364"/>
        <v>55.214198743810869</v>
      </c>
    </row>
    <row r="2922" spans="1:19" x14ac:dyDescent="0.25">
      <c r="A2922" s="68">
        <f t="shared" si="367"/>
        <v>2920</v>
      </c>
      <c r="B2922" s="68" t="s">
        <v>668</v>
      </c>
      <c r="C2922" s="68" t="s">
        <v>669</v>
      </c>
      <c r="D2922" s="68" t="s">
        <v>2860</v>
      </c>
      <c r="E2922" s="68" t="str">
        <f t="shared" si="365"/>
        <v>OP</v>
      </c>
      <c r="F2922" s="68" t="s">
        <v>667</v>
      </c>
      <c r="G2922" s="68">
        <f t="shared" si="366"/>
        <v>178</v>
      </c>
      <c r="H2922" s="68">
        <f t="shared" si="368"/>
        <v>1</v>
      </c>
      <c r="I2922" s="68" t="str">
        <f t="shared" si="361"/>
        <v>178_1_OP</v>
      </c>
      <c r="J2922" s="60">
        <v>23.5279488160383</v>
      </c>
      <c r="K2922" s="60">
        <v>10.606319857503699</v>
      </c>
      <c r="L2922" s="60">
        <v>3.53342276431755</v>
      </c>
      <c r="M2922" s="68">
        <v>23</v>
      </c>
      <c r="N2922" s="70">
        <f t="shared" si="362"/>
        <v>9.7895252080274098E-3</v>
      </c>
      <c r="O2922" s="71">
        <v>213619527.75999999</v>
      </c>
      <c r="P2922" s="57">
        <f t="shared" si="363"/>
        <v>0.17717489817160903</v>
      </c>
      <c r="Q2922" s="68">
        <v>20</v>
      </c>
      <c r="R2922" s="68">
        <v>23</v>
      </c>
      <c r="S2922" s="72">
        <f t="shared" si="364"/>
        <v>12.555897145953182</v>
      </c>
    </row>
    <row r="2923" spans="1:19" x14ac:dyDescent="0.25">
      <c r="A2923" s="68">
        <f t="shared" si="367"/>
        <v>2921</v>
      </c>
      <c r="B2923" s="68" t="s">
        <v>668</v>
      </c>
      <c r="C2923" s="68" t="s">
        <v>669</v>
      </c>
      <c r="D2923" s="68" t="s">
        <v>3088</v>
      </c>
      <c r="E2923" s="68" t="str">
        <f t="shared" si="365"/>
        <v>SERV</v>
      </c>
      <c r="F2923" s="68" t="s">
        <v>667</v>
      </c>
      <c r="G2923" s="68">
        <f t="shared" si="366"/>
        <v>178</v>
      </c>
      <c r="H2923" s="68">
        <f t="shared" si="368"/>
        <v>1</v>
      </c>
      <c r="I2923" s="68" t="str">
        <f t="shared" si="361"/>
        <v>178_1_SERV</v>
      </c>
      <c r="J2923" s="60">
        <v>12.921195441804899</v>
      </c>
      <c r="K2923" s="60">
        <v>76.384232102017407</v>
      </c>
      <c r="L2923" s="60">
        <v>86.687562027439199</v>
      </c>
      <c r="M2923" s="68">
        <v>5329</v>
      </c>
      <c r="N2923" s="70">
        <f t="shared" si="362"/>
        <v>0.92266275085658345</v>
      </c>
      <c r="O2923" s="71">
        <v>575990081.011994</v>
      </c>
      <c r="P2923" s="57">
        <f t="shared" si="363"/>
        <v>0.47772310434938525</v>
      </c>
      <c r="Q2923" s="68">
        <v>1885</v>
      </c>
      <c r="R2923" s="68">
        <v>5342</v>
      </c>
      <c r="S2923" s="72">
        <f t="shared" si="364"/>
        <v>58.664329857087161</v>
      </c>
    </row>
    <row r="2924" spans="1:19" x14ac:dyDescent="0.25">
      <c r="A2924" s="68">
        <f t="shared" si="367"/>
        <v>2922</v>
      </c>
      <c r="B2924" s="68" t="s">
        <v>668</v>
      </c>
      <c r="C2924" s="68" t="s">
        <v>2798</v>
      </c>
      <c r="D2924" s="68" t="s">
        <v>2860</v>
      </c>
      <c r="E2924" s="68" t="str">
        <f t="shared" si="365"/>
        <v>OP</v>
      </c>
      <c r="F2924" s="68" t="s">
        <v>2797</v>
      </c>
      <c r="G2924" s="68">
        <f t="shared" si="366"/>
        <v>178</v>
      </c>
      <c r="H2924" s="68">
        <f t="shared" si="368"/>
        <v>2</v>
      </c>
      <c r="I2924" s="68" t="str">
        <f t="shared" si="361"/>
        <v>178_2_OP</v>
      </c>
      <c r="J2924" s="60">
        <v>21.212181504726001</v>
      </c>
      <c r="K2924" s="60">
        <v>73.996663646785706</v>
      </c>
      <c r="L2924" s="60">
        <v>63.544559238293999</v>
      </c>
      <c r="M2924" s="68">
        <v>178</v>
      </c>
      <c r="N2924" s="70">
        <f t="shared" si="362"/>
        <v>0.6160714285714286</v>
      </c>
      <c r="O2924" s="71">
        <v>1168461944.9919901</v>
      </c>
      <c r="P2924" s="57">
        <f t="shared" si="363"/>
        <v>0.78136721897659767</v>
      </c>
      <c r="Q2924" s="68">
        <v>138</v>
      </c>
      <c r="R2924" s="68">
        <v>257</v>
      </c>
      <c r="S2924" s="72">
        <f t="shared" si="364"/>
        <v>52.917801463268574</v>
      </c>
    </row>
    <row r="2925" spans="1:19" x14ac:dyDescent="0.25">
      <c r="A2925" s="68">
        <f t="shared" si="367"/>
        <v>2923</v>
      </c>
      <c r="B2925" s="68" t="s">
        <v>668</v>
      </c>
      <c r="C2925" s="68" t="s">
        <v>2798</v>
      </c>
      <c r="D2925" s="68" t="s">
        <v>2893</v>
      </c>
      <c r="E2925" s="68" t="str">
        <f t="shared" si="365"/>
        <v>SOP</v>
      </c>
      <c r="F2925" s="68" t="s">
        <v>2797</v>
      </c>
      <c r="G2925" s="68">
        <f t="shared" si="366"/>
        <v>178</v>
      </c>
      <c r="H2925" s="68">
        <f t="shared" si="368"/>
        <v>2</v>
      </c>
      <c r="I2925" s="68" t="str">
        <f t="shared" si="361"/>
        <v>178_2_SOP</v>
      </c>
      <c r="J2925" s="60">
        <v>5.4967107526752299</v>
      </c>
      <c r="K2925" s="60">
        <v>53.492622217242001</v>
      </c>
      <c r="L2925" s="60">
        <v>63.893980251217499</v>
      </c>
      <c r="M2925" s="68">
        <v>58</v>
      </c>
      <c r="N2925" s="70">
        <f t="shared" si="362"/>
        <v>0.38392857142857145</v>
      </c>
      <c r="O2925" s="71">
        <v>326944973.31</v>
      </c>
      <c r="P2925" s="57">
        <f t="shared" si="363"/>
        <v>0.21863278102340242</v>
      </c>
      <c r="Q2925" s="68">
        <v>86</v>
      </c>
      <c r="R2925" s="68">
        <v>123</v>
      </c>
      <c r="S2925" s="72">
        <f t="shared" si="364"/>
        <v>40.961104407044907</v>
      </c>
    </row>
    <row r="2926" spans="1:19" x14ac:dyDescent="0.25">
      <c r="A2926" s="68">
        <f t="shared" si="367"/>
        <v>2924</v>
      </c>
      <c r="B2926" s="68" t="s">
        <v>1226</v>
      </c>
      <c r="C2926" s="68" t="s">
        <v>1227</v>
      </c>
      <c r="D2926" s="68" t="s">
        <v>2399</v>
      </c>
      <c r="E2926" s="68" t="str">
        <f t="shared" si="365"/>
        <v>AD</v>
      </c>
      <c r="F2926" s="68" t="s">
        <v>1225</v>
      </c>
      <c r="G2926" s="68">
        <f t="shared" si="366"/>
        <v>179</v>
      </c>
      <c r="H2926" s="68">
        <f t="shared" si="368"/>
        <v>1</v>
      </c>
      <c r="I2926" s="68" t="str">
        <f t="shared" si="361"/>
        <v>179_1_AD</v>
      </c>
      <c r="J2926" s="60">
        <v>20.758562426844399</v>
      </c>
      <c r="K2926" s="60">
        <v>19.299010209698199</v>
      </c>
      <c r="L2926" s="60">
        <v>20.8644221190693</v>
      </c>
      <c r="M2926" s="68">
        <v>58</v>
      </c>
      <c r="N2926" s="70">
        <f t="shared" si="362"/>
        <v>9.5667870036101083E-2</v>
      </c>
      <c r="O2926" s="71">
        <v>12078037</v>
      </c>
      <c r="P2926" s="57">
        <f t="shared" si="363"/>
        <v>1.6089957504768923E-2</v>
      </c>
      <c r="Q2926" s="68">
        <v>53</v>
      </c>
      <c r="R2926" s="68">
        <v>73</v>
      </c>
      <c r="S2926" s="72">
        <f t="shared" si="364"/>
        <v>20.307331585203968</v>
      </c>
    </row>
    <row r="2927" spans="1:19" x14ac:dyDescent="0.25">
      <c r="A2927" s="68">
        <f t="shared" si="367"/>
        <v>2925</v>
      </c>
      <c r="B2927" s="68" t="s">
        <v>1226</v>
      </c>
      <c r="C2927" s="68" t="s">
        <v>1227</v>
      </c>
      <c r="D2927" s="68" t="s">
        <v>2456</v>
      </c>
      <c r="E2927" s="68" t="str">
        <f t="shared" si="365"/>
        <v>AR</v>
      </c>
      <c r="F2927" s="69" t="s">
        <v>1225</v>
      </c>
      <c r="G2927" s="68">
        <f t="shared" si="366"/>
        <v>179</v>
      </c>
      <c r="H2927" s="68">
        <f t="shared" si="368"/>
        <v>1</v>
      </c>
      <c r="I2927" s="68" t="str">
        <f t="shared" si="361"/>
        <v>179_1_AR</v>
      </c>
      <c r="J2927" s="60">
        <v>50.141339449773398</v>
      </c>
      <c r="K2927" s="60">
        <v>15.044824211422799</v>
      </c>
      <c r="L2927" s="60">
        <v>22.499367614577601</v>
      </c>
      <c r="M2927" s="68">
        <v>3</v>
      </c>
      <c r="N2927" s="70">
        <f t="shared" si="362"/>
        <v>5.415162454873646E-3</v>
      </c>
      <c r="O2927" s="71">
        <v>810503</v>
      </c>
      <c r="P2927" s="57">
        <f t="shared" si="363"/>
        <v>1.0797250271288063E-3</v>
      </c>
      <c r="Q2927" s="68">
        <v>3</v>
      </c>
      <c r="R2927" s="68">
        <v>4</v>
      </c>
      <c r="S2927" s="72">
        <f t="shared" si="364"/>
        <v>29.228510425257934</v>
      </c>
    </row>
    <row r="2928" spans="1:19" x14ac:dyDescent="0.25">
      <c r="A2928" s="68">
        <f t="shared" si="367"/>
        <v>2926</v>
      </c>
      <c r="B2928" s="68" t="s">
        <v>1226</v>
      </c>
      <c r="C2928" s="68" t="s">
        <v>1227</v>
      </c>
      <c r="D2928" s="68" t="s">
        <v>3088</v>
      </c>
      <c r="E2928" s="68" t="str">
        <f t="shared" si="365"/>
        <v>SERV</v>
      </c>
      <c r="F2928" s="68" t="s">
        <v>1225</v>
      </c>
      <c r="G2928" s="68">
        <f t="shared" si="366"/>
        <v>179</v>
      </c>
      <c r="H2928" s="68">
        <f t="shared" si="368"/>
        <v>1</v>
      </c>
      <c r="I2928" s="68" t="str">
        <f t="shared" si="361"/>
        <v>179_1_SERV</v>
      </c>
      <c r="J2928" s="60">
        <v>22.362981075817299</v>
      </c>
      <c r="K2928" s="60">
        <v>23.332786936184899</v>
      </c>
      <c r="L2928" s="60">
        <v>27.430677863949299</v>
      </c>
      <c r="M2928" s="68">
        <v>559</v>
      </c>
      <c r="N2928" s="70">
        <f t="shared" si="362"/>
        <v>0.89891696750902528</v>
      </c>
      <c r="O2928" s="71">
        <v>737768321.36337996</v>
      </c>
      <c r="P2928" s="57">
        <f t="shared" si="363"/>
        <v>0.98283031746810223</v>
      </c>
      <c r="Q2928" s="68">
        <v>498</v>
      </c>
      <c r="R2928" s="68">
        <v>1043</v>
      </c>
      <c r="S2928" s="72">
        <f t="shared" si="364"/>
        <v>24.3754819586505</v>
      </c>
    </row>
    <row r="2929" spans="1:19" x14ac:dyDescent="0.25">
      <c r="A2929" s="68">
        <f t="shared" si="367"/>
        <v>2927</v>
      </c>
      <c r="B2929" s="68" t="s">
        <v>1662</v>
      </c>
      <c r="C2929" s="68" t="s">
        <v>1663</v>
      </c>
      <c r="D2929" s="68" t="s">
        <v>2399</v>
      </c>
      <c r="E2929" s="68" t="str">
        <f t="shared" si="365"/>
        <v>AD</v>
      </c>
      <c r="F2929" s="68" t="s">
        <v>1661</v>
      </c>
      <c r="G2929" s="68">
        <f t="shared" si="366"/>
        <v>180</v>
      </c>
      <c r="H2929" s="68">
        <f t="shared" si="368"/>
        <v>1</v>
      </c>
      <c r="I2929" s="68" t="str">
        <f t="shared" si="361"/>
        <v>180_1_AD</v>
      </c>
      <c r="J2929" s="60">
        <v>24.2769395298705</v>
      </c>
      <c r="K2929" s="60">
        <v>68.131471001495299</v>
      </c>
      <c r="L2929" s="60">
        <v>39.829629881051098</v>
      </c>
      <c r="M2929" s="68">
        <v>161</v>
      </c>
      <c r="N2929" s="70">
        <f t="shared" si="362"/>
        <v>0.26811594202898553</v>
      </c>
      <c r="O2929" s="71">
        <v>93237402.150000006</v>
      </c>
      <c r="P2929" s="57">
        <f t="shared" si="363"/>
        <v>0.17650635251020927</v>
      </c>
      <c r="Q2929" s="68">
        <v>74</v>
      </c>
      <c r="R2929" s="68">
        <v>168</v>
      </c>
      <c r="S2929" s="72">
        <f t="shared" si="364"/>
        <v>44.079346804138964</v>
      </c>
    </row>
    <row r="2930" spans="1:19" x14ac:dyDescent="0.25">
      <c r="A2930" s="68">
        <f t="shared" si="367"/>
        <v>2928</v>
      </c>
      <c r="B2930" s="68" t="s">
        <v>1662</v>
      </c>
      <c r="C2930" s="68" t="s">
        <v>1663</v>
      </c>
      <c r="D2930" s="68" t="s">
        <v>2456</v>
      </c>
      <c r="E2930" s="68" t="str">
        <f t="shared" si="365"/>
        <v>AR</v>
      </c>
      <c r="F2930" s="68" t="s">
        <v>1661</v>
      </c>
      <c r="G2930" s="68">
        <f t="shared" si="366"/>
        <v>180</v>
      </c>
      <c r="H2930" s="68">
        <f t="shared" si="368"/>
        <v>1</v>
      </c>
      <c r="I2930" s="68" t="str">
        <f t="shared" si="361"/>
        <v>180_1_AR</v>
      </c>
      <c r="J2930" s="60">
        <v>55.938469281491798</v>
      </c>
      <c r="K2930" s="60">
        <v>32.892941684060702</v>
      </c>
      <c r="L2930" s="60">
        <v>8.6609781584524708</v>
      </c>
      <c r="M2930" s="68">
        <v>7</v>
      </c>
      <c r="N2930" s="70">
        <f t="shared" si="362"/>
        <v>1.8115942028985508E-2</v>
      </c>
      <c r="O2930" s="71">
        <v>56385088.32</v>
      </c>
      <c r="P2930" s="57">
        <f t="shared" si="363"/>
        <v>0.10674178007789123</v>
      </c>
      <c r="Q2930" s="68">
        <v>5</v>
      </c>
      <c r="R2930" s="68">
        <v>7</v>
      </c>
      <c r="S2930" s="72">
        <f t="shared" si="364"/>
        <v>32.497463041334989</v>
      </c>
    </row>
    <row r="2931" spans="1:19" x14ac:dyDescent="0.25">
      <c r="A2931" s="68">
        <f t="shared" si="367"/>
        <v>2929</v>
      </c>
      <c r="B2931" s="68" t="s">
        <v>1662</v>
      </c>
      <c r="C2931" s="68" t="s">
        <v>1663</v>
      </c>
      <c r="D2931" s="68" t="s">
        <v>3088</v>
      </c>
      <c r="E2931" s="68" t="str">
        <f t="shared" si="365"/>
        <v>SERV</v>
      </c>
      <c r="F2931" s="68" t="s">
        <v>1661</v>
      </c>
      <c r="G2931" s="68">
        <f t="shared" si="366"/>
        <v>180</v>
      </c>
      <c r="H2931" s="68">
        <f t="shared" si="368"/>
        <v>1</v>
      </c>
      <c r="I2931" s="68" t="str">
        <f t="shared" si="361"/>
        <v>180_1_SERV</v>
      </c>
      <c r="J2931" s="60">
        <v>18.694552061223</v>
      </c>
      <c r="K2931" s="60">
        <v>74.743099322107199</v>
      </c>
      <c r="L2931" s="60">
        <v>52.299819343823302</v>
      </c>
      <c r="M2931" s="68">
        <v>448</v>
      </c>
      <c r="N2931" s="70">
        <f t="shared" si="362"/>
        <v>0.71376811594202894</v>
      </c>
      <c r="O2931" s="71">
        <v>378615733.38999999</v>
      </c>
      <c r="P2931" s="57">
        <f t="shared" si="363"/>
        <v>0.71675186741189945</v>
      </c>
      <c r="Q2931" s="68">
        <v>197</v>
      </c>
      <c r="R2931" s="68">
        <v>450</v>
      </c>
      <c r="S2931" s="72">
        <f t="shared" si="364"/>
        <v>48.579156909051164</v>
      </c>
    </row>
    <row r="2932" spans="1:19" x14ac:dyDescent="0.25">
      <c r="A2932" s="68">
        <f t="shared" si="367"/>
        <v>2930</v>
      </c>
      <c r="B2932" s="68" t="s">
        <v>1067</v>
      </c>
      <c r="C2932" s="68" t="s">
        <v>1068</v>
      </c>
      <c r="D2932" s="68" t="s">
        <v>2399</v>
      </c>
      <c r="E2932" s="68" t="str">
        <f t="shared" si="365"/>
        <v>AD</v>
      </c>
      <c r="F2932" s="68" t="s">
        <v>1066</v>
      </c>
      <c r="G2932" s="68">
        <f t="shared" si="366"/>
        <v>181</v>
      </c>
      <c r="H2932" s="68">
        <f t="shared" si="368"/>
        <v>1</v>
      </c>
      <c r="I2932" s="68" t="str">
        <f t="shared" si="361"/>
        <v>181_1_AD</v>
      </c>
      <c r="J2932" s="60">
        <v>21.662722544885</v>
      </c>
      <c r="K2932" s="60">
        <v>76.721771550437694</v>
      </c>
      <c r="L2932" s="60">
        <v>54.4675733879902</v>
      </c>
      <c r="M2932" s="68">
        <v>32</v>
      </c>
      <c r="N2932" s="70">
        <f t="shared" si="362"/>
        <v>0.1048951048951049</v>
      </c>
      <c r="O2932" s="71">
        <v>4198637.37</v>
      </c>
      <c r="P2932" s="57">
        <f t="shared" si="363"/>
        <v>2.745916276271106E-2</v>
      </c>
      <c r="Q2932" s="68">
        <v>30</v>
      </c>
      <c r="R2932" s="68">
        <v>34</v>
      </c>
      <c r="S2932" s="72">
        <f t="shared" si="364"/>
        <v>50.9506891611043</v>
      </c>
    </row>
    <row r="2933" spans="1:19" x14ac:dyDescent="0.25">
      <c r="A2933" s="68">
        <f t="shared" si="367"/>
        <v>2931</v>
      </c>
      <c r="B2933" s="68" t="s">
        <v>1067</v>
      </c>
      <c r="C2933" s="68" t="s">
        <v>1068</v>
      </c>
      <c r="D2933" s="68" t="s">
        <v>2456</v>
      </c>
      <c r="E2933" s="68" t="str">
        <f t="shared" si="365"/>
        <v>AR</v>
      </c>
      <c r="F2933" s="68" t="s">
        <v>1066</v>
      </c>
      <c r="G2933" s="68">
        <f t="shared" si="366"/>
        <v>181</v>
      </c>
      <c r="H2933" s="68">
        <f t="shared" si="368"/>
        <v>1</v>
      </c>
      <c r="I2933" s="68" t="str">
        <f t="shared" si="361"/>
        <v>181_1_AR</v>
      </c>
      <c r="J2933" s="60">
        <v>73.348861840591994</v>
      </c>
      <c r="K2933" s="60">
        <v>29.1704078578619</v>
      </c>
      <c r="L2933" s="60">
        <v>32.128706421040903</v>
      </c>
      <c r="M2933" s="68">
        <v>3</v>
      </c>
      <c r="N2933" s="70">
        <f t="shared" si="362"/>
        <v>6.993006993006993E-3</v>
      </c>
      <c r="O2933" s="71">
        <v>2949074.78</v>
      </c>
      <c r="P2933" s="57">
        <f t="shared" si="363"/>
        <v>1.9287001292856664E-2</v>
      </c>
      <c r="Q2933" s="68">
        <v>2</v>
      </c>
      <c r="R2933" s="68">
        <v>3</v>
      </c>
      <c r="S2933" s="72">
        <f t="shared" si="364"/>
        <v>44.882658706498262</v>
      </c>
    </row>
    <row r="2934" spans="1:19" x14ac:dyDescent="0.25">
      <c r="A2934" s="68">
        <f t="shared" si="367"/>
        <v>2932</v>
      </c>
      <c r="B2934" s="68" t="s">
        <v>1067</v>
      </c>
      <c r="C2934" s="68" t="s">
        <v>1068</v>
      </c>
      <c r="D2934" s="68" t="s">
        <v>3088</v>
      </c>
      <c r="E2934" s="68" t="str">
        <f t="shared" si="365"/>
        <v>SERV</v>
      </c>
      <c r="F2934" s="68" t="s">
        <v>1066</v>
      </c>
      <c r="G2934" s="68">
        <f t="shared" si="366"/>
        <v>181</v>
      </c>
      <c r="H2934" s="68">
        <f t="shared" si="368"/>
        <v>1</v>
      </c>
      <c r="I2934" s="68" t="str">
        <f t="shared" si="361"/>
        <v>181_1_SERV</v>
      </c>
      <c r="J2934" s="60">
        <v>19.348318844955401</v>
      </c>
      <c r="K2934" s="60">
        <v>74.270464116938598</v>
      </c>
      <c r="L2934" s="60">
        <v>36.348664629868701</v>
      </c>
      <c r="M2934" s="68">
        <v>465</v>
      </c>
      <c r="N2934" s="70">
        <f t="shared" si="362"/>
        <v>0.88811188811188813</v>
      </c>
      <c r="O2934" s="71">
        <v>145757072.53999999</v>
      </c>
      <c r="P2934" s="57">
        <f t="shared" si="363"/>
        <v>0.95325383594443225</v>
      </c>
      <c r="Q2934" s="68">
        <v>254</v>
      </c>
      <c r="R2934" s="68">
        <v>470</v>
      </c>
      <c r="S2934" s="72">
        <f t="shared" si="364"/>
        <v>43.322482530587564</v>
      </c>
    </row>
    <row r="2935" spans="1:19" x14ac:dyDescent="0.25">
      <c r="A2935" s="68">
        <f t="shared" si="367"/>
        <v>2933</v>
      </c>
      <c r="B2935" s="68" t="s">
        <v>1067</v>
      </c>
      <c r="C2935" s="68" t="s">
        <v>2450</v>
      </c>
      <c r="D2935" s="68" t="s">
        <v>2456</v>
      </c>
      <c r="E2935" s="68" t="str">
        <f t="shared" si="365"/>
        <v>AR</v>
      </c>
      <c r="F2935" s="69" t="s">
        <v>2449</v>
      </c>
      <c r="G2935" s="68">
        <f t="shared" si="366"/>
        <v>181</v>
      </c>
      <c r="H2935" s="68">
        <f t="shared" si="368"/>
        <v>2</v>
      </c>
      <c r="I2935" s="68" t="str">
        <f t="shared" si="361"/>
        <v>181_2_AR</v>
      </c>
      <c r="J2935" s="60">
        <v>72.3482251702561</v>
      </c>
      <c r="K2935" s="60">
        <v>100</v>
      </c>
      <c r="L2935" s="60">
        <v>80.049402959303094</v>
      </c>
      <c r="M2935" s="68">
        <v>3</v>
      </c>
      <c r="N2935" s="70">
        <f t="shared" si="362"/>
        <v>0.04</v>
      </c>
      <c r="O2935" s="71">
        <v>4465867.3</v>
      </c>
      <c r="P2935" s="57">
        <f t="shared" si="363"/>
        <v>0.32651066515902671</v>
      </c>
      <c r="Q2935" s="68">
        <v>2</v>
      </c>
      <c r="R2935" s="68">
        <v>3</v>
      </c>
      <c r="S2935" s="72">
        <f t="shared" si="364"/>
        <v>84.13254270985307</v>
      </c>
    </row>
    <row r="2936" spans="1:19" x14ac:dyDescent="0.25">
      <c r="A2936" s="68">
        <f t="shared" si="367"/>
        <v>2934</v>
      </c>
      <c r="B2936" s="68" t="s">
        <v>1067</v>
      </c>
      <c r="C2936" s="68" t="s">
        <v>2450</v>
      </c>
      <c r="D2936" s="68" t="s">
        <v>3088</v>
      </c>
      <c r="E2936" s="68" t="str">
        <f t="shared" si="365"/>
        <v>SERV</v>
      </c>
      <c r="F2936" s="68" t="s">
        <v>2449</v>
      </c>
      <c r="G2936" s="68">
        <f t="shared" si="366"/>
        <v>181</v>
      </c>
      <c r="H2936" s="68">
        <f t="shared" si="368"/>
        <v>2</v>
      </c>
      <c r="I2936" s="68" t="str">
        <f t="shared" si="361"/>
        <v>181_2_SERV</v>
      </c>
      <c r="J2936" s="60">
        <v>22.025334668577099</v>
      </c>
      <c r="K2936" s="60">
        <v>90.919857135534002</v>
      </c>
      <c r="L2936" s="60">
        <v>50.590652615641801</v>
      </c>
      <c r="M2936" s="68">
        <v>53</v>
      </c>
      <c r="N2936" s="70">
        <f t="shared" si="362"/>
        <v>0.96</v>
      </c>
      <c r="O2936" s="71">
        <v>9211686.8399999999</v>
      </c>
      <c r="P2936" s="57">
        <f t="shared" si="363"/>
        <v>0.67348933484097318</v>
      </c>
      <c r="Q2936" s="68">
        <v>48</v>
      </c>
      <c r="R2936" s="68">
        <v>53</v>
      </c>
      <c r="S2936" s="72">
        <f t="shared" si="364"/>
        <v>54.511948139917628</v>
      </c>
    </row>
    <row r="2937" spans="1:19" x14ac:dyDescent="0.25">
      <c r="A2937" s="68">
        <f t="shared" si="367"/>
        <v>2935</v>
      </c>
      <c r="B2937" s="68" t="s">
        <v>2276</v>
      </c>
      <c r="C2937" s="68" t="s">
        <v>2277</v>
      </c>
      <c r="D2937" s="68" t="s">
        <v>2399</v>
      </c>
      <c r="E2937" s="68" t="str">
        <f t="shared" si="365"/>
        <v>AD</v>
      </c>
      <c r="F2937" s="68" t="s">
        <v>2275</v>
      </c>
      <c r="G2937" s="68">
        <f t="shared" si="366"/>
        <v>182</v>
      </c>
      <c r="H2937" s="68">
        <f t="shared" si="368"/>
        <v>1</v>
      </c>
      <c r="I2937" s="68" t="str">
        <f t="shared" si="361"/>
        <v>182_1_AD</v>
      </c>
      <c r="J2937" s="60">
        <v>41.822186732465497</v>
      </c>
      <c r="K2937" s="60">
        <v>62.591698385974901</v>
      </c>
      <c r="L2937" s="60">
        <v>35.0136087091212</v>
      </c>
      <c r="M2937" s="68">
        <v>581</v>
      </c>
      <c r="N2937" s="70">
        <f t="shared" si="362"/>
        <v>0.56632653061224492</v>
      </c>
      <c r="O2937" s="71">
        <v>81519830.977762997</v>
      </c>
      <c r="P2937" s="57">
        <f t="shared" si="363"/>
        <v>0.67202738316760757</v>
      </c>
      <c r="Q2937" s="68">
        <v>111</v>
      </c>
      <c r="R2937" s="68">
        <v>581</v>
      </c>
      <c r="S2937" s="72">
        <f t="shared" si="364"/>
        <v>46.475831275853864</v>
      </c>
    </row>
    <row r="2938" spans="1:19" x14ac:dyDescent="0.25">
      <c r="A2938" s="68">
        <f t="shared" si="367"/>
        <v>2936</v>
      </c>
      <c r="B2938" s="68" t="s">
        <v>2276</v>
      </c>
      <c r="C2938" s="68" t="s">
        <v>2277</v>
      </c>
      <c r="D2938" s="68" t="s">
        <v>2456</v>
      </c>
      <c r="E2938" s="68" t="str">
        <f t="shared" si="365"/>
        <v>AR</v>
      </c>
      <c r="F2938" s="68" t="s">
        <v>2275</v>
      </c>
      <c r="G2938" s="68">
        <f t="shared" si="366"/>
        <v>182</v>
      </c>
      <c r="H2938" s="68">
        <f t="shared" si="368"/>
        <v>1</v>
      </c>
      <c r="I2938" s="68" t="str">
        <f t="shared" si="361"/>
        <v>182_1_AR</v>
      </c>
      <c r="J2938" s="60">
        <v>62.999334976804299</v>
      </c>
      <c r="K2938" s="60">
        <v>34.613591634243001</v>
      </c>
      <c r="L2938" s="60">
        <v>35.764713143023798</v>
      </c>
      <c r="M2938" s="68">
        <v>5</v>
      </c>
      <c r="N2938" s="70">
        <f t="shared" si="362"/>
        <v>2.0408163265306121E-2</v>
      </c>
      <c r="O2938" s="71">
        <v>4837746.55</v>
      </c>
      <c r="P2938" s="57">
        <f t="shared" si="363"/>
        <v>3.9881070844117142E-2</v>
      </c>
      <c r="Q2938" s="68">
        <v>4</v>
      </c>
      <c r="R2938" s="68">
        <v>5</v>
      </c>
      <c r="S2938" s="72">
        <f t="shared" si="364"/>
        <v>44.459213251357028</v>
      </c>
    </row>
    <row r="2939" spans="1:19" x14ac:dyDescent="0.25">
      <c r="A2939" s="68">
        <f t="shared" si="367"/>
        <v>2937</v>
      </c>
      <c r="B2939" s="68" t="s">
        <v>2276</v>
      </c>
      <c r="C2939" s="68" t="s">
        <v>2277</v>
      </c>
      <c r="D2939" s="68" t="s">
        <v>3088</v>
      </c>
      <c r="E2939" s="68" t="str">
        <f t="shared" si="365"/>
        <v>SERV</v>
      </c>
      <c r="F2939" s="68" t="s">
        <v>2275</v>
      </c>
      <c r="G2939" s="68">
        <f t="shared" si="366"/>
        <v>182</v>
      </c>
      <c r="H2939" s="68">
        <f t="shared" si="368"/>
        <v>1</v>
      </c>
      <c r="I2939" s="68" t="str">
        <f t="shared" si="361"/>
        <v>182_1_SERV</v>
      </c>
      <c r="J2939" s="60">
        <v>17.190280193865998</v>
      </c>
      <c r="K2939" s="60">
        <v>38.650519123818199</v>
      </c>
      <c r="L2939" s="60">
        <v>33.480802427201603</v>
      </c>
      <c r="M2939" s="68">
        <v>116</v>
      </c>
      <c r="N2939" s="70">
        <f t="shared" si="362"/>
        <v>0.41326530612244899</v>
      </c>
      <c r="O2939" s="71">
        <v>34946751.759413503</v>
      </c>
      <c r="P2939" s="57">
        <f t="shared" si="363"/>
        <v>0.28809154598827535</v>
      </c>
      <c r="Q2939" s="68">
        <v>81</v>
      </c>
      <c r="R2939" s="68">
        <v>118</v>
      </c>
      <c r="S2939" s="72">
        <f t="shared" si="364"/>
        <v>29.773867248295272</v>
      </c>
    </row>
    <row r="2940" spans="1:19" x14ac:dyDescent="0.25">
      <c r="A2940" s="68">
        <f t="shared" si="367"/>
        <v>2938</v>
      </c>
      <c r="B2940" s="68" t="s">
        <v>119</v>
      </c>
      <c r="C2940" s="68" t="s">
        <v>120</v>
      </c>
      <c r="D2940" s="68" t="s">
        <v>2399</v>
      </c>
      <c r="E2940" s="68" t="str">
        <f t="shared" si="365"/>
        <v>AD</v>
      </c>
      <c r="F2940" s="68" t="s">
        <v>118</v>
      </c>
      <c r="G2940" s="68">
        <f t="shared" si="366"/>
        <v>183</v>
      </c>
      <c r="H2940" s="68">
        <f t="shared" si="368"/>
        <v>1</v>
      </c>
      <c r="I2940" s="68" t="str">
        <f t="shared" si="361"/>
        <v>183_1_AD</v>
      </c>
      <c r="J2940" s="60">
        <v>24.3496475231441</v>
      </c>
      <c r="K2940" s="60">
        <v>52.482697120458603</v>
      </c>
      <c r="L2940" s="60">
        <v>55.962037983739499</v>
      </c>
      <c r="M2940" s="68">
        <v>150</v>
      </c>
      <c r="N2940" s="70">
        <f t="shared" si="362"/>
        <v>0.16713483146067415</v>
      </c>
      <c r="O2940" s="71">
        <v>406074279.81199998</v>
      </c>
      <c r="P2940" s="57">
        <f t="shared" si="363"/>
        <v>8.7081057729937988E-2</v>
      </c>
      <c r="Q2940" s="68">
        <v>119</v>
      </c>
      <c r="R2940" s="68">
        <v>204</v>
      </c>
      <c r="S2940" s="72">
        <f t="shared" si="364"/>
        <v>44.264794209114065</v>
      </c>
    </row>
    <row r="2941" spans="1:19" x14ac:dyDescent="0.25">
      <c r="A2941" s="68">
        <f t="shared" si="367"/>
        <v>2939</v>
      </c>
      <c r="B2941" s="68" t="s">
        <v>119</v>
      </c>
      <c r="C2941" s="68" t="s">
        <v>120</v>
      </c>
      <c r="D2941" s="68" t="s">
        <v>2456</v>
      </c>
      <c r="E2941" s="68" t="str">
        <f t="shared" si="365"/>
        <v>AR</v>
      </c>
      <c r="F2941" s="68" t="s">
        <v>118</v>
      </c>
      <c r="G2941" s="68">
        <f t="shared" si="366"/>
        <v>183</v>
      </c>
      <c r="H2941" s="68">
        <f t="shared" si="368"/>
        <v>1</v>
      </c>
      <c r="I2941" s="68" t="str">
        <f t="shared" si="361"/>
        <v>183_1_AR</v>
      </c>
      <c r="J2941" s="60">
        <v>65.560826180256996</v>
      </c>
      <c r="K2941" s="60">
        <v>22.025582964225499</v>
      </c>
      <c r="L2941" s="60">
        <v>28.879809998107401</v>
      </c>
      <c r="M2941" s="68">
        <v>28</v>
      </c>
      <c r="N2941" s="70">
        <f t="shared" si="362"/>
        <v>1.8258426966292134E-2</v>
      </c>
      <c r="O2941" s="71">
        <v>94715309.5</v>
      </c>
      <c r="P2941" s="57">
        <f t="shared" si="363"/>
        <v>2.0311331558100588E-2</v>
      </c>
      <c r="Q2941" s="68">
        <v>13</v>
      </c>
      <c r="R2941" s="68">
        <v>28</v>
      </c>
      <c r="S2941" s="72">
        <f t="shared" si="364"/>
        <v>38.822073047529969</v>
      </c>
    </row>
    <row r="2942" spans="1:19" x14ac:dyDescent="0.25">
      <c r="A2942" s="68">
        <f t="shared" si="367"/>
        <v>2940</v>
      </c>
      <c r="B2942" s="68" t="s">
        <v>119</v>
      </c>
      <c r="C2942" s="68" t="s">
        <v>120</v>
      </c>
      <c r="D2942" s="68" t="s">
        <v>3088</v>
      </c>
      <c r="E2942" s="68" t="str">
        <f t="shared" si="365"/>
        <v>SERV</v>
      </c>
      <c r="F2942" s="68" t="s">
        <v>118</v>
      </c>
      <c r="G2942" s="68">
        <f t="shared" si="366"/>
        <v>183</v>
      </c>
      <c r="H2942" s="68">
        <f t="shared" si="368"/>
        <v>1</v>
      </c>
      <c r="I2942" s="68" t="str">
        <f t="shared" si="361"/>
        <v>183_1_SERV</v>
      </c>
      <c r="J2942" s="60">
        <v>15.2643549627419</v>
      </c>
      <c r="K2942" s="60">
        <v>43.615708797521599</v>
      </c>
      <c r="L2942" s="60">
        <v>57.142124886447</v>
      </c>
      <c r="M2942" s="68">
        <v>1165</v>
      </c>
      <c r="N2942" s="70">
        <f t="shared" si="362"/>
        <v>0.8146067415730337</v>
      </c>
      <c r="O2942" s="71">
        <v>4162386196.5328002</v>
      </c>
      <c r="P2942" s="57">
        <f t="shared" si="363"/>
        <v>0.89260761071196149</v>
      </c>
      <c r="Q2942" s="68">
        <v>580</v>
      </c>
      <c r="R2942" s="68">
        <v>1251</v>
      </c>
      <c r="S2942" s="72">
        <f t="shared" si="364"/>
        <v>38.674062882236832</v>
      </c>
    </row>
    <row r="2943" spans="1:19" x14ac:dyDescent="0.25">
      <c r="A2943" s="68">
        <f t="shared" si="367"/>
        <v>2941</v>
      </c>
      <c r="B2943" s="68" t="s">
        <v>448</v>
      </c>
      <c r="C2943" s="68" t="s">
        <v>449</v>
      </c>
      <c r="D2943" s="68" t="s">
        <v>2399</v>
      </c>
      <c r="E2943" s="68" t="str">
        <f t="shared" si="365"/>
        <v>AD</v>
      </c>
      <c r="F2943" s="68" t="s">
        <v>447</v>
      </c>
      <c r="G2943" s="68">
        <f t="shared" si="366"/>
        <v>184</v>
      </c>
      <c r="H2943" s="68">
        <f t="shared" si="368"/>
        <v>1</v>
      </c>
      <c r="I2943" s="68" t="str">
        <f t="shared" si="361"/>
        <v>184_1_AD</v>
      </c>
      <c r="J2943" s="60">
        <v>5.9203499722231303</v>
      </c>
      <c r="K2943" s="60">
        <v>67.612058619313103</v>
      </c>
      <c r="L2943" s="60">
        <v>48.187991926803598</v>
      </c>
      <c r="M2943" s="68">
        <v>2352</v>
      </c>
      <c r="N2943" s="70">
        <f t="shared" si="362"/>
        <v>1</v>
      </c>
      <c r="O2943" s="71">
        <v>1222903965.4709899</v>
      </c>
      <c r="P2943" s="57">
        <f t="shared" si="363"/>
        <v>1</v>
      </c>
      <c r="Q2943" s="68">
        <v>456</v>
      </c>
      <c r="R2943" s="68">
        <v>3320</v>
      </c>
      <c r="S2943" s="72">
        <f t="shared" si="364"/>
        <v>40.57346683944661</v>
      </c>
    </row>
    <row r="2944" spans="1:19" x14ac:dyDescent="0.25">
      <c r="A2944" s="68">
        <f t="shared" si="367"/>
        <v>2942</v>
      </c>
      <c r="B2944" s="68" t="s">
        <v>448</v>
      </c>
      <c r="C2944" s="68" t="s">
        <v>2820</v>
      </c>
      <c r="D2944" s="68" t="s">
        <v>2860</v>
      </c>
      <c r="E2944" s="68" t="str">
        <f t="shared" si="365"/>
        <v>OP</v>
      </c>
      <c r="F2944" s="68" t="s">
        <v>2819</v>
      </c>
      <c r="G2944" s="68">
        <f t="shared" si="366"/>
        <v>184</v>
      </c>
      <c r="H2944" s="68">
        <f t="shared" si="368"/>
        <v>2</v>
      </c>
      <c r="I2944" s="68" t="str">
        <f t="shared" si="361"/>
        <v>184_2_OP</v>
      </c>
      <c r="J2944" s="60">
        <v>69.414314551260901</v>
      </c>
      <c r="K2944" s="60">
        <v>17.398001508694399</v>
      </c>
      <c r="L2944" s="60">
        <v>29.7105701518635</v>
      </c>
      <c r="M2944" s="68">
        <v>9</v>
      </c>
      <c r="N2944" s="70">
        <f t="shared" si="362"/>
        <v>0.41666666666666669</v>
      </c>
      <c r="O2944" s="71">
        <v>58299734.060000002</v>
      </c>
      <c r="P2944" s="57">
        <f t="shared" si="363"/>
        <v>0.9375828933501964</v>
      </c>
      <c r="Q2944" s="68">
        <v>5</v>
      </c>
      <c r="R2944" s="68">
        <v>9</v>
      </c>
      <c r="S2944" s="72">
        <f t="shared" si="364"/>
        <v>38.84096207060626</v>
      </c>
    </row>
    <row r="2945" spans="1:19" x14ac:dyDescent="0.25">
      <c r="A2945" s="68">
        <f t="shared" si="367"/>
        <v>2943</v>
      </c>
      <c r="B2945" s="68" t="s">
        <v>448</v>
      </c>
      <c r="C2945" s="68" t="s">
        <v>2820</v>
      </c>
      <c r="D2945" s="68" t="s">
        <v>2893</v>
      </c>
      <c r="E2945" s="68" t="str">
        <f t="shared" si="365"/>
        <v>SOP</v>
      </c>
      <c r="F2945" s="68" t="s">
        <v>2819</v>
      </c>
      <c r="G2945" s="68">
        <f t="shared" si="366"/>
        <v>184</v>
      </c>
      <c r="H2945" s="68">
        <f t="shared" si="368"/>
        <v>2</v>
      </c>
      <c r="I2945" s="68" t="str">
        <f t="shared" si="361"/>
        <v>184_2_SOP</v>
      </c>
      <c r="J2945" s="60">
        <v>43.515965268716499</v>
      </c>
      <c r="K2945" s="60">
        <v>14.544181947133101</v>
      </c>
      <c r="L2945" s="60">
        <v>39.8862615470169</v>
      </c>
      <c r="M2945" s="68">
        <v>8</v>
      </c>
      <c r="N2945" s="70">
        <f t="shared" si="362"/>
        <v>0.58333333333333337</v>
      </c>
      <c r="O2945" s="71">
        <v>3881150.93</v>
      </c>
      <c r="P2945" s="57">
        <f t="shared" si="363"/>
        <v>6.2417106649803572E-2</v>
      </c>
      <c r="Q2945" s="68">
        <v>7</v>
      </c>
      <c r="R2945" s="68">
        <v>8</v>
      </c>
      <c r="S2945" s="72">
        <f t="shared" si="364"/>
        <v>32.648802920955497</v>
      </c>
    </row>
    <row r="2946" spans="1:19" x14ac:dyDescent="0.25">
      <c r="A2946" s="68">
        <f t="shared" si="367"/>
        <v>2944</v>
      </c>
      <c r="B2946" s="68" t="s">
        <v>448</v>
      </c>
      <c r="C2946" s="68" t="s">
        <v>2408</v>
      </c>
      <c r="D2946" s="68" t="s">
        <v>2456</v>
      </c>
      <c r="E2946" s="68" t="str">
        <f t="shared" si="365"/>
        <v>AR</v>
      </c>
      <c r="F2946" s="68" t="s">
        <v>2407</v>
      </c>
      <c r="G2946" s="68">
        <f t="shared" si="366"/>
        <v>184</v>
      </c>
      <c r="H2946" s="68">
        <f t="shared" si="368"/>
        <v>3</v>
      </c>
      <c r="I2946" s="68" t="str">
        <f t="shared" si="361"/>
        <v>184_3_AR</v>
      </c>
      <c r="J2946" s="60">
        <v>68.068042550245593</v>
      </c>
      <c r="K2946" s="60">
        <v>12.4686420156177</v>
      </c>
      <c r="L2946" s="60">
        <v>12.9836226751064</v>
      </c>
      <c r="M2946" s="68">
        <v>5</v>
      </c>
      <c r="N2946" s="70">
        <f t="shared" si="362"/>
        <v>3.3613445378151259E-2</v>
      </c>
      <c r="O2946" s="71">
        <v>3625718.38</v>
      </c>
      <c r="P2946" s="57">
        <f t="shared" si="363"/>
        <v>1.4316641661598116E-2</v>
      </c>
      <c r="Q2946" s="68">
        <v>4</v>
      </c>
      <c r="R2946" s="68">
        <v>5</v>
      </c>
      <c r="S2946" s="72">
        <f t="shared" si="364"/>
        <v>31.173435746989899</v>
      </c>
    </row>
    <row r="2947" spans="1:19" x14ac:dyDescent="0.25">
      <c r="A2947" s="68">
        <f t="shared" si="367"/>
        <v>2945</v>
      </c>
      <c r="B2947" s="68" t="s">
        <v>448</v>
      </c>
      <c r="C2947" s="68" t="s">
        <v>2408</v>
      </c>
      <c r="D2947" s="68" t="s">
        <v>3088</v>
      </c>
      <c r="E2947" s="68" t="str">
        <f t="shared" si="365"/>
        <v>SERV</v>
      </c>
      <c r="F2947" s="68" t="s">
        <v>2407</v>
      </c>
      <c r="G2947" s="68">
        <f t="shared" si="366"/>
        <v>184</v>
      </c>
      <c r="H2947" s="68">
        <f t="shared" si="368"/>
        <v>3</v>
      </c>
      <c r="I2947" s="68" t="str">
        <f t="shared" ref="I2947:I3010" si="369">CONCATENATE(G2947,"_",H2947,"_",E2947)</f>
        <v>184_3_SERV</v>
      </c>
      <c r="J2947" s="60">
        <v>12.6388863765774</v>
      </c>
      <c r="K2947" s="60">
        <v>31.298857383293601</v>
      </c>
      <c r="L2947" s="60">
        <v>28.008994561770599</v>
      </c>
      <c r="M2947" s="68">
        <v>276</v>
      </c>
      <c r="N2947" s="70">
        <f t="shared" ref="N2947:N3010" si="370">Q2947/SUMIF($C$3:$C$3832,C2947,$Q$3:$Q$3832)</f>
        <v>0.96638655462184875</v>
      </c>
      <c r="O2947" s="71">
        <v>249626298.79699999</v>
      </c>
      <c r="P2947" s="57">
        <f t="shared" ref="P2947:P3010" si="371">O2947/SUMIF($C$3:$C$3832,C2947,$O$3:$O$3832)</f>
        <v>0.98568335833840193</v>
      </c>
      <c r="Q2947" s="68">
        <v>115</v>
      </c>
      <c r="R2947" s="68">
        <v>296</v>
      </c>
      <c r="S2947" s="72">
        <f t="shared" ref="S2947:S3010" si="372">AVERAGE(J2947:L2947)</f>
        <v>23.982246107213864</v>
      </c>
    </row>
    <row r="2948" spans="1:19" x14ac:dyDescent="0.25">
      <c r="A2948" s="68">
        <f t="shared" si="367"/>
        <v>2946</v>
      </c>
      <c r="B2948" s="68" t="s">
        <v>1047</v>
      </c>
      <c r="C2948" s="68" t="s">
        <v>2000</v>
      </c>
      <c r="D2948" s="68" t="s">
        <v>2399</v>
      </c>
      <c r="E2948" s="68" t="str">
        <f t="shared" ref="E2948:E3011" si="373">IF(D2948="Adquisiciones","AD",IF(D2948="Arrendamientos","AR",IF(D2948="Servicios","SERV",IF(D2948="Obra pública","OP",IF(D2948="Servicios relacionados con la OP","SOP","")))))</f>
        <v>AD</v>
      </c>
      <c r="F2948" s="68" t="s">
        <v>1999</v>
      </c>
      <c r="G2948" s="68">
        <f t="shared" ref="G2948:G3011" si="374">IF(B2948&lt;&gt;B2947,G2947+1,G2947)</f>
        <v>185</v>
      </c>
      <c r="H2948" s="68">
        <f t="shared" si="368"/>
        <v>1</v>
      </c>
      <c r="I2948" s="68" t="str">
        <f t="shared" si="369"/>
        <v>185_1_AD</v>
      </c>
      <c r="J2948" s="60">
        <v>18.580300975015302</v>
      </c>
      <c r="K2948" s="60">
        <v>47.913100769982698</v>
      </c>
      <c r="L2948" s="60">
        <v>35.639128074070598</v>
      </c>
      <c r="M2948" s="68">
        <v>2383</v>
      </c>
      <c r="N2948" s="70">
        <f t="shared" si="370"/>
        <v>1</v>
      </c>
      <c r="O2948" s="71">
        <v>2056935554.257</v>
      </c>
      <c r="P2948" s="57">
        <f t="shared" si="371"/>
        <v>1</v>
      </c>
      <c r="Q2948" s="68">
        <v>520</v>
      </c>
      <c r="R2948" s="68">
        <v>3021</v>
      </c>
      <c r="S2948" s="72">
        <f t="shared" si="372"/>
        <v>34.044176606356196</v>
      </c>
    </row>
    <row r="2949" spans="1:19" x14ac:dyDescent="0.25">
      <c r="A2949" s="68">
        <f t="shared" ref="A2949:A3012" si="375">A2948+1</f>
        <v>2947</v>
      </c>
      <c r="B2949" s="68" t="s">
        <v>1047</v>
      </c>
      <c r="C2949" s="68" t="s">
        <v>1048</v>
      </c>
      <c r="D2949" s="68" t="s">
        <v>2399</v>
      </c>
      <c r="E2949" s="68" t="str">
        <f t="shared" si="373"/>
        <v>AD</v>
      </c>
      <c r="F2949" s="68" t="s">
        <v>1046</v>
      </c>
      <c r="G2949" s="68">
        <f t="shared" si="374"/>
        <v>185</v>
      </c>
      <c r="H2949" s="68">
        <f t="shared" si="368"/>
        <v>2</v>
      </c>
      <c r="I2949" s="68" t="str">
        <f t="shared" si="369"/>
        <v>185_2_AD</v>
      </c>
      <c r="J2949" s="60">
        <v>26.404281806264201</v>
      </c>
      <c r="K2949" s="60">
        <v>14.901534473940799</v>
      </c>
      <c r="L2949" s="60">
        <v>50.1674456415546</v>
      </c>
      <c r="M2949" s="68">
        <v>7</v>
      </c>
      <c r="N2949" s="70">
        <f t="shared" si="370"/>
        <v>4.046242774566474E-2</v>
      </c>
      <c r="O2949" s="71">
        <v>18640082.039999999</v>
      </c>
      <c r="P2949" s="57">
        <f t="shared" si="371"/>
        <v>2.696739892015446E-2</v>
      </c>
      <c r="Q2949" s="68">
        <v>7</v>
      </c>
      <c r="R2949" s="68">
        <v>7</v>
      </c>
      <c r="S2949" s="72">
        <f t="shared" si="372"/>
        <v>30.491087307253199</v>
      </c>
    </row>
    <row r="2950" spans="1:19" x14ac:dyDescent="0.25">
      <c r="A2950" s="68">
        <f t="shared" si="375"/>
        <v>2948</v>
      </c>
      <c r="B2950" s="68" t="s">
        <v>1047</v>
      </c>
      <c r="C2950" s="68" t="s">
        <v>1048</v>
      </c>
      <c r="D2950" s="68" t="s">
        <v>2456</v>
      </c>
      <c r="E2950" s="68" t="str">
        <f t="shared" si="373"/>
        <v>AR</v>
      </c>
      <c r="F2950" s="68" t="s">
        <v>1046</v>
      </c>
      <c r="G2950" s="68">
        <f t="shared" si="374"/>
        <v>185</v>
      </c>
      <c r="H2950" s="68">
        <f t="shared" si="368"/>
        <v>2</v>
      </c>
      <c r="I2950" s="68" t="str">
        <f t="shared" si="369"/>
        <v>185_2_AR</v>
      </c>
      <c r="J2950" s="60">
        <v>64.481579342637801</v>
      </c>
      <c r="K2950" s="60">
        <v>52.016978205860703</v>
      </c>
      <c r="L2950" s="60">
        <v>4.6858187098128603</v>
      </c>
      <c r="M2950" s="68">
        <v>5</v>
      </c>
      <c r="N2950" s="70">
        <f t="shared" si="370"/>
        <v>2.3121387283236993E-2</v>
      </c>
      <c r="O2950" s="71">
        <v>642427.80000000005</v>
      </c>
      <c r="P2950" s="57">
        <f t="shared" si="371"/>
        <v>9.2942760245475875E-4</v>
      </c>
      <c r="Q2950" s="68">
        <v>4</v>
      </c>
      <c r="R2950" s="68">
        <v>5</v>
      </c>
      <c r="S2950" s="72">
        <f t="shared" si="372"/>
        <v>40.394792086103784</v>
      </c>
    </row>
    <row r="2951" spans="1:19" x14ac:dyDescent="0.25">
      <c r="A2951" s="68">
        <f t="shared" si="375"/>
        <v>2949</v>
      </c>
      <c r="B2951" s="68" t="s">
        <v>1047</v>
      </c>
      <c r="C2951" s="68" t="s">
        <v>1048</v>
      </c>
      <c r="D2951" s="68" t="s">
        <v>2860</v>
      </c>
      <c r="E2951" s="68" t="str">
        <f t="shared" si="373"/>
        <v>OP</v>
      </c>
      <c r="F2951" s="68" t="s">
        <v>1046</v>
      </c>
      <c r="G2951" s="68">
        <f t="shared" si="374"/>
        <v>185</v>
      </c>
      <c r="H2951" s="68">
        <f t="shared" si="368"/>
        <v>2</v>
      </c>
      <c r="I2951" s="68" t="str">
        <f t="shared" si="369"/>
        <v>185_2_OP</v>
      </c>
      <c r="J2951" s="60">
        <v>44.958674399933599</v>
      </c>
      <c r="K2951" s="60">
        <v>63.661427207505298</v>
      </c>
      <c r="L2951" s="60">
        <v>13.667444526010399</v>
      </c>
      <c r="M2951" s="68">
        <v>53</v>
      </c>
      <c r="N2951" s="70">
        <f t="shared" si="370"/>
        <v>0.16763005780346821</v>
      </c>
      <c r="O2951" s="71">
        <v>92910794.019999996</v>
      </c>
      <c r="P2951" s="57">
        <f t="shared" si="371"/>
        <v>0.13441799456402187</v>
      </c>
      <c r="Q2951" s="68">
        <v>29</v>
      </c>
      <c r="R2951" s="68">
        <v>54</v>
      </c>
      <c r="S2951" s="72">
        <f t="shared" si="372"/>
        <v>40.762515377816435</v>
      </c>
    </row>
    <row r="2952" spans="1:19" x14ac:dyDescent="0.25">
      <c r="A2952" s="68">
        <f t="shared" si="375"/>
        <v>2950</v>
      </c>
      <c r="B2952" s="68" t="s">
        <v>1047</v>
      </c>
      <c r="C2952" s="68" t="s">
        <v>1048</v>
      </c>
      <c r="D2952" s="68" t="s">
        <v>3088</v>
      </c>
      <c r="E2952" s="68" t="str">
        <f t="shared" si="373"/>
        <v>SERV</v>
      </c>
      <c r="F2952" s="68" t="s">
        <v>1046</v>
      </c>
      <c r="G2952" s="68">
        <f t="shared" si="374"/>
        <v>185</v>
      </c>
      <c r="H2952" s="68">
        <f t="shared" si="368"/>
        <v>2</v>
      </c>
      <c r="I2952" s="68" t="str">
        <f t="shared" si="369"/>
        <v>185_2_SERV</v>
      </c>
      <c r="J2952" s="60">
        <v>26.075041935005601</v>
      </c>
      <c r="K2952" s="60">
        <v>72.421134668905495</v>
      </c>
      <c r="L2952" s="60">
        <v>53.807939899908803</v>
      </c>
      <c r="M2952" s="68">
        <v>314</v>
      </c>
      <c r="N2952" s="70">
        <f t="shared" si="370"/>
        <v>0.76878612716763006</v>
      </c>
      <c r="O2952" s="71">
        <v>579014702.34000003</v>
      </c>
      <c r="P2952" s="57">
        <f t="shared" si="371"/>
        <v>0.83768517891336891</v>
      </c>
      <c r="Q2952" s="68">
        <v>133</v>
      </c>
      <c r="R2952" s="68">
        <v>328</v>
      </c>
      <c r="S2952" s="72">
        <f t="shared" si="372"/>
        <v>50.768038834606635</v>
      </c>
    </row>
    <row r="2953" spans="1:19" x14ac:dyDescent="0.25">
      <c r="A2953" s="68">
        <f t="shared" si="375"/>
        <v>2951</v>
      </c>
      <c r="B2953" s="68" t="s">
        <v>503</v>
      </c>
      <c r="C2953" s="68" t="s">
        <v>504</v>
      </c>
      <c r="D2953" s="68" t="s">
        <v>2399</v>
      </c>
      <c r="E2953" s="68" t="str">
        <f t="shared" si="373"/>
        <v>AD</v>
      </c>
      <c r="F2953" s="68" t="s">
        <v>502</v>
      </c>
      <c r="G2953" s="68">
        <f t="shared" si="374"/>
        <v>186</v>
      </c>
      <c r="H2953" s="68">
        <f t="shared" ref="H2953:H3016" si="376">IF(B2953&lt;&gt;B2952,1,IF(C2953&lt;&gt;C2952,H2952+1,H2952))</f>
        <v>1</v>
      </c>
      <c r="I2953" s="68" t="str">
        <f t="shared" si="369"/>
        <v>186_1_AD</v>
      </c>
      <c r="J2953" s="60">
        <v>10.9337774981443</v>
      </c>
      <c r="K2953" s="60">
        <v>21.938824197994201</v>
      </c>
      <c r="L2953" s="60">
        <v>38.226306909236897</v>
      </c>
      <c r="M2953" s="68">
        <v>129</v>
      </c>
      <c r="N2953" s="70">
        <f t="shared" si="370"/>
        <v>0.64669738863287252</v>
      </c>
      <c r="O2953" s="71">
        <v>484765831.48399901</v>
      </c>
      <c r="P2953" s="57">
        <f t="shared" si="371"/>
        <v>0.36317863337737344</v>
      </c>
      <c r="Q2953" s="68">
        <v>421</v>
      </c>
      <c r="R2953" s="68">
        <v>1777</v>
      </c>
      <c r="S2953" s="72">
        <f t="shared" si="372"/>
        <v>23.699636201791801</v>
      </c>
    </row>
    <row r="2954" spans="1:19" x14ac:dyDescent="0.25">
      <c r="A2954" s="68">
        <f t="shared" si="375"/>
        <v>2952</v>
      </c>
      <c r="B2954" s="68" t="s">
        <v>503</v>
      </c>
      <c r="C2954" s="68" t="s">
        <v>504</v>
      </c>
      <c r="D2954" s="68" t="s">
        <v>2456</v>
      </c>
      <c r="E2954" s="68" t="str">
        <f t="shared" si="373"/>
        <v>AR</v>
      </c>
      <c r="F2954" s="68" t="s">
        <v>502</v>
      </c>
      <c r="G2954" s="68">
        <f t="shared" si="374"/>
        <v>186</v>
      </c>
      <c r="H2954" s="68">
        <f t="shared" si="376"/>
        <v>1</v>
      </c>
      <c r="I2954" s="68" t="str">
        <f t="shared" si="369"/>
        <v>186_1_AR</v>
      </c>
      <c r="J2954" s="60">
        <v>29.087059104494799</v>
      </c>
      <c r="K2954" s="60">
        <v>6.7136188556802603</v>
      </c>
      <c r="L2954" s="60">
        <v>30.664685634206901</v>
      </c>
      <c r="M2954" s="68">
        <v>5</v>
      </c>
      <c r="N2954" s="70">
        <f t="shared" si="370"/>
        <v>7.6804915514592934E-3</v>
      </c>
      <c r="O2954" s="71">
        <v>22533899.59</v>
      </c>
      <c r="P2954" s="57">
        <f t="shared" si="371"/>
        <v>1.6882029066913072E-2</v>
      </c>
      <c r="Q2954" s="68">
        <v>5</v>
      </c>
      <c r="R2954" s="68">
        <v>5</v>
      </c>
      <c r="S2954" s="72">
        <f t="shared" si="372"/>
        <v>22.155121198127318</v>
      </c>
    </row>
    <row r="2955" spans="1:19" x14ac:dyDescent="0.25">
      <c r="A2955" s="68">
        <f t="shared" si="375"/>
        <v>2953</v>
      </c>
      <c r="B2955" s="68" t="s">
        <v>503</v>
      </c>
      <c r="C2955" s="68" t="s">
        <v>504</v>
      </c>
      <c r="D2955" s="68" t="s">
        <v>2860</v>
      </c>
      <c r="E2955" s="68" t="str">
        <f t="shared" si="373"/>
        <v>OP</v>
      </c>
      <c r="F2955" s="68" t="s">
        <v>502</v>
      </c>
      <c r="G2955" s="68">
        <f t="shared" si="374"/>
        <v>186</v>
      </c>
      <c r="H2955" s="68">
        <f t="shared" si="376"/>
        <v>1</v>
      </c>
      <c r="I2955" s="68" t="str">
        <f t="shared" si="369"/>
        <v>186_1_OP</v>
      </c>
      <c r="J2955" s="60">
        <v>92.938742250321397</v>
      </c>
      <c r="K2955" s="60">
        <v>0</v>
      </c>
      <c r="L2955" s="60">
        <v>12.5537052683477</v>
      </c>
      <c r="M2955" s="68">
        <v>5</v>
      </c>
      <c r="N2955" s="70">
        <f t="shared" si="370"/>
        <v>4.608294930875576E-3</v>
      </c>
      <c r="O2955" s="71">
        <v>4404503.07</v>
      </c>
      <c r="P2955" s="57">
        <f t="shared" si="371"/>
        <v>3.2997816714354085E-3</v>
      </c>
      <c r="Q2955" s="68">
        <v>3</v>
      </c>
      <c r="R2955" s="68">
        <v>6</v>
      </c>
      <c r="S2955" s="72">
        <f t="shared" si="372"/>
        <v>35.164149172889701</v>
      </c>
    </row>
    <row r="2956" spans="1:19" x14ac:dyDescent="0.25">
      <c r="A2956" s="68">
        <f t="shared" si="375"/>
        <v>2954</v>
      </c>
      <c r="B2956" s="68" t="s">
        <v>503</v>
      </c>
      <c r="C2956" s="68" t="s">
        <v>504</v>
      </c>
      <c r="D2956" s="68" t="s">
        <v>3088</v>
      </c>
      <c r="E2956" s="68" t="str">
        <f t="shared" si="373"/>
        <v>SERV</v>
      </c>
      <c r="F2956" s="68" t="s">
        <v>502</v>
      </c>
      <c r="G2956" s="68">
        <f t="shared" si="374"/>
        <v>186</v>
      </c>
      <c r="H2956" s="68">
        <f t="shared" si="376"/>
        <v>1</v>
      </c>
      <c r="I2956" s="68" t="str">
        <f t="shared" si="369"/>
        <v>186_1_SERV</v>
      </c>
      <c r="J2956" s="60">
        <v>21.500337749766398</v>
      </c>
      <c r="K2956" s="60">
        <v>12.569110858985599</v>
      </c>
      <c r="L2956" s="60">
        <v>30.847659372725499</v>
      </c>
      <c r="M2956" s="68">
        <v>425</v>
      </c>
      <c r="N2956" s="70">
        <f t="shared" si="370"/>
        <v>0.34101382488479265</v>
      </c>
      <c r="O2956" s="71">
        <v>823081975.53999996</v>
      </c>
      <c r="P2956" s="57">
        <f t="shared" si="371"/>
        <v>0.61663955588427799</v>
      </c>
      <c r="Q2956" s="68">
        <v>222</v>
      </c>
      <c r="R2956" s="68">
        <v>444</v>
      </c>
      <c r="S2956" s="72">
        <f t="shared" si="372"/>
        <v>21.639035993825832</v>
      </c>
    </row>
    <row r="2957" spans="1:19" x14ac:dyDescent="0.25">
      <c r="A2957" s="68">
        <f t="shared" si="375"/>
        <v>2955</v>
      </c>
      <c r="B2957" s="68" t="s">
        <v>503</v>
      </c>
      <c r="C2957" s="68" t="s">
        <v>2920</v>
      </c>
      <c r="D2957" s="68" t="s">
        <v>3088</v>
      </c>
      <c r="E2957" s="68" t="str">
        <f t="shared" si="373"/>
        <v>SERV</v>
      </c>
      <c r="F2957" s="68" t="s">
        <v>2919</v>
      </c>
      <c r="G2957" s="68">
        <f t="shared" si="374"/>
        <v>186</v>
      </c>
      <c r="H2957" s="68">
        <f t="shared" si="376"/>
        <v>2</v>
      </c>
      <c r="I2957" s="68" t="str">
        <f t="shared" si="369"/>
        <v>186_2_SERV</v>
      </c>
      <c r="J2957" s="60">
        <v>24.410528872056499</v>
      </c>
      <c r="K2957" s="60">
        <v>21.825989985545799</v>
      </c>
      <c r="L2957" s="60">
        <v>26.396162364784701</v>
      </c>
      <c r="M2957" s="68">
        <v>36</v>
      </c>
      <c r="N2957" s="70">
        <f t="shared" si="370"/>
        <v>1</v>
      </c>
      <c r="O2957" s="71">
        <v>245583843.78</v>
      </c>
      <c r="P2957" s="57">
        <f t="shared" si="371"/>
        <v>1</v>
      </c>
      <c r="Q2957" s="68">
        <v>31</v>
      </c>
      <c r="R2957" s="68">
        <v>36</v>
      </c>
      <c r="S2957" s="72">
        <f t="shared" si="372"/>
        <v>24.210893740795665</v>
      </c>
    </row>
    <row r="2958" spans="1:19" x14ac:dyDescent="0.25">
      <c r="A2958" s="68">
        <f t="shared" si="375"/>
        <v>2956</v>
      </c>
      <c r="B2958" s="68" t="s">
        <v>2196</v>
      </c>
      <c r="C2958" s="68" t="s">
        <v>2197</v>
      </c>
      <c r="D2958" s="68" t="s">
        <v>2399</v>
      </c>
      <c r="E2958" s="68" t="str">
        <f t="shared" si="373"/>
        <v>AD</v>
      </c>
      <c r="F2958" s="68" t="s">
        <v>2195</v>
      </c>
      <c r="G2958" s="68">
        <f t="shared" si="374"/>
        <v>187</v>
      </c>
      <c r="H2958" s="68">
        <f t="shared" si="376"/>
        <v>1</v>
      </c>
      <c r="I2958" s="68" t="str">
        <f t="shared" si="369"/>
        <v>187_1_AD</v>
      </c>
      <c r="J2958" s="60">
        <v>33.3424815396626</v>
      </c>
      <c r="K2958" s="60">
        <v>84.364199051320796</v>
      </c>
      <c r="L2958" s="60">
        <v>24.5599750462268</v>
      </c>
      <c r="M2958" s="68">
        <v>40</v>
      </c>
      <c r="N2958" s="70">
        <f t="shared" si="370"/>
        <v>7.0631970260223054E-2</v>
      </c>
      <c r="O2958" s="71">
        <v>11454294.060000001</v>
      </c>
      <c r="P2958" s="57">
        <f t="shared" si="371"/>
        <v>3.3630381857806292E-2</v>
      </c>
      <c r="Q2958" s="68">
        <v>38</v>
      </c>
      <c r="R2958" s="68">
        <v>42</v>
      </c>
      <c r="S2958" s="72">
        <f t="shared" si="372"/>
        <v>47.422218545736733</v>
      </c>
    </row>
    <row r="2959" spans="1:19" x14ac:dyDescent="0.25">
      <c r="A2959" s="68">
        <f t="shared" si="375"/>
        <v>2957</v>
      </c>
      <c r="B2959" s="68" t="s">
        <v>2196</v>
      </c>
      <c r="C2959" s="68" t="s">
        <v>2197</v>
      </c>
      <c r="D2959" s="68" t="s">
        <v>2456</v>
      </c>
      <c r="E2959" s="68" t="str">
        <f t="shared" si="373"/>
        <v>AR</v>
      </c>
      <c r="F2959" s="68" t="s">
        <v>2195</v>
      </c>
      <c r="G2959" s="68">
        <f t="shared" si="374"/>
        <v>187</v>
      </c>
      <c r="H2959" s="68">
        <f t="shared" si="376"/>
        <v>1</v>
      </c>
      <c r="I2959" s="68" t="str">
        <f t="shared" si="369"/>
        <v>187_1_AR</v>
      </c>
      <c r="J2959" s="60">
        <v>42.720202201042603</v>
      </c>
      <c r="K2959" s="60">
        <v>42.456090540967303</v>
      </c>
      <c r="L2959" s="60">
        <v>62.959878126019802</v>
      </c>
      <c r="M2959" s="68">
        <v>15</v>
      </c>
      <c r="N2959" s="70">
        <f t="shared" si="370"/>
        <v>2.0446096654275093E-2</v>
      </c>
      <c r="O2959" s="71">
        <v>66405906.420000002</v>
      </c>
      <c r="P2959" s="57">
        <f t="shared" si="371"/>
        <v>0.19497107188099816</v>
      </c>
      <c r="Q2959" s="68">
        <v>11</v>
      </c>
      <c r="R2959" s="68">
        <v>15</v>
      </c>
      <c r="S2959" s="72">
        <f t="shared" si="372"/>
        <v>49.378723622676567</v>
      </c>
    </row>
    <row r="2960" spans="1:19" x14ac:dyDescent="0.25">
      <c r="A2960" s="68">
        <f t="shared" si="375"/>
        <v>2958</v>
      </c>
      <c r="B2960" s="68" t="s">
        <v>2196</v>
      </c>
      <c r="C2960" s="68" t="s">
        <v>2197</v>
      </c>
      <c r="D2960" s="68" t="s">
        <v>2860</v>
      </c>
      <c r="E2960" s="68" t="str">
        <f t="shared" si="373"/>
        <v>OP</v>
      </c>
      <c r="F2960" s="68" t="s">
        <v>2195</v>
      </c>
      <c r="G2960" s="68">
        <f t="shared" si="374"/>
        <v>187</v>
      </c>
      <c r="H2960" s="68">
        <f t="shared" si="376"/>
        <v>1</v>
      </c>
      <c r="I2960" s="68" t="str">
        <f t="shared" si="369"/>
        <v>187_1_OP</v>
      </c>
      <c r="J2960" s="60">
        <v>24.288519796388801</v>
      </c>
      <c r="K2960" s="60">
        <v>48.298574896263503</v>
      </c>
      <c r="L2960" s="60">
        <v>8.6960119661145896</v>
      </c>
      <c r="M2960" s="68">
        <v>24</v>
      </c>
      <c r="N2960" s="70">
        <f t="shared" si="370"/>
        <v>2.7881040892193308E-2</v>
      </c>
      <c r="O2960" s="71">
        <v>21511806.68</v>
      </c>
      <c r="P2960" s="57">
        <f t="shared" si="371"/>
        <v>6.3159743351281494E-2</v>
      </c>
      <c r="Q2960" s="68">
        <v>15</v>
      </c>
      <c r="R2960" s="68">
        <v>25</v>
      </c>
      <c r="S2960" s="72">
        <f t="shared" si="372"/>
        <v>27.094368886255626</v>
      </c>
    </row>
    <row r="2961" spans="1:19" x14ac:dyDescent="0.25">
      <c r="A2961" s="68">
        <f t="shared" si="375"/>
        <v>2959</v>
      </c>
      <c r="B2961" s="68" t="s">
        <v>2196</v>
      </c>
      <c r="C2961" s="68" t="s">
        <v>2197</v>
      </c>
      <c r="D2961" s="68" t="s">
        <v>3088</v>
      </c>
      <c r="E2961" s="68" t="str">
        <f t="shared" si="373"/>
        <v>SERV</v>
      </c>
      <c r="F2961" s="68" t="s">
        <v>2195</v>
      </c>
      <c r="G2961" s="68">
        <f t="shared" si="374"/>
        <v>187</v>
      </c>
      <c r="H2961" s="68">
        <f t="shared" si="376"/>
        <v>1</v>
      </c>
      <c r="I2961" s="68" t="str">
        <f t="shared" si="369"/>
        <v>187_1_SERV</v>
      </c>
      <c r="J2961" s="60">
        <v>23.620033122832101</v>
      </c>
      <c r="K2961" s="60">
        <v>90.731867008557202</v>
      </c>
      <c r="L2961" s="60">
        <v>46.932226741469499</v>
      </c>
      <c r="M2961" s="68">
        <v>650</v>
      </c>
      <c r="N2961" s="70">
        <f t="shared" si="370"/>
        <v>0.8810408921933085</v>
      </c>
      <c r="O2961" s="71">
        <v>241221629.52335</v>
      </c>
      <c r="P2961" s="57">
        <f t="shared" si="371"/>
        <v>0.70823880290991414</v>
      </c>
      <c r="Q2961" s="68">
        <v>474</v>
      </c>
      <c r="R2961" s="68">
        <v>652</v>
      </c>
      <c r="S2961" s="72">
        <f t="shared" si="372"/>
        <v>53.761375624286266</v>
      </c>
    </row>
    <row r="2962" spans="1:19" x14ac:dyDescent="0.25">
      <c r="A2962" s="68">
        <f t="shared" si="375"/>
        <v>2960</v>
      </c>
      <c r="B2962" s="68" t="s">
        <v>973</v>
      </c>
      <c r="C2962" s="68" t="s">
        <v>974</v>
      </c>
      <c r="D2962" s="68" t="s">
        <v>2399</v>
      </c>
      <c r="E2962" s="68" t="str">
        <f t="shared" si="373"/>
        <v>AD</v>
      </c>
      <c r="F2962" s="68" t="s">
        <v>972</v>
      </c>
      <c r="G2962" s="68">
        <f t="shared" si="374"/>
        <v>188</v>
      </c>
      <c r="H2962" s="68">
        <f t="shared" si="376"/>
        <v>1</v>
      </c>
      <c r="I2962" s="68" t="str">
        <f t="shared" si="369"/>
        <v>188_1_AD</v>
      </c>
      <c r="J2962" s="60">
        <v>14.0776571538736</v>
      </c>
      <c r="K2962" s="60">
        <v>70.530828310965703</v>
      </c>
      <c r="L2962" s="60">
        <v>62.2988600393059</v>
      </c>
      <c r="M2962" s="68">
        <v>588</v>
      </c>
      <c r="N2962" s="70">
        <f t="shared" si="370"/>
        <v>1</v>
      </c>
      <c r="O2962" s="71">
        <v>217726713.25408101</v>
      </c>
      <c r="P2962" s="57">
        <f t="shared" si="371"/>
        <v>1</v>
      </c>
      <c r="Q2962" s="68">
        <v>302</v>
      </c>
      <c r="R2962" s="68">
        <v>902</v>
      </c>
      <c r="S2962" s="72">
        <f t="shared" si="372"/>
        <v>48.969115168048404</v>
      </c>
    </row>
    <row r="2963" spans="1:19" x14ac:dyDescent="0.25">
      <c r="A2963" s="68">
        <f t="shared" si="375"/>
        <v>2961</v>
      </c>
      <c r="B2963" s="68" t="s">
        <v>973</v>
      </c>
      <c r="C2963" s="68" t="s">
        <v>2404</v>
      </c>
      <c r="D2963" s="68" t="s">
        <v>2456</v>
      </c>
      <c r="E2963" s="68" t="str">
        <f t="shared" si="373"/>
        <v>AR</v>
      </c>
      <c r="F2963" s="68" t="s">
        <v>2403</v>
      </c>
      <c r="G2963" s="68">
        <f t="shared" si="374"/>
        <v>188</v>
      </c>
      <c r="H2963" s="68">
        <f t="shared" si="376"/>
        <v>2</v>
      </c>
      <c r="I2963" s="68" t="str">
        <f t="shared" si="369"/>
        <v>188_2_AR</v>
      </c>
      <c r="J2963" s="60">
        <v>26.206089632446101</v>
      </c>
      <c r="K2963" s="60">
        <v>33.557576919464303</v>
      </c>
      <c r="L2963" s="60">
        <v>51.014062025284098</v>
      </c>
      <c r="M2963" s="68">
        <v>29</v>
      </c>
      <c r="N2963" s="70">
        <f t="shared" si="370"/>
        <v>4.6277665995975853E-2</v>
      </c>
      <c r="O2963" s="71">
        <v>39186034.659999996</v>
      </c>
      <c r="P2963" s="57">
        <f t="shared" si="371"/>
        <v>0.11490948428449843</v>
      </c>
      <c r="Q2963" s="68">
        <v>23</v>
      </c>
      <c r="R2963" s="68">
        <v>33</v>
      </c>
      <c r="S2963" s="72">
        <f t="shared" si="372"/>
        <v>36.925909525731498</v>
      </c>
    </row>
    <row r="2964" spans="1:19" x14ac:dyDescent="0.25">
      <c r="A2964" s="68">
        <f t="shared" si="375"/>
        <v>2962</v>
      </c>
      <c r="B2964" s="68" t="s">
        <v>973</v>
      </c>
      <c r="C2964" s="68" t="s">
        <v>2404</v>
      </c>
      <c r="D2964" s="68" t="s">
        <v>2860</v>
      </c>
      <c r="E2964" s="68" t="str">
        <f t="shared" si="373"/>
        <v>OP</v>
      </c>
      <c r="F2964" s="68" t="s">
        <v>2403</v>
      </c>
      <c r="G2964" s="68">
        <f t="shared" si="374"/>
        <v>188</v>
      </c>
      <c r="H2964" s="68">
        <f t="shared" si="376"/>
        <v>2</v>
      </c>
      <c r="I2964" s="68" t="str">
        <f t="shared" si="369"/>
        <v>188_2_OP</v>
      </c>
      <c r="J2964" s="60">
        <v>49.760305677380401</v>
      </c>
      <c r="K2964" s="60">
        <v>30.710197833890501</v>
      </c>
      <c r="L2964" s="60">
        <v>21.851856347487502</v>
      </c>
      <c r="M2964" s="68">
        <v>10</v>
      </c>
      <c r="N2964" s="70">
        <f t="shared" si="370"/>
        <v>1.4084507042253521E-2</v>
      </c>
      <c r="O2964" s="71">
        <v>7283391.8899999904</v>
      </c>
      <c r="P2964" s="57">
        <f t="shared" si="371"/>
        <v>2.1357884592903519E-2</v>
      </c>
      <c r="Q2964" s="68">
        <v>7</v>
      </c>
      <c r="R2964" s="68">
        <v>11</v>
      </c>
      <c r="S2964" s="72">
        <f t="shared" si="372"/>
        <v>34.107453286252799</v>
      </c>
    </row>
    <row r="2965" spans="1:19" x14ac:dyDescent="0.25">
      <c r="A2965" s="68">
        <f t="shared" si="375"/>
        <v>2963</v>
      </c>
      <c r="B2965" s="68" t="s">
        <v>973</v>
      </c>
      <c r="C2965" s="68" t="s">
        <v>2404</v>
      </c>
      <c r="D2965" s="68" t="s">
        <v>3088</v>
      </c>
      <c r="E2965" s="68" t="str">
        <f t="shared" si="373"/>
        <v>SERV</v>
      </c>
      <c r="F2965" s="68" t="s">
        <v>2403</v>
      </c>
      <c r="G2965" s="68">
        <f t="shared" si="374"/>
        <v>188</v>
      </c>
      <c r="H2965" s="68">
        <f t="shared" si="376"/>
        <v>2</v>
      </c>
      <c r="I2965" s="68" t="str">
        <f t="shared" si="369"/>
        <v>188_2_SERV</v>
      </c>
      <c r="J2965" s="60">
        <v>14.6519132117349</v>
      </c>
      <c r="K2965" s="60">
        <v>52.966135293336599</v>
      </c>
      <c r="L2965" s="60">
        <v>30.5003494464715</v>
      </c>
      <c r="M2965" s="68">
        <v>1084</v>
      </c>
      <c r="N2965" s="70">
        <f t="shared" si="370"/>
        <v>0.93963782696177067</v>
      </c>
      <c r="O2965" s="71">
        <v>294547112.71999902</v>
      </c>
      <c r="P2965" s="57">
        <f t="shared" si="371"/>
        <v>0.86373263112259802</v>
      </c>
      <c r="Q2965" s="68">
        <v>467</v>
      </c>
      <c r="R2965" s="68">
        <v>1125</v>
      </c>
      <c r="S2965" s="72">
        <f t="shared" si="372"/>
        <v>32.706132650514334</v>
      </c>
    </row>
    <row r="2966" spans="1:19" x14ac:dyDescent="0.25">
      <c r="A2966" s="68">
        <f t="shared" si="375"/>
        <v>2964</v>
      </c>
      <c r="B2966" s="68" t="s">
        <v>823</v>
      </c>
      <c r="C2966" s="68" t="s">
        <v>824</v>
      </c>
      <c r="D2966" s="68" t="s">
        <v>2399</v>
      </c>
      <c r="E2966" s="68" t="str">
        <f t="shared" si="373"/>
        <v>AD</v>
      </c>
      <c r="F2966" s="68" t="s">
        <v>822</v>
      </c>
      <c r="G2966" s="68">
        <f t="shared" si="374"/>
        <v>189</v>
      </c>
      <c r="H2966" s="68">
        <f t="shared" si="376"/>
        <v>1</v>
      </c>
      <c r="I2966" s="68" t="str">
        <f t="shared" si="369"/>
        <v>189_1_AD</v>
      </c>
      <c r="J2966" s="60">
        <v>26.189852271562302</v>
      </c>
      <c r="K2966" s="60">
        <v>55.172730508057803</v>
      </c>
      <c r="L2966" s="60">
        <v>55.100438616270999</v>
      </c>
      <c r="M2966" s="68">
        <v>1748</v>
      </c>
      <c r="N2966" s="70">
        <f t="shared" si="370"/>
        <v>0.75704225352112675</v>
      </c>
      <c r="O2966" s="71">
        <v>609151159.91699898</v>
      </c>
      <c r="P2966" s="57">
        <f t="shared" si="371"/>
        <v>0.54160888510796945</v>
      </c>
      <c r="Q2966" s="68">
        <v>215</v>
      </c>
      <c r="R2966" s="68">
        <v>1839</v>
      </c>
      <c r="S2966" s="72">
        <f t="shared" si="372"/>
        <v>45.487673798630368</v>
      </c>
    </row>
    <row r="2967" spans="1:19" x14ac:dyDescent="0.25">
      <c r="A2967" s="68">
        <f t="shared" si="375"/>
        <v>2965</v>
      </c>
      <c r="B2967" s="68" t="s">
        <v>823</v>
      </c>
      <c r="C2967" s="68" t="s">
        <v>824</v>
      </c>
      <c r="D2967" s="68" t="s">
        <v>2456</v>
      </c>
      <c r="E2967" s="68" t="str">
        <f t="shared" si="373"/>
        <v>AR</v>
      </c>
      <c r="F2967" s="68" t="s">
        <v>822</v>
      </c>
      <c r="G2967" s="68">
        <f t="shared" si="374"/>
        <v>189</v>
      </c>
      <c r="H2967" s="68">
        <f t="shared" si="376"/>
        <v>1</v>
      </c>
      <c r="I2967" s="68" t="str">
        <f t="shared" si="369"/>
        <v>189_1_AR</v>
      </c>
      <c r="J2967" s="60">
        <v>48.404043947282403</v>
      </c>
      <c r="K2967" s="60">
        <v>53.675860171656403</v>
      </c>
      <c r="L2967" s="60">
        <v>40.882373654215499</v>
      </c>
      <c r="M2967" s="68">
        <v>5</v>
      </c>
      <c r="N2967" s="70">
        <f t="shared" si="370"/>
        <v>1.4084507042253521E-2</v>
      </c>
      <c r="O2967" s="71">
        <v>14647927</v>
      </c>
      <c r="P2967" s="57">
        <f t="shared" si="371"/>
        <v>1.3023774612353869E-2</v>
      </c>
      <c r="Q2967" s="68">
        <v>4</v>
      </c>
      <c r="R2967" s="68">
        <v>5</v>
      </c>
      <c r="S2967" s="72">
        <f t="shared" si="372"/>
        <v>47.654092591051437</v>
      </c>
    </row>
    <row r="2968" spans="1:19" x14ac:dyDescent="0.25">
      <c r="A2968" s="68">
        <f t="shared" si="375"/>
        <v>2966</v>
      </c>
      <c r="B2968" s="68" t="s">
        <v>823</v>
      </c>
      <c r="C2968" s="68" t="s">
        <v>824</v>
      </c>
      <c r="D2968" s="68" t="s">
        <v>3088</v>
      </c>
      <c r="E2968" s="68" t="str">
        <f t="shared" si="373"/>
        <v>SERV</v>
      </c>
      <c r="F2968" s="68" t="s">
        <v>822</v>
      </c>
      <c r="G2968" s="68">
        <f t="shared" si="374"/>
        <v>189</v>
      </c>
      <c r="H2968" s="68">
        <f t="shared" si="376"/>
        <v>1</v>
      </c>
      <c r="I2968" s="68" t="str">
        <f t="shared" si="369"/>
        <v>189_1_SERV</v>
      </c>
      <c r="J2968" s="60">
        <v>29.1080013144284</v>
      </c>
      <c r="K2968" s="60">
        <v>57.7868736902902</v>
      </c>
      <c r="L2968" s="60">
        <v>22.940734669458699</v>
      </c>
      <c r="M2968" s="68">
        <v>81</v>
      </c>
      <c r="N2968" s="70">
        <f t="shared" si="370"/>
        <v>0.22887323943661972</v>
      </c>
      <c r="O2968" s="71">
        <v>500907646.4217</v>
      </c>
      <c r="P2968" s="57">
        <f t="shared" si="371"/>
        <v>0.44536734027967678</v>
      </c>
      <c r="Q2968" s="68">
        <v>65</v>
      </c>
      <c r="R2968" s="68">
        <v>89</v>
      </c>
      <c r="S2968" s="72">
        <f t="shared" si="372"/>
        <v>36.611869891392438</v>
      </c>
    </row>
    <row r="2969" spans="1:19" x14ac:dyDescent="0.25">
      <c r="A2969" s="68">
        <f t="shared" si="375"/>
        <v>2967</v>
      </c>
      <c r="B2969" s="68" t="s">
        <v>823</v>
      </c>
      <c r="C2969" s="68" t="s">
        <v>2886</v>
      </c>
      <c r="D2969" s="68" t="s">
        <v>2893</v>
      </c>
      <c r="E2969" s="68" t="str">
        <f t="shared" si="373"/>
        <v>SOP</v>
      </c>
      <c r="F2969" s="68" t="s">
        <v>2885</v>
      </c>
      <c r="G2969" s="68">
        <f t="shared" si="374"/>
        <v>189</v>
      </c>
      <c r="H2969" s="68">
        <f t="shared" si="376"/>
        <v>2</v>
      </c>
      <c r="I2969" s="68" t="str">
        <f t="shared" si="369"/>
        <v>189_2_SOP</v>
      </c>
      <c r="J2969" s="60">
        <v>48.895859764570702</v>
      </c>
      <c r="K2969" s="60">
        <v>6.6489535252392598</v>
      </c>
      <c r="L2969" s="60">
        <v>60.165782478150803</v>
      </c>
      <c r="M2969" s="68">
        <v>10</v>
      </c>
      <c r="N2969" s="70">
        <f t="shared" si="370"/>
        <v>1</v>
      </c>
      <c r="O2969" s="71">
        <v>3541138.69</v>
      </c>
      <c r="P2969" s="57">
        <f t="shared" si="371"/>
        <v>1</v>
      </c>
      <c r="Q2969" s="68">
        <v>9</v>
      </c>
      <c r="R2969" s="68">
        <v>10</v>
      </c>
      <c r="S2969" s="72">
        <f t="shared" si="372"/>
        <v>38.570198589320256</v>
      </c>
    </row>
    <row r="2970" spans="1:19" x14ac:dyDescent="0.25">
      <c r="A2970" s="68">
        <f t="shared" si="375"/>
        <v>2968</v>
      </c>
      <c r="B2970" s="68" t="s">
        <v>833</v>
      </c>
      <c r="C2970" s="68" t="s">
        <v>834</v>
      </c>
      <c r="D2970" s="68" t="s">
        <v>2399</v>
      </c>
      <c r="E2970" s="68" t="str">
        <f t="shared" si="373"/>
        <v>AD</v>
      </c>
      <c r="F2970" s="68" t="s">
        <v>832</v>
      </c>
      <c r="G2970" s="68">
        <f t="shared" si="374"/>
        <v>190</v>
      </c>
      <c r="H2970" s="68">
        <f t="shared" si="376"/>
        <v>1</v>
      </c>
      <c r="I2970" s="68" t="str">
        <f t="shared" si="369"/>
        <v>190_1_AD</v>
      </c>
      <c r="J2970" s="60">
        <v>23.680594973838701</v>
      </c>
      <c r="K2970" s="60">
        <v>72.510419775898001</v>
      </c>
      <c r="L2970" s="60">
        <v>48.162213948581702</v>
      </c>
      <c r="M2970" s="68">
        <v>755</v>
      </c>
      <c r="N2970" s="70">
        <f t="shared" si="370"/>
        <v>0.65994236311239196</v>
      </c>
      <c r="O2970" s="71">
        <v>111481297.829686</v>
      </c>
      <c r="P2970" s="57">
        <f t="shared" si="371"/>
        <v>0.85524577530798307</v>
      </c>
      <c r="Q2970" s="68">
        <v>229</v>
      </c>
      <c r="R2970" s="68">
        <v>867</v>
      </c>
      <c r="S2970" s="72">
        <f t="shared" si="372"/>
        <v>48.117742899439463</v>
      </c>
    </row>
    <row r="2971" spans="1:19" x14ac:dyDescent="0.25">
      <c r="A2971" s="68">
        <f t="shared" si="375"/>
        <v>2969</v>
      </c>
      <c r="B2971" s="68" t="s">
        <v>833</v>
      </c>
      <c r="C2971" s="68" t="s">
        <v>834</v>
      </c>
      <c r="D2971" s="68" t="s">
        <v>2456</v>
      </c>
      <c r="E2971" s="68" t="str">
        <f t="shared" si="373"/>
        <v>AR</v>
      </c>
      <c r="F2971" s="68" t="s">
        <v>832</v>
      </c>
      <c r="G2971" s="68">
        <f t="shared" si="374"/>
        <v>190</v>
      </c>
      <c r="H2971" s="68">
        <f t="shared" si="376"/>
        <v>1</v>
      </c>
      <c r="I2971" s="68" t="str">
        <f t="shared" si="369"/>
        <v>190_1_AR</v>
      </c>
      <c r="J2971" s="60">
        <v>58.230538868194998</v>
      </c>
      <c r="K2971" s="60">
        <v>51.0679400321062</v>
      </c>
      <c r="L2971" s="60">
        <v>26.1802371097499</v>
      </c>
      <c r="M2971" s="68">
        <v>11</v>
      </c>
      <c r="N2971" s="70">
        <f t="shared" si="370"/>
        <v>2.0172910662824207E-2</v>
      </c>
      <c r="O2971" s="71">
        <v>1790666.98</v>
      </c>
      <c r="P2971" s="57">
        <f t="shared" si="371"/>
        <v>1.373737478342037E-2</v>
      </c>
      <c r="Q2971" s="68">
        <v>7</v>
      </c>
      <c r="R2971" s="68">
        <v>11</v>
      </c>
      <c r="S2971" s="72">
        <f t="shared" si="372"/>
        <v>45.15957200335037</v>
      </c>
    </row>
    <row r="2972" spans="1:19" x14ac:dyDescent="0.25">
      <c r="A2972" s="68">
        <f t="shared" si="375"/>
        <v>2970</v>
      </c>
      <c r="B2972" s="68" t="s">
        <v>833</v>
      </c>
      <c r="C2972" s="68" t="s">
        <v>834</v>
      </c>
      <c r="D2972" s="68" t="s">
        <v>3088</v>
      </c>
      <c r="E2972" s="68" t="str">
        <f t="shared" si="373"/>
        <v>SERV</v>
      </c>
      <c r="F2972" s="68" t="s">
        <v>832</v>
      </c>
      <c r="G2972" s="68">
        <f t="shared" si="374"/>
        <v>190</v>
      </c>
      <c r="H2972" s="68">
        <f t="shared" si="376"/>
        <v>1</v>
      </c>
      <c r="I2972" s="68" t="str">
        <f t="shared" si="369"/>
        <v>190_1_SERV</v>
      </c>
      <c r="J2972" s="60">
        <v>23.331599967250899</v>
      </c>
      <c r="K2972" s="60">
        <v>57.7036824258767</v>
      </c>
      <c r="L2972" s="60">
        <v>38.495886938974401</v>
      </c>
      <c r="M2972" s="68">
        <v>174</v>
      </c>
      <c r="N2972" s="70">
        <f t="shared" si="370"/>
        <v>0.31988472622478387</v>
      </c>
      <c r="O2972" s="71">
        <v>17078048.0735</v>
      </c>
      <c r="P2972" s="57">
        <f t="shared" si="371"/>
        <v>0.13101684990859649</v>
      </c>
      <c r="Q2972" s="68">
        <v>111</v>
      </c>
      <c r="R2972" s="68">
        <v>174</v>
      </c>
      <c r="S2972" s="72">
        <f t="shared" si="372"/>
        <v>39.843723110700665</v>
      </c>
    </row>
    <row r="2973" spans="1:19" x14ac:dyDescent="0.25">
      <c r="A2973" s="68">
        <f t="shared" si="375"/>
        <v>2971</v>
      </c>
      <c r="B2973" s="68" t="s">
        <v>833</v>
      </c>
      <c r="C2973" s="68" t="s">
        <v>2082</v>
      </c>
      <c r="D2973" s="68" t="s">
        <v>2399</v>
      </c>
      <c r="E2973" s="68" t="str">
        <f t="shared" si="373"/>
        <v>AD</v>
      </c>
      <c r="F2973" s="68" t="s">
        <v>2081</v>
      </c>
      <c r="G2973" s="68">
        <f t="shared" si="374"/>
        <v>190</v>
      </c>
      <c r="H2973" s="68">
        <f t="shared" si="376"/>
        <v>2</v>
      </c>
      <c r="I2973" s="68" t="str">
        <f t="shared" si="369"/>
        <v>190_2_AD</v>
      </c>
      <c r="J2973" s="60">
        <v>37.348405092220702</v>
      </c>
      <c r="K2973" s="60">
        <v>40.181422893712302</v>
      </c>
      <c r="L2973" s="60">
        <v>35.987732012803399</v>
      </c>
      <c r="M2973" s="68">
        <v>19</v>
      </c>
      <c r="N2973" s="70">
        <f t="shared" si="370"/>
        <v>0.29310344827586204</v>
      </c>
      <c r="O2973" s="71">
        <v>5871694.25</v>
      </c>
      <c r="P2973" s="57">
        <f t="shared" si="371"/>
        <v>0.10363361646027304</v>
      </c>
      <c r="Q2973" s="68">
        <v>17</v>
      </c>
      <c r="R2973" s="68">
        <v>26</v>
      </c>
      <c r="S2973" s="72">
        <f t="shared" si="372"/>
        <v>37.839186666245467</v>
      </c>
    </row>
    <row r="2974" spans="1:19" x14ac:dyDescent="0.25">
      <c r="A2974" s="68">
        <f t="shared" si="375"/>
        <v>2972</v>
      </c>
      <c r="B2974" s="68" t="s">
        <v>833</v>
      </c>
      <c r="C2974" s="68" t="s">
        <v>2082</v>
      </c>
      <c r="D2974" s="68" t="s">
        <v>2860</v>
      </c>
      <c r="E2974" s="68" t="str">
        <f t="shared" si="373"/>
        <v>OP</v>
      </c>
      <c r="F2974" s="69" t="s">
        <v>2081</v>
      </c>
      <c r="G2974" s="68">
        <f t="shared" si="374"/>
        <v>190</v>
      </c>
      <c r="H2974" s="68">
        <f t="shared" si="376"/>
        <v>2</v>
      </c>
      <c r="I2974" s="68" t="str">
        <f t="shared" si="369"/>
        <v>190_2_OP</v>
      </c>
      <c r="J2974" s="60">
        <v>38.9845313838549</v>
      </c>
      <c r="K2974" s="60">
        <v>43.820612375640003</v>
      </c>
      <c r="L2974" s="60">
        <v>28.886736543798001</v>
      </c>
      <c r="M2974" s="68">
        <v>7</v>
      </c>
      <c r="N2974" s="70">
        <f t="shared" si="370"/>
        <v>0.1206896551724138</v>
      </c>
      <c r="O2974" s="71">
        <v>21745202.300000001</v>
      </c>
      <c r="P2974" s="57">
        <f t="shared" si="371"/>
        <v>0.38379620243496965</v>
      </c>
      <c r="Q2974" s="68">
        <v>7</v>
      </c>
      <c r="R2974" s="68">
        <v>15</v>
      </c>
      <c r="S2974" s="72">
        <f t="shared" si="372"/>
        <v>37.230626767764306</v>
      </c>
    </row>
    <row r="2975" spans="1:19" x14ac:dyDescent="0.25">
      <c r="A2975" s="68">
        <f t="shared" si="375"/>
        <v>2973</v>
      </c>
      <c r="B2975" s="68" t="s">
        <v>833</v>
      </c>
      <c r="C2975" s="68" t="s">
        <v>2082</v>
      </c>
      <c r="D2975" s="68" t="s">
        <v>3088</v>
      </c>
      <c r="E2975" s="68" t="str">
        <f t="shared" si="373"/>
        <v>SERV</v>
      </c>
      <c r="F2975" s="68" t="s">
        <v>2081</v>
      </c>
      <c r="G2975" s="68">
        <f t="shared" si="374"/>
        <v>190</v>
      </c>
      <c r="H2975" s="68">
        <f t="shared" si="376"/>
        <v>2</v>
      </c>
      <c r="I2975" s="68" t="str">
        <f t="shared" si="369"/>
        <v>190_2_SERV</v>
      </c>
      <c r="J2975" s="60">
        <v>42.097691390958801</v>
      </c>
      <c r="K2975" s="60">
        <v>59.478369748153099</v>
      </c>
      <c r="L2975" s="60">
        <v>36.646390472735597</v>
      </c>
      <c r="M2975" s="68">
        <v>70</v>
      </c>
      <c r="N2975" s="70">
        <f t="shared" si="370"/>
        <v>0.51724137931034486</v>
      </c>
      <c r="O2975" s="71">
        <v>26548628.57</v>
      </c>
      <c r="P2975" s="57">
        <f t="shared" si="371"/>
        <v>0.46857521417598119</v>
      </c>
      <c r="Q2975" s="68">
        <v>30</v>
      </c>
      <c r="R2975" s="68">
        <v>76</v>
      </c>
      <c r="S2975" s="72">
        <f t="shared" si="372"/>
        <v>46.074150537282499</v>
      </c>
    </row>
    <row r="2976" spans="1:19" x14ac:dyDescent="0.25">
      <c r="A2976" s="68">
        <f t="shared" si="375"/>
        <v>2974</v>
      </c>
      <c r="B2976" s="68" t="s">
        <v>833</v>
      </c>
      <c r="C2976" s="68" t="s">
        <v>2082</v>
      </c>
      <c r="D2976" s="68" t="s">
        <v>2893</v>
      </c>
      <c r="E2976" s="68" t="str">
        <f t="shared" si="373"/>
        <v>SOP</v>
      </c>
      <c r="F2976" s="68" t="s">
        <v>2081</v>
      </c>
      <c r="G2976" s="68">
        <f t="shared" si="374"/>
        <v>190</v>
      </c>
      <c r="H2976" s="68">
        <f t="shared" si="376"/>
        <v>2</v>
      </c>
      <c r="I2976" s="68" t="str">
        <f t="shared" si="369"/>
        <v>190_2_SOP</v>
      </c>
      <c r="J2976" s="60">
        <v>55.112040918244901</v>
      </c>
      <c r="K2976" s="60">
        <v>39.943519514781599</v>
      </c>
      <c r="L2976" s="60">
        <v>34.600130498617098</v>
      </c>
      <c r="M2976" s="68">
        <v>8</v>
      </c>
      <c r="N2976" s="70">
        <f t="shared" si="370"/>
        <v>6.8965517241379309E-2</v>
      </c>
      <c r="O2976" s="71">
        <v>2492675.67</v>
      </c>
      <c r="P2976" s="57">
        <f t="shared" si="371"/>
        <v>4.399496692877599E-2</v>
      </c>
      <c r="Q2976" s="68">
        <v>4</v>
      </c>
      <c r="R2976" s="68">
        <v>10</v>
      </c>
      <c r="S2976" s="72">
        <f t="shared" si="372"/>
        <v>43.218563643881197</v>
      </c>
    </row>
    <row r="2977" spans="1:19" x14ac:dyDescent="0.25">
      <c r="A2977" s="68">
        <f t="shared" si="375"/>
        <v>2975</v>
      </c>
      <c r="B2977" s="68" t="s">
        <v>833</v>
      </c>
      <c r="C2977" s="68" t="s">
        <v>2441</v>
      </c>
      <c r="D2977" s="68" t="s">
        <v>2456</v>
      </c>
      <c r="E2977" s="68" t="str">
        <f t="shared" si="373"/>
        <v>AR</v>
      </c>
      <c r="F2977" s="68" t="s">
        <v>2440</v>
      </c>
      <c r="G2977" s="68">
        <f t="shared" si="374"/>
        <v>190</v>
      </c>
      <c r="H2977" s="68">
        <f t="shared" si="376"/>
        <v>3</v>
      </c>
      <c r="I2977" s="68" t="str">
        <f t="shared" si="369"/>
        <v>190_3_AR</v>
      </c>
      <c r="J2977" s="60">
        <v>39.852050861512197</v>
      </c>
      <c r="K2977" s="60">
        <v>56.434664474824402</v>
      </c>
      <c r="L2977" s="60">
        <v>44.691925670774701</v>
      </c>
      <c r="M2977" s="68">
        <v>14</v>
      </c>
      <c r="N2977" s="70">
        <f t="shared" si="370"/>
        <v>9.7799511002444987E-3</v>
      </c>
      <c r="O2977" s="71">
        <v>2199755.87</v>
      </c>
      <c r="P2977" s="57">
        <f t="shared" si="371"/>
        <v>7.231574737071712E-3</v>
      </c>
      <c r="Q2977" s="68">
        <v>12</v>
      </c>
      <c r="R2977" s="68">
        <v>15</v>
      </c>
      <c r="S2977" s="72">
        <f t="shared" si="372"/>
        <v>46.992880335703767</v>
      </c>
    </row>
    <row r="2978" spans="1:19" x14ac:dyDescent="0.25">
      <c r="A2978" s="68">
        <f t="shared" si="375"/>
        <v>2976</v>
      </c>
      <c r="B2978" s="68" t="s">
        <v>833</v>
      </c>
      <c r="C2978" s="68" t="s">
        <v>2441</v>
      </c>
      <c r="D2978" s="68" t="s">
        <v>3088</v>
      </c>
      <c r="E2978" s="68" t="str">
        <f t="shared" si="373"/>
        <v>SERV</v>
      </c>
      <c r="F2978" s="68" t="s">
        <v>2440</v>
      </c>
      <c r="G2978" s="68">
        <f t="shared" si="374"/>
        <v>190</v>
      </c>
      <c r="H2978" s="68">
        <f t="shared" si="376"/>
        <v>3</v>
      </c>
      <c r="I2978" s="68" t="str">
        <f t="shared" si="369"/>
        <v>190_3_SERV</v>
      </c>
      <c r="J2978" s="60">
        <v>24.2616392687159</v>
      </c>
      <c r="K2978" s="60">
        <v>61.268493188775203</v>
      </c>
      <c r="L2978" s="60">
        <v>32.067890819557903</v>
      </c>
      <c r="M2978" s="68">
        <v>2364</v>
      </c>
      <c r="N2978" s="70">
        <f t="shared" si="370"/>
        <v>0.99022004889975546</v>
      </c>
      <c r="O2978" s="71">
        <v>301987914.17138702</v>
      </c>
      <c r="P2978" s="57">
        <f t="shared" si="371"/>
        <v>0.9927684252629283</v>
      </c>
      <c r="Q2978" s="68">
        <v>1215</v>
      </c>
      <c r="R2978" s="68">
        <v>2373</v>
      </c>
      <c r="S2978" s="72">
        <f t="shared" si="372"/>
        <v>39.19934109234967</v>
      </c>
    </row>
    <row r="2979" spans="1:19" x14ac:dyDescent="0.25">
      <c r="A2979" s="68">
        <f t="shared" si="375"/>
        <v>2977</v>
      </c>
      <c r="B2979" s="68" t="s">
        <v>3032</v>
      </c>
      <c r="C2979" s="68" t="s">
        <v>3033</v>
      </c>
      <c r="D2979" s="68" t="s">
        <v>3088</v>
      </c>
      <c r="E2979" s="68" t="str">
        <f t="shared" si="373"/>
        <v>SERV</v>
      </c>
      <c r="F2979" s="69" t="s">
        <v>3031</v>
      </c>
      <c r="G2979" s="68">
        <f t="shared" si="374"/>
        <v>191</v>
      </c>
      <c r="H2979" s="68">
        <f t="shared" si="376"/>
        <v>1</v>
      </c>
      <c r="I2979" s="68" t="str">
        <f t="shared" si="369"/>
        <v>191_1_SERV</v>
      </c>
      <c r="J2979" s="60">
        <v>19.177325725655201</v>
      </c>
      <c r="K2979" s="60">
        <v>57.504539529038802</v>
      </c>
      <c r="L2979" s="60">
        <v>63.310446554393202</v>
      </c>
      <c r="M2979" s="68">
        <v>77</v>
      </c>
      <c r="N2979" s="70">
        <f t="shared" si="370"/>
        <v>1</v>
      </c>
      <c r="O2979" s="71">
        <v>644652467.86000001</v>
      </c>
      <c r="P2979" s="57">
        <f t="shared" si="371"/>
        <v>1</v>
      </c>
      <c r="Q2979" s="68">
        <v>118</v>
      </c>
      <c r="R2979" s="68">
        <v>218</v>
      </c>
      <c r="S2979" s="72">
        <f t="shared" si="372"/>
        <v>46.664103936362402</v>
      </c>
    </row>
    <row r="2980" spans="1:19" x14ac:dyDescent="0.25">
      <c r="A2980" s="68">
        <f t="shared" si="375"/>
        <v>2978</v>
      </c>
      <c r="B2980" s="68" t="s">
        <v>3080</v>
      </c>
      <c r="C2980" s="68" t="s">
        <v>3081</v>
      </c>
      <c r="D2980" s="68" t="s">
        <v>3088</v>
      </c>
      <c r="E2980" s="68" t="str">
        <f t="shared" si="373"/>
        <v>SERV</v>
      </c>
      <c r="F2980" s="68" t="s">
        <v>3079</v>
      </c>
      <c r="G2980" s="68">
        <f t="shared" si="374"/>
        <v>192</v>
      </c>
      <c r="H2980" s="68">
        <f t="shared" si="376"/>
        <v>1</v>
      </c>
      <c r="I2980" s="68" t="str">
        <f t="shared" si="369"/>
        <v>192_1_SERV</v>
      </c>
      <c r="J2980" s="60">
        <v>39.126392327237198</v>
      </c>
      <c r="K2980" s="60">
        <v>50.4465308475489</v>
      </c>
      <c r="L2980" s="60">
        <v>27.5545474536918</v>
      </c>
      <c r="M2980" s="68">
        <v>67</v>
      </c>
      <c r="N2980" s="70">
        <f t="shared" si="370"/>
        <v>1</v>
      </c>
      <c r="O2980" s="71">
        <v>36012526.809999898</v>
      </c>
      <c r="P2980" s="57">
        <f t="shared" si="371"/>
        <v>1</v>
      </c>
      <c r="Q2980" s="68">
        <v>65</v>
      </c>
      <c r="R2980" s="68">
        <v>67</v>
      </c>
      <c r="S2980" s="72">
        <f t="shared" si="372"/>
        <v>39.042490209492634</v>
      </c>
    </row>
    <row r="2981" spans="1:19" x14ac:dyDescent="0.25">
      <c r="A2981" s="68">
        <f t="shared" si="375"/>
        <v>2979</v>
      </c>
      <c r="B2981" s="68" t="s">
        <v>3035</v>
      </c>
      <c r="C2981" s="68" t="s">
        <v>3036</v>
      </c>
      <c r="D2981" s="68" t="s">
        <v>3088</v>
      </c>
      <c r="E2981" s="68" t="str">
        <f t="shared" si="373"/>
        <v>SERV</v>
      </c>
      <c r="F2981" s="68" t="s">
        <v>3034</v>
      </c>
      <c r="G2981" s="68">
        <f t="shared" si="374"/>
        <v>193</v>
      </c>
      <c r="H2981" s="68">
        <f t="shared" si="376"/>
        <v>1</v>
      </c>
      <c r="I2981" s="68" t="str">
        <f t="shared" si="369"/>
        <v>193_1_SERV</v>
      </c>
      <c r="J2981" s="60">
        <v>18.066241030343001</v>
      </c>
      <c r="K2981" s="60">
        <v>88.078762239529595</v>
      </c>
      <c r="L2981" s="60">
        <v>47.818046323465701</v>
      </c>
      <c r="M2981" s="68">
        <v>125</v>
      </c>
      <c r="N2981" s="70">
        <f t="shared" si="370"/>
        <v>1</v>
      </c>
      <c r="O2981" s="71">
        <v>26667615.219999999</v>
      </c>
      <c r="P2981" s="57">
        <f t="shared" si="371"/>
        <v>1</v>
      </c>
      <c r="Q2981" s="68">
        <v>79</v>
      </c>
      <c r="R2981" s="68">
        <v>125</v>
      </c>
      <c r="S2981" s="72">
        <f t="shared" si="372"/>
        <v>51.321016531112768</v>
      </c>
    </row>
    <row r="2982" spans="1:19" x14ac:dyDescent="0.25">
      <c r="A2982" s="68">
        <f t="shared" si="375"/>
        <v>2980</v>
      </c>
      <c r="B2982" s="68" t="s">
        <v>754</v>
      </c>
      <c r="C2982" s="68" t="s">
        <v>755</v>
      </c>
      <c r="D2982" s="68" t="s">
        <v>2399</v>
      </c>
      <c r="E2982" s="68" t="str">
        <f t="shared" si="373"/>
        <v>AD</v>
      </c>
      <c r="F2982" s="68" t="s">
        <v>753</v>
      </c>
      <c r="G2982" s="68">
        <f t="shared" si="374"/>
        <v>194</v>
      </c>
      <c r="H2982" s="68">
        <f t="shared" si="376"/>
        <v>1</v>
      </c>
      <c r="I2982" s="68" t="str">
        <f t="shared" si="369"/>
        <v>194_1_AD</v>
      </c>
      <c r="J2982" s="60">
        <v>48.398984575967901</v>
      </c>
      <c r="K2982" s="60">
        <v>35.667038950319203</v>
      </c>
      <c r="L2982" s="60">
        <v>18.549024805978402</v>
      </c>
      <c r="M2982" s="68">
        <v>26</v>
      </c>
      <c r="N2982" s="70">
        <f t="shared" si="370"/>
        <v>0.21212121212121213</v>
      </c>
      <c r="O2982" s="71">
        <v>7678338.7599999998</v>
      </c>
      <c r="P2982" s="57">
        <f t="shared" si="371"/>
        <v>0.30455818035672327</v>
      </c>
      <c r="Q2982" s="68">
        <v>14</v>
      </c>
      <c r="R2982" s="68">
        <v>27</v>
      </c>
      <c r="S2982" s="72">
        <f t="shared" si="372"/>
        <v>34.205016110755167</v>
      </c>
    </row>
    <row r="2983" spans="1:19" x14ac:dyDescent="0.25">
      <c r="A2983" s="68">
        <f t="shared" si="375"/>
        <v>2981</v>
      </c>
      <c r="B2983" s="68" t="s">
        <v>754</v>
      </c>
      <c r="C2983" s="68" t="s">
        <v>755</v>
      </c>
      <c r="D2983" s="68" t="s">
        <v>3088</v>
      </c>
      <c r="E2983" s="68" t="str">
        <f t="shared" si="373"/>
        <v>SERV</v>
      </c>
      <c r="F2983" s="68" t="s">
        <v>753</v>
      </c>
      <c r="G2983" s="68">
        <f t="shared" si="374"/>
        <v>194</v>
      </c>
      <c r="H2983" s="68">
        <f t="shared" si="376"/>
        <v>1</v>
      </c>
      <c r="I2983" s="68" t="str">
        <f t="shared" si="369"/>
        <v>194_1_SERV</v>
      </c>
      <c r="J2983" s="60">
        <v>31.885321506598299</v>
      </c>
      <c r="K2983" s="60">
        <v>35.884522654439202</v>
      </c>
      <c r="L2983" s="60">
        <v>16.269737041315</v>
      </c>
      <c r="M2983" s="68">
        <v>151</v>
      </c>
      <c r="N2983" s="70">
        <f t="shared" si="370"/>
        <v>0.78787878787878785</v>
      </c>
      <c r="O2983" s="71">
        <v>17533063.379999999</v>
      </c>
      <c r="P2983" s="57">
        <f t="shared" si="371"/>
        <v>0.69544181964327667</v>
      </c>
      <c r="Q2983" s="68">
        <v>52</v>
      </c>
      <c r="R2983" s="68">
        <v>151</v>
      </c>
      <c r="S2983" s="72">
        <f t="shared" si="372"/>
        <v>28.013193734117497</v>
      </c>
    </row>
    <row r="2984" spans="1:19" x14ac:dyDescent="0.25">
      <c r="A2984" s="68">
        <f t="shared" si="375"/>
        <v>2982</v>
      </c>
      <c r="B2984" s="68" t="s">
        <v>754</v>
      </c>
      <c r="C2984" s="68" t="s">
        <v>770</v>
      </c>
      <c r="D2984" s="68" t="s">
        <v>2399</v>
      </c>
      <c r="E2984" s="68" t="str">
        <f t="shared" si="373"/>
        <v>AD</v>
      </c>
      <c r="F2984" s="68" t="s">
        <v>769</v>
      </c>
      <c r="G2984" s="68">
        <f t="shared" si="374"/>
        <v>194</v>
      </c>
      <c r="H2984" s="68">
        <f t="shared" si="376"/>
        <v>2</v>
      </c>
      <c r="I2984" s="68" t="str">
        <f t="shared" si="369"/>
        <v>194_2_AD</v>
      </c>
      <c r="J2984" s="60">
        <v>44.811706115236902</v>
      </c>
      <c r="K2984" s="60">
        <v>32.1850711743879</v>
      </c>
      <c r="L2984" s="60">
        <v>38.357772946338599</v>
      </c>
      <c r="M2984" s="68">
        <v>5</v>
      </c>
      <c r="N2984" s="70">
        <f t="shared" si="370"/>
        <v>1</v>
      </c>
      <c r="O2984" s="71">
        <v>6198270.0300000003</v>
      </c>
      <c r="P2984" s="57">
        <f t="shared" si="371"/>
        <v>1</v>
      </c>
      <c r="Q2984" s="68">
        <v>8</v>
      </c>
      <c r="R2984" s="68">
        <v>10</v>
      </c>
      <c r="S2984" s="72">
        <f t="shared" si="372"/>
        <v>38.451516745321136</v>
      </c>
    </row>
    <row r="2985" spans="1:19" x14ac:dyDescent="0.25">
      <c r="A2985" s="68">
        <f t="shared" si="375"/>
        <v>2983</v>
      </c>
      <c r="B2985" s="68" t="s">
        <v>754</v>
      </c>
      <c r="C2985" s="68" t="s">
        <v>1084</v>
      </c>
      <c r="D2985" s="68" t="s">
        <v>2399</v>
      </c>
      <c r="E2985" s="68" t="str">
        <f t="shared" si="373"/>
        <v>AD</v>
      </c>
      <c r="F2985" s="68" t="s">
        <v>1083</v>
      </c>
      <c r="G2985" s="68">
        <f t="shared" si="374"/>
        <v>194</v>
      </c>
      <c r="H2985" s="68">
        <f t="shared" si="376"/>
        <v>3</v>
      </c>
      <c r="I2985" s="68" t="str">
        <f t="shared" si="369"/>
        <v>194_3_AD</v>
      </c>
      <c r="J2985" s="60">
        <v>30.524237091031001</v>
      </c>
      <c r="K2985" s="60">
        <v>31.4009674418981</v>
      </c>
      <c r="L2985" s="60">
        <v>56.840259630707997</v>
      </c>
      <c r="M2985" s="68">
        <v>424</v>
      </c>
      <c r="N2985" s="70">
        <f t="shared" si="370"/>
        <v>0.35382955771305286</v>
      </c>
      <c r="O2985" s="71">
        <v>1469929114.8199999</v>
      </c>
      <c r="P2985" s="57">
        <f t="shared" si="371"/>
        <v>0.36840290954846222</v>
      </c>
      <c r="Q2985" s="68">
        <v>328</v>
      </c>
      <c r="R2985" s="68">
        <v>482</v>
      </c>
      <c r="S2985" s="72">
        <f t="shared" si="372"/>
        <v>39.588488054545699</v>
      </c>
    </row>
    <row r="2986" spans="1:19" x14ac:dyDescent="0.25">
      <c r="A2986" s="68">
        <f t="shared" si="375"/>
        <v>2984</v>
      </c>
      <c r="B2986" s="68" t="s">
        <v>754</v>
      </c>
      <c r="C2986" s="68" t="s">
        <v>1084</v>
      </c>
      <c r="D2986" s="68" t="s">
        <v>2456</v>
      </c>
      <c r="E2986" s="68" t="str">
        <f t="shared" si="373"/>
        <v>AR</v>
      </c>
      <c r="F2986" s="68" t="s">
        <v>1083</v>
      </c>
      <c r="G2986" s="68">
        <f t="shared" si="374"/>
        <v>194</v>
      </c>
      <c r="H2986" s="68">
        <f t="shared" si="376"/>
        <v>3</v>
      </c>
      <c r="I2986" s="68" t="str">
        <f t="shared" si="369"/>
        <v>194_3_AR</v>
      </c>
      <c r="J2986" s="60">
        <v>52.838364206970198</v>
      </c>
      <c r="K2986" s="60">
        <v>39.382726126665297</v>
      </c>
      <c r="L2986" s="60">
        <v>70.719603206729204</v>
      </c>
      <c r="M2986" s="68">
        <v>4</v>
      </c>
      <c r="N2986" s="70">
        <f t="shared" si="370"/>
        <v>3.2362459546925568E-3</v>
      </c>
      <c r="O2986" s="71">
        <v>396709336.55000001</v>
      </c>
      <c r="P2986" s="57">
        <f t="shared" si="371"/>
        <v>9.9425797037809377E-2</v>
      </c>
      <c r="Q2986" s="68">
        <v>3</v>
      </c>
      <c r="R2986" s="68">
        <v>5</v>
      </c>
      <c r="S2986" s="72">
        <f t="shared" si="372"/>
        <v>54.313564513454899</v>
      </c>
    </row>
    <row r="2987" spans="1:19" x14ac:dyDescent="0.25">
      <c r="A2987" s="68">
        <f t="shared" si="375"/>
        <v>2985</v>
      </c>
      <c r="B2987" s="68" t="s">
        <v>754</v>
      </c>
      <c r="C2987" s="68" t="s">
        <v>1084</v>
      </c>
      <c r="D2987" s="68" t="s">
        <v>3088</v>
      </c>
      <c r="E2987" s="68" t="str">
        <f t="shared" si="373"/>
        <v>SERV</v>
      </c>
      <c r="F2987" s="69" t="s">
        <v>1083</v>
      </c>
      <c r="G2987" s="68">
        <f t="shared" si="374"/>
        <v>194</v>
      </c>
      <c r="H2987" s="68">
        <f t="shared" si="376"/>
        <v>3</v>
      </c>
      <c r="I2987" s="68" t="str">
        <f t="shared" si="369"/>
        <v>194_3_SERV</v>
      </c>
      <c r="J2987" s="60">
        <v>30.071683187727999</v>
      </c>
      <c r="K2987" s="60">
        <v>26.582717883839699</v>
      </c>
      <c r="L2987" s="60">
        <v>62.380612622819299</v>
      </c>
      <c r="M2987" s="68">
        <v>873</v>
      </c>
      <c r="N2987" s="70">
        <f t="shared" si="370"/>
        <v>0.64293419633225457</v>
      </c>
      <c r="O2987" s="71">
        <v>2123365635.79</v>
      </c>
      <c r="P2987" s="57">
        <f t="shared" si="371"/>
        <v>0.53217129341372849</v>
      </c>
      <c r="Q2987" s="68">
        <v>596</v>
      </c>
      <c r="R2987" s="68">
        <v>934</v>
      </c>
      <c r="S2987" s="72">
        <f t="shared" si="372"/>
        <v>39.678337898129001</v>
      </c>
    </row>
    <row r="2988" spans="1:19" x14ac:dyDescent="0.25">
      <c r="A2988" s="68">
        <f t="shared" si="375"/>
        <v>2986</v>
      </c>
      <c r="B2988" s="68" t="s">
        <v>754</v>
      </c>
      <c r="C2988" s="68" t="s">
        <v>2385</v>
      </c>
      <c r="D2988" s="68" t="s">
        <v>2399</v>
      </c>
      <c r="E2988" s="68" t="str">
        <f t="shared" si="373"/>
        <v>AD</v>
      </c>
      <c r="F2988" s="68" t="s">
        <v>2384</v>
      </c>
      <c r="G2988" s="68">
        <f t="shared" si="374"/>
        <v>194</v>
      </c>
      <c r="H2988" s="68">
        <f t="shared" si="376"/>
        <v>4</v>
      </c>
      <c r="I2988" s="68" t="str">
        <f t="shared" si="369"/>
        <v>194_4_AD</v>
      </c>
      <c r="J2988" s="60">
        <v>48.638376868478503</v>
      </c>
      <c r="K2988" s="60">
        <v>34.488637699810198</v>
      </c>
      <c r="L2988" s="60">
        <v>11.984726265313901</v>
      </c>
      <c r="M2988" s="68">
        <v>45</v>
      </c>
      <c r="N2988" s="70">
        <f t="shared" si="370"/>
        <v>0.26785714285714285</v>
      </c>
      <c r="O2988" s="71">
        <v>852745.25999999896</v>
      </c>
      <c r="P2988" s="57">
        <f t="shared" si="371"/>
        <v>0.19330685808441703</v>
      </c>
      <c r="Q2988" s="68">
        <v>15</v>
      </c>
      <c r="R2988" s="68">
        <v>45</v>
      </c>
      <c r="S2988" s="72">
        <f t="shared" si="372"/>
        <v>31.703913611200864</v>
      </c>
    </row>
    <row r="2989" spans="1:19" x14ac:dyDescent="0.25">
      <c r="A2989" s="68">
        <f t="shared" si="375"/>
        <v>2987</v>
      </c>
      <c r="B2989" s="68" t="s">
        <v>754</v>
      </c>
      <c r="C2989" s="68" t="s">
        <v>2385</v>
      </c>
      <c r="D2989" s="68" t="s">
        <v>2456</v>
      </c>
      <c r="E2989" s="68" t="str">
        <f t="shared" si="373"/>
        <v>AR</v>
      </c>
      <c r="F2989" s="68" t="s">
        <v>2384</v>
      </c>
      <c r="G2989" s="68">
        <f t="shared" si="374"/>
        <v>194</v>
      </c>
      <c r="H2989" s="68">
        <f t="shared" si="376"/>
        <v>4</v>
      </c>
      <c r="I2989" s="68" t="str">
        <f t="shared" si="369"/>
        <v>194_4_AR</v>
      </c>
      <c r="J2989" s="60">
        <v>50.750785495298302</v>
      </c>
      <c r="K2989" s="60">
        <v>28.4511921929275</v>
      </c>
      <c r="L2989" s="60">
        <v>7.80969784968811</v>
      </c>
      <c r="M2989" s="68">
        <v>9</v>
      </c>
      <c r="N2989" s="70">
        <f t="shared" si="370"/>
        <v>8.9285714285714288E-2</v>
      </c>
      <c r="O2989" s="71">
        <v>505898.68</v>
      </c>
      <c r="P2989" s="57">
        <f t="shared" si="371"/>
        <v>0.11468100607191181</v>
      </c>
      <c r="Q2989" s="68">
        <v>5</v>
      </c>
      <c r="R2989" s="68">
        <v>9</v>
      </c>
      <c r="S2989" s="72">
        <f t="shared" si="372"/>
        <v>29.003891845971307</v>
      </c>
    </row>
    <row r="2990" spans="1:19" x14ac:dyDescent="0.25">
      <c r="A2990" s="68">
        <f t="shared" si="375"/>
        <v>2988</v>
      </c>
      <c r="B2990" s="68" t="s">
        <v>754</v>
      </c>
      <c r="C2990" s="68" t="s">
        <v>2385</v>
      </c>
      <c r="D2990" s="68" t="s">
        <v>3088</v>
      </c>
      <c r="E2990" s="68" t="str">
        <f t="shared" si="373"/>
        <v>SERV</v>
      </c>
      <c r="F2990" s="68" t="s">
        <v>2384</v>
      </c>
      <c r="G2990" s="68">
        <f t="shared" si="374"/>
        <v>194</v>
      </c>
      <c r="H2990" s="68">
        <f t="shared" si="376"/>
        <v>4</v>
      </c>
      <c r="I2990" s="68" t="str">
        <f t="shared" si="369"/>
        <v>194_4_SERV</v>
      </c>
      <c r="J2990" s="60">
        <v>40.088088328191198</v>
      </c>
      <c r="K2990" s="60">
        <v>38.254991525011597</v>
      </c>
      <c r="L2990" s="60">
        <v>3.56377397866747</v>
      </c>
      <c r="M2990" s="68">
        <v>84</v>
      </c>
      <c r="N2990" s="70">
        <f t="shared" si="370"/>
        <v>0.6428571428571429</v>
      </c>
      <c r="O2990" s="71">
        <v>3052711.4999999902</v>
      </c>
      <c r="P2990" s="57">
        <f t="shared" si="371"/>
        <v>0.69201213584367116</v>
      </c>
      <c r="Q2990" s="68">
        <v>36</v>
      </c>
      <c r="R2990" s="68">
        <v>84</v>
      </c>
      <c r="S2990" s="72">
        <f t="shared" si="372"/>
        <v>27.30228461062342</v>
      </c>
    </row>
    <row r="2991" spans="1:19" x14ac:dyDescent="0.25">
      <c r="A2991" s="68">
        <f t="shared" si="375"/>
        <v>2989</v>
      </c>
      <c r="B2991" s="68" t="s">
        <v>1684</v>
      </c>
      <c r="C2991" s="68" t="s">
        <v>1685</v>
      </c>
      <c r="D2991" s="68" t="s">
        <v>2399</v>
      </c>
      <c r="E2991" s="68" t="str">
        <f t="shared" si="373"/>
        <v>AD</v>
      </c>
      <c r="F2991" s="68" t="s">
        <v>1683</v>
      </c>
      <c r="G2991" s="68">
        <f t="shared" si="374"/>
        <v>195</v>
      </c>
      <c r="H2991" s="68">
        <f t="shared" si="376"/>
        <v>1</v>
      </c>
      <c r="I2991" s="68" t="str">
        <f t="shared" si="369"/>
        <v>195_1_AD</v>
      </c>
      <c r="J2991" s="60">
        <v>17.061306710291301</v>
      </c>
      <c r="K2991" s="60">
        <v>38.413112903324397</v>
      </c>
      <c r="L2991" s="60">
        <v>43.180491661383698</v>
      </c>
      <c r="M2991" s="68">
        <v>60</v>
      </c>
      <c r="N2991" s="70">
        <f t="shared" si="370"/>
        <v>0.21130952380952381</v>
      </c>
      <c r="O2991" s="71">
        <v>97621520.322999999</v>
      </c>
      <c r="P2991" s="57">
        <f t="shared" si="371"/>
        <v>0.17092243717704822</v>
      </c>
      <c r="Q2991" s="68">
        <v>71</v>
      </c>
      <c r="R2991" s="68">
        <v>91</v>
      </c>
      <c r="S2991" s="72">
        <f t="shared" si="372"/>
        <v>32.8849704249998</v>
      </c>
    </row>
    <row r="2992" spans="1:19" x14ac:dyDescent="0.25">
      <c r="A2992" s="68">
        <f t="shared" si="375"/>
        <v>2990</v>
      </c>
      <c r="B2992" s="68" t="s">
        <v>1684</v>
      </c>
      <c r="C2992" s="68" t="s">
        <v>1685</v>
      </c>
      <c r="D2992" s="68" t="s">
        <v>2456</v>
      </c>
      <c r="E2992" s="68" t="str">
        <f t="shared" si="373"/>
        <v>AR</v>
      </c>
      <c r="F2992" s="68" t="s">
        <v>1683</v>
      </c>
      <c r="G2992" s="68">
        <f t="shared" si="374"/>
        <v>195</v>
      </c>
      <c r="H2992" s="68">
        <f t="shared" si="376"/>
        <v>1</v>
      </c>
      <c r="I2992" s="68" t="str">
        <f t="shared" si="369"/>
        <v>195_1_AR</v>
      </c>
      <c r="J2992" s="60">
        <v>20.454183880484599</v>
      </c>
      <c r="K2992" s="60">
        <v>23.227844868613101</v>
      </c>
      <c r="L2992" s="60">
        <v>26.004801384671801</v>
      </c>
      <c r="M2992" s="68">
        <v>12</v>
      </c>
      <c r="N2992" s="70">
        <f t="shared" si="370"/>
        <v>4.4642857142857144E-2</v>
      </c>
      <c r="O2992" s="71">
        <v>37674901.229999997</v>
      </c>
      <c r="P2992" s="57">
        <f t="shared" si="371"/>
        <v>6.5963794840828802E-2</v>
      </c>
      <c r="Q2992" s="68">
        <v>15</v>
      </c>
      <c r="R2992" s="68">
        <v>19</v>
      </c>
      <c r="S2992" s="72">
        <f t="shared" si="372"/>
        <v>23.228943377923162</v>
      </c>
    </row>
    <row r="2993" spans="1:19" x14ac:dyDescent="0.25">
      <c r="A2993" s="68">
        <f t="shared" si="375"/>
        <v>2991</v>
      </c>
      <c r="B2993" s="68" t="s">
        <v>1684</v>
      </c>
      <c r="C2993" s="68" t="s">
        <v>1685</v>
      </c>
      <c r="D2993" s="68" t="s">
        <v>3088</v>
      </c>
      <c r="E2993" s="68" t="str">
        <f t="shared" si="373"/>
        <v>SERV</v>
      </c>
      <c r="F2993" s="68" t="s">
        <v>1683</v>
      </c>
      <c r="G2993" s="68">
        <f t="shared" si="374"/>
        <v>195</v>
      </c>
      <c r="H2993" s="68">
        <f t="shared" si="376"/>
        <v>1</v>
      </c>
      <c r="I2993" s="68" t="str">
        <f t="shared" si="369"/>
        <v>195_1_SERV</v>
      </c>
      <c r="J2993" s="60">
        <v>9.5925016214522998</v>
      </c>
      <c r="K2993" s="60">
        <v>39.405702027424198</v>
      </c>
      <c r="L2993" s="60">
        <v>26.186147785835999</v>
      </c>
      <c r="M2993" s="68">
        <v>326</v>
      </c>
      <c r="N2993" s="70">
        <f t="shared" si="370"/>
        <v>0.74404761904761907</v>
      </c>
      <c r="O2993" s="71">
        <v>435848724.37</v>
      </c>
      <c r="P2993" s="57">
        <f t="shared" si="371"/>
        <v>0.76311376798212305</v>
      </c>
      <c r="Q2993" s="68">
        <v>250</v>
      </c>
      <c r="R2993" s="68">
        <v>440</v>
      </c>
      <c r="S2993" s="72">
        <f t="shared" si="372"/>
        <v>25.0614504782375</v>
      </c>
    </row>
    <row r="2994" spans="1:19" x14ac:dyDescent="0.25">
      <c r="A2994" s="68">
        <f t="shared" si="375"/>
        <v>2992</v>
      </c>
      <c r="B2994" s="68" t="s">
        <v>1810</v>
      </c>
      <c r="C2994" s="68" t="s">
        <v>1811</v>
      </c>
      <c r="D2994" s="68" t="s">
        <v>2399</v>
      </c>
      <c r="E2994" s="68" t="str">
        <f t="shared" si="373"/>
        <v>AD</v>
      </c>
      <c r="F2994" s="68" t="s">
        <v>1809</v>
      </c>
      <c r="G2994" s="68">
        <f t="shared" si="374"/>
        <v>196</v>
      </c>
      <c r="H2994" s="68">
        <f t="shared" si="376"/>
        <v>1</v>
      </c>
      <c r="I2994" s="68" t="str">
        <f t="shared" si="369"/>
        <v>196_1_AD</v>
      </c>
      <c r="J2994" s="60">
        <v>29.412407123503101</v>
      </c>
      <c r="K2994" s="60">
        <v>43.001892298804599</v>
      </c>
      <c r="L2994" s="60">
        <v>56.1624071759042</v>
      </c>
      <c r="M2994" s="68">
        <v>133</v>
      </c>
      <c r="N2994" s="70">
        <f t="shared" si="370"/>
        <v>0.33846153846153848</v>
      </c>
      <c r="O2994" s="71">
        <v>55291852.25</v>
      </c>
      <c r="P2994" s="57">
        <f t="shared" si="371"/>
        <v>0.10005754717666129</v>
      </c>
      <c r="Q2994" s="68">
        <v>88</v>
      </c>
      <c r="R2994" s="68">
        <v>140</v>
      </c>
      <c r="S2994" s="72">
        <f t="shared" si="372"/>
        <v>42.858902199403964</v>
      </c>
    </row>
    <row r="2995" spans="1:19" x14ac:dyDescent="0.25">
      <c r="A2995" s="68">
        <f t="shared" si="375"/>
        <v>2993</v>
      </c>
      <c r="B2995" s="68" t="s">
        <v>1810</v>
      </c>
      <c r="C2995" s="68" t="s">
        <v>1811</v>
      </c>
      <c r="D2995" s="68" t="s">
        <v>3088</v>
      </c>
      <c r="E2995" s="68" t="str">
        <f t="shared" si="373"/>
        <v>SERV</v>
      </c>
      <c r="F2995" s="69" t="s">
        <v>1809</v>
      </c>
      <c r="G2995" s="68">
        <f t="shared" si="374"/>
        <v>196</v>
      </c>
      <c r="H2995" s="68">
        <f t="shared" si="376"/>
        <v>1</v>
      </c>
      <c r="I2995" s="68" t="str">
        <f t="shared" si="369"/>
        <v>196_1_SERV</v>
      </c>
      <c r="J2995" s="60">
        <v>31.4869987580798</v>
      </c>
      <c r="K2995" s="60">
        <v>32.618844536832299</v>
      </c>
      <c r="L2995" s="60">
        <v>43.494609108454199</v>
      </c>
      <c r="M2995" s="68">
        <v>344</v>
      </c>
      <c r="N2995" s="70">
        <f t="shared" si="370"/>
        <v>0.66153846153846152</v>
      </c>
      <c r="O2995" s="71">
        <v>497308664.25453597</v>
      </c>
      <c r="P2995" s="57">
        <f t="shared" si="371"/>
        <v>0.89994245282333885</v>
      </c>
      <c r="Q2995" s="68">
        <v>172</v>
      </c>
      <c r="R2995" s="68">
        <v>347</v>
      </c>
      <c r="S2995" s="72">
        <f t="shared" si="372"/>
        <v>35.866817467788763</v>
      </c>
    </row>
    <row r="2996" spans="1:19" x14ac:dyDescent="0.25">
      <c r="A2996" s="68">
        <f t="shared" si="375"/>
        <v>2994</v>
      </c>
      <c r="B2996" s="68" t="s">
        <v>1521</v>
      </c>
      <c r="C2996" s="68" t="s">
        <v>1522</v>
      </c>
      <c r="D2996" s="68" t="s">
        <v>2399</v>
      </c>
      <c r="E2996" s="68" t="str">
        <f t="shared" si="373"/>
        <v>AD</v>
      </c>
      <c r="F2996" s="68" t="s">
        <v>1520</v>
      </c>
      <c r="G2996" s="68">
        <f t="shared" si="374"/>
        <v>197</v>
      </c>
      <c r="H2996" s="68">
        <f t="shared" si="376"/>
        <v>1</v>
      </c>
      <c r="I2996" s="68" t="str">
        <f t="shared" si="369"/>
        <v>197_1_AD</v>
      </c>
      <c r="J2996" s="60">
        <v>28.3232462855959</v>
      </c>
      <c r="K2996" s="60">
        <v>47.579866417566301</v>
      </c>
      <c r="L2996" s="60">
        <v>77.904528085188801</v>
      </c>
      <c r="M2996" s="68">
        <v>13</v>
      </c>
      <c r="N2996" s="70">
        <f t="shared" si="370"/>
        <v>0.19791666666666666</v>
      </c>
      <c r="O2996" s="71">
        <v>483234900.73000002</v>
      </c>
      <c r="P2996" s="57">
        <f t="shared" si="371"/>
        <v>0.27860478333289124</v>
      </c>
      <c r="Q2996" s="68">
        <v>19</v>
      </c>
      <c r="R2996" s="68">
        <v>22</v>
      </c>
      <c r="S2996" s="72">
        <f t="shared" si="372"/>
        <v>51.269213596117005</v>
      </c>
    </row>
    <row r="2997" spans="1:19" x14ac:dyDescent="0.25">
      <c r="A2997" s="68">
        <f t="shared" si="375"/>
        <v>2995</v>
      </c>
      <c r="B2997" s="68" t="s">
        <v>1521</v>
      </c>
      <c r="C2997" s="68" t="s">
        <v>1522</v>
      </c>
      <c r="D2997" s="68" t="s">
        <v>3088</v>
      </c>
      <c r="E2997" s="68" t="str">
        <f t="shared" si="373"/>
        <v>SERV</v>
      </c>
      <c r="F2997" s="68" t="s">
        <v>1520</v>
      </c>
      <c r="G2997" s="68">
        <f t="shared" si="374"/>
        <v>197</v>
      </c>
      <c r="H2997" s="68">
        <f t="shared" si="376"/>
        <v>1</v>
      </c>
      <c r="I2997" s="68" t="str">
        <f t="shared" si="369"/>
        <v>197_1_SERV</v>
      </c>
      <c r="J2997" s="60">
        <v>14.642053922118</v>
      </c>
      <c r="K2997" s="60">
        <v>48.551215634062302</v>
      </c>
      <c r="L2997" s="60">
        <v>53.597027425815199</v>
      </c>
      <c r="M2997" s="68">
        <v>63</v>
      </c>
      <c r="N2997" s="70">
        <f t="shared" si="370"/>
        <v>0.80208333333333337</v>
      </c>
      <c r="O2997" s="71">
        <v>1251246808.2671001</v>
      </c>
      <c r="P2997" s="57">
        <f t="shared" si="371"/>
        <v>0.72139521666710871</v>
      </c>
      <c r="Q2997" s="68">
        <v>77</v>
      </c>
      <c r="R2997" s="68">
        <v>116</v>
      </c>
      <c r="S2997" s="72">
        <f t="shared" si="372"/>
        <v>38.930098993998506</v>
      </c>
    </row>
    <row r="2998" spans="1:19" x14ac:dyDescent="0.25">
      <c r="A2998" s="68">
        <f t="shared" si="375"/>
        <v>2996</v>
      </c>
      <c r="B2998" s="68" t="s">
        <v>1159</v>
      </c>
      <c r="C2998" s="68" t="s">
        <v>1160</v>
      </c>
      <c r="D2998" s="68" t="s">
        <v>2399</v>
      </c>
      <c r="E2998" s="68" t="str">
        <f t="shared" si="373"/>
        <v>AD</v>
      </c>
      <c r="F2998" s="68" t="s">
        <v>1158</v>
      </c>
      <c r="G2998" s="68">
        <f t="shared" si="374"/>
        <v>198</v>
      </c>
      <c r="H2998" s="68">
        <f t="shared" si="376"/>
        <v>1</v>
      </c>
      <c r="I2998" s="68" t="str">
        <f t="shared" si="369"/>
        <v>198_1_AD</v>
      </c>
      <c r="J2998" s="60">
        <v>27.4170153362222</v>
      </c>
      <c r="K2998" s="60">
        <v>33.281059060574201</v>
      </c>
      <c r="L2998" s="60">
        <v>38.631862217436797</v>
      </c>
      <c r="M2998" s="68">
        <v>1208</v>
      </c>
      <c r="N2998" s="70">
        <f t="shared" si="370"/>
        <v>0.70986920332936976</v>
      </c>
      <c r="O2998" s="71">
        <v>725399980.88469195</v>
      </c>
      <c r="P2998" s="57">
        <f t="shared" si="371"/>
        <v>0.78500379802473597</v>
      </c>
      <c r="Q2998" s="68">
        <v>597</v>
      </c>
      <c r="R2998" s="68">
        <v>1480</v>
      </c>
      <c r="S2998" s="72">
        <f t="shared" si="372"/>
        <v>33.109978871411066</v>
      </c>
    </row>
    <row r="2999" spans="1:19" x14ac:dyDescent="0.25">
      <c r="A2999" s="68">
        <f t="shared" si="375"/>
        <v>2997</v>
      </c>
      <c r="B2999" s="68" t="s">
        <v>1159</v>
      </c>
      <c r="C2999" s="68" t="s">
        <v>1160</v>
      </c>
      <c r="D2999" s="68" t="s">
        <v>3088</v>
      </c>
      <c r="E2999" s="68" t="str">
        <f t="shared" si="373"/>
        <v>SERV</v>
      </c>
      <c r="F2999" s="68" t="s">
        <v>1158</v>
      </c>
      <c r="G2999" s="68">
        <f t="shared" si="374"/>
        <v>198</v>
      </c>
      <c r="H2999" s="68">
        <f t="shared" si="376"/>
        <v>1</v>
      </c>
      <c r="I2999" s="68" t="str">
        <f t="shared" si="369"/>
        <v>198_1_SERV</v>
      </c>
      <c r="J2999" s="60">
        <v>18.728746344637202</v>
      </c>
      <c r="K2999" s="60">
        <v>31.718700449446601</v>
      </c>
      <c r="L2999" s="60">
        <v>29.497679078949801</v>
      </c>
      <c r="M2999" s="68">
        <v>331</v>
      </c>
      <c r="N2999" s="70">
        <f t="shared" si="370"/>
        <v>0.28299643281807374</v>
      </c>
      <c r="O2999" s="71">
        <v>197293150.386345</v>
      </c>
      <c r="P2999" s="57">
        <f t="shared" si="371"/>
        <v>0.21350410319650254</v>
      </c>
      <c r="Q2999" s="68">
        <v>238</v>
      </c>
      <c r="R2999" s="68">
        <v>411</v>
      </c>
      <c r="S2999" s="72">
        <f t="shared" si="372"/>
        <v>26.648375291011202</v>
      </c>
    </row>
    <row r="3000" spans="1:19" x14ac:dyDescent="0.25">
      <c r="A3000" s="68">
        <f t="shared" si="375"/>
        <v>2998</v>
      </c>
      <c r="B3000" s="68" t="s">
        <v>1159</v>
      </c>
      <c r="C3000" s="68" t="s">
        <v>1160</v>
      </c>
      <c r="D3000" s="68" t="s">
        <v>2893</v>
      </c>
      <c r="E3000" s="68" t="str">
        <f t="shared" si="373"/>
        <v>SOP</v>
      </c>
      <c r="F3000" s="68" t="s">
        <v>1158</v>
      </c>
      <c r="G3000" s="68">
        <f t="shared" si="374"/>
        <v>198</v>
      </c>
      <c r="H3000" s="68">
        <f t="shared" si="376"/>
        <v>1</v>
      </c>
      <c r="I3000" s="68" t="str">
        <f t="shared" si="369"/>
        <v>198_1_SOP</v>
      </c>
      <c r="J3000" s="60">
        <v>51.877528362829203</v>
      </c>
      <c r="K3000" s="60">
        <v>24.412431703558401</v>
      </c>
      <c r="L3000" s="60">
        <v>51.157356153378601</v>
      </c>
      <c r="M3000" s="68">
        <v>6</v>
      </c>
      <c r="N3000" s="70">
        <f t="shared" si="370"/>
        <v>7.1343638525564806E-3</v>
      </c>
      <c r="O3000" s="71">
        <v>1378806.61</v>
      </c>
      <c r="P3000" s="57">
        <f t="shared" si="371"/>
        <v>1.4920987787614265E-3</v>
      </c>
      <c r="Q3000" s="68">
        <v>6</v>
      </c>
      <c r="R3000" s="68">
        <v>7</v>
      </c>
      <c r="S3000" s="72">
        <f t="shared" si="372"/>
        <v>42.482438739922067</v>
      </c>
    </row>
    <row r="3001" spans="1:19" x14ac:dyDescent="0.25">
      <c r="A3001" s="68">
        <f t="shared" si="375"/>
        <v>2999</v>
      </c>
      <c r="B3001" s="68" t="s">
        <v>2093</v>
      </c>
      <c r="C3001" s="68" t="s">
        <v>2094</v>
      </c>
      <c r="D3001" s="68" t="s">
        <v>2399</v>
      </c>
      <c r="E3001" s="68" t="str">
        <f t="shared" si="373"/>
        <v>AD</v>
      </c>
      <c r="F3001" s="68" t="s">
        <v>2092</v>
      </c>
      <c r="G3001" s="68">
        <f t="shared" si="374"/>
        <v>199</v>
      </c>
      <c r="H3001" s="68">
        <f t="shared" si="376"/>
        <v>1</v>
      </c>
      <c r="I3001" s="68" t="str">
        <f t="shared" si="369"/>
        <v>199_1_AD</v>
      </c>
      <c r="J3001" s="60">
        <v>38.758239948798902</v>
      </c>
      <c r="K3001" s="60">
        <v>39.875930486756502</v>
      </c>
      <c r="L3001" s="60">
        <v>64.394965476954596</v>
      </c>
      <c r="M3001" s="68">
        <v>187</v>
      </c>
      <c r="N3001" s="70">
        <f t="shared" si="370"/>
        <v>0.26627218934911245</v>
      </c>
      <c r="O3001" s="71">
        <v>3080529977.1674199</v>
      </c>
      <c r="P3001" s="57">
        <f t="shared" si="371"/>
        <v>0.72251324094008329</v>
      </c>
      <c r="Q3001" s="68">
        <v>90</v>
      </c>
      <c r="R3001" s="68">
        <v>327</v>
      </c>
      <c r="S3001" s="72">
        <f t="shared" si="372"/>
        <v>47.67637863750334</v>
      </c>
    </row>
    <row r="3002" spans="1:19" x14ac:dyDescent="0.25">
      <c r="A3002" s="68">
        <f t="shared" si="375"/>
        <v>3000</v>
      </c>
      <c r="B3002" s="68" t="s">
        <v>2093</v>
      </c>
      <c r="C3002" s="68" t="s">
        <v>2094</v>
      </c>
      <c r="D3002" s="68" t="s">
        <v>3088</v>
      </c>
      <c r="E3002" s="68" t="str">
        <f t="shared" si="373"/>
        <v>SERV</v>
      </c>
      <c r="F3002" s="68" t="s">
        <v>2092</v>
      </c>
      <c r="G3002" s="68">
        <f t="shared" si="374"/>
        <v>199</v>
      </c>
      <c r="H3002" s="68">
        <f t="shared" si="376"/>
        <v>1</v>
      </c>
      <c r="I3002" s="68" t="str">
        <f t="shared" si="369"/>
        <v>199_1_SERV</v>
      </c>
      <c r="J3002" s="60">
        <v>30.5034409368577</v>
      </c>
      <c r="K3002" s="60">
        <v>41.295404178809903</v>
      </c>
      <c r="L3002" s="60">
        <v>68.467909887904497</v>
      </c>
      <c r="M3002" s="68">
        <v>242</v>
      </c>
      <c r="N3002" s="70">
        <f t="shared" si="370"/>
        <v>0.73372781065088755</v>
      </c>
      <c r="O3002" s="71">
        <v>1183101196.0955801</v>
      </c>
      <c r="P3002" s="57">
        <f t="shared" si="371"/>
        <v>0.27748675905991671</v>
      </c>
      <c r="Q3002" s="68">
        <v>248</v>
      </c>
      <c r="R3002" s="68">
        <v>422</v>
      </c>
      <c r="S3002" s="72">
        <f t="shared" si="372"/>
        <v>46.755585001190695</v>
      </c>
    </row>
    <row r="3003" spans="1:19" x14ac:dyDescent="0.25">
      <c r="A3003" s="68">
        <f t="shared" si="375"/>
        <v>3001</v>
      </c>
      <c r="B3003" s="68" t="s">
        <v>77</v>
      </c>
      <c r="C3003" s="68" t="s">
        <v>2040</v>
      </c>
      <c r="D3003" s="68" t="s">
        <v>2399</v>
      </c>
      <c r="E3003" s="68" t="str">
        <f t="shared" si="373"/>
        <v>AD</v>
      </c>
      <c r="F3003" s="68" t="s">
        <v>2039</v>
      </c>
      <c r="G3003" s="68">
        <f t="shared" si="374"/>
        <v>200</v>
      </c>
      <c r="H3003" s="68">
        <f t="shared" si="376"/>
        <v>1</v>
      </c>
      <c r="I3003" s="68" t="str">
        <f t="shared" si="369"/>
        <v>200_1_AD</v>
      </c>
      <c r="J3003" s="60">
        <v>36.498403124401001</v>
      </c>
      <c r="K3003" s="60">
        <v>58.8290477990952</v>
      </c>
      <c r="L3003" s="60">
        <v>36.530555156662402</v>
      </c>
      <c r="M3003" s="68">
        <v>9</v>
      </c>
      <c r="N3003" s="70">
        <f t="shared" si="370"/>
        <v>0.53333333333333333</v>
      </c>
      <c r="O3003" s="71">
        <v>335882.66</v>
      </c>
      <c r="P3003" s="57">
        <f t="shared" si="371"/>
        <v>0.18164720663522982</v>
      </c>
      <c r="Q3003" s="68">
        <v>8</v>
      </c>
      <c r="R3003" s="68">
        <v>9</v>
      </c>
      <c r="S3003" s="72">
        <f t="shared" si="372"/>
        <v>43.952668693386194</v>
      </c>
    </row>
    <row r="3004" spans="1:19" x14ac:dyDescent="0.25">
      <c r="A3004" s="68">
        <f t="shared" si="375"/>
        <v>3002</v>
      </c>
      <c r="B3004" s="68" t="s">
        <v>77</v>
      </c>
      <c r="C3004" s="68" t="s">
        <v>2040</v>
      </c>
      <c r="D3004" s="68" t="s">
        <v>3088</v>
      </c>
      <c r="E3004" s="68" t="str">
        <f t="shared" si="373"/>
        <v>SERV</v>
      </c>
      <c r="F3004" s="68" t="s">
        <v>2039</v>
      </c>
      <c r="G3004" s="68">
        <f t="shared" si="374"/>
        <v>200</v>
      </c>
      <c r="H3004" s="68">
        <f t="shared" si="376"/>
        <v>1</v>
      </c>
      <c r="I3004" s="68" t="str">
        <f t="shared" si="369"/>
        <v>200_1_SERV</v>
      </c>
      <c r="J3004" s="60">
        <v>45.523702499699098</v>
      </c>
      <c r="K3004" s="60">
        <v>51.703543135371802</v>
      </c>
      <c r="L3004" s="60">
        <v>41.8285937322213</v>
      </c>
      <c r="M3004" s="68">
        <v>12</v>
      </c>
      <c r="N3004" s="70">
        <f t="shared" si="370"/>
        <v>0.46666666666666667</v>
      </c>
      <c r="O3004" s="71">
        <v>1513210.79</v>
      </c>
      <c r="P3004" s="57">
        <f t="shared" si="371"/>
        <v>0.81835279336477018</v>
      </c>
      <c r="Q3004" s="68">
        <v>7</v>
      </c>
      <c r="R3004" s="68">
        <v>12</v>
      </c>
      <c r="S3004" s="72">
        <f t="shared" si="372"/>
        <v>46.351946455764072</v>
      </c>
    </row>
    <row r="3005" spans="1:19" x14ac:dyDescent="0.25">
      <c r="A3005" s="68">
        <f t="shared" si="375"/>
        <v>3003</v>
      </c>
      <c r="B3005" s="68" t="s">
        <v>77</v>
      </c>
      <c r="C3005" s="68" t="s">
        <v>2066</v>
      </c>
      <c r="D3005" s="68" t="s">
        <v>2399</v>
      </c>
      <c r="E3005" s="68" t="str">
        <f t="shared" si="373"/>
        <v>AD</v>
      </c>
      <c r="F3005" s="68" t="s">
        <v>2065</v>
      </c>
      <c r="G3005" s="68">
        <f t="shared" si="374"/>
        <v>200</v>
      </c>
      <c r="H3005" s="68">
        <f t="shared" si="376"/>
        <v>2</v>
      </c>
      <c r="I3005" s="68" t="str">
        <f t="shared" si="369"/>
        <v>200_2_AD</v>
      </c>
      <c r="J3005" s="60">
        <v>60.349697018507797</v>
      </c>
      <c r="K3005" s="60">
        <v>74.548933601449093</v>
      </c>
      <c r="L3005" s="60">
        <v>42.3833197954621</v>
      </c>
      <c r="M3005" s="68">
        <v>11</v>
      </c>
      <c r="N3005" s="70">
        <f t="shared" si="370"/>
        <v>0.4</v>
      </c>
      <c r="O3005" s="71">
        <v>1626378.32</v>
      </c>
      <c r="P3005" s="57">
        <f t="shared" si="371"/>
        <v>0.47368721978077793</v>
      </c>
      <c r="Q3005" s="68">
        <v>4</v>
      </c>
      <c r="R3005" s="68">
        <v>11</v>
      </c>
      <c r="S3005" s="72">
        <f t="shared" si="372"/>
        <v>59.093983471806325</v>
      </c>
    </row>
    <row r="3006" spans="1:19" x14ac:dyDescent="0.25">
      <c r="A3006" s="68">
        <f t="shared" si="375"/>
        <v>3004</v>
      </c>
      <c r="B3006" s="68" t="s">
        <v>77</v>
      </c>
      <c r="C3006" s="68" t="s">
        <v>2066</v>
      </c>
      <c r="D3006" s="68" t="s">
        <v>3088</v>
      </c>
      <c r="E3006" s="68" t="str">
        <f t="shared" si="373"/>
        <v>SERV</v>
      </c>
      <c r="F3006" s="68" t="s">
        <v>2065</v>
      </c>
      <c r="G3006" s="68">
        <f t="shared" si="374"/>
        <v>200</v>
      </c>
      <c r="H3006" s="68">
        <f t="shared" si="376"/>
        <v>2</v>
      </c>
      <c r="I3006" s="68" t="str">
        <f t="shared" si="369"/>
        <v>200_2_SERV</v>
      </c>
      <c r="J3006" s="60">
        <v>46.408838442288399</v>
      </c>
      <c r="K3006" s="60">
        <v>59.670122013368797</v>
      </c>
      <c r="L3006" s="60">
        <v>41.989122445226499</v>
      </c>
      <c r="M3006" s="68">
        <v>17</v>
      </c>
      <c r="N3006" s="70">
        <f t="shared" si="370"/>
        <v>0.6</v>
      </c>
      <c r="O3006" s="71">
        <v>1807065.21</v>
      </c>
      <c r="P3006" s="57">
        <f t="shared" si="371"/>
        <v>0.52631278021922201</v>
      </c>
      <c r="Q3006" s="68">
        <v>6</v>
      </c>
      <c r="R3006" s="68">
        <v>17</v>
      </c>
      <c r="S3006" s="72">
        <f t="shared" si="372"/>
        <v>49.356027633627896</v>
      </c>
    </row>
    <row r="3007" spans="1:19" x14ac:dyDescent="0.25">
      <c r="A3007" s="68">
        <f t="shared" si="375"/>
        <v>3005</v>
      </c>
      <c r="B3007" s="68" t="s">
        <v>77</v>
      </c>
      <c r="C3007" s="68" t="s">
        <v>1020</v>
      </c>
      <c r="D3007" s="68" t="s">
        <v>2399</v>
      </c>
      <c r="E3007" s="68" t="str">
        <f t="shared" si="373"/>
        <v>AD</v>
      </c>
      <c r="F3007" s="68" t="s">
        <v>1019</v>
      </c>
      <c r="G3007" s="68">
        <f t="shared" si="374"/>
        <v>200</v>
      </c>
      <c r="H3007" s="68">
        <f t="shared" si="376"/>
        <v>3</v>
      </c>
      <c r="I3007" s="68" t="str">
        <f t="shared" si="369"/>
        <v>200_3_AD</v>
      </c>
      <c r="J3007" s="60">
        <v>31.9052923156686</v>
      </c>
      <c r="K3007" s="60">
        <v>79.290495301609994</v>
      </c>
      <c r="L3007" s="60">
        <v>62.128020053564804</v>
      </c>
      <c r="M3007" s="68">
        <v>207</v>
      </c>
      <c r="N3007" s="70">
        <f t="shared" si="370"/>
        <v>0.81632653061224492</v>
      </c>
      <c r="O3007" s="71">
        <v>33542776.289999999</v>
      </c>
      <c r="P3007" s="57">
        <f t="shared" si="371"/>
        <v>0.89092448339688934</v>
      </c>
      <c r="Q3007" s="68">
        <v>80</v>
      </c>
      <c r="R3007" s="68">
        <v>214</v>
      </c>
      <c r="S3007" s="72">
        <f t="shared" si="372"/>
        <v>57.774602556947798</v>
      </c>
    </row>
    <row r="3008" spans="1:19" x14ac:dyDescent="0.25">
      <c r="A3008" s="68">
        <f t="shared" si="375"/>
        <v>3006</v>
      </c>
      <c r="B3008" s="68" t="s">
        <v>77</v>
      </c>
      <c r="C3008" s="68" t="s">
        <v>1020</v>
      </c>
      <c r="D3008" s="68" t="s">
        <v>3088</v>
      </c>
      <c r="E3008" s="68" t="str">
        <f t="shared" si="373"/>
        <v>SERV</v>
      </c>
      <c r="F3008" s="68" t="s">
        <v>1019</v>
      </c>
      <c r="G3008" s="68">
        <f t="shared" si="374"/>
        <v>200</v>
      </c>
      <c r="H3008" s="68">
        <f t="shared" si="376"/>
        <v>3</v>
      </c>
      <c r="I3008" s="68" t="str">
        <f t="shared" si="369"/>
        <v>200_3_SERV</v>
      </c>
      <c r="J3008" s="60">
        <v>34.417450985274698</v>
      </c>
      <c r="K3008" s="60">
        <v>80.958347937745899</v>
      </c>
      <c r="L3008" s="60">
        <v>33.217049780734897</v>
      </c>
      <c r="M3008" s="68">
        <v>31</v>
      </c>
      <c r="N3008" s="70">
        <f t="shared" si="370"/>
        <v>0.18367346938775511</v>
      </c>
      <c r="O3008" s="71">
        <v>4106628.25</v>
      </c>
      <c r="P3008" s="57">
        <f t="shared" si="371"/>
        <v>0.10907551660311067</v>
      </c>
      <c r="Q3008" s="68">
        <v>18</v>
      </c>
      <c r="R3008" s="68">
        <v>34</v>
      </c>
      <c r="S3008" s="72">
        <f t="shared" si="372"/>
        <v>49.530949567918498</v>
      </c>
    </row>
    <row r="3009" spans="1:19" x14ac:dyDescent="0.25">
      <c r="A3009" s="68">
        <f t="shared" si="375"/>
        <v>3007</v>
      </c>
      <c r="B3009" s="68" t="s">
        <v>77</v>
      </c>
      <c r="C3009" s="68" t="s">
        <v>1903</v>
      </c>
      <c r="D3009" s="68" t="s">
        <v>2399</v>
      </c>
      <c r="E3009" s="68" t="str">
        <f t="shared" si="373"/>
        <v>AD</v>
      </c>
      <c r="F3009" s="68" t="s">
        <v>1902</v>
      </c>
      <c r="G3009" s="68">
        <f t="shared" si="374"/>
        <v>200</v>
      </c>
      <c r="H3009" s="68">
        <f t="shared" si="376"/>
        <v>4</v>
      </c>
      <c r="I3009" s="68" t="str">
        <f t="shared" si="369"/>
        <v>200_4_AD</v>
      </c>
      <c r="J3009" s="60">
        <v>44.865400179603803</v>
      </c>
      <c r="K3009" s="60">
        <v>75.643344364507001</v>
      </c>
      <c r="L3009" s="60">
        <v>32.306721870969803</v>
      </c>
      <c r="M3009" s="68">
        <v>332</v>
      </c>
      <c r="N3009" s="70">
        <f t="shared" si="370"/>
        <v>0.65838509316770188</v>
      </c>
      <c r="O3009" s="71">
        <v>43610134.459999897</v>
      </c>
      <c r="P3009" s="57">
        <f t="shared" si="371"/>
        <v>0.11122402879812791</v>
      </c>
      <c r="Q3009" s="68">
        <v>106</v>
      </c>
      <c r="R3009" s="68">
        <v>336</v>
      </c>
      <c r="S3009" s="72">
        <f t="shared" si="372"/>
        <v>50.938488805026871</v>
      </c>
    </row>
    <row r="3010" spans="1:19" x14ac:dyDescent="0.25">
      <c r="A3010" s="68">
        <f t="shared" si="375"/>
        <v>3008</v>
      </c>
      <c r="B3010" s="68" t="s">
        <v>77</v>
      </c>
      <c r="C3010" s="68" t="s">
        <v>1903</v>
      </c>
      <c r="D3010" s="68" t="s">
        <v>3088</v>
      </c>
      <c r="E3010" s="68" t="str">
        <f t="shared" si="373"/>
        <v>SERV</v>
      </c>
      <c r="F3010" s="68" t="s">
        <v>1902</v>
      </c>
      <c r="G3010" s="68">
        <f t="shared" si="374"/>
        <v>200</v>
      </c>
      <c r="H3010" s="68">
        <f t="shared" si="376"/>
        <v>4</v>
      </c>
      <c r="I3010" s="68" t="str">
        <f t="shared" si="369"/>
        <v>200_4_SERV</v>
      </c>
      <c r="J3010" s="60">
        <v>56.839792291987997</v>
      </c>
      <c r="K3010" s="60">
        <v>76.901882665744395</v>
      </c>
      <c r="L3010" s="60">
        <v>30.667969103114</v>
      </c>
      <c r="M3010" s="68">
        <v>143</v>
      </c>
      <c r="N3010" s="70">
        <f t="shared" si="370"/>
        <v>0.34161490683229812</v>
      </c>
      <c r="O3010" s="71">
        <v>348482607.82999998</v>
      </c>
      <c r="P3010" s="57">
        <f t="shared" si="371"/>
        <v>0.88877597120187202</v>
      </c>
      <c r="Q3010" s="68">
        <v>55</v>
      </c>
      <c r="R3010" s="68">
        <v>148</v>
      </c>
      <c r="S3010" s="72">
        <f t="shared" si="372"/>
        <v>54.803214686948792</v>
      </c>
    </row>
    <row r="3011" spans="1:19" x14ac:dyDescent="0.25">
      <c r="A3011" s="68">
        <f t="shared" si="375"/>
        <v>3009</v>
      </c>
      <c r="B3011" s="68" t="s">
        <v>77</v>
      </c>
      <c r="C3011" s="68" t="s">
        <v>1655</v>
      </c>
      <c r="D3011" s="68" t="s">
        <v>2399</v>
      </c>
      <c r="E3011" s="68" t="str">
        <f t="shared" si="373"/>
        <v>AD</v>
      </c>
      <c r="F3011" s="68" t="s">
        <v>1654</v>
      </c>
      <c r="G3011" s="68">
        <f t="shared" si="374"/>
        <v>200</v>
      </c>
      <c r="H3011" s="68">
        <f t="shared" si="376"/>
        <v>5</v>
      </c>
      <c r="I3011" s="68" t="str">
        <f t="shared" ref="I3011:I3074" si="377">CONCATENATE(G3011,"_",H3011,"_",E3011)</f>
        <v>200_5_AD</v>
      </c>
      <c r="J3011" s="60">
        <v>17.818126924485799</v>
      </c>
      <c r="K3011" s="60">
        <v>24.669007026074599</v>
      </c>
      <c r="L3011" s="60">
        <v>62.780430764634801</v>
      </c>
      <c r="M3011" s="68">
        <v>238</v>
      </c>
      <c r="N3011" s="70">
        <f t="shared" ref="N3011:N3074" si="378">Q3011/SUMIF($C$3:$C$3832,C3011,$Q$3:$Q$3832)</f>
        <v>0.72455089820359286</v>
      </c>
      <c r="O3011" s="71">
        <v>39077874.270175599</v>
      </c>
      <c r="P3011" s="57">
        <f t="shared" ref="P3011:P3074" si="379">O3011/SUMIF($C$3:$C$3832,C3011,$O$3:$O$3832)</f>
        <v>0.41678769888136635</v>
      </c>
      <c r="Q3011" s="68">
        <v>242</v>
      </c>
      <c r="R3011" s="68">
        <v>476</v>
      </c>
      <c r="S3011" s="72">
        <f t="shared" ref="S3011:S3074" si="380">AVERAGE(J3011:L3011)</f>
        <v>35.0891882383984</v>
      </c>
    </row>
    <row r="3012" spans="1:19" x14ac:dyDescent="0.25">
      <c r="A3012" s="68">
        <f t="shared" si="375"/>
        <v>3010</v>
      </c>
      <c r="B3012" s="68" t="s">
        <v>77</v>
      </c>
      <c r="C3012" s="68" t="s">
        <v>1655</v>
      </c>
      <c r="D3012" s="68" t="s">
        <v>2456</v>
      </c>
      <c r="E3012" s="68" t="str">
        <f t="shared" ref="E3012:E3075" si="381">IF(D3012="Adquisiciones","AD",IF(D3012="Arrendamientos","AR",IF(D3012="Servicios","SERV",IF(D3012="Obra pública","OP",IF(D3012="Servicios relacionados con la OP","SOP","")))))</f>
        <v>AR</v>
      </c>
      <c r="F3012" s="68" t="s">
        <v>1654</v>
      </c>
      <c r="G3012" s="68">
        <f t="shared" ref="G3012:G3075" si="382">IF(B3012&lt;&gt;B3011,G3011+1,G3011)</f>
        <v>200</v>
      </c>
      <c r="H3012" s="68">
        <f t="shared" si="376"/>
        <v>5</v>
      </c>
      <c r="I3012" s="68" t="str">
        <f t="shared" si="377"/>
        <v>200_5_AR</v>
      </c>
      <c r="J3012" s="60">
        <v>44.8717174965835</v>
      </c>
      <c r="K3012" s="60">
        <v>6.6989912865848398</v>
      </c>
      <c r="L3012" s="60">
        <v>25.570114768819501</v>
      </c>
      <c r="M3012" s="68">
        <v>23</v>
      </c>
      <c r="N3012" s="70">
        <f t="shared" si="378"/>
        <v>3.2934131736526949E-2</v>
      </c>
      <c r="O3012" s="71">
        <v>919176.34</v>
      </c>
      <c r="P3012" s="57">
        <f t="shared" si="379"/>
        <v>9.8035371362863773E-3</v>
      </c>
      <c r="Q3012" s="68">
        <v>11</v>
      </c>
      <c r="R3012" s="68">
        <v>23</v>
      </c>
      <c r="S3012" s="72">
        <f t="shared" si="380"/>
        <v>25.713607850662612</v>
      </c>
    </row>
    <row r="3013" spans="1:19" x14ac:dyDescent="0.25">
      <c r="A3013" s="68">
        <f t="shared" ref="A3013:A3076" si="383">A3012+1</f>
        <v>3011</v>
      </c>
      <c r="B3013" s="68" t="s">
        <v>77</v>
      </c>
      <c r="C3013" s="68" t="s">
        <v>1655</v>
      </c>
      <c r="D3013" s="68" t="s">
        <v>3088</v>
      </c>
      <c r="E3013" s="68" t="str">
        <f t="shared" si="381"/>
        <v>SERV</v>
      </c>
      <c r="F3013" s="68" t="s">
        <v>1654</v>
      </c>
      <c r="G3013" s="68">
        <f t="shared" si="382"/>
        <v>200</v>
      </c>
      <c r="H3013" s="68">
        <f t="shared" si="376"/>
        <v>5</v>
      </c>
      <c r="I3013" s="68" t="str">
        <f t="shared" si="377"/>
        <v>200_5_SERV</v>
      </c>
      <c r="J3013" s="60">
        <v>25.512029322820801</v>
      </c>
      <c r="K3013" s="60">
        <v>17.165849729386601</v>
      </c>
      <c r="L3013" s="60">
        <v>32.770756554113703</v>
      </c>
      <c r="M3013" s="68">
        <v>149</v>
      </c>
      <c r="N3013" s="70">
        <f t="shared" si="378"/>
        <v>0.24251497005988024</v>
      </c>
      <c r="O3013" s="71">
        <v>53762612.582999997</v>
      </c>
      <c r="P3013" s="57">
        <f t="shared" si="379"/>
        <v>0.57340876398234719</v>
      </c>
      <c r="Q3013" s="68">
        <v>81</v>
      </c>
      <c r="R3013" s="68">
        <v>158</v>
      </c>
      <c r="S3013" s="72">
        <f t="shared" si="380"/>
        <v>25.149545202107035</v>
      </c>
    </row>
    <row r="3014" spans="1:19" x14ac:dyDescent="0.25">
      <c r="A3014" s="68">
        <f t="shared" si="383"/>
        <v>3012</v>
      </c>
      <c r="B3014" s="68" t="s">
        <v>77</v>
      </c>
      <c r="C3014" s="68" t="s">
        <v>255</v>
      </c>
      <c r="D3014" s="68" t="s">
        <v>2399</v>
      </c>
      <c r="E3014" s="68" t="str">
        <f t="shared" si="381"/>
        <v>AD</v>
      </c>
      <c r="F3014" s="68" t="s">
        <v>254</v>
      </c>
      <c r="G3014" s="68">
        <f t="shared" si="382"/>
        <v>200</v>
      </c>
      <c r="H3014" s="68">
        <f t="shared" si="376"/>
        <v>6</v>
      </c>
      <c r="I3014" s="68" t="str">
        <f t="shared" si="377"/>
        <v>200_6_AD</v>
      </c>
      <c r="J3014" s="60">
        <v>28.2578201019438</v>
      </c>
      <c r="K3014" s="60">
        <v>49.725249154339998</v>
      </c>
      <c r="L3014" s="60">
        <v>31.873913492980101</v>
      </c>
      <c r="M3014" s="68">
        <v>228</v>
      </c>
      <c r="N3014" s="70">
        <f t="shared" si="378"/>
        <v>0.64827586206896548</v>
      </c>
      <c r="O3014" s="71">
        <v>29581508.623999901</v>
      </c>
      <c r="P3014" s="57">
        <f t="shared" si="379"/>
        <v>0.59804653173880629</v>
      </c>
      <c r="Q3014" s="68">
        <v>94</v>
      </c>
      <c r="R3014" s="68">
        <v>245</v>
      </c>
      <c r="S3014" s="72">
        <f t="shared" si="380"/>
        <v>36.618994249754628</v>
      </c>
    </row>
    <row r="3015" spans="1:19" x14ac:dyDescent="0.25">
      <c r="A3015" s="68">
        <f t="shared" si="383"/>
        <v>3013</v>
      </c>
      <c r="B3015" s="68" t="s">
        <v>77</v>
      </c>
      <c r="C3015" s="68" t="s">
        <v>255</v>
      </c>
      <c r="D3015" s="68" t="s">
        <v>3088</v>
      </c>
      <c r="E3015" s="68" t="str">
        <f t="shared" si="381"/>
        <v>SERV</v>
      </c>
      <c r="F3015" s="69" t="s">
        <v>254</v>
      </c>
      <c r="G3015" s="68">
        <f t="shared" si="382"/>
        <v>200</v>
      </c>
      <c r="H3015" s="68">
        <f t="shared" si="376"/>
        <v>6</v>
      </c>
      <c r="I3015" s="68" t="str">
        <f t="shared" si="377"/>
        <v>200_6_SERV</v>
      </c>
      <c r="J3015" s="60">
        <v>45.4067751740048</v>
      </c>
      <c r="K3015" s="60">
        <v>50.425155935948098</v>
      </c>
      <c r="L3015" s="60">
        <v>22.195587377064601</v>
      </c>
      <c r="M3015" s="68">
        <v>101</v>
      </c>
      <c r="N3015" s="70">
        <f t="shared" si="378"/>
        <v>0.35172413793103446</v>
      </c>
      <c r="O3015" s="71">
        <v>19882048.23</v>
      </c>
      <c r="P3015" s="57">
        <f t="shared" si="379"/>
        <v>0.40195346826119377</v>
      </c>
      <c r="Q3015" s="68">
        <v>51</v>
      </c>
      <c r="R3015" s="68">
        <v>101</v>
      </c>
      <c r="S3015" s="72">
        <f t="shared" si="380"/>
        <v>39.34250616233917</v>
      </c>
    </row>
    <row r="3016" spans="1:19" x14ac:dyDescent="0.25">
      <c r="A3016" s="68">
        <f t="shared" si="383"/>
        <v>3014</v>
      </c>
      <c r="B3016" s="68" t="s">
        <v>77</v>
      </c>
      <c r="C3016" s="68" t="s">
        <v>910</v>
      </c>
      <c r="D3016" s="68" t="s">
        <v>2399</v>
      </c>
      <c r="E3016" s="68" t="str">
        <f t="shared" si="381"/>
        <v>AD</v>
      </c>
      <c r="F3016" s="68" t="s">
        <v>909</v>
      </c>
      <c r="G3016" s="68">
        <f t="shared" si="382"/>
        <v>200</v>
      </c>
      <c r="H3016" s="68">
        <f t="shared" si="376"/>
        <v>7</v>
      </c>
      <c r="I3016" s="68" t="str">
        <f t="shared" si="377"/>
        <v>200_7_AD</v>
      </c>
      <c r="J3016" s="60">
        <v>18.471120680526401</v>
      </c>
      <c r="K3016" s="60">
        <v>67.807047557491501</v>
      </c>
      <c r="L3016" s="60">
        <v>82.455495478549096</v>
      </c>
      <c r="M3016" s="68">
        <v>599</v>
      </c>
      <c r="N3016" s="70">
        <f t="shared" si="378"/>
        <v>0.83294663573085848</v>
      </c>
      <c r="O3016" s="71">
        <v>356682376.33969998</v>
      </c>
      <c r="P3016" s="57">
        <f t="shared" si="379"/>
        <v>0.70274747999779719</v>
      </c>
      <c r="Q3016" s="68">
        <v>359</v>
      </c>
      <c r="R3016" s="68">
        <v>834</v>
      </c>
      <c r="S3016" s="72">
        <f t="shared" si="380"/>
        <v>56.244554572188996</v>
      </c>
    </row>
    <row r="3017" spans="1:19" x14ac:dyDescent="0.25">
      <c r="A3017" s="68">
        <f t="shared" si="383"/>
        <v>3015</v>
      </c>
      <c r="B3017" s="68" t="s">
        <v>77</v>
      </c>
      <c r="C3017" s="68" t="s">
        <v>910</v>
      </c>
      <c r="D3017" s="68" t="s">
        <v>2456</v>
      </c>
      <c r="E3017" s="68" t="str">
        <f t="shared" si="381"/>
        <v>AR</v>
      </c>
      <c r="F3017" s="68" t="s">
        <v>909</v>
      </c>
      <c r="G3017" s="68">
        <f t="shared" si="382"/>
        <v>200</v>
      </c>
      <c r="H3017" s="68">
        <f t="shared" ref="H3017:H3080" si="384">IF(B3017&lt;&gt;B3016,1,IF(C3017&lt;&gt;C3016,H3016+1,H3016))</f>
        <v>7</v>
      </c>
      <c r="I3017" s="68" t="str">
        <f t="shared" si="377"/>
        <v>200_7_AR</v>
      </c>
      <c r="J3017" s="60">
        <v>66.478274690189096</v>
      </c>
      <c r="K3017" s="60">
        <v>66.832941830901106</v>
      </c>
      <c r="L3017" s="60">
        <v>32.215003629963398</v>
      </c>
      <c r="M3017" s="68">
        <v>4</v>
      </c>
      <c r="N3017" s="70">
        <f t="shared" si="378"/>
        <v>6.9605568445475635E-3</v>
      </c>
      <c r="O3017" s="71">
        <v>1097196</v>
      </c>
      <c r="P3017" s="57">
        <f t="shared" si="379"/>
        <v>2.1617320484859691E-3</v>
      </c>
      <c r="Q3017" s="68">
        <v>3</v>
      </c>
      <c r="R3017" s="68">
        <v>4</v>
      </c>
      <c r="S3017" s="72">
        <f t="shared" si="380"/>
        <v>55.175406717017871</v>
      </c>
    </row>
    <row r="3018" spans="1:19" x14ac:dyDescent="0.25">
      <c r="A3018" s="68">
        <f t="shared" si="383"/>
        <v>3016</v>
      </c>
      <c r="B3018" s="68" t="s">
        <v>77</v>
      </c>
      <c r="C3018" s="68" t="s">
        <v>910</v>
      </c>
      <c r="D3018" s="68" t="s">
        <v>3088</v>
      </c>
      <c r="E3018" s="68" t="str">
        <f t="shared" si="381"/>
        <v>SERV</v>
      </c>
      <c r="F3018" s="69" t="s">
        <v>909</v>
      </c>
      <c r="G3018" s="68">
        <f t="shared" si="382"/>
        <v>200</v>
      </c>
      <c r="H3018" s="68">
        <f t="shared" si="384"/>
        <v>7</v>
      </c>
      <c r="I3018" s="68" t="str">
        <f t="shared" si="377"/>
        <v>200_7_SERV</v>
      </c>
      <c r="J3018" s="60">
        <v>44.448192592069098</v>
      </c>
      <c r="K3018" s="60">
        <v>71.277126648345899</v>
      </c>
      <c r="L3018" s="60">
        <v>46.777922240503997</v>
      </c>
      <c r="M3018" s="68">
        <v>102</v>
      </c>
      <c r="N3018" s="70">
        <f t="shared" si="378"/>
        <v>0.16009280742459397</v>
      </c>
      <c r="O3018" s="71">
        <v>149774544.16999999</v>
      </c>
      <c r="P3018" s="57">
        <f t="shared" si="379"/>
        <v>0.2950907879537169</v>
      </c>
      <c r="Q3018" s="68">
        <v>69</v>
      </c>
      <c r="R3018" s="68">
        <v>106</v>
      </c>
      <c r="S3018" s="72">
        <f t="shared" si="380"/>
        <v>54.167747160306327</v>
      </c>
    </row>
    <row r="3019" spans="1:19" x14ac:dyDescent="0.25">
      <c r="A3019" s="68">
        <f t="shared" si="383"/>
        <v>3017</v>
      </c>
      <c r="B3019" s="68" t="s">
        <v>77</v>
      </c>
      <c r="C3019" s="68" t="s">
        <v>186</v>
      </c>
      <c r="D3019" s="68" t="s">
        <v>2399</v>
      </c>
      <c r="E3019" s="68" t="str">
        <f t="shared" si="381"/>
        <v>AD</v>
      </c>
      <c r="F3019" s="68" t="s">
        <v>185</v>
      </c>
      <c r="G3019" s="68">
        <f t="shared" si="382"/>
        <v>200</v>
      </c>
      <c r="H3019" s="68">
        <f t="shared" si="384"/>
        <v>8</v>
      </c>
      <c r="I3019" s="68" t="str">
        <f t="shared" si="377"/>
        <v>200_8_AD</v>
      </c>
      <c r="J3019" s="60">
        <v>21.112393518592398</v>
      </c>
      <c r="K3019" s="60">
        <v>56.908335576110701</v>
      </c>
      <c r="L3019" s="60">
        <v>53.686833869511602</v>
      </c>
      <c r="M3019" s="68">
        <v>116</v>
      </c>
      <c r="N3019" s="70">
        <f t="shared" si="378"/>
        <v>0.69230769230769229</v>
      </c>
      <c r="O3019" s="71">
        <v>18514876.120000001</v>
      </c>
      <c r="P3019" s="57">
        <f t="shared" si="379"/>
        <v>0.68081541269594203</v>
      </c>
      <c r="Q3019" s="68">
        <v>81</v>
      </c>
      <c r="R3019" s="68">
        <v>116</v>
      </c>
      <c r="S3019" s="72">
        <f t="shared" si="380"/>
        <v>43.902520988071565</v>
      </c>
    </row>
    <row r="3020" spans="1:19" x14ac:dyDescent="0.25">
      <c r="A3020" s="68">
        <f t="shared" si="383"/>
        <v>3018</v>
      </c>
      <c r="B3020" s="68" t="s">
        <v>77</v>
      </c>
      <c r="C3020" s="68" t="s">
        <v>186</v>
      </c>
      <c r="D3020" s="68" t="s">
        <v>3088</v>
      </c>
      <c r="E3020" s="68" t="str">
        <f t="shared" si="381"/>
        <v>SERV</v>
      </c>
      <c r="F3020" s="68" t="s">
        <v>185</v>
      </c>
      <c r="G3020" s="68">
        <f t="shared" si="382"/>
        <v>200</v>
      </c>
      <c r="H3020" s="68">
        <f t="shared" si="384"/>
        <v>8</v>
      </c>
      <c r="I3020" s="68" t="str">
        <f t="shared" si="377"/>
        <v>200_8_SERV</v>
      </c>
      <c r="J3020" s="60">
        <v>27.726312671501599</v>
      </c>
      <c r="K3020" s="60">
        <v>66.484093859829699</v>
      </c>
      <c r="L3020" s="60">
        <v>42.550660419522799</v>
      </c>
      <c r="M3020" s="68">
        <v>55</v>
      </c>
      <c r="N3020" s="70">
        <f t="shared" si="378"/>
        <v>0.30769230769230771</v>
      </c>
      <c r="O3020" s="71">
        <v>8680272.1899999995</v>
      </c>
      <c r="P3020" s="57">
        <f t="shared" si="379"/>
        <v>0.31918458730405797</v>
      </c>
      <c r="Q3020" s="68">
        <v>36</v>
      </c>
      <c r="R3020" s="68">
        <v>55</v>
      </c>
      <c r="S3020" s="72">
        <f t="shared" si="380"/>
        <v>45.587022316951369</v>
      </c>
    </row>
    <row r="3021" spans="1:19" x14ac:dyDescent="0.25">
      <c r="A3021" s="68">
        <f t="shared" si="383"/>
        <v>3019</v>
      </c>
      <c r="B3021" s="68" t="s">
        <v>77</v>
      </c>
      <c r="C3021" s="68" t="s">
        <v>1036</v>
      </c>
      <c r="D3021" s="68" t="s">
        <v>2399</v>
      </c>
      <c r="E3021" s="68" t="str">
        <f t="shared" si="381"/>
        <v>AD</v>
      </c>
      <c r="F3021" s="68" t="s">
        <v>1035</v>
      </c>
      <c r="G3021" s="68">
        <f t="shared" si="382"/>
        <v>200</v>
      </c>
      <c r="H3021" s="68">
        <f t="shared" si="384"/>
        <v>9</v>
      </c>
      <c r="I3021" s="68" t="str">
        <f t="shared" si="377"/>
        <v>200_9_AD</v>
      </c>
      <c r="J3021" s="60">
        <v>45.162685462162102</v>
      </c>
      <c r="K3021" s="60">
        <v>35.785704513134803</v>
      </c>
      <c r="L3021" s="60">
        <v>45.940087987679</v>
      </c>
      <c r="M3021" s="68">
        <v>16</v>
      </c>
      <c r="N3021" s="70">
        <f t="shared" si="378"/>
        <v>0.46875</v>
      </c>
      <c r="O3021" s="71">
        <v>1524663.03</v>
      </c>
      <c r="P3021" s="57">
        <f t="shared" si="379"/>
        <v>0.27423600433903117</v>
      </c>
      <c r="Q3021" s="68">
        <v>15</v>
      </c>
      <c r="R3021" s="68">
        <v>21</v>
      </c>
      <c r="S3021" s="72">
        <f t="shared" si="380"/>
        <v>42.296159320991968</v>
      </c>
    </row>
    <row r="3022" spans="1:19" x14ac:dyDescent="0.25">
      <c r="A3022" s="68">
        <f t="shared" si="383"/>
        <v>3020</v>
      </c>
      <c r="B3022" s="68" t="s">
        <v>77</v>
      </c>
      <c r="C3022" s="68" t="s">
        <v>1036</v>
      </c>
      <c r="D3022" s="68" t="s">
        <v>3088</v>
      </c>
      <c r="E3022" s="68" t="str">
        <f t="shared" si="381"/>
        <v>SERV</v>
      </c>
      <c r="F3022" s="68" t="s">
        <v>1035</v>
      </c>
      <c r="G3022" s="68">
        <f t="shared" si="382"/>
        <v>200</v>
      </c>
      <c r="H3022" s="68">
        <f t="shared" si="384"/>
        <v>9</v>
      </c>
      <c r="I3022" s="68" t="str">
        <f t="shared" si="377"/>
        <v>200_9_SERV</v>
      </c>
      <c r="J3022" s="60">
        <v>44.749294557167801</v>
      </c>
      <c r="K3022" s="60">
        <v>36.969996643258497</v>
      </c>
      <c r="L3022" s="60">
        <v>54.710280341282299</v>
      </c>
      <c r="M3022" s="68">
        <v>24</v>
      </c>
      <c r="N3022" s="70">
        <f t="shared" si="378"/>
        <v>0.53125</v>
      </c>
      <c r="O3022" s="71">
        <v>4035011.8699999899</v>
      </c>
      <c r="P3022" s="57">
        <f t="shared" si="379"/>
        <v>0.72576399566096883</v>
      </c>
      <c r="Q3022" s="68">
        <v>17</v>
      </c>
      <c r="R3022" s="68">
        <v>33</v>
      </c>
      <c r="S3022" s="72">
        <f t="shared" si="380"/>
        <v>45.476523847236194</v>
      </c>
    </row>
    <row r="3023" spans="1:19" x14ac:dyDescent="0.25">
      <c r="A3023" s="68">
        <f t="shared" si="383"/>
        <v>3021</v>
      </c>
      <c r="B3023" s="68" t="s">
        <v>77</v>
      </c>
      <c r="C3023" s="68" t="s">
        <v>3002</v>
      </c>
      <c r="D3023" s="68" t="s">
        <v>3088</v>
      </c>
      <c r="E3023" s="68" t="str">
        <f t="shared" si="381"/>
        <v>SERV</v>
      </c>
      <c r="F3023" s="68" t="s">
        <v>3001</v>
      </c>
      <c r="G3023" s="68">
        <f t="shared" si="382"/>
        <v>200</v>
      </c>
      <c r="H3023" s="68">
        <f t="shared" si="384"/>
        <v>10</v>
      </c>
      <c r="I3023" s="68" t="str">
        <f t="shared" si="377"/>
        <v>200_10_SERV</v>
      </c>
      <c r="J3023" s="60">
        <v>43.685562597322303</v>
      </c>
      <c r="K3023" s="60">
        <v>39.987994915555902</v>
      </c>
      <c r="L3023" s="60">
        <v>43.620699231730001</v>
      </c>
      <c r="M3023" s="68">
        <v>26</v>
      </c>
      <c r="N3023" s="70">
        <f t="shared" si="378"/>
        <v>1</v>
      </c>
      <c r="O3023" s="71">
        <v>4362943.26</v>
      </c>
      <c r="P3023" s="57">
        <f t="shared" si="379"/>
        <v>1</v>
      </c>
      <c r="Q3023" s="68">
        <v>12</v>
      </c>
      <c r="R3023" s="68">
        <v>26</v>
      </c>
      <c r="S3023" s="72">
        <f t="shared" si="380"/>
        <v>42.431418914869404</v>
      </c>
    </row>
    <row r="3024" spans="1:19" x14ac:dyDescent="0.25">
      <c r="A3024" s="68">
        <f t="shared" si="383"/>
        <v>3022</v>
      </c>
      <c r="B3024" s="68" t="s">
        <v>77</v>
      </c>
      <c r="C3024" s="68" t="s">
        <v>960</v>
      </c>
      <c r="D3024" s="68" t="s">
        <v>2399</v>
      </c>
      <c r="E3024" s="68" t="str">
        <f t="shared" si="381"/>
        <v>AD</v>
      </c>
      <c r="F3024" s="68" t="s">
        <v>959</v>
      </c>
      <c r="G3024" s="68">
        <f t="shared" si="382"/>
        <v>200</v>
      </c>
      <c r="H3024" s="68">
        <f t="shared" si="384"/>
        <v>11</v>
      </c>
      <c r="I3024" s="68" t="str">
        <f t="shared" si="377"/>
        <v>200_11_AD</v>
      </c>
      <c r="J3024" s="60">
        <v>24.688476578890999</v>
      </c>
      <c r="K3024" s="60">
        <v>63.782548119602197</v>
      </c>
      <c r="L3024" s="60">
        <v>32.623958809407497</v>
      </c>
      <c r="M3024" s="68">
        <v>22</v>
      </c>
      <c r="N3024" s="70">
        <f t="shared" si="378"/>
        <v>0.5357142857142857</v>
      </c>
      <c r="O3024" s="71">
        <v>2337979.9500000002</v>
      </c>
      <c r="P3024" s="57">
        <f t="shared" si="379"/>
        <v>0.48290038381491246</v>
      </c>
      <c r="Q3024" s="68">
        <v>15</v>
      </c>
      <c r="R3024" s="68">
        <v>22</v>
      </c>
      <c r="S3024" s="72">
        <f t="shared" si="380"/>
        <v>40.364994502633564</v>
      </c>
    </row>
    <row r="3025" spans="1:19" x14ac:dyDescent="0.25">
      <c r="A3025" s="68">
        <f t="shared" si="383"/>
        <v>3023</v>
      </c>
      <c r="B3025" s="68" t="s">
        <v>77</v>
      </c>
      <c r="C3025" s="68" t="s">
        <v>960</v>
      </c>
      <c r="D3025" s="68" t="s">
        <v>3088</v>
      </c>
      <c r="E3025" s="68" t="str">
        <f t="shared" si="381"/>
        <v>SERV</v>
      </c>
      <c r="F3025" s="68" t="s">
        <v>959</v>
      </c>
      <c r="G3025" s="68">
        <f t="shared" si="382"/>
        <v>200</v>
      </c>
      <c r="H3025" s="68">
        <f t="shared" si="384"/>
        <v>11</v>
      </c>
      <c r="I3025" s="68" t="str">
        <f t="shared" si="377"/>
        <v>200_11_SERV</v>
      </c>
      <c r="J3025" s="60">
        <v>38.268644329449202</v>
      </c>
      <c r="K3025" s="60">
        <v>41.6960405628584</v>
      </c>
      <c r="L3025" s="60">
        <v>45.345014875604697</v>
      </c>
      <c r="M3025" s="68">
        <v>23</v>
      </c>
      <c r="N3025" s="70">
        <f t="shared" si="378"/>
        <v>0.4642857142857143</v>
      </c>
      <c r="O3025" s="71">
        <v>2503556.79</v>
      </c>
      <c r="P3025" s="57">
        <f t="shared" si="379"/>
        <v>0.51709961618508749</v>
      </c>
      <c r="Q3025" s="68">
        <v>13</v>
      </c>
      <c r="R3025" s="68">
        <v>23</v>
      </c>
      <c r="S3025" s="72">
        <f t="shared" si="380"/>
        <v>41.769899922637428</v>
      </c>
    </row>
    <row r="3026" spans="1:19" x14ac:dyDescent="0.25">
      <c r="A3026" s="68">
        <f t="shared" si="383"/>
        <v>3024</v>
      </c>
      <c r="B3026" s="68" t="s">
        <v>77</v>
      </c>
      <c r="C3026" s="68" t="s">
        <v>782</v>
      </c>
      <c r="D3026" s="68" t="s">
        <v>2399</v>
      </c>
      <c r="E3026" s="68" t="str">
        <f t="shared" si="381"/>
        <v>AD</v>
      </c>
      <c r="F3026" s="68" t="s">
        <v>781</v>
      </c>
      <c r="G3026" s="68">
        <f t="shared" si="382"/>
        <v>200</v>
      </c>
      <c r="H3026" s="68">
        <f t="shared" si="384"/>
        <v>12</v>
      </c>
      <c r="I3026" s="68" t="str">
        <f t="shared" si="377"/>
        <v>200_12_AD</v>
      </c>
      <c r="J3026" s="60">
        <v>17.452406114990001</v>
      </c>
      <c r="K3026" s="60">
        <v>35.451697156260103</v>
      </c>
      <c r="L3026" s="60">
        <v>49.087880828612299</v>
      </c>
      <c r="M3026" s="68">
        <v>690</v>
      </c>
      <c r="N3026" s="70">
        <f t="shared" si="378"/>
        <v>0.80592991913746626</v>
      </c>
      <c r="O3026" s="71">
        <v>278345921.35668999</v>
      </c>
      <c r="P3026" s="57">
        <f t="shared" si="379"/>
        <v>0.82150065607719536</v>
      </c>
      <c r="Q3026" s="68">
        <v>299</v>
      </c>
      <c r="R3026" s="68">
        <v>897</v>
      </c>
      <c r="S3026" s="72">
        <f t="shared" si="380"/>
        <v>33.997328033287467</v>
      </c>
    </row>
    <row r="3027" spans="1:19" x14ac:dyDescent="0.25">
      <c r="A3027" s="68">
        <f t="shared" si="383"/>
        <v>3025</v>
      </c>
      <c r="B3027" s="68" t="s">
        <v>77</v>
      </c>
      <c r="C3027" s="68" t="s">
        <v>782</v>
      </c>
      <c r="D3027" s="68" t="s">
        <v>3088</v>
      </c>
      <c r="E3027" s="68" t="str">
        <f t="shared" si="381"/>
        <v>SERV</v>
      </c>
      <c r="F3027" s="68" t="s">
        <v>781</v>
      </c>
      <c r="G3027" s="68">
        <f t="shared" si="382"/>
        <v>200</v>
      </c>
      <c r="H3027" s="68">
        <f t="shared" si="384"/>
        <v>12</v>
      </c>
      <c r="I3027" s="68" t="str">
        <f t="shared" si="377"/>
        <v>200_12_SERV</v>
      </c>
      <c r="J3027" s="60">
        <v>27.528935208199201</v>
      </c>
      <c r="K3027" s="60">
        <v>32.765101009598297</v>
      </c>
      <c r="L3027" s="60">
        <v>35.8007311002211</v>
      </c>
      <c r="M3027" s="68">
        <v>164</v>
      </c>
      <c r="N3027" s="70">
        <f t="shared" si="378"/>
        <v>0.19407008086253369</v>
      </c>
      <c r="O3027" s="71">
        <v>60480249.137000002</v>
      </c>
      <c r="P3027" s="57">
        <f t="shared" si="379"/>
        <v>0.17849934392280459</v>
      </c>
      <c r="Q3027" s="68">
        <v>72</v>
      </c>
      <c r="R3027" s="68">
        <v>167</v>
      </c>
      <c r="S3027" s="72">
        <f t="shared" si="380"/>
        <v>32.031589106006201</v>
      </c>
    </row>
    <row r="3028" spans="1:19" x14ac:dyDescent="0.25">
      <c r="A3028" s="68">
        <f t="shared" si="383"/>
        <v>3026</v>
      </c>
      <c r="B3028" s="68" t="s">
        <v>77</v>
      </c>
      <c r="C3028" s="68" t="s">
        <v>3020</v>
      </c>
      <c r="D3028" s="68" t="s">
        <v>3088</v>
      </c>
      <c r="E3028" s="68" t="str">
        <f t="shared" si="381"/>
        <v>SERV</v>
      </c>
      <c r="F3028" s="68" t="s">
        <v>3019</v>
      </c>
      <c r="G3028" s="68">
        <f t="shared" si="382"/>
        <v>200</v>
      </c>
      <c r="H3028" s="68">
        <f t="shared" si="384"/>
        <v>13</v>
      </c>
      <c r="I3028" s="68" t="str">
        <f t="shared" si="377"/>
        <v>200_13_SERV</v>
      </c>
      <c r="J3028" s="60">
        <v>37.407052243111004</v>
      </c>
      <c r="K3028" s="60">
        <v>20.5103606466283</v>
      </c>
      <c r="L3028" s="60">
        <v>30.7614936889217</v>
      </c>
      <c r="M3028" s="68">
        <v>17</v>
      </c>
      <c r="N3028" s="70">
        <f t="shared" si="378"/>
        <v>1</v>
      </c>
      <c r="O3028" s="71">
        <v>1897477.78</v>
      </c>
      <c r="P3028" s="57">
        <f t="shared" si="379"/>
        <v>1</v>
      </c>
      <c r="Q3028" s="68">
        <v>22</v>
      </c>
      <c r="R3028" s="68">
        <v>34</v>
      </c>
      <c r="S3028" s="72">
        <f t="shared" si="380"/>
        <v>29.559635526220333</v>
      </c>
    </row>
    <row r="3029" spans="1:19" x14ac:dyDescent="0.25">
      <c r="A3029" s="68">
        <f t="shared" si="383"/>
        <v>3027</v>
      </c>
      <c r="B3029" s="68" t="s">
        <v>77</v>
      </c>
      <c r="C3029" s="68" t="s">
        <v>282</v>
      </c>
      <c r="D3029" s="68" t="s">
        <v>2399</v>
      </c>
      <c r="E3029" s="68" t="str">
        <f t="shared" si="381"/>
        <v>AD</v>
      </c>
      <c r="F3029" s="68" t="s">
        <v>281</v>
      </c>
      <c r="G3029" s="68">
        <f t="shared" si="382"/>
        <v>200</v>
      </c>
      <c r="H3029" s="68">
        <f t="shared" si="384"/>
        <v>14</v>
      </c>
      <c r="I3029" s="68" t="str">
        <f t="shared" si="377"/>
        <v>200_14_AD</v>
      </c>
      <c r="J3029" s="60">
        <v>37.707539050587897</v>
      </c>
      <c r="K3029" s="60">
        <v>48.832330216765399</v>
      </c>
      <c r="L3029" s="60">
        <v>54.917230571575601</v>
      </c>
      <c r="M3029" s="68">
        <v>14</v>
      </c>
      <c r="N3029" s="70">
        <f t="shared" si="378"/>
        <v>0.44444444444444442</v>
      </c>
      <c r="O3029" s="71">
        <v>2579562.5499999998</v>
      </c>
      <c r="P3029" s="57">
        <f t="shared" si="379"/>
        <v>1.3634452195415928E-2</v>
      </c>
      <c r="Q3029" s="68">
        <v>12</v>
      </c>
      <c r="R3029" s="68">
        <v>14</v>
      </c>
      <c r="S3029" s="72">
        <f t="shared" si="380"/>
        <v>47.152366612976301</v>
      </c>
    </row>
    <row r="3030" spans="1:19" x14ac:dyDescent="0.25">
      <c r="A3030" s="68">
        <f t="shared" si="383"/>
        <v>3028</v>
      </c>
      <c r="B3030" s="68" t="s">
        <v>77</v>
      </c>
      <c r="C3030" s="68" t="s">
        <v>282</v>
      </c>
      <c r="D3030" s="68" t="s">
        <v>3088</v>
      </c>
      <c r="E3030" s="68" t="str">
        <f t="shared" si="381"/>
        <v>SERV</v>
      </c>
      <c r="F3030" s="69" t="s">
        <v>281</v>
      </c>
      <c r="G3030" s="68">
        <f t="shared" si="382"/>
        <v>200</v>
      </c>
      <c r="H3030" s="68">
        <f t="shared" si="384"/>
        <v>14</v>
      </c>
      <c r="I3030" s="68" t="str">
        <f t="shared" si="377"/>
        <v>200_14_SERV</v>
      </c>
      <c r="J3030" s="60">
        <v>39.922278114901601</v>
      </c>
      <c r="K3030" s="60">
        <v>56.691383123190903</v>
      </c>
      <c r="L3030" s="60">
        <v>34.367978599137999</v>
      </c>
      <c r="M3030" s="68">
        <v>28</v>
      </c>
      <c r="N3030" s="70">
        <f t="shared" si="378"/>
        <v>0.55555555555555558</v>
      </c>
      <c r="O3030" s="71">
        <v>186614877.61000001</v>
      </c>
      <c r="P3030" s="57">
        <f t="shared" si="379"/>
        <v>0.98636554780458396</v>
      </c>
      <c r="Q3030" s="68">
        <v>15</v>
      </c>
      <c r="R3030" s="68">
        <v>28</v>
      </c>
      <c r="S3030" s="72">
        <f t="shared" si="380"/>
        <v>43.660546612410165</v>
      </c>
    </row>
    <row r="3031" spans="1:19" x14ac:dyDescent="0.25">
      <c r="A3031" s="68">
        <f t="shared" si="383"/>
        <v>3029</v>
      </c>
      <c r="B3031" s="68" t="s">
        <v>77</v>
      </c>
      <c r="C3031" s="68" t="s">
        <v>1377</v>
      </c>
      <c r="D3031" s="68" t="s">
        <v>2399</v>
      </c>
      <c r="E3031" s="68" t="str">
        <f t="shared" si="381"/>
        <v>AD</v>
      </c>
      <c r="F3031" s="68" t="s">
        <v>1376</v>
      </c>
      <c r="G3031" s="68">
        <f t="shared" si="382"/>
        <v>200</v>
      </c>
      <c r="H3031" s="68">
        <f t="shared" si="384"/>
        <v>15</v>
      </c>
      <c r="I3031" s="68" t="str">
        <f t="shared" si="377"/>
        <v>200_15_AD</v>
      </c>
      <c r="J3031" s="60">
        <v>72.440908189136806</v>
      </c>
      <c r="K3031" s="60">
        <v>60.939043215013498</v>
      </c>
      <c r="L3031" s="60">
        <v>49.171255374928897</v>
      </c>
      <c r="M3031" s="68">
        <v>14</v>
      </c>
      <c r="N3031" s="70">
        <f t="shared" si="378"/>
        <v>0.3125</v>
      </c>
      <c r="O3031" s="71">
        <v>1376741.76</v>
      </c>
      <c r="P3031" s="57">
        <f t="shared" si="379"/>
        <v>0.26148481117139538</v>
      </c>
      <c r="Q3031" s="68">
        <v>5</v>
      </c>
      <c r="R3031" s="68">
        <v>14</v>
      </c>
      <c r="S3031" s="72">
        <f t="shared" si="380"/>
        <v>60.850402259693062</v>
      </c>
    </row>
    <row r="3032" spans="1:19" x14ac:dyDescent="0.25">
      <c r="A3032" s="68">
        <f t="shared" si="383"/>
        <v>3030</v>
      </c>
      <c r="B3032" s="68" t="s">
        <v>77</v>
      </c>
      <c r="C3032" s="68" t="s">
        <v>1377</v>
      </c>
      <c r="D3032" s="68" t="s">
        <v>2456</v>
      </c>
      <c r="E3032" s="68" t="str">
        <f t="shared" si="381"/>
        <v>AR</v>
      </c>
      <c r="F3032" s="68" t="s">
        <v>1376</v>
      </c>
      <c r="G3032" s="68">
        <f t="shared" si="382"/>
        <v>200</v>
      </c>
      <c r="H3032" s="68">
        <f t="shared" si="384"/>
        <v>15</v>
      </c>
      <c r="I3032" s="68" t="str">
        <f t="shared" si="377"/>
        <v>200_15_AR</v>
      </c>
      <c r="J3032" s="60">
        <v>92.687582218660793</v>
      </c>
      <c r="K3032" s="60">
        <v>39.482491225205997</v>
      </c>
      <c r="L3032" s="60">
        <v>11.714546774532099</v>
      </c>
      <c r="M3032" s="68">
        <v>4</v>
      </c>
      <c r="N3032" s="70">
        <f t="shared" si="378"/>
        <v>6.25E-2</v>
      </c>
      <c r="O3032" s="71">
        <v>1059796.8400000001</v>
      </c>
      <c r="P3032" s="57">
        <f t="shared" si="379"/>
        <v>0.20128740526287339</v>
      </c>
      <c r="Q3032" s="68">
        <v>1</v>
      </c>
      <c r="R3032" s="68">
        <v>4</v>
      </c>
      <c r="S3032" s="72">
        <f t="shared" si="380"/>
        <v>47.961540072799629</v>
      </c>
    </row>
    <row r="3033" spans="1:19" x14ac:dyDescent="0.25">
      <c r="A3033" s="68">
        <f t="shared" si="383"/>
        <v>3031</v>
      </c>
      <c r="B3033" s="68" t="s">
        <v>77</v>
      </c>
      <c r="C3033" s="68" t="s">
        <v>1377</v>
      </c>
      <c r="D3033" s="68" t="s">
        <v>3088</v>
      </c>
      <c r="E3033" s="68" t="str">
        <f t="shared" si="381"/>
        <v>SERV</v>
      </c>
      <c r="F3033" s="68" t="s">
        <v>1376</v>
      </c>
      <c r="G3033" s="68">
        <f t="shared" si="382"/>
        <v>200</v>
      </c>
      <c r="H3033" s="68">
        <f t="shared" si="384"/>
        <v>15</v>
      </c>
      <c r="I3033" s="68" t="str">
        <f t="shared" si="377"/>
        <v>200_15_SERV</v>
      </c>
      <c r="J3033" s="60">
        <v>59.330304864371101</v>
      </c>
      <c r="K3033" s="60">
        <v>71.185421788113501</v>
      </c>
      <c r="L3033" s="60">
        <v>40.851422057317599</v>
      </c>
      <c r="M3033" s="68">
        <v>25</v>
      </c>
      <c r="N3033" s="70">
        <f t="shared" si="378"/>
        <v>0.625</v>
      </c>
      <c r="O3033" s="71">
        <v>2828554.06</v>
      </c>
      <c r="P3033" s="57">
        <f t="shared" si="379"/>
        <v>0.5372277835657312</v>
      </c>
      <c r="Q3033" s="68">
        <v>10</v>
      </c>
      <c r="R3033" s="68">
        <v>25</v>
      </c>
      <c r="S3033" s="72">
        <f t="shared" si="380"/>
        <v>57.1223829032674</v>
      </c>
    </row>
    <row r="3034" spans="1:19" x14ac:dyDescent="0.25">
      <c r="A3034" s="68">
        <f t="shared" si="383"/>
        <v>3032</v>
      </c>
      <c r="B3034" s="68" t="s">
        <v>77</v>
      </c>
      <c r="C3034" s="68" t="s">
        <v>1791</v>
      </c>
      <c r="D3034" s="68" t="s">
        <v>2399</v>
      </c>
      <c r="E3034" s="68" t="str">
        <f t="shared" si="381"/>
        <v>AD</v>
      </c>
      <c r="F3034" s="68" t="s">
        <v>1790</v>
      </c>
      <c r="G3034" s="68">
        <f t="shared" si="382"/>
        <v>200</v>
      </c>
      <c r="H3034" s="68">
        <f t="shared" si="384"/>
        <v>16</v>
      </c>
      <c r="I3034" s="68" t="str">
        <f t="shared" si="377"/>
        <v>200_16_AD</v>
      </c>
      <c r="J3034" s="60">
        <v>32.327584972343502</v>
      </c>
      <c r="K3034" s="60">
        <v>23.056327370461201</v>
      </c>
      <c r="L3034" s="60">
        <v>32.038864221634597</v>
      </c>
      <c r="M3034" s="68">
        <v>41</v>
      </c>
      <c r="N3034" s="70">
        <f t="shared" si="378"/>
        <v>0.70454545454545459</v>
      </c>
      <c r="O3034" s="71">
        <v>8185702.3600000003</v>
      </c>
      <c r="P3034" s="57">
        <f t="shared" si="379"/>
        <v>7.7530189200094884E-2</v>
      </c>
      <c r="Q3034" s="68">
        <v>31</v>
      </c>
      <c r="R3034" s="68">
        <v>41</v>
      </c>
      <c r="S3034" s="72">
        <f t="shared" si="380"/>
        <v>29.140925521479769</v>
      </c>
    </row>
    <row r="3035" spans="1:19" x14ac:dyDescent="0.25">
      <c r="A3035" s="68">
        <f t="shared" si="383"/>
        <v>3033</v>
      </c>
      <c r="B3035" s="68" t="s">
        <v>77</v>
      </c>
      <c r="C3035" s="68" t="s">
        <v>1791</v>
      </c>
      <c r="D3035" s="68" t="s">
        <v>3088</v>
      </c>
      <c r="E3035" s="68" t="str">
        <f t="shared" si="381"/>
        <v>SERV</v>
      </c>
      <c r="F3035" s="68" t="s">
        <v>1790</v>
      </c>
      <c r="G3035" s="68">
        <f t="shared" si="382"/>
        <v>200</v>
      </c>
      <c r="H3035" s="68">
        <f t="shared" si="384"/>
        <v>16</v>
      </c>
      <c r="I3035" s="68" t="str">
        <f t="shared" si="377"/>
        <v>200_16_SERV</v>
      </c>
      <c r="J3035" s="60">
        <v>32.120059363152102</v>
      </c>
      <c r="K3035" s="60">
        <v>31.000176969159899</v>
      </c>
      <c r="L3035" s="60">
        <v>40.380940413579502</v>
      </c>
      <c r="M3035" s="68">
        <v>26</v>
      </c>
      <c r="N3035" s="70">
        <f t="shared" si="378"/>
        <v>0.29545454545454547</v>
      </c>
      <c r="O3035" s="71">
        <v>97395135.819999993</v>
      </c>
      <c r="P3035" s="57">
        <f t="shared" si="379"/>
        <v>0.92246981079990509</v>
      </c>
      <c r="Q3035" s="68">
        <v>13</v>
      </c>
      <c r="R3035" s="68">
        <v>26</v>
      </c>
      <c r="S3035" s="72">
        <f t="shared" si="380"/>
        <v>34.500392248630504</v>
      </c>
    </row>
    <row r="3036" spans="1:19" x14ac:dyDescent="0.25">
      <c r="A3036" s="68">
        <f t="shared" si="383"/>
        <v>3034</v>
      </c>
      <c r="B3036" s="68" t="s">
        <v>77</v>
      </c>
      <c r="C3036" s="68" t="s">
        <v>473</v>
      </c>
      <c r="D3036" s="68" t="s">
        <v>2399</v>
      </c>
      <c r="E3036" s="68" t="str">
        <f t="shared" si="381"/>
        <v>AD</v>
      </c>
      <c r="F3036" s="68" t="s">
        <v>472</v>
      </c>
      <c r="G3036" s="68">
        <f t="shared" si="382"/>
        <v>200</v>
      </c>
      <c r="H3036" s="68">
        <f t="shared" si="384"/>
        <v>17</v>
      </c>
      <c r="I3036" s="68" t="str">
        <f t="shared" si="377"/>
        <v>200_17_AD</v>
      </c>
      <c r="J3036" s="60">
        <v>44.5138551288128</v>
      </c>
      <c r="K3036" s="60">
        <v>24.620934886992998</v>
      </c>
      <c r="L3036" s="60">
        <v>32.510181149731203</v>
      </c>
      <c r="M3036" s="68">
        <v>16</v>
      </c>
      <c r="N3036" s="70">
        <f t="shared" si="378"/>
        <v>0.44897959183673469</v>
      </c>
      <c r="O3036" s="71">
        <v>7775785906.0967197</v>
      </c>
      <c r="P3036" s="57">
        <f t="shared" si="379"/>
        <v>0.97618513915948391</v>
      </c>
      <c r="Q3036" s="68">
        <v>22</v>
      </c>
      <c r="R3036" s="68">
        <v>46</v>
      </c>
      <c r="S3036" s="72">
        <f t="shared" si="380"/>
        <v>33.881657055179005</v>
      </c>
    </row>
    <row r="3037" spans="1:19" x14ac:dyDescent="0.25">
      <c r="A3037" s="68">
        <f t="shared" si="383"/>
        <v>3035</v>
      </c>
      <c r="B3037" s="68" t="s">
        <v>77</v>
      </c>
      <c r="C3037" s="68" t="s">
        <v>473</v>
      </c>
      <c r="D3037" s="68" t="s">
        <v>3088</v>
      </c>
      <c r="E3037" s="68" t="str">
        <f t="shared" si="381"/>
        <v>SERV</v>
      </c>
      <c r="F3037" s="68" t="s">
        <v>472</v>
      </c>
      <c r="G3037" s="68">
        <f t="shared" si="382"/>
        <v>200</v>
      </c>
      <c r="H3037" s="68">
        <f t="shared" si="384"/>
        <v>17</v>
      </c>
      <c r="I3037" s="68" t="str">
        <f t="shared" si="377"/>
        <v>200_17_SERV</v>
      </c>
      <c r="J3037" s="60">
        <v>51.068105029812301</v>
      </c>
      <c r="K3037" s="60">
        <v>29.6895229207345</v>
      </c>
      <c r="L3037" s="60">
        <v>8.8865957649266996</v>
      </c>
      <c r="M3037" s="68">
        <v>223</v>
      </c>
      <c r="N3037" s="70">
        <f t="shared" si="378"/>
        <v>0.55102040816326525</v>
      </c>
      <c r="O3037" s="71">
        <v>189696863.69</v>
      </c>
      <c r="P3037" s="57">
        <f t="shared" si="379"/>
        <v>2.3814860840516167E-2</v>
      </c>
      <c r="Q3037" s="68">
        <v>27</v>
      </c>
      <c r="R3037" s="68">
        <v>227</v>
      </c>
      <c r="S3037" s="72">
        <f t="shared" si="380"/>
        <v>29.881407905157833</v>
      </c>
    </row>
    <row r="3038" spans="1:19" x14ac:dyDescent="0.25">
      <c r="A3038" s="68">
        <f t="shared" si="383"/>
        <v>3036</v>
      </c>
      <c r="B3038" s="68" t="s">
        <v>77</v>
      </c>
      <c r="C3038" s="68" t="s">
        <v>280</v>
      </c>
      <c r="D3038" s="68" t="s">
        <v>2399</v>
      </c>
      <c r="E3038" s="68" t="str">
        <f t="shared" si="381"/>
        <v>AD</v>
      </c>
      <c r="F3038" s="68" t="s">
        <v>279</v>
      </c>
      <c r="G3038" s="68">
        <f t="shared" si="382"/>
        <v>200</v>
      </c>
      <c r="H3038" s="68">
        <f t="shared" si="384"/>
        <v>18</v>
      </c>
      <c r="I3038" s="68" t="str">
        <f t="shared" si="377"/>
        <v>200_18_AD</v>
      </c>
      <c r="J3038" s="60">
        <v>25.142993791905099</v>
      </c>
      <c r="K3038" s="60">
        <v>14.962093711707899</v>
      </c>
      <c r="L3038" s="60">
        <v>71.581730858627793</v>
      </c>
      <c r="M3038" s="68">
        <v>210</v>
      </c>
      <c r="N3038" s="70">
        <f t="shared" si="378"/>
        <v>0.734375</v>
      </c>
      <c r="O3038" s="71">
        <v>2892749405.3859501</v>
      </c>
      <c r="P3038" s="57">
        <f t="shared" si="379"/>
        <v>0.97089729936991864</v>
      </c>
      <c r="Q3038" s="68">
        <v>47</v>
      </c>
      <c r="R3038" s="68">
        <v>261</v>
      </c>
      <c r="S3038" s="72">
        <f t="shared" si="380"/>
        <v>37.228939454080262</v>
      </c>
    </row>
    <row r="3039" spans="1:19" x14ac:dyDescent="0.25">
      <c r="A3039" s="68">
        <f t="shared" si="383"/>
        <v>3037</v>
      </c>
      <c r="B3039" s="68" t="s">
        <v>77</v>
      </c>
      <c r="C3039" s="68" t="s">
        <v>280</v>
      </c>
      <c r="D3039" s="68" t="s">
        <v>3088</v>
      </c>
      <c r="E3039" s="68" t="str">
        <f t="shared" si="381"/>
        <v>SERV</v>
      </c>
      <c r="F3039" s="68" t="s">
        <v>279</v>
      </c>
      <c r="G3039" s="68">
        <f t="shared" si="382"/>
        <v>200</v>
      </c>
      <c r="H3039" s="68">
        <f t="shared" si="384"/>
        <v>18</v>
      </c>
      <c r="I3039" s="68" t="str">
        <f t="shared" si="377"/>
        <v>200_18_SERV</v>
      </c>
      <c r="J3039" s="60">
        <v>76.211334557293398</v>
      </c>
      <c r="K3039" s="60">
        <v>36.870442613577602</v>
      </c>
      <c r="L3039" s="60">
        <v>20.1866516716013</v>
      </c>
      <c r="M3039" s="68">
        <v>47</v>
      </c>
      <c r="N3039" s="70">
        <f t="shared" si="378"/>
        <v>0.265625</v>
      </c>
      <c r="O3039" s="71">
        <v>86710324.560000002</v>
      </c>
      <c r="P3039" s="57">
        <f t="shared" si="379"/>
        <v>2.9102700630081347E-2</v>
      </c>
      <c r="Q3039" s="68">
        <v>17</v>
      </c>
      <c r="R3039" s="68">
        <v>47</v>
      </c>
      <c r="S3039" s="72">
        <f t="shared" si="380"/>
        <v>44.422809614157437</v>
      </c>
    </row>
    <row r="3040" spans="1:19" x14ac:dyDescent="0.25">
      <c r="A3040" s="68">
        <f t="shared" si="383"/>
        <v>3038</v>
      </c>
      <c r="B3040" s="68" t="s">
        <v>77</v>
      </c>
      <c r="C3040" s="68" t="s">
        <v>1026</v>
      </c>
      <c r="D3040" s="68" t="s">
        <v>2399</v>
      </c>
      <c r="E3040" s="68" t="str">
        <f t="shared" si="381"/>
        <v>AD</v>
      </c>
      <c r="F3040" s="68" t="s">
        <v>1025</v>
      </c>
      <c r="G3040" s="68">
        <f t="shared" si="382"/>
        <v>200</v>
      </c>
      <c r="H3040" s="68">
        <f t="shared" si="384"/>
        <v>19</v>
      </c>
      <c r="I3040" s="68" t="str">
        <f t="shared" si="377"/>
        <v>200_19_AD</v>
      </c>
      <c r="J3040" s="60">
        <v>25.658196342862201</v>
      </c>
      <c r="K3040" s="60">
        <v>56.224034354138396</v>
      </c>
      <c r="L3040" s="60">
        <v>47.050272492729299</v>
      </c>
      <c r="M3040" s="68">
        <v>187</v>
      </c>
      <c r="N3040" s="70">
        <f t="shared" si="378"/>
        <v>0.35009671179883944</v>
      </c>
      <c r="O3040" s="71">
        <v>745501406.162938</v>
      </c>
      <c r="P3040" s="57">
        <f t="shared" si="379"/>
        <v>0.1530069224151365</v>
      </c>
      <c r="Q3040" s="68">
        <v>181</v>
      </c>
      <c r="R3040" s="68">
        <v>288</v>
      </c>
      <c r="S3040" s="72">
        <f t="shared" si="380"/>
        <v>42.977501063243295</v>
      </c>
    </row>
    <row r="3041" spans="1:19" x14ac:dyDescent="0.25">
      <c r="A3041" s="68">
        <f t="shared" si="383"/>
        <v>3039</v>
      </c>
      <c r="B3041" s="68" t="s">
        <v>77</v>
      </c>
      <c r="C3041" s="68" t="s">
        <v>1026</v>
      </c>
      <c r="D3041" s="68" t="s">
        <v>2456</v>
      </c>
      <c r="E3041" s="68" t="str">
        <f t="shared" si="381"/>
        <v>AR</v>
      </c>
      <c r="F3041" s="68" t="s">
        <v>1025</v>
      </c>
      <c r="G3041" s="68">
        <f t="shared" si="382"/>
        <v>200</v>
      </c>
      <c r="H3041" s="68">
        <f t="shared" si="384"/>
        <v>19</v>
      </c>
      <c r="I3041" s="68" t="str">
        <f t="shared" si="377"/>
        <v>200_19_AR</v>
      </c>
      <c r="J3041" s="60">
        <v>50.193538295920902</v>
      </c>
      <c r="K3041" s="60">
        <v>47.840992572034899</v>
      </c>
      <c r="L3041" s="60">
        <v>69.287825267619795</v>
      </c>
      <c r="M3041" s="68">
        <v>3</v>
      </c>
      <c r="N3041" s="70">
        <f t="shared" si="378"/>
        <v>5.8027079303675051E-3</v>
      </c>
      <c r="O3041" s="71">
        <v>46184987.789999999</v>
      </c>
      <c r="P3041" s="57">
        <f t="shared" si="379"/>
        <v>9.4790201401498946E-3</v>
      </c>
      <c r="Q3041" s="68">
        <v>3</v>
      </c>
      <c r="R3041" s="68">
        <v>3</v>
      </c>
      <c r="S3041" s="72">
        <f t="shared" si="380"/>
        <v>55.774118711858534</v>
      </c>
    </row>
    <row r="3042" spans="1:19" x14ac:dyDescent="0.25">
      <c r="A3042" s="68">
        <f t="shared" si="383"/>
        <v>3040</v>
      </c>
      <c r="B3042" s="68" t="s">
        <v>77</v>
      </c>
      <c r="C3042" s="68" t="s">
        <v>1026</v>
      </c>
      <c r="D3042" s="68" t="s">
        <v>3088</v>
      </c>
      <c r="E3042" s="68" t="str">
        <f t="shared" si="381"/>
        <v>SERV</v>
      </c>
      <c r="F3042" s="68" t="s">
        <v>1025</v>
      </c>
      <c r="G3042" s="68">
        <f t="shared" si="382"/>
        <v>200</v>
      </c>
      <c r="H3042" s="68">
        <f t="shared" si="384"/>
        <v>19</v>
      </c>
      <c r="I3042" s="68" t="str">
        <f t="shared" si="377"/>
        <v>200_19_SERV</v>
      </c>
      <c r="J3042" s="60">
        <v>9.5091963052839503</v>
      </c>
      <c r="K3042" s="60">
        <v>58.159067102492003</v>
      </c>
      <c r="L3042" s="60">
        <v>69.112034650172603</v>
      </c>
      <c r="M3042" s="68">
        <v>587</v>
      </c>
      <c r="N3042" s="70">
        <f t="shared" si="378"/>
        <v>0.64410058027079309</v>
      </c>
      <c r="O3042" s="71">
        <v>4080651369.5650601</v>
      </c>
      <c r="P3042" s="57">
        <f t="shared" si="379"/>
        <v>0.83751405744471363</v>
      </c>
      <c r="Q3042" s="68">
        <v>333</v>
      </c>
      <c r="R3042" s="68">
        <v>886</v>
      </c>
      <c r="S3042" s="72">
        <f t="shared" si="380"/>
        <v>45.593432685982854</v>
      </c>
    </row>
    <row r="3043" spans="1:19" x14ac:dyDescent="0.25">
      <c r="A3043" s="68">
        <f t="shared" si="383"/>
        <v>3041</v>
      </c>
      <c r="B3043" s="68" t="s">
        <v>77</v>
      </c>
      <c r="C3043" s="68" t="s">
        <v>2274</v>
      </c>
      <c r="D3043" s="68" t="s">
        <v>2399</v>
      </c>
      <c r="E3043" s="68" t="str">
        <f t="shared" si="381"/>
        <v>AD</v>
      </c>
      <c r="F3043" s="68" t="s">
        <v>2273</v>
      </c>
      <c r="G3043" s="68">
        <f t="shared" si="382"/>
        <v>200</v>
      </c>
      <c r="H3043" s="68">
        <f t="shared" si="384"/>
        <v>20</v>
      </c>
      <c r="I3043" s="68" t="str">
        <f t="shared" si="377"/>
        <v>200_20_AD</v>
      </c>
      <c r="J3043" s="60">
        <v>100</v>
      </c>
      <c r="K3043" s="60">
        <v>17.397796036226701</v>
      </c>
      <c r="L3043" s="60">
        <v>28.967113332599698</v>
      </c>
      <c r="M3043" s="68">
        <v>7</v>
      </c>
      <c r="N3043" s="70">
        <f t="shared" si="378"/>
        <v>0.05</v>
      </c>
      <c r="O3043" s="71">
        <v>1462336353.33129</v>
      </c>
      <c r="P3043" s="57">
        <f t="shared" si="379"/>
        <v>0.92237747747932508</v>
      </c>
      <c r="Q3043" s="68">
        <v>2</v>
      </c>
      <c r="R3043" s="68">
        <v>8</v>
      </c>
      <c r="S3043" s="72">
        <f t="shared" si="380"/>
        <v>48.788303122942132</v>
      </c>
    </row>
    <row r="3044" spans="1:19" x14ac:dyDescent="0.25">
      <c r="A3044" s="68">
        <f t="shared" si="383"/>
        <v>3042</v>
      </c>
      <c r="B3044" s="68" t="s">
        <v>77</v>
      </c>
      <c r="C3044" s="68" t="s">
        <v>2274</v>
      </c>
      <c r="D3044" s="68" t="s">
        <v>2860</v>
      </c>
      <c r="E3044" s="68" t="str">
        <f t="shared" si="381"/>
        <v>OP</v>
      </c>
      <c r="F3044" s="68" t="s">
        <v>2273</v>
      </c>
      <c r="G3044" s="68">
        <f t="shared" si="382"/>
        <v>200</v>
      </c>
      <c r="H3044" s="68">
        <f t="shared" si="384"/>
        <v>20</v>
      </c>
      <c r="I3044" s="68" t="str">
        <f t="shared" si="377"/>
        <v>200_20_OP</v>
      </c>
      <c r="J3044" s="60">
        <v>17.9814492743693</v>
      </c>
      <c r="K3044" s="60">
        <v>40.471508433818002</v>
      </c>
      <c r="L3044" s="60">
        <v>44.757606991219603</v>
      </c>
      <c r="M3044" s="68">
        <v>81</v>
      </c>
      <c r="N3044" s="70">
        <f t="shared" si="378"/>
        <v>0.95</v>
      </c>
      <c r="O3044" s="71">
        <v>123062671.50999901</v>
      </c>
      <c r="P3044" s="57">
        <f t="shared" si="379"/>
        <v>7.7622522520674919E-2</v>
      </c>
      <c r="Q3044" s="68">
        <v>38</v>
      </c>
      <c r="R3044" s="68">
        <v>81</v>
      </c>
      <c r="S3044" s="72">
        <f t="shared" si="380"/>
        <v>34.403521566468967</v>
      </c>
    </row>
    <row r="3045" spans="1:19" x14ac:dyDescent="0.25">
      <c r="A3045" s="68">
        <f t="shared" si="383"/>
        <v>3043</v>
      </c>
      <c r="B3045" s="68" t="s">
        <v>77</v>
      </c>
      <c r="C3045" s="68" t="s">
        <v>78</v>
      </c>
      <c r="D3045" s="68" t="s">
        <v>2399</v>
      </c>
      <c r="E3045" s="68" t="str">
        <f t="shared" si="381"/>
        <v>AD</v>
      </c>
      <c r="F3045" s="68" t="s">
        <v>76</v>
      </c>
      <c r="G3045" s="68">
        <f t="shared" si="382"/>
        <v>200</v>
      </c>
      <c r="H3045" s="68">
        <f t="shared" si="384"/>
        <v>21</v>
      </c>
      <c r="I3045" s="68" t="str">
        <f t="shared" si="377"/>
        <v>200_21_AD</v>
      </c>
      <c r="J3045" s="60">
        <v>58.071541389706397</v>
      </c>
      <c r="K3045" s="60">
        <v>63.502222616134397</v>
      </c>
      <c r="L3045" s="60">
        <v>51.515163782232399</v>
      </c>
      <c r="M3045" s="68">
        <v>12</v>
      </c>
      <c r="N3045" s="70">
        <f t="shared" si="378"/>
        <v>1</v>
      </c>
      <c r="O3045" s="71">
        <v>960150.69999999902</v>
      </c>
      <c r="P3045" s="57">
        <f t="shared" si="379"/>
        <v>1</v>
      </c>
      <c r="Q3045" s="68">
        <v>5</v>
      </c>
      <c r="R3045" s="68">
        <v>12</v>
      </c>
      <c r="S3045" s="72">
        <f t="shared" si="380"/>
        <v>57.696309262691067</v>
      </c>
    </row>
    <row r="3046" spans="1:19" x14ac:dyDescent="0.25">
      <c r="A3046" s="68">
        <f t="shared" si="383"/>
        <v>3044</v>
      </c>
      <c r="B3046" s="68" t="s">
        <v>77</v>
      </c>
      <c r="C3046" s="68" t="s">
        <v>2951</v>
      </c>
      <c r="D3046" s="68" t="s">
        <v>3088</v>
      </c>
      <c r="E3046" s="68" t="str">
        <f t="shared" si="381"/>
        <v>SERV</v>
      </c>
      <c r="F3046" s="68" t="s">
        <v>2950</v>
      </c>
      <c r="G3046" s="68">
        <f t="shared" si="382"/>
        <v>200</v>
      </c>
      <c r="H3046" s="68">
        <f t="shared" si="384"/>
        <v>22</v>
      </c>
      <c r="I3046" s="68" t="str">
        <f t="shared" si="377"/>
        <v>200_22_SERV</v>
      </c>
      <c r="J3046" s="60">
        <v>63.722980629318499</v>
      </c>
      <c r="K3046" s="60">
        <v>53.2761291925423</v>
      </c>
      <c r="L3046" s="60">
        <v>31.128304537133001</v>
      </c>
      <c r="M3046" s="68">
        <v>19</v>
      </c>
      <c r="N3046" s="70">
        <f t="shared" si="378"/>
        <v>1</v>
      </c>
      <c r="O3046" s="71">
        <v>2618432.5</v>
      </c>
      <c r="P3046" s="57">
        <f t="shared" si="379"/>
        <v>1</v>
      </c>
      <c r="Q3046" s="68">
        <v>8</v>
      </c>
      <c r="R3046" s="68">
        <v>19</v>
      </c>
      <c r="S3046" s="72">
        <f t="shared" si="380"/>
        <v>49.375804786331265</v>
      </c>
    </row>
    <row r="3047" spans="1:19" x14ac:dyDescent="0.25">
      <c r="A3047" s="68">
        <f t="shared" si="383"/>
        <v>3045</v>
      </c>
      <c r="B3047" s="68" t="s">
        <v>77</v>
      </c>
      <c r="C3047" s="68" t="s">
        <v>637</v>
      </c>
      <c r="D3047" s="68" t="s">
        <v>2399</v>
      </c>
      <c r="E3047" s="68" t="str">
        <f t="shared" si="381"/>
        <v>AD</v>
      </c>
      <c r="F3047" s="68" t="s">
        <v>636</v>
      </c>
      <c r="G3047" s="68">
        <f t="shared" si="382"/>
        <v>200</v>
      </c>
      <c r="H3047" s="68">
        <f t="shared" si="384"/>
        <v>23</v>
      </c>
      <c r="I3047" s="68" t="str">
        <f t="shared" si="377"/>
        <v>200_23_AD</v>
      </c>
      <c r="J3047" s="60">
        <v>32.238482654758002</v>
      </c>
      <c r="K3047" s="60">
        <v>66.6079737299209</v>
      </c>
      <c r="L3047" s="60">
        <v>36.427443465764703</v>
      </c>
      <c r="M3047" s="68">
        <v>179</v>
      </c>
      <c r="N3047" s="70">
        <f t="shared" si="378"/>
        <v>0.68148148148148147</v>
      </c>
      <c r="O3047" s="71">
        <v>29740525.02</v>
      </c>
      <c r="P3047" s="57">
        <f t="shared" si="379"/>
        <v>0.54718378989066241</v>
      </c>
      <c r="Q3047" s="68">
        <v>92</v>
      </c>
      <c r="R3047" s="68">
        <v>182</v>
      </c>
      <c r="S3047" s="72">
        <f t="shared" si="380"/>
        <v>45.091299950147864</v>
      </c>
    </row>
    <row r="3048" spans="1:19" x14ac:dyDescent="0.25">
      <c r="A3048" s="68">
        <f t="shared" si="383"/>
        <v>3046</v>
      </c>
      <c r="B3048" s="68" t="s">
        <v>77</v>
      </c>
      <c r="C3048" s="68" t="s">
        <v>637</v>
      </c>
      <c r="D3048" s="68" t="s">
        <v>3088</v>
      </c>
      <c r="E3048" s="68" t="str">
        <f t="shared" si="381"/>
        <v>SERV</v>
      </c>
      <c r="F3048" s="68" t="s">
        <v>636</v>
      </c>
      <c r="G3048" s="68">
        <f t="shared" si="382"/>
        <v>200</v>
      </c>
      <c r="H3048" s="68">
        <f t="shared" si="384"/>
        <v>23</v>
      </c>
      <c r="I3048" s="68" t="str">
        <f t="shared" si="377"/>
        <v>200_23_SERV</v>
      </c>
      <c r="J3048" s="60">
        <v>59.223255878611198</v>
      </c>
      <c r="K3048" s="60">
        <v>58.728042099723197</v>
      </c>
      <c r="L3048" s="60">
        <v>32.048266919237101</v>
      </c>
      <c r="M3048" s="68">
        <v>77</v>
      </c>
      <c r="N3048" s="70">
        <f t="shared" si="378"/>
        <v>0.31851851851851853</v>
      </c>
      <c r="O3048" s="71">
        <v>24611459.760000002</v>
      </c>
      <c r="P3048" s="57">
        <f t="shared" si="379"/>
        <v>0.45281621010933765</v>
      </c>
      <c r="Q3048" s="68">
        <v>43</v>
      </c>
      <c r="R3048" s="68">
        <v>77</v>
      </c>
      <c r="S3048" s="72">
        <f t="shared" si="380"/>
        <v>49.999854965857168</v>
      </c>
    </row>
    <row r="3049" spans="1:19" x14ac:dyDescent="0.25">
      <c r="A3049" s="68">
        <f t="shared" si="383"/>
        <v>3047</v>
      </c>
      <c r="B3049" s="68" t="s">
        <v>77</v>
      </c>
      <c r="C3049" s="68" t="s">
        <v>730</v>
      </c>
      <c r="D3049" s="68" t="s">
        <v>2399</v>
      </c>
      <c r="E3049" s="68" t="str">
        <f t="shared" si="381"/>
        <v>AD</v>
      </c>
      <c r="F3049" s="68" t="s">
        <v>729</v>
      </c>
      <c r="G3049" s="68">
        <f t="shared" si="382"/>
        <v>200</v>
      </c>
      <c r="H3049" s="68">
        <f t="shared" si="384"/>
        <v>24</v>
      </c>
      <c r="I3049" s="68" t="str">
        <f t="shared" si="377"/>
        <v>200_24_AD</v>
      </c>
      <c r="J3049" s="60">
        <v>20.050277440961501</v>
      </c>
      <c r="K3049" s="60">
        <v>42.6379071018495</v>
      </c>
      <c r="L3049" s="60">
        <v>49.650529414743701</v>
      </c>
      <c r="M3049" s="68">
        <v>318</v>
      </c>
      <c r="N3049" s="70">
        <f t="shared" si="378"/>
        <v>0.74879227053140096</v>
      </c>
      <c r="O3049" s="71">
        <v>29931788.829999998</v>
      </c>
      <c r="P3049" s="57">
        <f t="shared" si="379"/>
        <v>0.48603003443884507</v>
      </c>
      <c r="Q3049" s="68">
        <v>155</v>
      </c>
      <c r="R3049" s="68">
        <v>349</v>
      </c>
      <c r="S3049" s="72">
        <f t="shared" si="380"/>
        <v>37.446237985851567</v>
      </c>
    </row>
    <row r="3050" spans="1:19" x14ac:dyDescent="0.25">
      <c r="A3050" s="68">
        <f t="shared" si="383"/>
        <v>3048</v>
      </c>
      <c r="B3050" s="68" t="s">
        <v>77</v>
      </c>
      <c r="C3050" s="68" t="s">
        <v>730</v>
      </c>
      <c r="D3050" s="68" t="s">
        <v>3088</v>
      </c>
      <c r="E3050" s="68" t="str">
        <f t="shared" si="381"/>
        <v>SERV</v>
      </c>
      <c r="F3050" s="68" t="s">
        <v>729</v>
      </c>
      <c r="G3050" s="68">
        <f t="shared" si="382"/>
        <v>200</v>
      </c>
      <c r="H3050" s="68">
        <f t="shared" si="384"/>
        <v>24</v>
      </c>
      <c r="I3050" s="68" t="str">
        <f t="shared" si="377"/>
        <v>200_24_SERV</v>
      </c>
      <c r="J3050" s="60">
        <v>37.730763353039301</v>
      </c>
      <c r="K3050" s="60">
        <v>32.0722278900029</v>
      </c>
      <c r="L3050" s="60">
        <v>18.985582007284201</v>
      </c>
      <c r="M3050" s="68">
        <v>103</v>
      </c>
      <c r="N3050" s="70">
        <f t="shared" si="378"/>
        <v>0.25120772946859904</v>
      </c>
      <c r="O3050" s="71">
        <v>31652448.170000002</v>
      </c>
      <c r="P3050" s="57">
        <f t="shared" si="379"/>
        <v>0.51396996556115493</v>
      </c>
      <c r="Q3050" s="68">
        <v>52</v>
      </c>
      <c r="R3050" s="68">
        <v>103</v>
      </c>
      <c r="S3050" s="72">
        <f t="shared" si="380"/>
        <v>29.596191083442136</v>
      </c>
    </row>
    <row r="3051" spans="1:19" x14ac:dyDescent="0.25">
      <c r="A3051" s="68">
        <f t="shared" si="383"/>
        <v>3049</v>
      </c>
      <c r="B3051" s="68" t="s">
        <v>77</v>
      </c>
      <c r="C3051" s="68" t="s">
        <v>1086</v>
      </c>
      <c r="D3051" s="68" t="s">
        <v>2399</v>
      </c>
      <c r="E3051" s="68" t="str">
        <f t="shared" si="381"/>
        <v>AD</v>
      </c>
      <c r="F3051" s="68" t="s">
        <v>1085</v>
      </c>
      <c r="G3051" s="68">
        <f t="shared" si="382"/>
        <v>200</v>
      </c>
      <c r="H3051" s="68">
        <f t="shared" si="384"/>
        <v>25</v>
      </c>
      <c r="I3051" s="68" t="str">
        <f t="shared" si="377"/>
        <v>200_25_AD</v>
      </c>
      <c r="J3051" s="60">
        <v>18.841143089413102</v>
      </c>
      <c r="K3051" s="60">
        <v>33.181140268662404</v>
      </c>
      <c r="L3051" s="60">
        <v>38.6626766497061</v>
      </c>
      <c r="M3051" s="68">
        <v>211</v>
      </c>
      <c r="N3051" s="70">
        <f t="shared" si="378"/>
        <v>0.7232142857142857</v>
      </c>
      <c r="O3051" s="71">
        <v>65737510.125</v>
      </c>
      <c r="P3051" s="57">
        <f t="shared" si="379"/>
        <v>0.73462090454902684</v>
      </c>
      <c r="Q3051" s="68">
        <v>162</v>
      </c>
      <c r="R3051" s="68">
        <v>313</v>
      </c>
      <c r="S3051" s="72">
        <f t="shared" si="380"/>
        <v>30.228320002593865</v>
      </c>
    </row>
    <row r="3052" spans="1:19" x14ac:dyDescent="0.25">
      <c r="A3052" s="68">
        <f t="shared" si="383"/>
        <v>3050</v>
      </c>
      <c r="B3052" s="68" t="s">
        <v>77</v>
      </c>
      <c r="C3052" s="68" t="s">
        <v>1086</v>
      </c>
      <c r="D3052" s="68" t="s">
        <v>3088</v>
      </c>
      <c r="E3052" s="68" t="str">
        <f t="shared" si="381"/>
        <v>SERV</v>
      </c>
      <c r="F3052" s="69" t="s">
        <v>1085</v>
      </c>
      <c r="G3052" s="68">
        <f t="shared" si="382"/>
        <v>200</v>
      </c>
      <c r="H3052" s="68">
        <f t="shared" si="384"/>
        <v>25</v>
      </c>
      <c r="I3052" s="68" t="str">
        <f t="shared" si="377"/>
        <v>200_25_SERV</v>
      </c>
      <c r="J3052" s="60">
        <v>29.689209721117201</v>
      </c>
      <c r="K3052" s="60">
        <v>24.430028497590101</v>
      </c>
      <c r="L3052" s="60">
        <v>44.845888631640697</v>
      </c>
      <c r="M3052" s="68">
        <v>146</v>
      </c>
      <c r="N3052" s="70">
        <f t="shared" si="378"/>
        <v>0.2767857142857143</v>
      </c>
      <c r="O3052" s="71">
        <v>23747433.357999999</v>
      </c>
      <c r="P3052" s="57">
        <f t="shared" si="379"/>
        <v>0.26537909545097321</v>
      </c>
      <c r="Q3052" s="68">
        <v>62</v>
      </c>
      <c r="R3052" s="68">
        <v>150</v>
      </c>
      <c r="S3052" s="72">
        <f t="shared" si="380"/>
        <v>32.988375616782669</v>
      </c>
    </row>
    <row r="3053" spans="1:19" x14ac:dyDescent="0.25">
      <c r="A3053" s="68">
        <f t="shared" si="383"/>
        <v>3051</v>
      </c>
      <c r="B3053" s="68" t="s">
        <v>77</v>
      </c>
      <c r="C3053" s="68" t="s">
        <v>2255</v>
      </c>
      <c r="D3053" s="68" t="s">
        <v>2399</v>
      </c>
      <c r="E3053" s="68" t="str">
        <f t="shared" si="381"/>
        <v>AD</v>
      </c>
      <c r="F3053" s="68" t="s">
        <v>2254</v>
      </c>
      <c r="G3053" s="68">
        <f t="shared" si="382"/>
        <v>200</v>
      </c>
      <c r="H3053" s="68">
        <f t="shared" si="384"/>
        <v>26</v>
      </c>
      <c r="I3053" s="68" t="str">
        <f t="shared" si="377"/>
        <v>200_26_AD</v>
      </c>
      <c r="J3053" s="60">
        <v>35.026007648654101</v>
      </c>
      <c r="K3053" s="60">
        <v>44.693926712665103</v>
      </c>
      <c r="L3053" s="60">
        <v>13.8112665548827</v>
      </c>
      <c r="M3053" s="68">
        <v>15</v>
      </c>
      <c r="N3053" s="70">
        <f t="shared" si="378"/>
        <v>0.54545454545454541</v>
      </c>
      <c r="O3053" s="71">
        <v>508038.78</v>
      </c>
      <c r="P3053" s="57">
        <f t="shared" si="379"/>
        <v>5.4381144142081114E-3</v>
      </c>
      <c r="Q3053" s="68">
        <v>12</v>
      </c>
      <c r="R3053" s="68">
        <v>15</v>
      </c>
      <c r="S3053" s="72">
        <f t="shared" si="380"/>
        <v>31.177066972067298</v>
      </c>
    </row>
    <row r="3054" spans="1:19" x14ac:dyDescent="0.25">
      <c r="A3054" s="68">
        <f t="shared" si="383"/>
        <v>3052</v>
      </c>
      <c r="B3054" s="68" t="s">
        <v>77</v>
      </c>
      <c r="C3054" s="68" t="s">
        <v>2255</v>
      </c>
      <c r="D3054" s="68" t="s">
        <v>3088</v>
      </c>
      <c r="E3054" s="68" t="str">
        <f t="shared" si="381"/>
        <v>SERV</v>
      </c>
      <c r="F3054" s="68" t="s">
        <v>2254</v>
      </c>
      <c r="G3054" s="68">
        <f t="shared" si="382"/>
        <v>200</v>
      </c>
      <c r="H3054" s="68">
        <f t="shared" si="384"/>
        <v>26</v>
      </c>
      <c r="I3054" s="68" t="str">
        <f t="shared" si="377"/>
        <v>200_26_SERV</v>
      </c>
      <c r="J3054" s="60">
        <v>48.368032823374797</v>
      </c>
      <c r="K3054" s="60">
        <v>59.1390334528054</v>
      </c>
      <c r="L3054" s="60">
        <v>36.266938434950298</v>
      </c>
      <c r="M3054" s="68">
        <v>24</v>
      </c>
      <c r="N3054" s="70">
        <f t="shared" si="378"/>
        <v>0.45454545454545453</v>
      </c>
      <c r="O3054" s="71">
        <v>92913824.260000005</v>
      </c>
      <c r="P3054" s="57">
        <f t="shared" si="379"/>
        <v>0.99456188558579184</v>
      </c>
      <c r="Q3054" s="68">
        <v>10</v>
      </c>
      <c r="R3054" s="68">
        <v>25</v>
      </c>
      <c r="S3054" s="72">
        <f t="shared" si="380"/>
        <v>47.924668237043498</v>
      </c>
    </row>
    <row r="3055" spans="1:19" x14ac:dyDescent="0.25">
      <c r="A3055" s="68">
        <f t="shared" si="383"/>
        <v>3053</v>
      </c>
      <c r="B3055" s="68" t="s">
        <v>77</v>
      </c>
      <c r="C3055" s="68" t="s">
        <v>1952</v>
      </c>
      <c r="D3055" s="68" t="s">
        <v>2399</v>
      </c>
      <c r="E3055" s="68" t="str">
        <f t="shared" si="381"/>
        <v>AD</v>
      </c>
      <c r="F3055" s="68" t="s">
        <v>1951</v>
      </c>
      <c r="G3055" s="68">
        <f t="shared" si="382"/>
        <v>200</v>
      </c>
      <c r="H3055" s="68">
        <f t="shared" si="384"/>
        <v>27</v>
      </c>
      <c r="I3055" s="68" t="str">
        <f t="shared" si="377"/>
        <v>200_27_AD</v>
      </c>
      <c r="J3055" s="60">
        <v>46.359105542025198</v>
      </c>
      <c r="K3055" s="60">
        <v>53.062901044105999</v>
      </c>
      <c r="L3055" s="60">
        <v>44.205613107051001</v>
      </c>
      <c r="M3055" s="68">
        <v>14</v>
      </c>
      <c r="N3055" s="70">
        <f t="shared" si="378"/>
        <v>0.44</v>
      </c>
      <c r="O3055" s="71">
        <v>1253046.99</v>
      </c>
      <c r="P3055" s="57">
        <f t="shared" si="379"/>
        <v>0.30452238296291251</v>
      </c>
      <c r="Q3055" s="68">
        <v>11</v>
      </c>
      <c r="R3055" s="68">
        <v>14</v>
      </c>
      <c r="S3055" s="72">
        <f t="shared" si="380"/>
        <v>47.87587323106073</v>
      </c>
    </row>
    <row r="3056" spans="1:19" x14ac:dyDescent="0.25">
      <c r="A3056" s="68">
        <f t="shared" si="383"/>
        <v>3054</v>
      </c>
      <c r="B3056" s="68" t="s">
        <v>77</v>
      </c>
      <c r="C3056" s="68" t="s">
        <v>1952</v>
      </c>
      <c r="D3056" s="68" t="s">
        <v>3088</v>
      </c>
      <c r="E3056" s="68" t="str">
        <f t="shared" si="381"/>
        <v>SERV</v>
      </c>
      <c r="F3056" s="68" t="s">
        <v>1951</v>
      </c>
      <c r="G3056" s="68">
        <f t="shared" si="382"/>
        <v>200</v>
      </c>
      <c r="H3056" s="68">
        <f t="shared" si="384"/>
        <v>27</v>
      </c>
      <c r="I3056" s="68" t="str">
        <f t="shared" si="377"/>
        <v>200_27_SERV</v>
      </c>
      <c r="J3056" s="60">
        <v>55.635079035735998</v>
      </c>
      <c r="K3056" s="60">
        <v>50.758203957027099</v>
      </c>
      <c r="L3056" s="60">
        <v>46.892844545149302</v>
      </c>
      <c r="M3056" s="68">
        <v>29</v>
      </c>
      <c r="N3056" s="70">
        <f t="shared" si="378"/>
        <v>0.56000000000000005</v>
      </c>
      <c r="O3056" s="71">
        <v>2861747.39</v>
      </c>
      <c r="P3056" s="57">
        <f t="shared" si="379"/>
        <v>0.69547761703708755</v>
      </c>
      <c r="Q3056" s="68">
        <v>14</v>
      </c>
      <c r="R3056" s="68">
        <v>29</v>
      </c>
      <c r="S3056" s="72">
        <f t="shared" si="380"/>
        <v>51.0953758459708</v>
      </c>
    </row>
    <row r="3057" spans="1:19" x14ac:dyDescent="0.25">
      <c r="A3057" s="68">
        <f t="shared" si="383"/>
        <v>3055</v>
      </c>
      <c r="B3057" s="68" t="s">
        <v>212</v>
      </c>
      <c r="C3057" s="68" t="s">
        <v>213</v>
      </c>
      <c r="D3057" s="68" t="s">
        <v>2399</v>
      </c>
      <c r="E3057" s="68" t="str">
        <f t="shared" si="381"/>
        <v>AD</v>
      </c>
      <c r="F3057" s="68" t="s">
        <v>211</v>
      </c>
      <c r="G3057" s="68">
        <f t="shared" si="382"/>
        <v>201</v>
      </c>
      <c r="H3057" s="68">
        <f t="shared" si="384"/>
        <v>1</v>
      </c>
      <c r="I3057" s="68" t="str">
        <f t="shared" si="377"/>
        <v>201_1_AD</v>
      </c>
      <c r="J3057" s="60">
        <v>31.3677611440669</v>
      </c>
      <c r="K3057" s="60">
        <v>45.517420822577797</v>
      </c>
      <c r="L3057" s="60">
        <v>70.860510940161802</v>
      </c>
      <c r="M3057" s="68">
        <v>185</v>
      </c>
      <c r="N3057" s="70">
        <f t="shared" si="378"/>
        <v>0.16526946107784432</v>
      </c>
      <c r="O3057" s="71">
        <v>405401880.76499897</v>
      </c>
      <c r="P3057" s="57">
        <f t="shared" si="379"/>
        <v>7.1518832493970966E-2</v>
      </c>
      <c r="Q3057" s="68">
        <v>138</v>
      </c>
      <c r="R3057" s="68">
        <v>196</v>
      </c>
      <c r="S3057" s="72">
        <f t="shared" si="380"/>
        <v>49.248564302268825</v>
      </c>
    </row>
    <row r="3058" spans="1:19" x14ac:dyDescent="0.25">
      <c r="A3058" s="68">
        <f t="shared" si="383"/>
        <v>3056</v>
      </c>
      <c r="B3058" s="68" t="s">
        <v>212</v>
      </c>
      <c r="C3058" s="68" t="s">
        <v>213</v>
      </c>
      <c r="D3058" s="68" t="s">
        <v>3088</v>
      </c>
      <c r="E3058" s="68" t="str">
        <f t="shared" si="381"/>
        <v>SERV</v>
      </c>
      <c r="F3058" s="68" t="s">
        <v>211</v>
      </c>
      <c r="G3058" s="68">
        <f t="shared" si="382"/>
        <v>201</v>
      </c>
      <c r="H3058" s="68">
        <f t="shared" si="384"/>
        <v>1</v>
      </c>
      <c r="I3058" s="68" t="str">
        <f t="shared" si="377"/>
        <v>201_1_SERV</v>
      </c>
      <c r="J3058" s="60">
        <v>12.8621645396214</v>
      </c>
      <c r="K3058" s="60">
        <v>56.410867889379901</v>
      </c>
      <c r="L3058" s="60">
        <v>49.634015831389</v>
      </c>
      <c r="M3058" s="68">
        <v>1571</v>
      </c>
      <c r="N3058" s="70">
        <f t="shared" si="378"/>
        <v>0.83473053892215565</v>
      </c>
      <c r="O3058" s="71">
        <v>5263061468.3699903</v>
      </c>
      <c r="P3058" s="57">
        <f t="shared" si="379"/>
        <v>0.92848116750602894</v>
      </c>
      <c r="Q3058" s="68">
        <v>697</v>
      </c>
      <c r="R3058" s="68">
        <v>1595</v>
      </c>
      <c r="S3058" s="72">
        <f t="shared" si="380"/>
        <v>39.635682753463435</v>
      </c>
    </row>
    <row r="3059" spans="1:19" x14ac:dyDescent="0.25">
      <c r="A3059" s="68">
        <f t="shared" si="383"/>
        <v>3057</v>
      </c>
      <c r="B3059" s="68" t="s">
        <v>212</v>
      </c>
      <c r="C3059" s="68" t="s">
        <v>2595</v>
      </c>
      <c r="D3059" s="68" t="s">
        <v>2860</v>
      </c>
      <c r="E3059" s="68" t="str">
        <f t="shared" si="381"/>
        <v>OP</v>
      </c>
      <c r="F3059" s="68" t="s">
        <v>2594</v>
      </c>
      <c r="G3059" s="68">
        <f t="shared" si="382"/>
        <v>201</v>
      </c>
      <c r="H3059" s="68">
        <f t="shared" si="384"/>
        <v>2</v>
      </c>
      <c r="I3059" s="68" t="str">
        <f t="shared" si="377"/>
        <v>201_2_OP</v>
      </c>
      <c r="J3059" s="60">
        <v>43.163278078015097</v>
      </c>
      <c r="K3059" s="60">
        <v>57.130542012285702</v>
      </c>
      <c r="L3059" s="60">
        <v>33.432499293599697</v>
      </c>
      <c r="M3059" s="68">
        <v>6</v>
      </c>
      <c r="N3059" s="70">
        <f t="shared" si="378"/>
        <v>1</v>
      </c>
      <c r="O3059" s="71">
        <v>10830741.6399999</v>
      </c>
      <c r="P3059" s="57">
        <f t="shared" si="379"/>
        <v>1</v>
      </c>
      <c r="Q3059" s="68">
        <v>6</v>
      </c>
      <c r="R3059" s="68">
        <v>6</v>
      </c>
      <c r="S3059" s="72">
        <f t="shared" si="380"/>
        <v>44.575439794633496</v>
      </c>
    </row>
    <row r="3060" spans="1:19" x14ac:dyDescent="0.25">
      <c r="A3060" s="68">
        <f t="shared" si="383"/>
        <v>3058</v>
      </c>
      <c r="B3060" s="68" t="s">
        <v>1052</v>
      </c>
      <c r="C3060" s="68" t="s">
        <v>2984</v>
      </c>
      <c r="D3060" s="68" t="s">
        <v>3088</v>
      </c>
      <c r="E3060" s="68" t="str">
        <f t="shared" si="381"/>
        <v>SERV</v>
      </c>
      <c r="F3060" s="68" t="s">
        <v>2983</v>
      </c>
      <c r="G3060" s="68">
        <f t="shared" si="382"/>
        <v>202</v>
      </c>
      <c r="H3060" s="68">
        <f t="shared" si="384"/>
        <v>1</v>
      </c>
      <c r="I3060" s="68" t="str">
        <f t="shared" si="377"/>
        <v>202_1_SERV</v>
      </c>
      <c r="J3060" s="60">
        <v>39.615961559444997</v>
      </c>
      <c r="K3060" s="60">
        <v>51.789032016799602</v>
      </c>
      <c r="L3060" s="60">
        <v>31.346026867022101</v>
      </c>
      <c r="M3060" s="68">
        <v>90</v>
      </c>
      <c r="N3060" s="70">
        <f t="shared" si="378"/>
        <v>1</v>
      </c>
      <c r="O3060" s="71">
        <v>23779915.657705098</v>
      </c>
      <c r="P3060" s="57">
        <f t="shared" si="379"/>
        <v>1</v>
      </c>
      <c r="Q3060" s="68">
        <v>74</v>
      </c>
      <c r="R3060" s="68">
        <v>90</v>
      </c>
      <c r="S3060" s="72">
        <f t="shared" si="380"/>
        <v>40.917006814422237</v>
      </c>
    </row>
    <row r="3061" spans="1:19" x14ac:dyDescent="0.25">
      <c r="A3061" s="68">
        <f t="shared" si="383"/>
        <v>3059</v>
      </c>
      <c r="B3061" s="68" t="s">
        <v>1052</v>
      </c>
      <c r="C3061" s="68" t="s">
        <v>2924</v>
      </c>
      <c r="D3061" s="68" t="s">
        <v>3088</v>
      </c>
      <c r="E3061" s="68" t="str">
        <f t="shared" si="381"/>
        <v>SERV</v>
      </c>
      <c r="F3061" s="68" t="s">
        <v>2923</v>
      </c>
      <c r="G3061" s="68">
        <f t="shared" si="382"/>
        <v>202</v>
      </c>
      <c r="H3061" s="68">
        <f t="shared" si="384"/>
        <v>2</v>
      </c>
      <c r="I3061" s="68" t="str">
        <f t="shared" si="377"/>
        <v>202_2_SERV</v>
      </c>
      <c r="J3061" s="60">
        <v>1.0922518803305299</v>
      </c>
      <c r="K3061" s="60">
        <v>26.7075569963691</v>
      </c>
      <c r="L3061" s="60">
        <v>21.125788295288899</v>
      </c>
      <c r="M3061" s="68">
        <v>22</v>
      </c>
      <c r="N3061" s="70">
        <f t="shared" si="378"/>
        <v>1</v>
      </c>
      <c r="O3061" s="71">
        <v>2884850711.1399899</v>
      </c>
      <c r="P3061" s="57">
        <f t="shared" si="379"/>
        <v>1</v>
      </c>
      <c r="Q3061" s="68">
        <v>101</v>
      </c>
      <c r="R3061" s="68">
        <v>208</v>
      </c>
      <c r="S3061" s="72">
        <f t="shared" si="380"/>
        <v>16.308532390662844</v>
      </c>
    </row>
    <row r="3062" spans="1:19" x14ac:dyDescent="0.25">
      <c r="A3062" s="68">
        <f t="shared" si="383"/>
        <v>3060</v>
      </c>
      <c r="B3062" s="68" t="s">
        <v>1052</v>
      </c>
      <c r="C3062" s="68" t="s">
        <v>1514</v>
      </c>
      <c r="D3062" s="68" t="s">
        <v>2399</v>
      </c>
      <c r="E3062" s="68" t="str">
        <f t="shared" si="381"/>
        <v>AD</v>
      </c>
      <c r="F3062" s="68" t="s">
        <v>1513</v>
      </c>
      <c r="G3062" s="68">
        <f t="shared" si="382"/>
        <v>202</v>
      </c>
      <c r="H3062" s="68">
        <f t="shared" si="384"/>
        <v>3</v>
      </c>
      <c r="I3062" s="68" t="str">
        <f t="shared" si="377"/>
        <v>202_3_AD</v>
      </c>
      <c r="J3062" s="60">
        <v>45.6402929442229</v>
      </c>
      <c r="K3062" s="60">
        <v>19.908349341958399</v>
      </c>
      <c r="L3062" s="60">
        <v>14.8653155761519</v>
      </c>
      <c r="M3062" s="68">
        <v>8</v>
      </c>
      <c r="N3062" s="70">
        <f t="shared" si="378"/>
        <v>4.8387096774193547E-2</v>
      </c>
      <c r="O3062" s="71">
        <v>6436743.5700000003</v>
      </c>
      <c r="P3062" s="57">
        <f t="shared" si="379"/>
        <v>1.8047489545213305E-2</v>
      </c>
      <c r="Q3062" s="68">
        <v>6</v>
      </c>
      <c r="R3062" s="68">
        <v>8</v>
      </c>
      <c r="S3062" s="72">
        <f t="shared" si="380"/>
        <v>26.80465262077773</v>
      </c>
    </row>
    <row r="3063" spans="1:19" x14ac:dyDescent="0.25">
      <c r="A3063" s="68">
        <f t="shared" si="383"/>
        <v>3061</v>
      </c>
      <c r="B3063" s="68" t="s">
        <v>1052</v>
      </c>
      <c r="C3063" s="68" t="s">
        <v>1514</v>
      </c>
      <c r="D3063" s="68" t="s">
        <v>3088</v>
      </c>
      <c r="E3063" s="68" t="str">
        <f t="shared" si="381"/>
        <v>SERV</v>
      </c>
      <c r="F3063" s="68" t="s">
        <v>1513</v>
      </c>
      <c r="G3063" s="68">
        <f t="shared" si="382"/>
        <v>202</v>
      </c>
      <c r="H3063" s="68">
        <f t="shared" si="384"/>
        <v>3</v>
      </c>
      <c r="I3063" s="68" t="str">
        <f t="shared" si="377"/>
        <v>202_3_SERV</v>
      </c>
      <c r="J3063" s="60">
        <v>13.8080474271311</v>
      </c>
      <c r="K3063" s="60">
        <v>51.1624631564598</v>
      </c>
      <c r="L3063" s="60">
        <v>40.404827516485398</v>
      </c>
      <c r="M3063" s="68">
        <v>265</v>
      </c>
      <c r="N3063" s="70">
        <f t="shared" si="378"/>
        <v>0.95161290322580649</v>
      </c>
      <c r="O3063" s="71">
        <v>350219153.30000001</v>
      </c>
      <c r="P3063" s="57">
        <f t="shared" si="379"/>
        <v>0.98195251045478671</v>
      </c>
      <c r="Q3063" s="68">
        <v>118</v>
      </c>
      <c r="R3063" s="68">
        <v>273</v>
      </c>
      <c r="S3063" s="72">
        <f t="shared" si="380"/>
        <v>35.125112700025433</v>
      </c>
    </row>
    <row r="3064" spans="1:19" x14ac:dyDescent="0.25">
      <c r="A3064" s="68">
        <f t="shared" si="383"/>
        <v>3062</v>
      </c>
      <c r="B3064" s="68" t="s">
        <v>1052</v>
      </c>
      <c r="C3064" s="68" t="s">
        <v>3029</v>
      </c>
      <c r="D3064" s="68" t="s">
        <v>3088</v>
      </c>
      <c r="E3064" s="68" t="str">
        <f t="shared" si="381"/>
        <v>SERV</v>
      </c>
      <c r="F3064" s="68" t="s">
        <v>3028</v>
      </c>
      <c r="G3064" s="68">
        <f t="shared" si="382"/>
        <v>202</v>
      </c>
      <c r="H3064" s="68">
        <f t="shared" si="384"/>
        <v>4</v>
      </c>
      <c r="I3064" s="68" t="str">
        <f t="shared" si="377"/>
        <v>202_4_SERV</v>
      </c>
      <c r="J3064" s="60">
        <v>19.2154407515117</v>
      </c>
      <c r="K3064" s="60">
        <v>73.496122560704293</v>
      </c>
      <c r="L3064" s="60">
        <v>76.749202386999698</v>
      </c>
      <c r="M3064" s="68">
        <v>46</v>
      </c>
      <c r="N3064" s="70">
        <f t="shared" si="378"/>
        <v>1</v>
      </c>
      <c r="O3064" s="71">
        <v>33895725.431658201</v>
      </c>
      <c r="P3064" s="57">
        <f t="shared" si="379"/>
        <v>1</v>
      </c>
      <c r="Q3064" s="68">
        <v>35</v>
      </c>
      <c r="R3064" s="68">
        <v>46</v>
      </c>
      <c r="S3064" s="72">
        <f t="shared" si="380"/>
        <v>56.486921899738569</v>
      </c>
    </row>
    <row r="3065" spans="1:19" x14ac:dyDescent="0.25">
      <c r="A3065" s="68">
        <f t="shared" si="383"/>
        <v>3063</v>
      </c>
      <c r="B3065" s="68" t="s">
        <v>1052</v>
      </c>
      <c r="C3065" s="68" t="s">
        <v>2909</v>
      </c>
      <c r="D3065" s="68" t="s">
        <v>3088</v>
      </c>
      <c r="E3065" s="68" t="str">
        <f t="shared" si="381"/>
        <v>SERV</v>
      </c>
      <c r="F3065" s="69" t="s">
        <v>2908</v>
      </c>
      <c r="G3065" s="68">
        <f t="shared" si="382"/>
        <v>202</v>
      </c>
      <c r="H3065" s="68">
        <f t="shared" si="384"/>
        <v>5</v>
      </c>
      <c r="I3065" s="68" t="str">
        <f t="shared" si="377"/>
        <v>202_5_SERV</v>
      </c>
      <c r="J3065" s="60">
        <v>22.3733353246657</v>
      </c>
      <c r="K3065" s="60">
        <v>42.5312584583614</v>
      </c>
      <c r="L3065" s="60">
        <v>26.949812201112898</v>
      </c>
      <c r="M3065" s="68">
        <v>36</v>
      </c>
      <c r="N3065" s="70">
        <f t="shared" si="378"/>
        <v>1</v>
      </c>
      <c r="O3065" s="71">
        <v>72856563.739999995</v>
      </c>
      <c r="P3065" s="57">
        <f t="shared" si="379"/>
        <v>1</v>
      </c>
      <c r="Q3065" s="68">
        <v>34</v>
      </c>
      <c r="R3065" s="68">
        <v>37</v>
      </c>
      <c r="S3065" s="72">
        <f t="shared" si="380"/>
        <v>30.618135328046662</v>
      </c>
    </row>
    <row r="3066" spans="1:19" x14ac:dyDescent="0.25">
      <c r="A3066" s="68">
        <f t="shared" si="383"/>
        <v>3064</v>
      </c>
      <c r="B3066" s="68" t="s">
        <v>1052</v>
      </c>
      <c r="C3066" s="68" t="s">
        <v>2974</v>
      </c>
      <c r="D3066" s="68" t="s">
        <v>3088</v>
      </c>
      <c r="E3066" s="68" t="str">
        <f t="shared" si="381"/>
        <v>SERV</v>
      </c>
      <c r="F3066" s="68" t="s">
        <v>2973</v>
      </c>
      <c r="G3066" s="68">
        <f t="shared" si="382"/>
        <v>202</v>
      </c>
      <c r="H3066" s="68">
        <f t="shared" si="384"/>
        <v>6</v>
      </c>
      <c r="I3066" s="68" t="str">
        <f t="shared" si="377"/>
        <v>202_6_SERV</v>
      </c>
      <c r="J3066" s="60">
        <v>15.298367526154101</v>
      </c>
      <c r="K3066" s="60">
        <v>43.217651973998599</v>
      </c>
      <c r="L3066" s="60">
        <v>42.100711994075098</v>
      </c>
      <c r="M3066" s="68">
        <v>49</v>
      </c>
      <c r="N3066" s="70">
        <f t="shared" si="378"/>
        <v>1</v>
      </c>
      <c r="O3066" s="71">
        <v>81650317.730000004</v>
      </c>
      <c r="P3066" s="57">
        <f t="shared" si="379"/>
        <v>1</v>
      </c>
      <c r="Q3066" s="68">
        <v>50</v>
      </c>
      <c r="R3066" s="68">
        <v>219</v>
      </c>
      <c r="S3066" s="72">
        <f t="shared" si="380"/>
        <v>33.538910498075929</v>
      </c>
    </row>
    <row r="3067" spans="1:19" x14ac:dyDescent="0.25">
      <c r="A3067" s="68">
        <f t="shared" si="383"/>
        <v>3065</v>
      </c>
      <c r="B3067" s="68" t="s">
        <v>1052</v>
      </c>
      <c r="C3067" s="68" t="s">
        <v>1053</v>
      </c>
      <c r="D3067" s="68" t="s">
        <v>2399</v>
      </c>
      <c r="E3067" s="68" t="str">
        <f t="shared" si="381"/>
        <v>AD</v>
      </c>
      <c r="F3067" s="68" t="s">
        <v>1051</v>
      </c>
      <c r="G3067" s="68">
        <f t="shared" si="382"/>
        <v>202</v>
      </c>
      <c r="H3067" s="68">
        <f t="shared" si="384"/>
        <v>7</v>
      </c>
      <c r="I3067" s="68" t="str">
        <f t="shared" si="377"/>
        <v>202_7_AD</v>
      </c>
      <c r="J3067" s="60">
        <v>19.5989906503908</v>
      </c>
      <c r="K3067" s="60">
        <v>69.907182937212298</v>
      </c>
      <c r="L3067" s="60">
        <v>56.9844022831454</v>
      </c>
      <c r="M3067" s="68">
        <v>236</v>
      </c>
      <c r="N3067" s="70">
        <f t="shared" si="378"/>
        <v>0.21161290322580645</v>
      </c>
      <c r="O3067" s="71">
        <v>103301010.83901</v>
      </c>
      <c r="P3067" s="57">
        <f t="shared" si="379"/>
        <v>2.3887803364239516E-2</v>
      </c>
      <c r="Q3067" s="68">
        <v>164</v>
      </c>
      <c r="R3067" s="68">
        <v>259</v>
      </c>
      <c r="S3067" s="72">
        <f t="shared" si="380"/>
        <v>48.830191956916167</v>
      </c>
    </row>
    <row r="3068" spans="1:19" x14ac:dyDescent="0.25">
      <c r="A3068" s="68">
        <f t="shared" si="383"/>
        <v>3066</v>
      </c>
      <c r="B3068" s="68" t="s">
        <v>1052</v>
      </c>
      <c r="C3068" s="68" t="s">
        <v>1053</v>
      </c>
      <c r="D3068" s="68" t="s">
        <v>3088</v>
      </c>
      <c r="E3068" s="68" t="str">
        <f t="shared" si="381"/>
        <v>SERV</v>
      </c>
      <c r="F3068" s="68" t="s">
        <v>1051</v>
      </c>
      <c r="G3068" s="68">
        <f t="shared" si="382"/>
        <v>202</v>
      </c>
      <c r="H3068" s="68">
        <f t="shared" si="384"/>
        <v>7</v>
      </c>
      <c r="I3068" s="68" t="str">
        <f t="shared" si="377"/>
        <v>202_7_SERV</v>
      </c>
      <c r="J3068" s="60">
        <v>29.840829606969798</v>
      </c>
      <c r="K3068" s="60">
        <v>72.605681729519901</v>
      </c>
      <c r="L3068" s="60">
        <v>74.952061049342703</v>
      </c>
      <c r="M3068" s="68">
        <v>1573</v>
      </c>
      <c r="N3068" s="70">
        <f t="shared" si="378"/>
        <v>0.7883870967741935</v>
      </c>
      <c r="O3068" s="71">
        <v>4221123854.1803298</v>
      </c>
      <c r="P3068" s="57">
        <f t="shared" si="379"/>
        <v>0.97611219663576054</v>
      </c>
      <c r="Q3068" s="68">
        <v>611</v>
      </c>
      <c r="R3068" s="68">
        <v>1661</v>
      </c>
      <c r="S3068" s="72">
        <f t="shared" si="380"/>
        <v>59.132857461944127</v>
      </c>
    </row>
    <row r="3069" spans="1:19" x14ac:dyDescent="0.25">
      <c r="A3069" s="68">
        <f t="shared" si="383"/>
        <v>3067</v>
      </c>
      <c r="B3069" s="68" t="s">
        <v>1804</v>
      </c>
      <c r="C3069" s="68" t="s">
        <v>1805</v>
      </c>
      <c r="D3069" s="68" t="s">
        <v>2399</v>
      </c>
      <c r="E3069" s="68" t="str">
        <f t="shared" si="381"/>
        <v>AD</v>
      </c>
      <c r="F3069" s="68" t="s">
        <v>1803</v>
      </c>
      <c r="G3069" s="68">
        <f t="shared" si="382"/>
        <v>203</v>
      </c>
      <c r="H3069" s="68">
        <f t="shared" si="384"/>
        <v>1</v>
      </c>
      <c r="I3069" s="68" t="str">
        <f t="shared" si="377"/>
        <v>203_1_AD</v>
      </c>
      <c r="J3069" s="60">
        <v>27.096411982399001</v>
      </c>
      <c r="K3069" s="60">
        <v>50.651074907965999</v>
      </c>
      <c r="L3069" s="60">
        <v>29.738507718500699</v>
      </c>
      <c r="M3069" s="68">
        <v>38</v>
      </c>
      <c r="N3069" s="70">
        <f t="shared" si="378"/>
        <v>0.45544554455445546</v>
      </c>
      <c r="O3069" s="71">
        <v>289411765.11999899</v>
      </c>
      <c r="P3069" s="57">
        <f t="shared" si="379"/>
        <v>0.54608651596103175</v>
      </c>
      <c r="Q3069" s="68">
        <v>92</v>
      </c>
      <c r="R3069" s="68">
        <v>144</v>
      </c>
      <c r="S3069" s="72">
        <f t="shared" si="380"/>
        <v>35.828664869621896</v>
      </c>
    </row>
    <row r="3070" spans="1:19" x14ac:dyDescent="0.25">
      <c r="A3070" s="68">
        <f t="shared" si="383"/>
        <v>3068</v>
      </c>
      <c r="B3070" s="68" t="s">
        <v>1804</v>
      </c>
      <c r="C3070" s="68" t="s">
        <v>1805</v>
      </c>
      <c r="D3070" s="68" t="s">
        <v>2456</v>
      </c>
      <c r="E3070" s="68" t="str">
        <f t="shared" si="381"/>
        <v>AR</v>
      </c>
      <c r="F3070" s="68" t="s">
        <v>1803</v>
      </c>
      <c r="G3070" s="68">
        <f t="shared" si="382"/>
        <v>203</v>
      </c>
      <c r="H3070" s="68">
        <f t="shared" si="384"/>
        <v>1</v>
      </c>
      <c r="I3070" s="68" t="str">
        <f t="shared" si="377"/>
        <v>203_1_AR</v>
      </c>
      <c r="J3070" s="60">
        <v>37.363709558731898</v>
      </c>
      <c r="K3070" s="60">
        <v>38.365847685903098</v>
      </c>
      <c r="L3070" s="60">
        <v>33.252920885992999</v>
      </c>
      <c r="M3070" s="68">
        <v>8</v>
      </c>
      <c r="N3070" s="70">
        <f t="shared" si="378"/>
        <v>3.9603960396039604E-2</v>
      </c>
      <c r="O3070" s="71">
        <v>50401707.677859403</v>
      </c>
      <c r="P3070" s="57">
        <f t="shared" si="379"/>
        <v>9.5102190931583105E-2</v>
      </c>
      <c r="Q3070" s="68">
        <v>8</v>
      </c>
      <c r="R3070" s="68">
        <v>18</v>
      </c>
      <c r="S3070" s="72">
        <f t="shared" si="380"/>
        <v>36.327492710209334</v>
      </c>
    </row>
    <row r="3071" spans="1:19" x14ac:dyDescent="0.25">
      <c r="A3071" s="68">
        <f t="shared" si="383"/>
        <v>3069</v>
      </c>
      <c r="B3071" s="68" t="s">
        <v>1804</v>
      </c>
      <c r="C3071" s="68" t="s">
        <v>1805</v>
      </c>
      <c r="D3071" s="68" t="s">
        <v>3088</v>
      </c>
      <c r="E3071" s="68" t="str">
        <f t="shared" si="381"/>
        <v>SERV</v>
      </c>
      <c r="F3071" s="68" t="s">
        <v>1803</v>
      </c>
      <c r="G3071" s="68">
        <f t="shared" si="382"/>
        <v>203</v>
      </c>
      <c r="H3071" s="68">
        <f t="shared" si="384"/>
        <v>1</v>
      </c>
      <c r="I3071" s="68" t="str">
        <f t="shared" si="377"/>
        <v>203_1_SERV</v>
      </c>
      <c r="J3071" s="60">
        <v>14.862403874303</v>
      </c>
      <c r="K3071" s="60">
        <v>55.681278290978398</v>
      </c>
      <c r="L3071" s="60">
        <v>44.595656359948698</v>
      </c>
      <c r="M3071" s="68">
        <v>125</v>
      </c>
      <c r="N3071" s="70">
        <f t="shared" si="378"/>
        <v>0.50495049504950495</v>
      </c>
      <c r="O3071" s="71">
        <v>190160728.47073901</v>
      </c>
      <c r="P3071" s="57">
        <f t="shared" si="379"/>
        <v>0.35881129310738508</v>
      </c>
      <c r="Q3071" s="68">
        <v>102</v>
      </c>
      <c r="R3071" s="68">
        <v>165</v>
      </c>
      <c r="S3071" s="72">
        <f t="shared" si="380"/>
        <v>38.379779508410031</v>
      </c>
    </row>
    <row r="3072" spans="1:19" x14ac:dyDescent="0.25">
      <c r="A3072" s="68">
        <f t="shared" si="383"/>
        <v>3070</v>
      </c>
      <c r="B3072" s="68" t="s">
        <v>1516</v>
      </c>
      <c r="C3072" s="68" t="s">
        <v>1517</v>
      </c>
      <c r="D3072" s="68" t="s">
        <v>2399</v>
      </c>
      <c r="E3072" s="68" t="str">
        <f t="shared" si="381"/>
        <v>AD</v>
      </c>
      <c r="F3072" s="68" t="s">
        <v>1515</v>
      </c>
      <c r="G3072" s="68">
        <f t="shared" si="382"/>
        <v>204</v>
      </c>
      <c r="H3072" s="68">
        <f t="shared" si="384"/>
        <v>1</v>
      </c>
      <c r="I3072" s="68" t="str">
        <f t="shared" si="377"/>
        <v>204_1_AD</v>
      </c>
      <c r="J3072" s="60">
        <v>28.288700153521699</v>
      </c>
      <c r="K3072" s="60">
        <v>52.779851409523999</v>
      </c>
      <c r="L3072" s="60">
        <v>36.738721335859601</v>
      </c>
      <c r="M3072" s="68">
        <v>24</v>
      </c>
      <c r="N3072" s="70">
        <f t="shared" si="378"/>
        <v>0.22222222222222221</v>
      </c>
      <c r="O3072" s="71">
        <v>31100245.174340799</v>
      </c>
      <c r="P3072" s="57">
        <f t="shared" si="379"/>
        <v>0.14407621561580891</v>
      </c>
      <c r="Q3072" s="68">
        <v>20</v>
      </c>
      <c r="R3072" s="68">
        <v>28</v>
      </c>
      <c r="S3072" s="72">
        <f t="shared" si="380"/>
        <v>39.269090966301768</v>
      </c>
    </row>
    <row r="3073" spans="1:19" x14ac:dyDescent="0.25">
      <c r="A3073" s="68">
        <f t="shared" si="383"/>
        <v>3071</v>
      </c>
      <c r="B3073" s="68" t="s">
        <v>1516</v>
      </c>
      <c r="C3073" s="68" t="s">
        <v>1517</v>
      </c>
      <c r="D3073" s="68" t="s">
        <v>3088</v>
      </c>
      <c r="E3073" s="68" t="str">
        <f t="shared" si="381"/>
        <v>SERV</v>
      </c>
      <c r="F3073" s="68" t="s">
        <v>1515</v>
      </c>
      <c r="G3073" s="68">
        <f t="shared" si="382"/>
        <v>204</v>
      </c>
      <c r="H3073" s="68">
        <f t="shared" si="384"/>
        <v>1</v>
      </c>
      <c r="I3073" s="68" t="str">
        <f t="shared" si="377"/>
        <v>204_1_SERV</v>
      </c>
      <c r="J3073" s="60">
        <v>25.8326226340026</v>
      </c>
      <c r="K3073" s="60">
        <v>51.769124489337599</v>
      </c>
      <c r="L3073" s="60">
        <v>18.199761821420498</v>
      </c>
      <c r="M3073" s="68">
        <v>133</v>
      </c>
      <c r="N3073" s="70">
        <f t="shared" si="378"/>
        <v>0.77777777777777779</v>
      </c>
      <c r="O3073" s="71">
        <v>184759430.49393299</v>
      </c>
      <c r="P3073" s="57">
        <f t="shared" si="379"/>
        <v>0.85592378438419103</v>
      </c>
      <c r="Q3073" s="68">
        <v>70</v>
      </c>
      <c r="R3073" s="68">
        <v>133</v>
      </c>
      <c r="S3073" s="72">
        <f t="shared" si="380"/>
        <v>31.933836314920232</v>
      </c>
    </row>
    <row r="3074" spans="1:19" x14ac:dyDescent="0.25">
      <c r="A3074" s="68">
        <f t="shared" si="383"/>
        <v>3072</v>
      </c>
      <c r="B3074" s="68" t="s">
        <v>1536</v>
      </c>
      <c r="C3074" s="68" t="s">
        <v>2615</v>
      </c>
      <c r="D3074" s="68" t="s">
        <v>2860</v>
      </c>
      <c r="E3074" s="68" t="str">
        <f t="shared" si="381"/>
        <v>OP</v>
      </c>
      <c r="F3074" s="68" t="s">
        <v>2614</v>
      </c>
      <c r="G3074" s="68">
        <f t="shared" si="382"/>
        <v>205</v>
      </c>
      <c r="H3074" s="68">
        <f t="shared" si="384"/>
        <v>1</v>
      </c>
      <c r="I3074" s="68" t="str">
        <f t="shared" si="377"/>
        <v>205_1_OP</v>
      </c>
      <c r="J3074" s="60">
        <v>13.1998084316792</v>
      </c>
      <c r="K3074" s="60">
        <v>64.761696355502195</v>
      </c>
      <c r="L3074" s="60">
        <v>41.4071629027044</v>
      </c>
      <c r="M3074" s="68">
        <v>147</v>
      </c>
      <c r="N3074" s="70">
        <f t="shared" si="378"/>
        <v>0.64102564102564108</v>
      </c>
      <c r="O3074" s="71">
        <v>583542863.85999894</v>
      </c>
      <c r="P3074" s="57">
        <f t="shared" si="379"/>
        <v>0.91650951811679016</v>
      </c>
      <c r="Q3074" s="68">
        <v>75</v>
      </c>
      <c r="R3074" s="68">
        <v>148</v>
      </c>
      <c r="S3074" s="72">
        <f t="shared" si="380"/>
        <v>39.789555896628599</v>
      </c>
    </row>
    <row r="3075" spans="1:19" x14ac:dyDescent="0.25">
      <c r="A3075" s="68">
        <f t="shared" si="383"/>
        <v>3073</v>
      </c>
      <c r="B3075" s="68" t="s">
        <v>1536</v>
      </c>
      <c r="C3075" s="68" t="s">
        <v>2615</v>
      </c>
      <c r="D3075" s="68" t="s">
        <v>2893</v>
      </c>
      <c r="E3075" s="68" t="str">
        <f t="shared" si="381"/>
        <v>SOP</v>
      </c>
      <c r="F3075" s="68" t="s">
        <v>2614</v>
      </c>
      <c r="G3075" s="68">
        <f t="shared" si="382"/>
        <v>205</v>
      </c>
      <c r="H3075" s="68">
        <f t="shared" si="384"/>
        <v>1</v>
      </c>
      <c r="I3075" s="68" t="str">
        <f t="shared" ref="I3075:I3138" si="385">CONCATENATE(G3075,"_",H3075,"_",E3075)</f>
        <v>205_1_SOP</v>
      </c>
      <c r="J3075" s="60">
        <v>42.630911540923002</v>
      </c>
      <c r="K3075" s="60">
        <v>53.516864659726401</v>
      </c>
      <c r="L3075" s="60">
        <v>59.099305231074801</v>
      </c>
      <c r="M3075" s="68">
        <v>87</v>
      </c>
      <c r="N3075" s="70">
        <f t="shared" ref="N3075:N3138" si="386">Q3075/SUMIF($C$3:$C$3832,C3075,$Q$3:$Q$3832)</f>
        <v>0.35897435897435898</v>
      </c>
      <c r="O3075" s="71">
        <v>53158504.020000003</v>
      </c>
      <c r="P3075" s="57">
        <f t="shared" ref="P3075:P3138" si="387">O3075/SUMIF($C$3:$C$3832,C3075,$O$3:$O$3832)</f>
        <v>8.3490481883209886E-2</v>
      </c>
      <c r="Q3075" s="68">
        <v>42</v>
      </c>
      <c r="R3075" s="68">
        <v>87</v>
      </c>
      <c r="S3075" s="72">
        <f t="shared" ref="S3075:S3138" si="388">AVERAGE(J3075:L3075)</f>
        <v>51.749027143908073</v>
      </c>
    </row>
    <row r="3076" spans="1:19" x14ac:dyDescent="0.25">
      <c r="A3076" s="68">
        <f t="shared" si="383"/>
        <v>3074</v>
      </c>
      <c r="B3076" s="68" t="s">
        <v>1536</v>
      </c>
      <c r="C3076" s="68" t="s">
        <v>1537</v>
      </c>
      <c r="D3076" s="68" t="s">
        <v>2399</v>
      </c>
      <c r="E3076" s="68" t="str">
        <f t="shared" ref="E3076:E3139" si="389">IF(D3076="Adquisiciones","AD",IF(D3076="Arrendamientos","AR",IF(D3076="Servicios","SERV",IF(D3076="Obra pública","OP",IF(D3076="Servicios relacionados con la OP","SOP","")))))</f>
        <v>AD</v>
      </c>
      <c r="F3076" s="68" t="s">
        <v>1535</v>
      </c>
      <c r="G3076" s="68">
        <f t="shared" ref="G3076:G3139" si="390">IF(B3076&lt;&gt;B3075,G3075+1,G3075)</f>
        <v>205</v>
      </c>
      <c r="H3076" s="68">
        <f t="shared" si="384"/>
        <v>2</v>
      </c>
      <c r="I3076" s="68" t="str">
        <f t="shared" si="385"/>
        <v>205_2_AD</v>
      </c>
      <c r="J3076" s="60">
        <v>35.689801132649798</v>
      </c>
      <c r="K3076" s="60">
        <v>53.116737274015797</v>
      </c>
      <c r="L3076" s="60">
        <v>28.121797192464999</v>
      </c>
      <c r="M3076" s="68">
        <v>35</v>
      </c>
      <c r="N3076" s="70">
        <f t="shared" si="386"/>
        <v>0.46341463414634149</v>
      </c>
      <c r="O3076" s="71">
        <v>3096708.57</v>
      </c>
      <c r="P3076" s="57">
        <f t="shared" si="387"/>
        <v>4.8373921827160736E-2</v>
      </c>
      <c r="Q3076" s="68">
        <v>19</v>
      </c>
      <c r="R3076" s="68">
        <v>37</v>
      </c>
      <c r="S3076" s="72">
        <f t="shared" si="388"/>
        <v>38.976111866376861</v>
      </c>
    </row>
    <row r="3077" spans="1:19" x14ac:dyDescent="0.25">
      <c r="A3077" s="68">
        <f t="shared" ref="A3077:A3140" si="391">A3076+1</f>
        <v>3075</v>
      </c>
      <c r="B3077" s="68" t="s">
        <v>1536</v>
      </c>
      <c r="C3077" s="68" t="s">
        <v>1537</v>
      </c>
      <c r="D3077" s="68" t="s">
        <v>3088</v>
      </c>
      <c r="E3077" s="68" t="str">
        <f t="shared" si="389"/>
        <v>SERV</v>
      </c>
      <c r="F3077" s="68" t="s">
        <v>1535</v>
      </c>
      <c r="G3077" s="68">
        <f t="shared" si="390"/>
        <v>205</v>
      </c>
      <c r="H3077" s="68">
        <f t="shared" si="384"/>
        <v>2</v>
      </c>
      <c r="I3077" s="68" t="str">
        <f t="shared" si="385"/>
        <v>205_2_SERV</v>
      </c>
      <c r="J3077" s="60">
        <v>55.0229134373119</v>
      </c>
      <c r="K3077" s="60">
        <v>86.421397199748498</v>
      </c>
      <c r="L3077" s="60">
        <v>61.338289662072803</v>
      </c>
      <c r="M3077" s="68">
        <v>36</v>
      </c>
      <c r="N3077" s="70">
        <f t="shared" si="386"/>
        <v>0.36585365853658536</v>
      </c>
      <c r="O3077" s="71">
        <v>8122752.8700000001</v>
      </c>
      <c r="P3077" s="57">
        <f t="shared" si="387"/>
        <v>0.12688614490924652</v>
      </c>
      <c r="Q3077" s="68">
        <v>15</v>
      </c>
      <c r="R3077" s="68">
        <v>41</v>
      </c>
      <c r="S3077" s="72">
        <f t="shared" si="388"/>
        <v>67.594200099711074</v>
      </c>
    </row>
    <row r="3078" spans="1:19" x14ac:dyDescent="0.25">
      <c r="A3078" s="68">
        <f t="shared" si="391"/>
        <v>3076</v>
      </c>
      <c r="B3078" s="68" t="s">
        <v>1536</v>
      </c>
      <c r="C3078" s="68" t="s">
        <v>1537</v>
      </c>
      <c r="D3078" s="68" t="s">
        <v>2893</v>
      </c>
      <c r="E3078" s="68" t="str">
        <f t="shared" si="389"/>
        <v>SOP</v>
      </c>
      <c r="F3078" s="68" t="s">
        <v>1535</v>
      </c>
      <c r="G3078" s="68">
        <f t="shared" si="390"/>
        <v>205</v>
      </c>
      <c r="H3078" s="68">
        <f t="shared" si="384"/>
        <v>2</v>
      </c>
      <c r="I3078" s="68" t="str">
        <f t="shared" si="385"/>
        <v>205_2_SOP</v>
      </c>
      <c r="J3078" s="60">
        <v>61.661699592483998</v>
      </c>
      <c r="K3078" s="60">
        <v>66.782173416384694</v>
      </c>
      <c r="L3078" s="60">
        <v>65.872610859573996</v>
      </c>
      <c r="M3078" s="68">
        <v>10</v>
      </c>
      <c r="N3078" s="70">
        <f t="shared" si="386"/>
        <v>0.17073170731707318</v>
      </c>
      <c r="O3078" s="71">
        <v>52796612.780000001</v>
      </c>
      <c r="P3078" s="57">
        <f t="shared" si="387"/>
        <v>0.82473993326359274</v>
      </c>
      <c r="Q3078" s="68">
        <v>7</v>
      </c>
      <c r="R3078" s="68">
        <v>10</v>
      </c>
      <c r="S3078" s="72">
        <f t="shared" si="388"/>
        <v>64.772161289480906</v>
      </c>
    </row>
    <row r="3079" spans="1:19" x14ac:dyDescent="0.25">
      <c r="A3079" s="68">
        <f t="shared" si="391"/>
        <v>3077</v>
      </c>
      <c r="B3079" s="68" t="s">
        <v>1667</v>
      </c>
      <c r="C3079" s="68" t="s">
        <v>1668</v>
      </c>
      <c r="D3079" s="68" t="s">
        <v>2399</v>
      </c>
      <c r="E3079" s="68" t="str">
        <f t="shared" si="389"/>
        <v>AD</v>
      </c>
      <c r="F3079" s="68" t="s">
        <v>1666</v>
      </c>
      <c r="G3079" s="68">
        <f t="shared" si="390"/>
        <v>206</v>
      </c>
      <c r="H3079" s="68">
        <f t="shared" si="384"/>
        <v>1</v>
      </c>
      <c r="I3079" s="68" t="str">
        <f t="shared" si="385"/>
        <v>206_1_AD</v>
      </c>
      <c r="J3079" s="60">
        <v>18.5952580991788</v>
      </c>
      <c r="K3079" s="60">
        <v>48.591463742085402</v>
      </c>
      <c r="L3079" s="60">
        <v>79.525471022648603</v>
      </c>
      <c r="M3079" s="68">
        <v>225</v>
      </c>
      <c r="N3079" s="70">
        <f t="shared" si="386"/>
        <v>0.36311787072243346</v>
      </c>
      <c r="O3079" s="71">
        <v>1389726197.0251</v>
      </c>
      <c r="P3079" s="57">
        <f t="shared" si="387"/>
        <v>0.15263366125132949</v>
      </c>
      <c r="Q3079" s="68">
        <v>191</v>
      </c>
      <c r="R3079" s="68">
        <v>254</v>
      </c>
      <c r="S3079" s="72">
        <f t="shared" si="388"/>
        <v>48.904064287970932</v>
      </c>
    </row>
    <row r="3080" spans="1:19" x14ac:dyDescent="0.25">
      <c r="A3080" s="68">
        <f t="shared" si="391"/>
        <v>3078</v>
      </c>
      <c r="B3080" s="68" t="s">
        <v>1667</v>
      </c>
      <c r="C3080" s="68" t="s">
        <v>1668</v>
      </c>
      <c r="D3080" s="68" t="s">
        <v>3088</v>
      </c>
      <c r="E3080" s="68" t="str">
        <f t="shared" si="389"/>
        <v>SERV</v>
      </c>
      <c r="F3080" s="68" t="s">
        <v>1666</v>
      </c>
      <c r="G3080" s="68">
        <f t="shared" si="390"/>
        <v>206</v>
      </c>
      <c r="H3080" s="68">
        <f t="shared" si="384"/>
        <v>1</v>
      </c>
      <c r="I3080" s="68" t="str">
        <f t="shared" si="385"/>
        <v>206_1_SERV</v>
      </c>
      <c r="J3080" s="60">
        <v>22.896311116584801</v>
      </c>
      <c r="K3080" s="60">
        <v>53.620163841723198</v>
      </c>
      <c r="L3080" s="60">
        <v>46.412473135957498</v>
      </c>
      <c r="M3080" s="68">
        <v>547</v>
      </c>
      <c r="N3080" s="70">
        <f t="shared" si="386"/>
        <v>0.63688212927756649</v>
      </c>
      <c r="O3080" s="71">
        <v>7715252256.82166</v>
      </c>
      <c r="P3080" s="57">
        <f t="shared" si="387"/>
        <v>0.84736633874867051</v>
      </c>
      <c r="Q3080" s="68">
        <v>335</v>
      </c>
      <c r="R3080" s="68">
        <v>556</v>
      </c>
      <c r="S3080" s="72">
        <f t="shared" si="388"/>
        <v>40.976316031421831</v>
      </c>
    </row>
    <row r="3081" spans="1:19" x14ac:dyDescent="0.25">
      <c r="A3081" s="68">
        <f t="shared" si="391"/>
        <v>3079</v>
      </c>
      <c r="B3081" s="68" t="s">
        <v>219</v>
      </c>
      <c r="C3081" s="68" t="s">
        <v>2340</v>
      </c>
      <c r="D3081" s="68" t="s">
        <v>2399</v>
      </c>
      <c r="E3081" s="68" t="str">
        <f t="shared" si="389"/>
        <v>AD</v>
      </c>
      <c r="F3081" s="68">
        <v>2000997</v>
      </c>
      <c r="G3081" s="68">
        <f t="shared" si="390"/>
        <v>207</v>
      </c>
      <c r="H3081" s="68">
        <f t="shared" ref="H3081:H3144" si="392">IF(B3081&lt;&gt;B3080,1,IF(C3081&lt;&gt;C3080,H3080+1,H3080))</f>
        <v>1</v>
      </c>
      <c r="I3081" s="68" t="str">
        <f t="shared" si="385"/>
        <v>207_1_AD</v>
      </c>
      <c r="J3081" s="60">
        <v>31.471640429960399</v>
      </c>
      <c r="K3081" s="60">
        <v>90.366013780420303</v>
      </c>
      <c r="L3081" s="60">
        <v>47.166902471455302</v>
      </c>
      <c r="M3081" s="68">
        <v>35</v>
      </c>
      <c r="N3081" s="70">
        <f t="shared" si="386"/>
        <v>1</v>
      </c>
      <c r="O3081" s="71">
        <v>38968304.759999998</v>
      </c>
      <c r="P3081" s="57">
        <f t="shared" si="387"/>
        <v>1</v>
      </c>
      <c r="Q3081" s="68">
        <v>36</v>
      </c>
      <c r="R3081" s="68">
        <v>44</v>
      </c>
      <c r="S3081" s="72">
        <f t="shared" si="388"/>
        <v>56.334852227278667</v>
      </c>
    </row>
    <row r="3082" spans="1:19" x14ac:dyDescent="0.25">
      <c r="A3082" s="68">
        <f t="shared" si="391"/>
        <v>3080</v>
      </c>
      <c r="B3082" s="68" t="s">
        <v>219</v>
      </c>
      <c r="C3082" s="68" t="s">
        <v>220</v>
      </c>
      <c r="D3082" s="68" t="s">
        <v>2399</v>
      </c>
      <c r="E3082" s="68" t="str">
        <f t="shared" si="389"/>
        <v>AD</v>
      </c>
      <c r="F3082" s="68">
        <v>2000999</v>
      </c>
      <c r="G3082" s="68">
        <f t="shared" si="390"/>
        <v>207</v>
      </c>
      <c r="H3082" s="68">
        <f t="shared" si="392"/>
        <v>2</v>
      </c>
      <c r="I3082" s="68" t="str">
        <f t="shared" si="385"/>
        <v>207_2_AD</v>
      </c>
      <c r="J3082" s="60">
        <v>18.403157790048201</v>
      </c>
      <c r="K3082" s="60">
        <v>31.840114237103901</v>
      </c>
      <c r="L3082" s="60">
        <v>47.518683193140099</v>
      </c>
      <c r="M3082" s="68">
        <v>156</v>
      </c>
      <c r="N3082" s="70">
        <f t="shared" si="386"/>
        <v>0.41339491916859122</v>
      </c>
      <c r="O3082" s="71">
        <v>213369928.26181599</v>
      </c>
      <c r="P3082" s="57">
        <f t="shared" si="387"/>
        <v>8.3478729955513267E-2</v>
      </c>
      <c r="Q3082" s="68">
        <v>179</v>
      </c>
      <c r="R3082" s="68">
        <v>263</v>
      </c>
      <c r="S3082" s="72">
        <f t="shared" si="388"/>
        <v>32.587318406764069</v>
      </c>
    </row>
    <row r="3083" spans="1:19" x14ac:dyDescent="0.25">
      <c r="A3083" s="68">
        <f t="shared" si="391"/>
        <v>3081</v>
      </c>
      <c r="B3083" s="68" t="s">
        <v>219</v>
      </c>
      <c r="C3083" s="68" t="s">
        <v>220</v>
      </c>
      <c r="D3083" s="68" t="s">
        <v>2456</v>
      </c>
      <c r="E3083" s="68" t="str">
        <f t="shared" si="389"/>
        <v>AR</v>
      </c>
      <c r="F3083" s="68">
        <v>2000999</v>
      </c>
      <c r="G3083" s="68">
        <f t="shared" si="390"/>
        <v>207</v>
      </c>
      <c r="H3083" s="68">
        <f t="shared" si="392"/>
        <v>2</v>
      </c>
      <c r="I3083" s="68" t="str">
        <f t="shared" si="385"/>
        <v>207_2_AR</v>
      </c>
      <c r="J3083" s="60">
        <v>52.959210574124903</v>
      </c>
      <c r="K3083" s="60">
        <v>5.8090496013930801</v>
      </c>
      <c r="L3083" s="60">
        <v>38.351194797575502</v>
      </c>
      <c r="M3083" s="68">
        <v>4</v>
      </c>
      <c r="N3083" s="70">
        <f t="shared" si="386"/>
        <v>6.9284064665127024E-3</v>
      </c>
      <c r="O3083" s="71">
        <v>55527512.289999999</v>
      </c>
      <c r="P3083" s="57">
        <f t="shared" si="387"/>
        <v>2.1724552477097519E-2</v>
      </c>
      <c r="Q3083" s="68">
        <v>3</v>
      </c>
      <c r="R3083" s="68">
        <v>4</v>
      </c>
      <c r="S3083" s="72">
        <f t="shared" si="388"/>
        <v>32.373151657697825</v>
      </c>
    </row>
    <row r="3084" spans="1:19" x14ac:dyDescent="0.25">
      <c r="A3084" s="68">
        <f t="shared" si="391"/>
        <v>3082</v>
      </c>
      <c r="B3084" s="68" t="s">
        <v>219</v>
      </c>
      <c r="C3084" s="68" t="s">
        <v>220</v>
      </c>
      <c r="D3084" s="68" t="s">
        <v>3088</v>
      </c>
      <c r="E3084" s="68" t="str">
        <f t="shared" si="389"/>
        <v>SERV</v>
      </c>
      <c r="F3084" s="68">
        <v>2000999</v>
      </c>
      <c r="G3084" s="68">
        <f t="shared" si="390"/>
        <v>207</v>
      </c>
      <c r="H3084" s="68">
        <f t="shared" si="392"/>
        <v>2</v>
      </c>
      <c r="I3084" s="68" t="str">
        <f t="shared" si="385"/>
        <v>207_2_SERV</v>
      </c>
      <c r="J3084" s="60">
        <v>26.6855074422207</v>
      </c>
      <c r="K3084" s="60">
        <v>29.702483700575101</v>
      </c>
      <c r="L3084" s="60">
        <v>37.554342346222299</v>
      </c>
      <c r="M3084" s="68">
        <v>493</v>
      </c>
      <c r="N3084" s="70">
        <f t="shared" si="386"/>
        <v>0.57967667436489612</v>
      </c>
      <c r="O3084" s="71">
        <v>2287082129.0406199</v>
      </c>
      <c r="P3084" s="57">
        <f t="shared" si="387"/>
        <v>0.89479671756738921</v>
      </c>
      <c r="Q3084" s="68">
        <v>251</v>
      </c>
      <c r="R3084" s="68">
        <v>518</v>
      </c>
      <c r="S3084" s="72">
        <f t="shared" si="388"/>
        <v>31.314111163006032</v>
      </c>
    </row>
    <row r="3085" spans="1:19" x14ac:dyDescent="0.25">
      <c r="A3085" s="68">
        <f t="shared" si="391"/>
        <v>3083</v>
      </c>
      <c r="B3085" s="68" t="s">
        <v>219</v>
      </c>
      <c r="C3085" s="68" t="s">
        <v>2182</v>
      </c>
      <c r="D3085" s="68" t="s">
        <v>2399</v>
      </c>
      <c r="E3085" s="68" t="str">
        <f t="shared" si="389"/>
        <v>AD</v>
      </c>
      <c r="F3085" s="68">
        <v>2000998</v>
      </c>
      <c r="G3085" s="68">
        <f t="shared" si="390"/>
        <v>207</v>
      </c>
      <c r="H3085" s="68">
        <f t="shared" si="392"/>
        <v>3</v>
      </c>
      <c r="I3085" s="68" t="str">
        <f t="shared" si="385"/>
        <v>207_3_AD</v>
      </c>
      <c r="J3085" s="60">
        <v>0</v>
      </c>
      <c r="K3085" s="60">
        <v>44.3301613403722</v>
      </c>
      <c r="L3085" s="60">
        <v>22.207527989301401</v>
      </c>
      <c r="M3085" s="68">
        <v>12</v>
      </c>
      <c r="N3085" s="70">
        <f t="shared" si="386"/>
        <v>1</v>
      </c>
      <c r="O3085" s="71">
        <v>42480193.909999996</v>
      </c>
      <c r="P3085" s="57">
        <f t="shared" si="387"/>
        <v>1</v>
      </c>
      <c r="Q3085" s="68">
        <v>78</v>
      </c>
      <c r="R3085" s="68">
        <v>146</v>
      </c>
      <c r="S3085" s="72">
        <f t="shared" si="388"/>
        <v>22.179229776557865</v>
      </c>
    </row>
    <row r="3086" spans="1:19" x14ac:dyDescent="0.25">
      <c r="A3086" s="68">
        <f t="shared" si="391"/>
        <v>3084</v>
      </c>
      <c r="B3086" s="68" t="s">
        <v>612</v>
      </c>
      <c r="C3086" s="68" t="s">
        <v>613</v>
      </c>
      <c r="D3086" s="68" t="s">
        <v>2399</v>
      </c>
      <c r="E3086" s="68" t="str">
        <f t="shared" si="389"/>
        <v>AD</v>
      </c>
      <c r="F3086" s="68" t="s">
        <v>611</v>
      </c>
      <c r="G3086" s="68">
        <f t="shared" si="390"/>
        <v>208</v>
      </c>
      <c r="H3086" s="68">
        <f t="shared" si="392"/>
        <v>1</v>
      </c>
      <c r="I3086" s="68" t="str">
        <f t="shared" si="385"/>
        <v>208_1_AD</v>
      </c>
      <c r="J3086" s="60">
        <v>15.9618611614582</v>
      </c>
      <c r="K3086" s="60">
        <v>67.023995499510306</v>
      </c>
      <c r="L3086" s="60">
        <v>84.345443133263302</v>
      </c>
      <c r="M3086" s="68">
        <v>184</v>
      </c>
      <c r="N3086" s="70">
        <f t="shared" si="386"/>
        <v>0.77611940298507465</v>
      </c>
      <c r="O3086" s="71">
        <v>2265718153.5759902</v>
      </c>
      <c r="P3086" s="57">
        <f t="shared" si="387"/>
        <v>0.79654828076585094</v>
      </c>
      <c r="Q3086" s="68">
        <v>156</v>
      </c>
      <c r="R3086" s="68">
        <v>234</v>
      </c>
      <c r="S3086" s="72">
        <f t="shared" si="388"/>
        <v>55.777099931410611</v>
      </c>
    </row>
    <row r="3087" spans="1:19" x14ac:dyDescent="0.25">
      <c r="A3087" s="68">
        <f t="shared" si="391"/>
        <v>3085</v>
      </c>
      <c r="B3087" s="68" t="s">
        <v>612</v>
      </c>
      <c r="C3087" s="68" t="s">
        <v>613</v>
      </c>
      <c r="D3087" s="68" t="s">
        <v>3088</v>
      </c>
      <c r="E3087" s="68" t="str">
        <f t="shared" si="389"/>
        <v>SERV</v>
      </c>
      <c r="F3087" s="68" t="s">
        <v>611</v>
      </c>
      <c r="G3087" s="68">
        <f t="shared" si="390"/>
        <v>208</v>
      </c>
      <c r="H3087" s="68">
        <f t="shared" si="392"/>
        <v>1</v>
      </c>
      <c r="I3087" s="68" t="str">
        <f t="shared" si="385"/>
        <v>208_1_SERV</v>
      </c>
      <c r="J3087" s="60">
        <v>43.052098550098201</v>
      </c>
      <c r="K3087" s="60">
        <v>69.274117854610495</v>
      </c>
      <c r="L3087" s="60">
        <v>54.354697637268998</v>
      </c>
      <c r="M3087" s="68">
        <v>52</v>
      </c>
      <c r="N3087" s="70">
        <f t="shared" si="386"/>
        <v>0.22388059701492538</v>
      </c>
      <c r="O3087" s="71">
        <v>578702214.00999999</v>
      </c>
      <c r="P3087" s="57">
        <f t="shared" si="387"/>
        <v>0.20345171923414909</v>
      </c>
      <c r="Q3087" s="68">
        <v>45</v>
      </c>
      <c r="R3087" s="68">
        <v>57</v>
      </c>
      <c r="S3087" s="72">
        <f t="shared" si="388"/>
        <v>55.560304680659236</v>
      </c>
    </row>
    <row r="3088" spans="1:19" x14ac:dyDescent="0.25">
      <c r="A3088" s="68">
        <f t="shared" si="391"/>
        <v>3086</v>
      </c>
      <c r="B3088" s="68" t="s">
        <v>1412</v>
      </c>
      <c r="C3088" s="68" t="s">
        <v>2453</v>
      </c>
      <c r="D3088" s="68" t="s">
        <v>2456</v>
      </c>
      <c r="E3088" s="68" t="str">
        <f t="shared" si="389"/>
        <v>AR</v>
      </c>
      <c r="F3088" s="68" t="s">
        <v>2452</v>
      </c>
      <c r="G3088" s="68">
        <f t="shared" si="390"/>
        <v>209</v>
      </c>
      <c r="H3088" s="68">
        <f t="shared" si="392"/>
        <v>1</v>
      </c>
      <c r="I3088" s="68" t="str">
        <f t="shared" si="385"/>
        <v>209_1_AR</v>
      </c>
      <c r="J3088" s="60">
        <v>55.556663168016001</v>
      </c>
      <c r="K3088" s="60">
        <v>48.2817729164966</v>
      </c>
      <c r="L3088" s="60">
        <v>23.429093549064302</v>
      </c>
      <c r="M3088" s="68">
        <v>5</v>
      </c>
      <c r="N3088" s="70">
        <f t="shared" si="386"/>
        <v>1</v>
      </c>
      <c r="O3088" s="71">
        <v>624800</v>
      </c>
      <c r="P3088" s="57">
        <f t="shared" si="387"/>
        <v>1</v>
      </c>
      <c r="Q3088" s="68">
        <v>4</v>
      </c>
      <c r="R3088" s="68">
        <v>5</v>
      </c>
      <c r="S3088" s="72">
        <f t="shared" si="388"/>
        <v>42.422509877858971</v>
      </c>
    </row>
    <row r="3089" spans="1:19" x14ac:dyDescent="0.25">
      <c r="A3089" s="68">
        <f t="shared" si="391"/>
        <v>3087</v>
      </c>
      <c r="B3089" s="68" t="s">
        <v>1412</v>
      </c>
      <c r="C3089" s="68" t="s">
        <v>3061</v>
      </c>
      <c r="D3089" s="68" t="s">
        <v>3088</v>
      </c>
      <c r="E3089" s="68" t="str">
        <f t="shared" si="389"/>
        <v>SERV</v>
      </c>
      <c r="F3089" s="68" t="s">
        <v>3060</v>
      </c>
      <c r="G3089" s="68">
        <f t="shared" si="390"/>
        <v>209</v>
      </c>
      <c r="H3089" s="68">
        <f t="shared" si="392"/>
        <v>2</v>
      </c>
      <c r="I3089" s="68" t="str">
        <f t="shared" si="385"/>
        <v>209_2_SERV</v>
      </c>
      <c r="J3089" s="60">
        <v>83.651734070333106</v>
      </c>
      <c r="K3089" s="60">
        <v>73.543270393801095</v>
      </c>
      <c r="L3089" s="60">
        <v>59.331756612415198</v>
      </c>
      <c r="M3089" s="68">
        <v>11</v>
      </c>
      <c r="N3089" s="70">
        <f t="shared" si="386"/>
        <v>1</v>
      </c>
      <c r="O3089" s="71">
        <v>505268</v>
      </c>
      <c r="P3089" s="57">
        <f t="shared" si="387"/>
        <v>1</v>
      </c>
      <c r="Q3089" s="68">
        <v>3</v>
      </c>
      <c r="R3089" s="68">
        <v>11</v>
      </c>
      <c r="S3089" s="72">
        <f t="shared" si="388"/>
        <v>72.175587025516464</v>
      </c>
    </row>
    <row r="3090" spans="1:19" x14ac:dyDescent="0.25">
      <c r="A3090" s="68">
        <f t="shared" si="391"/>
        <v>3088</v>
      </c>
      <c r="B3090" s="68" t="s">
        <v>1412</v>
      </c>
      <c r="C3090" s="68" t="s">
        <v>2455</v>
      </c>
      <c r="D3090" s="68" t="s">
        <v>2456</v>
      </c>
      <c r="E3090" s="68" t="str">
        <f t="shared" si="389"/>
        <v>AR</v>
      </c>
      <c r="F3090" s="68" t="s">
        <v>2454</v>
      </c>
      <c r="G3090" s="68">
        <f t="shared" si="390"/>
        <v>209</v>
      </c>
      <c r="H3090" s="68">
        <f t="shared" si="392"/>
        <v>3</v>
      </c>
      <c r="I3090" s="68" t="str">
        <f t="shared" si="385"/>
        <v>209_3_AR</v>
      </c>
      <c r="J3090" s="60">
        <v>52.243741611270302</v>
      </c>
      <c r="K3090" s="60">
        <v>35.0648926618235</v>
      </c>
      <c r="L3090" s="60">
        <v>28.635558782189701</v>
      </c>
      <c r="M3090" s="68">
        <v>5</v>
      </c>
      <c r="N3090" s="70">
        <f t="shared" si="386"/>
        <v>1</v>
      </c>
      <c r="O3090" s="71">
        <v>413317.05</v>
      </c>
      <c r="P3090" s="57">
        <f t="shared" si="387"/>
        <v>1</v>
      </c>
      <c r="Q3090" s="68">
        <v>5</v>
      </c>
      <c r="R3090" s="68">
        <v>5</v>
      </c>
      <c r="S3090" s="72">
        <f t="shared" si="388"/>
        <v>38.648064351761171</v>
      </c>
    </row>
    <row r="3091" spans="1:19" x14ac:dyDescent="0.25">
      <c r="A3091" s="68">
        <f t="shared" si="391"/>
        <v>3089</v>
      </c>
      <c r="B3091" s="68" t="s">
        <v>1412</v>
      </c>
      <c r="C3091" s="68" t="s">
        <v>3084</v>
      </c>
      <c r="D3091" s="68" t="s">
        <v>3088</v>
      </c>
      <c r="E3091" s="68" t="str">
        <f t="shared" si="389"/>
        <v>SERV</v>
      </c>
      <c r="F3091" s="68" t="s">
        <v>3083</v>
      </c>
      <c r="G3091" s="68">
        <f t="shared" si="390"/>
        <v>209</v>
      </c>
      <c r="H3091" s="68">
        <f t="shared" si="392"/>
        <v>4</v>
      </c>
      <c r="I3091" s="68" t="str">
        <f t="shared" si="385"/>
        <v>209_4_SERV</v>
      </c>
      <c r="J3091" s="60">
        <v>70.502506113541898</v>
      </c>
      <c r="K3091" s="60">
        <v>40.350471127144097</v>
      </c>
      <c r="L3091" s="60">
        <v>21.204577375568999</v>
      </c>
      <c r="M3091" s="68">
        <v>19</v>
      </c>
      <c r="N3091" s="70">
        <f t="shared" si="386"/>
        <v>1</v>
      </c>
      <c r="O3091" s="71">
        <v>470191</v>
      </c>
      <c r="P3091" s="57">
        <f t="shared" si="387"/>
        <v>1</v>
      </c>
      <c r="Q3091" s="68">
        <v>6</v>
      </c>
      <c r="R3091" s="68">
        <v>19</v>
      </c>
      <c r="S3091" s="72">
        <f t="shared" si="388"/>
        <v>44.019184872084992</v>
      </c>
    </row>
    <row r="3092" spans="1:19" x14ac:dyDescent="0.25">
      <c r="A3092" s="68">
        <f t="shared" si="391"/>
        <v>3090</v>
      </c>
      <c r="B3092" s="68" t="s">
        <v>1412</v>
      </c>
      <c r="C3092" s="68" t="s">
        <v>2446</v>
      </c>
      <c r="D3092" s="68" t="s">
        <v>2456</v>
      </c>
      <c r="E3092" s="68" t="str">
        <f t="shared" si="389"/>
        <v>AR</v>
      </c>
      <c r="F3092" s="68" t="s">
        <v>2445</v>
      </c>
      <c r="G3092" s="68">
        <f t="shared" si="390"/>
        <v>209</v>
      </c>
      <c r="H3092" s="68">
        <f t="shared" si="392"/>
        <v>5</v>
      </c>
      <c r="I3092" s="68" t="str">
        <f t="shared" si="385"/>
        <v>209_5_AR</v>
      </c>
      <c r="J3092" s="60">
        <v>73.376447360807205</v>
      </c>
      <c r="K3092" s="60">
        <v>35.885505945092902</v>
      </c>
      <c r="L3092" s="60">
        <v>23.429093549064302</v>
      </c>
      <c r="M3092" s="68">
        <v>4</v>
      </c>
      <c r="N3092" s="70">
        <f t="shared" si="386"/>
        <v>1</v>
      </c>
      <c r="O3092" s="71">
        <v>589220</v>
      </c>
      <c r="P3092" s="57">
        <f t="shared" si="387"/>
        <v>1</v>
      </c>
      <c r="Q3092" s="68">
        <v>3</v>
      </c>
      <c r="R3092" s="68">
        <v>4</v>
      </c>
      <c r="S3092" s="72">
        <f t="shared" si="388"/>
        <v>44.230348951654804</v>
      </c>
    </row>
    <row r="3093" spans="1:19" x14ac:dyDescent="0.25">
      <c r="A3093" s="68">
        <f t="shared" si="391"/>
        <v>3091</v>
      </c>
      <c r="B3093" s="68" t="s">
        <v>1412</v>
      </c>
      <c r="C3093" s="68" t="s">
        <v>1413</v>
      </c>
      <c r="D3093" s="68" t="s">
        <v>2399</v>
      </c>
      <c r="E3093" s="68" t="str">
        <f t="shared" si="389"/>
        <v>AD</v>
      </c>
      <c r="F3093" s="68" t="s">
        <v>1411</v>
      </c>
      <c r="G3093" s="68">
        <f t="shared" si="390"/>
        <v>209</v>
      </c>
      <c r="H3093" s="68">
        <f t="shared" si="392"/>
        <v>6</v>
      </c>
      <c r="I3093" s="68" t="str">
        <f t="shared" si="385"/>
        <v>209_6_AD</v>
      </c>
      <c r="J3093" s="60">
        <v>26.835897127719299</v>
      </c>
      <c r="K3093" s="60">
        <v>69.810687921083996</v>
      </c>
      <c r="L3093" s="60">
        <v>42.208396232691598</v>
      </c>
      <c r="M3093" s="68">
        <v>86</v>
      </c>
      <c r="N3093" s="70">
        <f t="shared" si="386"/>
        <v>9.187279151943463E-2</v>
      </c>
      <c r="O3093" s="71">
        <v>180787739.199999</v>
      </c>
      <c r="P3093" s="57">
        <f t="shared" si="387"/>
        <v>0.20319554525576969</v>
      </c>
      <c r="Q3093" s="68">
        <v>52</v>
      </c>
      <c r="R3093" s="68">
        <v>89</v>
      </c>
      <c r="S3093" s="72">
        <f t="shared" si="388"/>
        <v>46.284993760498303</v>
      </c>
    </row>
    <row r="3094" spans="1:19" x14ac:dyDescent="0.25">
      <c r="A3094" s="68">
        <f t="shared" si="391"/>
        <v>3092</v>
      </c>
      <c r="B3094" s="68" t="s">
        <v>1412</v>
      </c>
      <c r="C3094" s="68" t="s">
        <v>1413</v>
      </c>
      <c r="D3094" s="68" t="s">
        <v>2456</v>
      </c>
      <c r="E3094" s="68" t="str">
        <f t="shared" si="389"/>
        <v>AR</v>
      </c>
      <c r="F3094" s="68" t="s">
        <v>1411</v>
      </c>
      <c r="G3094" s="68">
        <f t="shared" si="390"/>
        <v>209</v>
      </c>
      <c r="H3094" s="68">
        <f t="shared" si="392"/>
        <v>6</v>
      </c>
      <c r="I3094" s="68" t="str">
        <f t="shared" si="385"/>
        <v>209_6_AR</v>
      </c>
      <c r="J3094" s="60">
        <v>50.653436337056199</v>
      </c>
      <c r="K3094" s="60">
        <v>86.384784915517002</v>
      </c>
      <c r="L3094" s="60">
        <v>79.250683861039505</v>
      </c>
      <c r="M3094" s="68">
        <v>22</v>
      </c>
      <c r="N3094" s="70">
        <f t="shared" si="386"/>
        <v>2.1201413427561839E-2</v>
      </c>
      <c r="O3094" s="71">
        <v>253151518.91</v>
      </c>
      <c r="P3094" s="57">
        <f t="shared" si="387"/>
        <v>0.28452848154895244</v>
      </c>
      <c r="Q3094" s="68">
        <v>12</v>
      </c>
      <c r="R3094" s="68">
        <v>22</v>
      </c>
      <c r="S3094" s="72">
        <f t="shared" si="388"/>
        <v>72.096301704537566</v>
      </c>
    </row>
    <row r="3095" spans="1:19" x14ac:dyDescent="0.25">
      <c r="A3095" s="68">
        <f t="shared" si="391"/>
        <v>3093</v>
      </c>
      <c r="B3095" s="68" t="s">
        <v>1412</v>
      </c>
      <c r="C3095" s="68" t="s">
        <v>1413</v>
      </c>
      <c r="D3095" s="68" t="s">
        <v>3088</v>
      </c>
      <c r="E3095" s="68" t="str">
        <f t="shared" si="389"/>
        <v>SERV</v>
      </c>
      <c r="F3095" s="68" t="s">
        <v>1411</v>
      </c>
      <c r="G3095" s="68">
        <f t="shared" si="390"/>
        <v>209</v>
      </c>
      <c r="H3095" s="68">
        <f t="shared" si="392"/>
        <v>6</v>
      </c>
      <c r="I3095" s="68" t="str">
        <f t="shared" si="385"/>
        <v>209_6_SERV</v>
      </c>
      <c r="J3095" s="60">
        <v>23.595102480236999</v>
      </c>
      <c r="K3095" s="60">
        <v>88.956549065673897</v>
      </c>
      <c r="L3095" s="60">
        <v>49.760310535263301</v>
      </c>
      <c r="M3095" s="68">
        <v>900</v>
      </c>
      <c r="N3095" s="70">
        <f t="shared" si="386"/>
        <v>0.88692579505300351</v>
      </c>
      <c r="O3095" s="71">
        <v>455783688.19000399</v>
      </c>
      <c r="P3095" s="57">
        <f t="shared" si="387"/>
        <v>0.51227597319527785</v>
      </c>
      <c r="Q3095" s="68">
        <v>502</v>
      </c>
      <c r="R3095" s="68">
        <v>908</v>
      </c>
      <c r="S3095" s="72">
        <f t="shared" si="388"/>
        <v>54.103987360391407</v>
      </c>
    </row>
    <row r="3096" spans="1:19" x14ac:dyDescent="0.25">
      <c r="A3096" s="68">
        <f t="shared" si="391"/>
        <v>3094</v>
      </c>
      <c r="B3096" s="68" t="s">
        <v>1412</v>
      </c>
      <c r="C3096" s="68" t="s">
        <v>2310</v>
      </c>
      <c r="D3096" s="68" t="s">
        <v>2399</v>
      </c>
      <c r="E3096" s="68" t="str">
        <f t="shared" si="389"/>
        <v>AD</v>
      </c>
      <c r="F3096" s="68" t="s">
        <v>2309</v>
      </c>
      <c r="G3096" s="68">
        <f t="shared" si="390"/>
        <v>209</v>
      </c>
      <c r="H3096" s="68">
        <f t="shared" si="392"/>
        <v>7</v>
      </c>
      <c r="I3096" s="68" t="str">
        <f t="shared" si="385"/>
        <v>209_7_AD</v>
      </c>
      <c r="J3096" s="60">
        <v>59.5435167053908</v>
      </c>
      <c r="K3096" s="60">
        <v>39.530620429053698</v>
      </c>
      <c r="L3096" s="60">
        <v>4.8090322705796398</v>
      </c>
      <c r="M3096" s="68">
        <v>7</v>
      </c>
      <c r="N3096" s="70">
        <f t="shared" si="386"/>
        <v>1</v>
      </c>
      <c r="O3096" s="71">
        <v>914320.69</v>
      </c>
      <c r="P3096" s="57">
        <f t="shared" si="387"/>
        <v>1</v>
      </c>
      <c r="Q3096" s="68">
        <v>7</v>
      </c>
      <c r="R3096" s="68">
        <v>7</v>
      </c>
      <c r="S3096" s="72">
        <f t="shared" si="388"/>
        <v>34.627723135008047</v>
      </c>
    </row>
    <row r="3097" spans="1:19" x14ac:dyDescent="0.25">
      <c r="A3097" s="68">
        <f t="shared" si="391"/>
        <v>3095</v>
      </c>
      <c r="B3097" s="68" t="s">
        <v>1412</v>
      </c>
      <c r="C3097" s="68" t="s">
        <v>2239</v>
      </c>
      <c r="D3097" s="68" t="s">
        <v>2399</v>
      </c>
      <c r="E3097" s="68" t="str">
        <f t="shared" si="389"/>
        <v>AD</v>
      </c>
      <c r="F3097" s="68" t="s">
        <v>2238</v>
      </c>
      <c r="G3097" s="68">
        <f t="shared" si="390"/>
        <v>209</v>
      </c>
      <c r="H3097" s="68">
        <f t="shared" si="392"/>
        <v>8</v>
      </c>
      <c r="I3097" s="68" t="str">
        <f t="shared" si="385"/>
        <v>209_8_AD</v>
      </c>
      <c r="J3097" s="60">
        <v>39.227901574367102</v>
      </c>
      <c r="K3097" s="60">
        <v>50.303332537027501</v>
      </c>
      <c r="L3097" s="60">
        <v>42.391206320149898</v>
      </c>
      <c r="M3097" s="68">
        <v>15</v>
      </c>
      <c r="N3097" s="70">
        <f t="shared" si="386"/>
        <v>0.32</v>
      </c>
      <c r="O3097" s="71">
        <v>2343514.4900000002</v>
      </c>
      <c r="P3097" s="57">
        <f t="shared" si="387"/>
        <v>0.3252714918939778</v>
      </c>
      <c r="Q3097" s="68">
        <v>8</v>
      </c>
      <c r="R3097" s="68">
        <v>16</v>
      </c>
      <c r="S3097" s="72">
        <f t="shared" si="388"/>
        <v>43.974146810514839</v>
      </c>
    </row>
    <row r="3098" spans="1:19" x14ac:dyDescent="0.25">
      <c r="A3098" s="68">
        <f t="shared" si="391"/>
        <v>3096</v>
      </c>
      <c r="B3098" s="68" t="s">
        <v>1412</v>
      </c>
      <c r="C3098" s="68" t="s">
        <v>2239</v>
      </c>
      <c r="D3098" s="68" t="s">
        <v>3088</v>
      </c>
      <c r="E3098" s="68" t="str">
        <f t="shared" si="389"/>
        <v>SERV</v>
      </c>
      <c r="F3098" s="68" t="s">
        <v>2238</v>
      </c>
      <c r="G3098" s="68">
        <f t="shared" si="390"/>
        <v>209</v>
      </c>
      <c r="H3098" s="68">
        <f t="shared" si="392"/>
        <v>8</v>
      </c>
      <c r="I3098" s="68" t="str">
        <f t="shared" si="385"/>
        <v>209_8_SERV</v>
      </c>
      <c r="J3098" s="60">
        <v>25.414385402941299</v>
      </c>
      <c r="K3098" s="60">
        <v>66.881222186168998</v>
      </c>
      <c r="L3098" s="60">
        <v>47.840043391459197</v>
      </c>
      <c r="M3098" s="68">
        <v>25</v>
      </c>
      <c r="N3098" s="70">
        <f t="shared" si="386"/>
        <v>0.68</v>
      </c>
      <c r="O3098" s="71">
        <v>4861280.7300000004</v>
      </c>
      <c r="P3098" s="57">
        <f t="shared" si="387"/>
        <v>0.67472850810602225</v>
      </c>
      <c r="Q3098" s="68">
        <v>17</v>
      </c>
      <c r="R3098" s="68">
        <v>26</v>
      </c>
      <c r="S3098" s="72">
        <f t="shared" si="388"/>
        <v>46.711883660189834</v>
      </c>
    </row>
    <row r="3099" spans="1:19" x14ac:dyDescent="0.25">
      <c r="A3099" s="68">
        <f t="shared" si="391"/>
        <v>3097</v>
      </c>
      <c r="B3099" s="68" t="s">
        <v>1140</v>
      </c>
      <c r="C3099" s="68" t="s">
        <v>1141</v>
      </c>
      <c r="D3099" s="68" t="s">
        <v>2399</v>
      </c>
      <c r="E3099" s="68" t="str">
        <f t="shared" si="389"/>
        <v>AD</v>
      </c>
      <c r="F3099" s="68" t="s">
        <v>1139</v>
      </c>
      <c r="G3099" s="68">
        <f t="shared" si="390"/>
        <v>210</v>
      </c>
      <c r="H3099" s="68">
        <f t="shared" si="392"/>
        <v>1</v>
      </c>
      <c r="I3099" s="68" t="str">
        <f t="shared" si="385"/>
        <v>210_1_AD</v>
      </c>
      <c r="J3099" s="60">
        <v>34.185889509731503</v>
      </c>
      <c r="K3099" s="60">
        <v>72.172394236589597</v>
      </c>
      <c r="L3099" s="60">
        <v>36.3687702482015</v>
      </c>
      <c r="M3099" s="68">
        <v>15</v>
      </c>
      <c r="N3099" s="70">
        <f t="shared" si="386"/>
        <v>9.1891891891891897E-2</v>
      </c>
      <c r="O3099" s="71">
        <v>29929113.686958998</v>
      </c>
      <c r="P3099" s="57">
        <f t="shared" si="387"/>
        <v>2.3753165706754467E-2</v>
      </c>
      <c r="Q3099" s="68">
        <v>17</v>
      </c>
      <c r="R3099" s="68">
        <v>18</v>
      </c>
      <c r="S3099" s="72">
        <f t="shared" si="388"/>
        <v>47.575684664840857</v>
      </c>
    </row>
    <row r="3100" spans="1:19" x14ac:dyDescent="0.25">
      <c r="A3100" s="68">
        <f t="shared" si="391"/>
        <v>3098</v>
      </c>
      <c r="B3100" s="68" t="s">
        <v>1140</v>
      </c>
      <c r="C3100" s="68" t="s">
        <v>1141</v>
      </c>
      <c r="D3100" s="68" t="s">
        <v>3088</v>
      </c>
      <c r="E3100" s="68" t="str">
        <f t="shared" si="389"/>
        <v>SERV</v>
      </c>
      <c r="F3100" s="68" t="s">
        <v>1139</v>
      </c>
      <c r="G3100" s="68">
        <f t="shared" si="390"/>
        <v>210</v>
      </c>
      <c r="H3100" s="68">
        <f t="shared" si="392"/>
        <v>1</v>
      </c>
      <c r="I3100" s="68" t="str">
        <f t="shared" si="385"/>
        <v>210_1_SERV</v>
      </c>
      <c r="J3100" s="60">
        <v>37.158782805739499</v>
      </c>
      <c r="K3100" s="60">
        <v>85.641228616190105</v>
      </c>
      <c r="L3100" s="60">
        <v>62.165347050878303</v>
      </c>
      <c r="M3100" s="68">
        <v>505</v>
      </c>
      <c r="N3100" s="70">
        <f t="shared" si="386"/>
        <v>0.90810810810810816</v>
      </c>
      <c r="O3100" s="71">
        <v>1230076144.4100001</v>
      </c>
      <c r="P3100" s="57">
        <f t="shared" si="387"/>
        <v>0.97624683429324555</v>
      </c>
      <c r="Q3100" s="68">
        <v>168</v>
      </c>
      <c r="R3100" s="68">
        <v>507</v>
      </c>
      <c r="S3100" s="72">
        <f t="shared" si="388"/>
        <v>61.655119490935967</v>
      </c>
    </row>
    <row r="3101" spans="1:19" x14ac:dyDescent="0.25">
      <c r="A3101" s="68">
        <f t="shared" si="391"/>
        <v>3099</v>
      </c>
      <c r="B3101" s="68" t="s">
        <v>1275</v>
      </c>
      <c r="C3101" s="68" t="s">
        <v>1276</v>
      </c>
      <c r="D3101" s="68" t="s">
        <v>2399</v>
      </c>
      <c r="E3101" s="68" t="str">
        <f t="shared" si="389"/>
        <v>AD</v>
      </c>
      <c r="F3101" s="68" t="s">
        <v>1274</v>
      </c>
      <c r="G3101" s="68">
        <f t="shared" si="390"/>
        <v>211</v>
      </c>
      <c r="H3101" s="68">
        <f t="shared" si="392"/>
        <v>1</v>
      </c>
      <c r="I3101" s="68" t="str">
        <f t="shared" si="385"/>
        <v>211_1_AD</v>
      </c>
      <c r="J3101" s="60">
        <v>16.009432347497</v>
      </c>
      <c r="K3101" s="60">
        <v>45.283322464242502</v>
      </c>
      <c r="L3101" s="60">
        <v>70.347023809811901</v>
      </c>
      <c r="M3101" s="68">
        <v>106</v>
      </c>
      <c r="N3101" s="70">
        <f t="shared" si="386"/>
        <v>0.44298245614035087</v>
      </c>
      <c r="O3101" s="71">
        <v>53698219.030000001</v>
      </c>
      <c r="P3101" s="57">
        <f t="shared" si="387"/>
        <v>0.42041177634926619</v>
      </c>
      <c r="Q3101" s="68">
        <v>101</v>
      </c>
      <c r="R3101" s="68">
        <v>127</v>
      </c>
      <c r="S3101" s="72">
        <f t="shared" si="388"/>
        <v>43.879926207183793</v>
      </c>
    </row>
    <row r="3102" spans="1:19" x14ac:dyDescent="0.25">
      <c r="A3102" s="68">
        <f t="shared" si="391"/>
        <v>3100</v>
      </c>
      <c r="B3102" s="68" t="s">
        <v>1275</v>
      </c>
      <c r="C3102" s="68" t="s">
        <v>1276</v>
      </c>
      <c r="D3102" s="68" t="s">
        <v>3088</v>
      </c>
      <c r="E3102" s="68" t="str">
        <f t="shared" si="389"/>
        <v>SERV</v>
      </c>
      <c r="F3102" s="68" t="s">
        <v>1274</v>
      </c>
      <c r="G3102" s="68">
        <f t="shared" si="390"/>
        <v>211</v>
      </c>
      <c r="H3102" s="68">
        <f t="shared" si="392"/>
        <v>1</v>
      </c>
      <c r="I3102" s="68" t="str">
        <f t="shared" si="385"/>
        <v>211_1_SERV</v>
      </c>
      <c r="J3102" s="60">
        <v>27.251765239173999</v>
      </c>
      <c r="K3102" s="60">
        <v>38.430370679541397</v>
      </c>
      <c r="L3102" s="60">
        <v>52.952307077589502</v>
      </c>
      <c r="M3102" s="68">
        <v>268</v>
      </c>
      <c r="N3102" s="70">
        <f t="shared" si="386"/>
        <v>0.55701754385964908</v>
      </c>
      <c r="O3102" s="71">
        <v>74029456.670000002</v>
      </c>
      <c r="P3102" s="57">
        <f t="shared" si="387"/>
        <v>0.57958822365073381</v>
      </c>
      <c r="Q3102" s="68">
        <v>127</v>
      </c>
      <c r="R3102" s="68">
        <v>274</v>
      </c>
      <c r="S3102" s="72">
        <f t="shared" si="388"/>
        <v>39.54481433210163</v>
      </c>
    </row>
    <row r="3103" spans="1:19" x14ac:dyDescent="0.25">
      <c r="A3103" s="68">
        <f t="shared" si="391"/>
        <v>3101</v>
      </c>
      <c r="B3103" s="68" t="s">
        <v>549</v>
      </c>
      <c r="C3103" s="68" t="s">
        <v>3054</v>
      </c>
      <c r="D3103" s="68" t="s">
        <v>3088</v>
      </c>
      <c r="E3103" s="68" t="str">
        <f t="shared" si="389"/>
        <v>SERV</v>
      </c>
      <c r="F3103" s="69" t="s">
        <v>3053</v>
      </c>
      <c r="G3103" s="68">
        <f t="shared" si="390"/>
        <v>212</v>
      </c>
      <c r="H3103" s="68">
        <f t="shared" si="392"/>
        <v>1</v>
      </c>
      <c r="I3103" s="68" t="str">
        <f t="shared" si="385"/>
        <v>212_1_SERV</v>
      </c>
      <c r="J3103" s="60">
        <v>73.815116358953702</v>
      </c>
      <c r="K3103" s="60">
        <v>58.959905704620503</v>
      </c>
      <c r="L3103" s="60">
        <v>64.601739319431104</v>
      </c>
      <c r="M3103" s="68">
        <v>16</v>
      </c>
      <c r="N3103" s="70">
        <f t="shared" si="386"/>
        <v>1</v>
      </c>
      <c r="O3103" s="71">
        <v>1382673.07</v>
      </c>
      <c r="P3103" s="57">
        <f t="shared" si="387"/>
        <v>1</v>
      </c>
      <c r="Q3103" s="68">
        <v>5</v>
      </c>
      <c r="R3103" s="68">
        <v>16</v>
      </c>
      <c r="S3103" s="72">
        <f t="shared" si="388"/>
        <v>65.79225379433511</v>
      </c>
    </row>
    <row r="3104" spans="1:19" x14ac:dyDescent="0.25">
      <c r="A3104" s="68">
        <f t="shared" si="391"/>
        <v>3102</v>
      </c>
      <c r="B3104" s="68" t="s">
        <v>549</v>
      </c>
      <c r="C3104" s="68" t="s">
        <v>2448</v>
      </c>
      <c r="D3104" s="68" t="s">
        <v>2456</v>
      </c>
      <c r="E3104" s="68" t="str">
        <f t="shared" si="389"/>
        <v>AR</v>
      </c>
      <c r="F3104" s="69" t="s">
        <v>2447</v>
      </c>
      <c r="G3104" s="68">
        <f t="shared" si="390"/>
        <v>212</v>
      </c>
      <c r="H3104" s="68">
        <f t="shared" si="392"/>
        <v>2</v>
      </c>
      <c r="I3104" s="68" t="str">
        <f t="shared" si="385"/>
        <v>212_2_AR</v>
      </c>
      <c r="J3104" s="60">
        <v>74.768018203458695</v>
      </c>
      <c r="K3104" s="60">
        <v>43.792343482164704</v>
      </c>
      <c r="L3104" s="60">
        <v>23.429093549064302</v>
      </c>
      <c r="M3104" s="68">
        <v>4</v>
      </c>
      <c r="N3104" s="70">
        <f t="shared" si="386"/>
        <v>1</v>
      </c>
      <c r="O3104" s="71">
        <v>568121.43999999994</v>
      </c>
      <c r="P3104" s="57">
        <f t="shared" si="387"/>
        <v>1</v>
      </c>
      <c r="Q3104" s="68">
        <v>2</v>
      </c>
      <c r="R3104" s="68">
        <v>4</v>
      </c>
      <c r="S3104" s="72">
        <f t="shared" si="388"/>
        <v>47.32981841156257</v>
      </c>
    </row>
    <row r="3105" spans="1:19" x14ac:dyDescent="0.25">
      <c r="A3105" s="68">
        <f t="shared" si="391"/>
        <v>3103</v>
      </c>
      <c r="B3105" s="68" t="s">
        <v>549</v>
      </c>
      <c r="C3105" s="68" t="s">
        <v>550</v>
      </c>
      <c r="D3105" s="68" t="s">
        <v>2399</v>
      </c>
      <c r="E3105" s="68" t="str">
        <f t="shared" si="389"/>
        <v>AD</v>
      </c>
      <c r="F3105" s="69">
        <v>160</v>
      </c>
      <c r="G3105" s="68">
        <f t="shared" si="390"/>
        <v>212</v>
      </c>
      <c r="H3105" s="68">
        <f t="shared" si="392"/>
        <v>3</v>
      </c>
      <c r="I3105" s="68" t="str">
        <f t="shared" si="385"/>
        <v>212_3_AD</v>
      </c>
      <c r="J3105" s="60">
        <v>27.566146982326099</v>
      </c>
      <c r="K3105" s="60">
        <v>61.3211489818841</v>
      </c>
      <c r="L3105" s="60">
        <v>53.8012379326982</v>
      </c>
      <c r="M3105" s="68">
        <v>267</v>
      </c>
      <c r="N3105" s="70">
        <f t="shared" si="386"/>
        <v>0.42298850574712643</v>
      </c>
      <c r="O3105" s="71">
        <v>179327236.68999901</v>
      </c>
      <c r="P3105" s="57">
        <f t="shared" si="387"/>
        <v>0.13621584845680609</v>
      </c>
      <c r="Q3105" s="68">
        <v>184</v>
      </c>
      <c r="R3105" s="68">
        <v>320</v>
      </c>
      <c r="S3105" s="72">
        <f t="shared" si="388"/>
        <v>47.562844632302792</v>
      </c>
    </row>
    <row r="3106" spans="1:19" x14ac:dyDescent="0.25">
      <c r="A3106" s="68">
        <f t="shared" si="391"/>
        <v>3104</v>
      </c>
      <c r="B3106" s="68" t="s">
        <v>549</v>
      </c>
      <c r="C3106" s="68" t="s">
        <v>550</v>
      </c>
      <c r="D3106" s="68" t="s">
        <v>2456</v>
      </c>
      <c r="E3106" s="68" t="str">
        <f t="shared" si="389"/>
        <v>AR</v>
      </c>
      <c r="F3106" s="69">
        <v>160</v>
      </c>
      <c r="G3106" s="68">
        <f t="shared" si="390"/>
        <v>212</v>
      </c>
      <c r="H3106" s="68">
        <f t="shared" si="392"/>
        <v>3</v>
      </c>
      <c r="I3106" s="68" t="str">
        <f t="shared" si="385"/>
        <v>212_3_AR</v>
      </c>
      <c r="J3106" s="60">
        <v>57.8719337031648</v>
      </c>
      <c r="K3106" s="60">
        <v>32.547009497490102</v>
      </c>
      <c r="L3106" s="60">
        <v>51.981848615213799</v>
      </c>
      <c r="M3106" s="68">
        <v>26</v>
      </c>
      <c r="N3106" s="70">
        <f t="shared" si="386"/>
        <v>4.5977011494252873E-2</v>
      </c>
      <c r="O3106" s="71">
        <v>346090334.28999901</v>
      </c>
      <c r="P3106" s="57">
        <f t="shared" si="387"/>
        <v>0.26288805536833998</v>
      </c>
      <c r="Q3106" s="68">
        <v>20</v>
      </c>
      <c r="R3106" s="68">
        <v>28</v>
      </c>
      <c r="S3106" s="72">
        <f t="shared" si="388"/>
        <v>47.466930605289569</v>
      </c>
    </row>
    <row r="3107" spans="1:19" x14ac:dyDescent="0.25">
      <c r="A3107" s="68">
        <f t="shared" si="391"/>
        <v>3105</v>
      </c>
      <c r="B3107" s="68" t="s">
        <v>549</v>
      </c>
      <c r="C3107" s="68" t="s">
        <v>550</v>
      </c>
      <c r="D3107" s="68" t="s">
        <v>2860</v>
      </c>
      <c r="E3107" s="68" t="str">
        <f t="shared" si="389"/>
        <v>OP</v>
      </c>
      <c r="F3107" s="69">
        <v>160</v>
      </c>
      <c r="G3107" s="68">
        <f t="shared" si="390"/>
        <v>212</v>
      </c>
      <c r="H3107" s="68">
        <f t="shared" si="392"/>
        <v>3</v>
      </c>
      <c r="I3107" s="68" t="str">
        <f t="shared" si="385"/>
        <v>212_3_OP</v>
      </c>
      <c r="J3107" s="60">
        <v>43.114999453103302</v>
      </c>
      <c r="K3107" s="60">
        <v>41.313493759438202</v>
      </c>
      <c r="L3107" s="60">
        <v>39.775424060764898</v>
      </c>
      <c r="M3107" s="68">
        <v>10</v>
      </c>
      <c r="N3107" s="70">
        <f t="shared" si="386"/>
        <v>2.2988505747126436E-2</v>
      </c>
      <c r="O3107" s="71">
        <v>6084129</v>
      </c>
      <c r="P3107" s="57">
        <f t="shared" si="387"/>
        <v>4.621466371493352E-3</v>
      </c>
      <c r="Q3107" s="68">
        <v>10</v>
      </c>
      <c r="R3107" s="68">
        <v>10</v>
      </c>
      <c r="S3107" s="72">
        <f t="shared" si="388"/>
        <v>41.401305757768796</v>
      </c>
    </row>
    <row r="3108" spans="1:19" x14ac:dyDescent="0.25">
      <c r="A3108" s="68">
        <f t="shared" si="391"/>
        <v>3106</v>
      </c>
      <c r="B3108" s="68" t="s">
        <v>549</v>
      </c>
      <c r="C3108" s="68" t="s">
        <v>550</v>
      </c>
      <c r="D3108" s="68" t="s">
        <v>3088</v>
      </c>
      <c r="E3108" s="68" t="str">
        <f t="shared" si="389"/>
        <v>SERV</v>
      </c>
      <c r="F3108" s="69">
        <v>160</v>
      </c>
      <c r="G3108" s="68">
        <f t="shared" si="390"/>
        <v>212</v>
      </c>
      <c r="H3108" s="68">
        <f t="shared" si="392"/>
        <v>3</v>
      </c>
      <c r="I3108" s="68" t="str">
        <f t="shared" si="385"/>
        <v>212_3_SERV</v>
      </c>
      <c r="J3108" s="60">
        <v>26.049657339269402</v>
      </c>
      <c r="K3108" s="60">
        <v>61.444914761594397</v>
      </c>
      <c r="L3108" s="60">
        <v>51.267364681048903</v>
      </c>
      <c r="M3108" s="68">
        <v>349</v>
      </c>
      <c r="N3108" s="70">
        <f t="shared" si="386"/>
        <v>0.50804597701149423</v>
      </c>
      <c r="O3108" s="71">
        <v>784991488.74659503</v>
      </c>
      <c r="P3108" s="57">
        <f t="shared" si="387"/>
        <v>0.59627462980336066</v>
      </c>
      <c r="Q3108" s="68">
        <v>221</v>
      </c>
      <c r="R3108" s="68">
        <v>350</v>
      </c>
      <c r="S3108" s="72">
        <f t="shared" si="388"/>
        <v>46.253978927304239</v>
      </c>
    </row>
    <row r="3109" spans="1:19" x14ac:dyDescent="0.25">
      <c r="A3109" s="68">
        <f t="shared" si="391"/>
        <v>3107</v>
      </c>
      <c r="B3109" s="68" t="s">
        <v>1311</v>
      </c>
      <c r="C3109" s="68" t="s">
        <v>1312</v>
      </c>
      <c r="D3109" s="68" t="s">
        <v>2399</v>
      </c>
      <c r="E3109" s="68" t="str">
        <f t="shared" si="389"/>
        <v>AD</v>
      </c>
      <c r="F3109" s="68" t="s">
        <v>1310</v>
      </c>
      <c r="G3109" s="68">
        <f t="shared" si="390"/>
        <v>213</v>
      </c>
      <c r="H3109" s="68">
        <f t="shared" si="392"/>
        <v>1</v>
      </c>
      <c r="I3109" s="68" t="str">
        <f t="shared" si="385"/>
        <v>213_1_AD</v>
      </c>
      <c r="J3109" s="60">
        <v>18.188678527759201</v>
      </c>
      <c r="K3109" s="60">
        <v>28.554097018013302</v>
      </c>
      <c r="L3109" s="60">
        <v>55.672579973072203</v>
      </c>
      <c r="M3109" s="68">
        <v>163</v>
      </c>
      <c r="N3109" s="70">
        <f t="shared" si="386"/>
        <v>0.2982456140350877</v>
      </c>
      <c r="O3109" s="71">
        <v>251394252.66</v>
      </c>
      <c r="P3109" s="57">
        <f t="shared" si="387"/>
        <v>0.22563915686792355</v>
      </c>
      <c r="Q3109" s="68">
        <v>170</v>
      </c>
      <c r="R3109" s="68">
        <v>250</v>
      </c>
      <c r="S3109" s="72">
        <f t="shared" si="388"/>
        <v>34.138451839614902</v>
      </c>
    </row>
    <row r="3110" spans="1:19" x14ac:dyDescent="0.25">
      <c r="A3110" s="68">
        <f t="shared" si="391"/>
        <v>3108</v>
      </c>
      <c r="B3110" s="68" t="s">
        <v>1311</v>
      </c>
      <c r="C3110" s="68" t="s">
        <v>1312</v>
      </c>
      <c r="D3110" s="68" t="s">
        <v>2456</v>
      </c>
      <c r="E3110" s="68" t="str">
        <f t="shared" si="389"/>
        <v>AR</v>
      </c>
      <c r="F3110" s="68" t="s">
        <v>1310</v>
      </c>
      <c r="G3110" s="68">
        <f t="shared" si="390"/>
        <v>213</v>
      </c>
      <c r="H3110" s="68">
        <f t="shared" si="392"/>
        <v>1</v>
      </c>
      <c r="I3110" s="68" t="str">
        <f t="shared" si="385"/>
        <v>213_1_AR</v>
      </c>
      <c r="J3110" s="60">
        <v>46.932494672513897</v>
      </c>
      <c r="K3110" s="60">
        <v>26.259135490679999</v>
      </c>
      <c r="L3110" s="60">
        <v>45.601396861688599</v>
      </c>
      <c r="M3110" s="68">
        <v>13</v>
      </c>
      <c r="N3110" s="70">
        <f t="shared" si="386"/>
        <v>1.5789473684210527E-2</v>
      </c>
      <c r="O3110" s="71">
        <v>16839822.289999999</v>
      </c>
      <c r="P3110" s="57">
        <f t="shared" si="387"/>
        <v>1.5114598934209642E-2</v>
      </c>
      <c r="Q3110" s="68">
        <v>9</v>
      </c>
      <c r="R3110" s="68">
        <v>13</v>
      </c>
      <c r="S3110" s="72">
        <f t="shared" si="388"/>
        <v>39.597675674960833</v>
      </c>
    </row>
    <row r="3111" spans="1:19" x14ac:dyDescent="0.25">
      <c r="A3111" s="68">
        <f t="shared" si="391"/>
        <v>3109</v>
      </c>
      <c r="B3111" s="68" t="s">
        <v>1311</v>
      </c>
      <c r="C3111" s="68" t="s">
        <v>1312</v>
      </c>
      <c r="D3111" s="68" t="s">
        <v>3088</v>
      </c>
      <c r="E3111" s="68" t="str">
        <f t="shared" si="389"/>
        <v>SERV</v>
      </c>
      <c r="F3111" s="68" t="s">
        <v>1310</v>
      </c>
      <c r="G3111" s="68">
        <f t="shared" si="390"/>
        <v>213</v>
      </c>
      <c r="H3111" s="68">
        <f t="shared" si="392"/>
        <v>1</v>
      </c>
      <c r="I3111" s="68" t="str">
        <f t="shared" si="385"/>
        <v>213_1_SERV</v>
      </c>
      <c r="J3111" s="60">
        <v>27.914921077430598</v>
      </c>
      <c r="K3111" s="60">
        <v>37.683011762977202</v>
      </c>
      <c r="L3111" s="60">
        <v>51.021550018238401</v>
      </c>
      <c r="M3111" s="68">
        <v>843</v>
      </c>
      <c r="N3111" s="70">
        <f t="shared" si="386"/>
        <v>0.68596491228070178</v>
      </c>
      <c r="O3111" s="71">
        <v>845908772.19400001</v>
      </c>
      <c r="P3111" s="57">
        <f t="shared" si="387"/>
        <v>0.75924624419786679</v>
      </c>
      <c r="Q3111" s="68">
        <v>391</v>
      </c>
      <c r="R3111" s="68">
        <v>866</v>
      </c>
      <c r="S3111" s="72">
        <f t="shared" si="388"/>
        <v>38.873160952882067</v>
      </c>
    </row>
    <row r="3112" spans="1:19" x14ac:dyDescent="0.25">
      <c r="A3112" s="68">
        <f t="shared" si="391"/>
        <v>3110</v>
      </c>
      <c r="B3112" s="68" t="s">
        <v>961</v>
      </c>
      <c r="C3112" s="68" t="s">
        <v>2097</v>
      </c>
      <c r="D3112" s="68" t="s">
        <v>2399</v>
      </c>
      <c r="E3112" s="68" t="str">
        <f t="shared" si="389"/>
        <v>AD</v>
      </c>
      <c r="F3112" s="68">
        <v>17000017</v>
      </c>
      <c r="G3112" s="68">
        <f t="shared" si="390"/>
        <v>214</v>
      </c>
      <c r="H3112" s="68">
        <f t="shared" si="392"/>
        <v>1</v>
      </c>
      <c r="I3112" s="68" t="str">
        <f t="shared" si="385"/>
        <v>214_1_AD</v>
      </c>
      <c r="J3112" s="60">
        <v>47.7216302222416</v>
      </c>
      <c r="K3112" s="60">
        <v>49.440546767137</v>
      </c>
      <c r="L3112" s="60">
        <v>15.769940537274101</v>
      </c>
      <c r="M3112" s="68">
        <v>7</v>
      </c>
      <c r="N3112" s="70">
        <f t="shared" si="386"/>
        <v>0.42857142857142855</v>
      </c>
      <c r="O3112" s="71">
        <v>2845387.24</v>
      </c>
      <c r="P3112" s="57">
        <f t="shared" si="387"/>
        <v>0.26752857600955782</v>
      </c>
      <c r="Q3112" s="68">
        <v>3</v>
      </c>
      <c r="R3112" s="68">
        <v>8</v>
      </c>
      <c r="S3112" s="72">
        <f t="shared" si="388"/>
        <v>37.644039175550894</v>
      </c>
    </row>
    <row r="3113" spans="1:19" x14ac:dyDescent="0.25">
      <c r="A3113" s="68">
        <f t="shared" si="391"/>
        <v>3111</v>
      </c>
      <c r="B3113" s="68" t="s">
        <v>961</v>
      </c>
      <c r="C3113" s="68" t="s">
        <v>2097</v>
      </c>
      <c r="D3113" s="68" t="s">
        <v>3088</v>
      </c>
      <c r="E3113" s="68" t="str">
        <f t="shared" si="389"/>
        <v>SERV</v>
      </c>
      <c r="F3113" s="68">
        <v>17000017</v>
      </c>
      <c r="G3113" s="68">
        <f t="shared" si="390"/>
        <v>214</v>
      </c>
      <c r="H3113" s="68">
        <f t="shared" si="392"/>
        <v>1</v>
      </c>
      <c r="I3113" s="68" t="str">
        <f t="shared" si="385"/>
        <v>214_1_SERV</v>
      </c>
      <c r="J3113" s="60">
        <v>88.430496507103996</v>
      </c>
      <c r="K3113" s="60">
        <v>45.798812530857603</v>
      </c>
      <c r="L3113" s="60">
        <v>25.640528036778999</v>
      </c>
      <c r="M3113" s="68">
        <v>11</v>
      </c>
      <c r="N3113" s="70">
        <f t="shared" si="386"/>
        <v>0.5714285714285714</v>
      </c>
      <c r="O3113" s="71">
        <v>7790438.2199999997</v>
      </c>
      <c r="P3113" s="57">
        <f t="shared" si="387"/>
        <v>0.73247142399044207</v>
      </c>
      <c r="Q3113" s="68">
        <v>4</v>
      </c>
      <c r="R3113" s="68">
        <v>12</v>
      </c>
      <c r="S3113" s="72">
        <f t="shared" si="388"/>
        <v>53.289945691580193</v>
      </c>
    </row>
    <row r="3114" spans="1:19" x14ac:dyDescent="0.25">
      <c r="A3114" s="68">
        <f t="shared" si="391"/>
        <v>3112</v>
      </c>
      <c r="B3114" s="68" t="s">
        <v>961</v>
      </c>
      <c r="C3114" s="68" t="s">
        <v>962</v>
      </c>
      <c r="D3114" s="68" t="s">
        <v>2399</v>
      </c>
      <c r="E3114" s="68" t="str">
        <f t="shared" si="389"/>
        <v>AD</v>
      </c>
      <c r="F3114" s="68">
        <v>17000027</v>
      </c>
      <c r="G3114" s="68">
        <f t="shared" si="390"/>
        <v>214</v>
      </c>
      <c r="H3114" s="68">
        <f t="shared" si="392"/>
        <v>2</v>
      </c>
      <c r="I3114" s="68" t="str">
        <f t="shared" si="385"/>
        <v>214_2_AD</v>
      </c>
      <c r="J3114" s="60">
        <v>32.814070363371599</v>
      </c>
      <c r="K3114" s="60">
        <v>44.311008974580098</v>
      </c>
      <c r="L3114" s="60">
        <v>42.238977490212903</v>
      </c>
      <c r="M3114" s="68">
        <v>7</v>
      </c>
      <c r="N3114" s="70">
        <f t="shared" si="386"/>
        <v>0.36363636363636365</v>
      </c>
      <c r="O3114" s="71">
        <v>3377451.98</v>
      </c>
      <c r="P3114" s="57">
        <f t="shared" si="387"/>
        <v>0.13143069640170921</v>
      </c>
      <c r="Q3114" s="68">
        <v>4</v>
      </c>
      <c r="R3114" s="68">
        <v>7</v>
      </c>
      <c r="S3114" s="72">
        <f t="shared" si="388"/>
        <v>39.788018942721529</v>
      </c>
    </row>
    <row r="3115" spans="1:19" x14ac:dyDescent="0.25">
      <c r="A3115" s="68">
        <f t="shared" si="391"/>
        <v>3113</v>
      </c>
      <c r="B3115" s="68" t="s">
        <v>961</v>
      </c>
      <c r="C3115" s="68" t="s">
        <v>962</v>
      </c>
      <c r="D3115" s="68" t="s">
        <v>3088</v>
      </c>
      <c r="E3115" s="68" t="str">
        <f t="shared" si="389"/>
        <v>SERV</v>
      </c>
      <c r="F3115" s="68">
        <v>17000027</v>
      </c>
      <c r="G3115" s="68">
        <f t="shared" si="390"/>
        <v>214</v>
      </c>
      <c r="H3115" s="68">
        <f t="shared" si="392"/>
        <v>2</v>
      </c>
      <c r="I3115" s="68" t="str">
        <f t="shared" si="385"/>
        <v>214_2_SERV</v>
      </c>
      <c r="J3115" s="60">
        <v>38.816490076764097</v>
      </c>
      <c r="K3115" s="60">
        <v>51.1411726547528</v>
      </c>
      <c r="L3115" s="60">
        <v>25.422217409569701</v>
      </c>
      <c r="M3115" s="68">
        <v>15</v>
      </c>
      <c r="N3115" s="70">
        <f t="shared" si="386"/>
        <v>0.63636363636363635</v>
      </c>
      <c r="O3115" s="71">
        <v>22320136.73</v>
      </c>
      <c r="P3115" s="57">
        <f t="shared" si="387"/>
        <v>0.86856930359829077</v>
      </c>
      <c r="Q3115" s="68">
        <v>7</v>
      </c>
      <c r="R3115" s="68">
        <v>15</v>
      </c>
      <c r="S3115" s="72">
        <f t="shared" si="388"/>
        <v>38.459960047028865</v>
      </c>
    </row>
    <row r="3116" spans="1:19" x14ac:dyDescent="0.25">
      <c r="A3116" s="68">
        <f t="shared" si="391"/>
        <v>3114</v>
      </c>
      <c r="B3116" s="68" t="s">
        <v>961</v>
      </c>
      <c r="C3116" s="68" t="s">
        <v>3030</v>
      </c>
      <c r="D3116" s="68" t="s">
        <v>3088</v>
      </c>
      <c r="E3116" s="68" t="str">
        <f t="shared" si="389"/>
        <v>SERV</v>
      </c>
      <c r="F3116" s="68">
        <v>17000987</v>
      </c>
      <c r="G3116" s="68">
        <f t="shared" si="390"/>
        <v>214</v>
      </c>
      <c r="H3116" s="68">
        <f t="shared" si="392"/>
        <v>3</v>
      </c>
      <c r="I3116" s="68" t="str">
        <f t="shared" si="385"/>
        <v>214_3_SERV</v>
      </c>
      <c r="J3116" s="60">
        <v>39.389690539764999</v>
      </c>
      <c r="K3116" s="60">
        <v>86.237755270787801</v>
      </c>
      <c r="L3116" s="60">
        <v>34.775894668861802</v>
      </c>
      <c r="M3116" s="68">
        <v>14</v>
      </c>
      <c r="N3116" s="70">
        <f t="shared" si="386"/>
        <v>1</v>
      </c>
      <c r="O3116" s="71">
        <v>4485574.9400000004</v>
      </c>
      <c r="P3116" s="57">
        <f t="shared" si="387"/>
        <v>1</v>
      </c>
      <c r="Q3116" s="68">
        <v>10</v>
      </c>
      <c r="R3116" s="68">
        <v>14</v>
      </c>
      <c r="S3116" s="72">
        <f t="shared" si="388"/>
        <v>53.467780159804867</v>
      </c>
    </row>
    <row r="3117" spans="1:19" x14ac:dyDescent="0.25">
      <c r="A3117" s="68">
        <f t="shared" si="391"/>
        <v>3115</v>
      </c>
      <c r="B3117" s="68" t="s">
        <v>961</v>
      </c>
      <c r="C3117" s="68" t="s">
        <v>2964</v>
      </c>
      <c r="D3117" s="68" t="s">
        <v>3088</v>
      </c>
      <c r="E3117" s="68" t="str">
        <f t="shared" si="389"/>
        <v>SERV</v>
      </c>
      <c r="F3117" s="68">
        <v>17000006</v>
      </c>
      <c r="G3117" s="68">
        <f t="shared" si="390"/>
        <v>214</v>
      </c>
      <c r="H3117" s="68">
        <f t="shared" si="392"/>
        <v>4</v>
      </c>
      <c r="I3117" s="68" t="str">
        <f t="shared" si="385"/>
        <v>214_4_SERV</v>
      </c>
      <c r="J3117" s="60">
        <v>22.6069653541253</v>
      </c>
      <c r="K3117" s="60">
        <v>62.503516816335903</v>
      </c>
      <c r="L3117" s="60">
        <v>35.993290480051499</v>
      </c>
      <c r="M3117" s="68">
        <v>16</v>
      </c>
      <c r="N3117" s="70">
        <f t="shared" si="386"/>
        <v>1</v>
      </c>
      <c r="O3117" s="71">
        <v>24637470.609999999</v>
      </c>
      <c r="P3117" s="57">
        <f t="shared" si="387"/>
        <v>1</v>
      </c>
      <c r="Q3117" s="68">
        <v>10</v>
      </c>
      <c r="R3117" s="68">
        <v>16</v>
      </c>
      <c r="S3117" s="72">
        <f t="shared" si="388"/>
        <v>40.367924216837572</v>
      </c>
    </row>
    <row r="3118" spans="1:19" x14ac:dyDescent="0.25">
      <c r="A3118" s="68">
        <f t="shared" si="391"/>
        <v>3116</v>
      </c>
      <c r="B3118" s="68" t="s">
        <v>961</v>
      </c>
      <c r="C3118" s="68" t="s">
        <v>3043</v>
      </c>
      <c r="D3118" s="68" t="s">
        <v>3088</v>
      </c>
      <c r="E3118" s="68" t="str">
        <f t="shared" si="389"/>
        <v>SERV</v>
      </c>
      <c r="F3118" s="68">
        <v>17000015</v>
      </c>
      <c r="G3118" s="68">
        <f t="shared" si="390"/>
        <v>214</v>
      </c>
      <c r="H3118" s="68">
        <f t="shared" si="392"/>
        <v>5</v>
      </c>
      <c r="I3118" s="68" t="str">
        <f t="shared" si="385"/>
        <v>214_5_SERV</v>
      </c>
      <c r="J3118" s="60">
        <v>16.300043033904799</v>
      </c>
      <c r="K3118" s="60">
        <v>22.019405563356901</v>
      </c>
      <c r="L3118" s="60">
        <v>25.565277025127301</v>
      </c>
      <c r="M3118" s="68">
        <v>10</v>
      </c>
      <c r="N3118" s="70">
        <f t="shared" si="386"/>
        <v>1</v>
      </c>
      <c r="O3118" s="71">
        <v>14255195</v>
      </c>
      <c r="P3118" s="57">
        <f t="shared" si="387"/>
        <v>1</v>
      </c>
      <c r="Q3118" s="68">
        <v>7</v>
      </c>
      <c r="R3118" s="68">
        <v>11</v>
      </c>
      <c r="S3118" s="72">
        <f t="shared" si="388"/>
        <v>21.294908540796332</v>
      </c>
    </row>
    <row r="3119" spans="1:19" x14ac:dyDescent="0.25">
      <c r="A3119" s="68">
        <f t="shared" si="391"/>
        <v>3117</v>
      </c>
      <c r="B3119" s="68" t="s">
        <v>961</v>
      </c>
      <c r="C3119" s="68" t="s">
        <v>3021</v>
      </c>
      <c r="D3119" s="68" t="s">
        <v>3088</v>
      </c>
      <c r="E3119" s="68" t="str">
        <f t="shared" si="389"/>
        <v>SERV</v>
      </c>
      <c r="F3119" s="68">
        <v>17000013</v>
      </c>
      <c r="G3119" s="68">
        <f t="shared" si="390"/>
        <v>214</v>
      </c>
      <c r="H3119" s="68">
        <f t="shared" si="392"/>
        <v>6</v>
      </c>
      <c r="I3119" s="68" t="str">
        <f t="shared" si="385"/>
        <v>214_6_SERV</v>
      </c>
      <c r="J3119" s="60">
        <v>40.625343322821401</v>
      </c>
      <c r="K3119" s="60">
        <v>29.506252346546699</v>
      </c>
      <c r="L3119" s="60">
        <v>44.617464975118303</v>
      </c>
      <c r="M3119" s="68">
        <v>11</v>
      </c>
      <c r="N3119" s="70">
        <f t="shared" si="386"/>
        <v>1</v>
      </c>
      <c r="O3119" s="71">
        <v>4748807.5</v>
      </c>
      <c r="P3119" s="57">
        <f t="shared" si="387"/>
        <v>1</v>
      </c>
      <c r="Q3119" s="68">
        <v>9</v>
      </c>
      <c r="R3119" s="68">
        <v>12</v>
      </c>
      <c r="S3119" s="72">
        <f t="shared" si="388"/>
        <v>38.249686881495471</v>
      </c>
    </row>
    <row r="3120" spans="1:19" x14ac:dyDescent="0.25">
      <c r="A3120" s="68">
        <f t="shared" si="391"/>
        <v>3118</v>
      </c>
      <c r="B3120" s="68" t="s">
        <v>961</v>
      </c>
      <c r="C3120" s="68" t="s">
        <v>3018</v>
      </c>
      <c r="D3120" s="68" t="s">
        <v>3088</v>
      </c>
      <c r="E3120" s="68" t="str">
        <f t="shared" si="389"/>
        <v>SERV</v>
      </c>
      <c r="F3120" s="68">
        <v>17000016</v>
      </c>
      <c r="G3120" s="68">
        <f t="shared" si="390"/>
        <v>214</v>
      </c>
      <c r="H3120" s="68">
        <f t="shared" si="392"/>
        <v>7</v>
      </c>
      <c r="I3120" s="68" t="str">
        <f t="shared" si="385"/>
        <v>214_7_SERV</v>
      </c>
      <c r="J3120" s="60">
        <v>37.458073900589802</v>
      </c>
      <c r="K3120" s="60">
        <v>47.0590176602973</v>
      </c>
      <c r="L3120" s="60">
        <v>53.265387104683597</v>
      </c>
      <c r="M3120" s="68">
        <v>12</v>
      </c>
      <c r="N3120" s="70">
        <f t="shared" si="386"/>
        <v>1</v>
      </c>
      <c r="O3120" s="71">
        <v>6493500.6199999899</v>
      </c>
      <c r="P3120" s="57">
        <f t="shared" si="387"/>
        <v>1</v>
      </c>
      <c r="Q3120" s="68">
        <v>8</v>
      </c>
      <c r="R3120" s="68">
        <v>17</v>
      </c>
      <c r="S3120" s="72">
        <f t="shared" si="388"/>
        <v>45.927492888523567</v>
      </c>
    </row>
    <row r="3121" spans="1:19" x14ac:dyDescent="0.25">
      <c r="A3121" s="68">
        <f t="shared" si="391"/>
        <v>3119</v>
      </c>
      <c r="B3121" s="68" t="s">
        <v>961</v>
      </c>
      <c r="C3121" s="68" t="s">
        <v>1853</v>
      </c>
      <c r="D3121" s="68" t="s">
        <v>2399</v>
      </c>
      <c r="E3121" s="68" t="str">
        <f t="shared" si="389"/>
        <v>AD</v>
      </c>
      <c r="F3121" s="68">
        <v>17000003</v>
      </c>
      <c r="G3121" s="68">
        <f t="shared" si="390"/>
        <v>214</v>
      </c>
      <c r="H3121" s="68">
        <f t="shared" si="392"/>
        <v>8</v>
      </c>
      <c r="I3121" s="68" t="str">
        <f t="shared" si="385"/>
        <v>214_8_AD</v>
      </c>
      <c r="J3121" s="60">
        <v>36.790402581129101</v>
      </c>
      <c r="K3121" s="60">
        <v>39.640458373199898</v>
      </c>
      <c r="L3121" s="60">
        <v>30.084304059742902</v>
      </c>
      <c r="M3121" s="68">
        <v>10</v>
      </c>
      <c r="N3121" s="70">
        <f t="shared" si="386"/>
        <v>0.3</v>
      </c>
      <c r="O3121" s="71">
        <v>1236050.25</v>
      </c>
      <c r="P3121" s="57">
        <f t="shared" si="387"/>
        <v>4.4422565990203493E-2</v>
      </c>
      <c r="Q3121" s="68">
        <v>6</v>
      </c>
      <c r="R3121" s="68">
        <v>10</v>
      </c>
      <c r="S3121" s="72">
        <f t="shared" si="388"/>
        <v>35.505055004690639</v>
      </c>
    </row>
    <row r="3122" spans="1:19" x14ac:dyDescent="0.25">
      <c r="A3122" s="68">
        <f t="shared" si="391"/>
        <v>3120</v>
      </c>
      <c r="B3122" s="68" t="s">
        <v>961</v>
      </c>
      <c r="C3122" s="68" t="s">
        <v>1853</v>
      </c>
      <c r="D3122" s="68" t="s">
        <v>3088</v>
      </c>
      <c r="E3122" s="68" t="str">
        <f t="shared" si="389"/>
        <v>SERV</v>
      </c>
      <c r="F3122" s="68">
        <v>17000003</v>
      </c>
      <c r="G3122" s="68">
        <f t="shared" si="390"/>
        <v>214</v>
      </c>
      <c r="H3122" s="68">
        <f t="shared" si="392"/>
        <v>8</v>
      </c>
      <c r="I3122" s="68" t="str">
        <f t="shared" si="385"/>
        <v>214_8_SERV</v>
      </c>
      <c r="J3122" s="60">
        <v>24.175188299396901</v>
      </c>
      <c r="K3122" s="60">
        <v>53.5046332191489</v>
      </c>
      <c r="L3122" s="60">
        <v>28.702316855678902</v>
      </c>
      <c r="M3122" s="68">
        <v>25</v>
      </c>
      <c r="N3122" s="70">
        <f t="shared" si="386"/>
        <v>0.7</v>
      </c>
      <c r="O3122" s="71">
        <v>26588777.57</v>
      </c>
      <c r="P3122" s="57">
        <f t="shared" si="387"/>
        <v>0.95557743400979656</v>
      </c>
      <c r="Q3122" s="68">
        <v>14</v>
      </c>
      <c r="R3122" s="68">
        <v>25</v>
      </c>
      <c r="S3122" s="72">
        <f t="shared" si="388"/>
        <v>35.460712791408234</v>
      </c>
    </row>
    <row r="3123" spans="1:19" x14ac:dyDescent="0.25">
      <c r="A3123" s="68">
        <f t="shared" si="391"/>
        <v>3121</v>
      </c>
      <c r="B3123" s="68" t="s">
        <v>961</v>
      </c>
      <c r="C3123" s="68" t="s">
        <v>1864</v>
      </c>
      <c r="D3123" s="68" t="s">
        <v>2399</v>
      </c>
      <c r="E3123" s="68" t="str">
        <f t="shared" si="389"/>
        <v>AD</v>
      </c>
      <c r="F3123" s="68">
        <v>17000033</v>
      </c>
      <c r="G3123" s="68">
        <f t="shared" si="390"/>
        <v>214</v>
      </c>
      <c r="H3123" s="68">
        <f t="shared" si="392"/>
        <v>9</v>
      </c>
      <c r="I3123" s="68" t="str">
        <f t="shared" si="385"/>
        <v>214_9_AD</v>
      </c>
      <c r="J3123" s="60">
        <v>26.0968741424422</v>
      </c>
      <c r="K3123" s="60">
        <v>33.838863782229197</v>
      </c>
      <c r="L3123" s="60">
        <v>37.112739467708401</v>
      </c>
      <c r="M3123" s="68">
        <v>15</v>
      </c>
      <c r="N3123" s="70">
        <f t="shared" si="386"/>
        <v>0.41379310344827586</v>
      </c>
      <c r="O3123" s="71">
        <v>2713177.84</v>
      </c>
      <c r="P3123" s="57">
        <f t="shared" si="387"/>
        <v>5.6379988031186337E-2</v>
      </c>
      <c r="Q3123" s="68">
        <v>12</v>
      </c>
      <c r="R3123" s="68">
        <v>15</v>
      </c>
      <c r="S3123" s="72">
        <f t="shared" si="388"/>
        <v>32.349492464126598</v>
      </c>
    </row>
    <row r="3124" spans="1:19" x14ac:dyDescent="0.25">
      <c r="A3124" s="68">
        <f t="shared" si="391"/>
        <v>3122</v>
      </c>
      <c r="B3124" s="68" t="s">
        <v>961</v>
      </c>
      <c r="C3124" s="68" t="s">
        <v>1864</v>
      </c>
      <c r="D3124" s="68" t="s">
        <v>3088</v>
      </c>
      <c r="E3124" s="68" t="str">
        <f t="shared" si="389"/>
        <v>SERV</v>
      </c>
      <c r="F3124" s="68">
        <v>17000033</v>
      </c>
      <c r="G3124" s="68">
        <f t="shared" si="390"/>
        <v>214</v>
      </c>
      <c r="H3124" s="68">
        <f t="shared" si="392"/>
        <v>9</v>
      </c>
      <c r="I3124" s="68" t="str">
        <f t="shared" si="385"/>
        <v>214_9_SERV</v>
      </c>
      <c r="J3124" s="60">
        <v>15.008086304832601</v>
      </c>
      <c r="K3124" s="60">
        <v>25.942189180866301</v>
      </c>
      <c r="L3124" s="60">
        <v>37.639116039670697</v>
      </c>
      <c r="M3124" s="68">
        <v>27</v>
      </c>
      <c r="N3124" s="70">
        <f t="shared" si="386"/>
        <v>0.58620689655172409</v>
      </c>
      <c r="O3124" s="71">
        <v>45409887.359999999</v>
      </c>
      <c r="P3124" s="57">
        <f t="shared" si="387"/>
        <v>0.94362001196881362</v>
      </c>
      <c r="Q3124" s="68">
        <v>17</v>
      </c>
      <c r="R3124" s="68">
        <v>27</v>
      </c>
      <c r="S3124" s="72">
        <f t="shared" si="388"/>
        <v>26.196463841789864</v>
      </c>
    </row>
    <row r="3125" spans="1:19" x14ac:dyDescent="0.25">
      <c r="A3125" s="68">
        <f t="shared" si="391"/>
        <v>3123</v>
      </c>
      <c r="B3125" s="68" t="s">
        <v>961</v>
      </c>
      <c r="C3125" s="68" t="s">
        <v>2985</v>
      </c>
      <c r="D3125" s="68" t="s">
        <v>3088</v>
      </c>
      <c r="E3125" s="68" t="str">
        <f t="shared" si="389"/>
        <v>SERV</v>
      </c>
      <c r="F3125" s="68">
        <v>17000020</v>
      </c>
      <c r="G3125" s="68">
        <f t="shared" si="390"/>
        <v>214</v>
      </c>
      <c r="H3125" s="68">
        <f t="shared" si="392"/>
        <v>10</v>
      </c>
      <c r="I3125" s="68" t="str">
        <f t="shared" si="385"/>
        <v>214_10_SERV</v>
      </c>
      <c r="J3125" s="60">
        <v>28.422672567327101</v>
      </c>
      <c r="K3125" s="60">
        <v>74.756912113021798</v>
      </c>
      <c r="L3125" s="60">
        <v>36.427381275300398</v>
      </c>
      <c r="M3125" s="68">
        <v>17</v>
      </c>
      <c r="N3125" s="70">
        <f t="shared" si="386"/>
        <v>1</v>
      </c>
      <c r="O3125" s="71">
        <v>6371078.1399999997</v>
      </c>
      <c r="P3125" s="57">
        <f t="shared" si="387"/>
        <v>1</v>
      </c>
      <c r="Q3125" s="68">
        <v>11</v>
      </c>
      <c r="R3125" s="68">
        <v>17</v>
      </c>
      <c r="S3125" s="72">
        <f t="shared" si="388"/>
        <v>46.535655318549765</v>
      </c>
    </row>
    <row r="3126" spans="1:19" x14ac:dyDescent="0.25">
      <c r="A3126" s="68">
        <f t="shared" si="391"/>
        <v>3124</v>
      </c>
      <c r="B3126" s="68" t="s">
        <v>961</v>
      </c>
      <c r="C3126" s="68" t="s">
        <v>1556</v>
      </c>
      <c r="D3126" s="68" t="s">
        <v>2399</v>
      </c>
      <c r="E3126" s="68" t="str">
        <f t="shared" si="389"/>
        <v>AD</v>
      </c>
      <c r="F3126" s="68">
        <v>17000999</v>
      </c>
      <c r="G3126" s="68">
        <f t="shared" si="390"/>
        <v>214</v>
      </c>
      <c r="H3126" s="68">
        <f t="shared" si="392"/>
        <v>11</v>
      </c>
      <c r="I3126" s="68" t="str">
        <f t="shared" si="385"/>
        <v>214_11_AD</v>
      </c>
      <c r="J3126" s="60">
        <v>18.278540170653901</v>
      </c>
      <c r="K3126" s="60">
        <v>53.085595189427202</v>
      </c>
      <c r="L3126" s="60">
        <v>82.189603163359294</v>
      </c>
      <c r="M3126" s="68">
        <v>718</v>
      </c>
      <c r="N3126" s="70">
        <f t="shared" si="386"/>
        <v>0.5423728813559322</v>
      </c>
      <c r="O3126" s="71">
        <v>2163992590.1610298</v>
      </c>
      <c r="P3126" s="57">
        <f t="shared" si="387"/>
        <v>0.3081899612147399</v>
      </c>
      <c r="Q3126" s="68">
        <v>448</v>
      </c>
      <c r="R3126" s="68">
        <v>917</v>
      </c>
      <c r="S3126" s="72">
        <f t="shared" si="388"/>
        <v>51.184579507813474</v>
      </c>
    </row>
    <row r="3127" spans="1:19" x14ac:dyDescent="0.25">
      <c r="A3127" s="68">
        <f t="shared" si="391"/>
        <v>3125</v>
      </c>
      <c r="B3127" s="68" t="s">
        <v>961</v>
      </c>
      <c r="C3127" s="68" t="s">
        <v>1556</v>
      </c>
      <c r="D3127" s="68" t="s">
        <v>3088</v>
      </c>
      <c r="E3127" s="68" t="str">
        <f t="shared" si="389"/>
        <v>SERV</v>
      </c>
      <c r="F3127" s="68">
        <v>17000999</v>
      </c>
      <c r="G3127" s="68">
        <f t="shared" si="390"/>
        <v>214</v>
      </c>
      <c r="H3127" s="68">
        <f t="shared" si="392"/>
        <v>11</v>
      </c>
      <c r="I3127" s="68" t="str">
        <f t="shared" si="385"/>
        <v>214_11_SERV</v>
      </c>
      <c r="J3127" s="60">
        <v>17.428358110140501</v>
      </c>
      <c r="K3127" s="60">
        <v>51.5700616906487</v>
      </c>
      <c r="L3127" s="60">
        <v>67.659350377878198</v>
      </c>
      <c r="M3127" s="68">
        <v>615</v>
      </c>
      <c r="N3127" s="70">
        <f t="shared" si="386"/>
        <v>0.4576271186440678</v>
      </c>
      <c r="O3127" s="71">
        <v>4857626743.6796598</v>
      </c>
      <c r="P3127" s="57">
        <f t="shared" si="387"/>
        <v>0.69181003878526015</v>
      </c>
      <c r="Q3127" s="68">
        <v>378</v>
      </c>
      <c r="R3127" s="68">
        <v>643</v>
      </c>
      <c r="S3127" s="72">
        <f t="shared" si="388"/>
        <v>45.552590059555804</v>
      </c>
    </row>
    <row r="3128" spans="1:19" x14ac:dyDescent="0.25">
      <c r="A3128" s="68">
        <f t="shared" si="391"/>
        <v>3126</v>
      </c>
      <c r="B3128" s="68" t="s">
        <v>961</v>
      </c>
      <c r="C3128" s="68" t="s">
        <v>1957</v>
      </c>
      <c r="D3128" s="68" t="s">
        <v>2399</v>
      </c>
      <c r="E3128" s="68" t="str">
        <f t="shared" si="389"/>
        <v>AD</v>
      </c>
      <c r="F3128" s="68">
        <v>17000004</v>
      </c>
      <c r="G3128" s="68">
        <f t="shared" si="390"/>
        <v>214</v>
      </c>
      <c r="H3128" s="68">
        <f t="shared" si="392"/>
        <v>12</v>
      </c>
      <c r="I3128" s="68" t="str">
        <f t="shared" si="385"/>
        <v>214_12_AD</v>
      </c>
      <c r="J3128" s="60">
        <v>26.137778897076998</v>
      </c>
      <c r="K3128" s="60">
        <v>6.4685631898613103</v>
      </c>
      <c r="L3128" s="60">
        <v>15.3500115738261</v>
      </c>
      <c r="M3128" s="68">
        <v>25</v>
      </c>
      <c r="N3128" s="70">
        <f t="shared" si="386"/>
        <v>0.51724137931034486</v>
      </c>
      <c r="O3128" s="71">
        <v>1991014.49</v>
      </c>
      <c r="P3128" s="57">
        <f t="shared" si="387"/>
        <v>8.1389692868446897E-2</v>
      </c>
      <c r="Q3128" s="68">
        <v>15</v>
      </c>
      <c r="R3128" s="68">
        <v>25</v>
      </c>
      <c r="S3128" s="72">
        <f t="shared" si="388"/>
        <v>15.985451220254804</v>
      </c>
    </row>
    <row r="3129" spans="1:19" x14ac:dyDescent="0.25">
      <c r="A3129" s="68">
        <f t="shared" si="391"/>
        <v>3127</v>
      </c>
      <c r="B3129" s="68" t="s">
        <v>961</v>
      </c>
      <c r="C3129" s="68" t="s">
        <v>1957</v>
      </c>
      <c r="D3129" s="68" t="s">
        <v>3088</v>
      </c>
      <c r="E3129" s="68" t="str">
        <f t="shared" si="389"/>
        <v>SERV</v>
      </c>
      <c r="F3129" s="68">
        <v>17000004</v>
      </c>
      <c r="G3129" s="68">
        <f t="shared" si="390"/>
        <v>214</v>
      </c>
      <c r="H3129" s="68">
        <f t="shared" si="392"/>
        <v>12</v>
      </c>
      <c r="I3129" s="68" t="str">
        <f t="shared" si="385"/>
        <v>214_12_SERV</v>
      </c>
      <c r="J3129" s="60">
        <v>24.549390113205099</v>
      </c>
      <c r="K3129" s="60">
        <v>7.0410108517426497</v>
      </c>
      <c r="L3129" s="60">
        <v>43.289883220291301</v>
      </c>
      <c r="M3129" s="68">
        <v>25</v>
      </c>
      <c r="N3129" s="70">
        <f t="shared" si="386"/>
        <v>0.48275862068965519</v>
      </c>
      <c r="O3129" s="71">
        <v>22471720.530000001</v>
      </c>
      <c r="P3129" s="57">
        <f t="shared" si="387"/>
        <v>0.91861030713155323</v>
      </c>
      <c r="Q3129" s="68">
        <v>14</v>
      </c>
      <c r="R3129" s="68">
        <v>25</v>
      </c>
      <c r="S3129" s="72">
        <f t="shared" si="388"/>
        <v>24.960094728413015</v>
      </c>
    </row>
    <row r="3130" spans="1:19" x14ac:dyDescent="0.25">
      <c r="A3130" s="68">
        <f t="shared" si="391"/>
        <v>3128</v>
      </c>
      <c r="B3130" s="68" t="s">
        <v>961</v>
      </c>
      <c r="C3130" s="68" t="s">
        <v>2064</v>
      </c>
      <c r="D3130" s="68" t="s">
        <v>2399</v>
      </c>
      <c r="E3130" s="68" t="str">
        <f t="shared" si="389"/>
        <v>AD</v>
      </c>
      <c r="F3130" s="68">
        <v>17000022</v>
      </c>
      <c r="G3130" s="68">
        <f t="shared" si="390"/>
        <v>214</v>
      </c>
      <c r="H3130" s="68">
        <f t="shared" si="392"/>
        <v>13</v>
      </c>
      <c r="I3130" s="68" t="str">
        <f t="shared" si="385"/>
        <v>214_13_AD</v>
      </c>
      <c r="J3130" s="60">
        <v>30.9661205342145</v>
      </c>
      <c r="K3130" s="60">
        <v>91.042123885632193</v>
      </c>
      <c r="L3130" s="60">
        <v>36.246005111551497</v>
      </c>
      <c r="M3130" s="68">
        <v>10</v>
      </c>
      <c r="N3130" s="70">
        <f t="shared" si="386"/>
        <v>0.52941176470588236</v>
      </c>
      <c r="O3130" s="71">
        <v>1285683.7</v>
      </c>
      <c r="P3130" s="57">
        <f t="shared" si="387"/>
        <v>0.31953715918315334</v>
      </c>
      <c r="Q3130" s="68">
        <v>9</v>
      </c>
      <c r="R3130" s="68">
        <v>10</v>
      </c>
      <c r="S3130" s="72">
        <f t="shared" si="388"/>
        <v>52.751416510466065</v>
      </c>
    </row>
    <row r="3131" spans="1:19" x14ac:dyDescent="0.25">
      <c r="A3131" s="68">
        <f t="shared" si="391"/>
        <v>3129</v>
      </c>
      <c r="B3131" s="68" t="s">
        <v>961</v>
      </c>
      <c r="C3131" s="68" t="s">
        <v>2064</v>
      </c>
      <c r="D3131" s="68" t="s">
        <v>3088</v>
      </c>
      <c r="E3131" s="68" t="str">
        <f t="shared" si="389"/>
        <v>SERV</v>
      </c>
      <c r="F3131" s="68">
        <v>17000022</v>
      </c>
      <c r="G3131" s="68">
        <f t="shared" si="390"/>
        <v>214</v>
      </c>
      <c r="H3131" s="68">
        <f t="shared" si="392"/>
        <v>13</v>
      </c>
      <c r="I3131" s="68" t="str">
        <f t="shared" si="385"/>
        <v>214_13_SERV</v>
      </c>
      <c r="J3131" s="60">
        <v>39.395366472701802</v>
      </c>
      <c r="K3131" s="60">
        <v>77.6101860332668</v>
      </c>
      <c r="L3131" s="60">
        <v>40.672259298815</v>
      </c>
      <c r="M3131" s="68">
        <v>16</v>
      </c>
      <c r="N3131" s="70">
        <f t="shared" si="386"/>
        <v>0.47058823529411764</v>
      </c>
      <c r="O3131" s="71">
        <v>2737897.48</v>
      </c>
      <c r="P3131" s="57">
        <f t="shared" si="387"/>
        <v>0.68046284081684671</v>
      </c>
      <c r="Q3131" s="68">
        <v>8</v>
      </c>
      <c r="R3131" s="68">
        <v>16</v>
      </c>
      <c r="S3131" s="72">
        <f t="shared" si="388"/>
        <v>52.559270601594534</v>
      </c>
    </row>
    <row r="3132" spans="1:19" x14ac:dyDescent="0.25">
      <c r="A3132" s="68">
        <f t="shared" si="391"/>
        <v>3130</v>
      </c>
      <c r="B3132" s="68" t="s">
        <v>961</v>
      </c>
      <c r="C3132" s="68" t="s">
        <v>3025</v>
      </c>
      <c r="D3132" s="68" t="s">
        <v>3088</v>
      </c>
      <c r="E3132" s="68" t="str">
        <f t="shared" si="389"/>
        <v>SERV</v>
      </c>
      <c r="F3132" s="68">
        <v>17000012</v>
      </c>
      <c r="G3132" s="68">
        <f t="shared" si="390"/>
        <v>214</v>
      </c>
      <c r="H3132" s="68">
        <f t="shared" si="392"/>
        <v>14</v>
      </c>
      <c r="I3132" s="68" t="str">
        <f t="shared" si="385"/>
        <v>214_14_SERV</v>
      </c>
      <c r="J3132" s="60">
        <v>29.047071868326601</v>
      </c>
      <c r="K3132" s="60">
        <v>43.626329665943402</v>
      </c>
      <c r="L3132" s="60">
        <v>15.944599551393701</v>
      </c>
      <c r="M3132" s="68">
        <v>15</v>
      </c>
      <c r="N3132" s="70">
        <f t="shared" si="386"/>
        <v>1</v>
      </c>
      <c r="O3132" s="71">
        <v>8299596.7199999997</v>
      </c>
      <c r="P3132" s="57">
        <f t="shared" si="387"/>
        <v>1</v>
      </c>
      <c r="Q3132" s="68">
        <v>12</v>
      </c>
      <c r="R3132" s="68">
        <v>18</v>
      </c>
      <c r="S3132" s="72">
        <f t="shared" si="388"/>
        <v>29.539333695221234</v>
      </c>
    </row>
    <row r="3133" spans="1:19" x14ac:dyDescent="0.25">
      <c r="A3133" s="68">
        <f t="shared" si="391"/>
        <v>3131</v>
      </c>
      <c r="B3133" s="68" t="s">
        <v>961</v>
      </c>
      <c r="C3133" s="68" t="s">
        <v>3052</v>
      </c>
      <c r="D3133" s="68" t="s">
        <v>3088</v>
      </c>
      <c r="E3133" s="68" t="str">
        <f t="shared" si="389"/>
        <v>SERV</v>
      </c>
      <c r="F3133" s="68">
        <v>17000989</v>
      </c>
      <c r="G3133" s="68">
        <f t="shared" si="390"/>
        <v>214</v>
      </c>
      <c r="H3133" s="68">
        <f t="shared" si="392"/>
        <v>15</v>
      </c>
      <c r="I3133" s="68" t="str">
        <f t="shared" si="385"/>
        <v>214_15_SERV</v>
      </c>
      <c r="J3133" s="60">
        <v>52.566113079872899</v>
      </c>
      <c r="K3133" s="60">
        <v>90.168119343254901</v>
      </c>
      <c r="L3133" s="60">
        <v>50.9359839495473</v>
      </c>
      <c r="M3133" s="68">
        <v>11</v>
      </c>
      <c r="N3133" s="70">
        <f t="shared" si="386"/>
        <v>1</v>
      </c>
      <c r="O3133" s="71">
        <v>2573599.67</v>
      </c>
      <c r="P3133" s="57">
        <f t="shared" si="387"/>
        <v>1</v>
      </c>
      <c r="Q3133" s="68">
        <v>8</v>
      </c>
      <c r="R3133" s="68">
        <v>11</v>
      </c>
      <c r="S3133" s="72">
        <f t="shared" si="388"/>
        <v>64.5567387908917</v>
      </c>
    </row>
    <row r="3134" spans="1:19" x14ac:dyDescent="0.25">
      <c r="A3134" s="68">
        <f t="shared" si="391"/>
        <v>3132</v>
      </c>
      <c r="B3134" s="68" t="s">
        <v>961</v>
      </c>
      <c r="C3134" s="68" t="s">
        <v>2945</v>
      </c>
      <c r="D3134" s="68" t="s">
        <v>3088</v>
      </c>
      <c r="E3134" s="68" t="str">
        <f t="shared" si="389"/>
        <v>SERV</v>
      </c>
      <c r="F3134" s="68">
        <v>17000024</v>
      </c>
      <c r="G3134" s="68">
        <f t="shared" si="390"/>
        <v>214</v>
      </c>
      <c r="H3134" s="68">
        <f t="shared" si="392"/>
        <v>16</v>
      </c>
      <c r="I3134" s="68" t="str">
        <f t="shared" si="385"/>
        <v>214_16_SERV</v>
      </c>
      <c r="J3134" s="60">
        <v>31.1719034127286</v>
      </c>
      <c r="K3134" s="60">
        <v>46.429393022804497</v>
      </c>
      <c r="L3134" s="60">
        <v>31.4748129348025</v>
      </c>
      <c r="M3134" s="68">
        <v>21</v>
      </c>
      <c r="N3134" s="70">
        <f t="shared" si="386"/>
        <v>1</v>
      </c>
      <c r="O3134" s="71">
        <v>6223967.4500000002</v>
      </c>
      <c r="P3134" s="57">
        <f t="shared" si="387"/>
        <v>1</v>
      </c>
      <c r="Q3134" s="68">
        <v>11</v>
      </c>
      <c r="R3134" s="68">
        <v>22</v>
      </c>
      <c r="S3134" s="72">
        <f t="shared" si="388"/>
        <v>36.358703123445203</v>
      </c>
    </row>
    <row r="3135" spans="1:19" x14ac:dyDescent="0.25">
      <c r="A3135" s="68">
        <f t="shared" si="391"/>
        <v>3133</v>
      </c>
      <c r="B3135" s="68" t="s">
        <v>961</v>
      </c>
      <c r="C3135" s="68" t="s">
        <v>2928</v>
      </c>
      <c r="D3135" s="68" t="s">
        <v>3088</v>
      </c>
      <c r="E3135" s="68" t="str">
        <f t="shared" si="389"/>
        <v>SERV</v>
      </c>
      <c r="F3135" s="69">
        <v>17000005</v>
      </c>
      <c r="G3135" s="68">
        <f t="shared" si="390"/>
        <v>214</v>
      </c>
      <c r="H3135" s="68">
        <f t="shared" si="392"/>
        <v>17</v>
      </c>
      <c r="I3135" s="68" t="str">
        <f t="shared" si="385"/>
        <v>214_17_SERV</v>
      </c>
      <c r="J3135" s="60">
        <v>19.777532999466899</v>
      </c>
      <c r="K3135" s="60">
        <v>44.629085000158703</v>
      </c>
      <c r="L3135" s="60">
        <v>32.193154589832098</v>
      </c>
      <c r="M3135" s="68">
        <v>18</v>
      </c>
      <c r="N3135" s="70">
        <f t="shared" si="386"/>
        <v>1</v>
      </c>
      <c r="O3135" s="71">
        <v>16088330.039999999</v>
      </c>
      <c r="P3135" s="57">
        <f t="shared" si="387"/>
        <v>1</v>
      </c>
      <c r="Q3135" s="68">
        <v>15</v>
      </c>
      <c r="R3135" s="68">
        <v>19</v>
      </c>
      <c r="S3135" s="72">
        <f t="shared" si="388"/>
        <v>32.199924196485902</v>
      </c>
    </row>
    <row r="3136" spans="1:19" x14ac:dyDescent="0.25">
      <c r="A3136" s="68">
        <f t="shared" si="391"/>
        <v>3134</v>
      </c>
      <c r="B3136" s="68" t="s">
        <v>961</v>
      </c>
      <c r="C3136" s="68" t="s">
        <v>2949</v>
      </c>
      <c r="D3136" s="68" t="s">
        <v>3088</v>
      </c>
      <c r="E3136" s="68" t="str">
        <f t="shared" si="389"/>
        <v>SERV</v>
      </c>
      <c r="F3136" s="68">
        <v>17000988</v>
      </c>
      <c r="G3136" s="68">
        <f t="shared" si="390"/>
        <v>214</v>
      </c>
      <c r="H3136" s="68">
        <f t="shared" si="392"/>
        <v>18</v>
      </c>
      <c r="I3136" s="68" t="str">
        <f t="shared" si="385"/>
        <v>214_18_SERV</v>
      </c>
      <c r="J3136" s="60">
        <v>52.111208415310799</v>
      </c>
      <c r="K3136" s="60">
        <v>61.639907784482602</v>
      </c>
      <c r="L3136" s="60">
        <v>11.5623303089529</v>
      </c>
      <c r="M3136" s="68">
        <v>13</v>
      </c>
      <c r="N3136" s="70">
        <f t="shared" si="386"/>
        <v>1</v>
      </c>
      <c r="O3136" s="71">
        <v>19276459.309999999</v>
      </c>
      <c r="P3136" s="57">
        <f t="shared" si="387"/>
        <v>1</v>
      </c>
      <c r="Q3136" s="68">
        <v>6</v>
      </c>
      <c r="R3136" s="68">
        <v>13</v>
      </c>
      <c r="S3136" s="72">
        <f t="shared" si="388"/>
        <v>41.771148836248763</v>
      </c>
    </row>
    <row r="3137" spans="1:19" x14ac:dyDescent="0.25">
      <c r="A3137" s="68">
        <f t="shared" si="391"/>
        <v>3135</v>
      </c>
      <c r="B3137" s="68" t="s">
        <v>961</v>
      </c>
      <c r="C3137" s="68" t="s">
        <v>2938</v>
      </c>
      <c r="D3137" s="68" t="s">
        <v>3088</v>
      </c>
      <c r="E3137" s="68" t="str">
        <f t="shared" si="389"/>
        <v>SERV</v>
      </c>
      <c r="F3137" s="68">
        <v>17000990</v>
      </c>
      <c r="G3137" s="68">
        <f t="shared" si="390"/>
        <v>214</v>
      </c>
      <c r="H3137" s="68">
        <f t="shared" si="392"/>
        <v>19</v>
      </c>
      <c r="I3137" s="68" t="str">
        <f t="shared" si="385"/>
        <v>214_19_SERV</v>
      </c>
      <c r="J3137" s="60">
        <v>19.839350073587401</v>
      </c>
      <c r="K3137" s="60">
        <v>30.291475875779302</v>
      </c>
      <c r="L3137" s="60">
        <v>23.602709508488999</v>
      </c>
      <c r="M3137" s="68">
        <v>15</v>
      </c>
      <c r="N3137" s="70">
        <f t="shared" si="386"/>
        <v>1</v>
      </c>
      <c r="O3137" s="71">
        <v>5550225.8799999999</v>
      </c>
      <c r="P3137" s="57">
        <f t="shared" si="387"/>
        <v>1</v>
      </c>
      <c r="Q3137" s="68">
        <v>7</v>
      </c>
      <c r="R3137" s="68">
        <v>15</v>
      </c>
      <c r="S3137" s="72">
        <f t="shared" si="388"/>
        <v>24.577845152618568</v>
      </c>
    </row>
    <row r="3138" spans="1:19" x14ac:dyDescent="0.25">
      <c r="A3138" s="68">
        <f t="shared" si="391"/>
        <v>3136</v>
      </c>
      <c r="B3138" s="68" t="s">
        <v>1825</v>
      </c>
      <c r="C3138" s="68" t="s">
        <v>1826</v>
      </c>
      <c r="D3138" s="68" t="s">
        <v>2399</v>
      </c>
      <c r="E3138" s="68" t="str">
        <f t="shared" si="389"/>
        <v>AD</v>
      </c>
      <c r="F3138" s="68" t="s">
        <v>1824</v>
      </c>
      <c r="G3138" s="68">
        <f t="shared" si="390"/>
        <v>215</v>
      </c>
      <c r="H3138" s="68">
        <f t="shared" si="392"/>
        <v>1</v>
      </c>
      <c r="I3138" s="68" t="str">
        <f t="shared" si="385"/>
        <v>215_1_AD</v>
      </c>
      <c r="J3138" s="60">
        <v>20.446642793213499</v>
      </c>
      <c r="K3138" s="60">
        <v>86.456486236420403</v>
      </c>
      <c r="L3138" s="60">
        <v>52.118068862817601</v>
      </c>
      <c r="M3138" s="68">
        <v>575</v>
      </c>
      <c r="N3138" s="70">
        <f t="shared" si="386"/>
        <v>0.58503401360544216</v>
      </c>
      <c r="O3138" s="71">
        <v>269279843.20999998</v>
      </c>
      <c r="P3138" s="57">
        <f t="shared" si="387"/>
        <v>0.81019926120440822</v>
      </c>
      <c r="Q3138" s="68">
        <v>172</v>
      </c>
      <c r="R3138" s="68">
        <v>586</v>
      </c>
      <c r="S3138" s="72">
        <f t="shared" si="388"/>
        <v>53.007065964150506</v>
      </c>
    </row>
    <row r="3139" spans="1:19" x14ac:dyDescent="0.25">
      <c r="A3139" s="68">
        <f t="shared" si="391"/>
        <v>3137</v>
      </c>
      <c r="B3139" s="68" t="s">
        <v>1825</v>
      </c>
      <c r="C3139" s="68" t="s">
        <v>1826</v>
      </c>
      <c r="D3139" s="68" t="s">
        <v>2456</v>
      </c>
      <c r="E3139" s="68" t="str">
        <f t="shared" si="389"/>
        <v>AR</v>
      </c>
      <c r="F3139" s="68" t="s">
        <v>1824</v>
      </c>
      <c r="G3139" s="68">
        <f t="shared" si="390"/>
        <v>215</v>
      </c>
      <c r="H3139" s="68">
        <f t="shared" si="392"/>
        <v>1</v>
      </c>
      <c r="I3139" s="68" t="str">
        <f t="shared" ref="I3139:I3202" si="393">CONCATENATE(G3139,"_",H3139,"_",E3139)</f>
        <v>215_1_AR</v>
      </c>
      <c r="J3139" s="60">
        <v>40.143501581793601</v>
      </c>
      <c r="K3139" s="60">
        <v>68.570259437271403</v>
      </c>
      <c r="L3139" s="60">
        <v>61.222452785947802</v>
      </c>
      <c r="M3139" s="68">
        <v>11</v>
      </c>
      <c r="N3139" s="70">
        <f t="shared" ref="N3139:N3202" si="394">Q3139/SUMIF($C$3:$C$3832,C3139,$Q$3:$Q$3832)</f>
        <v>2.0408163265306121E-2</v>
      </c>
      <c r="O3139" s="71">
        <v>3032819.37</v>
      </c>
      <c r="P3139" s="57">
        <f t="shared" ref="P3139:P3202" si="395">O3139/SUMIF($C$3:$C$3832,C3139,$O$3:$O$3832)</f>
        <v>9.125035070018819E-3</v>
      </c>
      <c r="Q3139" s="68">
        <v>6</v>
      </c>
      <c r="R3139" s="68">
        <v>11</v>
      </c>
      <c r="S3139" s="72">
        <f t="shared" ref="S3139:S3202" si="396">AVERAGE(J3139:L3139)</f>
        <v>56.64540460167094</v>
      </c>
    </row>
    <row r="3140" spans="1:19" x14ac:dyDescent="0.25">
      <c r="A3140" s="68">
        <f t="shared" si="391"/>
        <v>3138</v>
      </c>
      <c r="B3140" s="68" t="s">
        <v>1825</v>
      </c>
      <c r="C3140" s="68" t="s">
        <v>1826</v>
      </c>
      <c r="D3140" s="68" t="s">
        <v>3088</v>
      </c>
      <c r="E3140" s="68" t="str">
        <f t="shared" ref="E3140:E3203" si="397">IF(D3140="Adquisiciones","AD",IF(D3140="Arrendamientos","AR",IF(D3140="Servicios","SERV",IF(D3140="Obra pública","OP",IF(D3140="Servicios relacionados con la OP","SOP","")))))</f>
        <v>SERV</v>
      </c>
      <c r="F3140" s="68" t="s">
        <v>1824</v>
      </c>
      <c r="G3140" s="68">
        <f t="shared" ref="G3140:G3203" si="398">IF(B3140&lt;&gt;B3139,G3139+1,G3139)</f>
        <v>215</v>
      </c>
      <c r="H3140" s="68">
        <f t="shared" si="392"/>
        <v>1</v>
      </c>
      <c r="I3140" s="68" t="str">
        <f t="shared" si="393"/>
        <v>215_1_SERV</v>
      </c>
      <c r="J3140" s="60">
        <v>19.878903187774799</v>
      </c>
      <c r="K3140" s="60">
        <v>83.993880555597499</v>
      </c>
      <c r="L3140" s="60">
        <v>32.096016535919198</v>
      </c>
      <c r="M3140" s="68">
        <v>313</v>
      </c>
      <c r="N3140" s="70">
        <f t="shared" si="394"/>
        <v>0.39455782312925169</v>
      </c>
      <c r="O3140" s="71">
        <v>60049826.629999898</v>
      </c>
      <c r="P3140" s="57">
        <f t="shared" si="395"/>
        <v>0.18067570372557304</v>
      </c>
      <c r="Q3140" s="68">
        <v>116</v>
      </c>
      <c r="R3140" s="68">
        <v>315</v>
      </c>
      <c r="S3140" s="72">
        <f t="shared" si="396"/>
        <v>45.322933426430495</v>
      </c>
    </row>
    <row r="3141" spans="1:19" x14ac:dyDescent="0.25">
      <c r="A3141" s="68">
        <f t="shared" ref="A3141:A3204" si="399">A3140+1</f>
        <v>3139</v>
      </c>
      <c r="B3141" s="68" t="s">
        <v>912</v>
      </c>
      <c r="C3141" s="68" t="s">
        <v>913</v>
      </c>
      <c r="D3141" s="68" t="s">
        <v>2399</v>
      </c>
      <c r="E3141" s="68" t="str">
        <f t="shared" si="397"/>
        <v>AD</v>
      </c>
      <c r="F3141" s="68" t="s">
        <v>911</v>
      </c>
      <c r="G3141" s="68">
        <f t="shared" si="398"/>
        <v>216</v>
      </c>
      <c r="H3141" s="68">
        <f t="shared" si="392"/>
        <v>1</v>
      </c>
      <c r="I3141" s="68" t="str">
        <f t="shared" si="393"/>
        <v>216_1_AD</v>
      </c>
      <c r="J3141" s="60">
        <v>21.2631249910763</v>
      </c>
      <c r="K3141" s="60">
        <v>54.1557312721174</v>
      </c>
      <c r="L3141" s="60">
        <v>23.898904106967102</v>
      </c>
      <c r="M3141" s="68">
        <v>31</v>
      </c>
      <c r="N3141" s="70">
        <f t="shared" si="394"/>
        <v>0.12595419847328243</v>
      </c>
      <c r="O3141" s="71">
        <v>10509794.429999899</v>
      </c>
      <c r="P3141" s="57">
        <f t="shared" si="395"/>
        <v>5.9034694066309283E-3</v>
      </c>
      <c r="Q3141" s="68">
        <v>33</v>
      </c>
      <c r="R3141" s="68">
        <v>45</v>
      </c>
      <c r="S3141" s="72">
        <f t="shared" si="396"/>
        <v>33.105920123386937</v>
      </c>
    </row>
    <row r="3142" spans="1:19" x14ac:dyDescent="0.25">
      <c r="A3142" s="68">
        <f t="shared" si="399"/>
        <v>3140</v>
      </c>
      <c r="B3142" s="68" t="s">
        <v>912</v>
      </c>
      <c r="C3142" s="68" t="s">
        <v>913</v>
      </c>
      <c r="D3142" s="68" t="s">
        <v>2456</v>
      </c>
      <c r="E3142" s="68" t="str">
        <f t="shared" si="397"/>
        <v>AR</v>
      </c>
      <c r="F3142" s="68" t="s">
        <v>911</v>
      </c>
      <c r="G3142" s="68">
        <f t="shared" si="398"/>
        <v>216</v>
      </c>
      <c r="H3142" s="68">
        <f t="shared" si="392"/>
        <v>1</v>
      </c>
      <c r="I3142" s="68" t="str">
        <f t="shared" si="393"/>
        <v>216_1_AR</v>
      </c>
      <c r="J3142" s="60">
        <v>48.302737057524602</v>
      </c>
      <c r="K3142" s="60">
        <v>24.758635149431498</v>
      </c>
      <c r="L3142" s="60">
        <v>70.310523795555099</v>
      </c>
      <c r="M3142" s="68">
        <v>5</v>
      </c>
      <c r="N3142" s="70">
        <f t="shared" si="394"/>
        <v>1.1450381679389313E-2</v>
      </c>
      <c r="O3142" s="71">
        <v>23515562.07</v>
      </c>
      <c r="P3142" s="57">
        <f t="shared" si="395"/>
        <v>1.3208954959547861E-2</v>
      </c>
      <c r="Q3142" s="68">
        <v>3</v>
      </c>
      <c r="R3142" s="68">
        <v>5</v>
      </c>
      <c r="S3142" s="72">
        <f t="shared" si="396"/>
        <v>47.790632000837064</v>
      </c>
    </row>
    <row r="3143" spans="1:19" x14ac:dyDescent="0.25">
      <c r="A3143" s="68">
        <f t="shared" si="399"/>
        <v>3141</v>
      </c>
      <c r="B3143" s="68" t="s">
        <v>912</v>
      </c>
      <c r="C3143" s="68" t="s">
        <v>913</v>
      </c>
      <c r="D3143" s="68" t="s">
        <v>3088</v>
      </c>
      <c r="E3143" s="68" t="str">
        <f t="shared" si="397"/>
        <v>SERV</v>
      </c>
      <c r="F3143" s="68" t="s">
        <v>911</v>
      </c>
      <c r="G3143" s="68">
        <f t="shared" si="398"/>
        <v>216</v>
      </c>
      <c r="H3143" s="68">
        <f t="shared" si="392"/>
        <v>1</v>
      </c>
      <c r="I3143" s="68" t="str">
        <f t="shared" si="393"/>
        <v>216_1_SERV</v>
      </c>
      <c r="J3143" s="60">
        <v>13.085357594906901</v>
      </c>
      <c r="K3143" s="60">
        <v>63.723760507090098</v>
      </c>
      <c r="L3143" s="60">
        <v>35.2570581533829</v>
      </c>
      <c r="M3143" s="68">
        <v>365</v>
      </c>
      <c r="N3143" s="70">
        <f t="shared" si="394"/>
        <v>0.86259541984732824</v>
      </c>
      <c r="O3143" s="71">
        <v>1746248869.7363601</v>
      </c>
      <c r="P3143" s="57">
        <f t="shared" si="395"/>
        <v>0.98088757563382112</v>
      </c>
      <c r="Q3143" s="68">
        <v>226</v>
      </c>
      <c r="R3143" s="68">
        <v>377</v>
      </c>
      <c r="S3143" s="72">
        <f t="shared" si="396"/>
        <v>37.355392085126631</v>
      </c>
    </row>
    <row r="3144" spans="1:19" x14ac:dyDescent="0.25">
      <c r="A3144" s="68">
        <f t="shared" si="399"/>
        <v>3142</v>
      </c>
      <c r="B3144" s="68" t="s">
        <v>155</v>
      </c>
      <c r="C3144" s="68" t="s">
        <v>156</v>
      </c>
      <c r="D3144" s="68" t="s">
        <v>2399</v>
      </c>
      <c r="E3144" s="68" t="str">
        <f t="shared" si="397"/>
        <v>AD</v>
      </c>
      <c r="F3144" s="68" t="s">
        <v>154</v>
      </c>
      <c r="G3144" s="68">
        <f t="shared" si="398"/>
        <v>217</v>
      </c>
      <c r="H3144" s="68">
        <f t="shared" si="392"/>
        <v>1</v>
      </c>
      <c r="I3144" s="68" t="str">
        <f t="shared" si="393"/>
        <v>217_1_AD</v>
      </c>
      <c r="J3144" s="60">
        <v>24.9022405950784</v>
      </c>
      <c r="K3144" s="60">
        <v>38.701214014499101</v>
      </c>
      <c r="L3144" s="60">
        <v>37.686403460642197</v>
      </c>
      <c r="M3144" s="68">
        <v>92</v>
      </c>
      <c r="N3144" s="70">
        <f t="shared" si="394"/>
        <v>0.20037807183364839</v>
      </c>
      <c r="O3144" s="71">
        <v>202253355.61188599</v>
      </c>
      <c r="P3144" s="57">
        <f t="shared" si="395"/>
        <v>2.933542311720851E-2</v>
      </c>
      <c r="Q3144" s="68">
        <v>106</v>
      </c>
      <c r="R3144" s="68">
        <v>153</v>
      </c>
      <c r="S3144" s="72">
        <f t="shared" si="396"/>
        <v>33.763286023406565</v>
      </c>
    </row>
    <row r="3145" spans="1:19" x14ac:dyDescent="0.25">
      <c r="A3145" s="68">
        <f t="shared" si="399"/>
        <v>3143</v>
      </c>
      <c r="B3145" s="68" t="s">
        <v>155</v>
      </c>
      <c r="C3145" s="68" t="s">
        <v>156</v>
      </c>
      <c r="D3145" s="68" t="s">
        <v>2456</v>
      </c>
      <c r="E3145" s="68" t="str">
        <f t="shared" si="397"/>
        <v>AR</v>
      </c>
      <c r="F3145" s="68" t="s">
        <v>154</v>
      </c>
      <c r="G3145" s="68">
        <f t="shared" si="398"/>
        <v>217</v>
      </c>
      <c r="H3145" s="68">
        <f t="shared" ref="H3145:H3208" si="400">IF(B3145&lt;&gt;B3144,1,IF(C3145&lt;&gt;C3144,H3144+1,H3144))</f>
        <v>1</v>
      </c>
      <c r="I3145" s="68" t="str">
        <f t="shared" si="393"/>
        <v>217_1_AR</v>
      </c>
      <c r="J3145" s="60">
        <v>41.812242929005599</v>
      </c>
      <c r="K3145" s="60">
        <v>48.050313901264801</v>
      </c>
      <c r="L3145" s="60">
        <v>83.605604658714597</v>
      </c>
      <c r="M3145" s="68">
        <v>14</v>
      </c>
      <c r="N3145" s="70">
        <f t="shared" si="394"/>
        <v>1.7013232514177693E-2</v>
      </c>
      <c r="O3145" s="71">
        <v>89091216.457942903</v>
      </c>
      <c r="P3145" s="57">
        <f t="shared" si="395"/>
        <v>1.2922052753655149E-2</v>
      </c>
      <c r="Q3145" s="68">
        <v>9</v>
      </c>
      <c r="R3145" s="68">
        <v>14</v>
      </c>
      <c r="S3145" s="72">
        <f t="shared" si="396"/>
        <v>57.822720496328337</v>
      </c>
    </row>
    <row r="3146" spans="1:19" x14ac:dyDescent="0.25">
      <c r="A3146" s="68">
        <f t="shared" si="399"/>
        <v>3144</v>
      </c>
      <c r="B3146" s="68" t="s">
        <v>155</v>
      </c>
      <c r="C3146" s="68" t="s">
        <v>156</v>
      </c>
      <c r="D3146" s="68" t="s">
        <v>3088</v>
      </c>
      <c r="E3146" s="68" t="str">
        <f t="shared" si="397"/>
        <v>SERV</v>
      </c>
      <c r="F3146" s="68" t="s">
        <v>154</v>
      </c>
      <c r="G3146" s="68">
        <f t="shared" si="398"/>
        <v>217</v>
      </c>
      <c r="H3146" s="68">
        <f t="shared" si="400"/>
        <v>1</v>
      </c>
      <c r="I3146" s="68" t="str">
        <f t="shared" si="393"/>
        <v>217_1_SERV</v>
      </c>
      <c r="J3146" s="60">
        <v>21.149338893508101</v>
      </c>
      <c r="K3146" s="60">
        <v>48.286790487570599</v>
      </c>
      <c r="L3146" s="60">
        <v>61.807460753306202</v>
      </c>
      <c r="M3146" s="68">
        <v>869</v>
      </c>
      <c r="N3146" s="70">
        <f t="shared" si="394"/>
        <v>0.78260869565217395</v>
      </c>
      <c r="O3146" s="71">
        <v>6603165004.4169598</v>
      </c>
      <c r="P3146" s="57">
        <f t="shared" si="395"/>
        <v>0.9577425241291363</v>
      </c>
      <c r="Q3146" s="68">
        <v>414</v>
      </c>
      <c r="R3146" s="68">
        <v>909</v>
      </c>
      <c r="S3146" s="72">
        <f t="shared" si="396"/>
        <v>43.747863378128301</v>
      </c>
    </row>
    <row r="3147" spans="1:19" x14ac:dyDescent="0.25">
      <c r="A3147" s="68">
        <f t="shared" si="399"/>
        <v>3145</v>
      </c>
      <c r="B3147" s="68" t="s">
        <v>155</v>
      </c>
      <c r="C3147" s="68" t="s">
        <v>2963</v>
      </c>
      <c r="D3147" s="68" t="s">
        <v>3088</v>
      </c>
      <c r="E3147" s="68" t="str">
        <f t="shared" si="397"/>
        <v>SERV</v>
      </c>
      <c r="F3147" s="68" t="s">
        <v>2962</v>
      </c>
      <c r="G3147" s="68">
        <f t="shared" si="398"/>
        <v>217</v>
      </c>
      <c r="H3147" s="68">
        <f t="shared" si="400"/>
        <v>2</v>
      </c>
      <c r="I3147" s="68" t="str">
        <f t="shared" si="393"/>
        <v>217_2_SERV</v>
      </c>
      <c r="J3147" s="60">
        <v>41.353567921843698</v>
      </c>
      <c r="K3147" s="60">
        <v>2.9443221718499002</v>
      </c>
      <c r="L3147" s="60">
        <v>17.844008692834201</v>
      </c>
      <c r="M3147" s="68">
        <v>15</v>
      </c>
      <c r="N3147" s="70">
        <f t="shared" si="394"/>
        <v>1</v>
      </c>
      <c r="O3147" s="71">
        <v>301578320</v>
      </c>
      <c r="P3147" s="57">
        <f t="shared" si="395"/>
        <v>1</v>
      </c>
      <c r="Q3147" s="68">
        <v>14</v>
      </c>
      <c r="R3147" s="68">
        <v>15</v>
      </c>
      <c r="S3147" s="72">
        <f t="shared" si="396"/>
        <v>20.713966262175934</v>
      </c>
    </row>
    <row r="3148" spans="1:19" x14ac:dyDescent="0.25">
      <c r="A3148" s="68">
        <f t="shared" si="399"/>
        <v>3146</v>
      </c>
      <c r="B3148" s="68" t="s">
        <v>713</v>
      </c>
      <c r="C3148" s="68" t="s">
        <v>2421</v>
      </c>
      <c r="D3148" s="68" t="s">
        <v>2456</v>
      </c>
      <c r="E3148" s="68" t="str">
        <f t="shared" si="397"/>
        <v>AR</v>
      </c>
      <c r="F3148" s="68" t="s">
        <v>2420</v>
      </c>
      <c r="G3148" s="68">
        <f t="shared" si="398"/>
        <v>218</v>
      </c>
      <c r="H3148" s="68">
        <f t="shared" si="400"/>
        <v>1</v>
      </c>
      <c r="I3148" s="68" t="str">
        <f t="shared" si="393"/>
        <v>218_1_AR</v>
      </c>
      <c r="J3148" s="60">
        <v>78.0714434952218</v>
      </c>
      <c r="K3148" s="60">
        <v>79.7676380159442</v>
      </c>
      <c r="L3148" s="60">
        <v>77.446170342740402</v>
      </c>
      <c r="M3148" s="68">
        <v>9</v>
      </c>
      <c r="N3148" s="70">
        <f t="shared" si="394"/>
        <v>0.14285714285714285</v>
      </c>
      <c r="O3148" s="71">
        <v>1433549.8</v>
      </c>
      <c r="P3148" s="57">
        <f t="shared" si="395"/>
        <v>0.24347964006083286</v>
      </c>
      <c r="Q3148" s="68">
        <v>2</v>
      </c>
      <c r="R3148" s="68">
        <v>9</v>
      </c>
      <c r="S3148" s="72">
        <f t="shared" si="396"/>
        <v>78.428417284635472</v>
      </c>
    </row>
    <row r="3149" spans="1:19" x14ac:dyDescent="0.25">
      <c r="A3149" s="68">
        <f t="shared" si="399"/>
        <v>3147</v>
      </c>
      <c r="B3149" s="68" t="s">
        <v>713</v>
      </c>
      <c r="C3149" s="68" t="s">
        <v>2421</v>
      </c>
      <c r="D3149" s="68" t="s">
        <v>3088</v>
      </c>
      <c r="E3149" s="68" t="str">
        <f t="shared" si="397"/>
        <v>SERV</v>
      </c>
      <c r="F3149" s="68" t="s">
        <v>2420</v>
      </c>
      <c r="G3149" s="68">
        <f t="shared" si="398"/>
        <v>218</v>
      </c>
      <c r="H3149" s="68">
        <f t="shared" si="400"/>
        <v>1</v>
      </c>
      <c r="I3149" s="68" t="str">
        <f t="shared" si="393"/>
        <v>218_1_SERV</v>
      </c>
      <c r="J3149" s="60">
        <v>39.314134869322501</v>
      </c>
      <c r="K3149" s="60">
        <v>42.769387779087303</v>
      </c>
      <c r="L3149" s="60">
        <v>21.323986724458599</v>
      </c>
      <c r="M3149" s="68">
        <v>26</v>
      </c>
      <c r="N3149" s="70">
        <f t="shared" si="394"/>
        <v>0.8571428571428571</v>
      </c>
      <c r="O3149" s="71">
        <v>4454210.67</v>
      </c>
      <c r="P3149" s="57">
        <f t="shared" si="395"/>
        <v>0.75652035993916722</v>
      </c>
      <c r="Q3149" s="68">
        <v>12</v>
      </c>
      <c r="R3149" s="68">
        <v>26</v>
      </c>
      <c r="S3149" s="72">
        <f t="shared" si="396"/>
        <v>34.46916979095613</v>
      </c>
    </row>
    <row r="3150" spans="1:19" x14ac:dyDescent="0.25">
      <c r="A3150" s="68">
        <f t="shared" si="399"/>
        <v>3148</v>
      </c>
      <c r="B3150" s="68" t="s">
        <v>713</v>
      </c>
      <c r="C3150" s="68" t="s">
        <v>2414</v>
      </c>
      <c r="D3150" s="68" t="s">
        <v>2456</v>
      </c>
      <c r="E3150" s="68" t="str">
        <f t="shared" si="397"/>
        <v>AR</v>
      </c>
      <c r="F3150" s="68" t="s">
        <v>2413</v>
      </c>
      <c r="G3150" s="68">
        <f t="shared" si="398"/>
        <v>218</v>
      </c>
      <c r="H3150" s="68">
        <f t="shared" si="400"/>
        <v>2</v>
      </c>
      <c r="I3150" s="68" t="str">
        <f t="shared" si="393"/>
        <v>218_2_AR</v>
      </c>
      <c r="J3150" s="60">
        <v>78.972860764302496</v>
      </c>
      <c r="K3150" s="60">
        <v>40.723206268875998</v>
      </c>
      <c r="L3150" s="60">
        <v>25.939353572178302</v>
      </c>
      <c r="M3150" s="68">
        <v>7</v>
      </c>
      <c r="N3150" s="70">
        <f t="shared" si="394"/>
        <v>0.18181818181818182</v>
      </c>
      <c r="O3150" s="71">
        <v>187796</v>
      </c>
      <c r="P3150" s="57">
        <f t="shared" si="395"/>
        <v>4.0807776502477418E-2</v>
      </c>
      <c r="Q3150" s="68">
        <v>2</v>
      </c>
      <c r="R3150" s="68">
        <v>7</v>
      </c>
      <c r="S3150" s="72">
        <f t="shared" si="396"/>
        <v>48.545140201785593</v>
      </c>
    </row>
    <row r="3151" spans="1:19" x14ac:dyDescent="0.25">
      <c r="A3151" s="68">
        <f t="shared" si="399"/>
        <v>3149</v>
      </c>
      <c r="B3151" s="68" t="s">
        <v>713</v>
      </c>
      <c r="C3151" s="68" t="s">
        <v>2414</v>
      </c>
      <c r="D3151" s="68" t="s">
        <v>3088</v>
      </c>
      <c r="E3151" s="68" t="str">
        <f t="shared" si="397"/>
        <v>SERV</v>
      </c>
      <c r="F3151" s="68" t="s">
        <v>2413</v>
      </c>
      <c r="G3151" s="68">
        <f t="shared" si="398"/>
        <v>218</v>
      </c>
      <c r="H3151" s="68">
        <f t="shared" si="400"/>
        <v>2</v>
      </c>
      <c r="I3151" s="68" t="str">
        <f t="shared" si="393"/>
        <v>218_2_SERV</v>
      </c>
      <c r="J3151" s="60">
        <v>62.2650089403623</v>
      </c>
      <c r="K3151" s="60">
        <v>42.763717453860799</v>
      </c>
      <c r="L3151" s="60">
        <v>32.969345094630803</v>
      </c>
      <c r="M3151" s="68">
        <v>22</v>
      </c>
      <c r="N3151" s="70">
        <f t="shared" si="394"/>
        <v>0.81818181818181823</v>
      </c>
      <c r="O3151" s="71">
        <v>4414170</v>
      </c>
      <c r="P3151" s="57">
        <f t="shared" si="395"/>
        <v>0.95919222349752253</v>
      </c>
      <c r="Q3151" s="68">
        <v>9</v>
      </c>
      <c r="R3151" s="68">
        <v>22</v>
      </c>
      <c r="S3151" s="72">
        <f t="shared" si="396"/>
        <v>45.999357162951299</v>
      </c>
    </row>
    <row r="3152" spans="1:19" x14ac:dyDescent="0.25">
      <c r="A3152" s="68">
        <f t="shared" si="399"/>
        <v>3150</v>
      </c>
      <c r="B3152" s="68" t="s">
        <v>713</v>
      </c>
      <c r="C3152" s="68" t="s">
        <v>2412</v>
      </c>
      <c r="D3152" s="68" t="s">
        <v>2456</v>
      </c>
      <c r="E3152" s="68" t="str">
        <f t="shared" si="397"/>
        <v>AR</v>
      </c>
      <c r="F3152" s="68" t="s">
        <v>2411</v>
      </c>
      <c r="G3152" s="68">
        <f t="shared" si="398"/>
        <v>218</v>
      </c>
      <c r="H3152" s="68">
        <f t="shared" si="400"/>
        <v>3</v>
      </c>
      <c r="I3152" s="68" t="str">
        <f t="shared" si="393"/>
        <v>218_3_AR</v>
      </c>
      <c r="J3152" s="60">
        <v>60.948213642832798</v>
      </c>
      <c r="K3152" s="60">
        <v>25.429216662585301</v>
      </c>
      <c r="L3152" s="60">
        <v>20.9885629710367</v>
      </c>
      <c r="M3152" s="68">
        <v>3</v>
      </c>
      <c r="N3152" s="70">
        <f t="shared" si="394"/>
        <v>0.16666666666666666</v>
      </c>
      <c r="O3152" s="71">
        <v>189150</v>
      </c>
      <c r="P3152" s="57">
        <f t="shared" si="395"/>
        <v>5.745719916333205E-2</v>
      </c>
      <c r="Q3152" s="68">
        <v>2</v>
      </c>
      <c r="R3152" s="68">
        <v>4</v>
      </c>
      <c r="S3152" s="72">
        <f t="shared" si="396"/>
        <v>35.788664425484932</v>
      </c>
    </row>
    <row r="3153" spans="1:19" x14ac:dyDescent="0.25">
      <c r="A3153" s="68">
        <f t="shared" si="399"/>
        <v>3151</v>
      </c>
      <c r="B3153" s="68" t="s">
        <v>713</v>
      </c>
      <c r="C3153" s="68" t="s">
        <v>2412</v>
      </c>
      <c r="D3153" s="68" t="s">
        <v>3088</v>
      </c>
      <c r="E3153" s="68" t="str">
        <f t="shared" si="397"/>
        <v>SERV</v>
      </c>
      <c r="F3153" s="68" t="s">
        <v>2411</v>
      </c>
      <c r="G3153" s="68">
        <f t="shared" si="398"/>
        <v>218</v>
      </c>
      <c r="H3153" s="68">
        <f t="shared" si="400"/>
        <v>3</v>
      </c>
      <c r="I3153" s="68" t="str">
        <f t="shared" si="393"/>
        <v>218_3_SERV</v>
      </c>
      <c r="J3153" s="60">
        <v>62.120230308527198</v>
      </c>
      <c r="K3153" s="60">
        <v>53.280995000018599</v>
      </c>
      <c r="L3153" s="60">
        <v>71.123633482367097</v>
      </c>
      <c r="M3153" s="68">
        <v>10</v>
      </c>
      <c r="N3153" s="70">
        <f t="shared" si="394"/>
        <v>0.83333333333333337</v>
      </c>
      <c r="O3153" s="71">
        <v>3102865.67</v>
      </c>
      <c r="P3153" s="57">
        <f t="shared" si="395"/>
        <v>0.94254280083666797</v>
      </c>
      <c r="Q3153" s="68">
        <v>10</v>
      </c>
      <c r="R3153" s="68">
        <v>12</v>
      </c>
      <c r="S3153" s="72">
        <f t="shared" si="396"/>
        <v>62.1749529303043</v>
      </c>
    </row>
    <row r="3154" spans="1:19" x14ac:dyDescent="0.25">
      <c r="A3154" s="68">
        <f t="shared" si="399"/>
        <v>3152</v>
      </c>
      <c r="B3154" s="68" t="s">
        <v>713</v>
      </c>
      <c r="C3154" s="68" t="s">
        <v>714</v>
      </c>
      <c r="D3154" s="68" t="s">
        <v>2399</v>
      </c>
      <c r="E3154" s="68" t="str">
        <f t="shared" si="397"/>
        <v>AD</v>
      </c>
      <c r="F3154" s="68" t="s">
        <v>712</v>
      </c>
      <c r="G3154" s="68">
        <f t="shared" si="398"/>
        <v>218</v>
      </c>
      <c r="H3154" s="68">
        <f t="shared" si="400"/>
        <v>4</v>
      </c>
      <c r="I3154" s="68" t="str">
        <f t="shared" si="393"/>
        <v>218_4_AD</v>
      </c>
      <c r="J3154" s="60">
        <v>66.626570182468399</v>
      </c>
      <c r="K3154" s="60">
        <v>28.361880888143801</v>
      </c>
      <c r="L3154" s="60">
        <v>19.516356379787901</v>
      </c>
      <c r="M3154" s="68">
        <v>11</v>
      </c>
      <c r="N3154" s="70">
        <f t="shared" si="394"/>
        <v>0.29411764705882354</v>
      </c>
      <c r="O3154" s="71">
        <v>1045860.51</v>
      </c>
      <c r="P3154" s="57">
        <f t="shared" si="395"/>
        <v>0.21303354648717837</v>
      </c>
      <c r="Q3154" s="68">
        <v>5</v>
      </c>
      <c r="R3154" s="68">
        <v>11</v>
      </c>
      <c r="S3154" s="72">
        <f t="shared" si="396"/>
        <v>38.168269150133369</v>
      </c>
    </row>
    <row r="3155" spans="1:19" x14ac:dyDescent="0.25">
      <c r="A3155" s="68">
        <f t="shared" si="399"/>
        <v>3153</v>
      </c>
      <c r="B3155" s="68" t="s">
        <v>713</v>
      </c>
      <c r="C3155" s="68" t="s">
        <v>714</v>
      </c>
      <c r="D3155" s="68" t="s">
        <v>3088</v>
      </c>
      <c r="E3155" s="68" t="str">
        <f t="shared" si="397"/>
        <v>SERV</v>
      </c>
      <c r="F3155" s="69" t="s">
        <v>712</v>
      </c>
      <c r="G3155" s="68">
        <f t="shared" si="398"/>
        <v>218</v>
      </c>
      <c r="H3155" s="68">
        <f t="shared" si="400"/>
        <v>4</v>
      </c>
      <c r="I3155" s="68" t="str">
        <f t="shared" si="393"/>
        <v>218_4_SERV</v>
      </c>
      <c r="J3155" s="60">
        <v>75.897818766975604</v>
      </c>
      <c r="K3155" s="60">
        <v>26.311446790978099</v>
      </c>
      <c r="L3155" s="60">
        <v>34.083657987346498</v>
      </c>
      <c r="M3155" s="68">
        <v>23</v>
      </c>
      <c r="N3155" s="70">
        <f t="shared" si="394"/>
        <v>0.70588235294117652</v>
      </c>
      <c r="O3155" s="71">
        <v>3863509.5269999998</v>
      </c>
      <c r="P3155" s="57">
        <f t="shared" si="395"/>
        <v>0.78696645351282168</v>
      </c>
      <c r="Q3155" s="68">
        <v>12</v>
      </c>
      <c r="R3155" s="68">
        <v>23</v>
      </c>
      <c r="S3155" s="72">
        <f t="shared" si="396"/>
        <v>45.430974515100068</v>
      </c>
    </row>
    <row r="3156" spans="1:19" x14ac:dyDescent="0.25">
      <c r="A3156" s="68">
        <f t="shared" si="399"/>
        <v>3154</v>
      </c>
      <c r="B3156" s="68" t="s">
        <v>713</v>
      </c>
      <c r="C3156" s="68" t="s">
        <v>1439</v>
      </c>
      <c r="D3156" s="68" t="s">
        <v>2399</v>
      </c>
      <c r="E3156" s="68" t="str">
        <f t="shared" si="397"/>
        <v>AD</v>
      </c>
      <c r="F3156" s="68" t="s">
        <v>1438</v>
      </c>
      <c r="G3156" s="68">
        <f t="shared" si="398"/>
        <v>218</v>
      </c>
      <c r="H3156" s="68">
        <f t="shared" si="400"/>
        <v>5</v>
      </c>
      <c r="I3156" s="68" t="str">
        <f t="shared" si="393"/>
        <v>218_5_AD</v>
      </c>
      <c r="J3156" s="60">
        <v>28.335564377496301</v>
      </c>
      <c r="K3156" s="60">
        <v>85.743735450546694</v>
      </c>
      <c r="L3156" s="60">
        <v>48.908137870807501</v>
      </c>
      <c r="M3156" s="68">
        <v>36</v>
      </c>
      <c r="N3156" s="70">
        <f t="shared" si="394"/>
        <v>0.1875</v>
      </c>
      <c r="O3156" s="71">
        <v>33898139.859999999</v>
      </c>
      <c r="P3156" s="57">
        <f t="shared" si="395"/>
        <v>0.13000700952850186</v>
      </c>
      <c r="Q3156" s="68">
        <v>33</v>
      </c>
      <c r="R3156" s="68">
        <v>43</v>
      </c>
      <c r="S3156" s="72">
        <f t="shared" si="396"/>
        <v>54.329145899616833</v>
      </c>
    </row>
    <row r="3157" spans="1:19" x14ac:dyDescent="0.25">
      <c r="A3157" s="68">
        <f t="shared" si="399"/>
        <v>3155</v>
      </c>
      <c r="B3157" s="68" t="s">
        <v>713</v>
      </c>
      <c r="C3157" s="68" t="s">
        <v>1439</v>
      </c>
      <c r="D3157" s="68" t="s">
        <v>2456</v>
      </c>
      <c r="E3157" s="68" t="str">
        <f t="shared" si="397"/>
        <v>AR</v>
      </c>
      <c r="F3157" s="68" t="s">
        <v>1438</v>
      </c>
      <c r="G3157" s="68">
        <f t="shared" si="398"/>
        <v>218</v>
      </c>
      <c r="H3157" s="68">
        <f t="shared" si="400"/>
        <v>5</v>
      </c>
      <c r="I3157" s="68" t="str">
        <f t="shared" si="393"/>
        <v>218_5_AR</v>
      </c>
      <c r="J3157" s="60">
        <v>50.397089239222502</v>
      </c>
      <c r="K3157" s="60">
        <v>69.679183947406898</v>
      </c>
      <c r="L3157" s="60">
        <v>66.033784496916397</v>
      </c>
      <c r="M3157" s="68">
        <v>7</v>
      </c>
      <c r="N3157" s="70">
        <f t="shared" si="394"/>
        <v>2.8409090909090908E-2</v>
      </c>
      <c r="O3157" s="71">
        <v>1515527</v>
      </c>
      <c r="P3157" s="57">
        <f t="shared" si="395"/>
        <v>5.8123877576597462E-3</v>
      </c>
      <c r="Q3157" s="68">
        <v>5</v>
      </c>
      <c r="R3157" s="68">
        <v>7</v>
      </c>
      <c r="S3157" s="72">
        <f t="shared" si="396"/>
        <v>62.036685894515266</v>
      </c>
    </row>
    <row r="3158" spans="1:19" x14ac:dyDescent="0.25">
      <c r="A3158" s="68">
        <f t="shared" si="399"/>
        <v>3156</v>
      </c>
      <c r="B3158" s="68" t="s">
        <v>713</v>
      </c>
      <c r="C3158" s="68" t="s">
        <v>1439</v>
      </c>
      <c r="D3158" s="68" t="s">
        <v>3088</v>
      </c>
      <c r="E3158" s="68" t="str">
        <f t="shared" si="397"/>
        <v>SERV</v>
      </c>
      <c r="F3158" s="68" t="s">
        <v>1438</v>
      </c>
      <c r="G3158" s="68">
        <f t="shared" si="398"/>
        <v>218</v>
      </c>
      <c r="H3158" s="68">
        <f t="shared" si="400"/>
        <v>5</v>
      </c>
      <c r="I3158" s="68" t="str">
        <f t="shared" si="393"/>
        <v>218_5_SERV</v>
      </c>
      <c r="J3158" s="60">
        <v>37.543198745753202</v>
      </c>
      <c r="K3158" s="60">
        <v>91.161825028456505</v>
      </c>
      <c r="L3158" s="60">
        <v>60.504155278670801</v>
      </c>
      <c r="M3158" s="68">
        <v>208</v>
      </c>
      <c r="N3158" s="70">
        <f t="shared" si="394"/>
        <v>0.78409090909090906</v>
      </c>
      <c r="O3158" s="71">
        <v>225327196.136071</v>
      </c>
      <c r="P3158" s="57">
        <f t="shared" si="395"/>
        <v>0.86418060271383845</v>
      </c>
      <c r="Q3158" s="68">
        <v>138</v>
      </c>
      <c r="R3158" s="68">
        <v>215</v>
      </c>
      <c r="S3158" s="72">
        <f t="shared" si="396"/>
        <v>63.069726350960167</v>
      </c>
    </row>
    <row r="3159" spans="1:19" x14ac:dyDescent="0.25">
      <c r="A3159" s="68">
        <f t="shared" si="399"/>
        <v>3157</v>
      </c>
      <c r="B3159" s="68" t="s">
        <v>713</v>
      </c>
      <c r="C3159" s="68" t="s">
        <v>2223</v>
      </c>
      <c r="D3159" s="68" t="s">
        <v>2399</v>
      </c>
      <c r="E3159" s="68" t="str">
        <f t="shared" si="397"/>
        <v>AD</v>
      </c>
      <c r="F3159" s="68" t="s">
        <v>2222</v>
      </c>
      <c r="G3159" s="68">
        <f t="shared" si="398"/>
        <v>218</v>
      </c>
      <c r="H3159" s="68">
        <f t="shared" si="400"/>
        <v>6</v>
      </c>
      <c r="I3159" s="68" t="str">
        <f t="shared" si="393"/>
        <v>218_6_AD</v>
      </c>
      <c r="J3159" s="60">
        <v>38.1193287110749</v>
      </c>
      <c r="K3159" s="60">
        <v>54.144181596325801</v>
      </c>
      <c r="L3159" s="60">
        <v>45.5213203320044</v>
      </c>
      <c r="M3159" s="68">
        <v>16</v>
      </c>
      <c r="N3159" s="70">
        <f t="shared" si="394"/>
        <v>1</v>
      </c>
      <c r="O3159" s="71">
        <v>1747622.75</v>
      </c>
      <c r="P3159" s="57">
        <f t="shared" si="395"/>
        <v>1</v>
      </c>
      <c r="Q3159" s="68">
        <v>14</v>
      </c>
      <c r="R3159" s="68">
        <v>16</v>
      </c>
      <c r="S3159" s="72">
        <f t="shared" si="396"/>
        <v>45.9282768798017</v>
      </c>
    </row>
    <row r="3160" spans="1:19" x14ac:dyDescent="0.25">
      <c r="A3160" s="68">
        <f t="shared" si="399"/>
        <v>3158</v>
      </c>
      <c r="B3160" s="68" t="s">
        <v>713</v>
      </c>
      <c r="C3160" s="68" t="s">
        <v>2402</v>
      </c>
      <c r="D3160" s="68" t="s">
        <v>2456</v>
      </c>
      <c r="E3160" s="68" t="str">
        <f t="shared" si="397"/>
        <v>AR</v>
      </c>
      <c r="F3160" s="68" t="s">
        <v>2401</v>
      </c>
      <c r="G3160" s="68">
        <f t="shared" si="398"/>
        <v>218</v>
      </c>
      <c r="H3160" s="68">
        <f t="shared" si="400"/>
        <v>7</v>
      </c>
      <c r="I3160" s="68" t="str">
        <f t="shared" si="393"/>
        <v>218_7_AR</v>
      </c>
      <c r="J3160" s="60">
        <v>85.135567530197804</v>
      </c>
      <c r="K3160" s="60">
        <v>25.752999755122001</v>
      </c>
      <c r="L3160" s="60">
        <v>34.655534207990897</v>
      </c>
      <c r="M3160" s="68">
        <v>4</v>
      </c>
      <c r="N3160" s="70">
        <f t="shared" si="394"/>
        <v>0.33333333333333331</v>
      </c>
      <c r="O3160" s="71">
        <v>1772650</v>
      </c>
      <c r="P3160" s="57">
        <f t="shared" si="395"/>
        <v>0.44675986628833697</v>
      </c>
      <c r="Q3160" s="68">
        <v>2</v>
      </c>
      <c r="R3160" s="68">
        <v>4</v>
      </c>
      <c r="S3160" s="72">
        <f t="shared" si="396"/>
        <v>48.514700497770235</v>
      </c>
    </row>
    <row r="3161" spans="1:19" x14ac:dyDescent="0.25">
      <c r="A3161" s="68">
        <f t="shared" si="399"/>
        <v>3159</v>
      </c>
      <c r="B3161" s="68" t="s">
        <v>713</v>
      </c>
      <c r="C3161" s="68" t="s">
        <v>2402</v>
      </c>
      <c r="D3161" s="68" t="s">
        <v>3088</v>
      </c>
      <c r="E3161" s="68" t="str">
        <f t="shared" si="397"/>
        <v>SERV</v>
      </c>
      <c r="F3161" s="68" t="s">
        <v>2401</v>
      </c>
      <c r="G3161" s="68">
        <f t="shared" si="398"/>
        <v>218</v>
      </c>
      <c r="H3161" s="68">
        <f t="shared" si="400"/>
        <v>7</v>
      </c>
      <c r="I3161" s="68" t="str">
        <f t="shared" si="393"/>
        <v>218_7_SERV</v>
      </c>
      <c r="J3161" s="60">
        <v>84.267331853779297</v>
      </c>
      <c r="K3161" s="60">
        <v>32.831378381313598</v>
      </c>
      <c r="L3161" s="60">
        <v>33.695016540521898</v>
      </c>
      <c r="M3161" s="68">
        <v>17</v>
      </c>
      <c r="N3161" s="70">
        <f t="shared" si="394"/>
        <v>0.66666666666666663</v>
      </c>
      <c r="O3161" s="71">
        <v>2195141.5</v>
      </c>
      <c r="P3161" s="57">
        <f t="shared" si="395"/>
        <v>0.55324013371166303</v>
      </c>
      <c r="Q3161" s="68">
        <v>4</v>
      </c>
      <c r="R3161" s="68">
        <v>17</v>
      </c>
      <c r="S3161" s="72">
        <f t="shared" si="396"/>
        <v>50.264575591871598</v>
      </c>
    </row>
    <row r="3162" spans="1:19" x14ac:dyDescent="0.25">
      <c r="A3162" s="68">
        <f t="shared" si="399"/>
        <v>3160</v>
      </c>
      <c r="B3162" s="68" t="s">
        <v>713</v>
      </c>
      <c r="C3162" s="68" t="s">
        <v>2406</v>
      </c>
      <c r="D3162" s="68" t="s">
        <v>2456</v>
      </c>
      <c r="E3162" s="68" t="str">
        <f t="shared" si="397"/>
        <v>AR</v>
      </c>
      <c r="F3162" s="68" t="s">
        <v>2405</v>
      </c>
      <c r="G3162" s="68">
        <f t="shared" si="398"/>
        <v>218</v>
      </c>
      <c r="H3162" s="68">
        <f t="shared" si="400"/>
        <v>8</v>
      </c>
      <c r="I3162" s="68" t="str">
        <f t="shared" si="393"/>
        <v>218_8_AR</v>
      </c>
      <c r="J3162" s="60">
        <v>87.311070772820997</v>
      </c>
      <c r="K3162" s="60">
        <v>35.112779909122999</v>
      </c>
      <c r="L3162" s="60">
        <v>23.429093549064302</v>
      </c>
      <c r="M3162" s="68">
        <v>3</v>
      </c>
      <c r="N3162" s="70">
        <f t="shared" si="394"/>
        <v>0.16666666666666666</v>
      </c>
      <c r="O3162" s="71">
        <v>168206.89</v>
      </c>
      <c r="P3162" s="57">
        <f t="shared" si="395"/>
        <v>8.0166350125101496E-2</v>
      </c>
      <c r="Q3162" s="68">
        <v>1</v>
      </c>
      <c r="R3162" s="68">
        <v>3</v>
      </c>
      <c r="S3162" s="72">
        <f t="shared" si="396"/>
        <v>48.617648077002769</v>
      </c>
    </row>
    <row r="3163" spans="1:19" x14ac:dyDescent="0.25">
      <c r="A3163" s="68">
        <f t="shared" si="399"/>
        <v>3161</v>
      </c>
      <c r="B3163" s="68" t="s">
        <v>713</v>
      </c>
      <c r="C3163" s="68" t="s">
        <v>2406</v>
      </c>
      <c r="D3163" s="68" t="s">
        <v>3088</v>
      </c>
      <c r="E3163" s="68" t="str">
        <f t="shared" si="397"/>
        <v>SERV</v>
      </c>
      <c r="F3163" s="68" t="s">
        <v>2405</v>
      </c>
      <c r="G3163" s="68">
        <f t="shared" si="398"/>
        <v>218</v>
      </c>
      <c r="H3163" s="68">
        <f t="shared" si="400"/>
        <v>8</v>
      </c>
      <c r="I3163" s="68" t="str">
        <f t="shared" si="393"/>
        <v>218_8_SERV</v>
      </c>
      <c r="J3163" s="60">
        <v>74.485139083196799</v>
      </c>
      <c r="K3163" s="60">
        <v>29.1487394801565</v>
      </c>
      <c r="L3163" s="60">
        <v>14.5750918832648</v>
      </c>
      <c r="M3163" s="68">
        <v>12</v>
      </c>
      <c r="N3163" s="70">
        <f t="shared" si="394"/>
        <v>0.83333333333333337</v>
      </c>
      <c r="O3163" s="71">
        <v>1930016.2390000001</v>
      </c>
      <c r="P3163" s="57">
        <f t="shared" si="395"/>
        <v>0.91983364987489846</v>
      </c>
      <c r="Q3163" s="68">
        <v>5</v>
      </c>
      <c r="R3163" s="68">
        <v>12</v>
      </c>
      <c r="S3163" s="72">
        <f t="shared" si="396"/>
        <v>39.402990148872703</v>
      </c>
    </row>
    <row r="3164" spans="1:19" x14ac:dyDescent="0.25">
      <c r="A3164" s="68">
        <f t="shared" si="399"/>
        <v>3162</v>
      </c>
      <c r="B3164" s="68" t="s">
        <v>713</v>
      </c>
      <c r="C3164" s="68" t="s">
        <v>2417</v>
      </c>
      <c r="D3164" s="68" t="s">
        <v>2456</v>
      </c>
      <c r="E3164" s="68" t="str">
        <f t="shared" si="397"/>
        <v>AR</v>
      </c>
      <c r="F3164" s="68" t="s">
        <v>2416</v>
      </c>
      <c r="G3164" s="68">
        <f t="shared" si="398"/>
        <v>218</v>
      </c>
      <c r="H3164" s="68">
        <f t="shared" si="400"/>
        <v>9</v>
      </c>
      <c r="I3164" s="68" t="str">
        <f t="shared" si="393"/>
        <v>218_9_AR</v>
      </c>
      <c r="J3164" s="60">
        <v>89.347480762753605</v>
      </c>
      <c r="K3164" s="60">
        <v>46.246564906266102</v>
      </c>
      <c r="L3164" s="60">
        <v>38.072277017229503</v>
      </c>
      <c r="M3164" s="68">
        <v>3</v>
      </c>
      <c r="N3164" s="70">
        <f t="shared" si="394"/>
        <v>0.125</v>
      </c>
      <c r="O3164" s="71">
        <v>2000590.46</v>
      </c>
      <c r="P3164" s="57">
        <f t="shared" si="395"/>
        <v>0.43142884173138835</v>
      </c>
      <c r="Q3164" s="68">
        <v>1</v>
      </c>
      <c r="R3164" s="68">
        <v>3</v>
      </c>
      <c r="S3164" s="72">
        <f t="shared" si="396"/>
        <v>57.888774228749732</v>
      </c>
    </row>
    <row r="3165" spans="1:19" x14ac:dyDescent="0.25">
      <c r="A3165" s="68">
        <f t="shared" si="399"/>
        <v>3163</v>
      </c>
      <c r="B3165" s="68" t="s">
        <v>713</v>
      </c>
      <c r="C3165" s="68" t="s">
        <v>2417</v>
      </c>
      <c r="D3165" s="68" t="s">
        <v>3088</v>
      </c>
      <c r="E3165" s="68" t="str">
        <f t="shared" si="397"/>
        <v>SERV</v>
      </c>
      <c r="F3165" s="69" t="s">
        <v>2416</v>
      </c>
      <c r="G3165" s="68">
        <f t="shared" si="398"/>
        <v>218</v>
      </c>
      <c r="H3165" s="68">
        <f t="shared" si="400"/>
        <v>9</v>
      </c>
      <c r="I3165" s="68" t="str">
        <f t="shared" si="393"/>
        <v>218_9_SERV</v>
      </c>
      <c r="J3165" s="60">
        <v>59.6532083366668</v>
      </c>
      <c r="K3165" s="60">
        <v>49.289823125995397</v>
      </c>
      <c r="L3165" s="60">
        <v>28.7589135879977</v>
      </c>
      <c r="M3165" s="68">
        <v>32</v>
      </c>
      <c r="N3165" s="70">
        <f t="shared" si="394"/>
        <v>0.875</v>
      </c>
      <c r="O3165" s="71">
        <v>2636536.84</v>
      </c>
      <c r="P3165" s="57">
        <f t="shared" si="395"/>
        <v>0.56857115826861171</v>
      </c>
      <c r="Q3165" s="68">
        <v>7</v>
      </c>
      <c r="R3165" s="68">
        <v>33</v>
      </c>
      <c r="S3165" s="72">
        <f t="shared" si="396"/>
        <v>45.900648350219967</v>
      </c>
    </row>
    <row r="3166" spans="1:19" x14ac:dyDescent="0.25">
      <c r="A3166" s="68">
        <f t="shared" si="399"/>
        <v>3164</v>
      </c>
      <c r="B3166" s="68" t="s">
        <v>713</v>
      </c>
      <c r="C3166" s="68" t="s">
        <v>2125</v>
      </c>
      <c r="D3166" s="68" t="s">
        <v>2399</v>
      </c>
      <c r="E3166" s="68" t="str">
        <f t="shared" si="397"/>
        <v>AD</v>
      </c>
      <c r="F3166" s="68" t="s">
        <v>2124</v>
      </c>
      <c r="G3166" s="68">
        <f t="shared" si="398"/>
        <v>218</v>
      </c>
      <c r="H3166" s="68">
        <f t="shared" si="400"/>
        <v>10</v>
      </c>
      <c r="I3166" s="68" t="str">
        <f t="shared" si="393"/>
        <v>218_10_AD</v>
      </c>
      <c r="J3166" s="60">
        <v>53.321358061123</v>
      </c>
      <c r="K3166" s="60">
        <v>37.231888056598102</v>
      </c>
      <c r="L3166" s="60">
        <v>11.413932424823701</v>
      </c>
      <c r="M3166" s="68">
        <v>8</v>
      </c>
      <c r="N3166" s="70">
        <f t="shared" si="394"/>
        <v>0.35294117647058826</v>
      </c>
      <c r="O3166" s="71">
        <v>749505.84</v>
      </c>
      <c r="P3166" s="57">
        <f t="shared" si="395"/>
        <v>7.3837764565274244E-2</v>
      </c>
      <c r="Q3166" s="68">
        <v>6</v>
      </c>
      <c r="R3166" s="68">
        <v>8</v>
      </c>
      <c r="S3166" s="72">
        <f t="shared" si="396"/>
        <v>33.989059514181598</v>
      </c>
    </row>
    <row r="3167" spans="1:19" x14ac:dyDescent="0.25">
      <c r="A3167" s="68">
        <f t="shared" si="399"/>
        <v>3165</v>
      </c>
      <c r="B3167" s="68" t="s">
        <v>713</v>
      </c>
      <c r="C3167" s="68" t="s">
        <v>2125</v>
      </c>
      <c r="D3167" s="68" t="s">
        <v>2456</v>
      </c>
      <c r="E3167" s="68" t="str">
        <f t="shared" si="397"/>
        <v>AR</v>
      </c>
      <c r="F3167" s="68" t="s">
        <v>2124</v>
      </c>
      <c r="G3167" s="68">
        <f t="shared" si="398"/>
        <v>218</v>
      </c>
      <c r="H3167" s="68">
        <f t="shared" si="400"/>
        <v>10</v>
      </c>
      <c r="I3167" s="68" t="str">
        <f t="shared" si="393"/>
        <v>218_10_AR</v>
      </c>
      <c r="J3167" s="60">
        <v>83.490424014860295</v>
      </c>
      <c r="K3167" s="60">
        <v>33.282437127981503</v>
      </c>
      <c r="L3167" s="60">
        <v>47.824828621190498</v>
      </c>
      <c r="M3167" s="68">
        <v>12</v>
      </c>
      <c r="N3167" s="70">
        <f t="shared" si="394"/>
        <v>0.11764705882352941</v>
      </c>
      <c r="O3167" s="71">
        <v>4314297.13</v>
      </c>
      <c r="P3167" s="57">
        <f t="shared" si="395"/>
        <v>0.42502411422114922</v>
      </c>
      <c r="Q3167" s="68">
        <v>2</v>
      </c>
      <c r="R3167" s="68">
        <v>17</v>
      </c>
      <c r="S3167" s="72">
        <f t="shared" si="396"/>
        <v>54.86589658801077</v>
      </c>
    </row>
    <row r="3168" spans="1:19" x14ac:dyDescent="0.25">
      <c r="A3168" s="68">
        <f t="shared" si="399"/>
        <v>3166</v>
      </c>
      <c r="B3168" s="68" t="s">
        <v>713</v>
      </c>
      <c r="C3168" s="68" t="s">
        <v>2125</v>
      </c>
      <c r="D3168" s="68" t="s">
        <v>3088</v>
      </c>
      <c r="E3168" s="68" t="str">
        <f t="shared" si="397"/>
        <v>SERV</v>
      </c>
      <c r="F3168" s="68" t="s">
        <v>2124</v>
      </c>
      <c r="G3168" s="68">
        <f t="shared" si="398"/>
        <v>218</v>
      </c>
      <c r="H3168" s="68">
        <f t="shared" si="400"/>
        <v>10</v>
      </c>
      <c r="I3168" s="68" t="str">
        <f t="shared" si="393"/>
        <v>218_10_SERV</v>
      </c>
      <c r="J3168" s="60">
        <v>55.056684794546896</v>
      </c>
      <c r="K3168" s="60">
        <v>28.122640737244001</v>
      </c>
      <c r="L3168" s="60">
        <v>41.262006846985798</v>
      </c>
      <c r="M3168" s="68">
        <v>17</v>
      </c>
      <c r="N3168" s="70">
        <f t="shared" si="394"/>
        <v>0.52941176470588236</v>
      </c>
      <c r="O3168" s="71">
        <v>5086908.4499999899</v>
      </c>
      <c r="P3168" s="57">
        <f t="shared" si="395"/>
        <v>0.50113812121357648</v>
      </c>
      <c r="Q3168" s="68">
        <v>9</v>
      </c>
      <c r="R3168" s="68">
        <v>27</v>
      </c>
      <c r="S3168" s="72">
        <f t="shared" si="396"/>
        <v>41.480444126258895</v>
      </c>
    </row>
    <row r="3169" spans="1:19" x14ac:dyDescent="0.25">
      <c r="A3169" s="68">
        <f t="shared" si="399"/>
        <v>3167</v>
      </c>
      <c r="B3169" s="68" t="s">
        <v>109</v>
      </c>
      <c r="C3169" s="68" t="s">
        <v>1178</v>
      </c>
      <c r="D3169" s="68" t="s">
        <v>2399</v>
      </c>
      <c r="E3169" s="68" t="str">
        <f t="shared" si="397"/>
        <v>AD</v>
      </c>
      <c r="F3169" s="68">
        <v>8000995</v>
      </c>
      <c r="G3169" s="68">
        <f t="shared" si="398"/>
        <v>219</v>
      </c>
      <c r="H3169" s="68">
        <f t="shared" si="400"/>
        <v>1</v>
      </c>
      <c r="I3169" s="68" t="str">
        <f t="shared" si="393"/>
        <v>219_1_AD</v>
      </c>
      <c r="J3169" s="60">
        <v>56.610396270275601</v>
      </c>
      <c r="K3169" s="60">
        <v>74.463228146085001</v>
      </c>
      <c r="L3169" s="60">
        <v>42.0964443723784</v>
      </c>
      <c r="M3169" s="68">
        <v>17</v>
      </c>
      <c r="N3169" s="70">
        <f t="shared" si="394"/>
        <v>3.6900369003690037E-2</v>
      </c>
      <c r="O3169" s="71">
        <v>8372115.8799999896</v>
      </c>
      <c r="P3169" s="57">
        <f t="shared" si="395"/>
        <v>0.22461237205942991</v>
      </c>
      <c r="Q3169" s="68">
        <v>10</v>
      </c>
      <c r="R3169" s="68">
        <v>18</v>
      </c>
      <c r="S3169" s="72">
        <f t="shared" si="396"/>
        <v>57.723356262913001</v>
      </c>
    </row>
    <row r="3170" spans="1:19" x14ac:dyDescent="0.25">
      <c r="A3170" s="68">
        <f t="shared" si="399"/>
        <v>3168</v>
      </c>
      <c r="B3170" s="68" t="s">
        <v>109</v>
      </c>
      <c r="C3170" s="68" t="s">
        <v>1178</v>
      </c>
      <c r="D3170" s="68" t="s">
        <v>3088</v>
      </c>
      <c r="E3170" s="68" t="str">
        <f t="shared" si="397"/>
        <v>SERV</v>
      </c>
      <c r="F3170" s="68">
        <v>8000995</v>
      </c>
      <c r="G3170" s="68">
        <f t="shared" si="398"/>
        <v>219</v>
      </c>
      <c r="H3170" s="68">
        <f t="shared" si="400"/>
        <v>1</v>
      </c>
      <c r="I3170" s="68" t="str">
        <f t="shared" si="393"/>
        <v>219_1_SERV</v>
      </c>
      <c r="J3170" s="60">
        <v>13.953903126071101</v>
      </c>
      <c r="K3170" s="60">
        <v>88.784422309202995</v>
      </c>
      <c r="L3170" s="60">
        <v>39.636506667455002</v>
      </c>
      <c r="M3170" s="68">
        <v>33</v>
      </c>
      <c r="N3170" s="70">
        <f t="shared" si="394"/>
        <v>0.96309963099630991</v>
      </c>
      <c r="O3170" s="71">
        <v>28901502.68</v>
      </c>
      <c r="P3170" s="57">
        <f t="shared" si="395"/>
        <v>0.77538762794057015</v>
      </c>
      <c r="Q3170" s="68">
        <v>261</v>
      </c>
      <c r="R3170" s="68">
        <v>485</v>
      </c>
      <c r="S3170" s="72">
        <f t="shared" si="396"/>
        <v>47.458277367576365</v>
      </c>
    </row>
    <row r="3171" spans="1:19" x14ac:dyDescent="0.25">
      <c r="A3171" s="68">
        <f t="shared" si="399"/>
        <v>3169</v>
      </c>
      <c r="B3171" s="68" t="s">
        <v>109</v>
      </c>
      <c r="C3171" s="68" t="s">
        <v>1562</v>
      </c>
      <c r="D3171" s="68" t="s">
        <v>2399</v>
      </c>
      <c r="E3171" s="68" t="str">
        <f t="shared" si="397"/>
        <v>AD</v>
      </c>
      <c r="F3171" s="68">
        <v>8000962</v>
      </c>
      <c r="G3171" s="68">
        <f t="shared" si="398"/>
        <v>219</v>
      </c>
      <c r="H3171" s="68">
        <f t="shared" si="400"/>
        <v>2</v>
      </c>
      <c r="I3171" s="68" t="str">
        <f t="shared" si="393"/>
        <v>219_2_AD</v>
      </c>
      <c r="J3171" s="60">
        <v>29.182544774220801</v>
      </c>
      <c r="K3171" s="60">
        <v>43.945248333367203</v>
      </c>
      <c r="L3171" s="60">
        <v>29.02658156443</v>
      </c>
      <c r="M3171" s="68">
        <v>13</v>
      </c>
      <c r="N3171" s="70">
        <f t="shared" si="394"/>
        <v>8.8235294117647065E-2</v>
      </c>
      <c r="O3171" s="71">
        <v>3556453.58</v>
      </c>
      <c r="P3171" s="57">
        <f t="shared" si="395"/>
        <v>8.9248483657066197E-2</v>
      </c>
      <c r="Q3171" s="68">
        <v>9</v>
      </c>
      <c r="R3171" s="68">
        <v>14</v>
      </c>
      <c r="S3171" s="72">
        <f t="shared" si="396"/>
        <v>34.051458224006005</v>
      </c>
    </row>
    <row r="3172" spans="1:19" x14ac:dyDescent="0.25">
      <c r="A3172" s="68">
        <f t="shared" si="399"/>
        <v>3170</v>
      </c>
      <c r="B3172" s="68" t="s">
        <v>109</v>
      </c>
      <c r="C3172" s="68" t="s">
        <v>1562</v>
      </c>
      <c r="D3172" s="68" t="s">
        <v>3088</v>
      </c>
      <c r="E3172" s="68" t="str">
        <f t="shared" si="397"/>
        <v>SERV</v>
      </c>
      <c r="F3172" s="68">
        <v>8000962</v>
      </c>
      <c r="G3172" s="68">
        <f t="shared" si="398"/>
        <v>219</v>
      </c>
      <c r="H3172" s="68">
        <f t="shared" si="400"/>
        <v>2</v>
      </c>
      <c r="I3172" s="68" t="str">
        <f t="shared" si="393"/>
        <v>219_2_SERV</v>
      </c>
      <c r="J3172" s="60">
        <v>36.222129146838597</v>
      </c>
      <c r="K3172" s="60">
        <v>71.335929943708194</v>
      </c>
      <c r="L3172" s="60">
        <v>42.093826677133997</v>
      </c>
      <c r="M3172" s="68">
        <v>221</v>
      </c>
      <c r="N3172" s="70">
        <f t="shared" si="394"/>
        <v>0.91176470588235292</v>
      </c>
      <c r="O3172" s="71">
        <v>36292442.829999901</v>
      </c>
      <c r="P3172" s="57">
        <f t="shared" si="395"/>
        <v>0.91075151634293383</v>
      </c>
      <c r="Q3172" s="68">
        <v>93</v>
      </c>
      <c r="R3172" s="68">
        <v>246</v>
      </c>
      <c r="S3172" s="72">
        <f t="shared" si="396"/>
        <v>49.883961922560268</v>
      </c>
    </row>
    <row r="3173" spans="1:19" x14ac:dyDescent="0.25">
      <c r="A3173" s="68">
        <f t="shared" si="399"/>
        <v>3171</v>
      </c>
      <c r="B3173" s="68" t="s">
        <v>109</v>
      </c>
      <c r="C3173" s="68" t="s">
        <v>1009</v>
      </c>
      <c r="D3173" s="68" t="s">
        <v>2399</v>
      </c>
      <c r="E3173" s="68" t="str">
        <f t="shared" si="397"/>
        <v>AD</v>
      </c>
      <c r="F3173" s="68">
        <v>8000998</v>
      </c>
      <c r="G3173" s="68">
        <f t="shared" si="398"/>
        <v>219</v>
      </c>
      <c r="H3173" s="68">
        <f t="shared" si="400"/>
        <v>3</v>
      </c>
      <c r="I3173" s="68" t="str">
        <f t="shared" si="393"/>
        <v>219_3_AD</v>
      </c>
      <c r="J3173" s="60">
        <v>41.864539406680102</v>
      </c>
      <c r="K3173" s="60">
        <v>18.387982459367901</v>
      </c>
      <c r="L3173" s="60">
        <v>18.753145909767198</v>
      </c>
      <c r="M3173" s="68">
        <v>7</v>
      </c>
      <c r="N3173" s="70">
        <f t="shared" si="394"/>
        <v>9.5238095238095233E-2</v>
      </c>
      <c r="O3173" s="71">
        <v>441936.59</v>
      </c>
      <c r="P3173" s="57">
        <f t="shared" si="395"/>
        <v>3.4539333423876363E-2</v>
      </c>
      <c r="Q3173" s="68">
        <v>6</v>
      </c>
      <c r="R3173" s="68">
        <v>7</v>
      </c>
      <c r="S3173" s="72">
        <f t="shared" si="396"/>
        <v>26.3352225919384</v>
      </c>
    </row>
    <row r="3174" spans="1:19" x14ac:dyDescent="0.25">
      <c r="A3174" s="68">
        <f t="shared" si="399"/>
        <v>3172</v>
      </c>
      <c r="B3174" s="68" t="s">
        <v>109</v>
      </c>
      <c r="C3174" s="68" t="s">
        <v>1009</v>
      </c>
      <c r="D3174" s="68" t="s">
        <v>3088</v>
      </c>
      <c r="E3174" s="68" t="str">
        <f t="shared" si="397"/>
        <v>SERV</v>
      </c>
      <c r="F3174" s="68">
        <v>8000998</v>
      </c>
      <c r="G3174" s="68">
        <f t="shared" si="398"/>
        <v>219</v>
      </c>
      <c r="H3174" s="68">
        <f t="shared" si="400"/>
        <v>3</v>
      </c>
      <c r="I3174" s="68" t="str">
        <f t="shared" si="393"/>
        <v>219_3_SERV</v>
      </c>
      <c r="J3174" s="60">
        <v>25.045451059994399</v>
      </c>
      <c r="K3174" s="60">
        <v>50.918371223509801</v>
      </c>
      <c r="L3174" s="60">
        <v>15.527584313803301</v>
      </c>
      <c r="M3174" s="68">
        <v>116</v>
      </c>
      <c r="N3174" s="70">
        <f t="shared" si="394"/>
        <v>0.90476190476190477</v>
      </c>
      <c r="O3174" s="71">
        <v>12353231.880000001</v>
      </c>
      <c r="P3174" s="57">
        <f t="shared" si="395"/>
        <v>0.96546066657612362</v>
      </c>
      <c r="Q3174" s="68">
        <v>57</v>
      </c>
      <c r="R3174" s="68">
        <v>117</v>
      </c>
      <c r="S3174" s="72">
        <f t="shared" si="396"/>
        <v>30.497135532435834</v>
      </c>
    </row>
    <row r="3175" spans="1:19" x14ac:dyDescent="0.25">
      <c r="A3175" s="68">
        <f t="shared" si="399"/>
        <v>3173</v>
      </c>
      <c r="B3175" s="68" t="s">
        <v>109</v>
      </c>
      <c r="C3175" s="68" t="s">
        <v>110</v>
      </c>
      <c r="D3175" s="68" t="s">
        <v>2399</v>
      </c>
      <c r="E3175" s="68" t="str">
        <f t="shared" si="397"/>
        <v>AD</v>
      </c>
      <c r="F3175" s="68">
        <v>8000967</v>
      </c>
      <c r="G3175" s="68">
        <f t="shared" si="398"/>
        <v>219</v>
      </c>
      <c r="H3175" s="68">
        <f t="shared" si="400"/>
        <v>4</v>
      </c>
      <c r="I3175" s="68" t="str">
        <f t="shared" si="393"/>
        <v>219_4_AD</v>
      </c>
      <c r="J3175" s="60">
        <v>34.716619520271003</v>
      </c>
      <c r="K3175" s="60">
        <v>72.127625722000801</v>
      </c>
      <c r="L3175" s="60">
        <v>36.701356499529702</v>
      </c>
      <c r="M3175" s="68">
        <v>14</v>
      </c>
      <c r="N3175" s="70">
        <f t="shared" si="394"/>
        <v>0.12222222222222222</v>
      </c>
      <c r="O3175" s="71">
        <v>2154770.98</v>
      </c>
      <c r="P3175" s="57">
        <f t="shared" si="395"/>
        <v>0.12302753180563027</v>
      </c>
      <c r="Q3175" s="68">
        <v>11</v>
      </c>
      <c r="R3175" s="68">
        <v>19</v>
      </c>
      <c r="S3175" s="72">
        <f t="shared" si="396"/>
        <v>47.848533913933835</v>
      </c>
    </row>
    <row r="3176" spans="1:19" x14ac:dyDescent="0.25">
      <c r="A3176" s="68">
        <f t="shared" si="399"/>
        <v>3174</v>
      </c>
      <c r="B3176" s="68" t="s">
        <v>109</v>
      </c>
      <c r="C3176" s="68" t="s">
        <v>110</v>
      </c>
      <c r="D3176" s="68" t="s">
        <v>3088</v>
      </c>
      <c r="E3176" s="68" t="str">
        <f t="shared" si="397"/>
        <v>SERV</v>
      </c>
      <c r="F3176" s="68">
        <v>8000967</v>
      </c>
      <c r="G3176" s="68">
        <f t="shared" si="398"/>
        <v>219</v>
      </c>
      <c r="H3176" s="68">
        <f t="shared" si="400"/>
        <v>4</v>
      </c>
      <c r="I3176" s="68" t="str">
        <f t="shared" si="393"/>
        <v>219_4_SERV</v>
      </c>
      <c r="J3176" s="60">
        <v>8.7112390994037305</v>
      </c>
      <c r="K3176" s="60">
        <v>68.378738447824702</v>
      </c>
      <c r="L3176" s="60">
        <v>34.212241540246502</v>
      </c>
      <c r="M3176" s="68">
        <v>116</v>
      </c>
      <c r="N3176" s="70">
        <f t="shared" si="394"/>
        <v>0.87777777777777777</v>
      </c>
      <c r="O3176" s="71">
        <v>15359771.890000001</v>
      </c>
      <c r="P3176" s="57">
        <f t="shared" si="395"/>
        <v>0.87697246819436969</v>
      </c>
      <c r="Q3176" s="68">
        <v>79</v>
      </c>
      <c r="R3176" s="68">
        <v>118</v>
      </c>
      <c r="S3176" s="72">
        <f t="shared" si="396"/>
        <v>37.100739695824977</v>
      </c>
    </row>
    <row r="3177" spans="1:19" x14ac:dyDescent="0.25">
      <c r="A3177" s="68">
        <f t="shared" si="399"/>
        <v>3175</v>
      </c>
      <c r="B3177" s="68" t="s">
        <v>109</v>
      </c>
      <c r="C3177" s="68" t="s">
        <v>1607</v>
      </c>
      <c r="D3177" s="68" t="s">
        <v>2399</v>
      </c>
      <c r="E3177" s="68" t="str">
        <f t="shared" si="397"/>
        <v>AD</v>
      </c>
      <c r="F3177" s="68">
        <v>8000988</v>
      </c>
      <c r="G3177" s="68">
        <f t="shared" si="398"/>
        <v>219</v>
      </c>
      <c r="H3177" s="68">
        <f t="shared" si="400"/>
        <v>5</v>
      </c>
      <c r="I3177" s="68" t="str">
        <f t="shared" si="393"/>
        <v>219_5_AD</v>
      </c>
      <c r="J3177" s="60">
        <v>37.391599246232602</v>
      </c>
      <c r="K3177" s="60">
        <v>65.373163171305194</v>
      </c>
      <c r="L3177" s="60">
        <v>51.706871612103697</v>
      </c>
      <c r="M3177" s="68">
        <v>12</v>
      </c>
      <c r="N3177" s="70">
        <f t="shared" si="394"/>
        <v>0.11627906976744186</v>
      </c>
      <c r="O3177" s="71">
        <v>3167475.79</v>
      </c>
      <c r="P3177" s="57">
        <f t="shared" si="395"/>
        <v>0.1875053164419534</v>
      </c>
      <c r="Q3177" s="68">
        <v>10</v>
      </c>
      <c r="R3177" s="68">
        <v>12</v>
      </c>
      <c r="S3177" s="72">
        <f t="shared" si="396"/>
        <v>51.490544676547167</v>
      </c>
    </row>
    <row r="3178" spans="1:19" x14ac:dyDescent="0.25">
      <c r="A3178" s="68">
        <f t="shared" si="399"/>
        <v>3176</v>
      </c>
      <c r="B3178" s="68" t="s">
        <v>109</v>
      </c>
      <c r="C3178" s="68" t="s">
        <v>1607</v>
      </c>
      <c r="D3178" s="68" t="s">
        <v>2860</v>
      </c>
      <c r="E3178" s="68" t="str">
        <f t="shared" si="397"/>
        <v>OP</v>
      </c>
      <c r="F3178" s="68">
        <v>8000988</v>
      </c>
      <c r="G3178" s="68">
        <f t="shared" si="398"/>
        <v>219</v>
      </c>
      <c r="H3178" s="68">
        <f t="shared" si="400"/>
        <v>5</v>
      </c>
      <c r="I3178" s="68" t="str">
        <f t="shared" si="393"/>
        <v>219_5_OP</v>
      </c>
      <c r="J3178" s="60">
        <v>100</v>
      </c>
      <c r="K3178" s="60">
        <v>87.336676494839793</v>
      </c>
      <c r="L3178" s="60">
        <v>29.732459846086702</v>
      </c>
      <c r="M3178" s="68">
        <v>7</v>
      </c>
      <c r="N3178" s="70">
        <f t="shared" si="394"/>
        <v>3.4883720930232558E-2</v>
      </c>
      <c r="O3178" s="71">
        <v>3708337.22</v>
      </c>
      <c r="P3178" s="57">
        <f t="shared" si="395"/>
        <v>0.21952273356115337</v>
      </c>
      <c r="Q3178" s="68">
        <v>3</v>
      </c>
      <c r="R3178" s="68">
        <v>7</v>
      </c>
      <c r="S3178" s="72">
        <f t="shared" si="396"/>
        <v>72.35637878030883</v>
      </c>
    </row>
    <row r="3179" spans="1:19" x14ac:dyDescent="0.25">
      <c r="A3179" s="68">
        <f t="shared" si="399"/>
        <v>3177</v>
      </c>
      <c r="B3179" s="68" t="s">
        <v>109</v>
      </c>
      <c r="C3179" s="68" t="s">
        <v>1607</v>
      </c>
      <c r="D3179" s="68" t="s">
        <v>3088</v>
      </c>
      <c r="E3179" s="68" t="str">
        <f t="shared" si="397"/>
        <v>SERV</v>
      </c>
      <c r="F3179" s="68">
        <v>8000988</v>
      </c>
      <c r="G3179" s="68">
        <f t="shared" si="398"/>
        <v>219</v>
      </c>
      <c r="H3179" s="68">
        <f t="shared" si="400"/>
        <v>5</v>
      </c>
      <c r="I3179" s="68" t="str">
        <f t="shared" si="393"/>
        <v>219_5_SERV</v>
      </c>
      <c r="J3179" s="60">
        <v>19.464781741098601</v>
      </c>
      <c r="K3179" s="60">
        <v>78.519241210966797</v>
      </c>
      <c r="L3179" s="60">
        <v>46.671966904676403</v>
      </c>
      <c r="M3179" s="68">
        <v>140</v>
      </c>
      <c r="N3179" s="70">
        <f t="shared" si="394"/>
        <v>0.84883720930232553</v>
      </c>
      <c r="O3179" s="71">
        <v>10016912.220969999</v>
      </c>
      <c r="P3179" s="57">
        <f t="shared" si="395"/>
        <v>0.59297194999689329</v>
      </c>
      <c r="Q3179" s="68">
        <v>73</v>
      </c>
      <c r="R3179" s="68">
        <v>141</v>
      </c>
      <c r="S3179" s="72">
        <f t="shared" si="396"/>
        <v>48.218663285580597</v>
      </c>
    </row>
    <row r="3180" spans="1:19" x14ac:dyDescent="0.25">
      <c r="A3180" s="68">
        <f t="shared" si="399"/>
        <v>3178</v>
      </c>
      <c r="B3180" s="68" t="s">
        <v>109</v>
      </c>
      <c r="C3180" s="68" t="s">
        <v>1092</v>
      </c>
      <c r="D3180" s="68" t="s">
        <v>2399</v>
      </c>
      <c r="E3180" s="68" t="str">
        <f t="shared" si="397"/>
        <v>AD</v>
      </c>
      <c r="F3180" s="68">
        <v>8000960</v>
      </c>
      <c r="G3180" s="68">
        <f t="shared" si="398"/>
        <v>219</v>
      </c>
      <c r="H3180" s="68">
        <f t="shared" si="400"/>
        <v>6</v>
      </c>
      <c r="I3180" s="68" t="str">
        <f t="shared" si="393"/>
        <v>219_6_AD</v>
      </c>
      <c r="J3180" s="60">
        <v>10.3912792331397</v>
      </c>
      <c r="K3180" s="60">
        <v>66.474760744513702</v>
      </c>
      <c r="L3180" s="60">
        <v>76.8694722996011</v>
      </c>
      <c r="M3180" s="68">
        <v>21</v>
      </c>
      <c r="N3180" s="70">
        <f t="shared" si="394"/>
        <v>0.24731182795698925</v>
      </c>
      <c r="O3180" s="71">
        <v>3490600.2899999898</v>
      </c>
      <c r="P3180" s="57">
        <f t="shared" si="395"/>
        <v>0.18258915727349911</v>
      </c>
      <c r="Q3180" s="68">
        <v>23</v>
      </c>
      <c r="R3180" s="68">
        <v>23</v>
      </c>
      <c r="S3180" s="72">
        <f t="shared" si="396"/>
        <v>51.245170759084829</v>
      </c>
    </row>
    <row r="3181" spans="1:19" x14ac:dyDescent="0.25">
      <c r="A3181" s="68">
        <f t="shared" si="399"/>
        <v>3179</v>
      </c>
      <c r="B3181" s="68" t="s">
        <v>109</v>
      </c>
      <c r="C3181" s="68" t="s">
        <v>1092</v>
      </c>
      <c r="D3181" s="68" t="s">
        <v>3088</v>
      </c>
      <c r="E3181" s="68" t="str">
        <f t="shared" si="397"/>
        <v>SERV</v>
      </c>
      <c r="F3181" s="68">
        <v>8000960</v>
      </c>
      <c r="G3181" s="68">
        <f t="shared" si="398"/>
        <v>219</v>
      </c>
      <c r="H3181" s="68">
        <f t="shared" si="400"/>
        <v>6</v>
      </c>
      <c r="I3181" s="68" t="str">
        <f t="shared" si="393"/>
        <v>219_6_SERV</v>
      </c>
      <c r="J3181" s="60">
        <v>20.116933536197202</v>
      </c>
      <c r="K3181" s="60">
        <v>67.308368310630698</v>
      </c>
      <c r="L3181" s="60">
        <v>30.013325427323199</v>
      </c>
      <c r="M3181" s="68">
        <v>154</v>
      </c>
      <c r="N3181" s="70">
        <f t="shared" si="394"/>
        <v>0.75268817204301075</v>
      </c>
      <c r="O3181" s="71">
        <v>15626637.2399999</v>
      </c>
      <c r="P3181" s="57">
        <f t="shared" si="395"/>
        <v>0.81741084272650089</v>
      </c>
      <c r="Q3181" s="68">
        <v>70</v>
      </c>
      <c r="R3181" s="68">
        <v>231</v>
      </c>
      <c r="S3181" s="72">
        <f t="shared" si="396"/>
        <v>39.146209091383696</v>
      </c>
    </row>
    <row r="3182" spans="1:19" x14ac:dyDescent="0.25">
      <c r="A3182" s="68">
        <f t="shared" si="399"/>
        <v>3180</v>
      </c>
      <c r="B3182" s="68" t="s">
        <v>109</v>
      </c>
      <c r="C3182" s="68" t="s">
        <v>265</v>
      </c>
      <c r="D3182" s="68" t="s">
        <v>2399</v>
      </c>
      <c r="E3182" s="68" t="str">
        <f t="shared" si="397"/>
        <v>AD</v>
      </c>
      <c r="F3182" s="68">
        <v>8000979</v>
      </c>
      <c r="G3182" s="68">
        <f t="shared" si="398"/>
        <v>219</v>
      </c>
      <c r="H3182" s="68">
        <f t="shared" si="400"/>
        <v>7</v>
      </c>
      <c r="I3182" s="68" t="str">
        <f t="shared" si="393"/>
        <v>219_7_AD</v>
      </c>
      <c r="J3182" s="60">
        <v>17.9325945326297</v>
      </c>
      <c r="K3182" s="60">
        <v>59.546663001000198</v>
      </c>
      <c r="L3182" s="60">
        <v>29.202750425452301</v>
      </c>
      <c r="M3182" s="68">
        <v>101</v>
      </c>
      <c r="N3182" s="70">
        <f t="shared" si="394"/>
        <v>0.33333333333333331</v>
      </c>
      <c r="O3182" s="71">
        <v>18855923.780000001</v>
      </c>
      <c r="P3182" s="57">
        <f t="shared" si="395"/>
        <v>0.52084207543699979</v>
      </c>
      <c r="Q3182" s="68">
        <v>58</v>
      </c>
      <c r="R3182" s="68">
        <v>160</v>
      </c>
      <c r="S3182" s="72">
        <f t="shared" si="396"/>
        <v>35.560669319694064</v>
      </c>
    </row>
    <row r="3183" spans="1:19" x14ac:dyDescent="0.25">
      <c r="A3183" s="68">
        <f t="shared" si="399"/>
        <v>3181</v>
      </c>
      <c r="B3183" s="68" t="s">
        <v>109</v>
      </c>
      <c r="C3183" s="68" t="s">
        <v>265</v>
      </c>
      <c r="D3183" s="68" t="s">
        <v>2456</v>
      </c>
      <c r="E3183" s="68" t="str">
        <f t="shared" si="397"/>
        <v>AR</v>
      </c>
      <c r="F3183" s="68">
        <v>8000979</v>
      </c>
      <c r="G3183" s="68">
        <f t="shared" si="398"/>
        <v>219</v>
      </c>
      <c r="H3183" s="68">
        <f t="shared" si="400"/>
        <v>7</v>
      </c>
      <c r="I3183" s="68" t="str">
        <f t="shared" si="393"/>
        <v>219_7_AR</v>
      </c>
      <c r="J3183" s="60">
        <v>71.485326645948405</v>
      </c>
      <c r="K3183" s="60">
        <v>33.131989225369303</v>
      </c>
      <c r="L3183" s="60">
        <v>35.143640323596401</v>
      </c>
      <c r="M3183" s="68">
        <v>3</v>
      </c>
      <c r="N3183" s="70">
        <f t="shared" si="394"/>
        <v>1.1494252873563218E-2</v>
      </c>
      <c r="O3183" s="71">
        <v>571913.39</v>
      </c>
      <c r="P3183" s="57">
        <f t="shared" si="395"/>
        <v>1.5797505361883166E-2</v>
      </c>
      <c r="Q3183" s="68">
        <v>2</v>
      </c>
      <c r="R3183" s="68">
        <v>3</v>
      </c>
      <c r="S3183" s="72">
        <f t="shared" si="396"/>
        <v>46.586985398304705</v>
      </c>
    </row>
    <row r="3184" spans="1:19" x14ac:dyDescent="0.25">
      <c r="A3184" s="68">
        <f t="shared" si="399"/>
        <v>3182</v>
      </c>
      <c r="B3184" s="68" t="s">
        <v>109</v>
      </c>
      <c r="C3184" s="68" t="s">
        <v>265</v>
      </c>
      <c r="D3184" s="68" t="s">
        <v>3088</v>
      </c>
      <c r="E3184" s="68" t="str">
        <f t="shared" si="397"/>
        <v>SERV</v>
      </c>
      <c r="F3184" s="68">
        <v>8000979</v>
      </c>
      <c r="G3184" s="68">
        <f t="shared" si="398"/>
        <v>219</v>
      </c>
      <c r="H3184" s="68">
        <f t="shared" si="400"/>
        <v>7</v>
      </c>
      <c r="I3184" s="68" t="str">
        <f t="shared" si="393"/>
        <v>219_7_SERV</v>
      </c>
      <c r="J3184" s="60">
        <v>12.4293573973327</v>
      </c>
      <c r="K3184" s="60">
        <v>63.0796559260979</v>
      </c>
      <c r="L3184" s="60">
        <v>35.485247202011998</v>
      </c>
      <c r="M3184" s="68">
        <v>138</v>
      </c>
      <c r="N3184" s="70">
        <f t="shared" si="394"/>
        <v>0.65517241379310343</v>
      </c>
      <c r="O3184" s="71">
        <v>16774928.829999899</v>
      </c>
      <c r="P3184" s="57">
        <f t="shared" si="395"/>
        <v>0.46336041920111698</v>
      </c>
      <c r="Q3184" s="68">
        <v>114</v>
      </c>
      <c r="R3184" s="68">
        <v>143</v>
      </c>
      <c r="S3184" s="72">
        <f t="shared" si="396"/>
        <v>36.998086841814199</v>
      </c>
    </row>
    <row r="3185" spans="1:19" x14ac:dyDescent="0.25">
      <c r="A3185" s="68">
        <f t="shared" si="399"/>
        <v>3183</v>
      </c>
      <c r="B3185" s="68" t="s">
        <v>109</v>
      </c>
      <c r="C3185" s="68" t="s">
        <v>919</v>
      </c>
      <c r="D3185" s="68" t="s">
        <v>2399</v>
      </c>
      <c r="E3185" s="68" t="str">
        <f t="shared" si="397"/>
        <v>AD</v>
      </c>
      <c r="F3185" s="68">
        <v>8000996</v>
      </c>
      <c r="G3185" s="68">
        <f t="shared" si="398"/>
        <v>219</v>
      </c>
      <c r="H3185" s="68">
        <f t="shared" si="400"/>
        <v>8</v>
      </c>
      <c r="I3185" s="68" t="str">
        <f t="shared" si="393"/>
        <v>219_8_AD</v>
      </c>
      <c r="J3185" s="60">
        <v>34.3051521476944</v>
      </c>
      <c r="K3185" s="60">
        <v>47.629120389853597</v>
      </c>
      <c r="L3185" s="60">
        <v>41.403951405442697</v>
      </c>
      <c r="M3185" s="68">
        <v>30</v>
      </c>
      <c r="N3185" s="70">
        <f t="shared" si="394"/>
        <v>0.11931818181818182</v>
      </c>
      <c r="O3185" s="71">
        <v>23248135.420000002</v>
      </c>
      <c r="P3185" s="57">
        <f t="shared" si="395"/>
        <v>0.2851488423370579</v>
      </c>
      <c r="Q3185" s="68">
        <v>21</v>
      </c>
      <c r="R3185" s="68">
        <v>31</v>
      </c>
      <c r="S3185" s="72">
        <f t="shared" si="396"/>
        <v>41.112741314330229</v>
      </c>
    </row>
    <row r="3186" spans="1:19" x14ac:dyDescent="0.25">
      <c r="A3186" s="68">
        <f t="shared" si="399"/>
        <v>3184</v>
      </c>
      <c r="B3186" s="68" t="s">
        <v>109</v>
      </c>
      <c r="C3186" s="68" t="s">
        <v>919</v>
      </c>
      <c r="D3186" s="68" t="s">
        <v>3088</v>
      </c>
      <c r="E3186" s="68" t="str">
        <f t="shared" si="397"/>
        <v>SERV</v>
      </c>
      <c r="F3186" s="68">
        <v>8000996</v>
      </c>
      <c r="G3186" s="68">
        <f t="shared" si="398"/>
        <v>219</v>
      </c>
      <c r="H3186" s="68">
        <f t="shared" si="400"/>
        <v>8</v>
      </c>
      <c r="I3186" s="68" t="str">
        <f t="shared" si="393"/>
        <v>219_8_SERV</v>
      </c>
      <c r="J3186" s="60">
        <v>21.423704087381701</v>
      </c>
      <c r="K3186" s="60">
        <v>54.630947580212599</v>
      </c>
      <c r="L3186" s="60">
        <v>17.271961274460899</v>
      </c>
      <c r="M3186" s="68">
        <v>196</v>
      </c>
      <c r="N3186" s="70">
        <f t="shared" si="394"/>
        <v>0.88068181818181823</v>
      </c>
      <c r="O3186" s="71">
        <v>58281690.299999699</v>
      </c>
      <c r="P3186" s="57">
        <f t="shared" si="395"/>
        <v>0.71485115766294216</v>
      </c>
      <c r="Q3186" s="68">
        <v>155</v>
      </c>
      <c r="R3186" s="68">
        <v>197</v>
      </c>
      <c r="S3186" s="72">
        <f t="shared" si="396"/>
        <v>31.108870980685065</v>
      </c>
    </row>
    <row r="3187" spans="1:19" x14ac:dyDescent="0.25">
      <c r="A3187" s="68">
        <f t="shared" si="399"/>
        <v>3185</v>
      </c>
      <c r="B3187" s="68" t="s">
        <v>109</v>
      </c>
      <c r="C3187" s="68" t="s">
        <v>1633</v>
      </c>
      <c r="D3187" s="68" t="s">
        <v>2399</v>
      </c>
      <c r="E3187" s="68" t="str">
        <f t="shared" si="397"/>
        <v>AD</v>
      </c>
      <c r="F3187" s="68">
        <v>8000989</v>
      </c>
      <c r="G3187" s="68">
        <f t="shared" si="398"/>
        <v>219</v>
      </c>
      <c r="H3187" s="68">
        <f t="shared" si="400"/>
        <v>9</v>
      </c>
      <c r="I3187" s="68" t="str">
        <f t="shared" si="393"/>
        <v>219_9_AD</v>
      </c>
      <c r="J3187" s="60">
        <v>17.3046059874139</v>
      </c>
      <c r="K3187" s="60">
        <v>73.827176975678697</v>
      </c>
      <c r="L3187" s="60">
        <v>39.044645138564498</v>
      </c>
      <c r="M3187" s="68">
        <v>38</v>
      </c>
      <c r="N3187" s="70">
        <f t="shared" si="394"/>
        <v>0.21637426900584794</v>
      </c>
      <c r="O3187" s="71">
        <v>4061364.46999999</v>
      </c>
      <c r="P3187" s="57">
        <f t="shared" si="395"/>
        <v>0.16709175950412331</v>
      </c>
      <c r="Q3187" s="68">
        <v>37</v>
      </c>
      <c r="R3187" s="68">
        <v>40</v>
      </c>
      <c r="S3187" s="72">
        <f t="shared" si="396"/>
        <v>43.39214270055237</v>
      </c>
    </row>
    <row r="3188" spans="1:19" x14ac:dyDescent="0.25">
      <c r="A3188" s="68">
        <f t="shared" si="399"/>
        <v>3186</v>
      </c>
      <c r="B3188" s="68" t="s">
        <v>109</v>
      </c>
      <c r="C3188" s="68" t="s">
        <v>1633</v>
      </c>
      <c r="D3188" s="68" t="s">
        <v>2456</v>
      </c>
      <c r="E3188" s="68" t="str">
        <f t="shared" si="397"/>
        <v>AR</v>
      </c>
      <c r="F3188" s="68">
        <v>8000989</v>
      </c>
      <c r="G3188" s="68">
        <f t="shared" si="398"/>
        <v>219</v>
      </c>
      <c r="H3188" s="68">
        <f t="shared" si="400"/>
        <v>9</v>
      </c>
      <c r="I3188" s="68" t="str">
        <f t="shared" si="393"/>
        <v>219_9_AR</v>
      </c>
      <c r="J3188" s="60">
        <v>32.712621505909198</v>
      </c>
      <c r="K3188" s="60">
        <v>35.364369348533899</v>
      </c>
      <c r="L3188" s="60">
        <v>20.825860932501602</v>
      </c>
      <c r="M3188" s="68">
        <v>36</v>
      </c>
      <c r="N3188" s="70">
        <f t="shared" si="394"/>
        <v>6.4327485380116955E-2</v>
      </c>
      <c r="O3188" s="71">
        <v>2191056.36</v>
      </c>
      <c r="P3188" s="57">
        <f t="shared" si="395"/>
        <v>9.0143956561746535E-2</v>
      </c>
      <c r="Q3188" s="68">
        <v>11</v>
      </c>
      <c r="R3188" s="68">
        <v>36</v>
      </c>
      <c r="S3188" s="72">
        <f t="shared" si="396"/>
        <v>29.634283928981564</v>
      </c>
    </row>
    <row r="3189" spans="1:19" x14ac:dyDescent="0.25">
      <c r="A3189" s="68">
        <f t="shared" si="399"/>
        <v>3187</v>
      </c>
      <c r="B3189" s="68" t="s">
        <v>109</v>
      </c>
      <c r="C3189" s="68" t="s">
        <v>1633</v>
      </c>
      <c r="D3189" s="68" t="s">
        <v>3088</v>
      </c>
      <c r="E3189" s="68" t="str">
        <f t="shared" si="397"/>
        <v>SERV</v>
      </c>
      <c r="F3189" s="68">
        <v>8000989</v>
      </c>
      <c r="G3189" s="68">
        <f t="shared" si="398"/>
        <v>219</v>
      </c>
      <c r="H3189" s="68">
        <f t="shared" si="400"/>
        <v>9</v>
      </c>
      <c r="I3189" s="68" t="str">
        <f t="shared" si="393"/>
        <v>219_9_SERV</v>
      </c>
      <c r="J3189" s="60">
        <v>20.739687356055899</v>
      </c>
      <c r="K3189" s="60">
        <v>77.415156597843605</v>
      </c>
      <c r="L3189" s="60">
        <v>34.613786567814699</v>
      </c>
      <c r="M3189" s="68">
        <v>165</v>
      </c>
      <c r="N3189" s="70">
        <f t="shared" si="394"/>
        <v>0.7192982456140351</v>
      </c>
      <c r="O3189" s="71">
        <v>18053771.6599999</v>
      </c>
      <c r="P3189" s="57">
        <f t="shared" si="395"/>
        <v>0.74276428393413008</v>
      </c>
      <c r="Q3189" s="68">
        <v>123</v>
      </c>
      <c r="R3189" s="68">
        <v>167</v>
      </c>
      <c r="S3189" s="72">
        <f t="shared" si="396"/>
        <v>44.256210173904741</v>
      </c>
    </row>
    <row r="3190" spans="1:19" x14ac:dyDescent="0.25">
      <c r="A3190" s="68">
        <f t="shared" si="399"/>
        <v>3188</v>
      </c>
      <c r="B3190" s="68" t="s">
        <v>109</v>
      </c>
      <c r="C3190" s="68" t="s">
        <v>855</v>
      </c>
      <c r="D3190" s="68" t="s">
        <v>2399</v>
      </c>
      <c r="E3190" s="68" t="str">
        <f t="shared" si="397"/>
        <v>AD</v>
      </c>
      <c r="F3190" s="68">
        <v>8000964</v>
      </c>
      <c r="G3190" s="68">
        <f t="shared" si="398"/>
        <v>219</v>
      </c>
      <c r="H3190" s="68">
        <f t="shared" si="400"/>
        <v>10</v>
      </c>
      <c r="I3190" s="68" t="str">
        <f t="shared" si="393"/>
        <v>219_10_AD</v>
      </c>
      <c r="J3190" s="60">
        <v>49.634380883199803</v>
      </c>
      <c r="K3190" s="60">
        <v>58.001599092673899</v>
      </c>
      <c r="L3190" s="60">
        <v>29.910804610058999</v>
      </c>
      <c r="M3190" s="68">
        <v>31</v>
      </c>
      <c r="N3190" s="70">
        <f t="shared" si="394"/>
        <v>9.4444444444444442E-2</v>
      </c>
      <c r="O3190" s="71">
        <v>15116780.51</v>
      </c>
      <c r="P3190" s="57">
        <f t="shared" si="395"/>
        <v>0.16135488008959462</v>
      </c>
      <c r="Q3190" s="68">
        <v>17</v>
      </c>
      <c r="R3190" s="68">
        <v>32</v>
      </c>
      <c r="S3190" s="72">
        <f t="shared" si="396"/>
        <v>45.848928195310897</v>
      </c>
    </row>
    <row r="3191" spans="1:19" x14ac:dyDescent="0.25">
      <c r="A3191" s="68">
        <f t="shared" si="399"/>
        <v>3189</v>
      </c>
      <c r="B3191" s="68" t="s">
        <v>109</v>
      </c>
      <c r="C3191" s="68" t="s">
        <v>855</v>
      </c>
      <c r="D3191" s="68" t="s">
        <v>3088</v>
      </c>
      <c r="E3191" s="68" t="str">
        <f t="shared" si="397"/>
        <v>SERV</v>
      </c>
      <c r="F3191" s="68">
        <v>8000964</v>
      </c>
      <c r="G3191" s="68">
        <f t="shared" si="398"/>
        <v>219</v>
      </c>
      <c r="H3191" s="68">
        <f t="shared" si="400"/>
        <v>10</v>
      </c>
      <c r="I3191" s="68" t="str">
        <f t="shared" si="393"/>
        <v>219_10_SERV</v>
      </c>
      <c r="J3191" s="60">
        <v>33.565127411454696</v>
      </c>
      <c r="K3191" s="60">
        <v>71.759054525742201</v>
      </c>
      <c r="L3191" s="60">
        <v>26.111890367869901</v>
      </c>
      <c r="M3191" s="68">
        <v>378</v>
      </c>
      <c r="N3191" s="70">
        <f t="shared" si="394"/>
        <v>0.90555555555555556</v>
      </c>
      <c r="O3191" s="71">
        <v>78569760</v>
      </c>
      <c r="P3191" s="57">
        <f t="shared" si="395"/>
        <v>0.83864511991040536</v>
      </c>
      <c r="Q3191" s="68">
        <v>163</v>
      </c>
      <c r="R3191" s="68">
        <v>383</v>
      </c>
      <c r="S3191" s="72">
        <f t="shared" si="396"/>
        <v>43.812024101688934</v>
      </c>
    </row>
    <row r="3192" spans="1:19" x14ac:dyDescent="0.25">
      <c r="A3192" s="68">
        <f t="shared" si="399"/>
        <v>3190</v>
      </c>
      <c r="B3192" s="68" t="s">
        <v>109</v>
      </c>
      <c r="C3192" s="68" t="s">
        <v>1886</v>
      </c>
      <c r="D3192" s="68" t="s">
        <v>2399</v>
      </c>
      <c r="E3192" s="68" t="str">
        <f t="shared" si="397"/>
        <v>AD</v>
      </c>
      <c r="F3192" s="68">
        <v>8000976</v>
      </c>
      <c r="G3192" s="68">
        <f t="shared" si="398"/>
        <v>219</v>
      </c>
      <c r="H3192" s="68">
        <f t="shared" si="400"/>
        <v>11</v>
      </c>
      <c r="I3192" s="68" t="str">
        <f t="shared" si="393"/>
        <v>219_11_AD</v>
      </c>
      <c r="J3192" s="60">
        <v>19.299198589708201</v>
      </c>
      <c r="K3192" s="60">
        <v>28.837917368759701</v>
      </c>
      <c r="L3192" s="60">
        <v>29.018250804369501</v>
      </c>
      <c r="M3192" s="68">
        <v>36</v>
      </c>
      <c r="N3192" s="70">
        <f t="shared" si="394"/>
        <v>7.2727272727272724E-2</v>
      </c>
      <c r="O3192" s="71">
        <v>6462632.3099999996</v>
      </c>
      <c r="P3192" s="57">
        <f t="shared" si="395"/>
        <v>7.091920452363161E-2</v>
      </c>
      <c r="Q3192" s="68">
        <v>20</v>
      </c>
      <c r="R3192" s="68">
        <v>43</v>
      </c>
      <c r="S3192" s="72">
        <f t="shared" si="396"/>
        <v>25.718455587612468</v>
      </c>
    </row>
    <row r="3193" spans="1:19" x14ac:dyDescent="0.25">
      <c r="A3193" s="68">
        <f t="shared" si="399"/>
        <v>3191</v>
      </c>
      <c r="B3193" s="68" t="s">
        <v>109</v>
      </c>
      <c r="C3193" s="68" t="s">
        <v>1886</v>
      </c>
      <c r="D3193" s="68" t="s">
        <v>2456</v>
      </c>
      <c r="E3193" s="68" t="str">
        <f t="shared" si="397"/>
        <v>AR</v>
      </c>
      <c r="F3193" s="68">
        <v>8000976</v>
      </c>
      <c r="G3193" s="68">
        <f t="shared" si="398"/>
        <v>219</v>
      </c>
      <c r="H3193" s="68">
        <f t="shared" si="400"/>
        <v>11</v>
      </c>
      <c r="I3193" s="68" t="str">
        <f t="shared" si="393"/>
        <v>219_11_AR</v>
      </c>
      <c r="J3193" s="60">
        <v>38.089756187855897</v>
      </c>
      <c r="K3193" s="60">
        <v>40.271913878966302</v>
      </c>
      <c r="L3193" s="60">
        <v>71.716734271466194</v>
      </c>
      <c r="M3193" s="68">
        <v>28</v>
      </c>
      <c r="N3193" s="70">
        <f t="shared" si="394"/>
        <v>3.272727272727273E-2</v>
      </c>
      <c r="O3193" s="71">
        <v>2491115.0299999998</v>
      </c>
      <c r="P3193" s="57">
        <f t="shared" si="395"/>
        <v>2.7336832397395462E-2</v>
      </c>
      <c r="Q3193" s="68">
        <v>9</v>
      </c>
      <c r="R3193" s="68">
        <v>28</v>
      </c>
      <c r="S3193" s="72">
        <f t="shared" si="396"/>
        <v>50.026134779429469</v>
      </c>
    </row>
    <row r="3194" spans="1:19" x14ac:dyDescent="0.25">
      <c r="A3194" s="68">
        <f t="shared" si="399"/>
        <v>3192</v>
      </c>
      <c r="B3194" s="68" t="s">
        <v>109</v>
      </c>
      <c r="C3194" s="68" t="s">
        <v>1886</v>
      </c>
      <c r="D3194" s="68" t="s">
        <v>3088</v>
      </c>
      <c r="E3194" s="68" t="str">
        <f t="shared" si="397"/>
        <v>SERV</v>
      </c>
      <c r="F3194" s="68">
        <v>8000976</v>
      </c>
      <c r="G3194" s="68">
        <f t="shared" si="398"/>
        <v>219</v>
      </c>
      <c r="H3194" s="68">
        <f t="shared" si="400"/>
        <v>11</v>
      </c>
      <c r="I3194" s="68" t="str">
        <f t="shared" si="393"/>
        <v>219_11_SERV</v>
      </c>
      <c r="J3194" s="60">
        <v>19.049111618241199</v>
      </c>
      <c r="K3194" s="60">
        <v>50.882713672894802</v>
      </c>
      <c r="L3194" s="60">
        <v>30.3302259581545</v>
      </c>
      <c r="M3194" s="68">
        <v>467</v>
      </c>
      <c r="N3194" s="70">
        <f t="shared" si="394"/>
        <v>0.89454545454545453</v>
      </c>
      <c r="O3194" s="71">
        <v>82172941.875</v>
      </c>
      <c r="P3194" s="57">
        <f t="shared" si="395"/>
        <v>0.90174396307897287</v>
      </c>
      <c r="Q3194" s="68">
        <v>246</v>
      </c>
      <c r="R3194" s="68">
        <v>469</v>
      </c>
      <c r="S3194" s="72">
        <f t="shared" si="396"/>
        <v>33.420683749763498</v>
      </c>
    </row>
    <row r="3195" spans="1:19" x14ac:dyDescent="0.25">
      <c r="A3195" s="68">
        <f t="shared" si="399"/>
        <v>3193</v>
      </c>
      <c r="B3195" s="68" t="s">
        <v>109</v>
      </c>
      <c r="C3195" s="68" t="s">
        <v>2198</v>
      </c>
      <c r="D3195" s="68" t="s">
        <v>2399</v>
      </c>
      <c r="E3195" s="68" t="str">
        <f t="shared" si="397"/>
        <v>AD</v>
      </c>
      <c r="F3195" s="68">
        <v>8000982</v>
      </c>
      <c r="G3195" s="68">
        <f t="shared" si="398"/>
        <v>219</v>
      </c>
      <c r="H3195" s="68">
        <f t="shared" si="400"/>
        <v>12</v>
      </c>
      <c r="I3195" s="68" t="str">
        <f t="shared" si="393"/>
        <v>219_12_AD</v>
      </c>
      <c r="J3195" s="60">
        <v>44.109505479982701</v>
      </c>
      <c r="K3195" s="60">
        <v>82.898753851193803</v>
      </c>
      <c r="L3195" s="60">
        <v>65.680166652867001</v>
      </c>
      <c r="M3195" s="68">
        <v>28</v>
      </c>
      <c r="N3195" s="70">
        <f t="shared" si="394"/>
        <v>0.18556701030927836</v>
      </c>
      <c r="O3195" s="71">
        <v>5480148.52999999</v>
      </c>
      <c r="P3195" s="57">
        <f t="shared" si="395"/>
        <v>0.25333941287065576</v>
      </c>
      <c r="Q3195" s="68">
        <v>18</v>
      </c>
      <c r="R3195" s="68">
        <v>32</v>
      </c>
      <c r="S3195" s="72">
        <f t="shared" si="396"/>
        <v>64.229475328014502</v>
      </c>
    </row>
    <row r="3196" spans="1:19" x14ac:dyDescent="0.25">
      <c r="A3196" s="68">
        <f t="shared" si="399"/>
        <v>3194</v>
      </c>
      <c r="B3196" s="68" t="s">
        <v>109</v>
      </c>
      <c r="C3196" s="68" t="s">
        <v>2198</v>
      </c>
      <c r="D3196" s="68" t="s">
        <v>3088</v>
      </c>
      <c r="E3196" s="68" t="str">
        <f t="shared" si="397"/>
        <v>SERV</v>
      </c>
      <c r="F3196" s="68">
        <v>8000982</v>
      </c>
      <c r="G3196" s="68">
        <f t="shared" si="398"/>
        <v>219</v>
      </c>
      <c r="H3196" s="68">
        <f t="shared" si="400"/>
        <v>12</v>
      </c>
      <c r="I3196" s="68" t="str">
        <f t="shared" si="393"/>
        <v>219_12_SERV</v>
      </c>
      <c r="J3196" s="60">
        <v>27.898521215002798</v>
      </c>
      <c r="K3196" s="60">
        <v>96.719597135602598</v>
      </c>
      <c r="L3196" s="60">
        <v>40.847346474279803</v>
      </c>
      <c r="M3196" s="68">
        <v>177</v>
      </c>
      <c r="N3196" s="70">
        <f t="shared" si="394"/>
        <v>0.81443298969072164</v>
      </c>
      <c r="O3196" s="71">
        <v>16151497.6</v>
      </c>
      <c r="P3196" s="57">
        <f t="shared" si="395"/>
        <v>0.74666058712934436</v>
      </c>
      <c r="Q3196" s="68">
        <v>79</v>
      </c>
      <c r="R3196" s="68">
        <v>181</v>
      </c>
      <c r="S3196" s="72">
        <f t="shared" si="396"/>
        <v>55.155154941628403</v>
      </c>
    </row>
    <row r="3197" spans="1:19" x14ac:dyDescent="0.25">
      <c r="A3197" s="68">
        <f t="shared" si="399"/>
        <v>3195</v>
      </c>
      <c r="B3197" s="68" t="s">
        <v>109</v>
      </c>
      <c r="C3197" s="68" t="s">
        <v>2171</v>
      </c>
      <c r="D3197" s="68" t="s">
        <v>2399</v>
      </c>
      <c r="E3197" s="68" t="str">
        <f t="shared" si="397"/>
        <v>AD</v>
      </c>
      <c r="F3197" s="68">
        <v>8000959</v>
      </c>
      <c r="G3197" s="68">
        <f t="shared" si="398"/>
        <v>219</v>
      </c>
      <c r="H3197" s="68">
        <f t="shared" si="400"/>
        <v>13</v>
      </c>
      <c r="I3197" s="68" t="str">
        <f t="shared" si="393"/>
        <v>219_13_AD</v>
      </c>
      <c r="J3197" s="60">
        <v>40.517741889640597</v>
      </c>
      <c r="K3197" s="60">
        <v>46.018079229281497</v>
      </c>
      <c r="L3197" s="60">
        <v>27.118314341585499</v>
      </c>
      <c r="M3197" s="68">
        <v>25</v>
      </c>
      <c r="N3197" s="70">
        <f t="shared" si="394"/>
        <v>9.3023255813953487E-2</v>
      </c>
      <c r="O3197" s="71">
        <v>3157659.84</v>
      </c>
      <c r="P3197" s="57">
        <f t="shared" si="395"/>
        <v>7.7693123758772409E-2</v>
      </c>
      <c r="Q3197" s="68">
        <v>8</v>
      </c>
      <c r="R3197" s="68">
        <v>27</v>
      </c>
      <c r="S3197" s="72">
        <f t="shared" si="396"/>
        <v>37.884711820169194</v>
      </c>
    </row>
    <row r="3198" spans="1:19" x14ac:dyDescent="0.25">
      <c r="A3198" s="68">
        <f t="shared" si="399"/>
        <v>3196</v>
      </c>
      <c r="B3198" s="68" t="s">
        <v>109</v>
      </c>
      <c r="C3198" s="68" t="s">
        <v>2171</v>
      </c>
      <c r="D3198" s="68" t="s">
        <v>2456</v>
      </c>
      <c r="E3198" s="68" t="str">
        <f t="shared" si="397"/>
        <v>AR</v>
      </c>
      <c r="F3198" s="68">
        <v>8000959</v>
      </c>
      <c r="G3198" s="68">
        <f t="shared" si="398"/>
        <v>219</v>
      </c>
      <c r="H3198" s="68">
        <f t="shared" si="400"/>
        <v>13</v>
      </c>
      <c r="I3198" s="68" t="str">
        <f t="shared" si="393"/>
        <v>219_13_AR</v>
      </c>
      <c r="J3198" s="60">
        <v>91.365716181541501</v>
      </c>
      <c r="K3198" s="60">
        <v>33.850297934862397</v>
      </c>
      <c r="L3198" s="60">
        <v>18.059926277403701</v>
      </c>
      <c r="M3198" s="68">
        <v>2</v>
      </c>
      <c r="N3198" s="70">
        <f t="shared" si="394"/>
        <v>1.1627906976744186E-2</v>
      </c>
      <c r="O3198" s="71">
        <v>985268.97</v>
      </c>
      <c r="P3198" s="57">
        <f t="shared" si="395"/>
        <v>2.4242200838798463E-2</v>
      </c>
      <c r="Q3198" s="68">
        <v>1</v>
      </c>
      <c r="R3198" s="68">
        <v>3</v>
      </c>
      <c r="S3198" s="72">
        <f t="shared" si="396"/>
        <v>47.75864679793586</v>
      </c>
    </row>
    <row r="3199" spans="1:19" x14ac:dyDescent="0.25">
      <c r="A3199" s="68">
        <f t="shared" si="399"/>
        <v>3197</v>
      </c>
      <c r="B3199" s="68" t="s">
        <v>109</v>
      </c>
      <c r="C3199" s="68" t="s">
        <v>2171</v>
      </c>
      <c r="D3199" s="68" t="s">
        <v>3088</v>
      </c>
      <c r="E3199" s="68" t="str">
        <f t="shared" si="397"/>
        <v>SERV</v>
      </c>
      <c r="F3199" s="68">
        <v>8000959</v>
      </c>
      <c r="G3199" s="68">
        <f t="shared" si="398"/>
        <v>219</v>
      </c>
      <c r="H3199" s="68">
        <f t="shared" si="400"/>
        <v>13</v>
      </c>
      <c r="I3199" s="68" t="str">
        <f t="shared" si="393"/>
        <v>219_13_SERV</v>
      </c>
      <c r="J3199" s="60">
        <v>16.629676848848</v>
      </c>
      <c r="K3199" s="60">
        <v>76.042692157294496</v>
      </c>
      <c r="L3199" s="60">
        <v>33.707379194369999</v>
      </c>
      <c r="M3199" s="68">
        <v>254</v>
      </c>
      <c r="N3199" s="70">
        <f t="shared" si="394"/>
        <v>0.89534883720930236</v>
      </c>
      <c r="O3199" s="71">
        <v>36499790.741400003</v>
      </c>
      <c r="P3199" s="57">
        <f t="shared" si="395"/>
        <v>0.89806467540242907</v>
      </c>
      <c r="Q3199" s="68">
        <v>77</v>
      </c>
      <c r="R3199" s="68">
        <v>274</v>
      </c>
      <c r="S3199" s="72">
        <f t="shared" si="396"/>
        <v>42.126582733504165</v>
      </c>
    </row>
    <row r="3200" spans="1:19" x14ac:dyDescent="0.25">
      <c r="A3200" s="68">
        <f t="shared" si="399"/>
        <v>3198</v>
      </c>
      <c r="B3200" s="68" t="s">
        <v>109</v>
      </c>
      <c r="C3200" s="68" t="s">
        <v>1546</v>
      </c>
      <c r="D3200" s="68" t="s">
        <v>2399</v>
      </c>
      <c r="E3200" s="68" t="str">
        <f t="shared" si="397"/>
        <v>AD</v>
      </c>
      <c r="F3200" s="68">
        <v>8000990</v>
      </c>
      <c r="G3200" s="68">
        <f t="shared" si="398"/>
        <v>219</v>
      </c>
      <c r="H3200" s="68">
        <f t="shared" si="400"/>
        <v>14</v>
      </c>
      <c r="I3200" s="68" t="str">
        <f t="shared" si="393"/>
        <v>219_14_AD</v>
      </c>
      <c r="J3200" s="60">
        <v>9.6737092066708694</v>
      </c>
      <c r="K3200" s="60">
        <v>48.444008710953803</v>
      </c>
      <c r="L3200" s="60">
        <v>32.198680480940801</v>
      </c>
      <c r="M3200" s="68">
        <v>8</v>
      </c>
      <c r="N3200" s="70">
        <f t="shared" si="394"/>
        <v>0.13533834586466165</v>
      </c>
      <c r="O3200" s="71">
        <v>986385.05</v>
      </c>
      <c r="P3200" s="57">
        <f t="shared" si="395"/>
        <v>3.3750527668362812E-2</v>
      </c>
      <c r="Q3200" s="68">
        <v>18</v>
      </c>
      <c r="R3200" s="68">
        <v>23</v>
      </c>
      <c r="S3200" s="72">
        <f t="shared" si="396"/>
        <v>30.105466132855156</v>
      </c>
    </row>
    <row r="3201" spans="1:19" x14ac:dyDescent="0.25">
      <c r="A3201" s="68">
        <f t="shared" si="399"/>
        <v>3199</v>
      </c>
      <c r="B3201" s="68" t="s">
        <v>109</v>
      </c>
      <c r="C3201" s="68" t="s">
        <v>1546</v>
      </c>
      <c r="D3201" s="68" t="s">
        <v>3088</v>
      </c>
      <c r="E3201" s="68" t="str">
        <f t="shared" si="397"/>
        <v>SERV</v>
      </c>
      <c r="F3201" s="68">
        <v>8000990</v>
      </c>
      <c r="G3201" s="68">
        <f t="shared" si="398"/>
        <v>219</v>
      </c>
      <c r="H3201" s="68">
        <f t="shared" si="400"/>
        <v>14</v>
      </c>
      <c r="I3201" s="68" t="str">
        <f t="shared" si="393"/>
        <v>219_14_SERV</v>
      </c>
      <c r="J3201" s="60">
        <v>18.123905618518201</v>
      </c>
      <c r="K3201" s="60">
        <v>75.058653763236705</v>
      </c>
      <c r="L3201" s="60">
        <v>30.667666437218202</v>
      </c>
      <c r="M3201" s="68">
        <v>421</v>
      </c>
      <c r="N3201" s="70">
        <f t="shared" si="394"/>
        <v>0.86466165413533835</v>
      </c>
      <c r="O3201" s="71">
        <v>28239381.719999898</v>
      </c>
      <c r="P3201" s="57">
        <f t="shared" si="395"/>
        <v>0.96624947233163716</v>
      </c>
      <c r="Q3201" s="68">
        <v>115</v>
      </c>
      <c r="R3201" s="68">
        <v>454</v>
      </c>
      <c r="S3201" s="72">
        <f t="shared" si="396"/>
        <v>41.283408606324372</v>
      </c>
    </row>
    <row r="3202" spans="1:19" x14ac:dyDescent="0.25">
      <c r="A3202" s="68">
        <f t="shared" si="399"/>
        <v>3200</v>
      </c>
      <c r="B3202" s="68" t="s">
        <v>109</v>
      </c>
      <c r="C3202" s="68" t="s">
        <v>434</v>
      </c>
      <c r="D3202" s="68" t="s">
        <v>2399</v>
      </c>
      <c r="E3202" s="68" t="str">
        <f t="shared" si="397"/>
        <v>AD</v>
      </c>
      <c r="F3202" s="68">
        <v>8000999</v>
      </c>
      <c r="G3202" s="68">
        <f t="shared" si="398"/>
        <v>219</v>
      </c>
      <c r="H3202" s="68">
        <f t="shared" si="400"/>
        <v>15</v>
      </c>
      <c r="I3202" s="68" t="str">
        <f t="shared" si="393"/>
        <v>219_15_AD</v>
      </c>
      <c r="J3202" s="60">
        <v>27.488020795573199</v>
      </c>
      <c r="K3202" s="60">
        <v>53.099969080954899</v>
      </c>
      <c r="L3202" s="60">
        <v>33.360858508431797</v>
      </c>
      <c r="M3202" s="68">
        <v>863</v>
      </c>
      <c r="N3202" s="70">
        <f t="shared" si="394"/>
        <v>0.63434343434343432</v>
      </c>
      <c r="O3202" s="71">
        <v>2021218506.26999</v>
      </c>
      <c r="P3202" s="57">
        <f t="shared" si="395"/>
        <v>0.57494330279677752</v>
      </c>
      <c r="Q3202" s="68">
        <v>628</v>
      </c>
      <c r="R3202" s="68">
        <v>869</v>
      </c>
      <c r="S3202" s="72">
        <f t="shared" si="396"/>
        <v>37.982949461653298</v>
      </c>
    </row>
    <row r="3203" spans="1:19" x14ac:dyDescent="0.25">
      <c r="A3203" s="68">
        <f t="shared" si="399"/>
        <v>3201</v>
      </c>
      <c r="B3203" s="68" t="s">
        <v>109</v>
      </c>
      <c r="C3203" s="68" t="s">
        <v>434</v>
      </c>
      <c r="D3203" s="68" t="s">
        <v>2456</v>
      </c>
      <c r="E3203" s="68" t="str">
        <f t="shared" si="397"/>
        <v>AR</v>
      </c>
      <c r="F3203" s="68">
        <v>8000999</v>
      </c>
      <c r="G3203" s="68">
        <f t="shared" si="398"/>
        <v>219</v>
      </c>
      <c r="H3203" s="68">
        <f t="shared" si="400"/>
        <v>15</v>
      </c>
      <c r="I3203" s="68" t="str">
        <f t="shared" ref="I3203:I3266" si="401">CONCATENATE(G3203,"_",H3203,"_",E3203)</f>
        <v>219_15_AR</v>
      </c>
      <c r="J3203" s="60">
        <v>71.796475815129895</v>
      </c>
      <c r="K3203" s="60">
        <v>22.940042571092999</v>
      </c>
      <c r="L3203" s="60">
        <v>10.7383345433211</v>
      </c>
      <c r="M3203" s="68">
        <v>4</v>
      </c>
      <c r="N3203" s="70">
        <f t="shared" ref="N3203:N3266" si="402">Q3203/SUMIF($C$3:$C$3832,C3203,$Q$3:$Q$3832)</f>
        <v>3.0303030303030303E-3</v>
      </c>
      <c r="O3203" s="71">
        <v>2204694.0499999998</v>
      </c>
      <c r="P3203" s="57">
        <f t="shared" ref="P3203:P3266" si="403">O3203/SUMIF($C$3:$C$3832,C3203,$O$3:$O$3832)</f>
        <v>6.2713362005705083E-4</v>
      </c>
      <c r="Q3203" s="68">
        <v>3</v>
      </c>
      <c r="R3203" s="68">
        <v>4</v>
      </c>
      <c r="S3203" s="72">
        <f t="shared" ref="S3203:S3266" si="404">AVERAGE(J3203:L3203)</f>
        <v>35.158284309848</v>
      </c>
    </row>
    <row r="3204" spans="1:19" x14ac:dyDescent="0.25">
      <c r="A3204" s="68">
        <f t="shared" si="399"/>
        <v>3202</v>
      </c>
      <c r="B3204" s="68" t="s">
        <v>109</v>
      </c>
      <c r="C3204" s="68" t="s">
        <v>434</v>
      </c>
      <c r="D3204" s="68" t="s">
        <v>3088</v>
      </c>
      <c r="E3204" s="68" t="str">
        <f t="shared" ref="E3204:E3267" si="405">IF(D3204="Adquisiciones","AD",IF(D3204="Arrendamientos","AR",IF(D3204="Servicios","SERV",IF(D3204="Obra pública","OP",IF(D3204="Servicios relacionados con la OP","SOP","")))))</f>
        <v>SERV</v>
      </c>
      <c r="F3204" s="68">
        <v>8000999</v>
      </c>
      <c r="G3204" s="68">
        <f t="shared" ref="G3204:G3267" si="406">IF(B3204&lt;&gt;B3203,G3203+1,G3203)</f>
        <v>219</v>
      </c>
      <c r="H3204" s="68">
        <f t="shared" si="400"/>
        <v>15</v>
      </c>
      <c r="I3204" s="68" t="str">
        <f t="shared" si="401"/>
        <v>219_15_SERV</v>
      </c>
      <c r="J3204" s="60">
        <v>17.882718763166</v>
      </c>
      <c r="K3204" s="60">
        <v>63.384846859675399</v>
      </c>
      <c r="L3204" s="60">
        <v>35.780123556404199</v>
      </c>
      <c r="M3204" s="68">
        <v>478</v>
      </c>
      <c r="N3204" s="70">
        <f t="shared" si="402"/>
        <v>0.36262626262626263</v>
      </c>
      <c r="O3204" s="71">
        <v>1492086061.9635999</v>
      </c>
      <c r="P3204" s="57">
        <f t="shared" si="403"/>
        <v>0.42442956358316541</v>
      </c>
      <c r="Q3204" s="68">
        <v>359</v>
      </c>
      <c r="R3204" s="68">
        <v>498</v>
      </c>
      <c r="S3204" s="72">
        <f t="shared" si="404"/>
        <v>39.015896393081867</v>
      </c>
    </row>
    <row r="3205" spans="1:19" x14ac:dyDescent="0.25">
      <c r="A3205" s="68">
        <f t="shared" ref="A3205:A3268" si="407">A3204+1</f>
        <v>3203</v>
      </c>
      <c r="B3205" s="68" t="s">
        <v>109</v>
      </c>
      <c r="C3205" s="68" t="s">
        <v>2253</v>
      </c>
      <c r="D3205" s="68" t="s">
        <v>2399</v>
      </c>
      <c r="E3205" s="68" t="str">
        <f t="shared" si="405"/>
        <v>AD</v>
      </c>
      <c r="F3205" s="68">
        <v>8000969</v>
      </c>
      <c r="G3205" s="68">
        <f t="shared" si="406"/>
        <v>219</v>
      </c>
      <c r="H3205" s="68">
        <f t="shared" si="400"/>
        <v>16</v>
      </c>
      <c r="I3205" s="68" t="str">
        <f t="shared" si="401"/>
        <v>219_16_AD</v>
      </c>
      <c r="J3205" s="60">
        <v>49.211547741834799</v>
      </c>
      <c r="K3205" s="60">
        <v>40.436406684462099</v>
      </c>
      <c r="L3205" s="60">
        <v>50.187393860197197</v>
      </c>
      <c r="M3205" s="68">
        <v>10</v>
      </c>
      <c r="N3205" s="70">
        <f t="shared" si="402"/>
        <v>7.6923076923076927E-2</v>
      </c>
      <c r="O3205" s="71">
        <v>1910161.48</v>
      </c>
      <c r="P3205" s="57">
        <f t="shared" si="403"/>
        <v>8.2711766647667023E-2</v>
      </c>
      <c r="Q3205" s="68">
        <v>8</v>
      </c>
      <c r="R3205" s="68">
        <v>13</v>
      </c>
      <c r="S3205" s="72">
        <f t="shared" si="404"/>
        <v>46.611782762164701</v>
      </c>
    </row>
    <row r="3206" spans="1:19" x14ac:dyDescent="0.25">
      <c r="A3206" s="68">
        <f t="shared" si="407"/>
        <v>3204</v>
      </c>
      <c r="B3206" s="68" t="s">
        <v>109</v>
      </c>
      <c r="C3206" s="68" t="s">
        <v>2253</v>
      </c>
      <c r="D3206" s="68" t="s">
        <v>2456</v>
      </c>
      <c r="E3206" s="68" t="str">
        <f t="shared" si="405"/>
        <v>AR</v>
      </c>
      <c r="F3206" s="68">
        <v>8000969</v>
      </c>
      <c r="G3206" s="68">
        <f t="shared" si="406"/>
        <v>219</v>
      </c>
      <c r="H3206" s="68">
        <f t="shared" si="400"/>
        <v>16</v>
      </c>
      <c r="I3206" s="68" t="str">
        <f t="shared" si="401"/>
        <v>219_16_AR</v>
      </c>
      <c r="J3206" s="60">
        <v>33.943557879232003</v>
      </c>
      <c r="K3206" s="60">
        <v>79.887356134193098</v>
      </c>
      <c r="L3206" s="60">
        <v>54.667884947816702</v>
      </c>
      <c r="M3206" s="68">
        <v>3</v>
      </c>
      <c r="N3206" s="70">
        <f t="shared" si="402"/>
        <v>2.8846153846153848E-2</v>
      </c>
      <c r="O3206" s="71">
        <v>158768.63</v>
      </c>
      <c r="P3206" s="57">
        <f t="shared" si="403"/>
        <v>6.8748291770231841E-3</v>
      </c>
      <c r="Q3206" s="68">
        <v>3</v>
      </c>
      <c r="R3206" s="68">
        <v>3</v>
      </c>
      <c r="S3206" s="72">
        <f t="shared" si="404"/>
        <v>56.166266320413932</v>
      </c>
    </row>
    <row r="3207" spans="1:19" x14ac:dyDescent="0.25">
      <c r="A3207" s="68">
        <f t="shared" si="407"/>
        <v>3205</v>
      </c>
      <c r="B3207" s="68" t="s">
        <v>109</v>
      </c>
      <c r="C3207" s="68" t="s">
        <v>2253</v>
      </c>
      <c r="D3207" s="68" t="s">
        <v>3088</v>
      </c>
      <c r="E3207" s="68" t="str">
        <f t="shared" si="405"/>
        <v>SERV</v>
      </c>
      <c r="F3207" s="68">
        <v>8000969</v>
      </c>
      <c r="G3207" s="68">
        <f t="shared" si="406"/>
        <v>219</v>
      </c>
      <c r="H3207" s="68">
        <f t="shared" si="400"/>
        <v>16</v>
      </c>
      <c r="I3207" s="68" t="str">
        <f t="shared" si="401"/>
        <v>219_16_SERV</v>
      </c>
      <c r="J3207" s="60">
        <v>50.718428628071301</v>
      </c>
      <c r="K3207" s="60">
        <v>61.4288397503691</v>
      </c>
      <c r="L3207" s="60">
        <v>25.4471400171204</v>
      </c>
      <c r="M3207" s="68">
        <v>173</v>
      </c>
      <c r="N3207" s="70">
        <f t="shared" si="402"/>
        <v>0.89423076923076927</v>
      </c>
      <c r="O3207" s="71">
        <v>21025262.6199999</v>
      </c>
      <c r="P3207" s="57">
        <f t="shared" si="403"/>
        <v>0.9104134041753098</v>
      </c>
      <c r="Q3207" s="68">
        <v>93</v>
      </c>
      <c r="R3207" s="68">
        <v>175</v>
      </c>
      <c r="S3207" s="72">
        <f t="shared" si="404"/>
        <v>45.864802798520266</v>
      </c>
    </row>
    <row r="3208" spans="1:19" x14ac:dyDescent="0.25">
      <c r="A3208" s="68">
        <f t="shared" si="407"/>
        <v>3206</v>
      </c>
      <c r="B3208" s="68" t="s">
        <v>109</v>
      </c>
      <c r="C3208" s="68" t="s">
        <v>1961</v>
      </c>
      <c r="D3208" s="68" t="s">
        <v>2399</v>
      </c>
      <c r="E3208" s="68" t="str">
        <f t="shared" si="405"/>
        <v>AD</v>
      </c>
      <c r="F3208" s="68">
        <v>8000983</v>
      </c>
      <c r="G3208" s="68">
        <f t="shared" si="406"/>
        <v>219</v>
      </c>
      <c r="H3208" s="68">
        <f t="shared" si="400"/>
        <v>17</v>
      </c>
      <c r="I3208" s="68" t="str">
        <f t="shared" si="401"/>
        <v>219_17_AD</v>
      </c>
      <c r="J3208" s="60">
        <v>36.6295406704077</v>
      </c>
      <c r="K3208" s="60">
        <v>30.215395485680599</v>
      </c>
      <c r="L3208" s="60">
        <v>18.9067116639544</v>
      </c>
      <c r="M3208" s="68">
        <v>27</v>
      </c>
      <c r="N3208" s="70">
        <f t="shared" si="402"/>
        <v>0.22619047619047619</v>
      </c>
      <c r="O3208" s="71">
        <v>3904537.6</v>
      </c>
      <c r="P3208" s="57">
        <f t="shared" si="403"/>
        <v>0.16286040184881886</v>
      </c>
      <c r="Q3208" s="68">
        <v>19</v>
      </c>
      <c r="R3208" s="68">
        <v>29</v>
      </c>
      <c r="S3208" s="72">
        <f t="shared" si="404"/>
        <v>28.583882606680898</v>
      </c>
    </row>
    <row r="3209" spans="1:19" x14ac:dyDescent="0.25">
      <c r="A3209" s="68">
        <f t="shared" si="407"/>
        <v>3207</v>
      </c>
      <c r="B3209" s="68" t="s">
        <v>109</v>
      </c>
      <c r="C3209" s="68" t="s">
        <v>1961</v>
      </c>
      <c r="D3209" s="68" t="s">
        <v>3088</v>
      </c>
      <c r="E3209" s="68" t="str">
        <f t="shared" si="405"/>
        <v>SERV</v>
      </c>
      <c r="F3209" s="68">
        <v>8000983</v>
      </c>
      <c r="G3209" s="68">
        <f t="shared" si="406"/>
        <v>219</v>
      </c>
      <c r="H3209" s="68">
        <f t="shared" ref="H3209:H3272" si="408">IF(B3209&lt;&gt;B3208,1,IF(C3209&lt;&gt;C3208,H3208+1,H3208))</f>
        <v>17</v>
      </c>
      <c r="I3209" s="68" t="str">
        <f t="shared" si="401"/>
        <v>219_17_SERV</v>
      </c>
      <c r="J3209" s="60">
        <v>25.743135396098602</v>
      </c>
      <c r="K3209" s="60">
        <v>61.374868240271802</v>
      </c>
      <c r="L3209" s="60">
        <v>16.737287686760499</v>
      </c>
      <c r="M3209" s="68">
        <v>244</v>
      </c>
      <c r="N3209" s="70">
        <f t="shared" si="402"/>
        <v>0.77380952380952384</v>
      </c>
      <c r="O3209" s="71">
        <v>20070213.509999901</v>
      </c>
      <c r="P3209" s="57">
        <f t="shared" si="403"/>
        <v>0.83713959815118111</v>
      </c>
      <c r="Q3209" s="68">
        <v>65</v>
      </c>
      <c r="R3209" s="68">
        <v>248</v>
      </c>
      <c r="S3209" s="72">
        <f t="shared" si="404"/>
        <v>34.618430441043635</v>
      </c>
    </row>
    <row r="3210" spans="1:19" x14ac:dyDescent="0.25">
      <c r="A3210" s="68">
        <f t="shared" si="407"/>
        <v>3208</v>
      </c>
      <c r="B3210" s="68" t="s">
        <v>109</v>
      </c>
      <c r="C3210" s="68" t="s">
        <v>1806</v>
      </c>
      <c r="D3210" s="68" t="s">
        <v>2399</v>
      </c>
      <c r="E3210" s="68" t="str">
        <f t="shared" si="405"/>
        <v>AD</v>
      </c>
      <c r="F3210" s="68">
        <v>8000986</v>
      </c>
      <c r="G3210" s="68">
        <f t="shared" si="406"/>
        <v>219</v>
      </c>
      <c r="H3210" s="68">
        <f t="shared" si="408"/>
        <v>18</v>
      </c>
      <c r="I3210" s="68" t="str">
        <f t="shared" si="401"/>
        <v>219_18_AD</v>
      </c>
      <c r="J3210" s="60">
        <v>18.060417363128</v>
      </c>
      <c r="K3210" s="60">
        <v>38.864975236048203</v>
      </c>
      <c r="L3210" s="60">
        <v>21.7925959859468</v>
      </c>
      <c r="M3210" s="68">
        <v>18</v>
      </c>
      <c r="N3210" s="70">
        <f t="shared" si="402"/>
        <v>4.9342105263157895E-2</v>
      </c>
      <c r="O3210" s="71">
        <v>4610969.8600000003</v>
      </c>
      <c r="P3210" s="57">
        <f t="shared" si="403"/>
        <v>9.282852636789482E-2</v>
      </c>
      <c r="Q3210" s="68">
        <v>15</v>
      </c>
      <c r="R3210" s="68">
        <v>23</v>
      </c>
      <c r="S3210" s="72">
        <f t="shared" si="404"/>
        <v>26.239329528374338</v>
      </c>
    </row>
    <row r="3211" spans="1:19" x14ac:dyDescent="0.25">
      <c r="A3211" s="68">
        <f t="shared" si="407"/>
        <v>3209</v>
      </c>
      <c r="B3211" s="68" t="s">
        <v>109</v>
      </c>
      <c r="C3211" s="68" t="s">
        <v>1806</v>
      </c>
      <c r="D3211" s="68" t="s">
        <v>3088</v>
      </c>
      <c r="E3211" s="68" t="str">
        <f t="shared" si="405"/>
        <v>SERV</v>
      </c>
      <c r="F3211" s="68">
        <v>8000986</v>
      </c>
      <c r="G3211" s="68">
        <f t="shared" si="406"/>
        <v>219</v>
      </c>
      <c r="H3211" s="68">
        <f t="shared" si="408"/>
        <v>18</v>
      </c>
      <c r="I3211" s="68" t="str">
        <f t="shared" si="401"/>
        <v>219_18_SERV</v>
      </c>
      <c r="J3211" s="60">
        <v>18.4064872328616</v>
      </c>
      <c r="K3211" s="60">
        <v>46.751729521273298</v>
      </c>
      <c r="L3211" s="60">
        <v>51.542200333250399</v>
      </c>
      <c r="M3211" s="68">
        <v>714</v>
      </c>
      <c r="N3211" s="70">
        <f t="shared" si="402"/>
        <v>0.95065789473684215</v>
      </c>
      <c r="O3211" s="71">
        <v>45060936.399999902</v>
      </c>
      <c r="P3211" s="57">
        <f t="shared" si="403"/>
        <v>0.90717147363210515</v>
      </c>
      <c r="Q3211" s="68">
        <v>289</v>
      </c>
      <c r="R3211" s="68">
        <v>715</v>
      </c>
      <c r="S3211" s="72">
        <f t="shared" si="404"/>
        <v>38.900139029128432</v>
      </c>
    </row>
    <row r="3212" spans="1:19" x14ac:dyDescent="0.25">
      <c r="A3212" s="68">
        <f t="shared" si="407"/>
        <v>3210</v>
      </c>
      <c r="B3212" s="68" t="s">
        <v>109</v>
      </c>
      <c r="C3212" s="68" t="s">
        <v>1135</v>
      </c>
      <c r="D3212" s="68" t="s">
        <v>2399</v>
      </c>
      <c r="E3212" s="68" t="str">
        <f t="shared" si="405"/>
        <v>AD</v>
      </c>
      <c r="F3212" s="68">
        <v>8000961</v>
      </c>
      <c r="G3212" s="68">
        <f t="shared" si="406"/>
        <v>219</v>
      </c>
      <c r="H3212" s="68">
        <f t="shared" si="408"/>
        <v>19</v>
      </c>
      <c r="I3212" s="68" t="str">
        <f t="shared" si="401"/>
        <v>219_19_AD</v>
      </c>
      <c r="J3212" s="60">
        <v>49.665212744691303</v>
      </c>
      <c r="K3212" s="60">
        <v>65.280251576752306</v>
      </c>
      <c r="L3212" s="60">
        <v>29.1962777439301</v>
      </c>
      <c r="M3212" s="68">
        <v>13</v>
      </c>
      <c r="N3212" s="70">
        <f t="shared" si="402"/>
        <v>5.128205128205128E-2</v>
      </c>
      <c r="O3212" s="71">
        <v>6116967.6299999999</v>
      </c>
      <c r="P3212" s="57">
        <f t="shared" si="403"/>
        <v>0.31035274534696911</v>
      </c>
      <c r="Q3212" s="68">
        <v>8</v>
      </c>
      <c r="R3212" s="68">
        <v>15</v>
      </c>
      <c r="S3212" s="72">
        <f t="shared" si="404"/>
        <v>48.047247355124568</v>
      </c>
    </row>
    <row r="3213" spans="1:19" x14ac:dyDescent="0.25">
      <c r="A3213" s="68">
        <f t="shared" si="407"/>
        <v>3211</v>
      </c>
      <c r="B3213" s="68" t="s">
        <v>109</v>
      </c>
      <c r="C3213" s="68" t="s">
        <v>1135</v>
      </c>
      <c r="D3213" s="68" t="s">
        <v>2456</v>
      </c>
      <c r="E3213" s="68" t="str">
        <f t="shared" si="405"/>
        <v>AR</v>
      </c>
      <c r="F3213" s="68">
        <v>8000961</v>
      </c>
      <c r="G3213" s="68">
        <f t="shared" si="406"/>
        <v>219</v>
      </c>
      <c r="H3213" s="68">
        <f t="shared" si="408"/>
        <v>19</v>
      </c>
      <c r="I3213" s="68" t="str">
        <f t="shared" si="401"/>
        <v>219_19_AR</v>
      </c>
      <c r="J3213" s="60">
        <v>41.815938585924698</v>
      </c>
      <c r="K3213" s="60">
        <v>54.043444893171397</v>
      </c>
      <c r="L3213" s="60">
        <v>40.164160369824501</v>
      </c>
      <c r="M3213" s="68">
        <v>7</v>
      </c>
      <c r="N3213" s="70">
        <f t="shared" si="402"/>
        <v>4.4871794871794872E-2</v>
      </c>
      <c r="O3213" s="71">
        <v>806625.53</v>
      </c>
      <c r="P3213" s="57">
        <f t="shared" si="403"/>
        <v>4.0925252975787613E-2</v>
      </c>
      <c r="Q3213" s="68">
        <v>7</v>
      </c>
      <c r="R3213" s="68">
        <v>7</v>
      </c>
      <c r="S3213" s="72">
        <f t="shared" si="404"/>
        <v>45.341181282973537</v>
      </c>
    </row>
    <row r="3214" spans="1:19" x14ac:dyDescent="0.25">
      <c r="A3214" s="68">
        <f t="shared" si="407"/>
        <v>3212</v>
      </c>
      <c r="B3214" s="68" t="s">
        <v>109</v>
      </c>
      <c r="C3214" s="68" t="s">
        <v>1135</v>
      </c>
      <c r="D3214" s="68" t="s">
        <v>3088</v>
      </c>
      <c r="E3214" s="68" t="str">
        <f t="shared" si="405"/>
        <v>SERV</v>
      </c>
      <c r="F3214" s="68">
        <v>8000961</v>
      </c>
      <c r="G3214" s="68">
        <f t="shared" si="406"/>
        <v>219</v>
      </c>
      <c r="H3214" s="68">
        <f t="shared" si="408"/>
        <v>19</v>
      </c>
      <c r="I3214" s="68" t="str">
        <f t="shared" si="401"/>
        <v>219_19_SERV</v>
      </c>
      <c r="J3214" s="60">
        <v>26.6137708032185</v>
      </c>
      <c r="K3214" s="60">
        <v>61.477036139887502</v>
      </c>
      <c r="L3214" s="60">
        <v>12.4884527960645</v>
      </c>
      <c r="M3214" s="68">
        <v>583</v>
      </c>
      <c r="N3214" s="70">
        <f t="shared" si="402"/>
        <v>0.90384615384615385</v>
      </c>
      <c r="O3214" s="71">
        <v>12786133.019999901</v>
      </c>
      <c r="P3214" s="57">
        <f t="shared" si="403"/>
        <v>0.64872200167724314</v>
      </c>
      <c r="Q3214" s="68">
        <v>141</v>
      </c>
      <c r="R3214" s="68">
        <v>583</v>
      </c>
      <c r="S3214" s="72">
        <f t="shared" si="404"/>
        <v>33.526419913056834</v>
      </c>
    </row>
    <row r="3215" spans="1:19" x14ac:dyDescent="0.25">
      <c r="A3215" s="68">
        <f t="shared" si="407"/>
        <v>3213</v>
      </c>
      <c r="B3215" s="68" t="s">
        <v>109</v>
      </c>
      <c r="C3215" s="68" t="s">
        <v>1214</v>
      </c>
      <c r="D3215" s="68" t="s">
        <v>2399</v>
      </c>
      <c r="E3215" s="68" t="str">
        <f t="shared" si="405"/>
        <v>AD</v>
      </c>
      <c r="F3215" s="68">
        <v>8000965</v>
      </c>
      <c r="G3215" s="68">
        <f t="shared" si="406"/>
        <v>219</v>
      </c>
      <c r="H3215" s="68">
        <f t="shared" si="408"/>
        <v>20</v>
      </c>
      <c r="I3215" s="68" t="str">
        <f t="shared" si="401"/>
        <v>219_20_AD</v>
      </c>
      <c r="J3215" s="60">
        <v>24.2722194749546</v>
      </c>
      <c r="K3215" s="60">
        <v>61.8360219167417</v>
      </c>
      <c r="L3215" s="60">
        <v>31.858224524112199</v>
      </c>
      <c r="M3215" s="68">
        <v>14</v>
      </c>
      <c r="N3215" s="70">
        <f t="shared" si="402"/>
        <v>0.52380952380952384</v>
      </c>
      <c r="O3215" s="71">
        <v>4519621.5310000004</v>
      </c>
      <c r="P3215" s="57">
        <f t="shared" si="403"/>
        <v>0.20962415158639691</v>
      </c>
      <c r="Q3215" s="68">
        <v>11</v>
      </c>
      <c r="R3215" s="68">
        <v>52</v>
      </c>
      <c r="S3215" s="72">
        <f t="shared" si="404"/>
        <v>39.322155305269497</v>
      </c>
    </row>
    <row r="3216" spans="1:19" x14ac:dyDescent="0.25">
      <c r="A3216" s="68">
        <f t="shared" si="407"/>
        <v>3214</v>
      </c>
      <c r="B3216" s="68" t="s">
        <v>109</v>
      </c>
      <c r="C3216" s="68" t="s">
        <v>1214</v>
      </c>
      <c r="D3216" s="68" t="s">
        <v>3088</v>
      </c>
      <c r="E3216" s="68" t="str">
        <f t="shared" si="405"/>
        <v>SERV</v>
      </c>
      <c r="F3216" s="69">
        <v>8000965</v>
      </c>
      <c r="G3216" s="68">
        <f t="shared" si="406"/>
        <v>219</v>
      </c>
      <c r="H3216" s="68">
        <f t="shared" si="408"/>
        <v>20</v>
      </c>
      <c r="I3216" s="68" t="str">
        <f t="shared" si="401"/>
        <v>219_20_SERV</v>
      </c>
      <c r="J3216" s="60">
        <v>23.1143309635398</v>
      </c>
      <c r="K3216" s="60">
        <v>70.337858057444905</v>
      </c>
      <c r="L3216" s="60">
        <v>29.326652214764302</v>
      </c>
      <c r="M3216" s="68">
        <v>24</v>
      </c>
      <c r="N3216" s="70">
        <f t="shared" si="402"/>
        <v>0.47619047619047616</v>
      </c>
      <c r="O3216" s="71">
        <v>17040973.928999901</v>
      </c>
      <c r="P3216" s="57">
        <f t="shared" si="403"/>
        <v>0.79037584841360309</v>
      </c>
      <c r="Q3216" s="68">
        <v>10</v>
      </c>
      <c r="R3216" s="68">
        <v>26</v>
      </c>
      <c r="S3216" s="72">
        <f t="shared" si="404"/>
        <v>40.926280411916338</v>
      </c>
    </row>
    <row r="3217" spans="1:19" x14ac:dyDescent="0.25">
      <c r="A3217" s="68">
        <f t="shared" si="407"/>
        <v>3215</v>
      </c>
      <c r="B3217" s="68" t="s">
        <v>109</v>
      </c>
      <c r="C3217" s="68" t="s">
        <v>2053</v>
      </c>
      <c r="D3217" s="68" t="s">
        <v>2399</v>
      </c>
      <c r="E3217" s="68" t="str">
        <f t="shared" si="405"/>
        <v>AD</v>
      </c>
      <c r="F3217" s="68">
        <v>8000978</v>
      </c>
      <c r="G3217" s="68">
        <f t="shared" si="406"/>
        <v>219</v>
      </c>
      <c r="H3217" s="68">
        <f t="shared" si="408"/>
        <v>21</v>
      </c>
      <c r="I3217" s="68" t="str">
        <f t="shared" si="401"/>
        <v>219_21_AD</v>
      </c>
      <c r="J3217" s="60">
        <v>33.450817538544698</v>
      </c>
      <c r="K3217" s="60">
        <v>74.933850803520798</v>
      </c>
      <c r="L3217" s="60">
        <v>71.747531893596801</v>
      </c>
      <c r="M3217" s="68">
        <v>13</v>
      </c>
      <c r="N3217" s="70">
        <f t="shared" si="402"/>
        <v>0.18518518518518517</v>
      </c>
      <c r="O3217" s="71">
        <v>817409.31</v>
      </c>
      <c r="P3217" s="57">
        <f t="shared" si="403"/>
        <v>0.16862023623888114</v>
      </c>
      <c r="Q3217" s="68">
        <v>10</v>
      </c>
      <c r="R3217" s="68">
        <v>13</v>
      </c>
      <c r="S3217" s="72">
        <f t="shared" si="404"/>
        <v>60.044066745220768</v>
      </c>
    </row>
    <row r="3218" spans="1:19" x14ac:dyDescent="0.25">
      <c r="A3218" s="68">
        <f t="shared" si="407"/>
        <v>3216</v>
      </c>
      <c r="B3218" s="68" t="s">
        <v>109</v>
      </c>
      <c r="C3218" s="68" t="s">
        <v>2053</v>
      </c>
      <c r="D3218" s="68" t="s">
        <v>2456</v>
      </c>
      <c r="E3218" s="68" t="str">
        <f t="shared" si="405"/>
        <v>AR</v>
      </c>
      <c r="F3218" s="68">
        <v>8000978</v>
      </c>
      <c r="G3218" s="68">
        <f t="shared" si="406"/>
        <v>219</v>
      </c>
      <c r="H3218" s="68">
        <f t="shared" si="408"/>
        <v>21</v>
      </c>
      <c r="I3218" s="68" t="str">
        <f t="shared" si="401"/>
        <v>219_21_AR</v>
      </c>
      <c r="J3218" s="60">
        <v>56.328956142551398</v>
      </c>
      <c r="K3218" s="60">
        <v>38.464887220090802</v>
      </c>
      <c r="L3218" s="60">
        <v>15.6193956993762</v>
      </c>
      <c r="M3218" s="68">
        <v>3</v>
      </c>
      <c r="N3218" s="70">
        <f t="shared" si="402"/>
        <v>5.5555555555555552E-2</v>
      </c>
      <c r="O3218" s="71">
        <v>186663</v>
      </c>
      <c r="P3218" s="57">
        <f t="shared" si="403"/>
        <v>3.8505995432151691E-2</v>
      </c>
      <c r="Q3218" s="68">
        <v>3</v>
      </c>
      <c r="R3218" s="68">
        <v>3</v>
      </c>
      <c r="S3218" s="72">
        <f t="shared" si="404"/>
        <v>36.804413020672804</v>
      </c>
    </row>
    <row r="3219" spans="1:19" x14ac:dyDescent="0.25">
      <c r="A3219" s="68">
        <f t="shared" si="407"/>
        <v>3217</v>
      </c>
      <c r="B3219" s="68" t="s">
        <v>109</v>
      </c>
      <c r="C3219" s="68" t="s">
        <v>2053</v>
      </c>
      <c r="D3219" s="68" t="s">
        <v>3088</v>
      </c>
      <c r="E3219" s="68" t="str">
        <f t="shared" si="405"/>
        <v>SERV</v>
      </c>
      <c r="F3219" s="68">
        <v>8000978</v>
      </c>
      <c r="G3219" s="68">
        <f t="shared" si="406"/>
        <v>219</v>
      </c>
      <c r="H3219" s="68">
        <f t="shared" si="408"/>
        <v>21</v>
      </c>
      <c r="I3219" s="68" t="str">
        <f t="shared" si="401"/>
        <v>219_21_SERV</v>
      </c>
      <c r="J3219" s="60">
        <v>23.515256577150801</v>
      </c>
      <c r="K3219" s="60">
        <v>31.8257619041906</v>
      </c>
      <c r="L3219" s="60">
        <v>0</v>
      </c>
      <c r="M3219" s="68">
        <v>50</v>
      </c>
      <c r="N3219" s="70">
        <f t="shared" si="402"/>
        <v>0.7592592592592593</v>
      </c>
      <c r="O3219" s="71">
        <v>3843562.4</v>
      </c>
      <c r="P3219" s="57">
        <f t="shared" si="403"/>
        <v>0.79287376832896717</v>
      </c>
      <c r="Q3219" s="68">
        <v>41</v>
      </c>
      <c r="R3219" s="68">
        <v>50</v>
      </c>
      <c r="S3219" s="72">
        <f t="shared" si="404"/>
        <v>18.447006160447135</v>
      </c>
    </row>
    <row r="3220" spans="1:19" x14ac:dyDescent="0.25">
      <c r="A3220" s="68">
        <f t="shared" si="407"/>
        <v>3218</v>
      </c>
      <c r="B3220" s="68" t="s">
        <v>109</v>
      </c>
      <c r="C3220" s="68" t="s">
        <v>414</v>
      </c>
      <c r="D3220" s="68" t="s">
        <v>2399</v>
      </c>
      <c r="E3220" s="68" t="str">
        <f t="shared" si="405"/>
        <v>AD</v>
      </c>
      <c r="F3220" s="68">
        <v>8000997</v>
      </c>
      <c r="G3220" s="68">
        <f t="shared" si="406"/>
        <v>219</v>
      </c>
      <c r="H3220" s="68">
        <f t="shared" si="408"/>
        <v>22</v>
      </c>
      <c r="I3220" s="68" t="str">
        <f t="shared" si="401"/>
        <v>219_22_AD</v>
      </c>
      <c r="J3220" s="60">
        <v>50.367334450337601</v>
      </c>
      <c r="K3220" s="60">
        <v>63.159736809345297</v>
      </c>
      <c r="L3220" s="60">
        <v>31.7823845757909</v>
      </c>
      <c r="M3220" s="68">
        <v>14</v>
      </c>
      <c r="N3220" s="70">
        <f t="shared" si="402"/>
        <v>6.8493150684931503E-2</v>
      </c>
      <c r="O3220" s="71">
        <v>5749359.4400000004</v>
      </c>
      <c r="P3220" s="57">
        <f t="shared" si="403"/>
        <v>0.11819549147565307</v>
      </c>
      <c r="Q3220" s="68">
        <v>10</v>
      </c>
      <c r="R3220" s="68">
        <v>20</v>
      </c>
      <c r="S3220" s="72">
        <f t="shared" si="404"/>
        <v>48.436485278491261</v>
      </c>
    </row>
    <row r="3221" spans="1:19" x14ac:dyDescent="0.25">
      <c r="A3221" s="68">
        <f t="shared" si="407"/>
        <v>3219</v>
      </c>
      <c r="B3221" s="68" t="s">
        <v>109</v>
      </c>
      <c r="C3221" s="68" t="s">
        <v>414</v>
      </c>
      <c r="D3221" s="68" t="s">
        <v>2456</v>
      </c>
      <c r="E3221" s="68" t="str">
        <f t="shared" si="405"/>
        <v>AR</v>
      </c>
      <c r="F3221" s="68">
        <v>8000997</v>
      </c>
      <c r="G3221" s="68">
        <f t="shared" si="406"/>
        <v>219</v>
      </c>
      <c r="H3221" s="68">
        <f t="shared" si="408"/>
        <v>22</v>
      </c>
      <c r="I3221" s="68" t="str">
        <f t="shared" si="401"/>
        <v>219_22_AR</v>
      </c>
      <c r="J3221" s="60">
        <v>37.6957980105621</v>
      </c>
      <c r="K3221" s="60">
        <v>75.795255790088703</v>
      </c>
      <c r="L3221" s="60">
        <v>55.330314676138499</v>
      </c>
      <c r="M3221" s="68">
        <v>17</v>
      </c>
      <c r="N3221" s="70">
        <f t="shared" si="402"/>
        <v>6.1643835616438353E-2</v>
      </c>
      <c r="O3221" s="71">
        <v>2580747.66</v>
      </c>
      <c r="P3221" s="57">
        <f t="shared" si="403"/>
        <v>5.3055082262927988E-2</v>
      </c>
      <c r="Q3221" s="68">
        <v>9</v>
      </c>
      <c r="R3221" s="68">
        <v>22</v>
      </c>
      <c r="S3221" s="72">
        <f t="shared" si="404"/>
        <v>56.273789492263099</v>
      </c>
    </row>
    <row r="3222" spans="1:19" x14ac:dyDescent="0.25">
      <c r="A3222" s="68">
        <f t="shared" si="407"/>
        <v>3220</v>
      </c>
      <c r="B3222" s="68" t="s">
        <v>109</v>
      </c>
      <c r="C3222" s="68" t="s">
        <v>414</v>
      </c>
      <c r="D3222" s="68" t="s">
        <v>3088</v>
      </c>
      <c r="E3222" s="68" t="str">
        <f t="shared" si="405"/>
        <v>SERV</v>
      </c>
      <c r="F3222" s="68">
        <v>8000997</v>
      </c>
      <c r="G3222" s="68">
        <f t="shared" si="406"/>
        <v>219</v>
      </c>
      <c r="H3222" s="68">
        <f t="shared" si="408"/>
        <v>22</v>
      </c>
      <c r="I3222" s="68" t="str">
        <f t="shared" si="401"/>
        <v>219_22_SERV</v>
      </c>
      <c r="J3222" s="60">
        <v>13.977654271578301</v>
      </c>
      <c r="K3222" s="60">
        <v>81.931280394695506</v>
      </c>
      <c r="L3222" s="60">
        <v>40.3527941849092</v>
      </c>
      <c r="M3222" s="68">
        <v>75</v>
      </c>
      <c r="N3222" s="70">
        <f t="shared" si="402"/>
        <v>0.86986301369863017</v>
      </c>
      <c r="O3222" s="71">
        <v>40312691.099999897</v>
      </c>
      <c r="P3222" s="57">
        <f t="shared" si="403"/>
        <v>0.8287494262614189</v>
      </c>
      <c r="Q3222" s="68">
        <v>127</v>
      </c>
      <c r="R3222" s="68">
        <v>360</v>
      </c>
      <c r="S3222" s="72">
        <f t="shared" si="404"/>
        <v>45.420576283727677</v>
      </c>
    </row>
    <row r="3223" spans="1:19" x14ac:dyDescent="0.25">
      <c r="A3223" s="68">
        <f t="shared" si="407"/>
        <v>3221</v>
      </c>
      <c r="B3223" s="68" t="s">
        <v>109</v>
      </c>
      <c r="C3223" s="68" t="s">
        <v>2927</v>
      </c>
      <c r="D3223" s="68" t="s">
        <v>3088</v>
      </c>
      <c r="E3223" s="68" t="str">
        <f t="shared" si="405"/>
        <v>SERV</v>
      </c>
      <c r="F3223" s="68">
        <v>8000994</v>
      </c>
      <c r="G3223" s="68">
        <f t="shared" si="406"/>
        <v>219</v>
      </c>
      <c r="H3223" s="68">
        <f t="shared" si="408"/>
        <v>23</v>
      </c>
      <c r="I3223" s="68" t="str">
        <f t="shared" si="401"/>
        <v>219_23_SERV</v>
      </c>
      <c r="J3223" s="60">
        <v>25.3536709643015</v>
      </c>
      <c r="K3223" s="60">
        <v>71.719850213344003</v>
      </c>
      <c r="L3223" s="60">
        <v>47.702592077350502</v>
      </c>
      <c r="M3223" s="68">
        <v>51</v>
      </c>
      <c r="N3223" s="70">
        <f t="shared" si="402"/>
        <v>1</v>
      </c>
      <c r="O3223" s="71">
        <v>10608512.669999899</v>
      </c>
      <c r="P3223" s="57">
        <f t="shared" si="403"/>
        <v>1</v>
      </c>
      <c r="Q3223" s="68">
        <v>36</v>
      </c>
      <c r="R3223" s="68">
        <v>51</v>
      </c>
      <c r="S3223" s="72">
        <f t="shared" si="404"/>
        <v>48.258704418332002</v>
      </c>
    </row>
    <row r="3224" spans="1:19" x14ac:dyDescent="0.25">
      <c r="A3224" s="68">
        <f t="shared" si="407"/>
        <v>3222</v>
      </c>
      <c r="B3224" s="68" t="s">
        <v>109</v>
      </c>
      <c r="C3224" s="68" t="s">
        <v>1561</v>
      </c>
      <c r="D3224" s="68" t="s">
        <v>2399</v>
      </c>
      <c r="E3224" s="68" t="str">
        <f t="shared" si="405"/>
        <v>AD</v>
      </c>
      <c r="F3224" s="68">
        <v>8000993</v>
      </c>
      <c r="G3224" s="68">
        <f t="shared" si="406"/>
        <v>219</v>
      </c>
      <c r="H3224" s="68">
        <f t="shared" si="408"/>
        <v>24</v>
      </c>
      <c r="I3224" s="68" t="str">
        <f t="shared" si="401"/>
        <v>219_24_AD</v>
      </c>
      <c r="J3224" s="60">
        <v>26.265481189852899</v>
      </c>
      <c r="K3224" s="60">
        <v>48.016894275829998</v>
      </c>
      <c r="L3224" s="60">
        <v>59.972082741710203</v>
      </c>
      <c r="M3224" s="68">
        <v>22</v>
      </c>
      <c r="N3224" s="70">
        <f t="shared" si="402"/>
        <v>0.12727272727272726</v>
      </c>
      <c r="O3224" s="71">
        <v>15107951.77</v>
      </c>
      <c r="P3224" s="57">
        <f t="shared" si="403"/>
        <v>0.40123023323969276</v>
      </c>
      <c r="Q3224" s="68">
        <v>14</v>
      </c>
      <c r="R3224" s="68">
        <v>28</v>
      </c>
      <c r="S3224" s="72">
        <f t="shared" si="404"/>
        <v>44.751486069131033</v>
      </c>
    </row>
    <row r="3225" spans="1:19" x14ac:dyDescent="0.25">
      <c r="A3225" s="68">
        <f t="shared" si="407"/>
        <v>3223</v>
      </c>
      <c r="B3225" s="68" t="s">
        <v>109</v>
      </c>
      <c r="C3225" s="68" t="s">
        <v>1561</v>
      </c>
      <c r="D3225" s="68" t="s">
        <v>2456</v>
      </c>
      <c r="E3225" s="68" t="str">
        <f t="shared" si="405"/>
        <v>AR</v>
      </c>
      <c r="F3225" s="68">
        <v>8000993</v>
      </c>
      <c r="G3225" s="68">
        <f t="shared" si="406"/>
        <v>219</v>
      </c>
      <c r="H3225" s="68">
        <f t="shared" si="408"/>
        <v>24</v>
      </c>
      <c r="I3225" s="68" t="str">
        <f t="shared" si="401"/>
        <v>219_24_AR</v>
      </c>
      <c r="J3225" s="60">
        <v>56.718867079874599</v>
      </c>
      <c r="K3225" s="60">
        <v>38.464887220090802</v>
      </c>
      <c r="L3225" s="60">
        <v>15.6193956993762</v>
      </c>
      <c r="M3225" s="68">
        <v>3</v>
      </c>
      <c r="N3225" s="70">
        <f t="shared" si="402"/>
        <v>2.7272727272727271E-2</v>
      </c>
      <c r="O3225" s="71">
        <v>108507.92</v>
      </c>
      <c r="P3225" s="57">
        <f t="shared" si="403"/>
        <v>2.8817048606420014E-3</v>
      </c>
      <c r="Q3225" s="68">
        <v>3</v>
      </c>
      <c r="R3225" s="68">
        <v>3</v>
      </c>
      <c r="S3225" s="72">
        <f t="shared" si="404"/>
        <v>36.934383333113864</v>
      </c>
    </row>
    <row r="3226" spans="1:19" x14ac:dyDescent="0.25">
      <c r="A3226" s="68">
        <f t="shared" si="407"/>
        <v>3224</v>
      </c>
      <c r="B3226" s="68" t="s">
        <v>109</v>
      </c>
      <c r="C3226" s="68" t="s">
        <v>1561</v>
      </c>
      <c r="D3226" s="68" t="s">
        <v>3088</v>
      </c>
      <c r="E3226" s="68" t="str">
        <f t="shared" si="405"/>
        <v>SERV</v>
      </c>
      <c r="F3226" s="68">
        <v>8000993</v>
      </c>
      <c r="G3226" s="68">
        <f t="shared" si="406"/>
        <v>219</v>
      </c>
      <c r="H3226" s="68">
        <f t="shared" si="408"/>
        <v>24</v>
      </c>
      <c r="I3226" s="68" t="str">
        <f t="shared" si="401"/>
        <v>219_24_SERV</v>
      </c>
      <c r="J3226" s="60">
        <v>20.0723894248238</v>
      </c>
      <c r="K3226" s="60">
        <v>57.892117759909603</v>
      </c>
      <c r="L3226" s="60">
        <v>33.141283646731502</v>
      </c>
      <c r="M3226" s="68">
        <v>162</v>
      </c>
      <c r="N3226" s="70">
        <f t="shared" si="402"/>
        <v>0.84545454545454546</v>
      </c>
      <c r="O3226" s="71">
        <v>22437611.510000002</v>
      </c>
      <c r="P3226" s="57">
        <f t="shared" si="403"/>
        <v>0.59588806189966514</v>
      </c>
      <c r="Q3226" s="68">
        <v>93</v>
      </c>
      <c r="R3226" s="68">
        <v>165</v>
      </c>
      <c r="S3226" s="72">
        <f t="shared" si="404"/>
        <v>37.0352636104883</v>
      </c>
    </row>
    <row r="3227" spans="1:19" x14ac:dyDescent="0.25">
      <c r="A3227" s="68">
        <f t="shared" si="407"/>
        <v>3225</v>
      </c>
      <c r="B3227" s="68" t="s">
        <v>109</v>
      </c>
      <c r="C3227" s="68" t="s">
        <v>2998</v>
      </c>
      <c r="D3227" s="68" t="s">
        <v>3088</v>
      </c>
      <c r="E3227" s="68" t="str">
        <f t="shared" si="405"/>
        <v>SERV</v>
      </c>
      <c r="F3227" s="68">
        <v>8000992</v>
      </c>
      <c r="G3227" s="68">
        <f t="shared" si="406"/>
        <v>219</v>
      </c>
      <c r="H3227" s="68">
        <f t="shared" si="408"/>
        <v>25</v>
      </c>
      <c r="I3227" s="68" t="str">
        <f t="shared" si="401"/>
        <v>219_25_SERV</v>
      </c>
      <c r="J3227" s="60">
        <v>28.890076042158199</v>
      </c>
      <c r="K3227" s="60">
        <v>61.654008465440398</v>
      </c>
      <c r="L3227" s="60">
        <v>43.210265880751301</v>
      </c>
      <c r="M3227" s="68">
        <v>109</v>
      </c>
      <c r="N3227" s="70">
        <f t="shared" si="402"/>
        <v>1</v>
      </c>
      <c r="O3227" s="71">
        <v>11706532.9899999</v>
      </c>
      <c r="P3227" s="57">
        <f t="shared" si="403"/>
        <v>1</v>
      </c>
      <c r="Q3227" s="68">
        <v>64</v>
      </c>
      <c r="R3227" s="68">
        <v>109</v>
      </c>
      <c r="S3227" s="72">
        <f t="shared" si="404"/>
        <v>44.5847834627833</v>
      </c>
    </row>
    <row r="3228" spans="1:19" x14ac:dyDescent="0.25">
      <c r="A3228" s="68">
        <f t="shared" si="407"/>
        <v>3226</v>
      </c>
      <c r="B3228" s="68" t="s">
        <v>109</v>
      </c>
      <c r="C3228" s="68" t="s">
        <v>835</v>
      </c>
      <c r="D3228" s="68" t="s">
        <v>2399</v>
      </c>
      <c r="E3228" s="68" t="str">
        <f t="shared" si="405"/>
        <v>AD</v>
      </c>
      <c r="F3228" s="68">
        <v>8000991</v>
      </c>
      <c r="G3228" s="68">
        <f t="shared" si="406"/>
        <v>219</v>
      </c>
      <c r="H3228" s="68">
        <f t="shared" si="408"/>
        <v>26</v>
      </c>
      <c r="I3228" s="68" t="str">
        <f t="shared" si="401"/>
        <v>219_26_AD</v>
      </c>
      <c r="J3228" s="60">
        <v>26.532211475242701</v>
      </c>
      <c r="K3228" s="60">
        <v>95.492788053278701</v>
      </c>
      <c r="L3228" s="60">
        <v>46.954952903033899</v>
      </c>
      <c r="M3228" s="68">
        <v>9</v>
      </c>
      <c r="N3228" s="70">
        <f t="shared" si="402"/>
        <v>0.12345679012345678</v>
      </c>
      <c r="O3228" s="71">
        <v>3432459.34</v>
      </c>
      <c r="P3228" s="57">
        <f t="shared" si="403"/>
        <v>0.25535763781205489</v>
      </c>
      <c r="Q3228" s="68">
        <v>10</v>
      </c>
      <c r="R3228" s="68">
        <v>11</v>
      </c>
      <c r="S3228" s="72">
        <f t="shared" si="404"/>
        <v>56.326650810518437</v>
      </c>
    </row>
    <row r="3229" spans="1:19" x14ac:dyDescent="0.25">
      <c r="A3229" s="68">
        <f t="shared" si="407"/>
        <v>3227</v>
      </c>
      <c r="B3229" s="68" t="s">
        <v>109</v>
      </c>
      <c r="C3229" s="68" t="s">
        <v>835</v>
      </c>
      <c r="D3229" s="68" t="s">
        <v>3088</v>
      </c>
      <c r="E3229" s="68" t="str">
        <f t="shared" si="405"/>
        <v>SERV</v>
      </c>
      <c r="F3229" s="68">
        <v>8000991</v>
      </c>
      <c r="G3229" s="68">
        <f t="shared" si="406"/>
        <v>219</v>
      </c>
      <c r="H3229" s="68">
        <f t="shared" si="408"/>
        <v>26</v>
      </c>
      <c r="I3229" s="68" t="str">
        <f t="shared" si="401"/>
        <v>219_26_SERV</v>
      </c>
      <c r="J3229" s="60">
        <v>27.318641298068101</v>
      </c>
      <c r="K3229" s="60">
        <v>94.662796008108103</v>
      </c>
      <c r="L3229" s="60">
        <v>38.413468448878902</v>
      </c>
      <c r="M3229" s="68">
        <v>91</v>
      </c>
      <c r="N3229" s="70">
        <f t="shared" si="402"/>
        <v>0.87654320987654322</v>
      </c>
      <c r="O3229" s="71">
        <v>10009313.419999899</v>
      </c>
      <c r="P3229" s="57">
        <f t="shared" si="403"/>
        <v>0.74464236218794511</v>
      </c>
      <c r="Q3229" s="68">
        <v>71</v>
      </c>
      <c r="R3229" s="68">
        <v>96</v>
      </c>
      <c r="S3229" s="72">
        <f t="shared" si="404"/>
        <v>53.464968585018369</v>
      </c>
    </row>
    <row r="3230" spans="1:19" x14ac:dyDescent="0.25">
      <c r="A3230" s="68">
        <f t="shared" si="407"/>
        <v>3228</v>
      </c>
      <c r="B3230" s="68" t="s">
        <v>109</v>
      </c>
      <c r="C3230" s="68" t="s">
        <v>2350</v>
      </c>
      <c r="D3230" s="68" t="s">
        <v>2399</v>
      </c>
      <c r="E3230" s="68" t="str">
        <f t="shared" si="405"/>
        <v>AD</v>
      </c>
      <c r="F3230" s="68">
        <v>8000966</v>
      </c>
      <c r="G3230" s="68">
        <f t="shared" si="406"/>
        <v>219</v>
      </c>
      <c r="H3230" s="68">
        <f t="shared" si="408"/>
        <v>27</v>
      </c>
      <c r="I3230" s="68" t="str">
        <f t="shared" si="401"/>
        <v>219_27_AD</v>
      </c>
      <c r="J3230" s="60">
        <v>34.391619454766399</v>
      </c>
      <c r="K3230" s="60">
        <v>44.162621773948402</v>
      </c>
      <c r="L3230" s="60">
        <v>5.3427615759731104</v>
      </c>
      <c r="M3230" s="68">
        <v>11</v>
      </c>
      <c r="N3230" s="70">
        <f t="shared" si="402"/>
        <v>0.21621621621621623</v>
      </c>
      <c r="O3230" s="71">
        <v>817214.03</v>
      </c>
      <c r="P3230" s="57">
        <f t="shared" si="403"/>
        <v>7.9857417790662355E-2</v>
      </c>
      <c r="Q3230" s="68">
        <v>8</v>
      </c>
      <c r="R3230" s="68">
        <v>11</v>
      </c>
      <c r="S3230" s="72">
        <f t="shared" si="404"/>
        <v>27.96566760156264</v>
      </c>
    </row>
    <row r="3231" spans="1:19" x14ac:dyDescent="0.25">
      <c r="A3231" s="68">
        <f t="shared" si="407"/>
        <v>3229</v>
      </c>
      <c r="B3231" s="68" t="s">
        <v>109</v>
      </c>
      <c r="C3231" s="68" t="s">
        <v>2350</v>
      </c>
      <c r="D3231" s="68" t="s">
        <v>3088</v>
      </c>
      <c r="E3231" s="68" t="str">
        <f t="shared" si="405"/>
        <v>SERV</v>
      </c>
      <c r="F3231" s="68">
        <v>8000966</v>
      </c>
      <c r="G3231" s="68">
        <f t="shared" si="406"/>
        <v>219</v>
      </c>
      <c r="H3231" s="68">
        <f t="shared" si="408"/>
        <v>27</v>
      </c>
      <c r="I3231" s="68" t="str">
        <f t="shared" si="401"/>
        <v>219_27_SERV</v>
      </c>
      <c r="J3231" s="60">
        <v>28.789709735652998</v>
      </c>
      <c r="K3231" s="60">
        <v>81.687338268214305</v>
      </c>
      <c r="L3231" s="60">
        <v>45.7623120361594</v>
      </c>
      <c r="M3231" s="68">
        <v>56</v>
      </c>
      <c r="N3231" s="70">
        <f t="shared" si="402"/>
        <v>0.78378378378378377</v>
      </c>
      <c r="O3231" s="71">
        <v>9416200.1300000008</v>
      </c>
      <c r="P3231" s="57">
        <f t="shared" si="403"/>
        <v>0.92014258220933776</v>
      </c>
      <c r="Q3231" s="68">
        <v>29</v>
      </c>
      <c r="R3231" s="68">
        <v>56</v>
      </c>
      <c r="S3231" s="72">
        <f t="shared" si="404"/>
        <v>52.079786680008908</v>
      </c>
    </row>
    <row r="3232" spans="1:19" x14ac:dyDescent="0.25">
      <c r="A3232" s="68">
        <f t="shared" si="407"/>
        <v>3230</v>
      </c>
      <c r="B3232" s="68" t="s">
        <v>109</v>
      </c>
      <c r="C3232" s="68" t="s">
        <v>394</v>
      </c>
      <c r="D3232" s="68" t="s">
        <v>2399</v>
      </c>
      <c r="E3232" s="68" t="str">
        <f t="shared" si="405"/>
        <v>AD</v>
      </c>
      <c r="F3232" s="68">
        <v>8000984</v>
      </c>
      <c r="G3232" s="68">
        <f t="shared" si="406"/>
        <v>219</v>
      </c>
      <c r="H3232" s="68">
        <f t="shared" si="408"/>
        <v>28</v>
      </c>
      <c r="I3232" s="68" t="str">
        <f t="shared" si="401"/>
        <v>219_28_AD</v>
      </c>
      <c r="J3232" s="60">
        <v>51.287955951339903</v>
      </c>
      <c r="K3232" s="60">
        <v>41.248838395957598</v>
      </c>
      <c r="L3232" s="60">
        <v>28.5568023300515</v>
      </c>
      <c r="M3232" s="68">
        <v>16</v>
      </c>
      <c r="N3232" s="70">
        <f t="shared" si="402"/>
        <v>5.1724137931034482E-2</v>
      </c>
      <c r="O3232" s="71">
        <v>2850677.2299999902</v>
      </c>
      <c r="P3232" s="57">
        <f t="shared" si="403"/>
        <v>0.10209997728041537</v>
      </c>
      <c r="Q3232" s="68">
        <v>6</v>
      </c>
      <c r="R3232" s="68">
        <v>16</v>
      </c>
      <c r="S3232" s="72">
        <f t="shared" si="404"/>
        <v>40.364532225783002</v>
      </c>
    </row>
    <row r="3233" spans="1:19" x14ac:dyDescent="0.25">
      <c r="A3233" s="68">
        <f t="shared" si="407"/>
        <v>3231</v>
      </c>
      <c r="B3233" s="68" t="s">
        <v>109</v>
      </c>
      <c r="C3233" s="68" t="s">
        <v>394</v>
      </c>
      <c r="D3233" s="68" t="s">
        <v>3088</v>
      </c>
      <c r="E3233" s="68" t="str">
        <f t="shared" si="405"/>
        <v>SERV</v>
      </c>
      <c r="F3233" s="68">
        <v>8000984</v>
      </c>
      <c r="G3233" s="68">
        <f t="shared" si="406"/>
        <v>219</v>
      </c>
      <c r="H3233" s="68">
        <f t="shared" si="408"/>
        <v>28</v>
      </c>
      <c r="I3233" s="68" t="str">
        <f t="shared" si="401"/>
        <v>219_28_SERV</v>
      </c>
      <c r="J3233" s="60">
        <v>22.801079089217399</v>
      </c>
      <c r="K3233" s="60">
        <v>71.4445588223751</v>
      </c>
      <c r="L3233" s="60">
        <v>29.310093258092198</v>
      </c>
      <c r="M3233" s="68">
        <v>162</v>
      </c>
      <c r="N3233" s="70">
        <f t="shared" si="402"/>
        <v>0.94827586206896552</v>
      </c>
      <c r="O3233" s="71">
        <v>25069771.98</v>
      </c>
      <c r="P3233" s="57">
        <f t="shared" si="403"/>
        <v>0.89790002271958469</v>
      </c>
      <c r="Q3233" s="68">
        <v>110</v>
      </c>
      <c r="R3233" s="68">
        <v>162</v>
      </c>
      <c r="S3233" s="72">
        <f t="shared" si="404"/>
        <v>41.185243723228233</v>
      </c>
    </row>
    <row r="3234" spans="1:19" x14ac:dyDescent="0.25">
      <c r="A3234" s="68">
        <f t="shared" si="407"/>
        <v>3232</v>
      </c>
      <c r="B3234" s="68" t="s">
        <v>109</v>
      </c>
      <c r="C3234" s="68" t="s">
        <v>842</v>
      </c>
      <c r="D3234" s="68" t="s">
        <v>2399</v>
      </c>
      <c r="E3234" s="68" t="str">
        <f t="shared" si="405"/>
        <v>AD</v>
      </c>
      <c r="F3234" s="68">
        <v>8000987</v>
      </c>
      <c r="G3234" s="68">
        <f t="shared" si="406"/>
        <v>219</v>
      </c>
      <c r="H3234" s="68">
        <f t="shared" si="408"/>
        <v>29</v>
      </c>
      <c r="I3234" s="68" t="str">
        <f t="shared" si="401"/>
        <v>219_29_AD</v>
      </c>
      <c r="J3234" s="60">
        <v>19.8513933911286</v>
      </c>
      <c r="K3234" s="60">
        <v>46.8424726704989</v>
      </c>
      <c r="L3234" s="60">
        <v>25.876149095317999</v>
      </c>
      <c r="M3234" s="68">
        <v>19</v>
      </c>
      <c r="N3234" s="70">
        <f t="shared" si="402"/>
        <v>0.36842105263157893</v>
      </c>
      <c r="O3234" s="71">
        <v>2243008.2999999998</v>
      </c>
      <c r="P3234" s="57">
        <f t="shared" si="403"/>
        <v>0.35793379306373274</v>
      </c>
      <c r="Q3234" s="68">
        <v>14</v>
      </c>
      <c r="R3234" s="68">
        <v>19</v>
      </c>
      <c r="S3234" s="72">
        <f t="shared" si="404"/>
        <v>30.856671718981833</v>
      </c>
    </row>
    <row r="3235" spans="1:19" x14ac:dyDescent="0.25">
      <c r="A3235" s="68">
        <f t="shared" si="407"/>
        <v>3233</v>
      </c>
      <c r="B3235" s="68" t="s">
        <v>109</v>
      </c>
      <c r="C3235" s="68" t="s">
        <v>842</v>
      </c>
      <c r="D3235" s="68" t="s">
        <v>3088</v>
      </c>
      <c r="E3235" s="68" t="str">
        <f t="shared" si="405"/>
        <v>SERV</v>
      </c>
      <c r="F3235" s="68">
        <v>8000987</v>
      </c>
      <c r="G3235" s="68">
        <f t="shared" si="406"/>
        <v>219</v>
      </c>
      <c r="H3235" s="68">
        <f t="shared" si="408"/>
        <v>29</v>
      </c>
      <c r="I3235" s="68" t="str">
        <f t="shared" si="401"/>
        <v>219_29_SERV</v>
      </c>
      <c r="J3235" s="60">
        <v>56.485507979537097</v>
      </c>
      <c r="K3235" s="60">
        <v>25.652694050679202</v>
      </c>
      <c r="L3235" s="60">
        <v>21.054457928142799</v>
      </c>
      <c r="M3235" s="68">
        <v>29</v>
      </c>
      <c r="N3235" s="70">
        <f t="shared" si="402"/>
        <v>0.63157894736842102</v>
      </c>
      <c r="O3235" s="71">
        <v>4023536.9199999901</v>
      </c>
      <c r="P3235" s="57">
        <f t="shared" si="403"/>
        <v>0.64206620693626737</v>
      </c>
      <c r="Q3235" s="68">
        <v>24</v>
      </c>
      <c r="R3235" s="68">
        <v>29</v>
      </c>
      <c r="S3235" s="72">
        <f t="shared" si="404"/>
        <v>34.397553319453031</v>
      </c>
    </row>
    <row r="3236" spans="1:19" x14ac:dyDescent="0.25">
      <c r="A3236" s="68">
        <f t="shared" si="407"/>
        <v>3234</v>
      </c>
      <c r="B3236" s="68" t="s">
        <v>109</v>
      </c>
      <c r="C3236" s="68" t="s">
        <v>2311</v>
      </c>
      <c r="D3236" s="68" t="s">
        <v>2399</v>
      </c>
      <c r="E3236" s="68" t="str">
        <f t="shared" si="405"/>
        <v>AD</v>
      </c>
      <c r="F3236" s="68">
        <v>8000985</v>
      </c>
      <c r="G3236" s="68">
        <f t="shared" si="406"/>
        <v>219</v>
      </c>
      <c r="H3236" s="68">
        <f t="shared" si="408"/>
        <v>30</v>
      </c>
      <c r="I3236" s="68" t="str">
        <f t="shared" si="401"/>
        <v>219_30_AD</v>
      </c>
      <c r="J3236" s="60">
        <v>21.617848251996399</v>
      </c>
      <c r="K3236" s="60">
        <v>85.091153587481799</v>
      </c>
      <c r="L3236" s="60">
        <v>47.513467054077402</v>
      </c>
      <c r="M3236" s="68">
        <v>9</v>
      </c>
      <c r="N3236" s="70">
        <f t="shared" si="402"/>
        <v>0.18181818181818182</v>
      </c>
      <c r="O3236" s="71">
        <v>5948841.4929999895</v>
      </c>
      <c r="P3236" s="57">
        <f t="shared" si="403"/>
        <v>0.14573953167728218</v>
      </c>
      <c r="Q3236" s="68">
        <v>10</v>
      </c>
      <c r="R3236" s="68">
        <v>22</v>
      </c>
      <c r="S3236" s="72">
        <f t="shared" si="404"/>
        <v>51.4074896311852</v>
      </c>
    </row>
    <row r="3237" spans="1:19" x14ac:dyDescent="0.25">
      <c r="A3237" s="68">
        <f t="shared" si="407"/>
        <v>3235</v>
      </c>
      <c r="B3237" s="68" t="s">
        <v>109</v>
      </c>
      <c r="C3237" s="68" t="s">
        <v>2311</v>
      </c>
      <c r="D3237" s="68" t="s">
        <v>3088</v>
      </c>
      <c r="E3237" s="68" t="str">
        <f t="shared" si="405"/>
        <v>SERV</v>
      </c>
      <c r="F3237" s="68">
        <v>8000985</v>
      </c>
      <c r="G3237" s="68">
        <f t="shared" si="406"/>
        <v>219</v>
      </c>
      <c r="H3237" s="68">
        <f t="shared" si="408"/>
        <v>30</v>
      </c>
      <c r="I3237" s="68" t="str">
        <f t="shared" si="401"/>
        <v>219_30_SERV</v>
      </c>
      <c r="J3237" s="60">
        <v>25.1484784891577</v>
      </c>
      <c r="K3237" s="60">
        <v>68.2907075702079</v>
      </c>
      <c r="L3237" s="60">
        <v>31.3114606166436</v>
      </c>
      <c r="M3237" s="68">
        <v>10</v>
      </c>
      <c r="N3237" s="70">
        <f t="shared" si="402"/>
        <v>0.81818181818181823</v>
      </c>
      <c r="O3237" s="71">
        <v>34869469.259999998</v>
      </c>
      <c r="P3237" s="57">
        <f t="shared" si="403"/>
        <v>0.85426046832271774</v>
      </c>
      <c r="Q3237" s="68">
        <v>45</v>
      </c>
      <c r="R3237" s="68">
        <v>49</v>
      </c>
      <c r="S3237" s="72">
        <f t="shared" si="404"/>
        <v>41.583548892003066</v>
      </c>
    </row>
    <row r="3238" spans="1:19" x14ac:dyDescent="0.25">
      <c r="A3238" s="68">
        <f t="shared" si="407"/>
        <v>3236</v>
      </c>
      <c r="B3238" s="68" t="s">
        <v>109</v>
      </c>
      <c r="C3238" s="68" t="s">
        <v>676</v>
      </c>
      <c r="D3238" s="68" t="s">
        <v>2399</v>
      </c>
      <c r="E3238" s="68" t="str">
        <f t="shared" si="405"/>
        <v>AD</v>
      </c>
      <c r="F3238" s="68">
        <v>8000963</v>
      </c>
      <c r="G3238" s="68">
        <f t="shared" si="406"/>
        <v>219</v>
      </c>
      <c r="H3238" s="68">
        <f t="shared" si="408"/>
        <v>31</v>
      </c>
      <c r="I3238" s="68" t="str">
        <f t="shared" si="401"/>
        <v>219_31_AD</v>
      </c>
      <c r="J3238" s="60">
        <v>12.461310644288501</v>
      </c>
      <c r="K3238" s="60">
        <v>20.362857831889201</v>
      </c>
      <c r="L3238" s="60">
        <v>14.7245366996671</v>
      </c>
      <c r="M3238" s="68">
        <v>45</v>
      </c>
      <c r="N3238" s="70">
        <f t="shared" si="402"/>
        <v>0.26751592356687898</v>
      </c>
      <c r="O3238" s="71">
        <v>2872732.85</v>
      </c>
      <c r="P3238" s="57">
        <f t="shared" si="403"/>
        <v>0.14758094151065848</v>
      </c>
      <c r="Q3238" s="68">
        <v>42</v>
      </c>
      <c r="R3238" s="68">
        <v>45</v>
      </c>
      <c r="S3238" s="72">
        <f t="shared" si="404"/>
        <v>15.849568391948267</v>
      </c>
    </row>
    <row r="3239" spans="1:19" x14ac:dyDescent="0.25">
      <c r="A3239" s="68">
        <f t="shared" si="407"/>
        <v>3237</v>
      </c>
      <c r="B3239" s="68" t="s">
        <v>109</v>
      </c>
      <c r="C3239" s="68" t="s">
        <v>676</v>
      </c>
      <c r="D3239" s="68" t="s">
        <v>3088</v>
      </c>
      <c r="E3239" s="68" t="str">
        <f t="shared" si="405"/>
        <v>SERV</v>
      </c>
      <c r="F3239" s="68">
        <v>8000963</v>
      </c>
      <c r="G3239" s="68">
        <f t="shared" si="406"/>
        <v>219</v>
      </c>
      <c r="H3239" s="68">
        <f t="shared" si="408"/>
        <v>31</v>
      </c>
      <c r="I3239" s="68" t="str">
        <f t="shared" si="401"/>
        <v>219_31_SERV</v>
      </c>
      <c r="J3239" s="60">
        <v>18.550977445843898</v>
      </c>
      <c r="K3239" s="60">
        <v>55.454939433990901</v>
      </c>
      <c r="L3239" s="60">
        <v>57.149798860036597</v>
      </c>
      <c r="M3239" s="68">
        <v>228</v>
      </c>
      <c r="N3239" s="70">
        <f t="shared" si="402"/>
        <v>0.73248407643312097</v>
      </c>
      <c r="O3239" s="71">
        <v>16592740.269999901</v>
      </c>
      <c r="P3239" s="57">
        <f t="shared" si="403"/>
        <v>0.85241905848934152</v>
      </c>
      <c r="Q3239" s="68">
        <v>115</v>
      </c>
      <c r="R3239" s="68">
        <v>228</v>
      </c>
      <c r="S3239" s="72">
        <f t="shared" si="404"/>
        <v>43.718571913290468</v>
      </c>
    </row>
    <row r="3240" spans="1:19" x14ac:dyDescent="0.25">
      <c r="A3240" s="68">
        <f t="shared" si="407"/>
        <v>3238</v>
      </c>
      <c r="B3240" s="68" t="s">
        <v>109</v>
      </c>
      <c r="C3240" s="68" t="s">
        <v>695</v>
      </c>
      <c r="D3240" s="68" t="s">
        <v>2399</v>
      </c>
      <c r="E3240" s="68" t="str">
        <f t="shared" si="405"/>
        <v>AD</v>
      </c>
      <c r="F3240" s="68">
        <v>8000968</v>
      </c>
      <c r="G3240" s="68">
        <f t="shared" si="406"/>
        <v>219</v>
      </c>
      <c r="H3240" s="68">
        <f t="shared" si="408"/>
        <v>32</v>
      </c>
      <c r="I3240" s="68" t="str">
        <f t="shared" si="401"/>
        <v>219_32_AD</v>
      </c>
      <c r="J3240" s="60">
        <v>24.298958883139601</v>
      </c>
      <c r="K3240" s="60">
        <v>59.691872840708903</v>
      </c>
      <c r="L3240" s="60">
        <v>31.199891601044701</v>
      </c>
      <c r="M3240" s="68">
        <v>63</v>
      </c>
      <c r="N3240" s="70">
        <f t="shared" si="402"/>
        <v>0.12389380530973451</v>
      </c>
      <c r="O3240" s="71">
        <v>8389546.4199999999</v>
      </c>
      <c r="P3240" s="57">
        <f t="shared" si="403"/>
        <v>7.7842960015126555E-2</v>
      </c>
      <c r="Q3240" s="68">
        <v>28</v>
      </c>
      <c r="R3240" s="68">
        <v>95</v>
      </c>
      <c r="S3240" s="72">
        <f t="shared" si="404"/>
        <v>38.396907774964397</v>
      </c>
    </row>
    <row r="3241" spans="1:19" x14ac:dyDescent="0.25">
      <c r="A3241" s="68">
        <f t="shared" si="407"/>
        <v>3239</v>
      </c>
      <c r="B3241" s="68" t="s">
        <v>109</v>
      </c>
      <c r="C3241" s="68" t="s">
        <v>695</v>
      </c>
      <c r="D3241" s="68" t="s">
        <v>2456</v>
      </c>
      <c r="E3241" s="68" t="str">
        <f t="shared" si="405"/>
        <v>AR</v>
      </c>
      <c r="F3241" s="68">
        <v>8000968</v>
      </c>
      <c r="G3241" s="68">
        <f t="shared" si="406"/>
        <v>219</v>
      </c>
      <c r="H3241" s="68">
        <f t="shared" si="408"/>
        <v>32</v>
      </c>
      <c r="I3241" s="68" t="str">
        <f t="shared" si="401"/>
        <v>219_32_AR</v>
      </c>
      <c r="J3241" s="60">
        <v>30.834234993131201</v>
      </c>
      <c r="K3241" s="60">
        <v>39.094982579295298</v>
      </c>
      <c r="L3241" s="60">
        <v>22.195983362271399</v>
      </c>
      <c r="M3241" s="68">
        <v>19</v>
      </c>
      <c r="N3241" s="70">
        <f t="shared" si="402"/>
        <v>5.3097345132743362E-2</v>
      </c>
      <c r="O3241" s="71">
        <v>796479.61654999899</v>
      </c>
      <c r="P3241" s="57">
        <f t="shared" si="403"/>
        <v>7.3901886752972875E-3</v>
      </c>
      <c r="Q3241" s="68">
        <v>12</v>
      </c>
      <c r="R3241" s="68">
        <v>19</v>
      </c>
      <c r="S3241" s="72">
        <f t="shared" si="404"/>
        <v>30.708400311565963</v>
      </c>
    </row>
    <row r="3242" spans="1:19" x14ac:dyDescent="0.25">
      <c r="A3242" s="68">
        <f t="shared" si="407"/>
        <v>3240</v>
      </c>
      <c r="B3242" s="68" t="s">
        <v>109</v>
      </c>
      <c r="C3242" s="68" t="s">
        <v>695</v>
      </c>
      <c r="D3242" s="68" t="s">
        <v>3088</v>
      </c>
      <c r="E3242" s="68" t="str">
        <f t="shared" si="405"/>
        <v>SERV</v>
      </c>
      <c r="F3242" s="68">
        <v>8000968</v>
      </c>
      <c r="G3242" s="68">
        <f t="shared" si="406"/>
        <v>219</v>
      </c>
      <c r="H3242" s="68">
        <f t="shared" si="408"/>
        <v>32</v>
      </c>
      <c r="I3242" s="68" t="str">
        <f t="shared" si="401"/>
        <v>219_32_SERV</v>
      </c>
      <c r="J3242" s="60">
        <v>22.193950468547001</v>
      </c>
      <c r="K3242" s="60">
        <v>53.164881139181901</v>
      </c>
      <c r="L3242" s="60">
        <v>33.235433477506596</v>
      </c>
      <c r="M3242" s="68">
        <v>272</v>
      </c>
      <c r="N3242" s="70">
        <f t="shared" si="402"/>
        <v>0.82300884955752207</v>
      </c>
      <c r="O3242" s="71">
        <v>98589248.932050005</v>
      </c>
      <c r="P3242" s="57">
        <f t="shared" si="403"/>
        <v>0.91476685130957613</v>
      </c>
      <c r="Q3242" s="68">
        <v>186</v>
      </c>
      <c r="R3242" s="68">
        <v>279</v>
      </c>
      <c r="S3242" s="72">
        <f t="shared" si="404"/>
        <v>36.198088361745164</v>
      </c>
    </row>
    <row r="3243" spans="1:19" x14ac:dyDescent="0.25">
      <c r="A3243" s="68">
        <f t="shared" si="407"/>
        <v>3241</v>
      </c>
      <c r="B3243" s="68" t="s">
        <v>109</v>
      </c>
      <c r="C3243" s="68" t="s">
        <v>328</v>
      </c>
      <c r="D3243" s="68" t="s">
        <v>2399</v>
      </c>
      <c r="E3243" s="68" t="str">
        <f t="shared" si="405"/>
        <v>AD</v>
      </c>
      <c r="F3243" s="68">
        <v>8000981</v>
      </c>
      <c r="G3243" s="68">
        <f t="shared" si="406"/>
        <v>219</v>
      </c>
      <c r="H3243" s="68">
        <f t="shared" si="408"/>
        <v>33</v>
      </c>
      <c r="I3243" s="68" t="str">
        <f t="shared" si="401"/>
        <v>219_33_AD</v>
      </c>
      <c r="J3243" s="60">
        <v>29.314547307735101</v>
      </c>
      <c r="K3243" s="60">
        <v>53.161101531911399</v>
      </c>
      <c r="L3243" s="60">
        <v>24.570008736152499</v>
      </c>
      <c r="M3243" s="68">
        <v>16</v>
      </c>
      <c r="N3243" s="70">
        <f t="shared" si="402"/>
        <v>1</v>
      </c>
      <c r="O3243" s="71">
        <v>1522736.02</v>
      </c>
      <c r="P3243" s="57">
        <f t="shared" si="403"/>
        <v>1</v>
      </c>
      <c r="Q3243" s="68">
        <v>13</v>
      </c>
      <c r="R3243" s="68">
        <v>17</v>
      </c>
      <c r="S3243" s="72">
        <f t="shared" si="404"/>
        <v>35.681885858599664</v>
      </c>
    </row>
    <row r="3244" spans="1:19" x14ac:dyDescent="0.25">
      <c r="A3244" s="68">
        <f t="shared" si="407"/>
        <v>3242</v>
      </c>
      <c r="B3244" s="68" t="s">
        <v>31</v>
      </c>
      <c r="C3244" s="68" t="s">
        <v>2547</v>
      </c>
      <c r="D3244" s="68" t="s">
        <v>2860</v>
      </c>
      <c r="E3244" s="68" t="str">
        <f t="shared" si="405"/>
        <v>OP</v>
      </c>
      <c r="F3244" s="68">
        <v>9000972</v>
      </c>
      <c r="G3244" s="68">
        <f t="shared" si="406"/>
        <v>220</v>
      </c>
      <c r="H3244" s="68">
        <f t="shared" si="408"/>
        <v>1</v>
      </c>
      <c r="I3244" s="68" t="str">
        <f t="shared" si="401"/>
        <v>220_1_OP</v>
      </c>
      <c r="J3244" s="60">
        <v>11.938446173773899</v>
      </c>
      <c r="K3244" s="60">
        <v>33.262925337939002</v>
      </c>
      <c r="L3244" s="60">
        <v>43.761990659214497</v>
      </c>
      <c r="M3244" s="68">
        <v>103</v>
      </c>
      <c r="N3244" s="70">
        <f t="shared" si="402"/>
        <v>0.62376237623762376</v>
      </c>
      <c r="O3244" s="71">
        <v>1785398611.5599999</v>
      </c>
      <c r="P3244" s="57">
        <f t="shared" si="403"/>
        <v>0.91526458723361326</v>
      </c>
      <c r="Q3244" s="68">
        <v>63</v>
      </c>
      <c r="R3244" s="68">
        <v>104</v>
      </c>
      <c r="S3244" s="72">
        <f t="shared" si="404"/>
        <v>29.654454056975798</v>
      </c>
    </row>
    <row r="3245" spans="1:19" x14ac:dyDescent="0.25">
      <c r="A3245" s="68">
        <f t="shared" si="407"/>
        <v>3243</v>
      </c>
      <c r="B3245" s="68" t="s">
        <v>31</v>
      </c>
      <c r="C3245" s="68" t="s">
        <v>2547</v>
      </c>
      <c r="D3245" s="68" t="s">
        <v>2893</v>
      </c>
      <c r="E3245" s="68" t="str">
        <f t="shared" si="405"/>
        <v>SOP</v>
      </c>
      <c r="F3245" s="68">
        <v>9000972</v>
      </c>
      <c r="G3245" s="68">
        <f t="shared" si="406"/>
        <v>220</v>
      </c>
      <c r="H3245" s="68">
        <f t="shared" si="408"/>
        <v>1</v>
      </c>
      <c r="I3245" s="68" t="str">
        <f t="shared" si="401"/>
        <v>220_1_SOP</v>
      </c>
      <c r="J3245" s="60">
        <v>17.361484765876501</v>
      </c>
      <c r="K3245" s="60">
        <v>24.969945529264599</v>
      </c>
      <c r="L3245" s="60">
        <v>43.839630564192397</v>
      </c>
      <c r="M3245" s="68">
        <v>84</v>
      </c>
      <c r="N3245" s="70">
        <f t="shared" si="402"/>
        <v>0.37623762376237624</v>
      </c>
      <c r="O3245" s="71">
        <v>165292627.30500001</v>
      </c>
      <c r="P3245" s="57">
        <f t="shared" si="403"/>
        <v>8.47354127663867E-2</v>
      </c>
      <c r="Q3245" s="68">
        <v>38</v>
      </c>
      <c r="R3245" s="68">
        <v>84</v>
      </c>
      <c r="S3245" s="72">
        <f t="shared" si="404"/>
        <v>28.723686953111166</v>
      </c>
    </row>
    <row r="3246" spans="1:19" x14ac:dyDescent="0.25">
      <c r="A3246" s="68">
        <f t="shared" si="407"/>
        <v>3244</v>
      </c>
      <c r="B3246" s="68" t="s">
        <v>31</v>
      </c>
      <c r="C3246" s="68" t="s">
        <v>871</v>
      </c>
      <c r="D3246" s="68" t="s">
        <v>2399</v>
      </c>
      <c r="E3246" s="68" t="str">
        <f t="shared" si="405"/>
        <v>AD</v>
      </c>
      <c r="F3246" s="68">
        <v>9000904</v>
      </c>
      <c r="G3246" s="68">
        <f t="shared" si="406"/>
        <v>220</v>
      </c>
      <c r="H3246" s="68">
        <f t="shared" si="408"/>
        <v>2</v>
      </c>
      <c r="I3246" s="68" t="str">
        <f t="shared" si="401"/>
        <v>220_2_AD</v>
      </c>
      <c r="J3246" s="60">
        <v>16.272326098431801</v>
      </c>
      <c r="K3246" s="60">
        <v>36.721118826627396</v>
      </c>
      <c r="L3246" s="60">
        <v>32.339141018176498</v>
      </c>
      <c r="M3246" s="68">
        <v>28</v>
      </c>
      <c r="N3246" s="70">
        <f t="shared" si="402"/>
        <v>0.56521739130434778</v>
      </c>
      <c r="O3246" s="71">
        <v>30481515.940000001</v>
      </c>
      <c r="P3246" s="57">
        <f t="shared" si="403"/>
        <v>0.55727228803376716</v>
      </c>
      <c r="Q3246" s="68">
        <v>26</v>
      </c>
      <c r="R3246" s="68">
        <v>41</v>
      </c>
      <c r="S3246" s="72">
        <f t="shared" si="404"/>
        <v>28.4441953144119</v>
      </c>
    </row>
    <row r="3247" spans="1:19" x14ac:dyDescent="0.25">
      <c r="A3247" s="68">
        <f t="shared" si="407"/>
        <v>3245</v>
      </c>
      <c r="B3247" s="68" t="s">
        <v>31</v>
      </c>
      <c r="C3247" s="68" t="s">
        <v>871</v>
      </c>
      <c r="D3247" s="68" t="s">
        <v>2456</v>
      </c>
      <c r="E3247" s="68" t="str">
        <f t="shared" si="405"/>
        <v>AR</v>
      </c>
      <c r="F3247" s="68">
        <v>9000904</v>
      </c>
      <c r="G3247" s="68">
        <f t="shared" si="406"/>
        <v>220</v>
      </c>
      <c r="H3247" s="68">
        <f t="shared" si="408"/>
        <v>2</v>
      </c>
      <c r="I3247" s="68" t="str">
        <f t="shared" si="401"/>
        <v>220_2_AR</v>
      </c>
      <c r="J3247" s="60">
        <v>51.623002265322498</v>
      </c>
      <c r="K3247" s="60">
        <v>33.278529819378299</v>
      </c>
      <c r="L3247" s="60">
        <v>37.486549678502897</v>
      </c>
      <c r="M3247" s="68">
        <v>5</v>
      </c>
      <c r="N3247" s="70">
        <f t="shared" si="402"/>
        <v>6.5217391304347824E-2</v>
      </c>
      <c r="O3247" s="71">
        <v>9956960.8900000006</v>
      </c>
      <c r="P3247" s="57">
        <f t="shared" si="403"/>
        <v>0.18203616867203079</v>
      </c>
      <c r="Q3247" s="68">
        <v>3</v>
      </c>
      <c r="R3247" s="68">
        <v>5</v>
      </c>
      <c r="S3247" s="72">
        <f t="shared" si="404"/>
        <v>40.796027254401231</v>
      </c>
    </row>
    <row r="3248" spans="1:19" x14ac:dyDescent="0.25">
      <c r="A3248" s="68">
        <f t="shared" si="407"/>
        <v>3246</v>
      </c>
      <c r="B3248" s="68" t="s">
        <v>31</v>
      </c>
      <c r="C3248" s="68" t="s">
        <v>871</v>
      </c>
      <c r="D3248" s="68" t="s">
        <v>3088</v>
      </c>
      <c r="E3248" s="68" t="str">
        <f t="shared" si="405"/>
        <v>SERV</v>
      </c>
      <c r="F3248" s="68">
        <v>9000904</v>
      </c>
      <c r="G3248" s="68">
        <f t="shared" si="406"/>
        <v>220</v>
      </c>
      <c r="H3248" s="68">
        <f t="shared" si="408"/>
        <v>2</v>
      </c>
      <c r="I3248" s="68" t="str">
        <f t="shared" si="401"/>
        <v>220_2_SERV</v>
      </c>
      <c r="J3248" s="60">
        <v>10.5532421290249</v>
      </c>
      <c r="K3248" s="60">
        <v>27.164786445864799</v>
      </c>
      <c r="L3248" s="60">
        <v>34.132627157210599</v>
      </c>
      <c r="M3248" s="68">
        <v>16</v>
      </c>
      <c r="N3248" s="70">
        <f t="shared" si="402"/>
        <v>0.36956521739130432</v>
      </c>
      <c r="O3248" s="71">
        <v>14259229.470000001</v>
      </c>
      <c r="P3248" s="57">
        <f t="shared" si="403"/>
        <v>0.26069154329420213</v>
      </c>
      <c r="Q3248" s="68">
        <v>17</v>
      </c>
      <c r="R3248" s="68">
        <v>29</v>
      </c>
      <c r="S3248" s="72">
        <f t="shared" si="404"/>
        <v>23.950218577366769</v>
      </c>
    </row>
    <row r="3249" spans="1:19" x14ac:dyDescent="0.25">
      <c r="A3249" s="68">
        <f t="shared" si="407"/>
        <v>3247</v>
      </c>
      <c r="B3249" s="68" t="s">
        <v>31</v>
      </c>
      <c r="C3249" s="68" t="s">
        <v>920</v>
      </c>
      <c r="D3249" s="68" t="s">
        <v>2399</v>
      </c>
      <c r="E3249" s="68" t="str">
        <f t="shared" si="405"/>
        <v>AD</v>
      </c>
      <c r="F3249" s="68">
        <v>9000973</v>
      </c>
      <c r="G3249" s="68">
        <f t="shared" si="406"/>
        <v>220</v>
      </c>
      <c r="H3249" s="68">
        <f t="shared" si="408"/>
        <v>3</v>
      </c>
      <c r="I3249" s="68" t="str">
        <f t="shared" si="401"/>
        <v>220_3_AD</v>
      </c>
      <c r="J3249" s="60">
        <v>8.7531737157587006</v>
      </c>
      <c r="K3249" s="60">
        <v>66.244118953226703</v>
      </c>
      <c r="L3249" s="60">
        <v>58.848939834026297</v>
      </c>
      <c r="M3249" s="68">
        <v>76</v>
      </c>
      <c r="N3249" s="70">
        <f t="shared" si="402"/>
        <v>0.22885572139303484</v>
      </c>
      <c r="O3249" s="71">
        <v>39710319.700000003</v>
      </c>
      <c r="P3249" s="57">
        <f t="shared" si="403"/>
        <v>1.4424036197112853E-2</v>
      </c>
      <c r="Q3249" s="68">
        <v>46</v>
      </c>
      <c r="R3249" s="68">
        <v>86</v>
      </c>
      <c r="S3249" s="72">
        <f t="shared" si="404"/>
        <v>44.61541083433724</v>
      </c>
    </row>
    <row r="3250" spans="1:19" x14ac:dyDescent="0.25">
      <c r="A3250" s="68">
        <f t="shared" si="407"/>
        <v>3248</v>
      </c>
      <c r="B3250" s="68" t="s">
        <v>31</v>
      </c>
      <c r="C3250" s="68" t="s">
        <v>920</v>
      </c>
      <c r="D3250" s="68" t="s">
        <v>2456</v>
      </c>
      <c r="E3250" s="68" t="str">
        <f t="shared" si="405"/>
        <v>AR</v>
      </c>
      <c r="F3250" s="68">
        <v>9000973</v>
      </c>
      <c r="G3250" s="68">
        <f t="shared" si="406"/>
        <v>220</v>
      </c>
      <c r="H3250" s="68">
        <f t="shared" si="408"/>
        <v>3</v>
      </c>
      <c r="I3250" s="68" t="str">
        <f t="shared" si="401"/>
        <v>220_3_AR</v>
      </c>
      <c r="J3250" s="60">
        <v>30.284618227646501</v>
      </c>
      <c r="K3250" s="60">
        <v>73.012530237246494</v>
      </c>
      <c r="L3250" s="60">
        <v>53.691672716605702</v>
      </c>
      <c r="M3250" s="68">
        <v>6</v>
      </c>
      <c r="N3250" s="70">
        <f t="shared" si="402"/>
        <v>2.4875621890547265E-2</v>
      </c>
      <c r="O3250" s="71">
        <v>3096354.31</v>
      </c>
      <c r="P3250" s="57">
        <f t="shared" si="403"/>
        <v>1.1246932027728397E-3</v>
      </c>
      <c r="Q3250" s="68">
        <v>5</v>
      </c>
      <c r="R3250" s="68">
        <v>7</v>
      </c>
      <c r="S3250" s="72">
        <f t="shared" si="404"/>
        <v>52.329607060499569</v>
      </c>
    </row>
    <row r="3251" spans="1:19" x14ac:dyDescent="0.25">
      <c r="A3251" s="68">
        <f t="shared" si="407"/>
        <v>3249</v>
      </c>
      <c r="B3251" s="68" t="s">
        <v>31</v>
      </c>
      <c r="C3251" s="68" t="s">
        <v>920</v>
      </c>
      <c r="D3251" s="68" t="s">
        <v>2860</v>
      </c>
      <c r="E3251" s="68" t="str">
        <f t="shared" si="405"/>
        <v>OP</v>
      </c>
      <c r="F3251" s="68">
        <v>9000973</v>
      </c>
      <c r="G3251" s="68">
        <f t="shared" si="406"/>
        <v>220</v>
      </c>
      <c r="H3251" s="68">
        <f t="shared" si="408"/>
        <v>3</v>
      </c>
      <c r="I3251" s="68" t="str">
        <f t="shared" si="401"/>
        <v>220_3_OP</v>
      </c>
      <c r="J3251" s="60">
        <v>13.2834478966105</v>
      </c>
      <c r="K3251" s="60">
        <v>44.871806260135799</v>
      </c>
      <c r="L3251" s="60">
        <v>35.491774680614498</v>
      </c>
      <c r="M3251" s="68">
        <v>235</v>
      </c>
      <c r="N3251" s="70">
        <f t="shared" si="402"/>
        <v>0.31840796019900497</v>
      </c>
      <c r="O3251" s="71">
        <v>2568069096.8299999</v>
      </c>
      <c r="P3251" s="57">
        <f t="shared" si="403"/>
        <v>0.93280340952185359</v>
      </c>
      <c r="Q3251" s="68">
        <v>64</v>
      </c>
      <c r="R3251" s="68">
        <v>235</v>
      </c>
      <c r="S3251" s="72">
        <f t="shared" si="404"/>
        <v>31.215676279120263</v>
      </c>
    </row>
    <row r="3252" spans="1:19" x14ac:dyDescent="0.25">
      <c r="A3252" s="68">
        <f t="shared" si="407"/>
        <v>3250</v>
      </c>
      <c r="B3252" s="68" t="s">
        <v>31</v>
      </c>
      <c r="C3252" s="68" t="s">
        <v>920</v>
      </c>
      <c r="D3252" s="68" t="s">
        <v>3088</v>
      </c>
      <c r="E3252" s="68" t="str">
        <f t="shared" si="405"/>
        <v>SERV</v>
      </c>
      <c r="F3252" s="68">
        <v>9000973</v>
      </c>
      <c r="G3252" s="68">
        <f t="shared" si="406"/>
        <v>220</v>
      </c>
      <c r="H3252" s="68">
        <f t="shared" si="408"/>
        <v>3</v>
      </c>
      <c r="I3252" s="68" t="str">
        <f t="shared" si="401"/>
        <v>220_3_SERV</v>
      </c>
      <c r="J3252" s="60">
        <v>24.794165531474199</v>
      </c>
      <c r="K3252" s="60">
        <v>63.958093103727002</v>
      </c>
      <c r="L3252" s="60">
        <v>36.3221765442226</v>
      </c>
      <c r="M3252" s="68">
        <v>27</v>
      </c>
      <c r="N3252" s="70">
        <f t="shared" si="402"/>
        <v>8.45771144278607E-2</v>
      </c>
      <c r="O3252" s="71">
        <v>14491756.51</v>
      </c>
      <c r="P3252" s="57">
        <f t="shared" si="403"/>
        <v>5.2638614354944572E-3</v>
      </c>
      <c r="Q3252" s="68">
        <v>17</v>
      </c>
      <c r="R3252" s="68">
        <v>27</v>
      </c>
      <c r="S3252" s="72">
        <f t="shared" si="404"/>
        <v>41.691478393141267</v>
      </c>
    </row>
    <row r="3253" spans="1:19" x14ac:dyDescent="0.25">
      <c r="A3253" s="68">
        <f t="shared" si="407"/>
        <v>3251</v>
      </c>
      <c r="B3253" s="68" t="s">
        <v>31</v>
      </c>
      <c r="C3253" s="68" t="s">
        <v>920</v>
      </c>
      <c r="D3253" s="68" t="s">
        <v>2893</v>
      </c>
      <c r="E3253" s="68" t="str">
        <f t="shared" si="405"/>
        <v>SOP</v>
      </c>
      <c r="F3253" s="68">
        <v>9000973</v>
      </c>
      <c r="G3253" s="68">
        <f t="shared" si="406"/>
        <v>220</v>
      </c>
      <c r="H3253" s="68">
        <f t="shared" si="408"/>
        <v>3</v>
      </c>
      <c r="I3253" s="68" t="str">
        <f t="shared" si="401"/>
        <v>220_3_SOP</v>
      </c>
      <c r="J3253" s="60">
        <v>18.590013775225199</v>
      </c>
      <c r="K3253" s="60">
        <v>35.193905156096697</v>
      </c>
      <c r="L3253" s="60">
        <v>47.185610340830998</v>
      </c>
      <c r="M3253" s="68">
        <v>219</v>
      </c>
      <c r="N3253" s="70">
        <f t="shared" si="402"/>
        <v>0.34328358208955223</v>
      </c>
      <c r="O3253" s="71">
        <v>127698199.699999</v>
      </c>
      <c r="P3253" s="57">
        <f t="shared" si="403"/>
        <v>4.638399964276619E-2</v>
      </c>
      <c r="Q3253" s="68">
        <v>69</v>
      </c>
      <c r="R3253" s="68">
        <v>219</v>
      </c>
      <c r="S3253" s="72">
        <f t="shared" si="404"/>
        <v>33.656509757384299</v>
      </c>
    </row>
    <row r="3254" spans="1:19" x14ac:dyDescent="0.25">
      <c r="A3254" s="68">
        <f t="shared" si="407"/>
        <v>3252</v>
      </c>
      <c r="B3254" s="68" t="s">
        <v>31</v>
      </c>
      <c r="C3254" s="68" t="s">
        <v>206</v>
      </c>
      <c r="D3254" s="68" t="s">
        <v>2399</v>
      </c>
      <c r="E3254" s="68" t="str">
        <f t="shared" si="405"/>
        <v>AD</v>
      </c>
      <c r="F3254" s="68">
        <v>9000049</v>
      </c>
      <c r="G3254" s="68">
        <f t="shared" si="406"/>
        <v>220</v>
      </c>
      <c r="H3254" s="68">
        <f t="shared" si="408"/>
        <v>4</v>
      </c>
      <c r="I3254" s="68" t="str">
        <f t="shared" si="401"/>
        <v>220_4_AD</v>
      </c>
      <c r="J3254" s="60">
        <v>16.6806762195746</v>
      </c>
      <c r="K3254" s="60">
        <v>49.856082736040698</v>
      </c>
      <c r="L3254" s="60">
        <v>39.825681544244098</v>
      </c>
      <c r="M3254" s="68">
        <v>59</v>
      </c>
      <c r="N3254" s="70">
        <f t="shared" si="402"/>
        <v>0.35714285714285715</v>
      </c>
      <c r="O3254" s="71">
        <v>71052944.870000005</v>
      </c>
      <c r="P3254" s="57">
        <f t="shared" si="403"/>
        <v>0.56913410408475906</v>
      </c>
      <c r="Q3254" s="68">
        <v>25</v>
      </c>
      <c r="R3254" s="68">
        <v>66</v>
      </c>
      <c r="S3254" s="72">
        <f t="shared" si="404"/>
        <v>35.454146833286465</v>
      </c>
    </row>
    <row r="3255" spans="1:19" x14ac:dyDescent="0.25">
      <c r="A3255" s="68">
        <f t="shared" si="407"/>
        <v>3253</v>
      </c>
      <c r="B3255" s="68" t="s">
        <v>31</v>
      </c>
      <c r="C3255" s="68" t="s">
        <v>206</v>
      </c>
      <c r="D3255" s="68" t="s">
        <v>2456</v>
      </c>
      <c r="E3255" s="68" t="str">
        <f t="shared" si="405"/>
        <v>AR</v>
      </c>
      <c r="F3255" s="68">
        <v>9000049</v>
      </c>
      <c r="G3255" s="68">
        <f t="shared" si="406"/>
        <v>220</v>
      </c>
      <c r="H3255" s="68">
        <f t="shared" si="408"/>
        <v>4</v>
      </c>
      <c r="I3255" s="68" t="str">
        <f t="shared" si="401"/>
        <v>220_4_AR</v>
      </c>
      <c r="J3255" s="60">
        <v>40.143193333200998</v>
      </c>
      <c r="K3255" s="60">
        <v>51.653470464995998</v>
      </c>
      <c r="L3255" s="60">
        <v>25.672057366013401</v>
      </c>
      <c r="M3255" s="68">
        <v>8</v>
      </c>
      <c r="N3255" s="70">
        <f t="shared" si="402"/>
        <v>8.5714285714285715E-2</v>
      </c>
      <c r="O3255" s="71">
        <v>9968141.1799999997</v>
      </c>
      <c r="P3255" s="57">
        <f t="shared" si="403"/>
        <v>7.9844813051021563E-2</v>
      </c>
      <c r="Q3255" s="68">
        <v>6</v>
      </c>
      <c r="R3255" s="68">
        <v>11</v>
      </c>
      <c r="S3255" s="72">
        <f t="shared" si="404"/>
        <v>39.156240388070131</v>
      </c>
    </row>
    <row r="3256" spans="1:19" x14ac:dyDescent="0.25">
      <c r="A3256" s="68">
        <f t="shared" si="407"/>
        <v>3254</v>
      </c>
      <c r="B3256" s="68" t="s">
        <v>31</v>
      </c>
      <c r="C3256" s="68" t="s">
        <v>206</v>
      </c>
      <c r="D3256" s="68" t="s">
        <v>3088</v>
      </c>
      <c r="E3256" s="68" t="str">
        <f t="shared" si="405"/>
        <v>SERV</v>
      </c>
      <c r="F3256" s="68">
        <v>9000049</v>
      </c>
      <c r="G3256" s="68">
        <f t="shared" si="406"/>
        <v>220</v>
      </c>
      <c r="H3256" s="68">
        <f t="shared" si="408"/>
        <v>4</v>
      </c>
      <c r="I3256" s="68" t="str">
        <f t="shared" si="401"/>
        <v>220_4_SERV</v>
      </c>
      <c r="J3256" s="60">
        <v>13.213388965240201</v>
      </c>
      <c r="K3256" s="60">
        <v>57.070931933643003</v>
      </c>
      <c r="L3256" s="60">
        <v>18.825250530183801</v>
      </c>
      <c r="M3256" s="68">
        <v>63</v>
      </c>
      <c r="N3256" s="70">
        <f t="shared" si="402"/>
        <v>0.55714285714285716</v>
      </c>
      <c r="O3256" s="71">
        <v>43822855.579999998</v>
      </c>
      <c r="P3256" s="57">
        <f t="shared" si="403"/>
        <v>0.35102108286421935</v>
      </c>
      <c r="Q3256" s="68">
        <v>39</v>
      </c>
      <c r="R3256" s="68">
        <v>80</v>
      </c>
      <c r="S3256" s="72">
        <f t="shared" si="404"/>
        <v>29.703190476355672</v>
      </c>
    </row>
    <row r="3257" spans="1:19" x14ac:dyDescent="0.25">
      <c r="A3257" s="68">
        <f t="shared" si="407"/>
        <v>3255</v>
      </c>
      <c r="B3257" s="68" t="s">
        <v>31</v>
      </c>
      <c r="C3257" s="68" t="s">
        <v>1814</v>
      </c>
      <c r="D3257" s="68" t="s">
        <v>2399</v>
      </c>
      <c r="E3257" s="68" t="str">
        <f t="shared" si="405"/>
        <v>AD</v>
      </c>
      <c r="F3257" s="68">
        <v>9000969</v>
      </c>
      <c r="G3257" s="68">
        <f t="shared" si="406"/>
        <v>220</v>
      </c>
      <c r="H3257" s="68">
        <f t="shared" si="408"/>
        <v>5</v>
      </c>
      <c r="I3257" s="68" t="str">
        <f t="shared" si="401"/>
        <v>220_5_AD</v>
      </c>
      <c r="J3257" s="60">
        <v>27.169000593261799</v>
      </c>
      <c r="K3257" s="60">
        <v>51.411584968281097</v>
      </c>
      <c r="L3257" s="60">
        <v>26.805564401694099</v>
      </c>
      <c r="M3257" s="68">
        <v>54</v>
      </c>
      <c r="N3257" s="70">
        <f t="shared" si="402"/>
        <v>0.6</v>
      </c>
      <c r="O3257" s="71">
        <v>999508403.99999905</v>
      </c>
      <c r="P3257" s="57">
        <f t="shared" si="403"/>
        <v>0.97730094691563019</v>
      </c>
      <c r="Q3257" s="68">
        <v>39</v>
      </c>
      <c r="R3257" s="68">
        <v>122</v>
      </c>
      <c r="S3257" s="72">
        <f t="shared" si="404"/>
        <v>35.128716654412337</v>
      </c>
    </row>
    <row r="3258" spans="1:19" x14ac:dyDescent="0.25">
      <c r="A3258" s="68">
        <f t="shared" si="407"/>
        <v>3256</v>
      </c>
      <c r="B3258" s="68" t="s">
        <v>31</v>
      </c>
      <c r="C3258" s="68" t="s">
        <v>1814</v>
      </c>
      <c r="D3258" s="68" t="s">
        <v>3088</v>
      </c>
      <c r="E3258" s="68" t="str">
        <f t="shared" si="405"/>
        <v>SERV</v>
      </c>
      <c r="F3258" s="68">
        <v>9000969</v>
      </c>
      <c r="G3258" s="68">
        <f t="shared" si="406"/>
        <v>220</v>
      </c>
      <c r="H3258" s="68">
        <f t="shared" si="408"/>
        <v>5</v>
      </c>
      <c r="I3258" s="68" t="str">
        <f t="shared" si="401"/>
        <v>220_5_SERV</v>
      </c>
      <c r="J3258" s="60">
        <v>5.7429677827305703</v>
      </c>
      <c r="K3258" s="60">
        <v>43.036225656584797</v>
      </c>
      <c r="L3258" s="60">
        <v>30.274818143773899</v>
      </c>
      <c r="M3258" s="68">
        <v>18</v>
      </c>
      <c r="N3258" s="70">
        <f t="shared" si="402"/>
        <v>0.4</v>
      </c>
      <c r="O3258" s="71">
        <v>23214849.420000002</v>
      </c>
      <c r="P3258" s="57">
        <f t="shared" si="403"/>
        <v>2.2699053084369855E-2</v>
      </c>
      <c r="Q3258" s="68">
        <v>26</v>
      </c>
      <c r="R3258" s="68">
        <v>51</v>
      </c>
      <c r="S3258" s="72">
        <f t="shared" si="404"/>
        <v>26.351337194363087</v>
      </c>
    </row>
    <row r="3259" spans="1:19" x14ac:dyDescent="0.25">
      <c r="A3259" s="68">
        <f t="shared" si="407"/>
        <v>3257</v>
      </c>
      <c r="B3259" s="68" t="s">
        <v>31</v>
      </c>
      <c r="C3259" s="68" t="s">
        <v>182</v>
      </c>
      <c r="D3259" s="68" t="s">
        <v>2399</v>
      </c>
      <c r="E3259" s="68" t="str">
        <f t="shared" si="405"/>
        <v>AD</v>
      </c>
      <c r="F3259" s="68">
        <v>9000998</v>
      </c>
      <c r="G3259" s="68">
        <f t="shared" si="406"/>
        <v>220</v>
      </c>
      <c r="H3259" s="68">
        <f t="shared" si="408"/>
        <v>6</v>
      </c>
      <c r="I3259" s="68" t="str">
        <f t="shared" si="401"/>
        <v>220_6_AD</v>
      </c>
      <c r="J3259" s="60">
        <v>20.452574140575301</v>
      </c>
      <c r="K3259" s="60">
        <v>42.609698177510097</v>
      </c>
      <c r="L3259" s="60">
        <v>70.056719539373105</v>
      </c>
      <c r="M3259" s="68">
        <v>61</v>
      </c>
      <c r="N3259" s="70">
        <f t="shared" si="402"/>
        <v>0.10820895522388059</v>
      </c>
      <c r="O3259" s="71">
        <v>56143223.469999999</v>
      </c>
      <c r="P3259" s="57">
        <f t="shared" si="403"/>
        <v>9.0744756035055062E-3</v>
      </c>
      <c r="Q3259" s="68">
        <v>29</v>
      </c>
      <c r="R3259" s="68">
        <v>64</v>
      </c>
      <c r="S3259" s="72">
        <f t="shared" si="404"/>
        <v>44.372997285819501</v>
      </c>
    </row>
    <row r="3260" spans="1:19" x14ac:dyDescent="0.25">
      <c r="A3260" s="68">
        <f t="shared" si="407"/>
        <v>3258</v>
      </c>
      <c r="B3260" s="68" t="s">
        <v>31</v>
      </c>
      <c r="C3260" s="68" t="s">
        <v>182</v>
      </c>
      <c r="D3260" s="68" t="s">
        <v>2860</v>
      </c>
      <c r="E3260" s="68" t="str">
        <f t="shared" si="405"/>
        <v>OP</v>
      </c>
      <c r="F3260" s="68">
        <v>9000998</v>
      </c>
      <c r="G3260" s="68">
        <f t="shared" si="406"/>
        <v>220</v>
      </c>
      <c r="H3260" s="68">
        <f t="shared" si="408"/>
        <v>6</v>
      </c>
      <c r="I3260" s="68" t="str">
        <f t="shared" si="401"/>
        <v>220_6_OP</v>
      </c>
      <c r="J3260" s="60">
        <v>15.770901959460099</v>
      </c>
      <c r="K3260" s="60">
        <v>62.242315024015703</v>
      </c>
      <c r="L3260" s="60">
        <v>56.516817813268098</v>
      </c>
      <c r="M3260" s="68">
        <v>503</v>
      </c>
      <c r="N3260" s="70">
        <f t="shared" si="402"/>
        <v>0.56716417910447758</v>
      </c>
      <c r="O3260" s="71">
        <v>5897148840.1879997</v>
      </c>
      <c r="P3260" s="57">
        <f t="shared" si="403"/>
        <v>0.95316104015868675</v>
      </c>
      <c r="Q3260" s="68">
        <v>152</v>
      </c>
      <c r="R3260" s="68">
        <v>505</v>
      </c>
      <c r="S3260" s="72">
        <f t="shared" si="404"/>
        <v>44.843344932247966</v>
      </c>
    </row>
    <row r="3261" spans="1:19" x14ac:dyDescent="0.25">
      <c r="A3261" s="68">
        <f t="shared" si="407"/>
        <v>3259</v>
      </c>
      <c r="B3261" s="68" t="s">
        <v>31</v>
      </c>
      <c r="C3261" s="68" t="s">
        <v>182</v>
      </c>
      <c r="D3261" s="68" t="s">
        <v>3088</v>
      </c>
      <c r="E3261" s="68" t="str">
        <f t="shared" si="405"/>
        <v>SERV</v>
      </c>
      <c r="F3261" s="68">
        <v>9000998</v>
      </c>
      <c r="G3261" s="68">
        <f t="shared" si="406"/>
        <v>220</v>
      </c>
      <c r="H3261" s="68">
        <f t="shared" si="408"/>
        <v>6</v>
      </c>
      <c r="I3261" s="68" t="str">
        <f t="shared" si="401"/>
        <v>220_6_SERV</v>
      </c>
      <c r="J3261" s="60">
        <v>16.959271979201901</v>
      </c>
      <c r="K3261" s="60">
        <v>51.5968513385465</v>
      </c>
      <c r="L3261" s="60">
        <v>65.301337132730595</v>
      </c>
      <c r="M3261" s="68">
        <v>90</v>
      </c>
      <c r="N3261" s="70">
        <f t="shared" si="402"/>
        <v>0.21641791044776118</v>
      </c>
      <c r="O3261" s="71">
        <v>166043247.06920001</v>
      </c>
      <c r="P3261" s="57">
        <f t="shared" si="403"/>
        <v>2.6837707233917978E-2</v>
      </c>
      <c r="Q3261" s="68">
        <v>58</v>
      </c>
      <c r="R3261" s="68">
        <v>95</v>
      </c>
      <c r="S3261" s="72">
        <f t="shared" si="404"/>
        <v>44.619153483492994</v>
      </c>
    </row>
    <row r="3262" spans="1:19" x14ac:dyDescent="0.25">
      <c r="A3262" s="68">
        <f t="shared" si="407"/>
        <v>3260</v>
      </c>
      <c r="B3262" s="68" t="s">
        <v>31</v>
      </c>
      <c r="C3262" s="68" t="s">
        <v>182</v>
      </c>
      <c r="D3262" s="68" t="s">
        <v>2893</v>
      </c>
      <c r="E3262" s="68" t="str">
        <f t="shared" si="405"/>
        <v>SOP</v>
      </c>
      <c r="F3262" s="68">
        <v>9000998</v>
      </c>
      <c r="G3262" s="68">
        <f t="shared" si="406"/>
        <v>220</v>
      </c>
      <c r="H3262" s="68">
        <f t="shared" si="408"/>
        <v>6</v>
      </c>
      <c r="I3262" s="68" t="str">
        <f t="shared" si="401"/>
        <v>220_6_SOP</v>
      </c>
      <c r="J3262" s="60">
        <v>9.9146962107012904</v>
      </c>
      <c r="K3262" s="60">
        <v>60.6448793183406</v>
      </c>
      <c r="L3262" s="60">
        <v>53.7093528981801</v>
      </c>
      <c r="M3262" s="68">
        <v>34</v>
      </c>
      <c r="N3262" s="70">
        <f t="shared" si="402"/>
        <v>0.10820895522388059</v>
      </c>
      <c r="O3262" s="71">
        <v>67603298.519999996</v>
      </c>
      <c r="P3262" s="57">
        <f t="shared" si="403"/>
        <v>1.0926777003889759E-2</v>
      </c>
      <c r="Q3262" s="68">
        <v>29</v>
      </c>
      <c r="R3262" s="68">
        <v>34</v>
      </c>
      <c r="S3262" s="72">
        <f t="shared" si="404"/>
        <v>41.422976142407329</v>
      </c>
    </row>
    <row r="3263" spans="1:19" x14ac:dyDescent="0.25">
      <c r="A3263" s="68">
        <f t="shared" si="407"/>
        <v>3261</v>
      </c>
      <c r="B3263" s="68" t="s">
        <v>31</v>
      </c>
      <c r="C3263" s="68" t="s">
        <v>2678</v>
      </c>
      <c r="D3263" s="68" t="s">
        <v>2860</v>
      </c>
      <c r="E3263" s="68" t="str">
        <f t="shared" si="405"/>
        <v>OP</v>
      </c>
      <c r="F3263" s="68">
        <v>9000970</v>
      </c>
      <c r="G3263" s="68">
        <f t="shared" si="406"/>
        <v>220</v>
      </c>
      <c r="H3263" s="68">
        <f t="shared" si="408"/>
        <v>7</v>
      </c>
      <c r="I3263" s="68" t="str">
        <f t="shared" si="401"/>
        <v>220_7_OP</v>
      </c>
      <c r="J3263" s="60">
        <v>20.502072472341201</v>
      </c>
      <c r="K3263" s="60">
        <v>68.612269312790502</v>
      </c>
      <c r="L3263" s="60">
        <v>44.628517026409099</v>
      </c>
      <c r="M3263" s="68">
        <v>746</v>
      </c>
      <c r="N3263" s="70">
        <f t="shared" si="402"/>
        <v>0.75452196382428938</v>
      </c>
      <c r="O3263" s="71">
        <v>6875023658.1780996</v>
      </c>
      <c r="P3263" s="57">
        <f t="shared" si="403"/>
        <v>0.95582119983108982</v>
      </c>
      <c r="Q3263" s="68">
        <v>292</v>
      </c>
      <c r="R3263" s="68">
        <v>746</v>
      </c>
      <c r="S3263" s="72">
        <f t="shared" si="404"/>
        <v>44.580952937180264</v>
      </c>
    </row>
    <row r="3264" spans="1:19" x14ac:dyDescent="0.25">
      <c r="A3264" s="68">
        <f t="shared" si="407"/>
        <v>3262</v>
      </c>
      <c r="B3264" s="68" t="s">
        <v>31</v>
      </c>
      <c r="C3264" s="68" t="s">
        <v>2678</v>
      </c>
      <c r="D3264" s="68" t="s">
        <v>2893</v>
      </c>
      <c r="E3264" s="68" t="str">
        <f t="shared" si="405"/>
        <v>SOP</v>
      </c>
      <c r="F3264" s="68">
        <v>9000970</v>
      </c>
      <c r="G3264" s="68">
        <f t="shared" si="406"/>
        <v>220</v>
      </c>
      <c r="H3264" s="68">
        <f t="shared" si="408"/>
        <v>7</v>
      </c>
      <c r="I3264" s="68" t="str">
        <f t="shared" si="401"/>
        <v>220_7_SOP</v>
      </c>
      <c r="J3264" s="60">
        <v>30.8479869189309</v>
      </c>
      <c r="K3264" s="60">
        <v>54.921654545001502</v>
      </c>
      <c r="L3264" s="60">
        <v>71.098363146812403</v>
      </c>
      <c r="M3264" s="68">
        <v>181</v>
      </c>
      <c r="N3264" s="70">
        <f t="shared" si="402"/>
        <v>0.2454780361757106</v>
      </c>
      <c r="O3264" s="71">
        <v>317768947.16799998</v>
      </c>
      <c r="P3264" s="57">
        <f t="shared" si="403"/>
        <v>4.4178800168910154E-2</v>
      </c>
      <c r="Q3264" s="68">
        <v>95</v>
      </c>
      <c r="R3264" s="68">
        <v>181</v>
      </c>
      <c r="S3264" s="72">
        <f t="shared" si="404"/>
        <v>52.289334870248268</v>
      </c>
    </row>
    <row r="3265" spans="1:19" x14ac:dyDescent="0.25">
      <c r="A3265" s="68">
        <f t="shared" si="407"/>
        <v>3263</v>
      </c>
      <c r="B3265" s="68" t="s">
        <v>31</v>
      </c>
      <c r="C3265" s="68" t="s">
        <v>1142</v>
      </c>
      <c r="D3265" s="68" t="s">
        <v>2399</v>
      </c>
      <c r="E3265" s="68" t="str">
        <f t="shared" si="405"/>
        <v>AD</v>
      </c>
      <c r="F3265" s="68">
        <v>9000980</v>
      </c>
      <c r="G3265" s="68">
        <f t="shared" si="406"/>
        <v>220</v>
      </c>
      <c r="H3265" s="68">
        <f t="shared" si="408"/>
        <v>8</v>
      </c>
      <c r="I3265" s="68" t="str">
        <f t="shared" si="401"/>
        <v>220_8_AD</v>
      </c>
      <c r="J3265" s="60">
        <v>29.531827662045199</v>
      </c>
      <c r="K3265" s="60">
        <v>19.078990933533099</v>
      </c>
      <c r="L3265" s="60">
        <v>47.1283191761284</v>
      </c>
      <c r="M3265" s="68">
        <v>37</v>
      </c>
      <c r="N3265" s="70">
        <f t="shared" si="402"/>
        <v>0.11764705882352941</v>
      </c>
      <c r="O3265" s="71">
        <v>30222263.390000001</v>
      </c>
      <c r="P3265" s="57">
        <f t="shared" si="403"/>
        <v>4.4303514001209068E-3</v>
      </c>
      <c r="Q3265" s="68">
        <v>28</v>
      </c>
      <c r="R3265" s="68">
        <v>37</v>
      </c>
      <c r="S3265" s="72">
        <f t="shared" si="404"/>
        <v>31.913045923902231</v>
      </c>
    </row>
    <row r="3266" spans="1:19" x14ac:dyDescent="0.25">
      <c r="A3266" s="68">
        <f t="shared" si="407"/>
        <v>3264</v>
      </c>
      <c r="B3266" s="68" t="s">
        <v>31</v>
      </c>
      <c r="C3266" s="68" t="s">
        <v>1142</v>
      </c>
      <c r="D3266" s="68" t="s">
        <v>2456</v>
      </c>
      <c r="E3266" s="68" t="str">
        <f t="shared" si="405"/>
        <v>AR</v>
      </c>
      <c r="F3266" s="68">
        <v>9000980</v>
      </c>
      <c r="G3266" s="68">
        <f t="shared" si="406"/>
        <v>220</v>
      </c>
      <c r="H3266" s="68">
        <f t="shared" si="408"/>
        <v>8</v>
      </c>
      <c r="I3266" s="68" t="str">
        <f t="shared" si="401"/>
        <v>220_8_AR</v>
      </c>
      <c r="J3266" s="60">
        <v>38.145579662067597</v>
      </c>
      <c r="K3266" s="60">
        <v>1.21748303121252</v>
      </c>
      <c r="L3266" s="60">
        <v>42.598351907389599</v>
      </c>
      <c r="M3266" s="68">
        <v>11</v>
      </c>
      <c r="N3266" s="70">
        <f t="shared" si="402"/>
        <v>3.7815126050420166E-2</v>
      </c>
      <c r="O3266" s="71">
        <v>3200445.55</v>
      </c>
      <c r="P3266" s="57">
        <f t="shared" si="403"/>
        <v>4.691607058174482E-4</v>
      </c>
      <c r="Q3266" s="68">
        <v>9</v>
      </c>
      <c r="R3266" s="68">
        <v>11</v>
      </c>
      <c r="S3266" s="72">
        <f t="shared" si="404"/>
        <v>27.320471533556571</v>
      </c>
    </row>
    <row r="3267" spans="1:19" x14ac:dyDescent="0.25">
      <c r="A3267" s="68">
        <f t="shared" si="407"/>
        <v>3265</v>
      </c>
      <c r="B3267" s="68" t="s">
        <v>31</v>
      </c>
      <c r="C3267" s="68" t="s">
        <v>1142</v>
      </c>
      <c r="D3267" s="68" t="s">
        <v>2860</v>
      </c>
      <c r="E3267" s="68" t="str">
        <f t="shared" si="405"/>
        <v>OP</v>
      </c>
      <c r="F3267" s="68">
        <v>9000980</v>
      </c>
      <c r="G3267" s="68">
        <f t="shared" si="406"/>
        <v>220</v>
      </c>
      <c r="H3267" s="68">
        <f t="shared" si="408"/>
        <v>8</v>
      </c>
      <c r="I3267" s="68" t="str">
        <f t="shared" ref="I3267:I3330" si="409">CONCATENATE(G3267,"_",H3267,"_",E3267)</f>
        <v>220_8_OP</v>
      </c>
      <c r="J3267" s="60">
        <v>22.179651550534501</v>
      </c>
      <c r="K3267" s="60">
        <v>47.644085731945701</v>
      </c>
      <c r="L3267" s="60">
        <v>41.794292608763797</v>
      </c>
      <c r="M3267" s="68">
        <v>405</v>
      </c>
      <c r="N3267" s="70">
        <f t="shared" ref="N3267:N3330" si="410">Q3267/SUMIF($C$3:$C$3832,C3267,$Q$3:$Q$3832)</f>
        <v>0.41176470588235292</v>
      </c>
      <c r="O3267" s="71">
        <v>6561642005.3999901</v>
      </c>
      <c r="P3267" s="57">
        <f t="shared" ref="P3267:P3330" si="411">O3267/SUMIF($C$3:$C$3832,C3267,$O$3:$O$3832)</f>
        <v>0.96188625817267093</v>
      </c>
      <c r="Q3267" s="68">
        <v>98</v>
      </c>
      <c r="R3267" s="68">
        <v>407</v>
      </c>
      <c r="S3267" s="72">
        <f t="shared" ref="S3267:S3330" si="412">AVERAGE(J3267:L3267)</f>
        <v>37.206009963748002</v>
      </c>
    </row>
    <row r="3268" spans="1:19" x14ac:dyDescent="0.25">
      <c r="A3268" s="68">
        <f t="shared" si="407"/>
        <v>3266</v>
      </c>
      <c r="B3268" s="68" t="s">
        <v>31</v>
      </c>
      <c r="C3268" s="68" t="s">
        <v>1142</v>
      </c>
      <c r="D3268" s="68" t="s">
        <v>3088</v>
      </c>
      <c r="E3268" s="68" t="str">
        <f t="shared" ref="E3268:E3331" si="413">IF(D3268="Adquisiciones","AD",IF(D3268="Arrendamientos","AR",IF(D3268="Servicios","SERV",IF(D3268="Obra pública","OP",IF(D3268="Servicios relacionados con la OP","SOP","")))))</f>
        <v>SERV</v>
      </c>
      <c r="F3268" s="68">
        <v>9000980</v>
      </c>
      <c r="G3268" s="68">
        <f t="shared" ref="G3268:G3331" si="414">IF(B3268&lt;&gt;B3267,G3267+1,G3267)</f>
        <v>220</v>
      </c>
      <c r="H3268" s="68">
        <f t="shared" si="408"/>
        <v>8</v>
      </c>
      <c r="I3268" s="68" t="str">
        <f t="shared" si="409"/>
        <v>220_8_SERV</v>
      </c>
      <c r="J3268" s="60">
        <v>39.129247162860999</v>
      </c>
      <c r="K3268" s="60">
        <v>40.183660937303301</v>
      </c>
      <c r="L3268" s="60">
        <v>58.7105926406295</v>
      </c>
      <c r="M3268" s="68">
        <v>78</v>
      </c>
      <c r="N3268" s="70">
        <f t="shared" si="410"/>
        <v>0.22689075630252101</v>
      </c>
      <c r="O3268" s="71">
        <v>88023259.589999899</v>
      </c>
      <c r="P3268" s="57">
        <f t="shared" si="411"/>
        <v>1.2903532946403921E-2</v>
      </c>
      <c r="Q3268" s="68">
        <v>54</v>
      </c>
      <c r="R3268" s="68">
        <v>79</v>
      </c>
      <c r="S3268" s="72">
        <f t="shared" si="412"/>
        <v>46.007833580264595</v>
      </c>
    </row>
    <row r="3269" spans="1:19" x14ac:dyDescent="0.25">
      <c r="A3269" s="68">
        <f t="shared" ref="A3269:A3332" si="415">A3268+1</f>
        <v>3267</v>
      </c>
      <c r="B3269" s="68" t="s">
        <v>31</v>
      </c>
      <c r="C3269" s="68" t="s">
        <v>1142</v>
      </c>
      <c r="D3269" s="68" t="s">
        <v>2893</v>
      </c>
      <c r="E3269" s="68" t="str">
        <f t="shared" si="413"/>
        <v>SOP</v>
      </c>
      <c r="F3269" s="68">
        <v>9000980</v>
      </c>
      <c r="G3269" s="68">
        <f t="shared" si="414"/>
        <v>220</v>
      </c>
      <c r="H3269" s="68">
        <f t="shared" si="408"/>
        <v>8</v>
      </c>
      <c r="I3269" s="68" t="str">
        <f t="shared" si="409"/>
        <v>220_8_SOP</v>
      </c>
      <c r="J3269" s="60">
        <v>21.163345127043101</v>
      </c>
      <c r="K3269" s="60">
        <v>50.566045622050503</v>
      </c>
      <c r="L3269" s="60">
        <v>46.185513399130897</v>
      </c>
      <c r="M3269" s="68">
        <v>130</v>
      </c>
      <c r="N3269" s="70">
        <f t="shared" si="410"/>
        <v>0.20588235294117646</v>
      </c>
      <c r="O3269" s="71">
        <v>138552266.43000001</v>
      </c>
      <c r="P3269" s="57">
        <f t="shared" si="411"/>
        <v>2.0310696774986824E-2</v>
      </c>
      <c r="Q3269" s="68">
        <v>49</v>
      </c>
      <c r="R3269" s="68">
        <v>130</v>
      </c>
      <c r="S3269" s="72">
        <f t="shared" si="412"/>
        <v>39.304968049408167</v>
      </c>
    </row>
    <row r="3270" spans="1:19" x14ac:dyDescent="0.25">
      <c r="A3270" s="68">
        <f t="shared" si="415"/>
        <v>3268</v>
      </c>
      <c r="B3270" s="68" t="s">
        <v>31</v>
      </c>
      <c r="C3270" s="68" t="s">
        <v>1300</v>
      </c>
      <c r="D3270" s="68" t="s">
        <v>2399</v>
      </c>
      <c r="E3270" s="68" t="str">
        <f t="shared" si="413"/>
        <v>AD</v>
      </c>
      <c r="F3270" s="68">
        <v>9000976</v>
      </c>
      <c r="G3270" s="68">
        <f t="shared" si="414"/>
        <v>220</v>
      </c>
      <c r="H3270" s="68">
        <f t="shared" si="408"/>
        <v>9</v>
      </c>
      <c r="I3270" s="68" t="str">
        <f t="shared" si="409"/>
        <v>220_9_AD</v>
      </c>
      <c r="J3270" s="60">
        <v>14.586217737195801</v>
      </c>
      <c r="K3270" s="60">
        <v>65.351586543734996</v>
      </c>
      <c r="L3270" s="60">
        <v>33.7277176095673</v>
      </c>
      <c r="M3270" s="68">
        <v>39</v>
      </c>
      <c r="N3270" s="70">
        <f t="shared" si="410"/>
        <v>0.25925925925925924</v>
      </c>
      <c r="O3270" s="71">
        <v>68945169.859999999</v>
      </c>
      <c r="P3270" s="57">
        <f t="shared" si="411"/>
        <v>2.2188286682011202E-2</v>
      </c>
      <c r="Q3270" s="68">
        <v>42</v>
      </c>
      <c r="R3270" s="68">
        <v>69</v>
      </c>
      <c r="S3270" s="72">
        <f t="shared" si="412"/>
        <v>37.888507296832699</v>
      </c>
    </row>
    <row r="3271" spans="1:19" x14ac:dyDescent="0.25">
      <c r="A3271" s="68">
        <f t="shared" si="415"/>
        <v>3269</v>
      </c>
      <c r="B3271" s="68" t="s">
        <v>31</v>
      </c>
      <c r="C3271" s="68" t="s">
        <v>1300</v>
      </c>
      <c r="D3271" s="68" t="s">
        <v>2456</v>
      </c>
      <c r="E3271" s="68" t="str">
        <f t="shared" si="413"/>
        <v>AR</v>
      </c>
      <c r="F3271" s="68">
        <v>9000976</v>
      </c>
      <c r="G3271" s="68">
        <f t="shared" si="414"/>
        <v>220</v>
      </c>
      <c r="H3271" s="68">
        <f t="shared" si="408"/>
        <v>9</v>
      </c>
      <c r="I3271" s="68" t="str">
        <f t="shared" si="409"/>
        <v>220_9_AR</v>
      </c>
      <c r="J3271" s="60">
        <v>31.449520300533202</v>
      </c>
      <c r="K3271" s="60">
        <v>71.024029435587593</v>
      </c>
      <c r="L3271" s="60">
        <v>47.579082284253701</v>
      </c>
      <c r="M3271" s="68">
        <v>6</v>
      </c>
      <c r="N3271" s="70">
        <f t="shared" si="410"/>
        <v>5.5555555555555552E-2</v>
      </c>
      <c r="O3271" s="71">
        <v>9596646.4100000001</v>
      </c>
      <c r="P3271" s="57">
        <f t="shared" si="411"/>
        <v>3.0884417597832523E-3</v>
      </c>
      <c r="Q3271" s="68">
        <v>9</v>
      </c>
      <c r="R3271" s="68">
        <v>13</v>
      </c>
      <c r="S3271" s="72">
        <f t="shared" si="412"/>
        <v>50.017544006791496</v>
      </c>
    </row>
    <row r="3272" spans="1:19" x14ac:dyDescent="0.25">
      <c r="A3272" s="68">
        <f t="shared" si="415"/>
        <v>3270</v>
      </c>
      <c r="B3272" s="68" t="s">
        <v>31</v>
      </c>
      <c r="C3272" s="68" t="s">
        <v>1300</v>
      </c>
      <c r="D3272" s="68" t="s">
        <v>2860</v>
      </c>
      <c r="E3272" s="68" t="str">
        <f t="shared" si="413"/>
        <v>OP</v>
      </c>
      <c r="F3272" s="68">
        <v>9000976</v>
      </c>
      <c r="G3272" s="68">
        <f t="shared" si="414"/>
        <v>220</v>
      </c>
      <c r="H3272" s="68">
        <f t="shared" si="408"/>
        <v>9</v>
      </c>
      <c r="I3272" s="68" t="str">
        <f t="shared" si="409"/>
        <v>220_9_OP</v>
      </c>
      <c r="J3272" s="60">
        <v>8.3434708105149795</v>
      </c>
      <c r="K3272" s="60">
        <v>59.860002602194498</v>
      </c>
      <c r="L3272" s="60">
        <v>35.013433469786897</v>
      </c>
      <c r="M3272" s="68">
        <v>278</v>
      </c>
      <c r="N3272" s="70">
        <f t="shared" si="410"/>
        <v>0.44444444444444442</v>
      </c>
      <c r="O3272" s="71">
        <v>2963735158.5799999</v>
      </c>
      <c r="P3272" s="57">
        <f t="shared" si="411"/>
        <v>0.95380438516086896</v>
      </c>
      <c r="Q3272" s="68">
        <v>72</v>
      </c>
      <c r="R3272" s="68">
        <v>278</v>
      </c>
      <c r="S3272" s="72">
        <f t="shared" si="412"/>
        <v>34.405635627498789</v>
      </c>
    </row>
    <row r="3273" spans="1:19" x14ac:dyDescent="0.25">
      <c r="A3273" s="68">
        <f t="shared" si="415"/>
        <v>3271</v>
      </c>
      <c r="B3273" s="68" t="s">
        <v>31</v>
      </c>
      <c r="C3273" s="68" t="s">
        <v>1300</v>
      </c>
      <c r="D3273" s="68" t="s">
        <v>3088</v>
      </c>
      <c r="E3273" s="68" t="str">
        <f t="shared" si="413"/>
        <v>SERV</v>
      </c>
      <c r="F3273" s="68">
        <v>9000976</v>
      </c>
      <c r="G3273" s="68">
        <f t="shared" si="414"/>
        <v>220</v>
      </c>
      <c r="H3273" s="68">
        <f t="shared" ref="H3273:H3336" si="416">IF(B3273&lt;&gt;B3272,1,IF(C3273&lt;&gt;C3272,H3272+1,H3272))</f>
        <v>9</v>
      </c>
      <c r="I3273" s="68" t="str">
        <f t="shared" si="409"/>
        <v>220_9_SERV</v>
      </c>
      <c r="J3273" s="60">
        <v>33.401323518375101</v>
      </c>
      <c r="K3273" s="60">
        <v>64.470447786696894</v>
      </c>
      <c r="L3273" s="60">
        <v>43.339576000696503</v>
      </c>
      <c r="M3273" s="68">
        <v>19</v>
      </c>
      <c r="N3273" s="70">
        <f t="shared" si="410"/>
        <v>8.6419753086419748E-2</v>
      </c>
      <c r="O3273" s="71">
        <v>15452937.199999901</v>
      </c>
      <c r="P3273" s="57">
        <f t="shared" si="411"/>
        <v>4.9731431711453221E-3</v>
      </c>
      <c r="Q3273" s="68">
        <v>14</v>
      </c>
      <c r="R3273" s="68">
        <v>35</v>
      </c>
      <c r="S3273" s="72">
        <f t="shared" si="412"/>
        <v>47.070449101922833</v>
      </c>
    </row>
    <row r="3274" spans="1:19" x14ac:dyDescent="0.25">
      <c r="A3274" s="68">
        <f t="shared" si="415"/>
        <v>3272</v>
      </c>
      <c r="B3274" s="68" t="s">
        <v>31</v>
      </c>
      <c r="C3274" s="68" t="s">
        <v>1300</v>
      </c>
      <c r="D3274" s="68" t="s">
        <v>2893</v>
      </c>
      <c r="E3274" s="68" t="str">
        <f t="shared" si="413"/>
        <v>SOP</v>
      </c>
      <c r="F3274" s="68">
        <v>9000976</v>
      </c>
      <c r="G3274" s="68">
        <f t="shared" si="414"/>
        <v>220</v>
      </c>
      <c r="H3274" s="68">
        <f t="shared" si="416"/>
        <v>9</v>
      </c>
      <c r="I3274" s="68" t="str">
        <f t="shared" si="409"/>
        <v>220_9_SOP</v>
      </c>
      <c r="J3274" s="60">
        <v>28.501657681457701</v>
      </c>
      <c r="K3274" s="60">
        <v>28.5419051793412</v>
      </c>
      <c r="L3274" s="60">
        <v>56.066400076990902</v>
      </c>
      <c r="M3274" s="68">
        <v>53</v>
      </c>
      <c r="N3274" s="70">
        <f t="shared" si="410"/>
        <v>0.15432098765432098</v>
      </c>
      <c r="O3274" s="71">
        <v>49547853.380000003</v>
      </c>
      <c r="P3274" s="57">
        <f t="shared" si="411"/>
        <v>1.5945743226191217E-2</v>
      </c>
      <c r="Q3274" s="68">
        <v>25</v>
      </c>
      <c r="R3274" s="68">
        <v>53</v>
      </c>
      <c r="S3274" s="72">
        <f t="shared" si="412"/>
        <v>37.703320979263268</v>
      </c>
    </row>
    <row r="3275" spans="1:19" x14ac:dyDescent="0.25">
      <c r="A3275" s="68">
        <f t="shared" si="415"/>
        <v>3273</v>
      </c>
      <c r="B3275" s="68" t="s">
        <v>31</v>
      </c>
      <c r="C3275" s="68" t="s">
        <v>2598</v>
      </c>
      <c r="D3275" s="68" t="s">
        <v>2860</v>
      </c>
      <c r="E3275" s="68" t="str">
        <f t="shared" si="413"/>
        <v>OP</v>
      </c>
      <c r="F3275" s="68">
        <v>9000047</v>
      </c>
      <c r="G3275" s="68">
        <f t="shared" si="414"/>
        <v>220</v>
      </c>
      <c r="H3275" s="68">
        <f t="shared" si="416"/>
        <v>10</v>
      </c>
      <c r="I3275" s="68" t="str">
        <f t="shared" si="409"/>
        <v>220_10_OP</v>
      </c>
      <c r="J3275" s="60">
        <v>24.7729872229874</v>
      </c>
      <c r="K3275" s="60">
        <v>19.548519035759401</v>
      </c>
      <c r="L3275" s="60">
        <v>33.7803995498397</v>
      </c>
      <c r="M3275" s="68">
        <v>211</v>
      </c>
      <c r="N3275" s="70">
        <f t="shared" si="410"/>
        <v>0.58653846153846156</v>
      </c>
      <c r="O3275" s="71">
        <v>3119625436.2360001</v>
      </c>
      <c r="P3275" s="57">
        <f t="shared" si="411"/>
        <v>0.93306435043224556</v>
      </c>
      <c r="Q3275" s="68">
        <v>61</v>
      </c>
      <c r="R3275" s="68">
        <v>211</v>
      </c>
      <c r="S3275" s="72">
        <f t="shared" si="412"/>
        <v>26.033968602862171</v>
      </c>
    </row>
    <row r="3276" spans="1:19" x14ac:dyDescent="0.25">
      <c r="A3276" s="68">
        <f t="shared" si="415"/>
        <v>3274</v>
      </c>
      <c r="B3276" s="68" t="s">
        <v>31</v>
      </c>
      <c r="C3276" s="68" t="s">
        <v>2598</v>
      </c>
      <c r="D3276" s="68" t="s">
        <v>2893</v>
      </c>
      <c r="E3276" s="68" t="str">
        <f t="shared" si="413"/>
        <v>SOP</v>
      </c>
      <c r="F3276" s="68">
        <v>9000047</v>
      </c>
      <c r="G3276" s="68">
        <f t="shared" si="414"/>
        <v>220</v>
      </c>
      <c r="H3276" s="68">
        <f t="shared" si="416"/>
        <v>10</v>
      </c>
      <c r="I3276" s="68" t="str">
        <f t="shared" si="409"/>
        <v>220_10_SOP</v>
      </c>
      <c r="J3276" s="60">
        <v>27.6759332748803</v>
      </c>
      <c r="K3276" s="60">
        <v>23.831394481913701</v>
      </c>
      <c r="L3276" s="60">
        <v>35.432196523385102</v>
      </c>
      <c r="M3276" s="68">
        <v>94</v>
      </c>
      <c r="N3276" s="70">
        <f t="shared" si="410"/>
        <v>0.41346153846153844</v>
      </c>
      <c r="O3276" s="71">
        <v>223793948.28</v>
      </c>
      <c r="P3276" s="57">
        <f t="shared" si="411"/>
        <v>6.6935649567754371E-2</v>
      </c>
      <c r="Q3276" s="68">
        <v>43</v>
      </c>
      <c r="R3276" s="68">
        <v>94</v>
      </c>
      <c r="S3276" s="72">
        <f t="shared" si="412"/>
        <v>28.979841426726367</v>
      </c>
    </row>
    <row r="3277" spans="1:19" x14ac:dyDescent="0.25">
      <c r="A3277" s="68">
        <f t="shared" si="415"/>
        <v>3275</v>
      </c>
      <c r="B3277" s="68" t="s">
        <v>31</v>
      </c>
      <c r="C3277" s="68" t="s">
        <v>364</v>
      </c>
      <c r="D3277" s="68" t="s">
        <v>2399</v>
      </c>
      <c r="E3277" s="68" t="str">
        <f t="shared" si="413"/>
        <v>AD</v>
      </c>
      <c r="F3277" s="68">
        <v>9000962</v>
      </c>
      <c r="G3277" s="68">
        <f t="shared" si="414"/>
        <v>220</v>
      </c>
      <c r="H3277" s="68">
        <f t="shared" si="416"/>
        <v>11</v>
      </c>
      <c r="I3277" s="68" t="str">
        <f t="shared" si="409"/>
        <v>220_11_AD</v>
      </c>
      <c r="J3277" s="60">
        <v>18.8731458143344</v>
      </c>
      <c r="K3277" s="60">
        <v>51.226025071811598</v>
      </c>
      <c r="L3277" s="60">
        <v>34.941351700832797</v>
      </c>
      <c r="M3277" s="68">
        <v>93</v>
      </c>
      <c r="N3277" s="70">
        <f t="shared" si="410"/>
        <v>0.63247863247863245</v>
      </c>
      <c r="O3277" s="71">
        <v>54084499.170000002</v>
      </c>
      <c r="P3277" s="57">
        <f t="shared" si="411"/>
        <v>0.62259903399466576</v>
      </c>
      <c r="Q3277" s="68">
        <v>74</v>
      </c>
      <c r="R3277" s="68">
        <v>137</v>
      </c>
      <c r="S3277" s="72">
        <f t="shared" si="412"/>
        <v>35.013507528992932</v>
      </c>
    </row>
    <row r="3278" spans="1:19" x14ac:dyDescent="0.25">
      <c r="A3278" s="68">
        <f t="shared" si="415"/>
        <v>3276</v>
      </c>
      <c r="B3278" s="68" t="s">
        <v>31</v>
      </c>
      <c r="C3278" s="68" t="s">
        <v>364</v>
      </c>
      <c r="D3278" s="68" t="s">
        <v>2456</v>
      </c>
      <c r="E3278" s="68" t="str">
        <f t="shared" si="413"/>
        <v>AR</v>
      </c>
      <c r="F3278" s="68">
        <v>9000962</v>
      </c>
      <c r="G3278" s="68">
        <f t="shared" si="414"/>
        <v>220</v>
      </c>
      <c r="H3278" s="68">
        <f t="shared" si="416"/>
        <v>11</v>
      </c>
      <c r="I3278" s="68" t="str">
        <f t="shared" si="409"/>
        <v>220_11_AR</v>
      </c>
      <c r="J3278" s="60">
        <v>43.703958780660301</v>
      </c>
      <c r="K3278" s="60">
        <v>43.780371670339797</v>
      </c>
      <c r="L3278" s="60">
        <v>46.110919878284903</v>
      </c>
      <c r="M3278" s="68">
        <v>15</v>
      </c>
      <c r="N3278" s="70">
        <f t="shared" si="410"/>
        <v>3.4188034188034191E-2</v>
      </c>
      <c r="O3278" s="71">
        <v>15845981.789999999</v>
      </c>
      <c r="P3278" s="57">
        <f t="shared" si="411"/>
        <v>0.18241257858635107</v>
      </c>
      <c r="Q3278" s="68">
        <v>4</v>
      </c>
      <c r="R3278" s="68">
        <v>15</v>
      </c>
      <c r="S3278" s="72">
        <f t="shared" si="412"/>
        <v>44.531750109761667</v>
      </c>
    </row>
    <row r="3279" spans="1:19" x14ac:dyDescent="0.25">
      <c r="A3279" s="68">
        <f t="shared" si="415"/>
        <v>3277</v>
      </c>
      <c r="B3279" s="68" t="s">
        <v>31</v>
      </c>
      <c r="C3279" s="68" t="s">
        <v>364</v>
      </c>
      <c r="D3279" s="68" t="s">
        <v>3088</v>
      </c>
      <c r="E3279" s="68" t="str">
        <f t="shared" si="413"/>
        <v>SERV</v>
      </c>
      <c r="F3279" s="69">
        <v>9000962</v>
      </c>
      <c r="G3279" s="68">
        <f t="shared" si="414"/>
        <v>220</v>
      </c>
      <c r="H3279" s="68">
        <f t="shared" si="416"/>
        <v>11</v>
      </c>
      <c r="I3279" s="68" t="str">
        <f t="shared" si="409"/>
        <v>220_11_SERV</v>
      </c>
      <c r="J3279" s="60">
        <v>19.942227096617898</v>
      </c>
      <c r="K3279" s="60">
        <v>62.366675667286103</v>
      </c>
      <c r="L3279" s="60">
        <v>19.3503497235385</v>
      </c>
      <c r="M3279" s="68">
        <v>75</v>
      </c>
      <c r="N3279" s="70">
        <f t="shared" si="410"/>
        <v>0.33333333333333331</v>
      </c>
      <c r="O3279" s="71">
        <v>16938428.59</v>
      </c>
      <c r="P3279" s="57">
        <f t="shared" si="411"/>
        <v>0.19498838741898306</v>
      </c>
      <c r="Q3279" s="68">
        <v>39</v>
      </c>
      <c r="R3279" s="68">
        <v>77</v>
      </c>
      <c r="S3279" s="72">
        <f t="shared" si="412"/>
        <v>33.886417495814165</v>
      </c>
    </row>
    <row r="3280" spans="1:19" x14ac:dyDescent="0.25">
      <c r="A3280" s="68">
        <f t="shared" si="415"/>
        <v>3278</v>
      </c>
      <c r="B3280" s="68" t="s">
        <v>31</v>
      </c>
      <c r="C3280" s="68" t="s">
        <v>2623</v>
      </c>
      <c r="D3280" s="68" t="s">
        <v>2860</v>
      </c>
      <c r="E3280" s="68" t="str">
        <f t="shared" si="413"/>
        <v>OP</v>
      </c>
      <c r="F3280" s="68">
        <v>9000977</v>
      </c>
      <c r="G3280" s="68">
        <f t="shared" si="414"/>
        <v>220</v>
      </c>
      <c r="H3280" s="68">
        <f t="shared" si="416"/>
        <v>12</v>
      </c>
      <c r="I3280" s="68" t="str">
        <f t="shared" si="409"/>
        <v>220_12_OP</v>
      </c>
      <c r="J3280" s="60">
        <v>7.0611275637426596</v>
      </c>
      <c r="K3280" s="60">
        <v>36.914940222470499</v>
      </c>
      <c r="L3280" s="60">
        <v>14.5438314872459</v>
      </c>
      <c r="M3280" s="68">
        <v>484</v>
      </c>
      <c r="N3280" s="70">
        <f t="shared" si="410"/>
        <v>0.76190476190476186</v>
      </c>
      <c r="O3280" s="71">
        <v>5255900479.9699898</v>
      </c>
      <c r="P3280" s="57">
        <f t="shared" si="411"/>
        <v>0.97603871922138852</v>
      </c>
      <c r="Q3280" s="68">
        <v>144</v>
      </c>
      <c r="R3280" s="68">
        <v>484</v>
      </c>
      <c r="S3280" s="72">
        <f t="shared" si="412"/>
        <v>19.50663309115302</v>
      </c>
    </row>
    <row r="3281" spans="1:19" x14ac:dyDescent="0.25">
      <c r="A3281" s="68">
        <f t="shared" si="415"/>
        <v>3279</v>
      </c>
      <c r="B3281" s="68" t="s">
        <v>31</v>
      </c>
      <c r="C3281" s="68" t="s">
        <v>2623</v>
      </c>
      <c r="D3281" s="68" t="s">
        <v>2893</v>
      </c>
      <c r="E3281" s="68" t="str">
        <f t="shared" si="413"/>
        <v>SOP</v>
      </c>
      <c r="F3281" s="68">
        <v>9000977</v>
      </c>
      <c r="G3281" s="68">
        <f t="shared" si="414"/>
        <v>220</v>
      </c>
      <c r="H3281" s="68">
        <f t="shared" si="416"/>
        <v>12</v>
      </c>
      <c r="I3281" s="68" t="str">
        <f t="shared" si="409"/>
        <v>220_12_SOP</v>
      </c>
      <c r="J3281" s="60">
        <v>16.1323368750909</v>
      </c>
      <c r="K3281" s="60">
        <v>25.2164418489557</v>
      </c>
      <c r="L3281" s="60">
        <v>28.7330691236257</v>
      </c>
      <c r="M3281" s="68">
        <v>106</v>
      </c>
      <c r="N3281" s="70">
        <f t="shared" si="410"/>
        <v>0.23809523809523808</v>
      </c>
      <c r="O3281" s="71">
        <v>129029827.06</v>
      </c>
      <c r="P3281" s="57">
        <f t="shared" si="411"/>
        <v>2.3961280778611458E-2</v>
      </c>
      <c r="Q3281" s="68">
        <v>45</v>
      </c>
      <c r="R3281" s="68">
        <v>106</v>
      </c>
      <c r="S3281" s="72">
        <f t="shared" si="412"/>
        <v>23.360615949224098</v>
      </c>
    </row>
    <row r="3282" spans="1:19" x14ac:dyDescent="0.25">
      <c r="A3282" s="68">
        <f t="shared" si="415"/>
        <v>3280</v>
      </c>
      <c r="B3282" s="68" t="s">
        <v>31</v>
      </c>
      <c r="C3282" s="68" t="s">
        <v>1958</v>
      </c>
      <c r="D3282" s="68" t="s">
        <v>2399</v>
      </c>
      <c r="E3282" s="68" t="str">
        <f t="shared" si="413"/>
        <v>AD</v>
      </c>
      <c r="F3282" s="68">
        <v>9000992</v>
      </c>
      <c r="G3282" s="68">
        <f t="shared" si="414"/>
        <v>220</v>
      </c>
      <c r="H3282" s="68">
        <f t="shared" si="416"/>
        <v>13</v>
      </c>
      <c r="I3282" s="68" t="str">
        <f t="shared" si="409"/>
        <v>220_13_AD</v>
      </c>
      <c r="J3282" s="60">
        <v>28.787004693394</v>
      </c>
      <c r="K3282" s="60">
        <v>28.278364937198798</v>
      </c>
      <c r="L3282" s="60">
        <v>25.728004381890099</v>
      </c>
      <c r="M3282" s="68">
        <v>69</v>
      </c>
      <c r="N3282" s="70">
        <f t="shared" si="410"/>
        <v>0.37313432835820898</v>
      </c>
      <c r="O3282" s="71">
        <v>122674853.79799899</v>
      </c>
      <c r="P3282" s="57">
        <f t="shared" si="411"/>
        <v>0.64854071905194599</v>
      </c>
      <c r="Q3282" s="68">
        <v>25</v>
      </c>
      <c r="R3282" s="68">
        <v>87</v>
      </c>
      <c r="S3282" s="72">
        <f t="shared" si="412"/>
        <v>27.5977913374943</v>
      </c>
    </row>
    <row r="3283" spans="1:19" x14ac:dyDescent="0.25">
      <c r="A3283" s="68">
        <f t="shared" si="415"/>
        <v>3281</v>
      </c>
      <c r="B3283" s="68" t="s">
        <v>31</v>
      </c>
      <c r="C3283" s="68" t="s">
        <v>1958</v>
      </c>
      <c r="D3283" s="68" t="s">
        <v>2456</v>
      </c>
      <c r="E3283" s="68" t="str">
        <f t="shared" si="413"/>
        <v>AR</v>
      </c>
      <c r="F3283" s="68">
        <v>9000992</v>
      </c>
      <c r="G3283" s="68">
        <f t="shared" si="414"/>
        <v>220</v>
      </c>
      <c r="H3283" s="68">
        <f t="shared" si="416"/>
        <v>13</v>
      </c>
      <c r="I3283" s="68" t="str">
        <f t="shared" si="409"/>
        <v>220_13_AR</v>
      </c>
      <c r="J3283" s="60">
        <v>0</v>
      </c>
      <c r="K3283" s="60">
        <v>15.417940356613199</v>
      </c>
      <c r="L3283" s="60">
        <v>42.964401017937703</v>
      </c>
      <c r="M3283" s="68">
        <v>8</v>
      </c>
      <c r="N3283" s="70">
        <f t="shared" si="410"/>
        <v>0.44776119402985076</v>
      </c>
      <c r="O3283" s="71">
        <v>41003227.8719</v>
      </c>
      <c r="P3283" s="57">
        <f t="shared" si="411"/>
        <v>0.21677028391882688</v>
      </c>
      <c r="Q3283" s="68">
        <v>30</v>
      </c>
      <c r="R3283" s="68">
        <v>64</v>
      </c>
      <c r="S3283" s="72">
        <f t="shared" si="412"/>
        <v>19.460780458183635</v>
      </c>
    </row>
    <row r="3284" spans="1:19" x14ac:dyDescent="0.25">
      <c r="A3284" s="68">
        <f t="shared" si="415"/>
        <v>3282</v>
      </c>
      <c r="B3284" s="68" t="s">
        <v>31</v>
      </c>
      <c r="C3284" s="68" t="s">
        <v>1958</v>
      </c>
      <c r="D3284" s="68" t="s">
        <v>3088</v>
      </c>
      <c r="E3284" s="68" t="str">
        <f t="shared" si="413"/>
        <v>SERV</v>
      </c>
      <c r="F3284" s="68">
        <v>9000992</v>
      </c>
      <c r="G3284" s="68">
        <f t="shared" si="414"/>
        <v>220</v>
      </c>
      <c r="H3284" s="68">
        <f t="shared" si="416"/>
        <v>13</v>
      </c>
      <c r="I3284" s="68" t="str">
        <f t="shared" si="409"/>
        <v>220_13_SERV</v>
      </c>
      <c r="J3284" s="60">
        <v>30.841390997459602</v>
      </c>
      <c r="K3284" s="60">
        <v>25.727172274853501</v>
      </c>
      <c r="L3284" s="60">
        <v>32.480722391436302</v>
      </c>
      <c r="M3284" s="68">
        <v>26</v>
      </c>
      <c r="N3284" s="70">
        <f t="shared" si="410"/>
        <v>0.17910447761194029</v>
      </c>
      <c r="O3284" s="71">
        <v>25477125.079999998</v>
      </c>
      <c r="P3284" s="57">
        <f t="shared" si="411"/>
        <v>0.13468899702922718</v>
      </c>
      <c r="Q3284" s="68">
        <v>12</v>
      </c>
      <c r="R3284" s="68">
        <v>32</v>
      </c>
      <c r="S3284" s="72">
        <f t="shared" si="412"/>
        <v>29.6830952212498</v>
      </c>
    </row>
    <row r="3285" spans="1:19" x14ac:dyDescent="0.25">
      <c r="A3285" s="68">
        <f t="shared" si="415"/>
        <v>3283</v>
      </c>
      <c r="B3285" s="68" t="s">
        <v>31</v>
      </c>
      <c r="C3285" s="68" t="s">
        <v>2650</v>
      </c>
      <c r="D3285" s="68" t="s">
        <v>2860</v>
      </c>
      <c r="E3285" s="68" t="str">
        <f t="shared" si="413"/>
        <v>OP</v>
      </c>
      <c r="F3285" s="68">
        <v>9000955</v>
      </c>
      <c r="G3285" s="68">
        <f t="shared" si="414"/>
        <v>220</v>
      </c>
      <c r="H3285" s="68">
        <f t="shared" si="416"/>
        <v>14</v>
      </c>
      <c r="I3285" s="68" t="str">
        <f t="shared" si="409"/>
        <v>220_14_OP</v>
      </c>
      <c r="J3285" s="60">
        <v>36.161527850006799</v>
      </c>
      <c r="K3285" s="60">
        <v>34.5613822873473</v>
      </c>
      <c r="L3285" s="60">
        <v>34.825140553221097</v>
      </c>
      <c r="M3285" s="68">
        <v>291</v>
      </c>
      <c r="N3285" s="70">
        <f t="shared" si="410"/>
        <v>0.7448275862068966</v>
      </c>
      <c r="O3285" s="71">
        <v>4742076048.9799995</v>
      </c>
      <c r="P3285" s="57">
        <f t="shared" si="411"/>
        <v>0.96462426963037329</v>
      </c>
      <c r="Q3285" s="68">
        <v>108</v>
      </c>
      <c r="R3285" s="68">
        <v>310</v>
      </c>
      <c r="S3285" s="72">
        <f t="shared" si="412"/>
        <v>35.182683563525067</v>
      </c>
    </row>
    <row r="3286" spans="1:19" x14ac:dyDescent="0.25">
      <c r="A3286" s="68">
        <f t="shared" si="415"/>
        <v>3284</v>
      </c>
      <c r="B3286" s="68" t="s">
        <v>31</v>
      </c>
      <c r="C3286" s="68" t="s">
        <v>2650</v>
      </c>
      <c r="D3286" s="68" t="s">
        <v>2893</v>
      </c>
      <c r="E3286" s="68" t="str">
        <f t="shared" si="413"/>
        <v>SOP</v>
      </c>
      <c r="F3286" s="68">
        <v>9000955</v>
      </c>
      <c r="G3286" s="68">
        <f t="shared" si="414"/>
        <v>220</v>
      </c>
      <c r="H3286" s="68">
        <f t="shared" si="416"/>
        <v>14</v>
      </c>
      <c r="I3286" s="68" t="str">
        <f t="shared" si="409"/>
        <v>220_14_SOP</v>
      </c>
      <c r="J3286" s="60">
        <v>29.676757471160801</v>
      </c>
      <c r="K3286" s="60">
        <v>31.223515534048499</v>
      </c>
      <c r="L3286" s="60">
        <v>49.884154555509703</v>
      </c>
      <c r="M3286" s="68">
        <v>64</v>
      </c>
      <c r="N3286" s="70">
        <f t="shared" si="410"/>
        <v>0.25517241379310346</v>
      </c>
      <c r="O3286" s="71">
        <v>173906472.16999999</v>
      </c>
      <c r="P3286" s="57">
        <f t="shared" si="411"/>
        <v>3.5375730369626684E-2</v>
      </c>
      <c r="Q3286" s="68">
        <v>37</v>
      </c>
      <c r="R3286" s="68">
        <v>67</v>
      </c>
      <c r="S3286" s="72">
        <f t="shared" si="412"/>
        <v>36.928142520239668</v>
      </c>
    </row>
    <row r="3287" spans="1:19" x14ac:dyDescent="0.25">
      <c r="A3287" s="68">
        <f t="shared" si="415"/>
        <v>3285</v>
      </c>
      <c r="B3287" s="68" t="s">
        <v>31</v>
      </c>
      <c r="C3287" s="68" t="s">
        <v>966</v>
      </c>
      <c r="D3287" s="68" t="s">
        <v>2399</v>
      </c>
      <c r="E3287" s="68" t="str">
        <f t="shared" si="413"/>
        <v>AD</v>
      </c>
      <c r="F3287" s="68">
        <v>9000985</v>
      </c>
      <c r="G3287" s="68">
        <f t="shared" si="414"/>
        <v>220</v>
      </c>
      <c r="H3287" s="68">
        <f t="shared" si="416"/>
        <v>15</v>
      </c>
      <c r="I3287" s="68" t="str">
        <f t="shared" si="409"/>
        <v>220_15_AD</v>
      </c>
      <c r="J3287" s="60">
        <v>14.225317116772899</v>
      </c>
      <c r="K3287" s="60">
        <v>52.076560090462699</v>
      </c>
      <c r="L3287" s="60">
        <v>49.807890187934703</v>
      </c>
      <c r="M3287" s="68">
        <v>111</v>
      </c>
      <c r="N3287" s="70">
        <f t="shared" si="410"/>
        <v>0.17482517482517482</v>
      </c>
      <c r="O3287" s="71">
        <v>264847993.91600001</v>
      </c>
      <c r="P3287" s="57">
        <f t="shared" si="411"/>
        <v>3.2951519835941891E-2</v>
      </c>
      <c r="Q3287" s="68">
        <v>100</v>
      </c>
      <c r="R3287" s="68">
        <v>197</v>
      </c>
      <c r="S3287" s="72">
        <f t="shared" si="412"/>
        <v>38.703255798390103</v>
      </c>
    </row>
    <row r="3288" spans="1:19" x14ac:dyDescent="0.25">
      <c r="A3288" s="68">
        <f t="shared" si="415"/>
        <v>3286</v>
      </c>
      <c r="B3288" s="68" t="s">
        <v>31</v>
      </c>
      <c r="C3288" s="68" t="s">
        <v>966</v>
      </c>
      <c r="D3288" s="68" t="s">
        <v>2456</v>
      </c>
      <c r="E3288" s="68" t="str">
        <f t="shared" si="413"/>
        <v>AR</v>
      </c>
      <c r="F3288" s="68">
        <v>9000985</v>
      </c>
      <c r="G3288" s="68">
        <f t="shared" si="414"/>
        <v>220</v>
      </c>
      <c r="H3288" s="68">
        <f t="shared" si="416"/>
        <v>15</v>
      </c>
      <c r="I3288" s="68" t="str">
        <f t="shared" si="409"/>
        <v>220_15_AR</v>
      </c>
      <c r="J3288" s="60">
        <v>26.301229004750699</v>
      </c>
      <c r="K3288" s="60">
        <v>45.413800413392202</v>
      </c>
      <c r="L3288" s="60">
        <v>34.771749949801801</v>
      </c>
      <c r="M3288" s="68">
        <v>4</v>
      </c>
      <c r="N3288" s="70">
        <f t="shared" si="410"/>
        <v>8.7412587412587419E-3</v>
      </c>
      <c r="O3288" s="71">
        <v>12442461.291999999</v>
      </c>
      <c r="P3288" s="57">
        <f t="shared" si="411"/>
        <v>1.5480502759681592E-3</v>
      </c>
      <c r="Q3288" s="68">
        <v>5</v>
      </c>
      <c r="R3288" s="68">
        <v>7</v>
      </c>
      <c r="S3288" s="72">
        <f t="shared" si="412"/>
        <v>35.495593122648238</v>
      </c>
    </row>
    <row r="3289" spans="1:19" x14ac:dyDescent="0.25">
      <c r="A3289" s="68">
        <f t="shared" si="415"/>
        <v>3287</v>
      </c>
      <c r="B3289" s="68" t="s">
        <v>31</v>
      </c>
      <c r="C3289" s="68" t="s">
        <v>966</v>
      </c>
      <c r="D3289" s="68" t="s">
        <v>2860</v>
      </c>
      <c r="E3289" s="68" t="str">
        <f t="shared" si="413"/>
        <v>OP</v>
      </c>
      <c r="F3289" s="68">
        <v>9000985</v>
      </c>
      <c r="G3289" s="68">
        <f t="shared" si="414"/>
        <v>220</v>
      </c>
      <c r="H3289" s="68">
        <f t="shared" si="416"/>
        <v>15</v>
      </c>
      <c r="I3289" s="68" t="str">
        <f t="shared" si="409"/>
        <v>220_15_OP</v>
      </c>
      <c r="J3289" s="60">
        <v>32.5316984763937</v>
      </c>
      <c r="K3289" s="60">
        <v>32.4305368846912</v>
      </c>
      <c r="L3289" s="60">
        <v>41.609301105232497</v>
      </c>
      <c r="M3289" s="68">
        <v>824</v>
      </c>
      <c r="N3289" s="70">
        <f t="shared" si="410"/>
        <v>0.51573426573426573</v>
      </c>
      <c r="O3289" s="71">
        <v>7335656133.9699898</v>
      </c>
      <c r="P3289" s="57">
        <f t="shared" si="411"/>
        <v>0.91267830665474436</v>
      </c>
      <c r="Q3289" s="68">
        <v>295</v>
      </c>
      <c r="R3289" s="68">
        <v>824</v>
      </c>
      <c r="S3289" s="72">
        <f t="shared" si="412"/>
        <v>35.523845488772473</v>
      </c>
    </row>
    <row r="3290" spans="1:19" x14ac:dyDescent="0.25">
      <c r="A3290" s="68">
        <f t="shared" si="415"/>
        <v>3288</v>
      </c>
      <c r="B3290" s="68" t="s">
        <v>31</v>
      </c>
      <c r="C3290" s="68" t="s">
        <v>966</v>
      </c>
      <c r="D3290" s="68" t="s">
        <v>3088</v>
      </c>
      <c r="E3290" s="68" t="str">
        <f t="shared" si="413"/>
        <v>SERV</v>
      </c>
      <c r="F3290" s="68">
        <v>9000985</v>
      </c>
      <c r="G3290" s="68">
        <f t="shared" si="414"/>
        <v>220</v>
      </c>
      <c r="H3290" s="68">
        <f t="shared" si="416"/>
        <v>15</v>
      </c>
      <c r="I3290" s="68" t="str">
        <f t="shared" si="409"/>
        <v>220_15_SERV</v>
      </c>
      <c r="J3290" s="60">
        <v>5.9116367577653204</v>
      </c>
      <c r="K3290" s="60">
        <v>43.010455344221803</v>
      </c>
      <c r="L3290" s="60">
        <v>47.471474165716998</v>
      </c>
      <c r="M3290" s="68">
        <v>92</v>
      </c>
      <c r="N3290" s="70">
        <f t="shared" si="410"/>
        <v>0.11713286713286714</v>
      </c>
      <c r="O3290" s="71">
        <v>150629451.806999</v>
      </c>
      <c r="P3290" s="57">
        <f t="shared" si="411"/>
        <v>1.8740822974364722E-2</v>
      </c>
      <c r="Q3290" s="68">
        <v>67</v>
      </c>
      <c r="R3290" s="68">
        <v>108</v>
      </c>
      <c r="S3290" s="72">
        <f t="shared" si="412"/>
        <v>32.131188755901377</v>
      </c>
    </row>
    <row r="3291" spans="1:19" x14ac:dyDescent="0.25">
      <c r="A3291" s="68">
        <f t="shared" si="415"/>
        <v>3289</v>
      </c>
      <c r="B3291" s="68" t="s">
        <v>31</v>
      </c>
      <c r="C3291" s="68" t="s">
        <v>966</v>
      </c>
      <c r="D3291" s="68" t="s">
        <v>2893</v>
      </c>
      <c r="E3291" s="68" t="str">
        <f t="shared" si="413"/>
        <v>SOP</v>
      </c>
      <c r="F3291" s="68">
        <v>9000985</v>
      </c>
      <c r="G3291" s="68">
        <f t="shared" si="414"/>
        <v>220</v>
      </c>
      <c r="H3291" s="68">
        <f t="shared" si="416"/>
        <v>15</v>
      </c>
      <c r="I3291" s="68" t="str">
        <f t="shared" si="409"/>
        <v>220_15_SOP</v>
      </c>
      <c r="J3291" s="60">
        <v>18.745881347968499</v>
      </c>
      <c r="K3291" s="60">
        <v>34.7392539487942</v>
      </c>
      <c r="L3291" s="60">
        <v>42.354111914326701</v>
      </c>
      <c r="M3291" s="68">
        <v>232</v>
      </c>
      <c r="N3291" s="70">
        <f t="shared" si="410"/>
        <v>0.18356643356643357</v>
      </c>
      <c r="O3291" s="71">
        <v>273928609.31999898</v>
      </c>
      <c r="P3291" s="57">
        <f t="shared" si="411"/>
        <v>3.4081300258980825E-2</v>
      </c>
      <c r="Q3291" s="68">
        <v>105</v>
      </c>
      <c r="R3291" s="68">
        <v>236</v>
      </c>
      <c r="S3291" s="72">
        <f t="shared" si="412"/>
        <v>31.946415737029799</v>
      </c>
    </row>
    <row r="3292" spans="1:19" x14ac:dyDescent="0.25">
      <c r="A3292" s="68">
        <f t="shared" si="415"/>
        <v>3290</v>
      </c>
      <c r="B3292" s="68" t="s">
        <v>31</v>
      </c>
      <c r="C3292" s="68" t="s">
        <v>2555</v>
      </c>
      <c r="D3292" s="68" t="s">
        <v>2860</v>
      </c>
      <c r="E3292" s="68" t="str">
        <f t="shared" si="413"/>
        <v>OP</v>
      </c>
      <c r="F3292" s="68">
        <v>9000997</v>
      </c>
      <c r="G3292" s="68">
        <f t="shared" si="414"/>
        <v>220</v>
      </c>
      <c r="H3292" s="68">
        <f t="shared" si="416"/>
        <v>16</v>
      </c>
      <c r="I3292" s="68" t="str">
        <f t="shared" si="409"/>
        <v>220_16_OP</v>
      </c>
      <c r="J3292" s="60">
        <v>32.949485687968597</v>
      </c>
      <c r="K3292" s="60">
        <v>47.838228684920999</v>
      </c>
      <c r="L3292" s="60">
        <v>37.948254330327202</v>
      </c>
      <c r="M3292" s="68">
        <v>547</v>
      </c>
      <c r="N3292" s="70">
        <f t="shared" si="410"/>
        <v>0.84210526315789469</v>
      </c>
      <c r="O3292" s="71">
        <v>5104473977.04</v>
      </c>
      <c r="P3292" s="57">
        <f t="shared" si="411"/>
        <v>0.97537010914259059</v>
      </c>
      <c r="Q3292" s="68">
        <v>224</v>
      </c>
      <c r="R3292" s="68">
        <v>547</v>
      </c>
      <c r="S3292" s="72">
        <f t="shared" si="412"/>
        <v>39.578656234405599</v>
      </c>
    </row>
    <row r="3293" spans="1:19" x14ac:dyDescent="0.25">
      <c r="A3293" s="68">
        <f t="shared" si="415"/>
        <v>3291</v>
      </c>
      <c r="B3293" s="68" t="s">
        <v>31</v>
      </c>
      <c r="C3293" s="68" t="s">
        <v>2555</v>
      </c>
      <c r="D3293" s="68" t="s">
        <v>2893</v>
      </c>
      <c r="E3293" s="68" t="str">
        <f t="shared" si="413"/>
        <v>SOP</v>
      </c>
      <c r="F3293" s="68">
        <v>9000997</v>
      </c>
      <c r="G3293" s="68">
        <f t="shared" si="414"/>
        <v>220</v>
      </c>
      <c r="H3293" s="68">
        <f t="shared" si="416"/>
        <v>16</v>
      </c>
      <c r="I3293" s="68" t="str">
        <f t="shared" si="409"/>
        <v>220_16_SOP</v>
      </c>
      <c r="J3293" s="60">
        <v>44.031200332534503</v>
      </c>
      <c r="K3293" s="60">
        <v>41.107196080525</v>
      </c>
      <c r="L3293" s="60">
        <v>56.606322689522401</v>
      </c>
      <c r="M3293" s="68">
        <v>90</v>
      </c>
      <c r="N3293" s="70">
        <f t="shared" si="410"/>
        <v>0.15789473684210525</v>
      </c>
      <c r="O3293" s="71">
        <v>128897364.97</v>
      </c>
      <c r="P3293" s="57">
        <f t="shared" si="411"/>
        <v>2.4629890857409312E-2</v>
      </c>
      <c r="Q3293" s="68">
        <v>42</v>
      </c>
      <c r="R3293" s="68">
        <v>90</v>
      </c>
      <c r="S3293" s="72">
        <f t="shared" si="412"/>
        <v>47.24823970086063</v>
      </c>
    </row>
    <row r="3294" spans="1:19" x14ac:dyDescent="0.25">
      <c r="A3294" s="68">
        <f t="shared" si="415"/>
        <v>3292</v>
      </c>
      <c r="B3294" s="68" t="s">
        <v>31</v>
      </c>
      <c r="C3294" s="68" t="s">
        <v>1550</v>
      </c>
      <c r="D3294" s="68" t="s">
        <v>2399</v>
      </c>
      <c r="E3294" s="68" t="str">
        <f t="shared" si="413"/>
        <v>AD</v>
      </c>
      <c r="F3294" s="68">
        <v>9000964</v>
      </c>
      <c r="G3294" s="68">
        <f t="shared" si="414"/>
        <v>220</v>
      </c>
      <c r="H3294" s="68">
        <f t="shared" si="416"/>
        <v>17</v>
      </c>
      <c r="I3294" s="68" t="str">
        <f t="shared" si="409"/>
        <v>220_17_AD</v>
      </c>
      <c r="J3294" s="60">
        <v>14.978102193710001</v>
      </c>
      <c r="K3294" s="60">
        <v>62.522881717675297</v>
      </c>
      <c r="L3294" s="60">
        <v>58.840996898563397</v>
      </c>
      <c r="M3294" s="68">
        <v>38</v>
      </c>
      <c r="N3294" s="70">
        <f t="shared" si="410"/>
        <v>0.10379746835443038</v>
      </c>
      <c r="O3294" s="71">
        <v>46092174.609999903</v>
      </c>
      <c r="P3294" s="57">
        <f t="shared" si="411"/>
        <v>6.5340857205937759E-3</v>
      </c>
      <c r="Q3294" s="68">
        <v>41</v>
      </c>
      <c r="R3294" s="68">
        <v>52</v>
      </c>
      <c r="S3294" s="72">
        <f t="shared" si="412"/>
        <v>45.447326936649567</v>
      </c>
    </row>
    <row r="3295" spans="1:19" x14ac:dyDescent="0.25">
      <c r="A3295" s="68">
        <f t="shared" si="415"/>
        <v>3293</v>
      </c>
      <c r="B3295" s="68" t="s">
        <v>31</v>
      </c>
      <c r="C3295" s="68" t="s">
        <v>1550</v>
      </c>
      <c r="D3295" s="68" t="s">
        <v>2456</v>
      </c>
      <c r="E3295" s="68" t="str">
        <f t="shared" si="413"/>
        <v>AR</v>
      </c>
      <c r="F3295" s="68">
        <v>9000964</v>
      </c>
      <c r="G3295" s="68">
        <f t="shared" si="414"/>
        <v>220</v>
      </c>
      <c r="H3295" s="68">
        <f t="shared" si="416"/>
        <v>17</v>
      </c>
      <c r="I3295" s="68" t="str">
        <f t="shared" si="409"/>
        <v>220_17_AR</v>
      </c>
      <c r="J3295" s="60">
        <v>49.269897236274701</v>
      </c>
      <c r="K3295" s="60">
        <v>69.418963687693306</v>
      </c>
      <c r="L3295" s="60">
        <v>75.234197390274105</v>
      </c>
      <c r="M3295" s="68">
        <v>9</v>
      </c>
      <c r="N3295" s="70">
        <f t="shared" si="410"/>
        <v>1.5189873417721518E-2</v>
      </c>
      <c r="O3295" s="71">
        <v>24305413.789999999</v>
      </c>
      <c r="P3295" s="57">
        <f t="shared" si="411"/>
        <v>3.4455665961116689E-3</v>
      </c>
      <c r="Q3295" s="68">
        <v>6</v>
      </c>
      <c r="R3295" s="68">
        <v>11</v>
      </c>
      <c r="S3295" s="72">
        <f t="shared" si="412"/>
        <v>64.641019438080704</v>
      </c>
    </row>
    <row r="3296" spans="1:19" x14ac:dyDescent="0.25">
      <c r="A3296" s="68">
        <f t="shared" si="415"/>
        <v>3294</v>
      </c>
      <c r="B3296" s="68" t="s">
        <v>31</v>
      </c>
      <c r="C3296" s="68" t="s">
        <v>1550</v>
      </c>
      <c r="D3296" s="68" t="s">
        <v>2860</v>
      </c>
      <c r="E3296" s="68" t="str">
        <f t="shared" si="413"/>
        <v>OP</v>
      </c>
      <c r="F3296" s="68">
        <v>9000964</v>
      </c>
      <c r="G3296" s="68">
        <f t="shared" si="414"/>
        <v>220</v>
      </c>
      <c r="H3296" s="68">
        <f t="shared" si="416"/>
        <v>17</v>
      </c>
      <c r="I3296" s="68" t="str">
        <f t="shared" si="409"/>
        <v>220_17_OP</v>
      </c>
      <c r="J3296" s="60">
        <v>42.208595369908601</v>
      </c>
      <c r="K3296" s="60">
        <v>82.375935871445705</v>
      </c>
      <c r="L3296" s="60">
        <v>42.168430856296297</v>
      </c>
      <c r="M3296" s="68">
        <v>816</v>
      </c>
      <c r="N3296" s="70">
        <f t="shared" si="410"/>
        <v>0.68101265822784807</v>
      </c>
      <c r="O3296" s="71">
        <v>6687806344.1999998</v>
      </c>
      <c r="P3296" s="57">
        <f t="shared" si="411"/>
        <v>0.94807199498574002</v>
      </c>
      <c r="Q3296" s="68">
        <v>269</v>
      </c>
      <c r="R3296" s="68">
        <v>816</v>
      </c>
      <c r="S3296" s="72">
        <f t="shared" si="412"/>
        <v>55.584320699216867</v>
      </c>
    </row>
    <row r="3297" spans="1:19" x14ac:dyDescent="0.25">
      <c r="A3297" s="68">
        <f t="shared" si="415"/>
        <v>3295</v>
      </c>
      <c r="B3297" s="68" t="s">
        <v>31</v>
      </c>
      <c r="C3297" s="68" t="s">
        <v>1550</v>
      </c>
      <c r="D3297" s="68" t="s">
        <v>3088</v>
      </c>
      <c r="E3297" s="68" t="str">
        <f t="shared" si="413"/>
        <v>SERV</v>
      </c>
      <c r="F3297" s="68">
        <v>9000964</v>
      </c>
      <c r="G3297" s="68">
        <f t="shared" si="414"/>
        <v>220</v>
      </c>
      <c r="H3297" s="68">
        <f t="shared" si="416"/>
        <v>17</v>
      </c>
      <c r="I3297" s="68" t="str">
        <f t="shared" si="409"/>
        <v>220_17_SERV</v>
      </c>
      <c r="J3297" s="60">
        <v>23.811070059321899</v>
      </c>
      <c r="K3297" s="60">
        <v>72.834218158723303</v>
      </c>
      <c r="L3297" s="60">
        <v>57.7867678933397</v>
      </c>
      <c r="M3297" s="68">
        <v>14</v>
      </c>
      <c r="N3297" s="70">
        <f t="shared" si="410"/>
        <v>3.2911392405063293E-2</v>
      </c>
      <c r="O3297" s="71">
        <v>14114022.1</v>
      </c>
      <c r="P3297" s="57">
        <f t="shared" si="411"/>
        <v>2.0008218541233019E-3</v>
      </c>
      <c r="Q3297" s="68">
        <v>13</v>
      </c>
      <c r="R3297" s="68">
        <v>14</v>
      </c>
      <c r="S3297" s="72">
        <f t="shared" si="412"/>
        <v>51.477352037128298</v>
      </c>
    </row>
    <row r="3298" spans="1:19" x14ac:dyDescent="0.25">
      <c r="A3298" s="68">
        <f t="shared" si="415"/>
        <v>3296</v>
      </c>
      <c r="B3298" s="68" t="s">
        <v>31</v>
      </c>
      <c r="C3298" s="68" t="s">
        <v>1550</v>
      </c>
      <c r="D3298" s="68" t="s">
        <v>2893</v>
      </c>
      <c r="E3298" s="68" t="str">
        <f t="shared" si="413"/>
        <v>SOP</v>
      </c>
      <c r="F3298" s="68">
        <v>9000964</v>
      </c>
      <c r="G3298" s="68">
        <f t="shared" si="414"/>
        <v>220</v>
      </c>
      <c r="H3298" s="68">
        <f t="shared" si="416"/>
        <v>17</v>
      </c>
      <c r="I3298" s="68" t="str">
        <f t="shared" si="409"/>
        <v>220_17_SOP</v>
      </c>
      <c r="J3298" s="60">
        <v>48.568815755769201</v>
      </c>
      <c r="K3298" s="60">
        <v>59.942283759792197</v>
      </c>
      <c r="L3298" s="60">
        <v>50.574050321634402</v>
      </c>
      <c r="M3298" s="68">
        <v>117</v>
      </c>
      <c r="N3298" s="70">
        <f t="shared" si="410"/>
        <v>0.16708860759493671</v>
      </c>
      <c r="O3298" s="71">
        <v>281794369.64999998</v>
      </c>
      <c r="P3298" s="57">
        <f t="shared" si="411"/>
        <v>3.994753084343123E-2</v>
      </c>
      <c r="Q3298" s="68">
        <v>66</v>
      </c>
      <c r="R3298" s="68">
        <v>117</v>
      </c>
      <c r="S3298" s="72">
        <f t="shared" si="412"/>
        <v>53.02838327906526</v>
      </c>
    </row>
    <row r="3299" spans="1:19" x14ac:dyDescent="0.25">
      <c r="A3299" s="68">
        <f t="shared" si="415"/>
        <v>3297</v>
      </c>
      <c r="B3299" s="68" t="s">
        <v>31</v>
      </c>
      <c r="C3299" s="68" t="s">
        <v>312</v>
      </c>
      <c r="D3299" s="68" t="s">
        <v>2399</v>
      </c>
      <c r="E3299" s="68" t="str">
        <f t="shared" si="413"/>
        <v>AD</v>
      </c>
      <c r="F3299" s="68">
        <v>9000945</v>
      </c>
      <c r="G3299" s="68">
        <f t="shared" si="414"/>
        <v>220</v>
      </c>
      <c r="H3299" s="68">
        <f t="shared" si="416"/>
        <v>18</v>
      </c>
      <c r="I3299" s="68" t="str">
        <f t="shared" si="409"/>
        <v>220_18_AD</v>
      </c>
      <c r="J3299" s="60">
        <v>14.211681223935701</v>
      </c>
      <c r="K3299" s="60">
        <v>44.932534906502397</v>
      </c>
      <c r="L3299" s="60">
        <v>45.818001977592601</v>
      </c>
      <c r="M3299" s="68">
        <v>102</v>
      </c>
      <c r="N3299" s="70">
        <f t="shared" si="410"/>
        <v>0.61240310077519378</v>
      </c>
      <c r="O3299" s="71">
        <v>134760014.53999999</v>
      </c>
      <c r="P3299" s="57">
        <f t="shared" si="411"/>
        <v>0.60263417420507903</v>
      </c>
      <c r="Q3299" s="68">
        <v>79</v>
      </c>
      <c r="R3299" s="68">
        <v>122</v>
      </c>
      <c r="S3299" s="72">
        <f t="shared" si="412"/>
        <v>34.987406036010235</v>
      </c>
    </row>
    <row r="3300" spans="1:19" x14ac:dyDescent="0.25">
      <c r="A3300" s="68">
        <f t="shared" si="415"/>
        <v>3298</v>
      </c>
      <c r="B3300" s="68" t="s">
        <v>31</v>
      </c>
      <c r="C3300" s="68" t="s">
        <v>312</v>
      </c>
      <c r="D3300" s="68" t="s">
        <v>2456</v>
      </c>
      <c r="E3300" s="68" t="str">
        <f t="shared" si="413"/>
        <v>AR</v>
      </c>
      <c r="F3300" s="68">
        <v>9000945</v>
      </c>
      <c r="G3300" s="68">
        <f t="shared" si="414"/>
        <v>220</v>
      </c>
      <c r="H3300" s="68">
        <f t="shared" si="416"/>
        <v>18</v>
      </c>
      <c r="I3300" s="68" t="str">
        <f t="shared" si="409"/>
        <v>220_18_AR</v>
      </c>
      <c r="J3300" s="60">
        <v>15.6455098822299</v>
      </c>
      <c r="K3300" s="60">
        <v>42.549281473677297</v>
      </c>
      <c r="L3300" s="60">
        <v>62.619732999593502</v>
      </c>
      <c r="M3300" s="68">
        <v>36</v>
      </c>
      <c r="N3300" s="70">
        <f t="shared" si="410"/>
        <v>0.22480620155038761</v>
      </c>
      <c r="O3300" s="71">
        <v>34407959.420000002</v>
      </c>
      <c r="P3300" s="57">
        <f t="shared" si="411"/>
        <v>0.1538691746356172</v>
      </c>
      <c r="Q3300" s="68">
        <v>29</v>
      </c>
      <c r="R3300" s="68">
        <v>38</v>
      </c>
      <c r="S3300" s="72">
        <f t="shared" si="412"/>
        <v>40.271508118500236</v>
      </c>
    </row>
    <row r="3301" spans="1:19" x14ac:dyDescent="0.25">
      <c r="A3301" s="68">
        <f t="shared" si="415"/>
        <v>3299</v>
      </c>
      <c r="B3301" s="68" t="s">
        <v>31</v>
      </c>
      <c r="C3301" s="68" t="s">
        <v>312</v>
      </c>
      <c r="D3301" s="68" t="s">
        <v>3088</v>
      </c>
      <c r="E3301" s="68" t="str">
        <f t="shared" si="413"/>
        <v>SERV</v>
      </c>
      <c r="F3301" s="68">
        <v>9000945</v>
      </c>
      <c r="G3301" s="68">
        <f t="shared" si="414"/>
        <v>220</v>
      </c>
      <c r="H3301" s="68">
        <f t="shared" si="416"/>
        <v>18</v>
      </c>
      <c r="I3301" s="68" t="str">
        <f t="shared" si="409"/>
        <v>220_18_SERV</v>
      </c>
      <c r="J3301" s="60">
        <v>32.813098846181802</v>
      </c>
      <c r="K3301" s="60">
        <v>39.832030630229703</v>
      </c>
      <c r="L3301" s="60">
        <v>43.351161881776001</v>
      </c>
      <c r="M3301" s="68">
        <v>31</v>
      </c>
      <c r="N3301" s="70">
        <f t="shared" si="410"/>
        <v>0.16279069767441862</v>
      </c>
      <c r="O3301" s="71">
        <v>54450301.119999997</v>
      </c>
      <c r="P3301" s="57">
        <f t="shared" si="411"/>
        <v>0.24349665115930383</v>
      </c>
      <c r="Q3301" s="68">
        <v>21</v>
      </c>
      <c r="R3301" s="68">
        <v>38</v>
      </c>
      <c r="S3301" s="72">
        <f t="shared" si="412"/>
        <v>38.665430452729169</v>
      </c>
    </row>
    <row r="3302" spans="1:19" x14ac:dyDescent="0.25">
      <c r="A3302" s="68">
        <f t="shared" si="415"/>
        <v>3300</v>
      </c>
      <c r="B3302" s="68" t="s">
        <v>31</v>
      </c>
      <c r="C3302" s="68" t="s">
        <v>1591</v>
      </c>
      <c r="D3302" s="68" t="s">
        <v>2399</v>
      </c>
      <c r="E3302" s="68" t="str">
        <f t="shared" si="413"/>
        <v>AD</v>
      </c>
      <c r="F3302" s="68">
        <v>9000961</v>
      </c>
      <c r="G3302" s="68">
        <f t="shared" si="414"/>
        <v>220</v>
      </c>
      <c r="H3302" s="68">
        <f t="shared" si="416"/>
        <v>19</v>
      </c>
      <c r="I3302" s="68" t="str">
        <f t="shared" si="409"/>
        <v>220_19_AD</v>
      </c>
      <c r="J3302" s="60">
        <v>27.9073455347391</v>
      </c>
      <c r="K3302" s="60">
        <v>19.130738669109501</v>
      </c>
      <c r="L3302" s="60">
        <v>38.115532870142097</v>
      </c>
      <c r="M3302" s="68">
        <v>82</v>
      </c>
      <c r="N3302" s="70">
        <f t="shared" si="410"/>
        <v>0.17647058823529413</v>
      </c>
      <c r="O3302" s="71">
        <v>46268988.509999901</v>
      </c>
      <c r="P3302" s="57">
        <f t="shared" si="411"/>
        <v>1.9498503216163282E-2</v>
      </c>
      <c r="Q3302" s="68">
        <v>33</v>
      </c>
      <c r="R3302" s="68">
        <v>90</v>
      </c>
      <c r="S3302" s="72">
        <f t="shared" si="412"/>
        <v>28.384539024663564</v>
      </c>
    </row>
    <row r="3303" spans="1:19" x14ac:dyDescent="0.25">
      <c r="A3303" s="68">
        <f t="shared" si="415"/>
        <v>3301</v>
      </c>
      <c r="B3303" s="68" t="s">
        <v>31</v>
      </c>
      <c r="C3303" s="68" t="s">
        <v>1591</v>
      </c>
      <c r="D3303" s="68" t="s">
        <v>2456</v>
      </c>
      <c r="E3303" s="68" t="str">
        <f t="shared" si="413"/>
        <v>AR</v>
      </c>
      <c r="F3303" s="68">
        <v>9000961</v>
      </c>
      <c r="G3303" s="68">
        <f t="shared" si="414"/>
        <v>220</v>
      </c>
      <c r="H3303" s="68">
        <f t="shared" si="416"/>
        <v>19</v>
      </c>
      <c r="I3303" s="68" t="str">
        <f t="shared" si="409"/>
        <v>220_19_AR</v>
      </c>
      <c r="J3303" s="60">
        <v>35.435419386845602</v>
      </c>
      <c r="K3303" s="60">
        <v>25.081248091614501</v>
      </c>
      <c r="L3303" s="60">
        <v>31.780356755590901</v>
      </c>
      <c r="M3303" s="68">
        <v>9</v>
      </c>
      <c r="N3303" s="70">
        <f t="shared" si="410"/>
        <v>3.7433155080213901E-2</v>
      </c>
      <c r="O3303" s="71">
        <v>6208893.6900000004</v>
      </c>
      <c r="P3303" s="57">
        <f t="shared" si="411"/>
        <v>2.6165286400656003E-3</v>
      </c>
      <c r="Q3303" s="68">
        <v>7</v>
      </c>
      <c r="R3303" s="68">
        <v>10</v>
      </c>
      <c r="S3303" s="72">
        <f t="shared" si="412"/>
        <v>30.765674744683668</v>
      </c>
    </row>
    <row r="3304" spans="1:19" x14ac:dyDescent="0.25">
      <c r="A3304" s="68">
        <f t="shared" si="415"/>
        <v>3302</v>
      </c>
      <c r="B3304" s="68" t="s">
        <v>31</v>
      </c>
      <c r="C3304" s="68" t="s">
        <v>1591</v>
      </c>
      <c r="D3304" s="68" t="s">
        <v>2860</v>
      </c>
      <c r="E3304" s="68" t="str">
        <f t="shared" si="413"/>
        <v>OP</v>
      </c>
      <c r="F3304" s="68">
        <v>9000961</v>
      </c>
      <c r="G3304" s="68">
        <f t="shared" si="414"/>
        <v>220</v>
      </c>
      <c r="H3304" s="68">
        <f t="shared" si="416"/>
        <v>19</v>
      </c>
      <c r="I3304" s="68" t="str">
        <f t="shared" si="409"/>
        <v>220_19_OP</v>
      </c>
      <c r="J3304" s="60">
        <v>20.886812343929599</v>
      </c>
      <c r="K3304" s="60">
        <v>58.780104487100402</v>
      </c>
      <c r="L3304" s="60">
        <v>44.107623570075603</v>
      </c>
      <c r="M3304" s="68">
        <v>171</v>
      </c>
      <c r="N3304" s="70">
        <f t="shared" si="410"/>
        <v>0.37433155080213903</v>
      </c>
      <c r="O3304" s="71">
        <v>2153287261.6799998</v>
      </c>
      <c r="P3304" s="57">
        <f t="shared" si="411"/>
        <v>0.90743022376892235</v>
      </c>
      <c r="Q3304" s="68">
        <v>70</v>
      </c>
      <c r="R3304" s="68">
        <v>174</v>
      </c>
      <c r="S3304" s="72">
        <f t="shared" si="412"/>
        <v>41.258180133701863</v>
      </c>
    </row>
    <row r="3305" spans="1:19" x14ac:dyDescent="0.25">
      <c r="A3305" s="68">
        <f t="shared" si="415"/>
        <v>3303</v>
      </c>
      <c r="B3305" s="68" t="s">
        <v>31</v>
      </c>
      <c r="C3305" s="68" t="s">
        <v>1591</v>
      </c>
      <c r="D3305" s="68" t="s">
        <v>3088</v>
      </c>
      <c r="E3305" s="68" t="str">
        <f t="shared" si="413"/>
        <v>SERV</v>
      </c>
      <c r="F3305" s="68">
        <v>9000961</v>
      </c>
      <c r="G3305" s="68">
        <f t="shared" si="414"/>
        <v>220</v>
      </c>
      <c r="H3305" s="68">
        <f t="shared" si="416"/>
        <v>19</v>
      </c>
      <c r="I3305" s="68" t="str">
        <f t="shared" si="409"/>
        <v>220_19_SERV</v>
      </c>
      <c r="J3305" s="60">
        <v>16.326591093041099</v>
      </c>
      <c r="K3305" s="60">
        <v>31.073042383846602</v>
      </c>
      <c r="L3305" s="60">
        <v>38.325321266975003</v>
      </c>
      <c r="M3305" s="68">
        <v>55</v>
      </c>
      <c r="N3305" s="70">
        <f t="shared" si="410"/>
        <v>0.17112299465240641</v>
      </c>
      <c r="O3305" s="71">
        <v>19112690.530000001</v>
      </c>
      <c r="P3305" s="57">
        <f t="shared" si="411"/>
        <v>8.054398199956226E-3</v>
      </c>
      <c r="Q3305" s="68">
        <v>32</v>
      </c>
      <c r="R3305" s="68">
        <v>57</v>
      </c>
      <c r="S3305" s="72">
        <f t="shared" si="412"/>
        <v>28.574984914620899</v>
      </c>
    </row>
    <row r="3306" spans="1:19" x14ac:dyDescent="0.25">
      <c r="A3306" s="68">
        <f t="shared" si="415"/>
        <v>3304</v>
      </c>
      <c r="B3306" s="68" t="s">
        <v>31</v>
      </c>
      <c r="C3306" s="68" t="s">
        <v>1591</v>
      </c>
      <c r="D3306" s="68" t="s">
        <v>2893</v>
      </c>
      <c r="E3306" s="68" t="str">
        <f t="shared" si="413"/>
        <v>SOP</v>
      </c>
      <c r="F3306" s="68">
        <v>9000961</v>
      </c>
      <c r="G3306" s="68">
        <f t="shared" si="414"/>
        <v>220</v>
      </c>
      <c r="H3306" s="68">
        <f t="shared" si="416"/>
        <v>19</v>
      </c>
      <c r="I3306" s="68" t="str">
        <f t="shared" si="409"/>
        <v>220_19_SOP</v>
      </c>
      <c r="J3306" s="60">
        <v>33.098086275651603</v>
      </c>
      <c r="K3306" s="60">
        <v>51.934199210580402</v>
      </c>
      <c r="L3306" s="60">
        <v>53.782859604863901</v>
      </c>
      <c r="M3306" s="68">
        <v>55</v>
      </c>
      <c r="N3306" s="70">
        <f t="shared" si="410"/>
        <v>0.24064171122994651</v>
      </c>
      <c r="O3306" s="71">
        <v>148072950.42999899</v>
      </c>
      <c r="P3306" s="57">
        <f t="shared" si="411"/>
        <v>6.2400346174892596E-2</v>
      </c>
      <c r="Q3306" s="68">
        <v>45</v>
      </c>
      <c r="R3306" s="68">
        <v>55</v>
      </c>
      <c r="S3306" s="72">
        <f t="shared" si="412"/>
        <v>46.271715030365307</v>
      </c>
    </row>
    <row r="3307" spans="1:19" x14ac:dyDescent="0.25">
      <c r="A3307" s="68">
        <f t="shared" si="415"/>
        <v>3305</v>
      </c>
      <c r="B3307" s="68" t="s">
        <v>31</v>
      </c>
      <c r="C3307" s="68" t="s">
        <v>117</v>
      </c>
      <c r="D3307" s="68" t="s">
        <v>2399</v>
      </c>
      <c r="E3307" s="68" t="str">
        <f t="shared" si="413"/>
        <v>AD</v>
      </c>
      <c r="F3307" s="68">
        <v>9000996</v>
      </c>
      <c r="G3307" s="68">
        <f t="shared" si="414"/>
        <v>220</v>
      </c>
      <c r="H3307" s="68">
        <f t="shared" si="416"/>
        <v>20</v>
      </c>
      <c r="I3307" s="68" t="str">
        <f t="shared" si="409"/>
        <v>220_20_AD</v>
      </c>
      <c r="J3307" s="60">
        <v>19.949779443583001</v>
      </c>
      <c r="K3307" s="60">
        <v>29.507879121125299</v>
      </c>
      <c r="L3307" s="60">
        <v>41.994975856786198</v>
      </c>
      <c r="M3307" s="68">
        <v>85</v>
      </c>
      <c r="N3307" s="70">
        <f t="shared" si="410"/>
        <v>0.56153846153846154</v>
      </c>
      <c r="O3307" s="71">
        <v>56530658.027399898</v>
      </c>
      <c r="P3307" s="57">
        <f t="shared" si="411"/>
        <v>0.52432340367162511</v>
      </c>
      <c r="Q3307" s="68">
        <v>73</v>
      </c>
      <c r="R3307" s="68">
        <v>149</v>
      </c>
      <c r="S3307" s="72">
        <f t="shared" si="412"/>
        <v>30.484211473831497</v>
      </c>
    </row>
    <row r="3308" spans="1:19" x14ac:dyDescent="0.25">
      <c r="A3308" s="68">
        <f t="shared" si="415"/>
        <v>3306</v>
      </c>
      <c r="B3308" s="68" t="s">
        <v>31</v>
      </c>
      <c r="C3308" s="68" t="s">
        <v>117</v>
      </c>
      <c r="D3308" s="68" t="s">
        <v>2456</v>
      </c>
      <c r="E3308" s="68" t="str">
        <f t="shared" si="413"/>
        <v>AR</v>
      </c>
      <c r="F3308" s="68">
        <v>9000996</v>
      </c>
      <c r="G3308" s="68">
        <f t="shared" si="414"/>
        <v>220</v>
      </c>
      <c r="H3308" s="68">
        <f t="shared" si="416"/>
        <v>20</v>
      </c>
      <c r="I3308" s="68" t="str">
        <f t="shared" si="409"/>
        <v>220_20_AR</v>
      </c>
      <c r="J3308" s="60">
        <v>22.412529356506301</v>
      </c>
      <c r="K3308" s="60">
        <v>38.060432412694603</v>
      </c>
      <c r="L3308" s="60">
        <v>47.620326564351799</v>
      </c>
      <c r="M3308" s="68">
        <v>16</v>
      </c>
      <c r="N3308" s="70">
        <f t="shared" si="410"/>
        <v>8.461538461538462E-2</v>
      </c>
      <c r="O3308" s="71">
        <v>20410551.760000002</v>
      </c>
      <c r="P3308" s="57">
        <f t="shared" si="411"/>
        <v>0.18930842737461231</v>
      </c>
      <c r="Q3308" s="68">
        <v>11</v>
      </c>
      <c r="R3308" s="68">
        <v>23</v>
      </c>
      <c r="S3308" s="72">
        <f t="shared" si="412"/>
        <v>36.031096111184233</v>
      </c>
    </row>
    <row r="3309" spans="1:19" x14ac:dyDescent="0.25">
      <c r="A3309" s="68">
        <f t="shared" si="415"/>
        <v>3307</v>
      </c>
      <c r="B3309" s="68" t="s">
        <v>31</v>
      </c>
      <c r="C3309" s="68" t="s">
        <v>117</v>
      </c>
      <c r="D3309" s="68" t="s">
        <v>3088</v>
      </c>
      <c r="E3309" s="68" t="str">
        <f t="shared" si="413"/>
        <v>SERV</v>
      </c>
      <c r="F3309" s="68">
        <v>9000996</v>
      </c>
      <c r="G3309" s="68">
        <f t="shared" si="414"/>
        <v>220</v>
      </c>
      <c r="H3309" s="68">
        <f t="shared" si="416"/>
        <v>20</v>
      </c>
      <c r="I3309" s="68" t="str">
        <f t="shared" si="409"/>
        <v>220_20_SERV</v>
      </c>
      <c r="J3309" s="60">
        <v>21.844668161681199</v>
      </c>
      <c r="K3309" s="60">
        <v>38.910707879154401</v>
      </c>
      <c r="L3309" s="60">
        <v>11.8912176232091</v>
      </c>
      <c r="M3309" s="68">
        <v>96</v>
      </c>
      <c r="N3309" s="70">
        <f t="shared" si="410"/>
        <v>0.35384615384615387</v>
      </c>
      <c r="O3309" s="71">
        <v>30875182.98</v>
      </c>
      <c r="P3309" s="57">
        <f t="shared" si="411"/>
        <v>0.28636816895376255</v>
      </c>
      <c r="Q3309" s="68">
        <v>46</v>
      </c>
      <c r="R3309" s="68">
        <v>101</v>
      </c>
      <c r="S3309" s="72">
        <f t="shared" si="412"/>
        <v>24.215531221348233</v>
      </c>
    </row>
    <row r="3310" spans="1:19" x14ac:dyDescent="0.25">
      <c r="A3310" s="68">
        <f t="shared" si="415"/>
        <v>3308</v>
      </c>
      <c r="B3310" s="68" t="s">
        <v>31</v>
      </c>
      <c r="C3310" s="68" t="s">
        <v>1944</v>
      </c>
      <c r="D3310" s="68" t="s">
        <v>2399</v>
      </c>
      <c r="E3310" s="68" t="str">
        <f t="shared" si="413"/>
        <v>AD</v>
      </c>
      <c r="F3310" s="68">
        <v>9000975</v>
      </c>
      <c r="G3310" s="68">
        <f t="shared" si="414"/>
        <v>220</v>
      </c>
      <c r="H3310" s="68">
        <f t="shared" si="416"/>
        <v>21</v>
      </c>
      <c r="I3310" s="68" t="str">
        <f t="shared" si="409"/>
        <v>220_21_AD</v>
      </c>
      <c r="J3310" s="60">
        <v>25.190162937609799</v>
      </c>
      <c r="K3310" s="60">
        <v>20.9465580800181</v>
      </c>
      <c r="L3310" s="60">
        <v>72.790554878168294</v>
      </c>
      <c r="M3310" s="68">
        <v>67</v>
      </c>
      <c r="N3310" s="70">
        <f t="shared" si="410"/>
        <v>0.13125000000000001</v>
      </c>
      <c r="O3310" s="71">
        <v>78712626.959999993</v>
      </c>
      <c r="P3310" s="57">
        <f t="shared" si="411"/>
        <v>9.3207045572938265E-3</v>
      </c>
      <c r="Q3310" s="68">
        <v>42</v>
      </c>
      <c r="R3310" s="68">
        <v>82</v>
      </c>
      <c r="S3310" s="72">
        <f t="shared" si="412"/>
        <v>39.642425298598731</v>
      </c>
    </row>
    <row r="3311" spans="1:19" x14ac:dyDescent="0.25">
      <c r="A3311" s="68">
        <f t="shared" si="415"/>
        <v>3309</v>
      </c>
      <c r="B3311" s="68" t="s">
        <v>31</v>
      </c>
      <c r="C3311" s="68" t="s">
        <v>1944</v>
      </c>
      <c r="D3311" s="68" t="s">
        <v>2456</v>
      </c>
      <c r="E3311" s="68" t="str">
        <f t="shared" si="413"/>
        <v>AR</v>
      </c>
      <c r="F3311" s="68">
        <v>9000975</v>
      </c>
      <c r="G3311" s="68">
        <f t="shared" si="414"/>
        <v>220</v>
      </c>
      <c r="H3311" s="68">
        <f t="shared" si="416"/>
        <v>21</v>
      </c>
      <c r="I3311" s="68" t="str">
        <f t="shared" si="409"/>
        <v>220_21_AR</v>
      </c>
      <c r="J3311" s="60">
        <v>35.0690020411161</v>
      </c>
      <c r="K3311" s="60">
        <v>22.608910750242199</v>
      </c>
      <c r="L3311" s="60">
        <v>60.320580988769599</v>
      </c>
      <c r="M3311" s="68">
        <v>22</v>
      </c>
      <c r="N3311" s="70">
        <f t="shared" si="410"/>
        <v>3.7499999999999999E-2</v>
      </c>
      <c r="O3311" s="71">
        <v>22020556.460000001</v>
      </c>
      <c r="P3311" s="57">
        <f t="shared" si="411"/>
        <v>2.6075498795786606E-3</v>
      </c>
      <c r="Q3311" s="68">
        <v>12</v>
      </c>
      <c r="R3311" s="68">
        <v>26</v>
      </c>
      <c r="S3311" s="72">
        <f t="shared" si="412"/>
        <v>39.332831260042632</v>
      </c>
    </row>
    <row r="3312" spans="1:19" x14ac:dyDescent="0.25">
      <c r="A3312" s="68">
        <f t="shared" si="415"/>
        <v>3310</v>
      </c>
      <c r="B3312" s="68" t="s">
        <v>31</v>
      </c>
      <c r="C3312" s="68" t="s">
        <v>1944</v>
      </c>
      <c r="D3312" s="68" t="s">
        <v>2860</v>
      </c>
      <c r="E3312" s="68" t="str">
        <f t="shared" si="413"/>
        <v>OP</v>
      </c>
      <c r="F3312" s="68">
        <v>9000975</v>
      </c>
      <c r="G3312" s="68">
        <f t="shared" si="414"/>
        <v>220</v>
      </c>
      <c r="H3312" s="68">
        <f t="shared" si="416"/>
        <v>21</v>
      </c>
      <c r="I3312" s="68" t="str">
        <f t="shared" si="409"/>
        <v>220_21_OP</v>
      </c>
      <c r="J3312" s="60">
        <v>29.9722546343557</v>
      </c>
      <c r="K3312" s="60">
        <v>43.597168755132301</v>
      </c>
      <c r="L3312" s="60">
        <v>24.558694729737098</v>
      </c>
      <c r="M3312" s="68">
        <v>488</v>
      </c>
      <c r="N3312" s="70">
        <f t="shared" si="410"/>
        <v>0.61250000000000004</v>
      </c>
      <c r="O3312" s="71">
        <v>8018163990.96</v>
      </c>
      <c r="P3312" s="57">
        <f t="shared" si="411"/>
        <v>0.94946567708442453</v>
      </c>
      <c r="Q3312" s="68">
        <v>196</v>
      </c>
      <c r="R3312" s="68">
        <v>488</v>
      </c>
      <c r="S3312" s="72">
        <f t="shared" si="412"/>
        <v>32.709372706408367</v>
      </c>
    </row>
    <row r="3313" spans="1:19" x14ac:dyDescent="0.25">
      <c r="A3313" s="68">
        <f t="shared" si="415"/>
        <v>3311</v>
      </c>
      <c r="B3313" s="68" t="s">
        <v>31</v>
      </c>
      <c r="C3313" s="68" t="s">
        <v>1944</v>
      </c>
      <c r="D3313" s="68" t="s">
        <v>3088</v>
      </c>
      <c r="E3313" s="68" t="str">
        <f t="shared" si="413"/>
        <v>SERV</v>
      </c>
      <c r="F3313" s="68">
        <v>9000975</v>
      </c>
      <c r="G3313" s="68">
        <f t="shared" si="414"/>
        <v>220</v>
      </c>
      <c r="H3313" s="68">
        <f t="shared" si="416"/>
        <v>21</v>
      </c>
      <c r="I3313" s="68" t="str">
        <f t="shared" si="409"/>
        <v>220_21_SERV</v>
      </c>
      <c r="J3313" s="60">
        <v>21.443974100152701</v>
      </c>
      <c r="K3313" s="60">
        <v>22.283552587099798</v>
      </c>
      <c r="L3313" s="60">
        <v>48.9663279108984</v>
      </c>
      <c r="M3313" s="68">
        <v>28</v>
      </c>
      <c r="N3313" s="70">
        <f t="shared" si="410"/>
        <v>5.3124999999999999E-2</v>
      </c>
      <c r="O3313" s="71">
        <v>37748246.57</v>
      </c>
      <c r="P3313" s="57">
        <f t="shared" si="411"/>
        <v>4.4699340807625113E-3</v>
      </c>
      <c r="Q3313" s="68">
        <v>17</v>
      </c>
      <c r="R3313" s="68">
        <v>34</v>
      </c>
      <c r="S3313" s="72">
        <f t="shared" si="412"/>
        <v>30.897951532716963</v>
      </c>
    </row>
    <row r="3314" spans="1:19" x14ac:dyDescent="0.25">
      <c r="A3314" s="68">
        <f t="shared" si="415"/>
        <v>3312</v>
      </c>
      <c r="B3314" s="68" t="s">
        <v>31</v>
      </c>
      <c r="C3314" s="68" t="s">
        <v>1944</v>
      </c>
      <c r="D3314" s="68" t="s">
        <v>2893</v>
      </c>
      <c r="E3314" s="68" t="str">
        <f t="shared" si="413"/>
        <v>SOP</v>
      </c>
      <c r="F3314" s="68">
        <v>9000975</v>
      </c>
      <c r="G3314" s="68">
        <f t="shared" si="414"/>
        <v>220</v>
      </c>
      <c r="H3314" s="68">
        <f t="shared" si="416"/>
        <v>21</v>
      </c>
      <c r="I3314" s="68" t="str">
        <f t="shared" si="409"/>
        <v>220_21_SOP</v>
      </c>
      <c r="J3314" s="60">
        <v>38.994554942031201</v>
      </c>
      <c r="K3314" s="60">
        <v>47.210312961770398</v>
      </c>
      <c r="L3314" s="60">
        <v>39.4033147195032</v>
      </c>
      <c r="M3314" s="68">
        <v>124</v>
      </c>
      <c r="N3314" s="70">
        <f t="shared" si="410"/>
        <v>0.16562499999999999</v>
      </c>
      <c r="O3314" s="71">
        <v>288277006.98000002</v>
      </c>
      <c r="P3314" s="57">
        <f t="shared" si="411"/>
        <v>3.4136134397940443E-2</v>
      </c>
      <c r="Q3314" s="68">
        <v>53</v>
      </c>
      <c r="R3314" s="68">
        <v>124</v>
      </c>
      <c r="S3314" s="72">
        <f t="shared" si="412"/>
        <v>41.869394207768266</v>
      </c>
    </row>
    <row r="3315" spans="1:19" x14ac:dyDescent="0.25">
      <c r="A3315" s="68">
        <f t="shared" si="415"/>
        <v>3313</v>
      </c>
      <c r="B3315" s="68" t="s">
        <v>31</v>
      </c>
      <c r="C3315" s="68" t="s">
        <v>2649</v>
      </c>
      <c r="D3315" s="68" t="s">
        <v>2860</v>
      </c>
      <c r="E3315" s="68" t="str">
        <f t="shared" si="413"/>
        <v>OP</v>
      </c>
      <c r="F3315" s="68">
        <v>9000967</v>
      </c>
      <c r="G3315" s="68">
        <f t="shared" si="414"/>
        <v>220</v>
      </c>
      <c r="H3315" s="68">
        <f t="shared" si="416"/>
        <v>22</v>
      </c>
      <c r="I3315" s="68" t="str">
        <f t="shared" si="409"/>
        <v>220_22_OP</v>
      </c>
      <c r="J3315" s="60">
        <v>25.338649107550498</v>
      </c>
      <c r="K3315" s="60">
        <v>38.739949476899</v>
      </c>
      <c r="L3315" s="60">
        <v>38.200303725879401</v>
      </c>
      <c r="M3315" s="68">
        <v>580</v>
      </c>
      <c r="N3315" s="70">
        <f t="shared" si="410"/>
        <v>0.80672268907563027</v>
      </c>
      <c r="O3315" s="71">
        <v>3160883477.744</v>
      </c>
      <c r="P3315" s="57">
        <f t="shared" si="411"/>
        <v>0.97497602571707653</v>
      </c>
      <c r="Q3315" s="68">
        <v>288</v>
      </c>
      <c r="R3315" s="68">
        <v>580</v>
      </c>
      <c r="S3315" s="72">
        <f t="shared" si="412"/>
        <v>34.092967436776298</v>
      </c>
    </row>
    <row r="3316" spans="1:19" x14ac:dyDescent="0.25">
      <c r="A3316" s="68">
        <f t="shared" si="415"/>
        <v>3314</v>
      </c>
      <c r="B3316" s="68" t="s">
        <v>31</v>
      </c>
      <c r="C3316" s="68" t="s">
        <v>2649</v>
      </c>
      <c r="D3316" s="68" t="s">
        <v>3088</v>
      </c>
      <c r="E3316" s="68" t="str">
        <f t="shared" si="413"/>
        <v>SERV</v>
      </c>
      <c r="F3316" s="68">
        <v>9000967</v>
      </c>
      <c r="G3316" s="68">
        <f t="shared" si="414"/>
        <v>220</v>
      </c>
      <c r="H3316" s="68">
        <f t="shared" si="416"/>
        <v>22</v>
      </c>
      <c r="I3316" s="68" t="str">
        <f t="shared" si="409"/>
        <v>220_22_SERV</v>
      </c>
      <c r="J3316" s="60">
        <v>34.895583758297697</v>
      </c>
      <c r="K3316" s="60">
        <v>36.1260814826935</v>
      </c>
      <c r="L3316" s="60">
        <v>51.941112363019002</v>
      </c>
      <c r="M3316" s="68">
        <v>32</v>
      </c>
      <c r="N3316" s="70">
        <f t="shared" si="410"/>
        <v>6.4425770308123242E-2</v>
      </c>
      <c r="O3316" s="71">
        <v>25873835.41</v>
      </c>
      <c r="P3316" s="57">
        <f t="shared" si="411"/>
        <v>7.9807969498781536E-3</v>
      </c>
      <c r="Q3316" s="68">
        <v>23</v>
      </c>
      <c r="R3316" s="68">
        <v>32</v>
      </c>
      <c r="S3316" s="72">
        <f t="shared" si="412"/>
        <v>40.987592534670064</v>
      </c>
    </row>
    <row r="3317" spans="1:19" x14ac:dyDescent="0.25">
      <c r="A3317" s="68">
        <f t="shared" si="415"/>
        <v>3315</v>
      </c>
      <c r="B3317" s="68" t="s">
        <v>31</v>
      </c>
      <c r="C3317" s="68" t="s">
        <v>2649</v>
      </c>
      <c r="D3317" s="68" t="s">
        <v>2893</v>
      </c>
      <c r="E3317" s="68" t="str">
        <f t="shared" si="413"/>
        <v>SOP</v>
      </c>
      <c r="F3317" s="68">
        <v>9000967</v>
      </c>
      <c r="G3317" s="68">
        <f t="shared" si="414"/>
        <v>220</v>
      </c>
      <c r="H3317" s="68">
        <f t="shared" si="416"/>
        <v>22</v>
      </c>
      <c r="I3317" s="68" t="str">
        <f t="shared" si="409"/>
        <v>220_22_SOP</v>
      </c>
      <c r="J3317" s="60">
        <v>27.1524765887137</v>
      </c>
      <c r="K3317" s="60">
        <v>38.003933241476197</v>
      </c>
      <c r="L3317" s="60">
        <v>48.956236503160497</v>
      </c>
      <c r="M3317" s="68">
        <v>76</v>
      </c>
      <c r="N3317" s="70">
        <f t="shared" si="410"/>
        <v>0.12885154061624648</v>
      </c>
      <c r="O3317" s="71">
        <v>55254176.737999998</v>
      </c>
      <c r="P3317" s="57">
        <f t="shared" si="411"/>
        <v>1.7043177333045376E-2</v>
      </c>
      <c r="Q3317" s="68">
        <v>46</v>
      </c>
      <c r="R3317" s="68">
        <v>76</v>
      </c>
      <c r="S3317" s="72">
        <f t="shared" si="412"/>
        <v>38.037548777783464</v>
      </c>
    </row>
    <row r="3318" spans="1:19" x14ac:dyDescent="0.25">
      <c r="A3318" s="68">
        <f t="shared" si="415"/>
        <v>3316</v>
      </c>
      <c r="B3318" s="68" t="s">
        <v>31</v>
      </c>
      <c r="C3318" s="68" t="s">
        <v>981</v>
      </c>
      <c r="D3318" s="68" t="s">
        <v>2399</v>
      </c>
      <c r="E3318" s="68" t="str">
        <f t="shared" si="413"/>
        <v>AD</v>
      </c>
      <c r="F3318" s="68">
        <v>9000968</v>
      </c>
      <c r="G3318" s="68">
        <f t="shared" si="414"/>
        <v>220</v>
      </c>
      <c r="H3318" s="68">
        <f t="shared" si="416"/>
        <v>23</v>
      </c>
      <c r="I3318" s="68" t="str">
        <f t="shared" si="409"/>
        <v>220_23_AD</v>
      </c>
      <c r="J3318" s="60">
        <v>17.082771883799001</v>
      </c>
      <c r="K3318" s="60">
        <v>34.679964366530101</v>
      </c>
      <c r="L3318" s="60">
        <v>38.361479216093002</v>
      </c>
      <c r="M3318" s="68">
        <v>109</v>
      </c>
      <c r="N3318" s="70">
        <f t="shared" si="410"/>
        <v>0.5</v>
      </c>
      <c r="O3318" s="71">
        <v>86363357.260000005</v>
      </c>
      <c r="P3318" s="57">
        <f t="shared" si="411"/>
        <v>0.65545801620199529</v>
      </c>
      <c r="Q3318" s="68">
        <v>63</v>
      </c>
      <c r="R3318" s="68">
        <v>114</v>
      </c>
      <c r="S3318" s="72">
        <f t="shared" si="412"/>
        <v>30.041405155474035</v>
      </c>
    </row>
    <row r="3319" spans="1:19" x14ac:dyDescent="0.25">
      <c r="A3319" s="68">
        <f t="shared" si="415"/>
        <v>3317</v>
      </c>
      <c r="B3319" s="68" t="s">
        <v>31</v>
      </c>
      <c r="C3319" s="68" t="s">
        <v>981</v>
      </c>
      <c r="D3319" s="68" t="s">
        <v>2456</v>
      </c>
      <c r="E3319" s="68" t="str">
        <f t="shared" si="413"/>
        <v>AR</v>
      </c>
      <c r="F3319" s="68">
        <v>9000968</v>
      </c>
      <c r="G3319" s="68">
        <f t="shared" si="414"/>
        <v>220</v>
      </c>
      <c r="H3319" s="68">
        <f t="shared" si="416"/>
        <v>23</v>
      </c>
      <c r="I3319" s="68" t="str">
        <f t="shared" si="409"/>
        <v>220_23_AR</v>
      </c>
      <c r="J3319" s="60">
        <v>11.4548468420963</v>
      </c>
      <c r="K3319" s="60">
        <v>44.155278907675601</v>
      </c>
      <c r="L3319" s="60">
        <v>27.984745030398301</v>
      </c>
      <c r="M3319" s="68">
        <v>7</v>
      </c>
      <c r="N3319" s="70">
        <f t="shared" si="410"/>
        <v>0.13492063492063491</v>
      </c>
      <c r="O3319" s="71">
        <v>16537098.74</v>
      </c>
      <c r="P3319" s="57">
        <f t="shared" si="411"/>
        <v>0.12550894589732758</v>
      </c>
      <c r="Q3319" s="68">
        <v>17</v>
      </c>
      <c r="R3319" s="68">
        <v>31</v>
      </c>
      <c r="S3319" s="72">
        <f t="shared" si="412"/>
        <v>27.864956926723398</v>
      </c>
    </row>
    <row r="3320" spans="1:19" x14ac:dyDescent="0.25">
      <c r="A3320" s="68">
        <f t="shared" si="415"/>
        <v>3318</v>
      </c>
      <c r="B3320" s="68" t="s">
        <v>31</v>
      </c>
      <c r="C3320" s="68" t="s">
        <v>981</v>
      </c>
      <c r="D3320" s="68" t="s">
        <v>3088</v>
      </c>
      <c r="E3320" s="68" t="str">
        <f t="shared" si="413"/>
        <v>SERV</v>
      </c>
      <c r="F3320" s="68">
        <v>9000968</v>
      </c>
      <c r="G3320" s="68">
        <f t="shared" si="414"/>
        <v>220</v>
      </c>
      <c r="H3320" s="68">
        <f t="shared" si="416"/>
        <v>23</v>
      </c>
      <c r="I3320" s="68" t="str">
        <f t="shared" si="409"/>
        <v>220_23_SERV</v>
      </c>
      <c r="J3320" s="60">
        <v>11.423705934390901</v>
      </c>
      <c r="K3320" s="60">
        <v>49.885118291468103</v>
      </c>
      <c r="L3320" s="60">
        <v>30.971577838909401</v>
      </c>
      <c r="M3320" s="68">
        <v>83</v>
      </c>
      <c r="N3320" s="70">
        <f t="shared" si="410"/>
        <v>0.36507936507936506</v>
      </c>
      <c r="O3320" s="71">
        <v>28859862.93</v>
      </c>
      <c r="P3320" s="57">
        <f t="shared" si="411"/>
        <v>0.21903303790067713</v>
      </c>
      <c r="Q3320" s="68">
        <v>46</v>
      </c>
      <c r="R3320" s="68">
        <v>90</v>
      </c>
      <c r="S3320" s="72">
        <f t="shared" si="412"/>
        <v>30.760134021589469</v>
      </c>
    </row>
    <row r="3321" spans="1:19" x14ac:dyDescent="0.25">
      <c r="A3321" s="68">
        <f t="shared" si="415"/>
        <v>3319</v>
      </c>
      <c r="B3321" s="68" t="s">
        <v>31</v>
      </c>
      <c r="C3321" s="68" t="s">
        <v>2497</v>
      </c>
      <c r="D3321" s="68" t="s">
        <v>2860</v>
      </c>
      <c r="E3321" s="68" t="str">
        <f t="shared" si="413"/>
        <v>OP</v>
      </c>
      <c r="F3321" s="68">
        <v>9000960</v>
      </c>
      <c r="G3321" s="68">
        <f t="shared" si="414"/>
        <v>220</v>
      </c>
      <c r="H3321" s="68">
        <f t="shared" si="416"/>
        <v>24</v>
      </c>
      <c r="I3321" s="68" t="str">
        <f t="shared" si="409"/>
        <v>220_24_OP</v>
      </c>
      <c r="J3321" s="60">
        <v>15.017834148669801</v>
      </c>
      <c r="K3321" s="60">
        <v>56.634498608509404</v>
      </c>
      <c r="L3321" s="60">
        <v>17.6028397019683</v>
      </c>
      <c r="M3321" s="68">
        <v>222</v>
      </c>
      <c r="N3321" s="70">
        <f t="shared" si="410"/>
        <v>0.69871794871794868</v>
      </c>
      <c r="O3321" s="71">
        <v>1883490898.3999901</v>
      </c>
      <c r="P3321" s="57">
        <f t="shared" si="411"/>
        <v>0.90519534219810849</v>
      </c>
      <c r="Q3321" s="68">
        <v>109</v>
      </c>
      <c r="R3321" s="68">
        <v>222</v>
      </c>
      <c r="S3321" s="72">
        <f t="shared" si="412"/>
        <v>29.751724153049167</v>
      </c>
    </row>
    <row r="3322" spans="1:19" x14ac:dyDescent="0.25">
      <c r="A3322" s="68">
        <f t="shared" si="415"/>
        <v>3320</v>
      </c>
      <c r="B3322" s="68" t="s">
        <v>31</v>
      </c>
      <c r="C3322" s="68" t="s">
        <v>2497</v>
      </c>
      <c r="D3322" s="68" t="s">
        <v>2893</v>
      </c>
      <c r="E3322" s="68" t="str">
        <f t="shared" si="413"/>
        <v>SOP</v>
      </c>
      <c r="F3322" s="68">
        <v>9000960</v>
      </c>
      <c r="G3322" s="68">
        <f t="shared" si="414"/>
        <v>220</v>
      </c>
      <c r="H3322" s="68">
        <f t="shared" si="416"/>
        <v>24</v>
      </c>
      <c r="I3322" s="68" t="str">
        <f t="shared" si="409"/>
        <v>220_24_SOP</v>
      </c>
      <c r="J3322" s="60">
        <v>33.889757509427703</v>
      </c>
      <c r="K3322" s="60">
        <v>70.229467666079501</v>
      </c>
      <c r="L3322" s="60">
        <v>33.551734060848602</v>
      </c>
      <c r="M3322" s="68">
        <v>85</v>
      </c>
      <c r="N3322" s="70">
        <f t="shared" si="410"/>
        <v>0.30128205128205127</v>
      </c>
      <c r="O3322" s="71">
        <v>197265387.66999999</v>
      </c>
      <c r="P3322" s="57">
        <f t="shared" si="411"/>
        <v>9.4804657801891457E-2</v>
      </c>
      <c r="Q3322" s="68">
        <v>47</v>
      </c>
      <c r="R3322" s="68">
        <v>85</v>
      </c>
      <c r="S3322" s="72">
        <f t="shared" si="412"/>
        <v>45.89031974545194</v>
      </c>
    </row>
    <row r="3323" spans="1:19" x14ac:dyDescent="0.25">
      <c r="A3323" s="68">
        <f t="shared" si="415"/>
        <v>3321</v>
      </c>
      <c r="B3323" s="68" t="s">
        <v>31</v>
      </c>
      <c r="C3323" s="68" t="s">
        <v>32</v>
      </c>
      <c r="D3323" s="68" t="s">
        <v>2399</v>
      </c>
      <c r="E3323" s="68" t="str">
        <f t="shared" si="413"/>
        <v>AD</v>
      </c>
      <c r="F3323" s="68">
        <v>9000966</v>
      </c>
      <c r="G3323" s="68">
        <f t="shared" si="414"/>
        <v>220</v>
      </c>
      <c r="H3323" s="68">
        <f t="shared" si="416"/>
        <v>25</v>
      </c>
      <c r="I3323" s="68" t="str">
        <f t="shared" si="409"/>
        <v>220_25_AD</v>
      </c>
      <c r="J3323" s="60">
        <v>5.5301291839253803</v>
      </c>
      <c r="K3323" s="60">
        <v>57.892268945238698</v>
      </c>
      <c r="L3323" s="60">
        <v>42.992441941963698</v>
      </c>
      <c r="M3323" s="68">
        <v>112</v>
      </c>
      <c r="N3323" s="70">
        <f t="shared" si="410"/>
        <v>0.32471264367816094</v>
      </c>
      <c r="O3323" s="71">
        <v>60535162.639999896</v>
      </c>
      <c r="P3323" s="57">
        <f t="shared" si="411"/>
        <v>1.144155701829107E-2</v>
      </c>
      <c r="Q3323" s="68">
        <v>113</v>
      </c>
      <c r="R3323" s="68">
        <v>220</v>
      </c>
      <c r="S3323" s="72">
        <f t="shared" si="412"/>
        <v>35.471613357042592</v>
      </c>
    </row>
    <row r="3324" spans="1:19" x14ac:dyDescent="0.25">
      <c r="A3324" s="68">
        <f t="shared" si="415"/>
        <v>3322</v>
      </c>
      <c r="B3324" s="68" t="s">
        <v>31</v>
      </c>
      <c r="C3324" s="68" t="s">
        <v>32</v>
      </c>
      <c r="D3324" s="68" t="s">
        <v>2456</v>
      </c>
      <c r="E3324" s="68" t="str">
        <f t="shared" si="413"/>
        <v>AR</v>
      </c>
      <c r="F3324" s="68">
        <v>9000966</v>
      </c>
      <c r="G3324" s="68">
        <f t="shared" si="414"/>
        <v>220</v>
      </c>
      <c r="H3324" s="68">
        <f t="shared" si="416"/>
        <v>25</v>
      </c>
      <c r="I3324" s="68" t="str">
        <f t="shared" si="409"/>
        <v>220_25_AR</v>
      </c>
      <c r="J3324" s="60">
        <v>27.395219332829601</v>
      </c>
      <c r="K3324" s="60">
        <v>36.035206943223997</v>
      </c>
      <c r="L3324" s="60">
        <v>18.856004108807898</v>
      </c>
      <c r="M3324" s="68">
        <v>16</v>
      </c>
      <c r="N3324" s="70">
        <f t="shared" si="410"/>
        <v>3.4482758620689655E-2</v>
      </c>
      <c r="O3324" s="71">
        <v>14599475.33</v>
      </c>
      <c r="P3324" s="57">
        <f t="shared" si="411"/>
        <v>2.7594000270340915E-3</v>
      </c>
      <c r="Q3324" s="68">
        <v>12</v>
      </c>
      <c r="R3324" s="68">
        <v>18</v>
      </c>
      <c r="S3324" s="72">
        <f t="shared" si="412"/>
        <v>27.428810128287164</v>
      </c>
    </row>
    <row r="3325" spans="1:19" x14ac:dyDescent="0.25">
      <c r="A3325" s="68">
        <f t="shared" si="415"/>
        <v>3323</v>
      </c>
      <c r="B3325" s="68" t="s">
        <v>31</v>
      </c>
      <c r="C3325" s="68" t="s">
        <v>32</v>
      </c>
      <c r="D3325" s="68" t="s">
        <v>2860</v>
      </c>
      <c r="E3325" s="68" t="str">
        <f t="shared" si="413"/>
        <v>OP</v>
      </c>
      <c r="F3325" s="68">
        <v>9000966</v>
      </c>
      <c r="G3325" s="68">
        <f t="shared" si="414"/>
        <v>220</v>
      </c>
      <c r="H3325" s="68">
        <f t="shared" si="416"/>
        <v>25</v>
      </c>
      <c r="I3325" s="68" t="str">
        <f t="shared" si="409"/>
        <v>220_25_OP</v>
      </c>
      <c r="J3325" s="60">
        <v>53.1423868959738</v>
      </c>
      <c r="K3325" s="60">
        <v>57.000883559611701</v>
      </c>
      <c r="L3325" s="60">
        <v>22.9022362103772</v>
      </c>
      <c r="M3325" s="68">
        <v>659</v>
      </c>
      <c r="N3325" s="70">
        <f t="shared" si="410"/>
        <v>0.38505747126436779</v>
      </c>
      <c r="O3325" s="71">
        <v>4920547397.5000095</v>
      </c>
      <c r="P3325" s="57">
        <f t="shared" si="411"/>
        <v>0.93001688860582188</v>
      </c>
      <c r="Q3325" s="68">
        <v>134</v>
      </c>
      <c r="R3325" s="68">
        <v>659</v>
      </c>
      <c r="S3325" s="72">
        <f t="shared" si="412"/>
        <v>44.348502221987566</v>
      </c>
    </row>
    <row r="3326" spans="1:19" x14ac:dyDescent="0.25">
      <c r="A3326" s="68">
        <f t="shared" si="415"/>
        <v>3324</v>
      </c>
      <c r="B3326" s="68" t="s">
        <v>31</v>
      </c>
      <c r="C3326" s="68" t="s">
        <v>32</v>
      </c>
      <c r="D3326" s="68" t="s">
        <v>3088</v>
      </c>
      <c r="E3326" s="68" t="str">
        <f t="shared" si="413"/>
        <v>SERV</v>
      </c>
      <c r="F3326" s="69">
        <v>9000966</v>
      </c>
      <c r="G3326" s="68">
        <f t="shared" si="414"/>
        <v>220</v>
      </c>
      <c r="H3326" s="68">
        <f t="shared" si="416"/>
        <v>25</v>
      </c>
      <c r="I3326" s="68" t="str">
        <f t="shared" si="409"/>
        <v>220_25_SERV</v>
      </c>
      <c r="J3326" s="60">
        <v>3.9318944700253802</v>
      </c>
      <c r="K3326" s="60">
        <v>41.315664631027801</v>
      </c>
      <c r="L3326" s="60">
        <v>20.1497750134059</v>
      </c>
      <c r="M3326" s="68">
        <v>44</v>
      </c>
      <c r="N3326" s="70">
        <f t="shared" si="410"/>
        <v>0.10344827586206896</v>
      </c>
      <c r="O3326" s="71">
        <v>43263538.899999902</v>
      </c>
      <c r="P3326" s="57">
        <f t="shared" si="411"/>
        <v>8.1771027870390055E-3</v>
      </c>
      <c r="Q3326" s="68">
        <v>36</v>
      </c>
      <c r="R3326" s="68">
        <v>62</v>
      </c>
      <c r="S3326" s="72">
        <f t="shared" si="412"/>
        <v>21.799111371486362</v>
      </c>
    </row>
    <row r="3327" spans="1:19" x14ac:dyDescent="0.25">
      <c r="A3327" s="68">
        <f t="shared" si="415"/>
        <v>3325</v>
      </c>
      <c r="B3327" s="68" t="s">
        <v>31</v>
      </c>
      <c r="C3327" s="68" t="s">
        <v>32</v>
      </c>
      <c r="D3327" s="68" t="s">
        <v>2893</v>
      </c>
      <c r="E3327" s="68" t="str">
        <f t="shared" si="413"/>
        <v>SOP</v>
      </c>
      <c r="F3327" s="68">
        <v>9000966</v>
      </c>
      <c r="G3327" s="68">
        <f t="shared" si="414"/>
        <v>220</v>
      </c>
      <c r="H3327" s="68">
        <f t="shared" si="416"/>
        <v>25</v>
      </c>
      <c r="I3327" s="68" t="str">
        <f t="shared" si="409"/>
        <v>220_25_SOP</v>
      </c>
      <c r="J3327" s="60">
        <v>32.672067176244703</v>
      </c>
      <c r="K3327" s="60">
        <v>61.079382841949602</v>
      </c>
      <c r="L3327" s="60">
        <v>29.280104054468602</v>
      </c>
      <c r="M3327" s="68">
        <v>136</v>
      </c>
      <c r="N3327" s="70">
        <f t="shared" si="410"/>
        <v>0.15229885057471265</v>
      </c>
      <c r="O3327" s="71">
        <v>251869525.63999999</v>
      </c>
      <c r="P3327" s="57">
        <f t="shared" si="411"/>
        <v>4.7605051561813883E-2</v>
      </c>
      <c r="Q3327" s="68">
        <v>53</v>
      </c>
      <c r="R3327" s="68">
        <v>136</v>
      </c>
      <c r="S3327" s="72">
        <f t="shared" si="412"/>
        <v>41.010518024220971</v>
      </c>
    </row>
    <row r="3328" spans="1:19" x14ac:dyDescent="0.25">
      <c r="A3328" s="68">
        <f t="shared" si="415"/>
        <v>3326</v>
      </c>
      <c r="B3328" s="68" t="s">
        <v>31</v>
      </c>
      <c r="C3328" s="68" t="s">
        <v>1171</v>
      </c>
      <c r="D3328" s="68" t="s">
        <v>2399</v>
      </c>
      <c r="E3328" s="68" t="str">
        <f t="shared" si="413"/>
        <v>AD</v>
      </c>
      <c r="F3328" s="68">
        <v>9000995</v>
      </c>
      <c r="G3328" s="68">
        <f t="shared" si="414"/>
        <v>220</v>
      </c>
      <c r="H3328" s="68">
        <f t="shared" si="416"/>
        <v>26</v>
      </c>
      <c r="I3328" s="68" t="str">
        <f t="shared" si="409"/>
        <v>220_26_AD</v>
      </c>
      <c r="J3328" s="60">
        <v>12.9303421038534</v>
      </c>
      <c r="K3328" s="60">
        <v>26.218641106826599</v>
      </c>
      <c r="L3328" s="60">
        <v>24.1391508754459</v>
      </c>
      <c r="M3328" s="68">
        <v>72</v>
      </c>
      <c r="N3328" s="70">
        <f t="shared" si="410"/>
        <v>0.53846153846153844</v>
      </c>
      <c r="O3328" s="71">
        <v>59938703.539999902</v>
      </c>
      <c r="P3328" s="57">
        <f t="shared" si="411"/>
        <v>0.53759461106203776</v>
      </c>
      <c r="Q3328" s="68">
        <v>42</v>
      </c>
      <c r="R3328" s="68">
        <v>91</v>
      </c>
      <c r="S3328" s="72">
        <f t="shared" si="412"/>
        <v>21.096044695375301</v>
      </c>
    </row>
    <row r="3329" spans="1:19" x14ac:dyDescent="0.25">
      <c r="A3329" s="68">
        <f t="shared" si="415"/>
        <v>3327</v>
      </c>
      <c r="B3329" s="68" t="s">
        <v>31</v>
      </c>
      <c r="C3329" s="68" t="s">
        <v>1171</v>
      </c>
      <c r="D3329" s="68" t="s">
        <v>2456</v>
      </c>
      <c r="E3329" s="68" t="str">
        <f t="shared" si="413"/>
        <v>AR</v>
      </c>
      <c r="F3329" s="68">
        <v>9000995</v>
      </c>
      <c r="G3329" s="68">
        <f t="shared" si="414"/>
        <v>220</v>
      </c>
      <c r="H3329" s="68">
        <f t="shared" si="416"/>
        <v>26</v>
      </c>
      <c r="I3329" s="68" t="str">
        <f t="shared" si="409"/>
        <v>220_26_AR</v>
      </c>
      <c r="J3329" s="60">
        <v>16.107674898052501</v>
      </c>
      <c r="K3329" s="60">
        <v>4.4319284593547801</v>
      </c>
      <c r="L3329" s="60">
        <v>13.9885014559641</v>
      </c>
      <c r="M3329" s="68">
        <v>10</v>
      </c>
      <c r="N3329" s="70">
        <f t="shared" si="410"/>
        <v>0.10256410256410256</v>
      </c>
      <c r="O3329" s="71">
        <v>22192750.120000001</v>
      </c>
      <c r="P3329" s="57">
        <f t="shared" si="411"/>
        <v>0.19904839718791173</v>
      </c>
      <c r="Q3329" s="68">
        <v>8</v>
      </c>
      <c r="R3329" s="68">
        <v>11</v>
      </c>
      <c r="S3329" s="72">
        <f t="shared" si="412"/>
        <v>11.509368271123792</v>
      </c>
    </row>
    <row r="3330" spans="1:19" x14ac:dyDescent="0.25">
      <c r="A3330" s="68">
        <f t="shared" si="415"/>
        <v>3328</v>
      </c>
      <c r="B3330" s="68" t="s">
        <v>31</v>
      </c>
      <c r="C3330" s="68" t="s">
        <v>1171</v>
      </c>
      <c r="D3330" s="68" t="s">
        <v>3088</v>
      </c>
      <c r="E3330" s="68" t="str">
        <f t="shared" si="413"/>
        <v>SERV</v>
      </c>
      <c r="F3330" s="68">
        <v>9000995</v>
      </c>
      <c r="G3330" s="68">
        <f t="shared" si="414"/>
        <v>220</v>
      </c>
      <c r="H3330" s="68">
        <f t="shared" si="416"/>
        <v>26</v>
      </c>
      <c r="I3330" s="68" t="str">
        <f t="shared" si="409"/>
        <v>220_26_SERV</v>
      </c>
      <c r="J3330" s="60">
        <v>4.4736143965193502</v>
      </c>
      <c r="K3330" s="60">
        <v>27.085341314027598</v>
      </c>
      <c r="L3330" s="60">
        <v>20.784226198641001</v>
      </c>
      <c r="M3330" s="68">
        <v>37</v>
      </c>
      <c r="N3330" s="70">
        <f t="shared" si="410"/>
        <v>0.35897435897435898</v>
      </c>
      <c r="O3330" s="71">
        <v>29362788.109999999</v>
      </c>
      <c r="P3330" s="57">
        <f t="shared" si="411"/>
        <v>0.26335699175005051</v>
      </c>
      <c r="Q3330" s="68">
        <v>28</v>
      </c>
      <c r="R3330" s="68">
        <v>46</v>
      </c>
      <c r="S3330" s="72">
        <f t="shared" si="412"/>
        <v>17.447727303062649</v>
      </c>
    </row>
    <row r="3331" spans="1:19" x14ac:dyDescent="0.25">
      <c r="A3331" s="68">
        <f t="shared" si="415"/>
        <v>3329</v>
      </c>
      <c r="B3331" s="68" t="s">
        <v>31</v>
      </c>
      <c r="C3331" s="68" t="s">
        <v>1031</v>
      </c>
      <c r="D3331" s="68" t="s">
        <v>2399</v>
      </c>
      <c r="E3331" s="68" t="str">
        <f t="shared" si="413"/>
        <v>AD</v>
      </c>
      <c r="F3331" s="68">
        <v>9000052</v>
      </c>
      <c r="G3331" s="68">
        <f t="shared" si="414"/>
        <v>220</v>
      </c>
      <c r="H3331" s="68">
        <f t="shared" si="416"/>
        <v>27</v>
      </c>
      <c r="I3331" s="68" t="str">
        <f t="shared" ref="I3331:I3394" si="417">CONCATENATE(G3331,"_",H3331,"_",E3331)</f>
        <v>220_27_AD</v>
      </c>
      <c r="J3331" s="60">
        <v>10.871177506323299</v>
      </c>
      <c r="K3331" s="60">
        <v>39.064213745782098</v>
      </c>
      <c r="L3331" s="60">
        <v>8.9914023365555398</v>
      </c>
      <c r="M3331" s="68">
        <v>46</v>
      </c>
      <c r="N3331" s="70">
        <f t="shared" ref="N3331:N3394" si="418">Q3331/SUMIF($C$3:$C$3832,C3331,$Q$3:$Q$3832)</f>
        <v>0.70491803278688525</v>
      </c>
      <c r="O3331" s="71">
        <v>80804183.689999998</v>
      </c>
      <c r="P3331" s="57">
        <f t="shared" ref="P3331:P3394" si="419">O3331/SUMIF($C$3:$C$3832,C3331,$O$3:$O$3832)</f>
        <v>0.80786393572855808</v>
      </c>
      <c r="Q3331" s="68">
        <v>43</v>
      </c>
      <c r="R3331" s="68">
        <v>73</v>
      </c>
      <c r="S3331" s="72">
        <f t="shared" ref="S3331:S3394" si="420">AVERAGE(J3331:L3331)</f>
        <v>19.642264529553646</v>
      </c>
    </row>
    <row r="3332" spans="1:19" x14ac:dyDescent="0.25">
      <c r="A3332" s="68">
        <f t="shared" si="415"/>
        <v>3330</v>
      </c>
      <c r="B3332" s="68" t="s">
        <v>31</v>
      </c>
      <c r="C3332" s="68" t="s">
        <v>1031</v>
      </c>
      <c r="D3332" s="68" t="s">
        <v>2456</v>
      </c>
      <c r="E3332" s="68" t="str">
        <f t="shared" ref="E3332:E3395" si="421">IF(D3332="Adquisiciones","AD",IF(D3332="Arrendamientos","AR",IF(D3332="Servicios","SERV",IF(D3332="Obra pública","OP",IF(D3332="Servicios relacionados con la OP","SOP","")))))</f>
        <v>AR</v>
      </c>
      <c r="F3332" s="68">
        <v>9000052</v>
      </c>
      <c r="G3332" s="68">
        <f t="shared" ref="G3332:G3395" si="422">IF(B3332&lt;&gt;B3331,G3331+1,G3331)</f>
        <v>220</v>
      </c>
      <c r="H3332" s="68">
        <f t="shared" si="416"/>
        <v>27</v>
      </c>
      <c r="I3332" s="68" t="str">
        <f t="shared" si="417"/>
        <v>220_27_AR</v>
      </c>
      <c r="J3332" s="60">
        <v>31.949756668097798</v>
      </c>
      <c r="K3332" s="60">
        <v>43.532796494577703</v>
      </c>
      <c r="L3332" s="60">
        <v>16.684354497060902</v>
      </c>
      <c r="M3332" s="68">
        <v>6</v>
      </c>
      <c r="N3332" s="70">
        <f t="shared" si="418"/>
        <v>9.8360655737704916E-2</v>
      </c>
      <c r="O3332" s="71">
        <v>8810053.2300000004</v>
      </c>
      <c r="P3332" s="57">
        <f t="shared" si="419"/>
        <v>8.8081135794540633E-2</v>
      </c>
      <c r="Q3332" s="68">
        <v>6</v>
      </c>
      <c r="R3332" s="68">
        <v>11</v>
      </c>
      <c r="S3332" s="72">
        <f t="shared" si="420"/>
        <v>30.72230255324547</v>
      </c>
    </row>
    <row r="3333" spans="1:19" x14ac:dyDescent="0.25">
      <c r="A3333" s="68">
        <f t="shared" ref="A3333:A3396" si="423">A3332+1</f>
        <v>3331</v>
      </c>
      <c r="B3333" s="68" t="s">
        <v>31</v>
      </c>
      <c r="C3333" s="68" t="s">
        <v>1031</v>
      </c>
      <c r="D3333" s="68" t="s">
        <v>3088</v>
      </c>
      <c r="E3333" s="68" t="str">
        <f t="shared" si="421"/>
        <v>SERV</v>
      </c>
      <c r="F3333" s="68">
        <v>9000052</v>
      </c>
      <c r="G3333" s="68">
        <f t="shared" si="422"/>
        <v>220</v>
      </c>
      <c r="H3333" s="68">
        <f t="shared" si="416"/>
        <v>27</v>
      </c>
      <c r="I3333" s="68" t="str">
        <f t="shared" si="417"/>
        <v>220_27_SERV</v>
      </c>
      <c r="J3333" s="60">
        <v>16.164173783736</v>
      </c>
      <c r="K3333" s="60">
        <v>31.099275884613501</v>
      </c>
      <c r="L3333" s="60">
        <v>6.0591053349709103</v>
      </c>
      <c r="M3333" s="68">
        <v>13</v>
      </c>
      <c r="N3333" s="70">
        <f t="shared" si="418"/>
        <v>0.19672131147540983</v>
      </c>
      <c r="O3333" s="71">
        <v>10407784.26</v>
      </c>
      <c r="P3333" s="57">
        <f t="shared" si="419"/>
        <v>0.10405492847690122</v>
      </c>
      <c r="Q3333" s="68">
        <v>12</v>
      </c>
      <c r="R3333" s="68">
        <v>16</v>
      </c>
      <c r="S3333" s="72">
        <f t="shared" si="420"/>
        <v>17.774185001106805</v>
      </c>
    </row>
    <row r="3334" spans="1:19" x14ac:dyDescent="0.25">
      <c r="A3334" s="68">
        <f t="shared" si="423"/>
        <v>3332</v>
      </c>
      <c r="B3334" s="68" t="s">
        <v>31</v>
      </c>
      <c r="C3334" s="68" t="s">
        <v>2605</v>
      </c>
      <c r="D3334" s="68" t="s">
        <v>2860</v>
      </c>
      <c r="E3334" s="68" t="str">
        <f t="shared" si="421"/>
        <v>OP</v>
      </c>
      <c r="F3334" s="68">
        <v>9000984</v>
      </c>
      <c r="G3334" s="68">
        <f t="shared" si="422"/>
        <v>220</v>
      </c>
      <c r="H3334" s="68">
        <f t="shared" si="416"/>
        <v>28</v>
      </c>
      <c r="I3334" s="68" t="str">
        <f t="shared" si="417"/>
        <v>220_28_OP</v>
      </c>
      <c r="J3334" s="60">
        <v>31.492412168739399</v>
      </c>
      <c r="K3334" s="60">
        <v>24.964532287129899</v>
      </c>
      <c r="L3334" s="60">
        <v>51.749934962917798</v>
      </c>
      <c r="M3334" s="68">
        <v>470</v>
      </c>
      <c r="N3334" s="70">
        <f t="shared" si="418"/>
        <v>0.7711598746081505</v>
      </c>
      <c r="O3334" s="71">
        <v>5663300434.6699896</v>
      </c>
      <c r="P3334" s="57">
        <f t="shared" si="419"/>
        <v>0.96469846895754752</v>
      </c>
      <c r="Q3334" s="68">
        <v>246</v>
      </c>
      <c r="R3334" s="68">
        <v>470</v>
      </c>
      <c r="S3334" s="72">
        <f t="shared" si="420"/>
        <v>36.068959806262363</v>
      </c>
    </row>
    <row r="3335" spans="1:19" x14ac:dyDescent="0.25">
      <c r="A3335" s="68">
        <f t="shared" si="423"/>
        <v>3333</v>
      </c>
      <c r="B3335" s="68" t="s">
        <v>31</v>
      </c>
      <c r="C3335" s="68" t="s">
        <v>2605</v>
      </c>
      <c r="D3335" s="68" t="s">
        <v>2893</v>
      </c>
      <c r="E3335" s="68" t="str">
        <f t="shared" si="421"/>
        <v>SOP</v>
      </c>
      <c r="F3335" s="68">
        <v>9000984</v>
      </c>
      <c r="G3335" s="68">
        <f t="shared" si="422"/>
        <v>220</v>
      </c>
      <c r="H3335" s="68">
        <f t="shared" si="416"/>
        <v>28</v>
      </c>
      <c r="I3335" s="68" t="str">
        <f t="shared" si="417"/>
        <v>220_28_SOP</v>
      </c>
      <c r="J3335" s="60">
        <v>24.6144342174371</v>
      </c>
      <c r="K3335" s="60">
        <v>22.554508155662099</v>
      </c>
      <c r="L3335" s="60">
        <v>69.343528899227607</v>
      </c>
      <c r="M3335" s="68">
        <v>104</v>
      </c>
      <c r="N3335" s="70">
        <f t="shared" si="418"/>
        <v>0.22884012539184953</v>
      </c>
      <c r="O3335" s="71">
        <v>207239031.18999901</v>
      </c>
      <c r="P3335" s="57">
        <f t="shared" si="419"/>
        <v>3.5301531042452518E-2</v>
      </c>
      <c r="Q3335" s="68">
        <v>73</v>
      </c>
      <c r="R3335" s="68">
        <v>104</v>
      </c>
      <c r="S3335" s="72">
        <f t="shared" si="420"/>
        <v>38.837490424108935</v>
      </c>
    </row>
    <row r="3336" spans="1:19" x14ac:dyDescent="0.25">
      <c r="A3336" s="68">
        <f t="shared" si="423"/>
        <v>3334</v>
      </c>
      <c r="B3336" s="68" t="s">
        <v>31</v>
      </c>
      <c r="C3336" s="68" t="s">
        <v>1671</v>
      </c>
      <c r="D3336" s="68" t="s">
        <v>2399</v>
      </c>
      <c r="E3336" s="68" t="str">
        <f t="shared" si="421"/>
        <v>AD</v>
      </c>
      <c r="F3336" s="68">
        <v>9000012</v>
      </c>
      <c r="G3336" s="68">
        <f t="shared" si="422"/>
        <v>220</v>
      </c>
      <c r="H3336" s="68">
        <f t="shared" si="416"/>
        <v>29</v>
      </c>
      <c r="I3336" s="68" t="str">
        <f t="shared" si="417"/>
        <v>220_29_AD</v>
      </c>
      <c r="J3336" s="60">
        <v>18.781797871835199</v>
      </c>
      <c r="K3336" s="60">
        <v>41.781359043930898</v>
      </c>
      <c r="L3336" s="60">
        <v>48.490157156429603</v>
      </c>
      <c r="M3336" s="68">
        <v>48</v>
      </c>
      <c r="N3336" s="70">
        <f t="shared" si="418"/>
        <v>0.17889908256880735</v>
      </c>
      <c r="O3336" s="71">
        <v>70275449.480000004</v>
      </c>
      <c r="P3336" s="57">
        <f t="shared" si="419"/>
        <v>1.5001966761940797E-2</v>
      </c>
      <c r="Q3336" s="68">
        <v>39</v>
      </c>
      <c r="R3336" s="68">
        <v>62</v>
      </c>
      <c r="S3336" s="72">
        <f t="shared" si="420"/>
        <v>36.351104690731901</v>
      </c>
    </row>
    <row r="3337" spans="1:19" x14ac:dyDescent="0.25">
      <c r="A3337" s="68">
        <f t="shared" si="423"/>
        <v>3335</v>
      </c>
      <c r="B3337" s="68" t="s">
        <v>31</v>
      </c>
      <c r="C3337" s="68" t="s">
        <v>1671</v>
      </c>
      <c r="D3337" s="68" t="s">
        <v>2456</v>
      </c>
      <c r="E3337" s="68" t="str">
        <f t="shared" si="421"/>
        <v>AR</v>
      </c>
      <c r="F3337" s="68">
        <v>9000012</v>
      </c>
      <c r="G3337" s="68">
        <f t="shared" si="422"/>
        <v>220</v>
      </c>
      <c r="H3337" s="68">
        <f t="shared" ref="H3337:H3400" si="424">IF(B3337&lt;&gt;B3336,1,IF(C3337&lt;&gt;C3336,H3336+1,H3336))</f>
        <v>29</v>
      </c>
      <c r="I3337" s="68" t="str">
        <f t="shared" si="417"/>
        <v>220_29_AR</v>
      </c>
      <c r="J3337" s="60">
        <v>16.703059157198599</v>
      </c>
      <c r="K3337" s="60">
        <v>39.631738745616502</v>
      </c>
      <c r="L3337" s="60">
        <v>53.093349091024798</v>
      </c>
      <c r="M3337" s="68">
        <v>36</v>
      </c>
      <c r="N3337" s="70">
        <f t="shared" si="418"/>
        <v>0.10091743119266056</v>
      </c>
      <c r="O3337" s="71">
        <v>27634778.120000001</v>
      </c>
      <c r="P3337" s="57">
        <f t="shared" si="419"/>
        <v>5.8993009066108477E-3</v>
      </c>
      <c r="Q3337" s="68">
        <v>22</v>
      </c>
      <c r="R3337" s="68">
        <v>36</v>
      </c>
      <c r="S3337" s="72">
        <f t="shared" si="420"/>
        <v>36.476048997946634</v>
      </c>
    </row>
    <row r="3338" spans="1:19" x14ac:dyDescent="0.25">
      <c r="A3338" s="68">
        <f t="shared" si="423"/>
        <v>3336</v>
      </c>
      <c r="B3338" s="68" t="s">
        <v>31</v>
      </c>
      <c r="C3338" s="68" t="s">
        <v>1671</v>
      </c>
      <c r="D3338" s="68" t="s">
        <v>2860</v>
      </c>
      <c r="E3338" s="68" t="str">
        <f t="shared" si="421"/>
        <v>OP</v>
      </c>
      <c r="F3338" s="68">
        <v>9000012</v>
      </c>
      <c r="G3338" s="68">
        <f t="shared" si="422"/>
        <v>220</v>
      </c>
      <c r="H3338" s="68">
        <f t="shared" si="424"/>
        <v>29</v>
      </c>
      <c r="I3338" s="68" t="str">
        <f t="shared" si="417"/>
        <v>220_29_OP</v>
      </c>
      <c r="J3338" s="60">
        <v>29.703446377740001</v>
      </c>
      <c r="K3338" s="60">
        <v>50.744585102878702</v>
      </c>
      <c r="L3338" s="60">
        <v>43.174351671978002</v>
      </c>
      <c r="M3338" s="68">
        <v>384</v>
      </c>
      <c r="N3338" s="70">
        <f t="shared" si="418"/>
        <v>0.44495412844036697</v>
      </c>
      <c r="O3338" s="71">
        <v>4466414316.7299995</v>
      </c>
      <c r="P3338" s="57">
        <f t="shared" si="419"/>
        <v>0.95346240572547625</v>
      </c>
      <c r="Q3338" s="68">
        <v>97</v>
      </c>
      <c r="R3338" s="68">
        <v>384</v>
      </c>
      <c r="S3338" s="72">
        <f t="shared" si="420"/>
        <v>41.207461050865568</v>
      </c>
    </row>
    <row r="3339" spans="1:19" x14ac:dyDescent="0.25">
      <c r="A3339" s="68">
        <f t="shared" si="423"/>
        <v>3337</v>
      </c>
      <c r="B3339" s="68" t="s">
        <v>31</v>
      </c>
      <c r="C3339" s="68" t="s">
        <v>1671</v>
      </c>
      <c r="D3339" s="68" t="s">
        <v>3088</v>
      </c>
      <c r="E3339" s="68" t="str">
        <f t="shared" si="421"/>
        <v>SERV</v>
      </c>
      <c r="F3339" s="68">
        <v>9000012</v>
      </c>
      <c r="G3339" s="68">
        <f t="shared" si="422"/>
        <v>220</v>
      </c>
      <c r="H3339" s="68">
        <f t="shared" si="424"/>
        <v>29</v>
      </c>
      <c r="I3339" s="68" t="str">
        <f t="shared" si="417"/>
        <v>220_29_SERV</v>
      </c>
      <c r="J3339" s="60">
        <v>37.515790794480502</v>
      </c>
      <c r="K3339" s="60">
        <v>68.618512972994495</v>
      </c>
      <c r="L3339" s="60">
        <v>53.510514844741998</v>
      </c>
      <c r="M3339" s="68">
        <v>30</v>
      </c>
      <c r="N3339" s="70">
        <f t="shared" si="418"/>
        <v>0.13761467889908258</v>
      </c>
      <c r="O3339" s="71">
        <v>17091858.93</v>
      </c>
      <c r="P3339" s="57">
        <f t="shared" si="419"/>
        <v>3.6486639568291098E-3</v>
      </c>
      <c r="Q3339" s="68">
        <v>30</v>
      </c>
      <c r="R3339" s="68">
        <v>34</v>
      </c>
      <c r="S3339" s="72">
        <f t="shared" si="420"/>
        <v>53.214939537405662</v>
      </c>
    </row>
    <row r="3340" spans="1:19" x14ac:dyDescent="0.25">
      <c r="A3340" s="68">
        <f t="shared" si="423"/>
        <v>3338</v>
      </c>
      <c r="B3340" s="68" t="s">
        <v>31</v>
      </c>
      <c r="C3340" s="68" t="s">
        <v>1671</v>
      </c>
      <c r="D3340" s="68" t="s">
        <v>2893</v>
      </c>
      <c r="E3340" s="68" t="str">
        <f t="shared" si="421"/>
        <v>SOP</v>
      </c>
      <c r="F3340" s="68">
        <v>9000012</v>
      </c>
      <c r="G3340" s="68">
        <f t="shared" si="422"/>
        <v>220</v>
      </c>
      <c r="H3340" s="68">
        <f t="shared" si="424"/>
        <v>29</v>
      </c>
      <c r="I3340" s="68" t="str">
        <f t="shared" si="417"/>
        <v>220_29_SOP</v>
      </c>
      <c r="J3340" s="60">
        <v>26.956853493331799</v>
      </c>
      <c r="K3340" s="60">
        <v>35.755332556002202</v>
      </c>
      <c r="L3340" s="60">
        <v>49.617101013570398</v>
      </c>
      <c r="M3340" s="68">
        <v>67</v>
      </c>
      <c r="N3340" s="70">
        <f t="shared" si="418"/>
        <v>0.13761467889908258</v>
      </c>
      <c r="O3340" s="71">
        <v>102999353.36499999</v>
      </c>
      <c r="P3340" s="57">
        <f t="shared" si="419"/>
        <v>2.1987662649142901E-2</v>
      </c>
      <c r="Q3340" s="68">
        <v>30</v>
      </c>
      <c r="R3340" s="68">
        <v>67</v>
      </c>
      <c r="S3340" s="72">
        <f t="shared" si="420"/>
        <v>37.443095687634802</v>
      </c>
    </row>
    <row r="3341" spans="1:19" x14ac:dyDescent="0.25">
      <c r="A3341" s="68">
        <f t="shared" si="423"/>
        <v>3339</v>
      </c>
      <c r="B3341" s="68" t="s">
        <v>31</v>
      </c>
      <c r="C3341" s="68" t="s">
        <v>2538</v>
      </c>
      <c r="D3341" s="68" t="s">
        <v>2860</v>
      </c>
      <c r="E3341" s="68" t="str">
        <f t="shared" si="421"/>
        <v>OP</v>
      </c>
      <c r="F3341" s="68">
        <v>9000018</v>
      </c>
      <c r="G3341" s="68">
        <f t="shared" si="422"/>
        <v>220</v>
      </c>
      <c r="H3341" s="68">
        <f t="shared" si="424"/>
        <v>30</v>
      </c>
      <c r="I3341" s="68" t="str">
        <f t="shared" si="417"/>
        <v>220_30_OP</v>
      </c>
      <c r="J3341" s="60">
        <v>42.747606936491898</v>
      </c>
      <c r="K3341" s="60">
        <v>51.540864262209801</v>
      </c>
      <c r="L3341" s="60">
        <v>30.095329330034001</v>
      </c>
      <c r="M3341" s="68">
        <v>267</v>
      </c>
      <c r="N3341" s="70">
        <f t="shared" si="418"/>
        <v>0.8666666666666667</v>
      </c>
      <c r="O3341" s="71">
        <v>1628870231.9299901</v>
      </c>
      <c r="P3341" s="57">
        <f t="shared" si="419"/>
        <v>0.98015684051774288</v>
      </c>
      <c r="Q3341" s="68">
        <v>143</v>
      </c>
      <c r="R3341" s="68">
        <v>268</v>
      </c>
      <c r="S3341" s="72">
        <f t="shared" si="420"/>
        <v>41.461266842911904</v>
      </c>
    </row>
    <row r="3342" spans="1:19" x14ac:dyDescent="0.25">
      <c r="A3342" s="68">
        <f t="shared" si="423"/>
        <v>3340</v>
      </c>
      <c r="B3342" s="68" t="s">
        <v>31</v>
      </c>
      <c r="C3342" s="68" t="s">
        <v>2538</v>
      </c>
      <c r="D3342" s="68" t="s">
        <v>2893</v>
      </c>
      <c r="E3342" s="68" t="str">
        <f t="shared" si="421"/>
        <v>SOP</v>
      </c>
      <c r="F3342" s="68">
        <v>9000018</v>
      </c>
      <c r="G3342" s="68">
        <f t="shared" si="422"/>
        <v>220</v>
      </c>
      <c r="H3342" s="68">
        <f t="shared" si="424"/>
        <v>30</v>
      </c>
      <c r="I3342" s="68" t="str">
        <f t="shared" si="417"/>
        <v>220_30_SOP</v>
      </c>
      <c r="J3342" s="60">
        <v>32.910522065310502</v>
      </c>
      <c r="K3342" s="60">
        <v>49.269020664173802</v>
      </c>
      <c r="L3342" s="60">
        <v>38.031402769584403</v>
      </c>
      <c r="M3342" s="68">
        <v>38</v>
      </c>
      <c r="N3342" s="70">
        <f t="shared" si="418"/>
        <v>0.13333333333333333</v>
      </c>
      <c r="O3342" s="71">
        <v>32976285.48</v>
      </c>
      <c r="P3342" s="57">
        <f t="shared" si="419"/>
        <v>1.9843159482257112E-2</v>
      </c>
      <c r="Q3342" s="68">
        <v>22</v>
      </c>
      <c r="R3342" s="68">
        <v>38</v>
      </c>
      <c r="S3342" s="72">
        <f t="shared" si="420"/>
        <v>40.070315166356231</v>
      </c>
    </row>
    <row r="3343" spans="1:19" x14ac:dyDescent="0.25">
      <c r="A3343" s="68">
        <f t="shared" si="423"/>
        <v>3341</v>
      </c>
      <c r="B3343" s="68" t="s">
        <v>31</v>
      </c>
      <c r="C3343" s="68" t="s">
        <v>583</v>
      </c>
      <c r="D3343" s="68" t="s">
        <v>2399</v>
      </c>
      <c r="E3343" s="68" t="str">
        <f t="shared" si="421"/>
        <v>AD</v>
      </c>
      <c r="F3343" s="68">
        <v>9000971</v>
      </c>
      <c r="G3343" s="68">
        <f t="shared" si="422"/>
        <v>220</v>
      </c>
      <c r="H3343" s="68">
        <f t="shared" si="424"/>
        <v>31</v>
      </c>
      <c r="I3343" s="68" t="str">
        <f t="shared" si="417"/>
        <v>220_31_AD</v>
      </c>
      <c r="J3343" s="60">
        <v>11.677640839760601</v>
      </c>
      <c r="K3343" s="60">
        <v>38.522135743975397</v>
      </c>
      <c r="L3343" s="60">
        <v>32.053722083100901</v>
      </c>
      <c r="M3343" s="68">
        <v>65</v>
      </c>
      <c r="N3343" s="70">
        <f t="shared" si="418"/>
        <v>0.72881355932203384</v>
      </c>
      <c r="O3343" s="71">
        <v>60982344.589999899</v>
      </c>
      <c r="P3343" s="57">
        <f t="shared" si="419"/>
        <v>0.66318713531020668</v>
      </c>
      <c r="Q3343" s="68">
        <v>43</v>
      </c>
      <c r="R3343" s="68">
        <v>88</v>
      </c>
      <c r="S3343" s="72">
        <f t="shared" si="420"/>
        <v>27.417832888945629</v>
      </c>
    </row>
    <row r="3344" spans="1:19" x14ac:dyDescent="0.25">
      <c r="A3344" s="68">
        <f t="shared" si="423"/>
        <v>3342</v>
      </c>
      <c r="B3344" s="68" t="s">
        <v>31</v>
      </c>
      <c r="C3344" s="68" t="s">
        <v>583</v>
      </c>
      <c r="D3344" s="68" t="s">
        <v>3088</v>
      </c>
      <c r="E3344" s="68" t="str">
        <f t="shared" si="421"/>
        <v>SERV</v>
      </c>
      <c r="F3344" s="68">
        <v>9000971</v>
      </c>
      <c r="G3344" s="68">
        <f t="shared" si="422"/>
        <v>220</v>
      </c>
      <c r="H3344" s="68">
        <f t="shared" si="424"/>
        <v>31</v>
      </c>
      <c r="I3344" s="68" t="str">
        <f t="shared" si="417"/>
        <v>220_31_SERV</v>
      </c>
      <c r="J3344" s="60">
        <v>5.85762554022818</v>
      </c>
      <c r="K3344" s="60">
        <v>28.769975785347999</v>
      </c>
      <c r="L3344" s="60">
        <v>18.106726834779501</v>
      </c>
      <c r="M3344" s="68">
        <v>26</v>
      </c>
      <c r="N3344" s="70">
        <f t="shared" si="418"/>
        <v>0.2711864406779661</v>
      </c>
      <c r="O3344" s="71">
        <v>30971104.66</v>
      </c>
      <c r="P3344" s="57">
        <f t="shared" si="419"/>
        <v>0.33681286468979343</v>
      </c>
      <c r="Q3344" s="68">
        <v>16</v>
      </c>
      <c r="R3344" s="68">
        <v>28</v>
      </c>
      <c r="S3344" s="72">
        <f t="shared" si="420"/>
        <v>17.578109386785226</v>
      </c>
    </row>
    <row r="3345" spans="1:19" x14ac:dyDescent="0.25">
      <c r="A3345" s="68">
        <f t="shared" si="423"/>
        <v>3343</v>
      </c>
      <c r="B3345" s="68" t="s">
        <v>31</v>
      </c>
      <c r="C3345" s="68" t="s">
        <v>2576</v>
      </c>
      <c r="D3345" s="68" t="s">
        <v>2860</v>
      </c>
      <c r="E3345" s="68" t="str">
        <f t="shared" si="421"/>
        <v>OP</v>
      </c>
      <c r="F3345" s="68">
        <v>9000938</v>
      </c>
      <c r="G3345" s="68">
        <f t="shared" si="422"/>
        <v>220</v>
      </c>
      <c r="H3345" s="68">
        <f t="shared" si="424"/>
        <v>32</v>
      </c>
      <c r="I3345" s="68" t="str">
        <f t="shared" si="417"/>
        <v>220_32_OP</v>
      </c>
      <c r="J3345" s="60">
        <v>30.387395249684801</v>
      </c>
      <c r="K3345" s="60">
        <v>24.889136916131601</v>
      </c>
      <c r="L3345" s="60">
        <v>45.015465217779003</v>
      </c>
      <c r="M3345" s="68">
        <v>1203</v>
      </c>
      <c r="N3345" s="70">
        <f t="shared" si="418"/>
        <v>0.80952380952380953</v>
      </c>
      <c r="O3345" s="71">
        <v>9546658626.27001</v>
      </c>
      <c r="P3345" s="57">
        <f t="shared" si="419"/>
        <v>0.97416315507289253</v>
      </c>
      <c r="Q3345" s="68">
        <v>442</v>
      </c>
      <c r="R3345" s="68">
        <v>1203</v>
      </c>
      <c r="S3345" s="72">
        <f t="shared" si="420"/>
        <v>33.430665794531798</v>
      </c>
    </row>
    <row r="3346" spans="1:19" x14ac:dyDescent="0.25">
      <c r="A3346" s="68">
        <f t="shared" si="423"/>
        <v>3344</v>
      </c>
      <c r="B3346" s="68" t="s">
        <v>31</v>
      </c>
      <c r="C3346" s="68" t="s">
        <v>2576</v>
      </c>
      <c r="D3346" s="68" t="s">
        <v>2893</v>
      </c>
      <c r="E3346" s="68" t="str">
        <f t="shared" si="421"/>
        <v>SOP</v>
      </c>
      <c r="F3346" s="68">
        <v>9000938</v>
      </c>
      <c r="G3346" s="68">
        <f t="shared" si="422"/>
        <v>220</v>
      </c>
      <c r="H3346" s="68">
        <f t="shared" si="424"/>
        <v>32</v>
      </c>
      <c r="I3346" s="68" t="str">
        <f t="shared" si="417"/>
        <v>220_32_SOP</v>
      </c>
      <c r="J3346" s="60">
        <v>30.553075170238799</v>
      </c>
      <c r="K3346" s="60">
        <v>34.6552895825306</v>
      </c>
      <c r="L3346" s="60">
        <v>45.335002304518902</v>
      </c>
      <c r="M3346" s="68">
        <v>233</v>
      </c>
      <c r="N3346" s="70">
        <f t="shared" si="418"/>
        <v>0.19047619047619047</v>
      </c>
      <c r="O3346" s="71">
        <v>253197359.41</v>
      </c>
      <c r="P3346" s="57">
        <f t="shared" si="419"/>
        <v>2.5836844927107434E-2</v>
      </c>
      <c r="Q3346" s="68">
        <v>104</v>
      </c>
      <c r="R3346" s="68">
        <v>233</v>
      </c>
      <c r="S3346" s="72">
        <f t="shared" si="420"/>
        <v>36.847789019096098</v>
      </c>
    </row>
    <row r="3347" spans="1:19" x14ac:dyDescent="0.25">
      <c r="A3347" s="68">
        <f t="shared" si="423"/>
        <v>3345</v>
      </c>
      <c r="B3347" s="68" t="s">
        <v>31</v>
      </c>
      <c r="C3347" s="68" t="s">
        <v>2052</v>
      </c>
      <c r="D3347" s="68" t="s">
        <v>2399</v>
      </c>
      <c r="E3347" s="68" t="str">
        <f t="shared" si="421"/>
        <v>AD</v>
      </c>
      <c r="F3347" s="68">
        <v>9000956</v>
      </c>
      <c r="G3347" s="68">
        <f t="shared" si="422"/>
        <v>220</v>
      </c>
      <c r="H3347" s="68">
        <f t="shared" si="424"/>
        <v>33</v>
      </c>
      <c r="I3347" s="68" t="str">
        <f t="shared" si="417"/>
        <v>220_33_AD</v>
      </c>
      <c r="J3347" s="60">
        <v>13.697504621153801</v>
      </c>
      <c r="K3347" s="60">
        <v>32.998367231008501</v>
      </c>
      <c r="L3347" s="60">
        <v>39.5659296138911</v>
      </c>
      <c r="M3347" s="68">
        <v>48</v>
      </c>
      <c r="N3347" s="70">
        <f t="shared" si="418"/>
        <v>0.68085106382978722</v>
      </c>
      <c r="O3347" s="71">
        <v>210835391.03999999</v>
      </c>
      <c r="P3347" s="57">
        <f t="shared" si="419"/>
        <v>0.83904400923861433</v>
      </c>
      <c r="Q3347" s="68">
        <v>32</v>
      </c>
      <c r="R3347" s="68">
        <v>62</v>
      </c>
      <c r="S3347" s="72">
        <f t="shared" si="420"/>
        <v>28.7539338220178</v>
      </c>
    </row>
    <row r="3348" spans="1:19" x14ac:dyDescent="0.25">
      <c r="A3348" s="68">
        <f t="shared" si="423"/>
        <v>3346</v>
      </c>
      <c r="B3348" s="68" t="s">
        <v>31</v>
      </c>
      <c r="C3348" s="68" t="s">
        <v>2052</v>
      </c>
      <c r="D3348" s="68" t="s">
        <v>2456</v>
      </c>
      <c r="E3348" s="68" t="str">
        <f t="shared" si="421"/>
        <v>AR</v>
      </c>
      <c r="F3348" s="68">
        <v>9000956</v>
      </c>
      <c r="G3348" s="68">
        <f t="shared" si="422"/>
        <v>220</v>
      </c>
      <c r="H3348" s="68">
        <f t="shared" si="424"/>
        <v>33</v>
      </c>
      <c r="I3348" s="68" t="str">
        <f t="shared" si="417"/>
        <v>220_33_AR</v>
      </c>
      <c r="J3348" s="60">
        <v>42.891122765067301</v>
      </c>
      <c r="K3348" s="60">
        <v>18.918183549642102</v>
      </c>
      <c r="L3348" s="60">
        <v>23.429093549064302</v>
      </c>
      <c r="M3348" s="68">
        <v>3</v>
      </c>
      <c r="N3348" s="70">
        <f t="shared" si="418"/>
        <v>4.2553191489361701E-2</v>
      </c>
      <c r="O3348" s="71">
        <v>16204827.59</v>
      </c>
      <c r="P3348" s="57">
        <f t="shared" si="419"/>
        <v>6.4488999892596557E-2</v>
      </c>
      <c r="Q3348" s="68">
        <v>2</v>
      </c>
      <c r="R3348" s="68">
        <v>3</v>
      </c>
      <c r="S3348" s="72">
        <f t="shared" si="420"/>
        <v>28.412799954591236</v>
      </c>
    </row>
    <row r="3349" spans="1:19" x14ac:dyDescent="0.25">
      <c r="A3349" s="68">
        <f t="shared" si="423"/>
        <v>3347</v>
      </c>
      <c r="B3349" s="68" t="s">
        <v>31</v>
      </c>
      <c r="C3349" s="68" t="s">
        <v>2052</v>
      </c>
      <c r="D3349" s="68" t="s">
        <v>3088</v>
      </c>
      <c r="E3349" s="68" t="str">
        <f t="shared" si="421"/>
        <v>SERV</v>
      </c>
      <c r="F3349" s="68">
        <v>9000956</v>
      </c>
      <c r="G3349" s="68">
        <f t="shared" si="422"/>
        <v>220</v>
      </c>
      <c r="H3349" s="68">
        <f t="shared" si="424"/>
        <v>33</v>
      </c>
      <c r="I3349" s="68" t="str">
        <f t="shared" si="417"/>
        <v>220_33_SERV</v>
      </c>
      <c r="J3349" s="60">
        <v>21.802400517342001</v>
      </c>
      <c r="K3349" s="60">
        <v>35.96993955944</v>
      </c>
      <c r="L3349" s="60">
        <v>19.296552016032798</v>
      </c>
      <c r="M3349" s="68">
        <v>14</v>
      </c>
      <c r="N3349" s="70">
        <f t="shared" si="418"/>
        <v>0.27659574468085107</v>
      </c>
      <c r="O3349" s="71">
        <v>24240272.879999999</v>
      </c>
      <c r="P3349" s="57">
        <f t="shared" si="419"/>
        <v>9.6466990868789071E-2</v>
      </c>
      <c r="Q3349" s="68">
        <v>13</v>
      </c>
      <c r="R3349" s="68">
        <v>22</v>
      </c>
      <c r="S3349" s="72">
        <f t="shared" si="420"/>
        <v>25.68963069760493</v>
      </c>
    </row>
    <row r="3350" spans="1:19" x14ac:dyDescent="0.25">
      <c r="A3350" s="68">
        <f t="shared" si="423"/>
        <v>3348</v>
      </c>
      <c r="B3350" s="68" t="s">
        <v>31</v>
      </c>
      <c r="C3350" s="68" t="s">
        <v>1881</v>
      </c>
      <c r="D3350" s="68" t="s">
        <v>2399</v>
      </c>
      <c r="E3350" s="68" t="str">
        <f t="shared" si="421"/>
        <v>AD</v>
      </c>
      <c r="F3350" s="68">
        <v>9000989</v>
      </c>
      <c r="G3350" s="68">
        <f t="shared" si="422"/>
        <v>220</v>
      </c>
      <c r="H3350" s="68">
        <f t="shared" si="424"/>
        <v>34</v>
      </c>
      <c r="I3350" s="68" t="str">
        <f t="shared" si="417"/>
        <v>220_34_AD</v>
      </c>
      <c r="J3350" s="60">
        <v>42.664501511448499</v>
      </c>
      <c r="K3350" s="60">
        <v>68.224285895357397</v>
      </c>
      <c r="L3350" s="60">
        <v>57.011159334524102</v>
      </c>
      <c r="M3350" s="68">
        <v>55</v>
      </c>
      <c r="N3350" s="70">
        <f t="shared" si="418"/>
        <v>0.15765765765765766</v>
      </c>
      <c r="O3350" s="71">
        <v>293305176.50999999</v>
      </c>
      <c r="P3350" s="57">
        <f t="shared" si="419"/>
        <v>0.31645423921546906</v>
      </c>
      <c r="Q3350" s="68">
        <v>35</v>
      </c>
      <c r="R3350" s="68">
        <v>56</v>
      </c>
      <c r="S3350" s="72">
        <f t="shared" si="420"/>
        <v>55.966648913776673</v>
      </c>
    </row>
    <row r="3351" spans="1:19" x14ac:dyDescent="0.25">
      <c r="A3351" s="68">
        <f t="shared" si="423"/>
        <v>3349</v>
      </c>
      <c r="B3351" s="68" t="s">
        <v>31</v>
      </c>
      <c r="C3351" s="68" t="s">
        <v>1881</v>
      </c>
      <c r="D3351" s="68" t="s">
        <v>3088</v>
      </c>
      <c r="E3351" s="68" t="str">
        <f t="shared" si="421"/>
        <v>SERV</v>
      </c>
      <c r="F3351" s="68">
        <v>9000989</v>
      </c>
      <c r="G3351" s="68">
        <f t="shared" si="422"/>
        <v>220</v>
      </c>
      <c r="H3351" s="68">
        <f t="shared" si="424"/>
        <v>34</v>
      </c>
      <c r="I3351" s="68" t="str">
        <f t="shared" si="417"/>
        <v>220_34_SERV</v>
      </c>
      <c r="J3351" s="60">
        <v>40.0221439344595</v>
      </c>
      <c r="K3351" s="60">
        <v>65.197766567464399</v>
      </c>
      <c r="L3351" s="60">
        <v>51.788707581544799</v>
      </c>
      <c r="M3351" s="68">
        <v>439</v>
      </c>
      <c r="N3351" s="70">
        <f t="shared" si="418"/>
        <v>0.84234234234234229</v>
      </c>
      <c r="O3351" s="71">
        <v>633543448.546</v>
      </c>
      <c r="P3351" s="57">
        <f t="shared" si="419"/>
        <v>0.683545760784531</v>
      </c>
      <c r="Q3351" s="68">
        <v>187</v>
      </c>
      <c r="R3351" s="68">
        <v>444</v>
      </c>
      <c r="S3351" s="72">
        <f t="shared" si="420"/>
        <v>52.336206027822897</v>
      </c>
    </row>
    <row r="3352" spans="1:19" x14ac:dyDescent="0.25">
      <c r="A3352" s="68">
        <f t="shared" si="423"/>
        <v>3350</v>
      </c>
      <c r="B3352" s="68" t="s">
        <v>31</v>
      </c>
      <c r="C3352" s="68" t="s">
        <v>2929</v>
      </c>
      <c r="D3352" s="68" t="s">
        <v>3088</v>
      </c>
      <c r="E3352" s="68" t="str">
        <f t="shared" si="421"/>
        <v>SERV</v>
      </c>
      <c r="F3352" s="68">
        <v>9000937</v>
      </c>
      <c r="G3352" s="68">
        <f t="shared" si="422"/>
        <v>220</v>
      </c>
      <c r="H3352" s="68">
        <f t="shared" si="424"/>
        <v>35</v>
      </c>
      <c r="I3352" s="68" t="str">
        <f t="shared" si="417"/>
        <v>220_35_SERV</v>
      </c>
      <c r="J3352" s="60">
        <v>16.806586332995501</v>
      </c>
      <c r="K3352" s="60">
        <v>63.463472724150598</v>
      </c>
      <c r="L3352" s="60">
        <v>47.484307772160797</v>
      </c>
      <c r="M3352" s="68">
        <v>49</v>
      </c>
      <c r="N3352" s="70">
        <f t="shared" si="418"/>
        <v>1</v>
      </c>
      <c r="O3352" s="71">
        <v>5756337152.8699999</v>
      </c>
      <c r="P3352" s="57">
        <f t="shared" si="419"/>
        <v>1</v>
      </c>
      <c r="Q3352" s="68">
        <v>36</v>
      </c>
      <c r="R3352" s="68">
        <v>69</v>
      </c>
      <c r="S3352" s="72">
        <f t="shared" si="420"/>
        <v>42.584788943102296</v>
      </c>
    </row>
    <row r="3353" spans="1:19" x14ac:dyDescent="0.25">
      <c r="A3353" s="68">
        <f t="shared" si="423"/>
        <v>3351</v>
      </c>
      <c r="B3353" s="68" t="s">
        <v>31</v>
      </c>
      <c r="C3353" s="68" t="s">
        <v>2457</v>
      </c>
      <c r="D3353" s="68" t="s">
        <v>2860</v>
      </c>
      <c r="E3353" s="68" t="str">
        <f t="shared" si="421"/>
        <v>OP</v>
      </c>
      <c r="F3353" s="68">
        <v>9000024</v>
      </c>
      <c r="G3353" s="68">
        <f t="shared" si="422"/>
        <v>220</v>
      </c>
      <c r="H3353" s="68">
        <f t="shared" si="424"/>
        <v>36</v>
      </c>
      <c r="I3353" s="68" t="str">
        <f t="shared" si="417"/>
        <v>220_36_OP</v>
      </c>
      <c r="J3353" s="60">
        <v>9.4030469504658907</v>
      </c>
      <c r="K3353" s="60">
        <v>57.126021731965302</v>
      </c>
      <c r="L3353" s="60">
        <v>30.800819716767201</v>
      </c>
      <c r="M3353" s="68">
        <v>796</v>
      </c>
      <c r="N3353" s="70">
        <f t="shared" si="418"/>
        <v>0.73498233215547704</v>
      </c>
      <c r="O3353" s="71">
        <v>6046055086.9279099</v>
      </c>
      <c r="P3353" s="57">
        <f t="shared" si="419"/>
        <v>0.94034504005004049</v>
      </c>
      <c r="Q3353" s="68">
        <v>208</v>
      </c>
      <c r="R3353" s="68">
        <v>796</v>
      </c>
      <c r="S3353" s="72">
        <f t="shared" si="420"/>
        <v>32.443296133066127</v>
      </c>
    </row>
    <row r="3354" spans="1:19" x14ac:dyDescent="0.25">
      <c r="A3354" s="68">
        <f t="shared" si="423"/>
        <v>3352</v>
      </c>
      <c r="B3354" s="68" t="s">
        <v>31</v>
      </c>
      <c r="C3354" s="68" t="s">
        <v>2457</v>
      </c>
      <c r="D3354" s="68" t="s">
        <v>2893</v>
      </c>
      <c r="E3354" s="68" t="str">
        <f t="shared" si="421"/>
        <v>SOP</v>
      </c>
      <c r="F3354" s="68">
        <v>9000024</v>
      </c>
      <c r="G3354" s="68">
        <f t="shared" si="422"/>
        <v>220</v>
      </c>
      <c r="H3354" s="68">
        <f t="shared" si="424"/>
        <v>36</v>
      </c>
      <c r="I3354" s="68" t="str">
        <f t="shared" si="417"/>
        <v>220_36_SOP</v>
      </c>
      <c r="J3354" s="60">
        <v>20.999280987074599</v>
      </c>
      <c r="K3354" s="60">
        <v>53.236349195178299</v>
      </c>
      <c r="L3354" s="60">
        <v>60.6427085121095</v>
      </c>
      <c r="M3354" s="68">
        <v>339</v>
      </c>
      <c r="N3354" s="70">
        <f t="shared" si="418"/>
        <v>0.26501766784452296</v>
      </c>
      <c r="O3354" s="71">
        <v>383558330.93641901</v>
      </c>
      <c r="P3354" s="57">
        <f t="shared" si="419"/>
        <v>5.9654959949959542E-2</v>
      </c>
      <c r="Q3354" s="68">
        <v>75</v>
      </c>
      <c r="R3354" s="68">
        <v>342</v>
      </c>
      <c r="S3354" s="72">
        <f t="shared" si="420"/>
        <v>44.95944623145413</v>
      </c>
    </row>
    <row r="3355" spans="1:19" x14ac:dyDescent="0.25">
      <c r="A3355" s="68">
        <f t="shared" si="423"/>
        <v>3353</v>
      </c>
      <c r="B3355" s="68" t="s">
        <v>31</v>
      </c>
      <c r="C3355" s="68" t="s">
        <v>790</v>
      </c>
      <c r="D3355" s="68" t="s">
        <v>2399</v>
      </c>
      <c r="E3355" s="68" t="str">
        <f t="shared" si="421"/>
        <v>AD</v>
      </c>
      <c r="F3355" s="68">
        <v>9000965</v>
      </c>
      <c r="G3355" s="68">
        <f t="shared" si="422"/>
        <v>220</v>
      </c>
      <c r="H3355" s="68">
        <f t="shared" si="424"/>
        <v>37</v>
      </c>
      <c r="I3355" s="68" t="str">
        <f t="shared" si="417"/>
        <v>220_37_AD</v>
      </c>
      <c r="J3355" s="60">
        <v>30.300276434895199</v>
      </c>
      <c r="K3355" s="60">
        <v>45.9411049669053</v>
      </c>
      <c r="L3355" s="60">
        <v>65.025310701080102</v>
      </c>
      <c r="M3355" s="68">
        <v>78</v>
      </c>
      <c r="N3355" s="70">
        <f t="shared" si="418"/>
        <v>0.59420289855072461</v>
      </c>
      <c r="O3355" s="71">
        <v>186359694.542</v>
      </c>
      <c r="P3355" s="57">
        <f t="shared" si="419"/>
        <v>0.80643737226342382</v>
      </c>
      <c r="Q3355" s="68">
        <v>41</v>
      </c>
      <c r="R3355" s="68">
        <v>79</v>
      </c>
      <c r="S3355" s="72">
        <f t="shared" si="420"/>
        <v>47.088897367626863</v>
      </c>
    </row>
    <row r="3356" spans="1:19" x14ac:dyDescent="0.25">
      <c r="A3356" s="68">
        <f t="shared" si="423"/>
        <v>3354</v>
      </c>
      <c r="B3356" s="68" t="s">
        <v>31</v>
      </c>
      <c r="C3356" s="68" t="s">
        <v>790</v>
      </c>
      <c r="D3356" s="68" t="s">
        <v>2456</v>
      </c>
      <c r="E3356" s="68" t="str">
        <f t="shared" si="421"/>
        <v>AR</v>
      </c>
      <c r="F3356" s="68">
        <v>9000965</v>
      </c>
      <c r="G3356" s="68">
        <f t="shared" si="422"/>
        <v>220</v>
      </c>
      <c r="H3356" s="68">
        <f t="shared" si="424"/>
        <v>37</v>
      </c>
      <c r="I3356" s="68" t="str">
        <f t="shared" si="417"/>
        <v>220_37_AR</v>
      </c>
      <c r="J3356" s="60">
        <v>20.889217261871099</v>
      </c>
      <c r="K3356" s="60">
        <v>60.167594800800998</v>
      </c>
      <c r="L3356" s="60">
        <v>49.803307675590702</v>
      </c>
      <c r="M3356" s="68">
        <v>41</v>
      </c>
      <c r="N3356" s="70">
        <f t="shared" si="418"/>
        <v>0.2318840579710145</v>
      </c>
      <c r="O3356" s="71">
        <v>21467802.419999901</v>
      </c>
      <c r="P3356" s="57">
        <f t="shared" si="419"/>
        <v>9.2897974609812292E-2</v>
      </c>
      <c r="Q3356" s="68">
        <v>16</v>
      </c>
      <c r="R3356" s="68">
        <v>41</v>
      </c>
      <c r="S3356" s="72">
        <f t="shared" si="420"/>
        <v>43.620039912754265</v>
      </c>
    </row>
    <row r="3357" spans="1:19" x14ac:dyDescent="0.25">
      <c r="A3357" s="68">
        <f t="shared" si="423"/>
        <v>3355</v>
      </c>
      <c r="B3357" s="68" t="s">
        <v>31</v>
      </c>
      <c r="C3357" s="68" t="s">
        <v>790</v>
      </c>
      <c r="D3357" s="68" t="s">
        <v>3088</v>
      </c>
      <c r="E3357" s="68" t="str">
        <f t="shared" si="421"/>
        <v>SERV</v>
      </c>
      <c r="F3357" s="68">
        <v>9000965</v>
      </c>
      <c r="G3357" s="68">
        <f t="shared" si="422"/>
        <v>220</v>
      </c>
      <c r="H3357" s="68">
        <f t="shared" si="424"/>
        <v>37</v>
      </c>
      <c r="I3357" s="68" t="str">
        <f t="shared" si="417"/>
        <v>220_37_SERV</v>
      </c>
      <c r="J3357" s="60">
        <v>31.449986508402802</v>
      </c>
      <c r="K3357" s="60">
        <v>49.820879371433698</v>
      </c>
      <c r="L3357" s="60">
        <v>39.602484967842699</v>
      </c>
      <c r="M3357" s="68">
        <v>19</v>
      </c>
      <c r="N3357" s="70">
        <f t="shared" si="418"/>
        <v>0.17391304347826086</v>
      </c>
      <c r="O3357" s="71">
        <v>23262604.949999999</v>
      </c>
      <c r="P3357" s="57">
        <f t="shared" si="419"/>
        <v>0.10066465312676395</v>
      </c>
      <c r="Q3357" s="68">
        <v>12</v>
      </c>
      <c r="R3357" s="68">
        <v>19</v>
      </c>
      <c r="S3357" s="72">
        <f t="shared" si="420"/>
        <v>40.291116949226399</v>
      </c>
    </row>
    <row r="3358" spans="1:19" x14ac:dyDescent="0.25">
      <c r="A3358" s="68">
        <f t="shared" si="423"/>
        <v>3356</v>
      </c>
      <c r="B3358" s="68" t="s">
        <v>31</v>
      </c>
      <c r="C3358" s="68" t="s">
        <v>1578</v>
      </c>
      <c r="D3358" s="68" t="s">
        <v>2399</v>
      </c>
      <c r="E3358" s="68" t="str">
        <f t="shared" si="421"/>
        <v>AD</v>
      </c>
      <c r="F3358" s="68">
        <v>9000949</v>
      </c>
      <c r="G3358" s="68">
        <f t="shared" si="422"/>
        <v>220</v>
      </c>
      <c r="H3358" s="68">
        <f t="shared" si="424"/>
        <v>38</v>
      </c>
      <c r="I3358" s="68" t="str">
        <f t="shared" si="417"/>
        <v>220_38_AD</v>
      </c>
      <c r="J3358" s="60">
        <v>12.507375793931599</v>
      </c>
      <c r="K3358" s="60">
        <v>33.269584320698897</v>
      </c>
      <c r="L3358" s="60">
        <v>45.879183911979403</v>
      </c>
      <c r="M3358" s="68">
        <v>75</v>
      </c>
      <c r="N3358" s="70">
        <f t="shared" si="418"/>
        <v>0.4935064935064935</v>
      </c>
      <c r="O3358" s="71">
        <v>146221137.44999999</v>
      </c>
      <c r="P3358" s="57">
        <f t="shared" si="419"/>
        <v>0.57238975053899988</v>
      </c>
      <c r="Q3358" s="68">
        <v>38</v>
      </c>
      <c r="R3358" s="68">
        <v>111</v>
      </c>
      <c r="S3358" s="72">
        <f t="shared" si="420"/>
        <v>30.552048008869964</v>
      </c>
    </row>
    <row r="3359" spans="1:19" x14ac:dyDescent="0.25">
      <c r="A3359" s="68">
        <f t="shared" si="423"/>
        <v>3357</v>
      </c>
      <c r="B3359" s="68" t="s">
        <v>31</v>
      </c>
      <c r="C3359" s="68" t="s">
        <v>1578</v>
      </c>
      <c r="D3359" s="68" t="s">
        <v>2456</v>
      </c>
      <c r="E3359" s="68" t="str">
        <f t="shared" si="421"/>
        <v>AR</v>
      </c>
      <c r="F3359" s="68">
        <v>9000949</v>
      </c>
      <c r="G3359" s="68">
        <f t="shared" si="422"/>
        <v>220</v>
      </c>
      <c r="H3359" s="68">
        <f t="shared" si="424"/>
        <v>38</v>
      </c>
      <c r="I3359" s="68" t="str">
        <f t="shared" si="417"/>
        <v>220_38_AR</v>
      </c>
      <c r="J3359" s="60">
        <v>24.520499610680201</v>
      </c>
      <c r="K3359" s="60">
        <v>49.150836066881602</v>
      </c>
      <c r="L3359" s="60">
        <v>49.294069046483699</v>
      </c>
      <c r="M3359" s="68">
        <v>10</v>
      </c>
      <c r="N3359" s="70">
        <f t="shared" si="418"/>
        <v>0.12987012987012986</v>
      </c>
      <c r="O3359" s="71">
        <v>53178200.689999998</v>
      </c>
      <c r="P3359" s="57">
        <f t="shared" si="419"/>
        <v>0.20816865165934306</v>
      </c>
      <c r="Q3359" s="68">
        <v>10</v>
      </c>
      <c r="R3359" s="68">
        <v>20</v>
      </c>
      <c r="S3359" s="72">
        <f t="shared" si="420"/>
        <v>40.9884682413485</v>
      </c>
    </row>
    <row r="3360" spans="1:19" x14ac:dyDescent="0.25">
      <c r="A3360" s="68">
        <f t="shared" si="423"/>
        <v>3358</v>
      </c>
      <c r="B3360" s="68" t="s">
        <v>31</v>
      </c>
      <c r="C3360" s="68" t="s">
        <v>1578</v>
      </c>
      <c r="D3360" s="68" t="s">
        <v>3088</v>
      </c>
      <c r="E3360" s="68" t="str">
        <f t="shared" si="421"/>
        <v>SERV</v>
      </c>
      <c r="F3360" s="68">
        <v>9000949</v>
      </c>
      <c r="G3360" s="68">
        <f t="shared" si="422"/>
        <v>220</v>
      </c>
      <c r="H3360" s="68">
        <f t="shared" si="424"/>
        <v>38</v>
      </c>
      <c r="I3360" s="68" t="str">
        <f t="shared" si="417"/>
        <v>220_38_SERV</v>
      </c>
      <c r="J3360" s="60">
        <v>10.8544100681177</v>
      </c>
      <c r="K3360" s="60">
        <v>53.059456611307098</v>
      </c>
      <c r="L3360" s="60">
        <v>33.1928382018598</v>
      </c>
      <c r="M3360" s="68">
        <v>47</v>
      </c>
      <c r="N3360" s="70">
        <f t="shared" si="418"/>
        <v>0.37662337662337664</v>
      </c>
      <c r="O3360" s="71">
        <v>56057957.019999899</v>
      </c>
      <c r="P3360" s="57">
        <f t="shared" si="419"/>
        <v>0.21944159780165709</v>
      </c>
      <c r="Q3360" s="68">
        <v>29</v>
      </c>
      <c r="R3360" s="68">
        <v>71</v>
      </c>
      <c r="S3360" s="72">
        <f t="shared" si="420"/>
        <v>32.368901627094864</v>
      </c>
    </row>
    <row r="3361" spans="1:19" x14ac:dyDescent="0.25">
      <c r="A3361" s="68">
        <f t="shared" si="423"/>
        <v>3359</v>
      </c>
      <c r="B3361" s="68" t="s">
        <v>31</v>
      </c>
      <c r="C3361" s="68" t="s">
        <v>133</v>
      </c>
      <c r="D3361" s="68" t="s">
        <v>2399</v>
      </c>
      <c r="E3361" s="68" t="str">
        <f t="shared" si="421"/>
        <v>AD</v>
      </c>
      <c r="F3361" s="68">
        <v>9000974</v>
      </c>
      <c r="G3361" s="68">
        <f t="shared" si="422"/>
        <v>220</v>
      </c>
      <c r="H3361" s="68">
        <f t="shared" si="424"/>
        <v>39</v>
      </c>
      <c r="I3361" s="68" t="str">
        <f t="shared" si="417"/>
        <v>220_39_AD</v>
      </c>
      <c r="J3361" s="60">
        <v>27.089432408295899</v>
      </c>
      <c r="K3361" s="60">
        <v>34.766219485811099</v>
      </c>
      <c r="L3361" s="60">
        <v>35.364300521278999</v>
      </c>
      <c r="M3361" s="68">
        <v>51</v>
      </c>
      <c r="N3361" s="70">
        <f t="shared" si="418"/>
        <v>0.48717948717948717</v>
      </c>
      <c r="O3361" s="71">
        <v>56396513.479999997</v>
      </c>
      <c r="P3361" s="57">
        <f t="shared" si="419"/>
        <v>0.41002660514353434</v>
      </c>
      <c r="Q3361" s="68">
        <v>38</v>
      </c>
      <c r="R3361" s="68">
        <v>61</v>
      </c>
      <c r="S3361" s="72">
        <f t="shared" si="420"/>
        <v>32.406650805128663</v>
      </c>
    </row>
    <row r="3362" spans="1:19" x14ac:dyDescent="0.25">
      <c r="A3362" s="68">
        <f t="shared" si="423"/>
        <v>3360</v>
      </c>
      <c r="B3362" s="68" t="s">
        <v>31</v>
      </c>
      <c r="C3362" s="68" t="s">
        <v>133</v>
      </c>
      <c r="D3362" s="68" t="s">
        <v>3088</v>
      </c>
      <c r="E3362" s="68" t="str">
        <f t="shared" si="421"/>
        <v>SERV</v>
      </c>
      <c r="F3362" s="68">
        <v>9000974</v>
      </c>
      <c r="G3362" s="68">
        <f t="shared" si="422"/>
        <v>220</v>
      </c>
      <c r="H3362" s="68">
        <f t="shared" si="424"/>
        <v>39</v>
      </c>
      <c r="I3362" s="68" t="str">
        <f t="shared" si="417"/>
        <v>220_39_SERV</v>
      </c>
      <c r="J3362" s="60">
        <v>25.9412920930647</v>
      </c>
      <c r="K3362" s="60">
        <v>32.697696584236297</v>
      </c>
      <c r="L3362" s="60">
        <v>21.588273715258701</v>
      </c>
      <c r="M3362" s="68">
        <v>53</v>
      </c>
      <c r="N3362" s="70">
        <f t="shared" si="418"/>
        <v>0.51282051282051277</v>
      </c>
      <c r="O3362" s="71">
        <v>81147033.139999896</v>
      </c>
      <c r="P3362" s="57">
        <f t="shared" si="419"/>
        <v>0.58997339485646572</v>
      </c>
      <c r="Q3362" s="68">
        <v>40</v>
      </c>
      <c r="R3362" s="68">
        <v>81</v>
      </c>
      <c r="S3362" s="72">
        <f t="shared" si="420"/>
        <v>26.742420797519902</v>
      </c>
    </row>
    <row r="3363" spans="1:19" x14ac:dyDescent="0.25">
      <c r="A3363" s="68">
        <f t="shared" si="423"/>
        <v>3361</v>
      </c>
      <c r="B3363" s="68" t="s">
        <v>31</v>
      </c>
      <c r="C3363" s="68" t="s">
        <v>1649</v>
      </c>
      <c r="D3363" s="68" t="s">
        <v>2399</v>
      </c>
      <c r="E3363" s="68" t="str">
        <f t="shared" si="421"/>
        <v>AD</v>
      </c>
      <c r="F3363" s="68">
        <v>9000993</v>
      </c>
      <c r="G3363" s="68">
        <f t="shared" si="422"/>
        <v>220</v>
      </c>
      <c r="H3363" s="68">
        <f t="shared" si="424"/>
        <v>40</v>
      </c>
      <c r="I3363" s="68" t="str">
        <f t="shared" si="417"/>
        <v>220_40_AD</v>
      </c>
      <c r="J3363" s="60">
        <v>11.6863680436458</v>
      </c>
      <c r="K3363" s="60">
        <v>23.653793192513302</v>
      </c>
      <c r="L3363" s="60">
        <v>21.557884694662999</v>
      </c>
      <c r="M3363" s="68">
        <v>68</v>
      </c>
      <c r="N3363" s="70">
        <f t="shared" si="418"/>
        <v>0.66666666666666663</v>
      </c>
      <c r="O3363" s="71">
        <v>144661608.25999999</v>
      </c>
      <c r="P3363" s="57">
        <f t="shared" si="419"/>
        <v>0.55819827150847789</v>
      </c>
      <c r="Q3363" s="68">
        <v>68</v>
      </c>
      <c r="R3363" s="68">
        <v>152</v>
      </c>
      <c r="S3363" s="72">
        <f t="shared" si="420"/>
        <v>18.966015310274035</v>
      </c>
    </row>
    <row r="3364" spans="1:19" x14ac:dyDescent="0.25">
      <c r="A3364" s="68">
        <f t="shared" si="423"/>
        <v>3362</v>
      </c>
      <c r="B3364" s="68" t="s">
        <v>31</v>
      </c>
      <c r="C3364" s="68" t="s">
        <v>1649</v>
      </c>
      <c r="D3364" s="68" t="s">
        <v>2456</v>
      </c>
      <c r="E3364" s="68" t="str">
        <f t="shared" si="421"/>
        <v>AR</v>
      </c>
      <c r="F3364" s="68">
        <v>9000993</v>
      </c>
      <c r="G3364" s="68">
        <f t="shared" si="422"/>
        <v>220</v>
      </c>
      <c r="H3364" s="68">
        <f t="shared" si="424"/>
        <v>40</v>
      </c>
      <c r="I3364" s="68" t="str">
        <f t="shared" si="417"/>
        <v>220_40_AR</v>
      </c>
      <c r="J3364" s="60">
        <v>5.2679954109149003</v>
      </c>
      <c r="K3364" s="60">
        <v>37.167685419107599</v>
      </c>
      <c r="L3364" s="60">
        <v>43.153151120969397</v>
      </c>
      <c r="M3364" s="68">
        <v>8</v>
      </c>
      <c r="N3364" s="70">
        <f t="shared" si="418"/>
        <v>0.20588235294117646</v>
      </c>
      <c r="O3364" s="71">
        <v>38678143.615800001</v>
      </c>
      <c r="P3364" s="57">
        <f t="shared" si="419"/>
        <v>0.14924535383771237</v>
      </c>
      <c r="Q3364" s="68">
        <v>21</v>
      </c>
      <c r="R3364" s="68">
        <v>51</v>
      </c>
      <c r="S3364" s="72">
        <f t="shared" si="420"/>
        <v>28.529610650330635</v>
      </c>
    </row>
    <row r="3365" spans="1:19" x14ac:dyDescent="0.25">
      <c r="A3365" s="68">
        <f t="shared" si="423"/>
        <v>3363</v>
      </c>
      <c r="B3365" s="68" t="s">
        <v>31</v>
      </c>
      <c r="C3365" s="68" t="s">
        <v>1649</v>
      </c>
      <c r="D3365" s="68" t="s">
        <v>3088</v>
      </c>
      <c r="E3365" s="68" t="str">
        <f t="shared" si="421"/>
        <v>SERV</v>
      </c>
      <c r="F3365" s="68">
        <v>9000993</v>
      </c>
      <c r="G3365" s="68">
        <f t="shared" si="422"/>
        <v>220</v>
      </c>
      <c r="H3365" s="68">
        <f t="shared" si="424"/>
        <v>40</v>
      </c>
      <c r="I3365" s="68" t="str">
        <f t="shared" si="417"/>
        <v>220_40_SERV</v>
      </c>
      <c r="J3365" s="60">
        <v>11.7472067613124</v>
      </c>
      <c r="K3365" s="60">
        <v>18.1527702283928</v>
      </c>
      <c r="L3365" s="60">
        <v>24.3136259835685</v>
      </c>
      <c r="M3365" s="68">
        <v>19</v>
      </c>
      <c r="N3365" s="70">
        <f t="shared" si="418"/>
        <v>0.12745098039215685</v>
      </c>
      <c r="O3365" s="71">
        <v>75818356.709999993</v>
      </c>
      <c r="P3365" s="57">
        <f t="shared" si="419"/>
        <v>0.29255637465380968</v>
      </c>
      <c r="Q3365" s="68">
        <v>13</v>
      </c>
      <c r="R3365" s="68">
        <v>40</v>
      </c>
      <c r="S3365" s="72">
        <f t="shared" si="420"/>
        <v>18.071200991091235</v>
      </c>
    </row>
    <row r="3366" spans="1:19" x14ac:dyDescent="0.25">
      <c r="A3366" s="68">
        <f t="shared" si="423"/>
        <v>3364</v>
      </c>
      <c r="B3366" s="68" t="s">
        <v>31</v>
      </c>
      <c r="C3366" s="68" t="s">
        <v>2422</v>
      </c>
      <c r="D3366" s="68" t="s">
        <v>2456</v>
      </c>
      <c r="E3366" s="68" t="str">
        <f t="shared" si="421"/>
        <v>AR</v>
      </c>
      <c r="F3366" s="68">
        <v>9000901</v>
      </c>
      <c r="G3366" s="68">
        <f t="shared" si="422"/>
        <v>220</v>
      </c>
      <c r="H3366" s="68">
        <f t="shared" si="424"/>
        <v>41</v>
      </c>
      <c r="I3366" s="68" t="str">
        <f t="shared" si="417"/>
        <v>220_41_AR</v>
      </c>
      <c r="J3366" s="60">
        <v>94.757016652485206</v>
      </c>
      <c r="K3366" s="60">
        <v>43.335237939759999</v>
      </c>
      <c r="L3366" s="60">
        <v>38.072277017229503</v>
      </c>
      <c r="M3366" s="68">
        <v>4</v>
      </c>
      <c r="N3366" s="70">
        <f t="shared" si="418"/>
        <v>5.5555555555555552E-2</v>
      </c>
      <c r="O3366" s="71">
        <v>10402275.810000001</v>
      </c>
      <c r="P3366" s="57">
        <f t="shared" si="419"/>
        <v>0.15033533436324326</v>
      </c>
      <c r="Q3366" s="68">
        <v>1</v>
      </c>
      <c r="R3366" s="68">
        <v>4</v>
      </c>
      <c r="S3366" s="72">
        <f t="shared" si="420"/>
        <v>58.721510536491571</v>
      </c>
    </row>
    <row r="3367" spans="1:19" x14ac:dyDescent="0.25">
      <c r="A3367" s="68">
        <f t="shared" si="423"/>
        <v>3365</v>
      </c>
      <c r="B3367" s="68" t="s">
        <v>31</v>
      </c>
      <c r="C3367" s="68" t="s">
        <v>2422</v>
      </c>
      <c r="D3367" s="68" t="s">
        <v>3088</v>
      </c>
      <c r="E3367" s="68" t="str">
        <f t="shared" si="421"/>
        <v>SERV</v>
      </c>
      <c r="F3367" s="68">
        <v>9000901</v>
      </c>
      <c r="G3367" s="68">
        <f t="shared" si="422"/>
        <v>220</v>
      </c>
      <c r="H3367" s="68">
        <f t="shared" si="424"/>
        <v>41</v>
      </c>
      <c r="I3367" s="68" t="str">
        <f t="shared" si="417"/>
        <v>220_41_SERV</v>
      </c>
      <c r="J3367" s="60">
        <v>48.323483165211798</v>
      </c>
      <c r="K3367" s="60">
        <v>71.878388453764103</v>
      </c>
      <c r="L3367" s="60">
        <v>42.772890370255503</v>
      </c>
      <c r="M3367" s="68">
        <v>40</v>
      </c>
      <c r="N3367" s="70">
        <f t="shared" si="418"/>
        <v>0.94444444444444442</v>
      </c>
      <c r="O3367" s="71">
        <v>58791542.490000002</v>
      </c>
      <c r="P3367" s="57">
        <f t="shared" si="419"/>
        <v>0.8496646656367568</v>
      </c>
      <c r="Q3367" s="68">
        <v>17</v>
      </c>
      <c r="R3367" s="68">
        <v>40</v>
      </c>
      <c r="S3367" s="72">
        <f t="shared" si="420"/>
        <v>54.324920663077137</v>
      </c>
    </row>
    <row r="3368" spans="1:19" x14ac:dyDescent="0.25">
      <c r="A3368" s="68">
        <f t="shared" si="423"/>
        <v>3366</v>
      </c>
      <c r="B3368" s="68" t="s">
        <v>31</v>
      </c>
      <c r="C3368" s="68" t="s">
        <v>1588</v>
      </c>
      <c r="D3368" s="68" t="s">
        <v>2399</v>
      </c>
      <c r="E3368" s="68" t="str">
        <f t="shared" si="421"/>
        <v>AD</v>
      </c>
      <c r="F3368" s="68">
        <v>9000940</v>
      </c>
      <c r="G3368" s="68">
        <f t="shared" si="422"/>
        <v>220</v>
      </c>
      <c r="H3368" s="68">
        <f t="shared" si="424"/>
        <v>42</v>
      </c>
      <c r="I3368" s="68" t="str">
        <f t="shared" si="417"/>
        <v>220_42_AD</v>
      </c>
      <c r="J3368" s="60">
        <v>45.501538023881899</v>
      </c>
      <c r="K3368" s="60">
        <v>79.517394945060104</v>
      </c>
      <c r="L3368" s="60">
        <v>44.0370234586699</v>
      </c>
      <c r="M3368" s="68">
        <v>80</v>
      </c>
      <c r="N3368" s="70">
        <f t="shared" si="418"/>
        <v>0.40540540540540543</v>
      </c>
      <c r="O3368" s="71">
        <v>62983682.229999997</v>
      </c>
      <c r="P3368" s="57">
        <f t="shared" si="419"/>
        <v>0.28611639136026878</v>
      </c>
      <c r="Q3368" s="68">
        <v>45</v>
      </c>
      <c r="R3368" s="68">
        <v>81</v>
      </c>
      <c r="S3368" s="72">
        <f t="shared" si="420"/>
        <v>56.351985475870634</v>
      </c>
    </row>
    <row r="3369" spans="1:19" x14ac:dyDescent="0.25">
      <c r="A3369" s="68">
        <f t="shared" si="423"/>
        <v>3367</v>
      </c>
      <c r="B3369" s="68" t="s">
        <v>31</v>
      </c>
      <c r="C3369" s="68" t="s">
        <v>1588</v>
      </c>
      <c r="D3369" s="68" t="s">
        <v>2456</v>
      </c>
      <c r="E3369" s="68" t="str">
        <f t="shared" si="421"/>
        <v>AR</v>
      </c>
      <c r="F3369" s="68">
        <v>9000940</v>
      </c>
      <c r="G3369" s="68">
        <f t="shared" si="422"/>
        <v>220</v>
      </c>
      <c r="H3369" s="68">
        <f t="shared" si="424"/>
        <v>42</v>
      </c>
      <c r="I3369" s="68" t="str">
        <f t="shared" si="417"/>
        <v>220_42_AR</v>
      </c>
      <c r="J3369" s="60">
        <v>51.599512733980497</v>
      </c>
      <c r="K3369" s="60">
        <v>48.730715859929703</v>
      </c>
      <c r="L3369" s="60">
        <v>23.429093549064302</v>
      </c>
      <c r="M3369" s="68">
        <v>8</v>
      </c>
      <c r="N3369" s="70">
        <f t="shared" si="418"/>
        <v>5.4054054054054057E-2</v>
      </c>
      <c r="O3369" s="71">
        <v>1402560.02</v>
      </c>
      <c r="P3369" s="57">
        <f t="shared" si="419"/>
        <v>6.3714187132336928E-3</v>
      </c>
      <c r="Q3369" s="68">
        <v>6</v>
      </c>
      <c r="R3369" s="68">
        <v>8</v>
      </c>
      <c r="S3369" s="72">
        <f t="shared" si="420"/>
        <v>41.253107380991501</v>
      </c>
    </row>
    <row r="3370" spans="1:19" x14ac:dyDescent="0.25">
      <c r="A3370" s="68">
        <f t="shared" si="423"/>
        <v>3368</v>
      </c>
      <c r="B3370" s="68" t="s">
        <v>31</v>
      </c>
      <c r="C3370" s="68" t="s">
        <v>1588</v>
      </c>
      <c r="D3370" s="68" t="s">
        <v>3088</v>
      </c>
      <c r="E3370" s="68" t="str">
        <f t="shared" si="421"/>
        <v>SERV</v>
      </c>
      <c r="F3370" s="68">
        <v>9000940</v>
      </c>
      <c r="G3370" s="68">
        <f t="shared" si="422"/>
        <v>220</v>
      </c>
      <c r="H3370" s="68">
        <f t="shared" si="424"/>
        <v>42</v>
      </c>
      <c r="I3370" s="68" t="str">
        <f t="shared" si="417"/>
        <v>220_42_SERV</v>
      </c>
      <c r="J3370" s="60">
        <v>37.3571716406842</v>
      </c>
      <c r="K3370" s="60">
        <v>83.799381977494704</v>
      </c>
      <c r="L3370" s="60">
        <v>47.532882114279403</v>
      </c>
      <c r="M3370" s="68">
        <v>93</v>
      </c>
      <c r="N3370" s="70">
        <f t="shared" si="418"/>
        <v>0.54054054054054057</v>
      </c>
      <c r="O3370" s="71">
        <v>155746836.915999</v>
      </c>
      <c r="P3370" s="57">
        <f t="shared" si="419"/>
        <v>0.70751218992649756</v>
      </c>
      <c r="Q3370" s="68">
        <v>60</v>
      </c>
      <c r="R3370" s="68">
        <v>93</v>
      </c>
      <c r="S3370" s="72">
        <f t="shared" si="420"/>
        <v>56.229811910819443</v>
      </c>
    </row>
    <row r="3371" spans="1:19" x14ac:dyDescent="0.25">
      <c r="A3371" s="68">
        <f t="shared" si="423"/>
        <v>3369</v>
      </c>
      <c r="B3371" s="68" t="s">
        <v>31</v>
      </c>
      <c r="C3371" s="68" t="s">
        <v>2461</v>
      </c>
      <c r="D3371" s="68" t="s">
        <v>2860</v>
      </c>
      <c r="E3371" s="68" t="str">
        <f t="shared" si="421"/>
        <v>OP</v>
      </c>
      <c r="F3371" s="68">
        <v>9000999</v>
      </c>
      <c r="G3371" s="68">
        <f t="shared" si="422"/>
        <v>220</v>
      </c>
      <c r="H3371" s="68">
        <f t="shared" si="424"/>
        <v>43</v>
      </c>
      <c r="I3371" s="68" t="str">
        <f t="shared" si="417"/>
        <v>220_43_OP</v>
      </c>
      <c r="J3371" s="60">
        <v>0</v>
      </c>
      <c r="K3371" s="60">
        <v>63.063995869169602</v>
      </c>
      <c r="L3371" s="60">
        <v>99.999999999999901</v>
      </c>
      <c r="M3371" s="68">
        <v>363</v>
      </c>
      <c r="N3371" s="70">
        <f t="shared" si="418"/>
        <v>0.27973856209150327</v>
      </c>
      <c r="O3371" s="71">
        <v>45687463085.839996</v>
      </c>
      <c r="P3371" s="57">
        <f t="shared" si="419"/>
        <v>0.87462155548604015</v>
      </c>
      <c r="Q3371" s="68">
        <v>214</v>
      </c>
      <c r="R3371" s="68">
        <v>363</v>
      </c>
      <c r="S3371" s="72">
        <f t="shared" si="420"/>
        <v>54.354665289723165</v>
      </c>
    </row>
    <row r="3372" spans="1:19" x14ac:dyDescent="0.25">
      <c r="A3372" s="68">
        <f t="shared" si="423"/>
        <v>3370</v>
      </c>
      <c r="B3372" s="68" t="s">
        <v>31</v>
      </c>
      <c r="C3372" s="68" t="s">
        <v>2461</v>
      </c>
      <c r="D3372" s="68" t="s">
        <v>3088</v>
      </c>
      <c r="E3372" s="68" t="str">
        <f t="shared" si="421"/>
        <v>SERV</v>
      </c>
      <c r="F3372" s="69">
        <v>9000999</v>
      </c>
      <c r="G3372" s="68">
        <f t="shared" si="422"/>
        <v>220</v>
      </c>
      <c r="H3372" s="68">
        <f t="shared" si="424"/>
        <v>43</v>
      </c>
      <c r="I3372" s="68" t="str">
        <f t="shared" si="417"/>
        <v>220_43_SERV</v>
      </c>
      <c r="J3372" s="60">
        <v>26.173590536966199</v>
      </c>
      <c r="K3372" s="60">
        <v>81.575855722235801</v>
      </c>
      <c r="L3372" s="60">
        <v>100</v>
      </c>
      <c r="M3372" s="68">
        <v>41</v>
      </c>
      <c r="N3372" s="70">
        <f t="shared" si="418"/>
        <v>4.9673202614379082E-2</v>
      </c>
      <c r="O3372" s="71">
        <v>796901487.13999903</v>
      </c>
      <c r="P3372" s="57">
        <f t="shared" si="419"/>
        <v>1.5255546514850005E-2</v>
      </c>
      <c r="Q3372" s="68">
        <v>38</v>
      </c>
      <c r="R3372" s="68">
        <v>41</v>
      </c>
      <c r="S3372" s="72">
        <f t="shared" si="420"/>
        <v>69.249815419733991</v>
      </c>
    </row>
    <row r="3373" spans="1:19" x14ac:dyDescent="0.25">
      <c r="A3373" s="68">
        <f t="shared" si="423"/>
        <v>3371</v>
      </c>
      <c r="B3373" s="68" t="s">
        <v>31</v>
      </c>
      <c r="C3373" s="68" t="s">
        <v>2461</v>
      </c>
      <c r="D3373" s="68" t="s">
        <v>2893</v>
      </c>
      <c r="E3373" s="68" t="str">
        <f t="shared" si="421"/>
        <v>SOP</v>
      </c>
      <c r="F3373" s="68">
        <v>9000999</v>
      </c>
      <c r="G3373" s="68">
        <f t="shared" si="422"/>
        <v>220</v>
      </c>
      <c r="H3373" s="68">
        <f t="shared" si="424"/>
        <v>43</v>
      </c>
      <c r="I3373" s="68" t="str">
        <f t="shared" si="417"/>
        <v>220_43_SOP</v>
      </c>
      <c r="J3373" s="60">
        <v>11.376330328818799</v>
      </c>
      <c r="K3373" s="60">
        <v>66.796843257998901</v>
      </c>
      <c r="L3373" s="60">
        <v>99.999999999999901</v>
      </c>
      <c r="M3373" s="68">
        <v>1266</v>
      </c>
      <c r="N3373" s="70">
        <f t="shared" si="418"/>
        <v>0.6705882352941176</v>
      </c>
      <c r="O3373" s="71">
        <v>5752471804.1554804</v>
      </c>
      <c r="P3373" s="57">
        <f t="shared" si="419"/>
        <v>0.11012289799910985</v>
      </c>
      <c r="Q3373" s="68">
        <v>513</v>
      </c>
      <c r="R3373" s="68">
        <v>1267</v>
      </c>
      <c r="S3373" s="72">
        <f t="shared" si="420"/>
        <v>59.391057862272532</v>
      </c>
    </row>
    <row r="3374" spans="1:19" x14ac:dyDescent="0.25">
      <c r="A3374" s="68">
        <f t="shared" si="423"/>
        <v>3372</v>
      </c>
      <c r="B3374" s="68" t="s">
        <v>31</v>
      </c>
      <c r="C3374" s="68" t="s">
        <v>3055</v>
      </c>
      <c r="D3374" s="68" t="s">
        <v>3088</v>
      </c>
      <c r="E3374" s="68" t="str">
        <f t="shared" si="421"/>
        <v>SERV</v>
      </c>
      <c r="F3374" s="68">
        <v>9000069</v>
      </c>
      <c r="G3374" s="68">
        <f t="shared" si="422"/>
        <v>220</v>
      </c>
      <c r="H3374" s="68">
        <f t="shared" si="424"/>
        <v>44</v>
      </c>
      <c r="I3374" s="68" t="str">
        <f t="shared" si="417"/>
        <v>220_44_SERV</v>
      </c>
      <c r="J3374" s="60">
        <v>35.176732157733497</v>
      </c>
      <c r="K3374" s="60">
        <v>38.865919172252603</v>
      </c>
      <c r="L3374" s="60">
        <v>14.308811882391399</v>
      </c>
      <c r="M3374" s="68">
        <v>261</v>
      </c>
      <c r="N3374" s="70">
        <f t="shared" si="418"/>
        <v>1</v>
      </c>
      <c r="O3374" s="71">
        <v>173298931.859999</v>
      </c>
      <c r="P3374" s="57">
        <f t="shared" si="419"/>
        <v>1</v>
      </c>
      <c r="Q3374" s="68">
        <v>163</v>
      </c>
      <c r="R3374" s="68">
        <v>261</v>
      </c>
      <c r="S3374" s="72">
        <f t="shared" si="420"/>
        <v>29.450487737459166</v>
      </c>
    </row>
    <row r="3375" spans="1:19" x14ac:dyDescent="0.25">
      <c r="A3375" s="68">
        <f t="shared" si="423"/>
        <v>3373</v>
      </c>
      <c r="B3375" s="68" t="s">
        <v>31</v>
      </c>
      <c r="C3375" s="68" t="s">
        <v>2048</v>
      </c>
      <c r="D3375" s="68" t="s">
        <v>2399</v>
      </c>
      <c r="E3375" s="68" t="str">
        <f t="shared" si="421"/>
        <v>AD</v>
      </c>
      <c r="F3375" s="68">
        <v>9000959</v>
      </c>
      <c r="G3375" s="68">
        <f t="shared" si="422"/>
        <v>220</v>
      </c>
      <c r="H3375" s="68">
        <f t="shared" si="424"/>
        <v>45</v>
      </c>
      <c r="I3375" s="68" t="str">
        <f t="shared" si="417"/>
        <v>220_45_AD</v>
      </c>
      <c r="J3375" s="60">
        <v>28.523266073255702</v>
      </c>
      <c r="K3375" s="60">
        <v>76.375628444616197</v>
      </c>
      <c r="L3375" s="60">
        <v>46.819233463904098</v>
      </c>
      <c r="M3375" s="68">
        <v>16</v>
      </c>
      <c r="N3375" s="70">
        <f t="shared" si="418"/>
        <v>1.8543046357615896E-2</v>
      </c>
      <c r="O3375" s="71">
        <v>42394734.890000001</v>
      </c>
      <c r="P3375" s="57">
        <f t="shared" si="419"/>
        <v>1.7396614049181264E-3</v>
      </c>
      <c r="Q3375" s="68">
        <v>14</v>
      </c>
      <c r="R3375" s="68">
        <v>16</v>
      </c>
      <c r="S3375" s="72">
        <f t="shared" si="420"/>
        <v>50.572709327258657</v>
      </c>
    </row>
    <row r="3376" spans="1:19" x14ac:dyDescent="0.25">
      <c r="A3376" s="68">
        <f t="shared" si="423"/>
        <v>3374</v>
      </c>
      <c r="B3376" s="68" t="s">
        <v>31</v>
      </c>
      <c r="C3376" s="68" t="s">
        <v>2048</v>
      </c>
      <c r="D3376" s="68" t="s">
        <v>2860</v>
      </c>
      <c r="E3376" s="68" t="str">
        <f t="shared" si="421"/>
        <v>OP</v>
      </c>
      <c r="F3376" s="68">
        <v>9000959</v>
      </c>
      <c r="G3376" s="68">
        <f t="shared" si="422"/>
        <v>220</v>
      </c>
      <c r="H3376" s="68">
        <f t="shared" si="424"/>
        <v>45</v>
      </c>
      <c r="I3376" s="68" t="str">
        <f t="shared" si="417"/>
        <v>220_45_OP</v>
      </c>
      <c r="J3376" s="60">
        <v>8.3036760193891794</v>
      </c>
      <c r="K3376" s="60">
        <v>77.612497839219401</v>
      </c>
      <c r="L3376" s="60">
        <v>55.142949662088803</v>
      </c>
      <c r="M3376" s="68">
        <v>385</v>
      </c>
      <c r="N3376" s="70">
        <f t="shared" si="418"/>
        <v>0.35364238410596027</v>
      </c>
      <c r="O3376" s="71">
        <v>4066485891.4699898</v>
      </c>
      <c r="P3376" s="57">
        <f t="shared" si="419"/>
        <v>0.16686762111827944</v>
      </c>
      <c r="Q3376" s="68">
        <v>267</v>
      </c>
      <c r="R3376" s="68">
        <v>385</v>
      </c>
      <c r="S3376" s="72">
        <f t="shared" si="420"/>
        <v>47.019707840232456</v>
      </c>
    </row>
    <row r="3377" spans="1:19" x14ac:dyDescent="0.25">
      <c r="A3377" s="68">
        <f t="shared" si="423"/>
        <v>3375</v>
      </c>
      <c r="B3377" s="68" t="s">
        <v>31</v>
      </c>
      <c r="C3377" s="68" t="s">
        <v>2048</v>
      </c>
      <c r="D3377" s="68" t="s">
        <v>3088</v>
      </c>
      <c r="E3377" s="68" t="str">
        <f t="shared" si="421"/>
        <v>SERV</v>
      </c>
      <c r="F3377" s="68">
        <v>9000959</v>
      </c>
      <c r="G3377" s="68">
        <f t="shared" si="422"/>
        <v>220</v>
      </c>
      <c r="H3377" s="68">
        <f t="shared" si="424"/>
        <v>45</v>
      </c>
      <c r="I3377" s="68" t="str">
        <f t="shared" si="417"/>
        <v>220_45_SERV</v>
      </c>
      <c r="J3377" s="60">
        <v>9.8453104405181993</v>
      </c>
      <c r="K3377" s="60">
        <v>67.5897823895682</v>
      </c>
      <c r="L3377" s="60">
        <v>34.529349705014099</v>
      </c>
      <c r="M3377" s="68">
        <v>13</v>
      </c>
      <c r="N3377" s="70">
        <f t="shared" si="418"/>
        <v>1.7218543046357615E-2</v>
      </c>
      <c r="O3377" s="71">
        <v>56371181.93</v>
      </c>
      <c r="P3377" s="57">
        <f t="shared" si="419"/>
        <v>2.3131827527094863E-3</v>
      </c>
      <c r="Q3377" s="68">
        <v>13</v>
      </c>
      <c r="R3377" s="68">
        <v>13</v>
      </c>
      <c r="S3377" s="72">
        <f t="shared" si="420"/>
        <v>37.321480845033498</v>
      </c>
    </row>
    <row r="3378" spans="1:19" x14ac:dyDescent="0.25">
      <c r="A3378" s="68">
        <f t="shared" si="423"/>
        <v>3376</v>
      </c>
      <c r="B3378" s="68" t="s">
        <v>31</v>
      </c>
      <c r="C3378" s="68" t="s">
        <v>2048</v>
      </c>
      <c r="D3378" s="68" t="s">
        <v>2893</v>
      </c>
      <c r="E3378" s="68" t="str">
        <f t="shared" si="421"/>
        <v>SOP</v>
      </c>
      <c r="F3378" s="69">
        <v>9000959</v>
      </c>
      <c r="G3378" s="68">
        <f t="shared" si="422"/>
        <v>220</v>
      </c>
      <c r="H3378" s="68">
        <f t="shared" si="424"/>
        <v>45</v>
      </c>
      <c r="I3378" s="68" t="str">
        <f t="shared" si="417"/>
        <v>220_45_SOP</v>
      </c>
      <c r="J3378" s="60">
        <v>17.605329351737701</v>
      </c>
      <c r="K3378" s="60">
        <v>79.491746398942794</v>
      </c>
      <c r="L3378" s="60">
        <v>91.423065176477195</v>
      </c>
      <c r="M3378" s="68">
        <v>1405</v>
      </c>
      <c r="N3378" s="70">
        <f t="shared" si="418"/>
        <v>0.61059602649006628</v>
      </c>
      <c r="O3378" s="71">
        <v>20204280544.469898</v>
      </c>
      <c r="P3378" s="57">
        <f t="shared" si="419"/>
        <v>0.82907953472409301</v>
      </c>
      <c r="Q3378" s="68">
        <v>461</v>
      </c>
      <c r="R3378" s="68">
        <v>1405</v>
      </c>
      <c r="S3378" s="72">
        <f t="shared" si="420"/>
        <v>62.840046975719225</v>
      </c>
    </row>
    <row r="3379" spans="1:19" x14ac:dyDescent="0.25">
      <c r="A3379" s="68">
        <f t="shared" si="423"/>
        <v>3377</v>
      </c>
      <c r="B3379" s="68" t="s">
        <v>31</v>
      </c>
      <c r="C3379" s="68" t="s">
        <v>2861</v>
      </c>
      <c r="D3379" s="68" t="s">
        <v>3088</v>
      </c>
      <c r="E3379" s="68" t="str">
        <f t="shared" si="421"/>
        <v>SERV</v>
      </c>
      <c r="F3379" s="68">
        <v>9000062</v>
      </c>
      <c r="G3379" s="68">
        <f t="shared" si="422"/>
        <v>220</v>
      </c>
      <c r="H3379" s="68">
        <f t="shared" si="424"/>
        <v>46</v>
      </c>
      <c r="I3379" s="68" t="str">
        <f t="shared" si="417"/>
        <v>220_46_SERV</v>
      </c>
      <c r="J3379" s="60">
        <v>46.4182827265669</v>
      </c>
      <c r="K3379" s="60">
        <v>83.063689768958</v>
      </c>
      <c r="L3379" s="60">
        <v>66.434776782741096</v>
      </c>
      <c r="M3379" s="68">
        <v>12</v>
      </c>
      <c r="N3379" s="70">
        <f t="shared" si="418"/>
        <v>5.2380952380952382E-2</v>
      </c>
      <c r="O3379" s="71">
        <v>47551894.68</v>
      </c>
      <c r="P3379" s="57">
        <f t="shared" si="419"/>
        <v>2.2013115306306494E-2</v>
      </c>
      <c r="Q3379" s="68">
        <v>11</v>
      </c>
      <c r="R3379" s="68">
        <v>12</v>
      </c>
      <c r="S3379" s="72">
        <f t="shared" si="420"/>
        <v>65.305583092755327</v>
      </c>
    </row>
    <row r="3380" spans="1:19" x14ac:dyDescent="0.25">
      <c r="A3380" s="68">
        <f t="shared" si="423"/>
        <v>3378</v>
      </c>
      <c r="B3380" s="68" t="s">
        <v>31</v>
      </c>
      <c r="C3380" s="68" t="s">
        <v>2861</v>
      </c>
      <c r="D3380" s="68" t="s">
        <v>2893</v>
      </c>
      <c r="E3380" s="68" t="str">
        <f t="shared" si="421"/>
        <v>SOP</v>
      </c>
      <c r="F3380" s="68">
        <v>9000062</v>
      </c>
      <c r="G3380" s="68">
        <f t="shared" si="422"/>
        <v>220</v>
      </c>
      <c r="H3380" s="68">
        <f t="shared" si="424"/>
        <v>46</v>
      </c>
      <c r="I3380" s="68" t="str">
        <f t="shared" si="417"/>
        <v>220_46_SOP</v>
      </c>
      <c r="J3380" s="60">
        <v>30.243299067934501</v>
      </c>
      <c r="K3380" s="60">
        <v>74.377454508638095</v>
      </c>
      <c r="L3380" s="60">
        <v>59.652231891935301</v>
      </c>
      <c r="M3380" s="68">
        <v>415</v>
      </c>
      <c r="N3380" s="70">
        <f t="shared" si="418"/>
        <v>0.94761904761904758</v>
      </c>
      <c r="O3380" s="71">
        <v>2112610082.3199999</v>
      </c>
      <c r="P3380" s="57">
        <f t="shared" si="419"/>
        <v>0.97798688469369344</v>
      </c>
      <c r="Q3380" s="68">
        <v>199</v>
      </c>
      <c r="R3380" s="68">
        <v>415</v>
      </c>
      <c r="S3380" s="72">
        <f t="shared" si="420"/>
        <v>54.757661822835964</v>
      </c>
    </row>
    <row r="3381" spans="1:19" x14ac:dyDescent="0.25">
      <c r="A3381" s="68">
        <f t="shared" si="423"/>
        <v>3379</v>
      </c>
      <c r="B3381" s="68" t="s">
        <v>31</v>
      </c>
      <c r="C3381" s="68" t="s">
        <v>1149</v>
      </c>
      <c r="D3381" s="68" t="s">
        <v>2399</v>
      </c>
      <c r="E3381" s="68" t="str">
        <f t="shared" si="421"/>
        <v>AD</v>
      </c>
      <c r="F3381" s="68">
        <v>9000072</v>
      </c>
      <c r="G3381" s="68">
        <f t="shared" si="422"/>
        <v>220</v>
      </c>
      <c r="H3381" s="68">
        <f t="shared" si="424"/>
        <v>47</v>
      </c>
      <c r="I3381" s="68" t="str">
        <f t="shared" si="417"/>
        <v>220_47_AD</v>
      </c>
      <c r="J3381" s="60">
        <v>22.9629211568319</v>
      </c>
      <c r="K3381" s="60">
        <v>14.851775756189999</v>
      </c>
      <c r="L3381" s="60">
        <v>68.251158657907297</v>
      </c>
      <c r="M3381" s="68">
        <v>20</v>
      </c>
      <c r="N3381" s="70">
        <f t="shared" si="418"/>
        <v>1</v>
      </c>
      <c r="O3381" s="71">
        <v>140180238.5</v>
      </c>
      <c r="P3381" s="57">
        <f t="shared" si="419"/>
        <v>1</v>
      </c>
      <c r="Q3381" s="68">
        <v>14</v>
      </c>
      <c r="R3381" s="68">
        <v>38</v>
      </c>
      <c r="S3381" s="72">
        <f t="shared" si="420"/>
        <v>35.355285190309729</v>
      </c>
    </row>
    <row r="3382" spans="1:19" x14ac:dyDescent="0.25">
      <c r="A3382" s="68">
        <f t="shared" si="423"/>
        <v>3380</v>
      </c>
      <c r="B3382" s="68" t="s">
        <v>31</v>
      </c>
      <c r="C3382" s="68" t="s">
        <v>2616</v>
      </c>
      <c r="D3382" s="68" t="s">
        <v>2860</v>
      </c>
      <c r="E3382" s="68" t="str">
        <f t="shared" si="421"/>
        <v>OP</v>
      </c>
      <c r="F3382" s="68">
        <v>9000986</v>
      </c>
      <c r="G3382" s="68">
        <f t="shared" si="422"/>
        <v>220</v>
      </c>
      <c r="H3382" s="68">
        <f t="shared" si="424"/>
        <v>48</v>
      </c>
      <c r="I3382" s="68" t="str">
        <f t="shared" si="417"/>
        <v>220_48_OP</v>
      </c>
      <c r="J3382" s="60">
        <v>37.800977122744897</v>
      </c>
      <c r="K3382" s="60">
        <v>49.127161029197801</v>
      </c>
      <c r="L3382" s="60">
        <v>32.733048439467403</v>
      </c>
      <c r="M3382" s="68">
        <v>61</v>
      </c>
      <c r="N3382" s="70">
        <f t="shared" si="418"/>
        <v>0.4</v>
      </c>
      <c r="O3382" s="71">
        <v>2754443074.0599899</v>
      </c>
      <c r="P3382" s="57">
        <f t="shared" si="419"/>
        <v>0.95298967221888675</v>
      </c>
      <c r="Q3382" s="68">
        <v>38</v>
      </c>
      <c r="R3382" s="68">
        <v>61</v>
      </c>
      <c r="S3382" s="72">
        <f t="shared" si="420"/>
        <v>39.887062197136707</v>
      </c>
    </row>
    <row r="3383" spans="1:19" x14ac:dyDescent="0.25">
      <c r="A3383" s="68">
        <f t="shared" si="423"/>
        <v>3381</v>
      </c>
      <c r="B3383" s="68" t="s">
        <v>31</v>
      </c>
      <c r="C3383" s="68" t="s">
        <v>2616</v>
      </c>
      <c r="D3383" s="68" t="s">
        <v>2893</v>
      </c>
      <c r="E3383" s="68" t="str">
        <f t="shared" si="421"/>
        <v>SOP</v>
      </c>
      <c r="F3383" s="68">
        <v>9000986</v>
      </c>
      <c r="G3383" s="68">
        <f t="shared" si="422"/>
        <v>220</v>
      </c>
      <c r="H3383" s="68">
        <f t="shared" si="424"/>
        <v>48</v>
      </c>
      <c r="I3383" s="68" t="str">
        <f t="shared" si="417"/>
        <v>220_48_SOP</v>
      </c>
      <c r="J3383" s="60">
        <v>28.8920207036793</v>
      </c>
      <c r="K3383" s="60">
        <v>45.243699653681396</v>
      </c>
      <c r="L3383" s="60">
        <v>36.784429006439403</v>
      </c>
      <c r="M3383" s="68">
        <v>181</v>
      </c>
      <c r="N3383" s="70">
        <f t="shared" si="418"/>
        <v>0.6</v>
      </c>
      <c r="O3383" s="71">
        <v>135874790.18999901</v>
      </c>
      <c r="P3383" s="57">
        <f t="shared" si="419"/>
        <v>4.7010327781113193E-2</v>
      </c>
      <c r="Q3383" s="68">
        <v>57</v>
      </c>
      <c r="R3383" s="68">
        <v>181</v>
      </c>
      <c r="S3383" s="72">
        <f t="shared" si="420"/>
        <v>36.9733831212667</v>
      </c>
    </row>
    <row r="3384" spans="1:19" x14ac:dyDescent="0.25">
      <c r="A3384" s="68">
        <f t="shared" si="423"/>
        <v>3382</v>
      </c>
      <c r="B3384" s="68" t="s">
        <v>31</v>
      </c>
      <c r="C3384" s="68" t="s">
        <v>1919</v>
      </c>
      <c r="D3384" s="68" t="s">
        <v>2399</v>
      </c>
      <c r="E3384" s="68" t="str">
        <f t="shared" si="421"/>
        <v>AD</v>
      </c>
      <c r="F3384" s="68">
        <v>9000987</v>
      </c>
      <c r="G3384" s="68">
        <f t="shared" si="422"/>
        <v>220</v>
      </c>
      <c r="H3384" s="68">
        <f t="shared" si="424"/>
        <v>49</v>
      </c>
      <c r="I3384" s="68" t="str">
        <f t="shared" si="417"/>
        <v>220_49_AD</v>
      </c>
      <c r="J3384" s="60">
        <v>25.2963005595991</v>
      </c>
      <c r="K3384" s="60">
        <v>46.578325173649397</v>
      </c>
      <c r="L3384" s="60">
        <v>65.993390039800502</v>
      </c>
      <c r="M3384" s="68">
        <v>123</v>
      </c>
      <c r="N3384" s="70">
        <f t="shared" si="418"/>
        <v>0.52142857142857146</v>
      </c>
      <c r="O3384" s="71">
        <v>22442518702.823898</v>
      </c>
      <c r="P3384" s="57">
        <f t="shared" si="419"/>
        <v>0.84268914522876481</v>
      </c>
      <c r="Q3384" s="68">
        <v>146</v>
      </c>
      <c r="R3384" s="68">
        <v>317</v>
      </c>
      <c r="S3384" s="72">
        <f t="shared" si="420"/>
        <v>45.956005257682996</v>
      </c>
    </row>
    <row r="3385" spans="1:19" x14ac:dyDescent="0.25">
      <c r="A3385" s="68">
        <f t="shared" si="423"/>
        <v>3383</v>
      </c>
      <c r="B3385" s="68" t="s">
        <v>31</v>
      </c>
      <c r="C3385" s="68" t="s">
        <v>1919</v>
      </c>
      <c r="D3385" s="68" t="s">
        <v>3088</v>
      </c>
      <c r="E3385" s="68" t="str">
        <f t="shared" si="421"/>
        <v>SERV</v>
      </c>
      <c r="F3385" s="68">
        <v>9000987</v>
      </c>
      <c r="G3385" s="68">
        <f t="shared" si="422"/>
        <v>220</v>
      </c>
      <c r="H3385" s="68">
        <f t="shared" si="424"/>
        <v>49</v>
      </c>
      <c r="I3385" s="68" t="str">
        <f t="shared" si="417"/>
        <v>220_49_SERV</v>
      </c>
      <c r="J3385" s="60">
        <v>30.1393309553482</v>
      </c>
      <c r="K3385" s="60">
        <v>57.245197415431797</v>
      </c>
      <c r="L3385" s="60">
        <v>93.448985789109003</v>
      </c>
      <c r="M3385" s="68">
        <v>219</v>
      </c>
      <c r="N3385" s="70">
        <f t="shared" si="418"/>
        <v>0.47857142857142859</v>
      </c>
      <c r="O3385" s="71">
        <v>4189506676.75</v>
      </c>
      <c r="P3385" s="57">
        <f t="shared" si="419"/>
        <v>0.15731085477123521</v>
      </c>
      <c r="Q3385" s="68">
        <v>134</v>
      </c>
      <c r="R3385" s="68">
        <v>223</v>
      </c>
      <c r="S3385" s="72">
        <f t="shared" si="420"/>
        <v>60.277838053296335</v>
      </c>
    </row>
    <row r="3386" spans="1:19" x14ac:dyDescent="0.25">
      <c r="A3386" s="68">
        <f t="shared" si="423"/>
        <v>3384</v>
      </c>
      <c r="B3386" s="68" t="s">
        <v>31</v>
      </c>
      <c r="C3386" s="68" t="s">
        <v>2872</v>
      </c>
      <c r="D3386" s="68" t="s">
        <v>2893</v>
      </c>
      <c r="E3386" s="68" t="str">
        <f t="shared" si="421"/>
        <v>SOP</v>
      </c>
      <c r="F3386" s="68">
        <v>9000060</v>
      </c>
      <c r="G3386" s="68">
        <f t="shared" si="422"/>
        <v>220</v>
      </c>
      <c r="H3386" s="68">
        <f t="shared" si="424"/>
        <v>50</v>
      </c>
      <c r="I3386" s="68" t="str">
        <f t="shared" si="417"/>
        <v>220_50_SOP</v>
      </c>
      <c r="J3386" s="60">
        <v>4.6649086486450297</v>
      </c>
      <c r="K3386" s="60">
        <v>41.473744007730097</v>
      </c>
      <c r="L3386" s="60">
        <v>26.0162642108819</v>
      </c>
      <c r="M3386" s="68">
        <v>509</v>
      </c>
      <c r="N3386" s="70">
        <f t="shared" si="418"/>
        <v>1</v>
      </c>
      <c r="O3386" s="71">
        <v>2164614228.9499998</v>
      </c>
      <c r="P3386" s="57">
        <f t="shared" si="419"/>
        <v>1</v>
      </c>
      <c r="Q3386" s="68">
        <v>209</v>
      </c>
      <c r="R3386" s="68">
        <v>509</v>
      </c>
      <c r="S3386" s="72">
        <f t="shared" si="420"/>
        <v>24.051638955752342</v>
      </c>
    </row>
    <row r="3387" spans="1:19" x14ac:dyDescent="0.25">
      <c r="A3387" s="68">
        <f t="shared" si="423"/>
        <v>3385</v>
      </c>
      <c r="B3387" s="68" t="s">
        <v>31</v>
      </c>
      <c r="C3387" s="68" t="s">
        <v>2675</v>
      </c>
      <c r="D3387" s="68" t="s">
        <v>2860</v>
      </c>
      <c r="E3387" s="68" t="str">
        <f t="shared" si="421"/>
        <v>OP</v>
      </c>
      <c r="F3387" s="68">
        <v>9000988</v>
      </c>
      <c r="G3387" s="68">
        <f t="shared" si="422"/>
        <v>220</v>
      </c>
      <c r="H3387" s="68">
        <f t="shared" si="424"/>
        <v>51</v>
      </c>
      <c r="I3387" s="68" t="str">
        <f t="shared" si="417"/>
        <v>220_51_OP</v>
      </c>
      <c r="J3387" s="60">
        <v>28.76658049864</v>
      </c>
      <c r="K3387" s="60">
        <v>59.133090931325299</v>
      </c>
      <c r="L3387" s="60">
        <v>51.592910872521202</v>
      </c>
      <c r="M3387" s="68">
        <v>25</v>
      </c>
      <c r="N3387" s="70">
        <f t="shared" si="418"/>
        <v>0.2</v>
      </c>
      <c r="O3387" s="71">
        <v>42299453858.120003</v>
      </c>
      <c r="P3387" s="57">
        <f t="shared" si="419"/>
        <v>0.8936619722739908</v>
      </c>
      <c r="Q3387" s="68">
        <v>21</v>
      </c>
      <c r="R3387" s="68">
        <v>25</v>
      </c>
      <c r="S3387" s="72">
        <f t="shared" si="420"/>
        <v>46.497527434162158</v>
      </c>
    </row>
    <row r="3388" spans="1:19" x14ac:dyDescent="0.25">
      <c r="A3388" s="68">
        <f t="shared" si="423"/>
        <v>3386</v>
      </c>
      <c r="B3388" s="68" t="s">
        <v>31</v>
      </c>
      <c r="C3388" s="68" t="s">
        <v>2675</v>
      </c>
      <c r="D3388" s="68" t="s">
        <v>3088</v>
      </c>
      <c r="E3388" s="68" t="str">
        <f t="shared" si="421"/>
        <v>SERV</v>
      </c>
      <c r="F3388" s="68">
        <v>9000988</v>
      </c>
      <c r="G3388" s="68">
        <f t="shared" si="422"/>
        <v>220</v>
      </c>
      <c r="H3388" s="68">
        <f t="shared" si="424"/>
        <v>51</v>
      </c>
      <c r="I3388" s="68" t="str">
        <f t="shared" si="417"/>
        <v>220_51_SERV</v>
      </c>
      <c r="J3388" s="60">
        <v>66.293991049361594</v>
      </c>
      <c r="K3388" s="60">
        <v>64.517034068804506</v>
      </c>
      <c r="L3388" s="60">
        <v>58.055504278585602</v>
      </c>
      <c r="M3388" s="68">
        <v>32</v>
      </c>
      <c r="N3388" s="70">
        <f t="shared" si="418"/>
        <v>0.20952380952380953</v>
      </c>
      <c r="O3388" s="71">
        <v>1096413370.02</v>
      </c>
      <c r="P3388" s="57">
        <f t="shared" si="419"/>
        <v>2.3163961831898561E-2</v>
      </c>
      <c r="Q3388" s="68">
        <v>22</v>
      </c>
      <c r="R3388" s="68">
        <v>32</v>
      </c>
      <c r="S3388" s="72">
        <f t="shared" si="420"/>
        <v>62.955509798917234</v>
      </c>
    </row>
    <row r="3389" spans="1:19" x14ac:dyDescent="0.25">
      <c r="A3389" s="68">
        <f t="shared" si="423"/>
        <v>3387</v>
      </c>
      <c r="B3389" s="68" t="s">
        <v>31</v>
      </c>
      <c r="C3389" s="68" t="s">
        <v>2675</v>
      </c>
      <c r="D3389" s="68" t="s">
        <v>2893</v>
      </c>
      <c r="E3389" s="68" t="str">
        <f t="shared" si="421"/>
        <v>SOP</v>
      </c>
      <c r="F3389" s="68">
        <v>9000988</v>
      </c>
      <c r="G3389" s="68">
        <f t="shared" si="422"/>
        <v>220</v>
      </c>
      <c r="H3389" s="68">
        <f t="shared" si="424"/>
        <v>51</v>
      </c>
      <c r="I3389" s="68" t="str">
        <f t="shared" si="417"/>
        <v>220_51_SOP</v>
      </c>
      <c r="J3389" s="60">
        <v>27.3036536795755</v>
      </c>
      <c r="K3389" s="60">
        <v>47.484758254427902</v>
      </c>
      <c r="L3389" s="60">
        <v>69.559791151066605</v>
      </c>
      <c r="M3389" s="68">
        <v>90</v>
      </c>
      <c r="N3389" s="70">
        <f t="shared" si="418"/>
        <v>0.59047619047619049</v>
      </c>
      <c r="O3389" s="71">
        <v>3936854953.6999998</v>
      </c>
      <c r="P3389" s="57">
        <f t="shared" si="419"/>
        <v>8.3174065894110805E-2</v>
      </c>
      <c r="Q3389" s="68">
        <v>62</v>
      </c>
      <c r="R3389" s="68">
        <v>90</v>
      </c>
      <c r="S3389" s="72">
        <f t="shared" si="420"/>
        <v>48.116067695023332</v>
      </c>
    </row>
    <row r="3390" spans="1:19" x14ac:dyDescent="0.25">
      <c r="A3390" s="68">
        <f t="shared" si="423"/>
        <v>3388</v>
      </c>
      <c r="B3390" s="68" t="s">
        <v>31</v>
      </c>
      <c r="C3390" s="68" t="s">
        <v>2810</v>
      </c>
      <c r="D3390" s="68" t="s">
        <v>2860</v>
      </c>
      <c r="E3390" s="68" t="str">
        <f t="shared" si="421"/>
        <v>OP</v>
      </c>
      <c r="F3390" s="68">
        <v>9000954</v>
      </c>
      <c r="G3390" s="68">
        <f t="shared" si="422"/>
        <v>220</v>
      </c>
      <c r="H3390" s="68">
        <f t="shared" si="424"/>
        <v>52</v>
      </c>
      <c r="I3390" s="68" t="str">
        <f t="shared" si="417"/>
        <v>220_52_OP</v>
      </c>
      <c r="J3390" s="60">
        <v>7.8738709754446701</v>
      </c>
      <c r="K3390" s="60">
        <v>84.750831208698798</v>
      </c>
      <c r="L3390" s="60">
        <v>38.081101548908897</v>
      </c>
      <c r="M3390" s="68">
        <v>211</v>
      </c>
      <c r="N3390" s="70">
        <f t="shared" si="418"/>
        <v>1</v>
      </c>
      <c r="O3390" s="71">
        <v>908044164.89999902</v>
      </c>
      <c r="P3390" s="57">
        <f t="shared" si="419"/>
        <v>1</v>
      </c>
      <c r="Q3390" s="68">
        <v>133</v>
      </c>
      <c r="R3390" s="68">
        <v>211</v>
      </c>
      <c r="S3390" s="72">
        <f t="shared" si="420"/>
        <v>43.568601244350788</v>
      </c>
    </row>
    <row r="3391" spans="1:19" x14ac:dyDescent="0.25">
      <c r="A3391" s="68">
        <f t="shared" si="423"/>
        <v>3389</v>
      </c>
      <c r="B3391" s="68" t="s">
        <v>31</v>
      </c>
      <c r="C3391" s="68" t="s">
        <v>2790</v>
      </c>
      <c r="D3391" s="68" t="s">
        <v>2860</v>
      </c>
      <c r="E3391" s="68" t="str">
        <f t="shared" si="421"/>
        <v>OP</v>
      </c>
      <c r="F3391" s="68">
        <v>9000963</v>
      </c>
      <c r="G3391" s="68">
        <f t="shared" si="422"/>
        <v>220</v>
      </c>
      <c r="H3391" s="68">
        <f t="shared" si="424"/>
        <v>53</v>
      </c>
      <c r="I3391" s="68" t="str">
        <f t="shared" si="417"/>
        <v>220_53_OP</v>
      </c>
      <c r="J3391" s="60">
        <v>15.8559152444445</v>
      </c>
      <c r="K3391" s="60">
        <v>61.552770500404002</v>
      </c>
      <c r="L3391" s="60">
        <v>48.328155849229098</v>
      </c>
      <c r="M3391" s="68">
        <v>631</v>
      </c>
      <c r="N3391" s="70">
        <f t="shared" si="418"/>
        <v>0.85301837270341208</v>
      </c>
      <c r="O3391" s="71">
        <v>6402352549.3400002</v>
      </c>
      <c r="P3391" s="57">
        <f t="shared" si="419"/>
        <v>0.9828063172314323</v>
      </c>
      <c r="Q3391" s="68">
        <v>325</v>
      </c>
      <c r="R3391" s="68">
        <v>631</v>
      </c>
      <c r="S3391" s="72">
        <f t="shared" si="420"/>
        <v>41.912280531359194</v>
      </c>
    </row>
    <row r="3392" spans="1:19" x14ac:dyDescent="0.25">
      <c r="A3392" s="68">
        <f t="shared" si="423"/>
        <v>3390</v>
      </c>
      <c r="B3392" s="68" t="s">
        <v>31</v>
      </c>
      <c r="C3392" s="68" t="s">
        <v>2790</v>
      </c>
      <c r="D3392" s="68" t="s">
        <v>2893</v>
      </c>
      <c r="E3392" s="68" t="str">
        <f t="shared" si="421"/>
        <v>SOP</v>
      </c>
      <c r="F3392" s="68">
        <v>9000963</v>
      </c>
      <c r="G3392" s="68">
        <f t="shared" si="422"/>
        <v>220</v>
      </c>
      <c r="H3392" s="68">
        <f t="shared" si="424"/>
        <v>53</v>
      </c>
      <c r="I3392" s="68" t="str">
        <f t="shared" si="417"/>
        <v>220_53_SOP</v>
      </c>
      <c r="J3392" s="60">
        <v>13.812384524653</v>
      </c>
      <c r="K3392" s="60">
        <v>59.564095118546902</v>
      </c>
      <c r="L3392" s="60">
        <v>65.728885089108402</v>
      </c>
      <c r="M3392" s="68">
        <v>64</v>
      </c>
      <c r="N3392" s="70">
        <f t="shared" si="418"/>
        <v>0.14698162729658792</v>
      </c>
      <c r="O3392" s="71">
        <v>112005811.09</v>
      </c>
      <c r="P3392" s="57">
        <f t="shared" si="419"/>
        <v>1.7193682768567666E-2</v>
      </c>
      <c r="Q3392" s="68">
        <v>56</v>
      </c>
      <c r="R3392" s="68">
        <v>64</v>
      </c>
      <c r="S3392" s="72">
        <f t="shared" si="420"/>
        <v>46.368454910769437</v>
      </c>
    </row>
    <row r="3393" spans="1:19" x14ac:dyDescent="0.25">
      <c r="A3393" s="68">
        <f t="shared" si="423"/>
        <v>3391</v>
      </c>
      <c r="B3393" s="68" t="s">
        <v>31</v>
      </c>
      <c r="C3393" s="68" t="s">
        <v>1777</v>
      </c>
      <c r="D3393" s="68" t="s">
        <v>2399</v>
      </c>
      <c r="E3393" s="68" t="str">
        <f t="shared" si="421"/>
        <v>AD</v>
      </c>
      <c r="F3393" s="68">
        <v>9000059</v>
      </c>
      <c r="G3393" s="68">
        <f t="shared" si="422"/>
        <v>220</v>
      </c>
      <c r="H3393" s="68">
        <f t="shared" si="424"/>
        <v>54</v>
      </c>
      <c r="I3393" s="68" t="str">
        <f t="shared" si="417"/>
        <v>220_54_AD</v>
      </c>
      <c r="J3393" s="60">
        <v>11.9371024340332</v>
      </c>
      <c r="K3393" s="60">
        <v>36.663729116103497</v>
      </c>
      <c r="L3393" s="60">
        <v>64.012548707469705</v>
      </c>
      <c r="M3393" s="68">
        <v>75</v>
      </c>
      <c r="N3393" s="70">
        <f t="shared" si="418"/>
        <v>0.62121212121212122</v>
      </c>
      <c r="O3393" s="71">
        <v>108978435.879999</v>
      </c>
      <c r="P3393" s="57">
        <f t="shared" si="419"/>
        <v>0.60208158480463192</v>
      </c>
      <c r="Q3393" s="68">
        <v>41</v>
      </c>
      <c r="R3393" s="68">
        <v>149</v>
      </c>
      <c r="S3393" s="72">
        <f t="shared" si="420"/>
        <v>37.537793419202131</v>
      </c>
    </row>
    <row r="3394" spans="1:19" x14ac:dyDescent="0.25">
      <c r="A3394" s="68">
        <f t="shared" si="423"/>
        <v>3392</v>
      </c>
      <c r="B3394" s="68" t="s">
        <v>31</v>
      </c>
      <c r="C3394" s="68" t="s">
        <v>1777</v>
      </c>
      <c r="D3394" s="68" t="s">
        <v>2456</v>
      </c>
      <c r="E3394" s="68" t="str">
        <f t="shared" si="421"/>
        <v>AR</v>
      </c>
      <c r="F3394" s="68">
        <v>9000059</v>
      </c>
      <c r="G3394" s="68">
        <f t="shared" si="422"/>
        <v>220</v>
      </c>
      <c r="H3394" s="68">
        <f t="shared" si="424"/>
        <v>54</v>
      </c>
      <c r="I3394" s="68" t="str">
        <f t="shared" si="417"/>
        <v>220_54_AR</v>
      </c>
      <c r="J3394" s="60">
        <v>57.7591891129834</v>
      </c>
      <c r="K3394" s="60">
        <v>32.409707187276297</v>
      </c>
      <c r="L3394" s="60">
        <v>48.810611560550598</v>
      </c>
      <c r="M3394" s="68">
        <v>6</v>
      </c>
      <c r="N3394" s="70">
        <f t="shared" si="418"/>
        <v>4.5454545454545456E-2</v>
      </c>
      <c r="O3394" s="71">
        <v>43671110</v>
      </c>
      <c r="P3394" s="57">
        <f t="shared" si="419"/>
        <v>0.24127315561704729</v>
      </c>
      <c r="Q3394" s="68">
        <v>3</v>
      </c>
      <c r="R3394" s="68">
        <v>7</v>
      </c>
      <c r="S3394" s="72">
        <f t="shared" si="420"/>
        <v>46.326502620270098</v>
      </c>
    </row>
    <row r="3395" spans="1:19" x14ac:dyDescent="0.25">
      <c r="A3395" s="68">
        <f t="shared" si="423"/>
        <v>3393</v>
      </c>
      <c r="B3395" s="68" t="s">
        <v>31</v>
      </c>
      <c r="C3395" s="68" t="s">
        <v>1777</v>
      </c>
      <c r="D3395" s="68" t="s">
        <v>3088</v>
      </c>
      <c r="E3395" s="68" t="str">
        <f t="shared" si="421"/>
        <v>SERV</v>
      </c>
      <c r="F3395" s="68">
        <v>9000059</v>
      </c>
      <c r="G3395" s="68">
        <f t="shared" si="422"/>
        <v>220</v>
      </c>
      <c r="H3395" s="68">
        <f t="shared" si="424"/>
        <v>54</v>
      </c>
      <c r="I3395" s="68" t="str">
        <f t="shared" ref="I3395:I3458" si="425">CONCATENATE(G3395,"_",H3395,"_",E3395)</f>
        <v>220_54_SERV</v>
      </c>
      <c r="J3395" s="60">
        <v>13.9096803571965</v>
      </c>
      <c r="K3395" s="60">
        <v>43.350350853493701</v>
      </c>
      <c r="L3395" s="60">
        <v>41.012344184045297</v>
      </c>
      <c r="M3395" s="68">
        <v>26</v>
      </c>
      <c r="N3395" s="70">
        <f t="shared" ref="N3395:N3458" si="426">Q3395/SUMIF($C$3:$C$3832,C3395,$Q$3:$Q$3832)</f>
        <v>0.33333333333333331</v>
      </c>
      <c r="O3395" s="71">
        <v>28353226.219999999</v>
      </c>
      <c r="P3395" s="57">
        <f t="shared" ref="P3395:P3458" si="427">O3395/SUMIF($C$3:$C$3832,C3395,$O$3:$O$3832)</f>
        <v>0.1566452595783209</v>
      </c>
      <c r="Q3395" s="68">
        <v>22</v>
      </c>
      <c r="R3395" s="68">
        <v>52</v>
      </c>
      <c r="S3395" s="72">
        <f t="shared" ref="S3395:S3458" si="428">AVERAGE(J3395:L3395)</f>
        <v>32.757458464911828</v>
      </c>
    </row>
    <row r="3396" spans="1:19" x14ac:dyDescent="0.25">
      <c r="A3396" s="68">
        <f t="shared" si="423"/>
        <v>3394</v>
      </c>
      <c r="B3396" s="68" t="s">
        <v>31</v>
      </c>
      <c r="C3396" s="68" t="s">
        <v>760</v>
      </c>
      <c r="D3396" s="68" t="s">
        <v>2399</v>
      </c>
      <c r="E3396" s="68" t="str">
        <f t="shared" ref="E3396:E3459" si="429">IF(D3396="Adquisiciones","AD",IF(D3396="Arrendamientos","AR",IF(D3396="Servicios","SERV",IF(D3396="Obra pública","OP",IF(D3396="Servicios relacionados con la OP","SOP","")))))</f>
        <v>AD</v>
      </c>
      <c r="F3396" s="68">
        <v>9000978</v>
      </c>
      <c r="G3396" s="68">
        <f t="shared" ref="G3396:G3459" si="430">IF(B3396&lt;&gt;B3395,G3395+1,G3395)</f>
        <v>220</v>
      </c>
      <c r="H3396" s="68">
        <f t="shared" si="424"/>
        <v>55</v>
      </c>
      <c r="I3396" s="68" t="str">
        <f t="shared" si="425"/>
        <v>220_55_AD</v>
      </c>
      <c r="J3396" s="60">
        <v>17.351092275308002</v>
      </c>
      <c r="K3396" s="60">
        <v>25.314242723218001</v>
      </c>
      <c r="L3396" s="60">
        <v>47.473623145681003</v>
      </c>
      <c r="M3396" s="68">
        <v>91</v>
      </c>
      <c r="N3396" s="70">
        <f t="shared" si="426"/>
        <v>0.53</v>
      </c>
      <c r="O3396" s="71">
        <v>84336688.486999899</v>
      </c>
      <c r="P3396" s="57">
        <f t="shared" si="427"/>
        <v>0.59584899733797569</v>
      </c>
      <c r="Q3396" s="68">
        <v>53</v>
      </c>
      <c r="R3396" s="68">
        <v>97</v>
      </c>
      <c r="S3396" s="72">
        <f t="shared" si="428"/>
        <v>30.046319381402338</v>
      </c>
    </row>
    <row r="3397" spans="1:19" x14ac:dyDescent="0.25">
      <c r="A3397" s="68">
        <f t="shared" ref="A3397:A3460" si="431">A3396+1</f>
        <v>3395</v>
      </c>
      <c r="B3397" s="68" t="s">
        <v>31</v>
      </c>
      <c r="C3397" s="68" t="s">
        <v>760</v>
      </c>
      <c r="D3397" s="68" t="s">
        <v>2456</v>
      </c>
      <c r="E3397" s="68" t="str">
        <f t="shared" si="429"/>
        <v>AR</v>
      </c>
      <c r="F3397" s="68">
        <v>9000978</v>
      </c>
      <c r="G3397" s="68">
        <f t="shared" si="430"/>
        <v>220</v>
      </c>
      <c r="H3397" s="68">
        <f t="shared" si="424"/>
        <v>55</v>
      </c>
      <c r="I3397" s="68" t="str">
        <f t="shared" si="425"/>
        <v>220_55_AR</v>
      </c>
      <c r="J3397" s="60">
        <v>42.337343793809801</v>
      </c>
      <c r="K3397" s="60">
        <v>31.244028098546501</v>
      </c>
      <c r="L3397" s="60">
        <v>52.595370885523501</v>
      </c>
      <c r="M3397" s="68">
        <v>11</v>
      </c>
      <c r="N3397" s="70">
        <f t="shared" si="426"/>
        <v>0.06</v>
      </c>
      <c r="O3397" s="71">
        <v>30975158.690000001</v>
      </c>
      <c r="P3397" s="57">
        <f t="shared" si="427"/>
        <v>0.2188432766205442</v>
      </c>
      <c r="Q3397" s="68">
        <v>6</v>
      </c>
      <c r="R3397" s="68">
        <v>11</v>
      </c>
      <c r="S3397" s="72">
        <f t="shared" si="428"/>
        <v>42.058914259293267</v>
      </c>
    </row>
    <row r="3398" spans="1:19" x14ac:dyDescent="0.25">
      <c r="A3398" s="68">
        <f t="shared" si="431"/>
        <v>3396</v>
      </c>
      <c r="B3398" s="68" t="s">
        <v>31</v>
      </c>
      <c r="C3398" s="68" t="s">
        <v>760</v>
      </c>
      <c r="D3398" s="68" t="s">
        <v>3088</v>
      </c>
      <c r="E3398" s="68" t="str">
        <f t="shared" si="429"/>
        <v>SERV</v>
      </c>
      <c r="F3398" s="68">
        <v>9000978</v>
      </c>
      <c r="G3398" s="68">
        <f t="shared" si="430"/>
        <v>220</v>
      </c>
      <c r="H3398" s="68">
        <f t="shared" si="424"/>
        <v>55</v>
      </c>
      <c r="I3398" s="68" t="str">
        <f t="shared" si="425"/>
        <v>220_55_SERV</v>
      </c>
      <c r="J3398" s="60">
        <v>22.193533491943899</v>
      </c>
      <c r="K3398" s="60">
        <v>25.436488184708502</v>
      </c>
      <c r="L3398" s="60">
        <v>34.806503046432297</v>
      </c>
      <c r="M3398" s="68">
        <v>57</v>
      </c>
      <c r="N3398" s="70">
        <f t="shared" si="426"/>
        <v>0.41</v>
      </c>
      <c r="O3398" s="71">
        <v>26228524.399999999</v>
      </c>
      <c r="P3398" s="57">
        <f t="shared" si="427"/>
        <v>0.18530772604148013</v>
      </c>
      <c r="Q3398" s="68">
        <v>41</v>
      </c>
      <c r="R3398" s="68">
        <v>60</v>
      </c>
      <c r="S3398" s="72">
        <f t="shared" si="428"/>
        <v>27.478841574361567</v>
      </c>
    </row>
    <row r="3399" spans="1:19" x14ac:dyDescent="0.25">
      <c r="A3399" s="68">
        <f t="shared" si="431"/>
        <v>3397</v>
      </c>
      <c r="B3399" s="68" t="s">
        <v>31</v>
      </c>
      <c r="C3399" s="68" t="s">
        <v>163</v>
      </c>
      <c r="D3399" s="68" t="s">
        <v>2399</v>
      </c>
      <c r="E3399" s="68" t="str">
        <f t="shared" si="429"/>
        <v>AD</v>
      </c>
      <c r="F3399" s="68">
        <v>9000983</v>
      </c>
      <c r="G3399" s="68">
        <f t="shared" si="430"/>
        <v>220</v>
      </c>
      <c r="H3399" s="68">
        <f t="shared" si="424"/>
        <v>56</v>
      </c>
      <c r="I3399" s="68" t="str">
        <f t="shared" si="425"/>
        <v>220_56_AD</v>
      </c>
      <c r="J3399" s="60">
        <v>26.2027816099631</v>
      </c>
      <c r="K3399" s="60">
        <v>59.577224548782198</v>
      </c>
      <c r="L3399" s="60">
        <v>38.528116538360898</v>
      </c>
      <c r="M3399" s="68">
        <v>85</v>
      </c>
      <c r="N3399" s="70">
        <f t="shared" si="426"/>
        <v>0.44</v>
      </c>
      <c r="O3399" s="71">
        <v>32500873.940000001</v>
      </c>
      <c r="P3399" s="57">
        <f t="shared" si="427"/>
        <v>0.58462830537376675</v>
      </c>
      <c r="Q3399" s="68">
        <v>44</v>
      </c>
      <c r="R3399" s="68">
        <v>94</v>
      </c>
      <c r="S3399" s="72">
        <f t="shared" si="428"/>
        <v>41.436040899035397</v>
      </c>
    </row>
    <row r="3400" spans="1:19" x14ac:dyDescent="0.25">
      <c r="A3400" s="68">
        <f t="shared" si="431"/>
        <v>3398</v>
      </c>
      <c r="B3400" s="68" t="s">
        <v>31</v>
      </c>
      <c r="C3400" s="68" t="s">
        <v>163</v>
      </c>
      <c r="D3400" s="68" t="s">
        <v>2456</v>
      </c>
      <c r="E3400" s="68" t="str">
        <f t="shared" si="429"/>
        <v>AR</v>
      </c>
      <c r="F3400" s="68">
        <v>9000983</v>
      </c>
      <c r="G3400" s="68">
        <f t="shared" si="430"/>
        <v>220</v>
      </c>
      <c r="H3400" s="68">
        <f t="shared" si="424"/>
        <v>56</v>
      </c>
      <c r="I3400" s="68" t="str">
        <f t="shared" si="425"/>
        <v>220_56_AR</v>
      </c>
      <c r="J3400" s="60">
        <v>22.242155618537701</v>
      </c>
      <c r="K3400" s="60">
        <v>47.690437968782497</v>
      </c>
      <c r="L3400" s="60">
        <v>29.000808256452299</v>
      </c>
      <c r="M3400" s="68">
        <v>8</v>
      </c>
      <c r="N3400" s="70">
        <f t="shared" si="426"/>
        <v>0.08</v>
      </c>
      <c r="O3400" s="71">
        <v>4598093.4800000004</v>
      </c>
      <c r="P3400" s="57">
        <f t="shared" si="427"/>
        <v>8.2710871225346677E-2</v>
      </c>
      <c r="Q3400" s="68">
        <v>8</v>
      </c>
      <c r="R3400" s="68">
        <v>9</v>
      </c>
      <c r="S3400" s="72">
        <f t="shared" si="428"/>
        <v>32.977800614590834</v>
      </c>
    </row>
    <row r="3401" spans="1:19" x14ac:dyDescent="0.25">
      <c r="A3401" s="68">
        <f t="shared" si="431"/>
        <v>3399</v>
      </c>
      <c r="B3401" s="68" t="s">
        <v>31</v>
      </c>
      <c r="C3401" s="68" t="s">
        <v>163</v>
      </c>
      <c r="D3401" s="68" t="s">
        <v>3088</v>
      </c>
      <c r="E3401" s="68" t="str">
        <f t="shared" si="429"/>
        <v>SERV</v>
      </c>
      <c r="F3401" s="68">
        <v>9000983</v>
      </c>
      <c r="G3401" s="68">
        <f t="shared" si="430"/>
        <v>220</v>
      </c>
      <c r="H3401" s="68">
        <f t="shared" ref="H3401:H3464" si="432">IF(B3401&lt;&gt;B3400,1,IF(C3401&lt;&gt;C3400,H3400+1,H3400))</f>
        <v>56</v>
      </c>
      <c r="I3401" s="68" t="str">
        <f t="shared" si="425"/>
        <v>220_56_SERV</v>
      </c>
      <c r="J3401" s="60">
        <v>25.542050196199501</v>
      </c>
      <c r="K3401" s="60">
        <v>70.562189110734806</v>
      </c>
      <c r="L3401" s="60">
        <v>15.439543894291401</v>
      </c>
      <c r="M3401" s="68">
        <v>94</v>
      </c>
      <c r="N3401" s="70">
        <f t="shared" si="426"/>
        <v>0.48</v>
      </c>
      <c r="O3401" s="71">
        <v>18493404.077</v>
      </c>
      <c r="P3401" s="57">
        <f t="shared" si="427"/>
        <v>0.3326608234008866</v>
      </c>
      <c r="Q3401" s="68">
        <v>48</v>
      </c>
      <c r="R3401" s="68">
        <v>101</v>
      </c>
      <c r="S3401" s="72">
        <f t="shared" si="428"/>
        <v>37.181261067075233</v>
      </c>
    </row>
    <row r="3402" spans="1:19" x14ac:dyDescent="0.25">
      <c r="A3402" s="68">
        <f t="shared" si="431"/>
        <v>3400</v>
      </c>
      <c r="B3402" s="68" t="s">
        <v>31</v>
      </c>
      <c r="C3402" s="68" t="s">
        <v>990</v>
      </c>
      <c r="D3402" s="68" t="s">
        <v>2399</v>
      </c>
      <c r="E3402" s="68" t="str">
        <f t="shared" si="429"/>
        <v>AD</v>
      </c>
      <c r="F3402" s="68">
        <v>9000991</v>
      </c>
      <c r="G3402" s="68">
        <f t="shared" si="430"/>
        <v>220</v>
      </c>
      <c r="H3402" s="68">
        <f t="shared" si="432"/>
        <v>57</v>
      </c>
      <c r="I3402" s="68" t="str">
        <f t="shared" si="425"/>
        <v>220_57_AD</v>
      </c>
      <c r="J3402" s="60">
        <v>25.191460309727699</v>
      </c>
      <c r="K3402" s="60">
        <v>46.734345251353901</v>
      </c>
      <c r="L3402" s="60">
        <v>29.351117048801001</v>
      </c>
      <c r="M3402" s="68">
        <v>266</v>
      </c>
      <c r="N3402" s="70">
        <f t="shared" si="426"/>
        <v>0.46206896551724136</v>
      </c>
      <c r="O3402" s="71">
        <v>90825008.559999898</v>
      </c>
      <c r="P3402" s="57">
        <f t="shared" si="427"/>
        <v>0.66407361575079149</v>
      </c>
      <c r="Q3402" s="68">
        <v>67</v>
      </c>
      <c r="R3402" s="68">
        <v>279</v>
      </c>
      <c r="S3402" s="72">
        <f t="shared" si="428"/>
        <v>33.758974203294201</v>
      </c>
    </row>
    <row r="3403" spans="1:19" x14ac:dyDescent="0.25">
      <c r="A3403" s="68">
        <f t="shared" si="431"/>
        <v>3401</v>
      </c>
      <c r="B3403" s="68" t="s">
        <v>31</v>
      </c>
      <c r="C3403" s="68" t="s">
        <v>990</v>
      </c>
      <c r="D3403" s="68" t="s">
        <v>2456</v>
      </c>
      <c r="E3403" s="68" t="str">
        <f t="shared" si="429"/>
        <v>AR</v>
      </c>
      <c r="F3403" s="68">
        <v>9000991</v>
      </c>
      <c r="G3403" s="68">
        <f t="shared" si="430"/>
        <v>220</v>
      </c>
      <c r="H3403" s="68">
        <f t="shared" si="432"/>
        <v>57</v>
      </c>
      <c r="I3403" s="68" t="str">
        <f t="shared" si="425"/>
        <v>220_57_AR</v>
      </c>
      <c r="J3403" s="60">
        <v>22.324843376484399</v>
      </c>
      <c r="K3403" s="60">
        <v>34.9086300473801</v>
      </c>
      <c r="L3403" s="60">
        <v>49.933255626443298</v>
      </c>
      <c r="M3403" s="68">
        <v>21</v>
      </c>
      <c r="N3403" s="70">
        <f t="shared" si="426"/>
        <v>9.6551724137931033E-2</v>
      </c>
      <c r="O3403" s="71">
        <v>8081388.2599999998</v>
      </c>
      <c r="P3403" s="57">
        <f t="shared" si="427"/>
        <v>5.9087654459828033E-2</v>
      </c>
      <c r="Q3403" s="68">
        <v>14</v>
      </c>
      <c r="R3403" s="68">
        <v>24</v>
      </c>
      <c r="S3403" s="72">
        <f t="shared" si="428"/>
        <v>35.722243016769262</v>
      </c>
    </row>
    <row r="3404" spans="1:19" x14ac:dyDescent="0.25">
      <c r="A3404" s="68">
        <f t="shared" si="431"/>
        <v>3402</v>
      </c>
      <c r="B3404" s="68" t="s">
        <v>31</v>
      </c>
      <c r="C3404" s="68" t="s">
        <v>990</v>
      </c>
      <c r="D3404" s="68" t="s">
        <v>3088</v>
      </c>
      <c r="E3404" s="68" t="str">
        <f t="shared" si="429"/>
        <v>SERV</v>
      </c>
      <c r="F3404" s="69">
        <v>9000991</v>
      </c>
      <c r="G3404" s="68">
        <f t="shared" si="430"/>
        <v>220</v>
      </c>
      <c r="H3404" s="68">
        <f t="shared" si="432"/>
        <v>57</v>
      </c>
      <c r="I3404" s="68" t="str">
        <f t="shared" si="425"/>
        <v>220_57_SERV</v>
      </c>
      <c r="J3404" s="60">
        <v>17.4920745308203</v>
      </c>
      <c r="K3404" s="60">
        <v>49.443449980172602</v>
      </c>
      <c r="L3404" s="60">
        <v>35.589937925745502</v>
      </c>
      <c r="M3404" s="68">
        <v>225</v>
      </c>
      <c r="N3404" s="70">
        <f t="shared" si="426"/>
        <v>0.44137931034482758</v>
      </c>
      <c r="O3404" s="71">
        <v>37863091.390000001</v>
      </c>
      <c r="P3404" s="57">
        <f t="shared" si="427"/>
        <v>0.27683872978938029</v>
      </c>
      <c r="Q3404" s="68">
        <v>64</v>
      </c>
      <c r="R3404" s="68">
        <v>226</v>
      </c>
      <c r="S3404" s="72">
        <f t="shared" si="428"/>
        <v>34.175154145579469</v>
      </c>
    </row>
    <row r="3405" spans="1:19" x14ac:dyDescent="0.25">
      <c r="A3405" s="68">
        <f t="shared" si="431"/>
        <v>3403</v>
      </c>
      <c r="B3405" s="68" t="s">
        <v>31</v>
      </c>
      <c r="C3405" s="68" t="s">
        <v>2584</v>
      </c>
      <c r="D3405" s="68" t="s">
        <v>2860</v>
      </c>
      <c r="E3405" s="68" t="str">
        <f t="shared" si="429"/>
        <v>OP</v>
      </c>
      <c r="F3405" s="68">
        <v>9000947</v>
      </c>
      <c r="G3405" s="68">
        <f t="shared" si="430"/>
        <v>220</v>
      </c>
      <c r="H3405" s="68">
        <f t="shared" si="432"/>
        <v>58</v>
      </c>
      <c r="I3405" s="68" t="str">
        <f t="shared" si="425"/>
        <v>220_58_OP</v>
      </c>
      <c r="J3405" s="60">
        <v>38.517591961034498</v>
      </c>
      <c r="K3405" s="60">
        <v>53.438177981967002</v>
      </c>
      <c r="L3405" s="60">
        <v>27.235507218965601</v>
      </c>
      <c r="M3405" s="68">
        <v>458</v>
      </c>
      <c r="N3405" s="70">
        <f t="shared" si="426"/>
        <v>0.78106508875739644</v>
      </c>
      <c r="O3405" s="71">
        <v>6671557276.4469995</v>
      </c>
      <c r="P3405" s="57">
        <f t="shared" si="427"/>
        <v>0.98867040008589901</v>
      </c>
      <c r="Q3405" s="68">
        <v>132</v>
      </c>
      <c r="R3405" s="68">
        <v>462</v>
      </c>
      <c r="S3405" s="72">
        <f t="shared" si="428"/>
        <v>39.730425720655695</v>
      </c>
    </row>
    <row r="3406" spans="1:19" x14ac:dyDescent="0.25">
      <c r="A3406" s="68">
        <f t="shared" si="431"/>
        <v>3404</v>
      </c>
      <c r="B3406" s="68" t="s">
        <v>31</v>
      </c>
      <c r="C3406" s="68" t="s">
        <v>2584</v>
      </c>
      <c r="D3406" s="68" t="s">
        <v>2893</v>
      </c>
      <c r="E3406" s="68" t="str">
        <f t="shared" si="429"/>
        <v>SOP</v>
      </c>
      <c r="F3406" s="68">
        <v>9000947</v>
      </c>
      <c r="G3406" s="68">
        <f t="shared" si="430"/>
        <v>220</v>
      </c>
      <c r="H3406" s="68">
        <f t="shared" si="432"/>
        <v>58</v>
      </c>
      <c r="I3406" s="68" t="str">
        <f t="shared" si="425"/>
        <v>220_58_SOP</v>
      </c>
      <c r="J3406" s="60">
        <v>43.450416374542499</v>
      </c>
      <c r="K3406" s="60">
        <v>58.454809173658703</v>
      </c>
      <c r="L3406" s="60">
        <v>38.397436792094801</v>
      </c>
      <c r="M3406" s="68">
        <v>77</v>
      </c>
      <c r="N3406" s="70">
        <f t="shared" si="426"/>
        <v>0.21893491124260356</v>
      </c>
      <c r="O3406" s="71">
        <v>76452248.129999995</v>
      </c>
      <c r="P3406" s="57">
        <f t="shared" si="427"/>
        <v>1.1329599914100954E-2</v>
      </c>
      <c r="Q3406" s="68">
        <v>37</v>
      </c>
      <c r="R3406" s="68">
        <v>77</v>
      </c>
      <c r="S3406" s="72">
        <f t="shared" si="428"/>
        <v>46.767554113431999</v>
      </c>
    </row>
    <row r="3407" spans="1:19" x14ac:dyDescent="0.25">
      <c r="A3407" s="68">
        <f t="shared" si="431"/>
        <v>3405</v>
      </c>
      <c r="B3407" s="68" t="s">
        <v>31</v>
      </c>
      <c r="C3407" s="68" t="s">
        <v>2624</v>
      </c>
      <c r="D3407" s="68" t="s">
        <v>2860</v>
      </c>
      <c r="E3407" s="68" t="str">
        <f t="shared" si="429"/>
        <v>OP</v>
      </c>
      <c r="F3407" s="68">
        <v>9000981</v>
      </c>
      <c r="G3407" s="68">
        <f t="shared" si="430"/>
        <v>220</v>
      </c>
      <c r="H3407" s="68">
        <f t="shared" si="432"/>
        <v>59</v>
      </c>
      <c r="I3407" s="68" t="str">
        <f t="shared" si="425"/>
        <v>220_59_OP</v>
      </c>
      <c r="J3407" s="60">
        <v>40.177411445445799</v>
      </c>
      <c r="K3407" s="60">
        <v>17.827271441786401</v>
      </c>
      <c r="L3407" s="60">
        <v>15.488265414370799</v>
      </c>
      <c r="M3407" s="68">
        <v>225</v>
      </c>
      <c r="N3407" s="70">
        <f t="shared" si="426"/>
        <v>0.61538461538461542</v>
      </c>
      <c r="O3407" s="71">
        <v>3918750173.0700002</v>
      </c>
      <c r="P3407" s="57">
        <f t="shared" si="427"/>
        <v>0.9654409970214034</v>
      </c>
      <c r="Q3407" s="68">
        <v>56</v>
      </c>
      <c r="R3407" s="68">
        <v>225</v>
      </c>
      <c r="S3407" s="72">
        <f t="shared" si="428"/>
        <v>24.497649433867664</v>
      </c>
    </row>
    <row r="3408" spans="1:19" x14ac:dyDescent="0.25">
      <c r="A3408" s="68">
        <f t="shared" si="431"/>
        <v>3406</v>
      </c>
      <c r="B3408" s="68" t="s">
        <v>31</v>
      </c>
      <c r="C3408" s="68" t="s">
        <v>2624</v>
      </c>
      <c r="D3408" s="68" t="s">
        <v>2893</v>
      </c>
      <c r="E3408" s="68" t="str">
        <f t="shared" si="429"/>
        <v>SOP</v>
      </c>
      <c r="F3408" s="68">
        <v>9000981</v>
      </c>
      <c r="G3408" s="68">
        <f t="shared" si="430"/>
        <v>220</v>
      </c>
      <c r="H3408" s="68">
        <f t="shared" si="432"/>
        <v>59</v>
      </c>
      <c r="I3408" s="68" t="str">
        <f t="shared" si="425"/>
        <v>220_59_SOP</v>
      </c>
      <c r="J3408" s="60">
        <v>21.194301979779802</v>
      </c>
      <c r="K3408" s="60">
        <v>35.855601094867602</v>
      </c>
      <c r="L3408" s="60">
        <v>35.819977514625698</v>
      </c>
      <c r="M3408" s="68">
        <v>89</v>
      </c>
      <c r="N3408" s="70">
        <f t="shared" si="426"/>
        <v>0.38461538461538464</v>
      </c>
      <c r="O3408" s="71">
        <v>140275893.94</v>
      </c>
      <c r="P3408" s="57">
        <f t="shared" si="427"/>
        <v>3.455900297859664E-2</v>
      </c>
      <c r="Q3408" s="68">
        <v>35</v>
      </c>
      <c r="R3408" s="68">
        <v>89</v>
      </c>
      <c r="S3408" s="72">
        <f t="shared" si="428"/>
        <v>30.956626863091032</v>
      </c>
    </row>
    <row r="3409" spans="1:19" x14ac:dyDescent="0.25">
      <c r="A3409" s="68">
        <f t="shared" si="431"/>
        <v>3407</v>
      </c>
      <c r="B3409" s="68" t="s">
        <v>31</v>
      </c>
      <c r="C3409" s="68" t="s">
        <v>2552</v>
      </c>
      <c r="D3409" s="68" t="s">
        <v>2860</v>
      </c>
      <c r="E3409" s="68" t="str">
        <f t="shared" si="429"/>
        <v>OP</v>
      </c>
      <c r="F3409" s="68">
        <v>9000950</v>
      </c>
      <c r="G3409" s="68">
        <f t="shared" si="430"/>
        <v>220</v>
      </c>
      <c r="H3409" s="68">
        <f t="shared" si="432"/>
        <v>60</v>
      </c>
      <c r="I3409" s="68" t="str">
        <f t="shared" si="425"/>
        <v>220_60_OP</v>
      </c>
      <c r="J3409" s="60">
        <v>22.245550227862399</v>
      </c>
      <c r="K3409" s="60">
        <v>39.533941302597199</v>
      </c>
      <c r="L3409" s="60">
        <v>39.539972872353303</v>
      </c>
      <c r="M3409" s="68">
        <v>395</v>
      </c>
      <c r="N3409" s="70">
        <f t="shared" si="426"/>
        <v>0.77037037037037037</v>
      </c>
      <c r="O3409" s="71">
        <v>4153225781.1699901</v>
      </c>
      <c r="P3409" s="57">
        <f t="shared" si="427"/>
        <v>0.97317592814158249</v>
      </c>
      <c r="Q3409" s="68">
        <v>104</v>
      </c>
      <c r="R3409" s="68">
        <v>395</v>
      </c>
      <c r="S3409" s="72">
        <f t="shared" si="428"/>
        <v>33.773154800937633</v>
      </c>
    </row>
    <row r="3410" spans="1:19" x14ac:dyDescent="0.25">
      <c r="A3410" s="68">
        <f t="shared" si="431"/>
        <v>3408</v>
      </c>
      <c r="B3410" s="68" t="s">
        <v>31</v>
      </c>
      <c r="C3410" s="68" t="s">
        <v>2552</v>
      </c>
      <c r="D3410" s="68" t="s">
        <v>2893</v>
      </c>
      <c r="E3410" s="68" t="str">
        <f t="shared" si="429"/>
        <v>SOP</v>
      </c>
      <c r="F3410" s="68">
        <v>9000950</v>
      </c>
      <c r="G3410" s="68">
        <f t="shared" si="430"/>
        <v>220</v>
      </c>
      <c r="H3410" s="68">
        <f t="shared" si="432"/>
        <v>60</v>
      </c>
      <c r="I3410" s="68" t="str">
        <f t="shared" si="425"/>
        <v>220_60_SOP</v>
      </c>
      <c r="J3410" s="60">
        <v>24.828865870841</v>
      </c>
      <c r="K3410" s="60">
        <v>51.837388017370998</v>
      </c>
      <c r="L3410" s="60">
        <v>49.6826616454007</v>
      </c>
      <c r="M3410" s="68">
        <v>68</v>
      </c>
      <c r="N3410" s="70">
        <f t="shared" si="426"/>
        <v>0.22962962962962963</v>
      </c>
      <c r="O3410" s="71">
        <v>114477170.65000001</v>
      </c>
      <c r="P3410" s="57">
        <f t="shared" si="427"/>
        <v>2.6824071858417526E-2</v>
      </c>
      <c r="Q3410" s="68">
        <v>31</v>
      </c>
      <c r="R3410" s="68">
        <v>68</v>
      </c>
      <c r="S3410" s="72">
        <f t="shared" si="428"/>
        <v>42.116305177870899</v>
      </c>
    </row>
    <row r="3411" spans="1:19" x14ac:dyDescent="0.25">
      <c r="A3411" s="68">
        <f t="shared" si="431"/>
        <v>3409</v>
      </c>
      <c r="B3411" s="68" t="s">
        <v>31</v>
      </c>
      <c r="C3411" s="68" t="s">
        <v>2732</v>
      </c>
      <c r="D3411" s="68" t="s">
        <v>2860</v>
      </c>
      <c r="E3411" s="68" t="str">
        <f t="shared" si="429"/>
        <v>OP</v>
      </c>
      <c r="F3411" s="68">
        <v>9000994</v>
      </c>
      <c r="G3411" s="68">
        <f t="shared" si="430"/>
        <v>220</v>
      </c>
      <c r="H3411" s="68">
        <f t="shared" si="432"/>
        <v>61</v>
      </c>
      <c r="I3411" s="68" t="str">
        <f t="shared" si="425"/>
        <v>220_61_OP</v>
      </c>
      <c r="J3411" s="60">
        <v>29.961652628068698</v>
      </c>
      <c r="K3411" s="60">
        <v>68.035208051176795</v>
      </c>
      <c r="L3411" s="60">
        <v>41.838131433755102</v>
      </c>
      <c r="M3411" s="68">
        <v>378</v>
      </c>
      <c r="N3411" s="70">
        <f t="shared" si="426"/>
        <v>0.75621890547263682</v>
      </c>
      <c r="O3411" s="71">
        <v>9146796755.0999908</v>
      </c>
      <c r="P3411" s="57">
        <f t="shared" si="427"/>
        <v>0.98126033147349034</v>
      </c>
      <c r="Q3411" s="68">
        <v>152</v>
      </c>
      <c r="R3411" s="68">
        <v>378</v>
      </c>
      <c r="S3411" s="72">
        <f t="shared" si="428"/>
        <v>46.611664037666863</v>
      </c>
    </row>
    <row r="3412" spans="1:19" x14ac:dyDescent="0.25">
      <c r="A3412" s="68">
        <f t="shared" si="431"/>
        <v>3410</v>
      </c>
      <c r="B3412" s="68" t="s">
        <v>31</v>
      </c>
      <c r="C3412" s="68" t="s">
        <v>2732</v>
      </c>
      <c r="D3412" s="68" t="s">
        <v>2893</v>
      </c>
      <c r="E3412" s="68" t="str">
        <f t="shared" si="429"/>
        <v>SOP</v>
      </c>
      <c r="F3412" s="68">
        <v>9000994</v>
      </c>
      <c r="G3412" s="68">
        <f t="shared" si="430"/>
        <v>220</v>
      </c>
      <c r="H3412" s="68">
        <f t="shared" si="432"/>
        <v>61</v>
      </c>
      <c r="I3412" s="68" t="str">
        <f t="shared" si="425"/>
        <v>220_61_SOP</v>
      </c>
      <c r="J3412" s="60">
        <v>24.059879196381502</v>
      </c>
      <c r="K3412" s="60">
        <v>53.083776764314003</v>
      </c>
      <c r="L3412" s="60">
        <v>48.817240812731498</v>
      </c>
      <c r="M3412" s="68">
        <v>81</v>
      </c>
      <c r="N3412" s="70">
        <f t="shared" si="426"/>
        <v>0.24378109452736318</v>
      </c>
      <c r="O3412" s="71">
        <v>174681411.00999901</v>
      </c>
      <c r="P3412" s="57">
        <f t="shared" si="427"/>
        <v>1.8739668526509729E-2</v>
      </c>
      <c r="Q3412" s="68">
        <v>49</v>
      </c>
      <c r="R3412" s="68">
        <v>81</v>
      </c>
      <c r="S3412" s="72">
        <f t="shared" si="428"/>
        <v>41.986965591142329</v>
      </c>
    </row>
    <row r="3413" spans="1:19" x14ac:dyDescent="0.25">
      <c r="A3413" s="68">
        <f t="shared" si="431"/>
        <v>3411</v>
      </c>
      <c r="B3413" s="68" t="s">
        <v>31</v>
      </c>
      <c r="C3413" s="68" t="s">
        <v>2629</v>
      </c>
      <c r="D3413" s="68" t="s">
        <v>2860</v>
      </c>
      <c r="E3413" s="68" t="str">
        <f t="shared" si="429"/>
        <v>OP</v>
      </c>
      <c r="F3413" s="68">
        <v>9000990</v>
      </c>
      <c r="G3413" s="68">
        <f t="shared" si="430"/>
        <v>220</v>
      </c>
      <c r="H3413" s="68">
        <f t="shared" si="432"/>
        <v>62</v>
      </c>
      <c r="I3413" s="68" t="str">
        <f t="shared" si="425"/>
        <v>220_62_OP</v>
      </c>
      <c r="J3413" s="60">
        <v>46.767761292503401</v>
      </c>
      <c r="K3413" s="60">
        <v>45.885139247875003</v>
      </c>
      <c r="L3413" s="60">
        <v>27.050022601760801</v>
      </c>
      <c r="M3413" s="68">
        <v>300</v>
      </c>
      <c r="N3413" s="70">
        <f t="shared" si="426"/>
        <v>0.66666666666666663</v>
      </c>
      <c r="O3413" s="71">
        <v>2387518049.5299902</v>
      </c>
      <c r="P3413" s="57">
        <f t="shared" si="427"/>
        <v>0.94808575582060595</v>
      </c>
      <c r="Q3413" s="68">
        <v>84</v>
      </c>
      <c r="R3413" s="68">
        <v>300</v>
      </c>
      <c r="S3413" s="72">
        <f t="shared" si="428"/>
        <v>39.900974380713066</v>
      </c>
    </row>
    <row r="3414" spans="1:19" x14ac:dyDescent="0.25">
      <c r="A3414" s="68">
        <f t="shared" si="431"/>
        <v>3412</v>
      </c>
      <c r="B3414" s="68" t="s">
        <v>31</v>
      </c>
      <c r="C3414" s="68" t="s">
        <v>2629</v>
      </c>
      <c r="D3414" s="68" t="s">
        <v>3088</v>
      </c>
      <c r="E3414" s="68" t="str">
        <f t="shared" si="429"/>
        <v>SERV</v>
      </c>
      <c r="F3414" s="68">
        <v>9000990</v>
      </c>
      <c r="G3414" s="68">
        <f t="shared" si="430"/>
        <v>220</v>
      </c>
      <c r="H3414" s="68">
        <f t="shared" si="432"/>
        <v>62</v>
      </c>
      <c r="I3414" s="68" t="str">
        <f t="shared" si="425"/>
        <v>220_62_SERV</v>
      </c>
      <c r="J3414" s="60">
        <v>39.592111866788997</v>
      </c>
      <c r="K3414" s="60">
        <v>23.4386842242386</v>
      </c>
      <c r="L3414" s="60">
        <v>47.3757697579763</v>
      </c>
      <c r="M3414" s="68">
        <v>16</v>
      </c>
      <c r="N3414" s="70">
        <f t="shared" si="426"/>
        <v>0.10317460317460317</v>
      </c>
      <c r="O3414" s="71">
        <v>26820762.800000001</v>
      </c>
      <c r="P3414" s="57">
        <f t="shared" si="427"/>
        <v>1.0650551176326836E-2</v>
      </c>
      <c r="Q3414" s="68">
        <v>13</v>
      </c>
      <c r="R3414" s="68">
        <v>16</v>
      </c>
      <c r="S3414" s="72">
        <f t="shared" si="428"/>
        <v>36.802188616334632</v>
      </c>
    </row>
    <row r="3415" spans="1:19" x14ac:dyDescent="0.25">
      <c r="A3415" s="68">
        <f t="shared" si="431"/>
        <v>3413</v>
      </c>
      <c r="B3415" s="68" t="s">
        <v>31</v>
      </c>
      <c r="C3415" s="68" t="s">
        <v>2629</v>
      </c>
      <c r="D3415" s="68" t="s">
        <v>2893</v>
      </c>
      <c r="E3415" s="68" t="str">
        <f t="shared" si="429"/>
        <v>SOP</v>
      </c>
      <c r="F3415" s="68">
        <v>9000990</v>
      </c>
      <c r="G3415" s="68">
        <f t="shared" si="430"/>
        <v>220</v>
      </c>
      <c r="H3415" s="68">
        <f t="shared" si="432"/>
        <v>62</v>
      </c>
      <c r="I3415" s="68" t="str">
        <f t="shared" si="425"/>
        <v>220_62_SOP</v>
      </c>
      <c r="J3415" s="60">
        <v>27.7099417334022</v>
      </c>
      <c r="K3415" s="60">
        <v>33.983476039665597</v>
      </c>
      <c r="L3415" s="60">
        <v>39.161334378790798</v>
      </c>
      <c r="M3415" s="68">
        <v>54</v>
      </c>
      <c r="N3415" s="70">
        <f t="shared" si="426"/>
        <v>0.23015873015873015</v>
      </c>
      <c r="O3415" s="71">
        <v>103912342.56</v>
      </c>
      <c r="P3415" s="57">
        <f t="shared" si="427"/>
        <v>4.1263693003067203E-2</v>
      </c>
      <c r="Q3415" s="68">
        <v>29</v>
      </c>
      <c r="R3415" s="68">
        <v>54</v>
      </c>
      <c r="S3415" s="72">
        <f t="shared" si="428"/>
        <v>33.618250717286195</v>
      </c>
    </row>
    <row r="3416" spans="1:19" x14ac:dyDescent="0.25">
      <c r="A3416" s="68">
        <f t="shared" si="431"/>
        <v>3414</v>
      </c>
      <c r="B3416" s="68" t="s">
        <v>31</v>
      </c>
      <c r="C3416" s="68" t="s">
        <v>2648</v>
      </c>
      <c r="D3416" s="68" t="s">
        <v>2860</v>
      </c>
      <c r="E3416" s="68" t="str">
        <f t="shared" si="429"/>
        <v>OP</v>
      </c>
      <c r="F3416" s="68">
        <v>9000957</v>
      </c>
      <c r="G3416" s="68">
        <f t="shared" si="430"/>
        <v>220</v>
      </c>
      <c r="H3416" s="68">
        <f t="shared" si="432"/>
        <v>63</v>
      </c>
      <c r="I3416" s="68" t="str">
        <f t="shared" si="425"/>
        <v>220_63_OP</v>
      </c>
      <c r="J3416" s="60">
        <v>55.287340445983602</v>
      </c>
      <c r="K3416" s="60">
        <v>62.613470320782902</v>
      </c>
      <c r="L3416" s="60">
        <v>59.135043807000002</v>
      </c>
      <c r="M3416" s="68">
        <v>277</v>
      </c>
      <c r="N3416" s="70">
        <f t="shared" si="426"/>
        <v>0.64800000000000002</v>
      </c>
      <c r="O3416" s="71">
        <v>2005918354.3399999</v>
      </c>
      <c r="P3416" s="57">
        <f t="shared" si="427"/>
        <v>0.94282907505554014</v>
      </c>
      <c r="Q3416" s="68">
        <v>81</v>
      </c>
      <c r="R3416" s="68">
        <v>278</v>
      </c>
      <c r="S3416" s="72">
        <f t="shared" si="428"/>
        <v>59.011951524588845</v>
      </c>
    </row>
    <row r="3417" spans="1:19" x14ac:dyDescent="0.25">
      <c r="A3417" s="68">
        <f t="shared" si="431"/>
        <v>3415</v>
      </c>
      <c r="B3417" s="68" t="s">
        <v>31</v>
      </c>
      <c r="C3417" s="68" t="s">
        <v>2648</v>
      </c>
      <c r="D3417" s="68" t="s">
        <v>2893</v>
      </c>
      <c r="E3417" s="68" t="str">
        <f t="shared" si="429"/>
        <v>SOP</v>
      </c>
      <c r="F3417" s="68">
        <v>9000957</v>
      </c>
      <c r="G3417" s="68">
        <f t="shared" si="430"/>
        <v>220</v>
      </c>
      <c r="H3417" s="68">
        <f t="shared" si="432"/>
        <v>63</v>
      </c>
      <c r="I3417" s="68" t="str">
        <f t="shared" si="425"/>
        <v>220_63_SOP</v>
      </c>
      <c r="J3417" s="60">
        <v>24.0515968118406</v>
      </c>
      <c r="K3417" s="60">
        <v>79.374706975701699</v>
      </c>
      <c r="L3417" s="60">
        <v>49.564635744483503</v>
      </c>
      <c r="M3417" s="68">
        <v>87</v>
      </c>
      <c r="N3417" s="70">
        <f t="shared" si="426"/>
        <v>0.35199999999999998</v>
      </c>
      <c r="O3417" s="71">
        <v>121634144.20999999</v>
      </c>
      <c r="P3417" s="57">
        <f t="shared" si="427"/>
        <v>5.7170924944459814E-2</v>
      </c>
      <c r="Q3417" s="68">
        <v>44</v>
      </c>
      <c r="R3417" s="68">
        <v>87</v>
      </c>
      <c r="S3417" s="72">
        <f t="shared" si="428"/>
        <v>50.9969798440086</v>
      </c>
    </row>
    <row r="3418" spans="1:19" x14ac:dyDescent="0.25">
      <c r="A3418" s="68">
        <f t="shared" si="431"/>
        <v>3416</v>
      </c>
      <c r="B3418" s="68" t="s">
        <v>31</v>
      </c>
      <c r="C3418" s="68" t="s">
        <v>2768</v>
      </c>
      <c r="D3418" s="68" t="s">
        <v>2860</v>
      </c>
      <c r="E3418" s="68" t="str">
        <f t="shared" si="429"/>
        <v>OP</v>
      </c>
      <c r="F3418" s="68">
        <v>9000979</v>
      </c>
      <c r="G3418" s="68">
        <f t="shared" si="430"/>
        <v>220</v>
      </c>
      <c r="H3418" s="68">
        <f t="shared" si="432"/>
        <v>64</v>
      </c>
      <c r="I3418" s="68" t="str">
        <f t="shared" si="425"/>
        <v>220_64_OP</v>
      </c>
      <c r="J3418" s="60">
        <v>16.667013987781498</v>
      </c>
      <c r="K3418" s="60">
        <v>49.784226008531903</v>
      </c>
      <c r="L3418" s="60">
        <v>39.762927760851298</v>
      </c>
      <c r="M3418" s="68">
        <v>534</v>
      </c>
      <c r="N3418" s="70">
        <f t="shared" si="426"/>
        <v>0.68127490039840632</v>
      </c>
      <c r="O3418" s="71">
        <v>4693745759.0799904</v>
      </c>
      <c r="P3418" s="57">
        <f t="shared" si="427"/>
        <v>0.97382927856043477</v>
      </c>
      <c r="Q3418" s="68">
        <v>171</v>
      </c>
      <c r="R3418" s="68">
        <v>538</v>
      </c>
      <c r="S3418" s="72">
        <f t="shared" si="428"/>
        <v>35.404722585721565</v>
      </c>
    </row>
    <row r="3419" spans="1:19" x14ac:dyDescent="0.25">
      <c r="A3419" s="68">
        <f t="shared" si="431"/>
        <v>3417</v>
      </c>
      <c r="B3419" s="68" t="s">
        <v>31</v>
      </c>
      <c r="C3419" s="68" t="s">
        <v>2768</v>
      </c>
      <c r="D3419" s="68" t="s">
        <v>2893</v>
      </c>
      <c r="E3419" s="68" t="str">
        <f t="shared" si="429"/>
        <v>SOP</v>
      </c>
      <c r="F3419" s="68">
        <v>9000979</v>
      </c>
      <c r="G3419" s="68">
        <f t="shared" si="430"/>
        <v>220</v>
      </c>
      <c r="H3419" s="68">
        <f t="shared" si="432"/>
        <v>64</v>
      </c>
      <c r="I3419" s="68" t="str">
        <f t="shared" si="425"/>
        <v>220_64_SOP</v>
      </c>
      <c r="J3419" s="60">
        <v>13.738286263356899</v>
      </c>
      <c r="K3419" s="60">
        <v>39.176418241766299</v>
      </c>
      <c r="L3419" s="60">
        <v>55.975288490824497</v>
      </c>
      <c r="M3419" s="68">
        <v>160</v>
      </c>
      <c r="N3419" s="70">
        <f t="shared" si="426"/>
        <v>0.31872509960159362</v>
      </c>
      <c r="O3419" s="71">
        <v>126139884.55</v>
      </c>
      <c r="P3419" s="57">
        <f t="shared" si="427"/>
        <v>2.6170721439565219E-2</v>
      </c>
      <c r="Q3419" s="68">
        <v>80</v>
      </c>
      <c r="R3419" s="68">
        <v>163</v>
      </c>
      <c r="S3419" s="72">
        <f t="shared" si="428"/>
        <v>36.296664331982562</v>
      </c>
    </row>
    <row r="3420" spans="1:19" x14ac:dyDescent="0.25">
      <c r="A3420" s="68">
        <f t="shared" si="431"/>
        <v>3418</v>
      </c>
      <c r="B3420" s="68" t="s">
        <v>31</v>
      </c>
      <c r="C3420" s="68" t="s">
        <v>2647</v>
      </c>
      <c r="D3420" s="68" t="s">
        <v>2860</v>
      </c>
      <c r="E3420" s="68" t="str">
        <f t="shared" si="429"/>
        <v>OP</v>
      </c>
      <c r="F3420" s="68">
        <v>9000951</v>
      </c>
      <c r="G3420" s="68">
        <f t="shared" si="430"/>
        <v>220</v>
      </c>
      <c r="H3420" s="68">
        <f t="shared" si="432"/>
        <v>65</v>
      </c>
      <c r="I3420" s="68" t="str">
        <f t="shared" si="425"/>
        <v>220_65_OP</v>
      </c>
      <c r="J3420" s="60">
        <v>25.668419956418401</v>
      </c>
      <c r="K3420" s="60">
        <v>77.513783295161005</v>
      </c>
      <c r="L3420" s="60">
        <v>35.837337241166999</v>
      </c>
      <c r="M3420" s="68">
        <v>141</v>
      </c>
      <c r="N3420" s="70">
        <f t="shared" si="426"/>
        <v>0.74444444444444446</v>
      </c>
      <c r="O3420" s="71">
        <v>1520657517.6099999</v>
      </c>
      <c r="P3420" s="57">
        <f t="shared" si="427"/>
        <v>0.97073148067572868</v>
      </c>
      <c r="Q3420" s="68">
        <v>67</v>
      </c>
      <c r="R3420" s="68">
        <v>145</v>
      </c>
      <c r="S3420" s="72">
        <f t="shared" si="428"/>
        <v>46.339846830915469</v>
      </c>
    </row>
    <row r="3421" spans="1:19" x14ac:dyDescent="0.25">
      <c r="A3421" s="68">
        <f t="shared" si="431"/>
        <v>3419</v>
      </c>
      <c r="B3421" s="68" t="s">
        <v>31</v>
      </c>
      <c r="C3421" s="68" t="s">
        <v>2647</v>
      </c>
      <c r="D3421" s="68" t="s">
        <v>3088</v>
      </c>
      <c r="E3421" s="68" t="str">
        <f t="shared" si="429"/>
        <v>SERV</v>
      </c>
      <c r="F3421" s="68">
        <v>9000951</v>
      </c>
      <c r="G3421" s="68">
        <f t="shared" si="430"/>
        <v>220</v>
      </c>
      <c r="H3421" s="68">
        <f t="shared" si="432"/>
        <v>65</v>
      </c>
      <c r="I3421" s="68" t="str">
        <f t="shared" si="425"/>
        <v>220_65_SERV</v>
      </c>
      <c r="J3421" s="60">
        <v>55.450199844985598</v>
      </c>
      <c r="K3421" s="60">
        <v>59.849680966968897</v>
      </c>
      <c r="L3421" s="60">
        <v>52.4646745498667</v>
      </c>
      <c r="M3421" s="68">
        <v>14</v>
      </c>
      <c r="N3421" s="70">
        <f t="shared" si="426"/>
        <v>8.8888888888888892E-2</v>
      </c>
      <c r="O3421" s="71">
        <v>9820052.8399999999</v>
      </c>
      <c r="P3421" s="57">
        <f t="shared" si="427"/>
        <v>6.2687582991530055E-3</v>
      </c>
      <c r="Q3421" s="68">
        <v>8</v>
      </c>
      <c r="R3421" s="68">
        <v>14</v>
      </c>
      <c r="S3421" s="72">
        <f t="shared" si="428"/>
        <v>55.921518453940394</v>
      </c>
    </row>
    <row r="3422" spans="1:19" x14ac:dyDescent="0.25">
      <c r="A3422" s="68">
        <f t="shared" si="431"/>
        <v>3420</v>
      </c>
      <c r="B3422" s="68" t="s">
        <v>31</v>
      </c>
      <c r="C3422" s="68" t="s">
        <v>2647</v>
      </c>
      <c r="D3422" s="68" t="s">
        <v>2893</v>
      </c>
      <c r="E3422" s="68" t="str">
        <f t="shared" si="429"/>
        <v>SOP</v>
      </c>
      <c r="F3422" s="68">
        <v>9000951</v>
      </c>
      <c r="G3422" s="68">
        <f t="shared" si="430"/>
        <v>220</v>
      </c>
      <c r="H3422" s="68">
        <f t="shared" si="432"/>
        <v>65</v>
      </c>
      <c r="I3422" s="68" t="str">
        <f t="shared" si="425"/>
        <v>220_65_SOP</v>
      </c>
      <c r="J3422" s="60">
        <v>24.006673662612499</v>
      </c>
      <c r="K3422" s="60">
        <v>58.424686671552003</v>
      </c>
      <c r="L3422" s="60">
        <v>50.643094535547803</v>
      </c>
      <c r="M3422" s="68">
        <v>20</v>
      </c>
      <c r="N3422" s="70">
        <f t="shared" si="426"/>
        <v>0.16666666666666666</v>
      </c>
      <c r="O3422" s="71">
        <v>36029283.280000001</v>
      </c>
      <c r="P3422" s="57">
        <f t="shared" si="427"/>
        <v>2.2999761025118338E-2</v>
      </c>
      <c r="Q3422" s="68">
        <v>15</v>
      </c>
      <c r="R3422" s="68">
        <v>20</v>
      </c>
      <c r="S3422" s="72">
        <f t="shared" si="428"/>
        <v>44.35815162323744</v>
      </c>
    </row>
    <row r="3423" spans="1:19" x14ac:dyDescent="0.25">
      <c r="A3423" s="68">
        <f t="shared" si="431"/>
        <v>3421</v>
      </c>
      <c r="B3423" s="68" t="s">
        <v>31</v>
      </c>
      <c r="C3423" s="68" t="s">
        <v>2634</v>
      </c>
      <c r="D3423" s="68" t="s">
        <v>2860</v>
      </c>
      <c r="E3423" s="68" t="str">
        <f t="shared" si="429"/>
        <v>OP</v>
      </c>
      <c r="F3423" s="68">
        <v>9000948</v>
      </c>
      <c r="G3423" s="68">
        <f t="shared" si="430"/>
        <v>220</v>
      </c>
      <c r="H3423" s="68">
        <f t="shared" si="432"/>
        <v>66</v>
      </c>
      <c r="I3423" s="68" t="str">
        <f t="shared" si="425"/>
        <v>220_66_OP</v>
      </c>
      <c r="J3423" s="60">
        <v>25.069396134692202</v>
      </c>
      <c r="K3423" s="60">
        <v>69.050676360676704</v>
      </c>
      <c r="L3423" s="60">
        <v>30.3700558289217</v>
      </c>
      <c r="M3423" s="68">
        <v>242</v>
      </c>
      <c r="N3423" s="70">
        <f t="shared" si="426"/>
        <v>0.68367346938775508</v>
      </c>
      <c r="O3423" s="71">
        <v>2977141883.3999901</v>
      </c>
      <c r="P3423" s="57">
        <f t="shared" si="427"/>
        <v>0.9714408585273927</v>
      </c>
      <c r="Q3423" s="68">
        <v>67</v>
      </c>
      <c r="R3423" s="68">
        <v>242</v>
      </c>
      <c r="S3423" s="72">
        <f t="shared" si="428"/>
        <v>41.496709441430198</v>
      </c>
    </row>
    <row r="3424" spans="1:19" x14ac:dyDescent="0.25">
      <c r="A3424" s="68">
        <f t="shared" si="431"/>
        <v>3422</v>
      </c>
      <c r="B3424" s="68" t="s">
        <v>31</v>
      </c>
      <c r="C3424" s="68" t="s">
        <v>2634</v>
      </c>
      <c r="D3424" s="68" t="s">
        <v>3088</v>
      </c>
      <c r="E3424" s="68" t="str">
        <f t="shared" si="429"/>
        <v>SERV</v>
      </c>
      <c r="F3424" s="68">
        <v>9000948</v>
      </c>
      <c r="G3424" s="68">
        <f t="shared" si="430"/>
        <v>220</v>
      </c>
      <c r="H3424" s="68">
        <f t="shared" si="432"/>
        <v>66</v>
      </c>
      <c r="I3424" s="68" t="str">
        <f t="shared" si="425"/>
        <v>220_66_SERV</v>
      </c>
      <c r="J3424" s="60">
        <v>55.2348618438049</v>
      </c>
      <c r="K3424" s="60">
        <v>56.970210344583101</v>
      </c>
      <c r="L3424" s="60">
        <v>59.689198917760599</v>
      </c>
      <c r="M3424" s="68">
        <v>11</v>
      </c>
      <c r="N3424" s="70">
        <f t="shared" si="426"/>
        <v>7.1428571428571425E-2</v>
      </c>
      <c r="O3424" s="71">
        <v>17400459.489999998</v>
      </c>
      <c r="P3424" s="57">
        <f t="shared" si="427"/>
        <v>5.6777667869938285E-3</v>
      </c>
      <c r="Q3424" s="68">
        <v>7</v>
      </c>
      <c r="R3424" s="68">
        <v>11</v>
      </c>
      <c r="S3424" s="72">
        <f t="shared" si="428"/>
        <v>57.298090368716203</v>
      </c>
    </row>
    <row r="3425" spans="1:19" x14ac:dyDescent="0.25">
      <c r="A3425" s="68">
        <f t="shared" si="431"/>
        <v>3423</v>
      </c>
      <c r="B3425" s="68" t="s">
        <v>31</v>
      </c>
      <c r="C3425" s="68" t="s">
        <v>2634</v>
      </c>
      <c r="D3425" s="68" t="s">
        <v>2893</v>
      </c>
      <c r="E3425" s="68" t="str">
        <f t="shared" si="429"/>
        <v>SOP</v>
      </c>
      <c r="F3425" s="68">
        <v>9000948</v>
      </c>
      <c r="G3425" s="68">
        <f t="shared" si="430"/>
        <v>220</v>
      </c>
      <c r="H3425" s="68">
        <f t="shared" si="432"/>
        <v>66</v>
      </c>
      <c r="I3425" s="68" t="str">
        <f t="shared" si="425"/>
        <v>220_66_SOP</v>
      </c>
      <c r="J3425" s="60">
        <v>47.106830420968002</v>
      </c>
      <c r="K3425" s="60">
        <v>62.601038538457203</v>
      </c>
      <c r="L3425" s="60">
        <v>44.793771638781998</v>
      </c>
      <c r="M3425" s="68">
        <v>66</v>
      </c>
      <c r="N3425" s="70">
        <f t="shared" si="426"/>
        <v>0.24489795918367346</v>
      </c>
      <c r="O3425" s="71">
        <v>70123773.699999899</v>
      </c>
      <c r="P3425" s="57">
        <f t="shared" si="427"/>
        <v>2.288137468561359E-2</v>
      </c>
      <c r="Q3425" s="68">
        <v>24</v>
      </c>
      <c r="R3425" s="68">
        <v>66</v>
      </c>
      <c r="S3425" s="72">
        <f t="shared" si="428"/>
        <v>51.500546866069072</v>
      </c>
    </row>
    <row r="3426" spans="1:19" x14ac:dyDescent="0.25">
      <c r="A3426" s="68">
        <f t="shared" si="431"/>
        <v>3424</v>
      </c>
      <c r="B3426" s="68" t="s">
        <v>31</v>
      </c>
      <c r="C3426" s="68" t="s">
        <v>2428</v>
      </c>
      <c r="D3426" s="68" t="s">
        <v>2456</v>
      </c>
      <c r="E3426" s="68" t="str">
        <f t="shared" si="429"/>
        <v>AR</v>
      </c>
      <c r="F3426" s="68">
        <v>9000982</v>
      </c>
      <c r="G3426" s="68">
        <f t="shared" si="430"/>
        <v>220</v>
      </c>
      <c r="H3426" s="68">
        <f t="shared" si="432"/>
        <v>67</v>
      </c>
      <c r="I3426" s="68" t="str">
        <f t="shared" si="425"/>
        <v>220_67_AR</v>
      </c>
      <c r="J3426" s="60">
        <v>46.7652150759478</v>
      </c>
      <c r="K3426" s="60">
        <v>50.509255480278199</v>
      </c>
      <c r="L3426" s="60">
        <v>54.458696612557198</v>
      </c>
      <c r="M3426" s="68">
        <v>6</v>
      </c>
      <c r="N3426" s="70">
        <f t="shared" si="426"/>
        <v>0.23809523809523808</v>
      </c>
      <c r="O3426" s="71">
        <v>62657966.1698642</v>
      </c>
      <c r="P3426" s="57">
        <f t="shared" si="427"/>
        <v>0.10750655722997049</v>
      </c>
      <c r="Q3426" s="68">
        <v>5</v>
      </c>
      <c r="R3426" s="68">
        <v>6</v>
      </c>
      <c r="S3426" s="72">
        <f t="shared" si="428"/>
        <v>50.577722389594392</v>
      </c>
    </row>
    <row r="3427" spans="1:19" x14ac:dyDescent="0.25">
      <c r="A3427" s="68">
        <f t="shared" si="431"/>
        <v>3425</v>
      </c>
      <c r="B3427" s="68" t="s">
        <v>31</v>
      </c>
      <c r="C3427" s="68" t="s">
        <v>2428</v>
      </c>
      <c r="D3427" s="68" t="s">
        <v>3088</v>
      </c>
      <c r="E3427" s="68" t="str">
        <f t="shared" si="429"/>
        <v>SERV</v>
      </c>
      <c r="F3427" s="68">
        <v>9000982</v>
      </c>
      <c r="G3427" s="68">
        <f t="shared" si="430"/>
        <v>220</v>
      </c>
      <c r="H3427" s="68">
        <f t="shared" si="432"/>
        <v>67</v>
      </c>
      <c r="I3427" s="68" t="str">
        <f t="shared" si="425"/>
        <v>220_67_SERV</v>
      </c>
      <c r="J3427" s="60">
        <v>76.775581326270895</v>
      </c>
      <c r="K3427" s="60">
        <v>53.673212724711398</v>
      </c>
      <c r="L3427" s="60">
        <v>41.412032099928702</v>
      </c>
      <c r="M3427" s="68">
        <v>24</v>
      </c>
      <c r="N3427" s="70">
        <f t="shared" si="426"/>
        <v>0.76190476190476186</v>
      </c>
      <c r="O3427" s="71">
        <v>520171284.29000002</v>
      </c>
      <c r="P3427" s="57">
        <f t="shared" si="427"/>
        <v>0.8924934427700294</v>
      </c>
      <c r="Q3427" s="68">
        <v>16</v>
      </c>
      <c r="R3427" s="68">
        <v>25</v>
      </c>
      <c r="S3427" s="72">
        <f t="shared" si="428"/>
        <v>57.286942050303658</v>
      </c>
    </row>
    <row r="3428" spans="1:19" x14ac:dyDescent="0.25">
      <c r="A3428" s="68">
        <f t="shared" si="431"/>
        <v>3426</v>
      </c>
      <c r="B3428" s="68" t="s">
        <v>2353</v>
      </c>
      <c r="C3428" s="68" t="s">
        <v>2354</v>
      </c>
      <c r="D3428" s="68" t="s">
        <v>2399</v>
      </c>
      <c r="E3428" s="68" t="str">
        <f t="shared" si="429"/>
        <v>AD</v>
      </c>
      <c r="F3428" s="68">
        <v>48410003</v>
      </c>
      <c r="G3428" s="68">
        <f t="shared" si="430"/>
        <v>221</v>
      </c>
      <c r="H3428" s="68">
        <f t="shared" si="432"/>
        <v>1</v>
      </c>
      <c r="I3428" s="68" t="str">
        <f t="shared" si="425"/>
        <v>221_1_AD</v>
      </c>
      <c r="J3428" s="60">
        <v>39.526052982758202</v>
      </c>
      <c r="K3428" s="60">
        <v>24.588435895203599</v>
      </c>
      <c r="L3428" s="60">
        <v>1.48211960029373</v>
      </c>
      <c r="M3428" s="68">
        <v>15</v>
      </c>
      <c r="N3428" s="70">
        <f t="shared" si="426"/>
        <v>2.8953229398663696E-2</v>
      </c>
      <c r="O3428" s="71">
        <v>17697529.3599016</v>
      </c>
      <c r="P3428" s="57">
        <f t="shared" si="427"/>
        <v>5.8057198559882478E-2</v>
      </c>
      <c r="Q3428" s="68">
        <v>13</v>
      </c>
      <c r="R3428" s="68">
        <v>15</v>
      </c>
      <c r="S3428" s="72">
        <f t="shared" si="428"/>
        <v>21.865536159418511</v>
      </c>
    </row>
    <row r="3429" spans="1:19" x14ac:dyDescent="0.25">
      <c r="A3429" s="68">
        <f t="shared" si="431"/>
        <v>3427</v>
      </c>
      <c r="B3429" s="68" t="s">
        <v>2353</v>
      </c>
      <c r="C3429" s="68" t="s">
        <v>2354</v>
      </c>
      <c r="D3429" s="68" t="s">
        <v>2456</v>
      </c>
      <c r="E3429" s="68" t="str">
        <f t="shared" si="429"/>
        <v>AR</v>
      </c>
      <c r="F3429" s="68">
        <v>48410003</v>
      </c>
      <c r="G3429" s="68">
        <f t="shared" si="430"/>
        <v>221</v>
      </c>
      <c r="H3429" s="68">
        <f t="shared" si="432"/>
        <v>1</v>
      </c>
      <c r="I3429" s="68" t="str">
        <f t="shared" si="425"/>
        <v>221_1_AR</v>
      </c>
      <c r="J3429" s="60">
        <v>65.051302595234105</v>
      </c>
      <c r="K3429" s="60">
        <v>39.542350284330503</v>
      </c>
      <c r="L3429" s="60">
        <v>15.6193956993762</v>
      </c>
      <c r="M3429" s="68">
        <v>6</v>
      </c>
      <c r="N3429" s="70">
        <f t="shared" si="426"/>
        <v>6.6815144766146995E-3</v>
      </c>
      <c r="O3429" s="71">
        <v>40388260.700000003</v>
      </c>
      <c r="P3429" s="57">
        <f t="shared" si="427"/>
        <v>0.13249472416534167</v>
      </c>
      <c r="Q3429" s="68">
        <v>3</v>
      </c>
      <c r="R3429" s="68">
        <v>6</v>
      </c>
      <c r="S3429" s="72">
        <f t="shared" si="428"/>
        <v>40.071016192980274</v>
      </c>
    </row>
    <row r="3430" spans="1:19" x14ac:dyDescent="0.25">
      <c r="A3430" s="68">
        <f t="shared" si="431"/>
        <v>3428</v>
      </c>
      <c r="B3430" s="68" t="s">
        <v>2353</v>
      </c>
      <c r="C3430" s="68" t="s">
        <v>2354</v>
      </c>
      <c r="D3430" s="68" t="s">
        <v>3088</v>
      </c>
      <c r="E3430" s="68" t="str">
        <f t="shared" si="429"/>
        <v>SERV</v>
      </c>
      <c r="F3430" s="68">
        <v>48410003</v>
      </c>
      <c r="G3430" s="68">
        <f t="shared" si="430"/>
        <v>221</v>
      </c>
      <c r="H3430" s="68">
        <f t="shared" si="432"/>
        <v>1</v>
      </c>
      <c r="I3430" s="68" t="str">
        <f t="shared" si="425"/>
        <v>221_1_SERV</v>
      </c>
      <c r="J3430" s="60">
        <v>27.635231408015599</v>
      </c>
      <c r="K3430" s="60">
        <v>32.907262700961198</v>
      </c>
      <c r="L3430" s="60">
        <v>10.7887272888828</v>
      </c>
      <c r="M3430" s="68">
        <v>558</v>
      </c>
      <c r="N3430" s="70">
        <f t="shared" si="426"/>
        <v>0.96436525612472157</v>
      </c>
      <c r="O3430" s="71">
        <v>246743409.400139</v>
      </c>
      <c r="P3430" s="57">
        <f t="shared" si="427"/>
        <v>0.80944807727477575</v>
      </c>
      <c r="Q3430" s="68">
        <v>433</v>
      </c>
      <c r="R3430" s="68">
        <v>559</v>
      </c>
      <c r="S3430" s="72">
        <f t="shared" si="428"/>
        <v>23.77707379928653</v>
      </c>
    </row>
    <row r="3431" spans="1:19" x14ac:dyDescent="0.25">
      <c r="A3431" s="68">
        <f t="shared" si="431"/>
        <v>3429</v>
      </c>
      <c r="B3431" s="68" t="s">
        <v>2353</v>
      </c>
      <c r="C3431" s="68" t="s">
        <v>3082</v>
      </c>
      <c r="D3431" s="68" t="s">
        <v>3088</v>
      </c>
      <c r="E3431" s="68" t="str">
        <f t="shared" si="429"/>
        <v>SERV</v>
      </c>
      <c r="F3431" s="68">
        <v>48410001</v>
      </c>
      <c r="G3431" s="68">
        <f t="shared" si="430"/>
        <v>221</v>
      </c>
      <c r="H3431" s="68">
        <f t="shared" si="432"/>
        <v>2</v>
      </c>
      <c r="I3431" s="68" t="str">
        <f t="shared" si="425"/>
        <v>221_2_SERV</v>
      </c>
      <c r="J3431" s="60">
        <v>31.607495818009902</v>
      </c>
      <c r="K3431" s="60">
        <v>24.7476918754463</v>
      </c>
      <c r="L3431" s="60">
        <v>53.217038071990402</v>
      </c>
      <c r="M3431" s="68">
        <v>12</v>
      </c>
      <c r="N3431" s="70">
        <f t="shared" si="426"/>
        <v>1</v>
      </c>
      <c r="O3431" s="71">
        <v>177557936.16999999</v>
      </c>
      <c r="P3431" s="57">
        <f t="shared" si="427"/>
        <v>1</v>
      </c>
      <c r="Q3431" s="68">
        <v>10</v>
      </c>
      <c r="R3431" s="68">
        <v>12</v>
      </c>
      <c r="S3431" s="72">
        <f t="shared" si="428"/>
        <v>36.524075255148865</v>
      </c>
    </row>
    <row r="3432" spans="1:19" x14ac:dyDescent="0.25">
      <c r="A3432" s="68">
        <f t="shared" si="431"/>
        <v>3430</v>
      </c>
      <c r="B3432" s="68" t="s">
        <v>2353</v>
      </c>
      <c r="C3432" s="68" t="s">
        <v>2388</v>
      </c>
      <c r="D3432" s="68" t="s">
        <v>2399</v>
      </c>
      <c r="E3432" s="68" t="str">
        <f t="shared" si="429"/>
        <v>AD</v>
      </c>
      <c r="F3432" s="68">
        <v>48410002</v>
      </c>
      <c r="G3432" s="68">
        <f t="shared" si="430"/>
        <v>221</v>
      </c>
      <c r="H3432" s="68">
        <f t="shared" si="432"/>
        <v>3</v>
      </c>
      <c r="I3432" s="68" t="str">
        <f t="shared" si="425"/>
        <v>221_3_AD</v>
      </c>
      <c r="J3432" s="60">
        <v>47.596955136650401</v>
      </c>
      <c r="K3432" s="60">
        <v>57.465838289313901</v>
      </c>
      <c r="L3432" s="60">
        <v>44.523045095618798</v>
      </c>
      <c r="M3432" s="68">
        <v>3</v>
      </c>
      <c r="N3432" s="70">
        <f t="shared" si="426"/>
        <v>0.375</v>
      </c>
      <c r="O3432" s="71">
        <v>197399483.13999999</v>
      </c>
      <c r="P3432" s="57">
        <f t="shared" si="427"/>
        <v>0.91227591773931571</v>
      </c>
      <c r="Q3432" s="68">
        <v>6</v>
      </c>
      <c r="R3432" s="68">
        <v>16</v>
      </c>
      <c r="S3432" s="72">
        <f t="shared" si="428"/>
        <v>49.861946173861035</v>
      </c>
    </row>
    <row r="3433" spans="1:19" x14ac:dyDescent="0.25">
      <c r="A3433" s="68">
        <f t="shared" si="431"/>
        <v>3431</v>
      </c>
      <c r="B3433" s="68" t="s">
        <v>2353</v>
      </c>
      <c r="C3433" s="68" t="s">
        <v>2388</v>
      </c>
      <c r="D3433" s="68" t="s">
        <v>3088</v>
      </c>
      <c r="E3433" s="68" t="str">
        <f t="shared" si="429"/>
        <v>SERV</v>
      </c>
      <c r="F3433" s="68">
        <v>48410002</v>
      </c>
      <c r="G3433" s="68">
        <f t="shared" si="430"/>
        <v>221</v>
      </c>
      <c r="H3433" s="68">
        <f t="shared" si="432"/>
        <v>3</v>
      </c>
      <c r="I3433" s="68" t="str">
        <f t="shared" si="425"/>
        <v>221_3_SERV</v>
      </c>
      <c r="J3433" s="60">
        <v>42.032856366456102</v>
      </c>
      <c r="K3433" s="60">
        <v>64.648990111511594</v>
      </c>
      <c r="L3433" s="60">
        <v>55.383455936510103</v>
      </c>
      <c r="M3433" s="68">
        <v>12</v>
      </c>
      <c r="N3433" s="70">
        <f t="shared" si="426"/>
        <v>0.625</v>
      </c>
      <c r="O3433" s="71">
        <v>18981854.239999998</v>
      </c>
      <c r="P3433" s="57">
        <f t="shared" si="427"/>
        <v>8.7724082260684288E-2</v>
      </c>
      <c r="Q3433" s="68">
        <v>10</v>
      </c>
      <c r="R3433" s="68">
        <v>19</v>
      </c>
      <c r="S3433" s="72">
        <f t="shared" si="428"/>
        <v>54.021767471492602</v>
      </c>
    </row>
    <row r="3434" spans="1:19" x14ac:dyDescent="0.25">
      <c r="A3434" s="68">
        <f t="shared" si="431"/>
        <v>3432</v>
      </c>
      <c r="B3434" s="68" t="s">
        <v>79</v>
      </c>
      <c r="C3434" s="68" t="s">
        <v>2829</v>
      </c>
      <c r="D3434" s="68" t="s">
        <v>2860</v>
      </c>
      <c r="E3434" s="68" t="str">
        <f t="shared" si="429"/>
        <v>OP</v>
      </c>
      <c r="F3434" s="68">
        <v>15000992</v>
      </c>
      <c r="G3434" s="68">
        <f t="shared" si="430"/>
        <v>222</v>
      </c>
      <c r="H3434" s="68">
        <f t="shared" si="432"/>
        <v>1</v>
      </c>
      <c r="I3434" s="68" t="str">
        <f t="shared" si="425"/>
        <v>222_1_OP</v>
      </c>
      <c r="J3434" s="60">
        <v>41.215937446532301</v>
      </c>
      <c r="K3434" s="60">
        <v>38.991732618405997</v>
      </c>
      <c r="L3434" s="60">
        <v>17.0466103117563</v>
      </c>
      <c r="M3434" s="68">
        <v>5</v>
      </c>
      <c r="N3434" s="70">
        <f t="shared" si="426"/>
        <v>1</v>
      </c>
      <c r="O3434" s="71">
        <v>50334875</v>
      </c>
      <c r="P3434" s="57">
        <f t="shared" si="427"/>
        <v>1</v>
      </c>
      <c r="Q3434" s="68">
        <v>4</v>
      </c>
      <c r="R3434" s="68">
        <v>5</v>
      </c>
      <c r="S3434" s="72">
        <f t="shared" si="428"/>
        <v>32.418093458898198</v>
      </c>
    </row>
    <row r="3435" spans="1:19" x14ac:dyDescent="0.25">
      <c r="A3435" s="68">
        <f t="shared" si="431"/>
        <v>3433</v>
      </c>
      <c r="B3435" s="68" t="s">
        <v>79</v>
      </c>
      <c r="C3435" s="68" t="s">
        <v>80</v>
      </c>
      <c r="D3435" s="68" t="s">
        <v>2399</v>
      </c>
      <c r="E3435" s="68" t="str">
        <f t="shared" si="429"/>
        <v>AD</v>
      </c>
      <c r="F3435" s="68">
        <v>15000999</v>
      </c>
      <c r="G3435" s="68">
        <f t="shared" si="430"/>
        <v>222</v>
      </c>
      <c r="H3435" s="68">
        <f t="shared" si="432"/>
        <v>2</v>
      </c>
      <c r="I3435" s="68" t="str">
        <f t="shared" si="425"/>
        <v>222_2_AD</v>
      </c>
      <c r="J3435" s="60">
        <v>37.865511810154203</v>
      </c>
      <c r="K3435" s="60">
        <v>31.0860290664403</v>
      </c>
      <c r="L3435" s="60">
        <v>44.555000626982199</v>
      </c>
      <c r="M3435" s="68">
        <v>79</v>
      </c>
      <c r="N3435" s="70">
        <f t="shared" si="426"/>
        <v>1.8816471229888193E-2</v>
      </c>
      <c r="O3435" s="71">
        <v>789208223.98000002</v>
      </c>
      <c r="P3435" s="57">
        <f t="shared" si="427"/>
        <v>0.2770453521994396</v>
      </c>
      <c r="Q3435" s="68">
        <v>69</v>
      </c>
      <c r="R3435" s="68">
        <v>152</v>
      </c>
      <c r="S3435" s="72">
        <f t="shared" si="428"/>
        <v>37.835513834525564</v>
      </c>
    </row>
    <row r="3436" spans="1:19" x14ac:dyDescent="0.25">
      <c r="A3436" s="68">
        <f t="shared" si="431"/>
        <v>3434</v>
      </c>
      <c r="B3436" s="68" t="s">
        <v>79</v>
      </c>
      <c r="C3436" s="68" t="s">
        <v>80</v>
      </c>
      <c r="D3436" s="68" t="s">
        <v>2456</v>
      </c>
      <c r="E3436" s="68" t="str">
        <f t="shared" si="429"/>
        <v>AR</v>
      </c>
      <c r="F3436" s="68">
        <v>15000999</v>
      </c>
      <c r="G3436" s="68">
        <f t="shared" si="430"/>
        <v>222</v>
      </c>
      <c r="H3436" s="68">
        <f t="shared" si="432"/>
        <v>2</v>
      </c>
      <c r="I3436" s="68" t="str">
        <f t="shared" si="425"/>
        <v>222_2_AR</v>
      </c>
      <c r="J3436" s="60">
        <v>58.002610990084101</v>
      </c>
      <c r="K3436" s="60">
        <v>50.307529496338901</v>
      </c>
      <c r="L3436" s="60">
        <v>68.733863564988098</v>
      </c>
      <c r="M3436" s="68">
        <v>16</v>
      </c>
      <c r="N3436" s="70">
        <f t="shared" si="426"/>
        <v>3.27242977911099E-3</v>
      </c>
      <c r="O3436" s="71">
        <v>165674330.53</v>
      </c>
      <c r="P3436" s="57">
        <f t="shared" si="427"/>
        <v>5.8158673284749489E-2</v>
      </c>
      <c r="Q3436" s="68">
        <v>12</v>
      </c>
      <c r="R3436" s="68">
        <v>18</v>
      </c>
      <c r="S3436" s="72">
        <f t="shared" si="428"/>
        <v>59.014668017137033</v>
      </c>
    </row>
    <row r="3437" spans="1:19" x14ac:dyDescent="0.25">
      <c r="A3437" s="68">
        <f t="shared" si="431"/>
        <v>3435</v>
      </c>
      <c r="B3437" s="68" t="s">
        <v>79</v>
      </c>
      <c r="C3437" s="68" t="s">
        <v>80</v>
      </c>
      <c r="D3437" s="68" t="s">
        <v>3088</v>
      </c>
      <c r="E3437" s="68" t="str">
        <f t="shared" si="429"/>
        <v>SERV</v>
      </c>
      <c r="F3437" s="68">
        <v>15000999</v>
      </c>
      <c r="G3437" s="68">
        <f t="shared" si="430"/>
        <v>222</v>
      </c>
      <c r="H3437" s="68">
        <f t="shared" si="432"/>
        <v>2</v>
      </c>
      <c r="I3437" s="68" t="str">
        <f t="shared" si="425"/>
        <v>222_2_SERV</v>
      </c>
      <c r="J3437" s="60">
        <v>22.791563153912399</v>
      </c>
      <c r="K3437" s="60">
        <v>60.214177746074199</v>
      </c>
      <c r="L3437" s="60">
        <v>48.000223759863601</v>
      </c>
      <c r="M3437" s="68">
        <v>5686</v>
      </c>
      <c r="N3437" s="70">
        <f t="shared" si="426"/>
        <v>0.97791109899100082</v>
      </c>
      <c r="O3437" s="71">
        <v>1893778207.0387599</v>
      </c>
      <c r="P3437" s="57">
        <f t="shared" si="427"/>
        <v>0.66479597451581096</v>
      </c>
      <c r="Q3437" s="68">
        <v>3586</v>
      </c>
      <c r="R3437" s="68">
        <v>8135</v>
      </c>
      <c r="S3437" s="72">
        <f t="shared" si="428"/>
        <v>43.668654886616729</v>
      </c>
    </row>
    <row r="3438" spans="1:19" x14ac:dyDescent="0.25">
      <c r="A3438" s="68">
        <f t="shared" si="431"/>
        <v>3436</v>
      </c>
      <c r="B3438" s="68" t="s">
        <v>79</v>
      </c>
      <c r="C3438" s="68" t="s">
        <v>2163</v>
      </c>
      <c r="D3438" s="68" t="s">
        <v>2399</v>
      </c>
      <c r="E3438" s="68" t="str">
        <f t="shared" si="429"/>
        <v>AD</v>
      </c>
      <c r="F3438" s="68">
        <v>15000997</v>
      </c>
      <c r="G3438" s="68">
        <f t="shared" si="430"/>
        <v>222</v>
      </c>
      <c r="H3438" s="68">
        <f t="shared" si="432"/>
        <v>3</v>
      </c>
      <c r="I3438" s="68" t="str">
        <f t="shared" si="425"/>
        <v>222_3_AD</v>
      </c>
      <c r="J3438" s="60">
        <v>19.742437433100999</v>
      </c>
      <c r="K3438" s="60">
        <v>8.9047592447625501</v>
      </c>
      <c r="L3438" s="60">
        <v>22.374190412397301</v>
      </c>
      <c r="M3438" s="68">
        <v>10</v>
      </c>
      <c r="N3438" s="70">
        <f t="shared" si="426"/>
        <v>0.46666666666666667</v>
      </c>
      <c r="O3438" s="71">
        <v>35955429.719999999</v>
      </c>
      <c r="P3438" s="57">
        <f t="shared" si="427"/>
        <v>0.31682335284007512</v>
      </c>
      <c r="Q3438" s="68">
        <v>7</v>
      </c>
      <c r="R3438" s="68">
        <v>10</v>
      </c>
      <c r="S3438" s="72">
        <f t="shared" si="428"/>
        <v>17.007129030086947</v>
      </c>
    </row>
    <row r="3439" spans="1:19" x14ac:dyDescent="0.25">
      <c r="A3439" s="68">
        <f t="shared" si="431"/>
        <v>3437</v>
      </c>
      <c r="B3439" s="68" t="s">
        <v>79</v>
      </c>
      <c r="C3439" s="68" t="s">
        <v>2163</v>
      </c>
      <c r="D3439" s="68" t="s">
        <v>2860</v>
      </c>
      <c r="E3439" s="68" t="str">
        <f t="shared" si="429"/>
        <v>OP</v>
      </c>
      <c r="F3439" s="68">
        <v>15000997</v>
      </c>
      <c r="G3439" s="68">
        <f t="shared" si="430"/>
        <v>222</v>
      </c>
      <c r="H3439" s="68">
        <f t="shared" si="432"/>
        <v>3</v>
      </c>
      <c r="I3439" s="68" t="str">
        <f t="shared" si="425"/>
        <v>222_3_OP</v>
      </c>
      <c r="J3439" s="60">
        <v>36.117497231136603</v>
      </c>
      <c r="K3439" s="60">
        <v>42.562908700488798</v>
      </c>
      <c r="L3439" s="60">
        <v>30.813640204126202</v>
      </c>
      <c r="M3439" s="68">
        <v>11</v>
      </c>
      <c r="N3439" s="70">
        <f t="shared" si="426"/>
        <v>0.53333333333333333</v>
      </c>
      <c r="O3439" s="71">
        <v>77531879.209999993</v>
      </c>
      <c r="P3439" s="57">
        <f t="shared" si="427"/>
        <v>0.68317664715992488</v>
      </c>
      <c r="Q3439" s="68">
        <v>8</v>
      </c>
      <c r="R3439" s="68">
        <v>11</v>
      </c>
      <c r="S3439" s="72">
        <f t="shared" si="428"/>
        <v>36.498015378583865</v>
      </c>
    </row>
    <row r="3440" spans="1:19" x14ac:dyDescent="0.25">
      <c r="A3440" s="68">
        <f t="shared" si="431"/>
        <v>3438</v>
      </c>
      <c r="B3440" s="68" t="s">
        <v>148</v>
      </c>
      <c r="C3440" s="68" t="s">
        <v>2686</v>
      </c>
      <c r="D3440" s="68" t="s">
        <v>2860</v>
      </c>
      <c r="E3440" s="68" t="str">
        <f t="shared" si="429"/>
        <v>OP</v>
      </c>
      <c r="F3440" s="68">
        <v>20000997</v>
      </c>
      <c r="G3440" s="68">
        <f t="shared" si="430"/>
        <v>223</v>
      </c>
      <c r="H3440" s="68">
        <f t="shared" si="432"/>
        <v>1</v>
      </c>
      <c r="I3440" s="68" t="str">
        <f t="shared" si="425"/>
        <v>223_1_OP</v>
      </c>
      <c r="J3440" s="60">
        <v>12.1466674138362</v>
      </c>
      <c r="K3440" s="60">
        <v>64.645445114152906</v>
      </c>
      <c r="L3440" s="60">
        <v>31.636262502535299</v>
      </c>
      <c r="M3440" s="68">
        <v>112</v>
      </c>
      <c r="N3440" s="70">
        <f t="shared" si="426"/>
        <v>1</v>
      </c>
      <c r="O3440" s="71">
        <v>367599001.80000001</v>
      </c>
      <c r="P3440" s="57">
        <f t="shared" si="427"/>
        <v>1</v>
      </c>
      <c r="Q3440" s="68">
        <v>86</v>
      </c>
      <c r="R3440" s="68">
        <v>112</v>
      </c>
      <c r="S3440" s="72">
        <f t="shared" si="428"/>
        <v>36.142791676841469</v>
      </c>
    </row>
    <row r="3441" spans="1:19" x14ac:dyDescent="0.25">
      <c r="A3441" s="68">
        <f t="shared" si="431"/>
        <v>3439</v>
      </c>
      <c r="B3441" s="68" t="s">
        <v>148</v>
      </c>
      <c r="C3441" s="68" t="s">
        <v>2546</v>
      </c>
      <c r="D3441" s="68" t="s">
        <v>2860</v>
      </c>
      <c r="E3441" s="68" t="str">
        <f t="shared" si="429"/>
        <v>OP</v>
      </c>
      <c r="F3441" s="68">
        <v>20000992</v>
      </c>
      <c r="G3441" s="68">
        <f t="shared" si="430"/>
        <v>223</v>
      </c>
      <c r="H3441" s="68">
        <f t="shared" si="432"/>
        <v>2</v>
      </c>
      <c r="I3441" s="68" t="str">
        <f t="shared" si="425"/>
        <v>223_2_OP</v>
      </c>
      <c r="J3441" s="60">
        <v>7.5212249038166803</v>
      </c>
      <c r="K3441" s="60">
        <v>66.195274619454594</v>
      </c>
      <c r="L3441" s="60">
        <v>37.554515133310701</v>
      </c>
      <c r="M3441" s="68">
        <v>67</v>
      </c>
      <c r="N3441" s="70">
        <f t="shared" si="426"/>
        <v>1</v>
      </c>
      <c r="O3441" s="71">
        <v>162509562.61000001</v>
      </c>
      <c r="P3441" s="57">
        <f t="shared" si="427"/>
        <v>1</v>
      </c>
      <c r="Q3441" s="68">
        <v>38</v>
      </c>
      <c r="R3441" s="68">
        <v>67</v>
      </c>
      <c r="S3441" s="72">
        <f t="shared" si="428"/>
        <v>37.090338218860659</v>
      </c>
    </row>
    <row r="3442" spans="1:19" x14ac:dyDescent="0.25">
      <c r="A3442" s="68">
        <f t="shared" si="431"/>
        <v>3440</v>
      </c>
      <c r="B3442" s="68" t="s">
        <v>148</v>
      </c>
      <c r="C3442" s="68" t="s">
        <v>2227</v>
      </c>
      <c r="D3442" s="68" t="s">
        <v>2399</v>
      </c>
      <c r="E3442" s="68" t="str">
        <f t="shared" si="429"/>
        <v>AD</v>
      </c>
      <c r="F3442" s="68">
        <v>20000004</v>
      </c>
      <c r="G3442" s="68">
        <f t="shared" si="430"/>
        <v>223</v>
      </c>
      <c r="H3442" s="68">
        <f t="shared" si="432"/>
        <v>3</v>
      </c>
      <c r="I3442" s="68" t="str">
        <f t="shared" si="425"/>
        <v>223_3_AD</v>
      </c>
      <c r="J3442" s="60">
        <v>35.610631537534701</v>
      </c>
      <c r="K3442" s="60">
        <v>15.4627108967215</v>
      </c>
      <c r="L3442" s="60">
        <v>33.189006800826398</v>
      </c>
      <c r="M3442" s="68">
        <v>8</v>
      </c>
      <c r="N3442" s="70">
        <f t="shared" si="426"/>
        <v>0.15</v>
      </c>
      <c r="O3442" s="71">
        <v>22520876.116</v>
      </c>
      <c r="P3442" s="57">
        <f t="shared" si="427"/>
        <v>4.7928082278971565E-2</v>
      </c>
      <c r="Q3442" s="68">
        <v>9</v>
      </c>
      <c r="R3442" s="68">
        <v>9</v>
      </c>
      <c r="S3442" s="72">
        <f t="shared" si="428"/>
        <v>28.087449745027538</v>
      </c>
    </row>
    <row r="3443" spans="1:19" x14ac:dyDescent="0.25">
      <c r="A3443" s="68">
        <f t="shared" si="431"/>
        <v>3441</v>
      </c>
      <c r="B3443" s="68" t="s">
        <v>148</v>
      </c>
      <c r="C3443" s="68" t="s">
        <v>2227</v>
      </c>
      <c r="D3443" s="68" t="s">
        <v>2860</v>
      </c>
      <c r="E3443" s="68" t="str">
        <f t="shared" si="429"/>
        <v>OP</v>
      </c>
      <c r="F3443" s="68">
        <v>20000004</v>
      </c>
      <c r="G3443" s="68">
        <f t="shared" si="430"/>
        <v>223</v>
      </c>
      <c r="H3443" s="68">
        <f t="shared" si="432"/>
        <v>3</v>
      </c>
      <c r="I3443" s="68" t="str">
        <f t="shared" si="425"/>
        <v>223_3_OP</v>
      </c>
      <c r="J3443" s="60">
        <v>4.1634472320538203</v>
      </c>
      <c r="K3443" s="60">
        <v>32.572385733134503</v>
      </c>
      <c r="L3443" s="60">
        <v>19.916028658807299</v>
      </c>
      <c r="M3443" s="68">
        <v>63</v>
      </c>
      <c r="N3443" s="70">
        <f t="shared" si="426"/>
        <v>0.85</v>
      </c>
      <c r="O3443" s="71">
        <v>447368070.93000001</v>
      </c>
      <c r="P3443" s="57">
        <f t="shared" si="427"/>
        <v>0.95207191772102839</v>
      </c>
      <c r="Q3443" s="68">
        <v>51</v>
      </c>
      <c r="R3443" s="68">
        <v>63</v>
      </c>
      <c r="S3443" s="72">
        <f t="shared" si="428"/>
        <v>18.883953874665206</v>
      </c>
    </row>
    <row r="3444" spans="1:19" x14ac:dyDescent="0.25">
      <c r="A3444" s="68">
        <f t="shared" si="431"/>
        <v>3442</v>
      </c>
      <c r="B3444" s="68" t="s">
        <v>148</v>
      </c>
      <c r="C3444" s="68" t="s">
        <v>1335</v>
      </c>
      <c r="D3444" s="68" t="s">
        <v>2399</v>
      </c>
      <c r="E3444" s="68" t="str">
        <f t="shared" si="429"/>
        <v>AD</v>
      </c>
      <c r="F3444" s="68">
        <v>20000020</v>
      </c>
      <c r="G3444" s="68">
        <f t="shared" si="430"/>
        <v>223</v>
      </c>
      <c r="H3444" s="68">
        <f t="shared" si="432"/>
        <v>4</v>
      </c>
      <c r="I3444" s="68" t="str">
        <f t="shared" si="425"/>
        <v>223_4_AD</v>
      </c>
      <c r="J3444" s="60">
        <v>29.3348212195081</v>
      </c>
      <c r="K3444" s="60">
        <v>61.7445120777409</v>
      </c>
      <c r="L3444" s="60">
        <v>24.753601256459302</v>
      </c>
      <c r="M3444" s="68">
        <v>65</v>
      </c>
      <c r="N3444" s="70">
        <f t="shared" si="426"/>
        <v>0.29268292682926828</v>
      </c>
      <c r="O3444" s="71">
        <v>9830499.3499999903</v>
      </c>
      <c r="P3444" s="57">
        <f t="shared" si="427"/>
        <v>0.36786324322260633</v>
      </c>
      <c r="Q3444" s="68">
        <v>24</v>
      </c>
      <c r="R3444" s="68">
        <v>82</v>
      </c>
      <c r="S3444" s="72">
        <f t="shared" si="428"/>
        <v>38.61097818456944</v>
      </c>
    </row>
    <row r="3445" spans="1:19" x14ac:dyDescent="0.25">
      <c r="A3445" s="68">
        <f t="shared" si="431"/>
        <v>3443</v>
      </c>
      <c r="B3445" s="68" t="s">
        <v>148</v>
      </c>
      <c r="C3445" s="68" t="s">
        <v>1335</v>
      </c>
      <c r="D3445" s="68" t="s">
        <v>2456</v>
      </c>
      <c r="E3445" s="68" t="str">
        <f t="shared" si="429"/>
        <v>AR</v>
      </c>
      <c r="F3445" s="68">
        <v>20000020</v>
      </c>
      <c r="G3445" s="68">
        <f t="shared" si="430"/>
        <v>223</v>
      </c>
      <c r="H3445" s="68">
        <f t="shared" si="432"/>
        <v>4</v>
      </c>
      <c r="I3445" s="68" t="str">
        <f t="shared" si="425"/>
        <v>223_4_AR</v>
      </c>
      <c r="J3445" s="60">
        <v>40.309775602653097</v>
      </c>
      <c r="K3445" s="60">
        <v>62.436039635019696</v>
      </c>
      <c r="L3445" s="60">
        <v>32.675217967534302</v>
      </c>
      <c r="M3445" s="68">
        <v>11</v>
      </c>
      <c r="N3445" s="70">
        <f t="shared" si="426"/>
        <v>7.3170731707317069E-2</v>
      </c>
      <c r="O3445" s="71">
        <v>2900903.7</v>
      </c>
      <c r="P3445" s="57">
        <f t="shared" si="427"/>
        <v>0.10855357447925164</v>
      </c>
      <c r="Q3445" s="68">
        <v>6</v>
      </c>
      <c r="R3445" s="68">
        <v>15</v>
      </c>
      <c r="S3445" s="72">
        <f t="shared" si="428"/>
        <v>45.140344401735696</v>
      </c>
    </row>
    <row r="3446" spans="1:19" x14ac:dyDescent="0.25">
      <c r="A3446" s="68">
        <f t="shared" si="431"/>
        <v>3444</v>
      </c>
      <c r="B3446" s="68" t="s">
        <v>148</v>
      </c>
      <c r="C3446" s="68" t="s">
        <v>1335</v>
      </c>
      <c r="D3446" s="68" t="s">
        <v>2860</v>
      </c>
      <c r="E3446" s="68" t="str">
        <f t="shared" si="429"/>
        <v>OP</v>
      </c>
      <c r="F3446" s="68">
        <v>20000020</v>
      </c>
      <c r="G3446" s="68">
        <f t="shared" si="430"/>
        <v>223</v>
      </c>
      <c r="H3446" s="68">
        <f t="shared" si="432"/>
        <v>4</v>
      </c>
      <c r="I3446" s="68" t="str">
        <f t="shared" si="425"/>
        <v>223_4_OP</v>
      </c>
      <c r="J3446" s="60">
        <v>55.893949556328202</v>
      </c>
      <c r="K3446" s="60">
        <v>21.4459365846411</v>
      </c>
      <c r="L3446" s="60">
        <v>23.597846482467901</v>
      </c>
      <c r="M3446" s="68">
        <v>7</v>
      </c>
      <c r="N3446" s="70">
        <f t="shared" si="426"/>
        <v>6.097560975609756E-2</v>
      </c>
      <c r="O3446" s="71">
        <v>6032360.8279999997</v>
      </c>
      <c r="P3446" s="57">
        <f t="shared" si="427"/>
        <v>0.22573459795580875</v>
      </c>
      <c r="Q3446" s="68">
        <v>5</v>
      </c>
      <c r="R3446" s="68">
        <v>7</v>
      </c>
      <c r="S3446" s="72">
        <f t="shared" si="428"/>
        <v>33.645910874479064</v>
      </c>
    </row>
    <row r="3447" spans="1:19" x14ac:dyDescent="0.25">
      <c r="A3447" s="68">
        <f t="shared" si="431"/>
        <v>3445</v>
      </c>
      <c r="B3447" s="68" t="s">
        <v>148</v>
      </c>
      <c r="C3447" s="68" t="s">
        <v>1335</v>
      </c>
      <c r="D3447" s="68" t="s">
        <v>3088</v>
      </c>
      <c r="E3447" s="68" t="str">
        <f t="shared" si="429"/>
        <v>SERV</v>
      </c>
      <c r="F3447" s="68">
        <v>20000020</v>
      </c>
      <c r="G3447" s="68">
        <f t="shared" si="430"/>
        <v>223</v>
      </c>
      <c r="H3447" s="68">
        <f t="shared" si="432"/>
        <v>4</v>
      </c>
      <c r="I3447" s="68" t="str">
        <f t="shared" si="425"/>
        <v>223_4_SERV</v>
      </c>
      <c r="J3447" s="60">
        <v>13.045684913509699</v>
      </c>
      <c r="K3447" s="60">
        <v>58.734190890216503</v>
      </c>
      <c r="L3447" s="60">
        <v>28.201435618387901</v>
      </c>
      <c r="M3447" s="68">
        <v>102</v>
      </c>
      <c r="N3447" s="70">
        <f t="shared" si="426"/>
        <v>0.57317073170731703</v>
      </c>
      <c r="O3447" s="71">
        <v>7959480.5099999998</v>
      </c>
      <c r="P3447" s="57">
        <f t="shared" si="427"/>
        <v>0.2978485843423333</v>
      </c>
      <c r="Q3447" s="68">
        <v>47</v>
      </c>
      <c r="R3447" s="68">
        <v>137</v>
      </c>
      <c r="S3447" s="72">
        <f t="shared" si="428"/>
        <v>33.327103807371365</v>
      </c>
    </row>
    <row r="3448" spans="1:19" x14ac:dyDescent="0.25">
      <c r="A3448" s="68">
        <f t="shared" si="431"/>
        <v>3446</v>
      </c>
      <c r="B3448" s="68" t="s">
        <v>148</v>
      </c>
      <c r="C3448" s="68" t="s">
        <v>2013</v>
      </c>
      <c r="D3448" s="68" t="s">
        <v>2399</v>
      </c>
      <c r="E3448" s="68" t="str">
        <f t="shared" si="429"/>
        <v>AD</v>
      </c>
      <c r="F3448" s="68">
        <v>20000027</v>
      </c>
      <c r="G3448" s="68">
        <f t="shared" si="430"/>
        <v>223</v>
      </c>
      <c r="H3448" s="68">
        <f t="shared" si="432"/>
        <v>5</v>
      </c>
      <c r="I3448" s="68" t="str">
        <f t="shared" si="425"/>
        <v>223_5_AD</v>
      </c>
      <c r="J3448" s="60">
        <v>62.5304198152024</v>
      </c>
      <c r="K3448" s="60">
        <v>16.898884008989398</v>
      </c>
      <c r="L3448" s="60">
        <v>30.3852823669515</v>
      </c>
      <c r="M3448" s="68">
        <v>14</v>
      </c>
      <c r="N3448" s="70">
        <f t="shared" si="426"/>
        <v>0.2</v>
      </c>
      <c r="O3448" s="71">
        <v>2938272.68</v>
      </c>
      <c r="P3448" s="57">
        <f t="shared" si="427"/>
        <v>7.2515692659151004E-2</v>
      </c>
      <c r="Q3448" s="68">
        <v>8</v>
      </c>
      <c r="R3448" s="68">
        <v>14</v>
      </c>
      <c r="S3448" s="72">
        <f t="shared" si="428"/>
        <v>36.604862063714435</v>
      </c>
    </row>
    <row r="3449" spans="1:19" x14ac:dyDescent="0.25">
      <c r="A3449" s="68">
        <f t="shared" si="431"/>
        <v>3447</v>
      </c>
      <c r="B3449" s="68" t="s">
        <v>148</v>
      </c>
      <c r="C3449" s="68" t="s">
        <v>2013</v>
      </c>
      <c r="D3449" s="68" t="s">
        <v>2860</v>
      </c>
      <c r="E3449" s="68" t="str">
        <f t="shared" si="429"/>
        <v>OP</v>
      </c>
      <c r="F3449" s="68">
        <v>20000027</v>
      </c>
      <c r="G3449" s="68">
        <f t="shared" si="430"/>
        <v>223</v>
      </c>
      <c r="H3449" s="68">
        <f t="shared" si="432"/>
        <v>5</v>
      </c>
      <c r="I3449" s="68" t="str">
        <f t="shared" si="425"/>
        <v>223_5_OP</v>
      </c>
      <c r="J3449" s="60">
        <v>18.370915460125801</v>
      </c>
      <c r="K3449" s="60">
        <v>44.2380407931768</v>
      </c>
      <c r="L3449" s="60">
        <v>10.326130498926601</v>
      </c>
      <c r="M3449" s="68">
        <v>30</v>
      </c>
      <c r="N3449" s="70">
        <f t="shared" si="426"/>
        <v>0.52500000000000002</v>
      </c>
      <c r="O3449" s="71">
        <v>35736311.560000002</v>
      </c>
      <c r="P3449" s="57">
        <f t="shared" si="427"/>
        <v>0.88196150190411371</v>
      </c>
      <c r="Q3449" s="68">
        <v>21</v>
      </c>
      <c r="R3449" s="68">
        <v>30</v>
      </c>
      <c r="S3449" s="72">
        <f t="shared" si="428"/>
        <v>24.3116955840764</v>
      </c>
    </row>
    <row r="3450" spans="1:19" x14ac:dyDescent="0.25">
      <c r="A3450" s="68">
        <f t="shared" si="431"/>
        <v>3448</v>
      </c>
      <c r="B3450" s="68" t="s">
        <v>148</v>
      </c>
      <c r="C3450" s="68" t="s">
        <v>2013</v>
      </c>
      <c r="D3450" s="68" t="s">
        <v>3088</v>
      </c>
      <c r="E3450" s="68" t="str">
        <f t="shared" si="429"/>
        <v>SERV</v>
      </c>
      <c r="F3450" s="68">
        <v>20000027</v>
      </c>
      <c r="G3450" s="68">
        <f t="shared" si="430"/>
        <v>223</v>
      </c>
      <c r="H3450" s="68">
        <f t="shared" si="432"/>
        <v>5</v>
      </c>
      <c r="I3450" s="68" t="str">
        <f t="shared" si="425"/>
        <v>223_5_SERV</v>
      </c>
      <c r="J3450" s="60">
        <v>70.961366428699193</v>
      </c>
      <c r="K3450" s="60">
        <v>26.271462337780399</v>
      </c>
      <c r="L3450" s="60">
        <v>24.397117624167102</v>
      </c>
      <c r="M3450" s="68">
        <v>18</v>
      </c>
      <c r="N3450" s="70">
        <f t="shared" si="426"/>
        <v>0.27500000000000002</v>
      </c>
      <c r="O3450" s="71">
        <v>1844544.41</v>
      </c>
      <c r="P3450" s="57">
        <f t="shared" si="427"/>
        <v>4.552280543673537E-2</v>
      </c>
      <c r="Q3450" s="68">
        <v>11</v>
      </c>
      <c r="R3450" s="68">
        <v>18</v>
      </c>
      <c r="S3450" s="72">
        <f t="shared" si="428"/>
        <v>40.5433154635489</v>
      </c>
    </row>
    <row r="3451" spans="1:19" x14ac:dyDescent="0.25">
      <c r="A3451" s="68">
        <f t="shared" si="431"/>
        <v>3449</v>
      </c>
      <c r="B3451" s="68" t="s">
        <v>148</v>
      </c>
      <c r="C3451" s="68" t="s">
        <v>1638</v>
      </c>
      <c r="D3451" s="68" t="s">
        <v>2399</v>
      </c>
      <c r="E3451" s="68" t="str">
        <f t="shared" si="429"/>
        <v>AD</v>
      </c>
      <c r="F3451" s="68">
        <v>20000017</v>
      </c>
      <c r="G3451" s="68">
        <f t="shared" si="430"/>
        <v>223</v>
      </c>
      <c r="H3451" s="68">
        <f t="shared" si="432"/>
        <v>6</v>
      </c>
      <c r="I3451" s="68" t="str">
        <f t="shared" si="425"/>
        <v>223_6_AD</v>
      </c>
      <c r="J3451" s="60">
        <v>25.414726383983801</v>
      </c>
      <c r="K3451" s="60">
        <v>33.651559914502997</v>
      </c>
      <c r="L3451" s="60">
        <v>37.161413216580499</v>
      </c>
      <c r="M3451" s="68">
        <v>53</v>
      </c>
      <c r="N3451" s="70">
        <f t="shared" si="426"/>
        <v>0.57377049180327866</v>
      </c>
      <c r="O3451" s="71">
        <v>17030230.670000002</v>
      </c>
      <c r="P3451" s="57">
        <f t="shared" si="427"/>
        <v>0.15996973238341994</v>
      </c>
      <c r="Q3451" s="68">
        <v>35</v>
      </c>
      <c r="R3451" s="68">
        <v>53</v>
      </c>
      <c r="S3451" s="72">
        <f t="shared" si="428"/>
        <v>32.075899838355767</v>
      </c>
    </row>
    <row r="3452" spans="1:19" x14ac:dyDescent="0.25">
      <c r="A3452" s="68">
        <f t="shared" si="431"/>
        <v>3450</v>
      </c>
      <c r="B3452" s="68" t="s">
        <v>148</v>
      </c>
      <c r="C3452" s="68" t="s">
        <v>1638</v>
      </c>
      <c r="D3452" s="68" t="s">
        <v>2860</v>
      </c>
      <c r="E3452" s="68" t="str">
        <f t="shared" si="429"/>
        <v>OP</v>
      </c>
      <c r="F3452" s="68">
        <v>20000017</v>
      </c>
      <c r="G3452" s="68">
        <f t="shared" si="430"/>
        <v>223</v>
      </c>
      <c r="H3452" s="68">
        <f t="shared" si="432"/>
        <v>6</v>
      </c>
      <c r="I3452" s="68" t="str">
        <f t="shared" si="425"/>
        <v>223_6_OP</v>
      </c>
      <c r="J3452" s="60">
        <v>30.918280743261999</v>
      </c>
      <c r="K3452" s="60">
        <v>26.763536590072601</v>
      </c>
      <c r="L3452" s="60">
        <v>25.6392682427803</v>
      </c>
      <c r="M3452" s="68">
        <v>22</v>
      </c>
      <c r="N3452" s="70">
        <f t="shared" si="426"/>
        <v>0.22950819672131148</v>
      </c>
      <c r="O3452" s="71">
        <v>83913369.328999996</v>
      </c>
      <c r="P3452" s="57">
        <f t="shared" si="427"/>
        <v>0.78822180950243148</v>
      </c>
      <c r="Q3452" s="68">
        <v>14</v>
      </c>
      <c r="R3452" s="68">
        <v>22</v>
      </c>
      <c r="S3452" s="72">
        <f t="shared" si="428"/>
        <v>27.7736951920383</v>
      </c>
    </row>
    <row r="3453" spans="1:19" x14ac:dyDescent="0.25">
      <c r="A3453" s="68">
        <f t="shared" si="431"/>
        <v>3451</v>
      </c>
      <c r="B3453" s="68" t="s">
        <v>148</v>
      </c>
      <c r="C3453" s="68" t="s">
        <v>1638</v>
      </c>
      <c r="D3453" s="68" t="s">
        <v>3088</v>
      </c>
      <c r="E3453" s="68" t="str">
        <f t="shared" si="429"/>
        <v>SERV</v>
      </c>
      <c r="F3453" s="68">
        <v>20000017</v>
      </c>
      <c r="G3453" s="68">
        <f t="shared" si="430"/>
        <v>223</v>
      </c>
      <c r="H3453" s="68">
        <f t="shared" si="432"/>
        <v>6</v>
      </c>
      <c r="I3453" s="68" t="str">
        <f t="shared" si="425"/>
        <v>223_6_SERV</v>
      </c>
      <c r="J3453" s="60">
        <v>69.305522234228107</v>
      </c>
      <c r="K3453" s="60">
        <v>9.7196996399271196</v>
      </c>
      <c r="L3453" s="60">
        <v>22.902891498095499</v>
      </c>
      <c r="M3453" s="68">
        <v>24</v>
      </c>
      <c r="N3453" s="70">
        <f t="shared" si="426"/>
        <v>0.19672131147540983</v>
      </c>
      <c r="O3453" s="71">
        <v>5515480.8300000001</v>
      </c>
      <c r="P3453" s="57">
        <f t="shared" si="427"/>
        <v>5.180845811414854E-2</v>
      </c>
      <c r="Q3453" s="68">
        <v>12</v>
      </c>
      <c r="R3453" s="68">
        <v>24</v>
      </c>
      <c r="S3453" s="72">
        <f t="shared" si="428"/>
        <v>33.97603779075024</v>
      </c>
    </row>
    <row r="3454" spans="1:19" x14ac:dyDescent="0.25">
      <c r="A3454" s="68">
        <f t="shared" si="431"/>
        <v>3452</v>
      </c>
      <c r="B3454" s="68" t="s">
        <v>148</v>
      </c>
      <c r="C3454" s="68" t="s">
        <v>229</v>
      </c>
      <c r="D3454" s="68" t="s">
        <v>2399</v>
      </c>
      <c r="E3454" s="68" t="str">
        <f t="shared" si="429"/>
        <v>AD</v>
      </c>
      <c r="F3454" s="68">
        <v>20000018</v>
      </c>
      <c r="G3454" s="68">
        <f t="shared" si="430"/>
        <v>223</v>
      </c>
      <c r="H3454" s="68">
        <f t="shared" si="432"/>
        <v>7</v>
      </c>
      <c r="I3454" s="68" t="str">
        <f t="shared" si="425"/>
        <v>223_7_AD</v>
      </c>
      <c r="J3454" s="60">
        <v>33.735815597368102</v>
      </c>
      <c r="K3454" s="60">
        <v>13.846660198466701</v>
      </c>
      <c r="L3454" s="60">
        <v>32.393931055926402</v>
      </c>
      <c r="M3454" s="68">
        <v>16</v>
      </c>
      <c r="N3454" s="70">
        <f t="shared" si="426"/>
        <v>0.24</v>
      </c>
      <c r="O3454" s="71">
        <v>24445675.879999999</v>
      </c>
      <c r="P3454" s="57">
        <f t="shared" si="427"/>
        <v>8.6576936137854096E-2</v>
      </c>
      <c r="Q3454" s="68">
        <v>12</v>
      </c>
      <c r="R3454" s="68">
        <v>16</v>
      </c>
      <c r="S3454" s="72">
        <f t="shared" si="428"/>
        <v>26.658802283920398</v>
      </c>
    </row>
    <row r="3455" spans="1:19" x14ac:dyDescent="0.25">
      <c r="A3455" s="68">
        <f t="shared" si="431"/>
        <v>3453</v>
      </c>
      <c r="B3455" s="68" t="s">
        <v>148</v>
      </c>
      <c r="C3455" s="68" t="s">
        <v>229</v>
      </c>
      <c r="D3455" s="68" t="s">
        <v>2860</v>
      </c>
      <c r="E3455" s="68" t="str">
        <f t="shared" si="429"/>
        <v>OP</v>
      </c>
      <c r="F3455" s="68">
        <v>20000018</v>
      </c>
      <c r="G3455" s="68">
        <f t="shared" si="430"/>
        <v>223</v>
      </c>
      <c r="H3455" s="68">
        <f t="shared" si="432"/>
        <v>7</v>
      </c>
      <c r="I3455" s="68" t="str">
        <f t="shared" si="425"/>
        <v>223_7_OP</v>
      </c>
      <c r="J3455" s="60">
        <v>12.7638238118796</v>
      </c>
      <c r="K3455" s="60">
        <v>34.570346270066899</v>
      </c>
      <c r="L3455" s="60">
        <v>27.397911147060601</v>
      </c>
      <c r="M3455" s="68">
        <v>48</v>
      </c>
      <c r="N3455" s="70">
        <f t="shared" si="426"/>
        <v>0.76</v>
      </c>
      <c r="O3455" s="71">
        <v>257912154.86000001</v>
      </c>
      <c r="P3455" s="57">
        <f t="shared" si="427"/>
        <v>0.91342306386214589</v>
      </c>
      <c r="Q3455" s="68">
        <v>38</v>
      </c>
      <c r="R3455" s="68">
        <v>48</v>
      </c>
      <c r="S3455" s="72">
        <f t="shared" si="428"/>
        <v>24.910693743002366</v>
      </c>
    </row>
    <row r="3456" spans="1:19" x14ac:dyDescent="0.25">
      <c r="A3456" s="68">
        <f t="shared" si="431"/>
        <v>3454</v>
      </c>
      <c r="B3456" s="68" t="s">
        <v>148</v>
      </c>
      <c r="C3456" s="68" t="s">
        <v>2773</v>
      </c>
      <c r="D3456" s="68" t="s">
        <v>2860</v>
      </c>
      <c r="E3456" s="68" t="str">
        <f t="shared" si="429"/>
        <v>OP</v>
      </c>
      <c r="F3456" s="68">
        <v>20000002</v>
      </c>
      <c r="G3456" s="68">
        <f t="shared" si="430"/>
        <v>223</v>
      </c>
      <c r="H3456" s="68">
        <f t="shared" si="432"/>
        <v>8</v>
      </c>
      <c r="I3456" s="68" t="str">
        <f t="shared" si="425"/>
        <v>223_8_OP</v>
      </c>
      <c r="J3456" s="60">
        <v>6.5908947916571297</v>
      </c>
      <c r="K3456" s="60">
        <v>50.295072994609498</v>
      </c>
      <c r="L3456" s="60">
        <v>43.126177402504197</v>
      </c>
      <c r="M3456" s="68">
        <v>141</v>
      </c>
      <c r="N3456" s="70">
        <f t="shared" si="426"/>
        <v>0.94791666666666663</v>
      </c>
      <c r="O3456" s="71">
        <v>543244244.00999904</v>
      </c>
      <c r="P3456" s="57">
        <f t="shared" si="427"/>
        <v>0.98585767802886204</v>
      </c>
      <c r="Q3456" s="68">
        <v>91</v>
      </c>
      <c r="R3456" s="68">
        <v>141</v>
      </c>
      <c r="S3456" s="72">
        <f t="shared" si="428"/>
        <v>33.337381729590277</v>
      </c>
    </row>
    <row r="3457" spans="1:19" x14ac:dyDescent="0.25">
      <c r="A3457" s="68">
        <f t="shared" si="431"/>
        <v>3455</v>
      </c>
      <c r="B3457" s="68" t="s">
        <v>148</v>
      </c>
      <c r="C3457" s="68" t="s">
        <v>2773</v>
      </c>
      <c r="D3457" s="68" t="s">
        <v>2893</v>
      </c>
      <c r="E3457" s="68" t="str">
        <f t="shared" si="429"/>
        <v>SOP</v>
      </c>
      <c r="F3457" s="68">
        <v>20000002</v>
      </c>
      <c r="G3457" s="68">
        <f t="shared" si="430"/>
        <v>223</v>
      </c>
      <c r="H3457" s="68">
        <f t="shared" si="432"/>
        <v>8</v>
      </c>
      <c r="I3457" s="68" t="str">
        <f t="shared" si="425"/>
        <v>223_8_SOP</v>
      </c>
      <c r="J3457" s="60">
        <v>30.750305267470999</v>
      </c>
      <c r="K3457" s="60">
        <v>46.885855393030901</v>
      </c>
      <c r="L3457" s="60">
        <v>46.165813709172497</v>
      </c>
      <c r="M3457" s="68">
        <v>6</v>
      </c>
      <c r="N3457" s="70">
        <f t="shared" si="426"/>
        <v>5.2083333333333336E-2</v>
      </c>
      <c r="O3457" s="71">
        <v>7792945.3499999996</v>
      </c>
      <c r="P3457" s="57">
        <f t="shared" si="427"/>
        <v>1.4142321971137918E-2</v>
      </c>
      <c r="Q3457" s="68">
        <v>5</v>
      </c>
      <c r="R3457" s="68">
        <v>6</v>
      </c>
      <c r="S3457" s="72">
        <f t="shared" si="428"/>
        <v>41.267324789891468</v>
      </c>
    </row>
    <row r="3458" spans="1:19" x14ac:dyDescent="0.25">
      <c r="A3458" s="68">
        <f t="shared" si="431"/>
        <v>3456</v>
      </c>
      <c r="B3458" s="68" t="s">
        <v>148</v>
      </c>
      <c r="C3458" s="68" t="s">
        <v>2756</v>
      </c>
      <c r="D3458" s="68" t="s">
        <v>2860</v>
      </c>
      <c r="E3458" s="68" t="str">
        <f t="shared" si="429"/>
        <v>OP</v>
      </c>
      <c r="F3458" s="68">
        <v>20000008</v>
      </c>
      <c r="G3458" s="68">
        <f t="shared" si="430"/>
        <v>223</v>
      </c>
      <c r="H3458" s="68">
        <f t="shared" si="432"/>
        <v>9</v>
      </c>
      <c r="I3458" s="68" t="str">
        <f t="shared" si="425"/>
        <v>223_9_OP</v>
      </c>
      <c r="J3458" s="60">
        <v>11.398576783786</v>
      </c>
      <c r="K3458" s="60">
        <v>43.336768861624599</v>
      </c>
      <c r="L3458" s="60">
        <v>24.289510177128999</v>
      </c>
      <c r="M3458" s="68">
        <v>28</v>
      </c>
      <c r="N3458" s="70">
        <f t="shared" si="426"/>
        <v>0.73529411764705888</v>
      </c>
      <c r="O3458" s="71">
        <v>176751089.28999999</v>
      </c>
      <c r="P3458" s="57">
        <f t="shared" si="427"/>
        <v>0.96997964924334645</v>
      </c>
      <c r="Q3458" s="68">
        <v>25</v>
      </c>
      <c r="R3458" s="68">
        <v>28</v>
      </c>
      <c r="S3458" s="72">
        <f t="shared" si="428"/>
        <v>26.341618607513198</v>
      </c>
    </row>
    <row r="3459" spans="1:19" x14ac:dyDescent="0.25">
      <c r="A3459" s="68">
        <f t="shared" si="431"/>
        <v>3457</v>
      </c>
      <c r="B3459" s="68" t="s">
        <v>148</v>
      </c>
      <c r="C3459" s="68" t="s">
        <v>2756</v>
      </c>
      <c r="D3459" s="68" t="s">
        <v>3088</v>
      </c>
      <c r="E3459" s="68" t="str">
        <f t="shared" si="429"/>
        <v>SERV</v>
      </c>
      <c r="F3459" s="68">
        <v>20000008</v>
      </c>
      <c r="G3459" s="68">
        <f t="shared" si="430"/>
        <v>223</v>
      </c>
      <c r="H3459" s="68">
        <f t="shared" si="432"/>
        <v>9</v>
      </c>
      <c r="I3459" s="68" t="str">
        <f t="shared" ref="I3459:I3522" si="433">CONCATENATE(G3459,"_",H3459,"_",E3459)</f>
        <v>223_9_SERV</v>
      </c>
      <c r="J3459" s="60">
        <v>100</v>
      </c>
      <c r="K3459" s="60">
        <v>34.895707194495998</v>
      </c>
      <c r="L3459" s="60">
        <v>41.749097442157698</v>
      </c>
      <c r="M3459" s="68">
        <v>12</v>
      </c>
      <c r="N3459" s="70">
        <f t="shared" ref="N3459:N3522" si="434">Q3459/SUMIF($C$3:$C$3832,C3459,$Q$3:$Q$3832)</f>
        <v>0.14705882352941177</v>
      </c>
      <c r="O3459" s="71">
        <v>1536792.64</v>
      </c>
      <c r="P3459" s="57">
        <f t="shared" ref="P3459:P3522" si="435">O3459/SUMIF($C$3:$C$3832,C3459,$O$3:$O$3832)</f>
        <v>8.4336543095425952E-3</v>
      </c>
      <c r="Q3459" s="68">
        <v>5</v>
      </c>
      <c r="R3459" s="68">
        <v>12</v>
      </c>
      <c r="S3459" s="72">
        <f t="shared" ref="S3459:S3522" si="436">AVERAGE(J3459:L3459)</f>
        <v>58.881601545551234</v>
      </c>
    </row>
    <row r="3460" spans="1:19" x14ac:dyDescent="0.25">
      <c r="A3460" s="68">
        <f t="shared" si="431"/>
        <v>3458</v>
      </c>
      <c r="B3460" s="68" t="s">
        <v>148</v>
      </c>
      <c r="C3460" s="68" t="s">
        <v>2756</v>
      </c>
      <c r="D3460" s="68" t="s">
        <v>2893</v>
      </c>
      <c r="E3460" s="68" t="str">
        <f t="shared" ref="E3460:E3523" si="437">IF(D3460="Adquisiciones","AD",IF(D3460="Arrendamientos","AR",IF(D3460="Servicios","SERV",IF(D3460="Obra pública","OP",IF(D3460="Servicios relacionados con la OP","SOP","")))))</f>
        <v>SOP</v>
      </c>
      <c r="F3460" s="68">
        <v>20000008</v>
      </c>
      <c r="G3460" s="68">
        <f t="shared" ref="G3460:G3523" si="438">IF(B3460&lt;&gt;B3459,G3459+1,G3459)</f>
        <v>223</v>
      </c>
      <c r="H3460" s="68">
        <f t="shared" si="432"/>
        <v>9</v>
      </c>
      <c r="I3460" s="68" t="str">
        <f t="shared" si="433"/>
        <v>223_9_SOP</v>
      </c>
      <c r="J3460" s="60">
        <v>38.576677255446</v>
      </c>
      <c r="K3460" s="60">
        <v>44.652707591161899</v>
      </c>
      <c r="L3460" s="60">
        <v>21.160677382440898</v>
      </c>
      <c r="M3460" s="68">
        <v>4</v>
      </c>
      <c r="N3460" s="70">
        <f t="shared" si="434"/>
        <v>0.11764705882352941</v>
      </c>
      <c r="O3460" s="71">
        <v>3933558.93</v>
      </c>
      <c r="P3460" s="57">
        <f t="shared" si="435"/>
        <v>2.1586696447110951E-2</v>
      </c>
      <c r="Q3460" s="68">
        <v>4</v>
      </c>
      <c r="R3460" s="68">
        <v>4</v>
      </c>
      <c r="S3460" s="72">
        <f t="shared" si="436"/>
        <v>34.796687409682932</v>
      </c>
    </row>
    <row r="3461" spans="1:19" x14ac:dyDescent="0.25">
      <c r="A3461" s="68">
        <f t="shared" ref="A3461:A3524" si="439">A3460+1</f>
        <v>3459</v>
      </c>
      <c r="B3461" s="68" t="s">
        <v>148</v>
      </c>
      <c r="C3461" s="68" t="s">
        <v>2226</v>
      </c>
      <c r="D3461" s="68" t="s">
        <v>2399</v>
      </c>
      <c r="E3461" s="68" t="str">
        <f t="shared" si="437"/>
        <v>AD</v>
      </c>
      <c r="F3461" s="68">
        <v>20000003</v>
      </c>
      <c r="G3461" s="68">
        <f t="shared" si="438"/>
        <v>223</v>
      </c>
      <c r="H3461" s="68">
        <f t="shared" si="432"/>
        <v>10</v>
      </c>
      <c r="I3461" s="68" t="str">
        <f t="shared" si="433"/>
        <v>223_10_AD</v>
      </c>
      <c r="J3461" s="60">
        <v>32.150738957402197</v>
      </c>
      <c r="K3461" s="60">
        <v>40.932644776765301</v>
      </c>
      <c r="L3461" s="60">
        <v>27.083020316273</v>
      </c>
      <c r="M3461" s="68">
        <v>7</v>
      </c>
      <c r="N3461" s="70">
        <f t="shared" si="434"/>
        <v>0.17142857142857143</v>
      </c>
      <c r="O3461" s="71">
        <v>18876644.602000002</v>
      </c>
      <c r="P3461" s="57">
        <f t="shared" si="435"/>
        <v>9.5377844979871687E-2</v>
      </c>
      <c r="Q3461" s="68">
        <v>6</v>
      </c>
      <c r="R3461" s="68">
        <v>7</v>
      </c>
      <c r="S3461" s="72">
        <f t="shared" si="436"/>
        <v>33.388801350146828</v>
      </c>
    </row>
    <row r="3462" spans="1:19" x14ac:dyDescent="0.25">
      <c r="A3462" s="68">
        <f t="shared" si="439"/>
        <v>3460</v>
      </c>
      <c r="B3462" s="68" t="s">
        <v>148</v>
      </c>
      <c r="C3462" s="68" t="s">
        <v>2226</v>
      </c>
      <c r="D3462" s="68" t="s">
        <v>2860</v>
      </c>
      <c r="E3462" s="68" t="str">
        <f t="shared" si="437"/>
        <v>OP</v>
      </c>
      <c r="F3462" s="68">
        <v>20000003</v>
      </c>
      <c r="G3462" s="68">
        <f t="shared" si="438"/>
        <v>223</v>
      </c>
      <c r="H3462" s="68">
        <f t="shared" si="432"/>
        <v>10</v>
      </c>
      <c r="I3462" s="68" t="str">
        <f t="shared" si="433"/>
        <v>223_10_OP</v>
      </c>
      <c r="J3462" s="60">
        <v>7.1472850378850596</v>
      </c>
      <c r="K3462" s="60">
        <v>36.430727638545903</v>
      </c>
      <c r="L3462" s="60">
        <v>16.875179912643802</v>
      </c>
      <c r="M3462" s="68">
        <v>37</v>
      </c>
      <c r="N3462" s="70">
        <f t="shared" si="434"/>
        <v>0.82857142857142863</v>
      </c>
      <c r="O3462" s="71">
        <v>179037709.68000001</v>
      </c>
      <c r="P3462" s="57">
        <f t="shared" si="435"/>
        <v>0.90462215502012833</v>
      </c>
      <c r="Q3462" s="68">
        <v>29</v>
      </c>
      <c r="R3462" s="68">
        <v>37</v>
      </c>
      <c r="S3462" s="72">
        <f t="shared" si="436"/>
        <v>20.151064196358256</v>
      </c>
    </row>
    <row r="3463" spans="1:19" x14ac:dyDescent="0.25">
      <c r="A3463" s="68">
        <f t="shared" si="439"/>
        <v>3461</v>
      </c>
      <c r="B3463" s="68" t="s">
        <v>148</v>
      </c>
      <c r="C3463" s="68" t="s">
        <v>2914</v>
      </c>
      <c r="D3463" s="68" t="s">
        <v>3088</v>
      </c>
      <c r="E3463" s="68" t="str">
        <f t="shared" si="437"/>
        <v>SERV</v>
      </c>
      <c r="F3463" s="68">
        <v>20000012</v>
      </c>
      <c r="G3463" s="68">
        <f t="shared" si="438"/>
        <v>223</v>
      </c>
      <c r="H3463" s="68">
        <f t="shared" si="432"/>
        <v>11</v>
      </c>
      <c r="I3463" s="68" t="str">
        <f t="shared" si="433"/>
        <v>223_11_SERV</v>
      </c>
      <c r="J3463" s="60">
        <v>53.645722855261702</v>
      </c>
      <c r="K3463" s="60">
        <v>19.0213689546956</v>
      </c>
      <c r="L3463" s="60">
        <v>37.885218291689199</v>
      </c>
      <c r="M3463" s="68">
        <v>14</v>
      </c>
      <c r="N3463" s="70">
        <f t="shared" si="434"/>
        <v>1</v>
      </c>
      <c r="O3463" s="71">
        <v>1502295.24</v>
      </c>
      <c r="P3463" s="57">
        <f t="shared" si="435"/>
        <v>1</v>
      </c>
      <c r="Q3463" s="68">
        <v>8</v>
      </c>
      <c r="R3463" s="68">
        <v>14</v>
      </c>
      <c r="S3463" s="72">
        <f t="shared" si="436"/>
        <v>36.850770033882164</v>
      </c>
    </row>
    <row r="3464" spans="1:19" x14ac:dyDescent="0.25">
      <c r="A3464" s="68">
        <f t="shared" si="439"/>
        <v>3462</v>
      </c>
      <c r="B3464" s="68" t="s">
        <v>148</v>
      </c>
      <c r="C3464" s="68" t="s">
        <v>1747</v>
      </c>
      <c r="D3464" s="68" t="s">
        <v>2399</v>
      </c>
      <c r="E3464" s="68" t="str">
        <f t="shared" si="437"/>
        <v>AD</v>
      </c>
      <c r="F3464" s="68">
        <v>20000005</v>
      </c>
      <c r="G3464" s="68">
        <f t="shared" si="438"/>
        <v>223</v>
      </c>
      <c r="H3464" s="68">
        <f t="shared" si="432"/>
        <v>12</v>
      </c>
      <c r="I3464" s="68" t="str">
        <f t="shared" si="433"/>
        <v>223_12_AD</v>
      </c>
      <c r="J3464" s="60">
        <v>65.189822214163996</v>
      </c>
      <c r="K3464" s="60">
        <v>42.910772343526503</v>
      </c>
      <c r="L3464" s="60">
        <v>28.278082467930101</v>
      </c>
      <c r="M3464" s="68">
        <v>51</v>
      </c>
      <c r="N3464" s="70">
        <f t="shared" si="434"/>
        <v>0.21311475409836064</v>
      </c>
      <c r="O3464" s="71">
        <v>16249293.3899999</v>
      </c>
      <c r="P3464" s="57">
        <f t="shared" si="435"/>
        <v>6.033396986224026E-2</v>
      </c>
      <c r="Q3464" s="68">
        <v>13</v>
      </c>
      <c r="R3464" s="68">
        <v>51</v>
      </c>
      <c r="S3464" s="72">
        <f t="shared" si="436"/>
        <v>45.459559008540197</v>
      </c>
    </row>
    <row r="3465" spans="1:19" x14ac:dyDescent="0.25">
      <c r="A3465" s="68">
        <f t="shared" si="439"/>
        <v>3463</v>
      </c>
      <c r="B3465" s="68" t="s">
        <v>148</v>
      </c>
      <c r="C3465" s="68" t="s">
        <v>1747</v>
      </c>
      <c r="D3465" s="68" t="s">
        <v>2860</v>
      </c>
      <c r="E3465" s="68" t="str">
        <f t="shared" si="437"/>
        <v>OP</v>
      </c>
      <c r="F3465" s="68">
        <v>20000005</v>
      </c>
      <c r="G3465" s="68">
        <f t="shared" si="438"/>
        <v>223</v>
      </c>
      <c r="H3465" s="68">
        <f t="shared" ref="H3465:H3528" si="440">IF(B3465&lt;&gt;B3464,1,IF(C3465&lt;&gt;C3464,H3464+1,H3464))</f>
        <v>12</v>
      </c>
      <c r="I3465" s="68" t="str">
        <f t="shared" si="433"/>
        <v>223_12_OP</v>
      </c>
      <c r="J3465" s="60">
        <v>13.335504081490299</v>
      </c>
      <c r="K3465" s="60">
        <v>42.7613798885723</v>
      </c>
      <c r="L3465" s="60">
        <v>31.183823626113</v>
      </c>
      <c r="M3465" s="68">
        <v>90</v>
      </c>
      <c r="N3465" s="70">
        <f t="shared" si="434"/>
        <v>0.78688524590163933</v>
      </c>
      <c r="O3465" s="71">
        <v>253073170.00999999</v>
      </c>
      <c r="P3465" s="57">
        <f t="shared" si="435"/>
        <v>0.93966603013775962</v>
      </c>
      <c r="Q3465" s="68">
        <v>48</v>
      </c>
      <c r="R3465" s="68">
        <v>90</v>
      </c>
      <c r="S3465" s="72">
        <f t="shared" si="436"/>
        <v>29.093569198725202</v>
      </c>
    </row>
    <row r="3466" spans="1:19" x14ac:dyDescent="0.25">
      <c r="A3466" s="68">
        <f t="shared" si="439"/>
        <v>3464</v>
      </c>
      <c r="B3466" s="68" t="s">
        <v>148</v>
      </c>
      <c r="C3466" s="68" t="s">
        <v>400</v>
      </c>
      <c r="D3466" s="68" t="s">
        <v>2399</v>
      </c>
      <c r="E3466" s="68" t="str">
        <f t="shared" si="437"/>
        <v>AD</v>
      </c>
      <c r="F3466" s="68">
        <v>20000024</v>
      </c>
      <c r="G3466" s="68">
        <f t="shared" si="438"/>
        <v>223</v>
      </c>
      <c r="H3466" s="68">
        <f t="shared" si="440"/>
        <v>13</v>
      </c>
      <c r="I3466" s="68" t="str">
        <f t="shared" si="433"/>
        <v>223_13_AD</v>
      </c>
      <c r="J3466" s="60">
        <v>31.709492662839899</v>
      </c>
      <c r="K3466" s="60">
        <v>31.953919287230999</v>
      </c>
      <c r="L3466" s="60">
        <v>30.944475026287101</v>
      </c>
      <c r="M3466" s="68">
        <v>17</v>
      </c>
      <c r="N3466" s="70">
        <f t="shared" si="434"/>
        <v>0.27027027027027029</v>
      </c>
      <c r="O3466" s="71">
        <v>30416583.679999899</v>
      </c>
      <c r="P3466" s="57">
        <f t="shared" si="435"/>
        <v>0.25919542426242265</v>
      </c>
      <c r="Q3466" s="68">
        <v>10</v>
      </c>
      <c r="R3466" s="68">
        <v>18</v>
      </c>
      <c r="S3466" s="72">
        <f t="shared" si="436"/>
        <v>31.535962325452669</v>
      </c>
    </row>
    <row r="3467" spans="1:19" x14ac:dyDescent="0.25">
      <c r="A3467" s="68">
        <f t="shared" si="439"/>
        <v>3465</v>
      </c>
      <c r="B3467" s="68" t="s">
        <v>148</v>
      </c>
      <c r="C3467" s="68" t="s">
        <v>400</v>
      </c>
      <c r="D3467" s="68" t="s">
        <v>2860</v>
      </c>
      <c r="E3467" s="68" t="str">
        <f t="shared" si="437"/>
        <v>OP</v>
      </c>
      <c r="F3467" s="68">
        <v>20000024</v>
      </c>
      <c r="G3467" s="68">
        <f t="shared" si="438"/>
        <v>223</v>
      </c>
      <c r="H3467" s="68">
        <f t="shared" si="440"/>
        <v>13</v>
      </c>
      <c r="I3467" s="68" t="str">
        <f t="shared" si="433"/>
        <v>223_13_OP</v>
      </c>
      <c r="J3467" s="60">
        <v>16.473901057518599</v>
      </c>
      <c r="K3467" s="60">
        <v>38.277671697092899</v>
      </c>
      <c r="L3467" s="60">
        <v>34.554251626242198</v>
      </c>
      <c r="M3467" s="68">
        <v>30</v>
      </c>
      <c r="N3467" s="70">
        <f t="shared" si="434"/>
        <v>0.72972972972972971</v>
      </c>
      <c r="O3467" s="71">
        <v>86933418.799999893</v>
      </c>
      <c r="P3467" s="57">
        <f t="shared" si="435"/>
        <v>0.7408045757375773</v>
      </c>
      <c r="Q3467" s="68">
        <v>27</v>
      </c>
      <c r="R3467" s="68">
        <v>31</v>
      </c>
      <c r="S3467" s="72">
        <f t="shared" si="436"/>
        <v>29.768608126951232</v>
      </c>
    </row>
    <row r="3468" spans="1:19" x14ac:dyDescent="0.25">
      <c r="A3468" s="68">
        <f t="shared" si="439"/>
        <v>3466</v>
      </c>
      <c r="B3468" s="68" t="s">
        <v>148</v>
      </c>
      <c r="C3468" s="68" t="s">
        <v>2186</v>
      </c>
      <c r="D3468" s="68" t="s">
        <v>2399</v>
      </c>
      <c r="E3468" s="68" t="str">
        <f t="shared" si="437"/>
        <v>AD</v>
      </c>
      <c r="F3468" s="68">
        <v>20000877</v>
      </c>
      <c r="G3468" s="68">
        <f t="shared" si="438"/>
        <v>223</v>
      </c>
      <c r="H3468" s="68">
        <f t="shared" si="440"/>
        <v>14</v>
      </c>
      <c r="I3468" s="68" t="str">
        <f t="shared" si="433"/>
        <v>223_14_AD</v>
      </c>
      <c r="J3468" s="60">
        <v>48.170866485255303</v>
      </c>
      <c r="K3468" s="60">
        <v>29.2081574373641</v>
      </c>
      <c r="L3468" s="60">
        <v>56.510033324089001</v>
      </c>
      <c r="M3468" s="68">
        <v>8</v>
      </c>
      <c r="N3468" s="70">
        <f t="shared" si="434"/>
        <v>4.4117647058823532E-2</v>
      </c>
      <c r="O3468" s="71">
        <v>5552526.0599999996</v>
      </c>
      <c r="P3468" s="57">
        <f t="shared" si="435"/>
        <v>2.7826394968249013E-2</v>
      </c>
      <c r="Q3468" s="68">
        <v>6</v>
      </c>
      <c r="R3468" s="68">
        <v>8</v>
      </c>
      <c r="S3468" s="72">
        <f t="shared" si="436"/>
        <v>44.629685748902801</v>
      </c>
    </row>
    <row r="3469" spans="1:19" x14ac:dyDescent="0.25">
      <c r="A3469" s="68">
        <f t="shared" si="439"/>
        <v>3467</v>
      </c>
      <c r="B3469" s="68" t="s">
        <v>148</v>
      </c>
      <c r="C3469" s="68" t="s">
        <v>2186</v>
      </c>
      <c r="D3469" s="68" t="s">
        <v>2860</v>
      </c>
      <c r="E3469" s="68" t="str">
        <f t="shared" si="437"/>
        <v>OP</v>
      </c>
      <c r="F3469" s="68">
        <v>20000877</v>
      </c>
      <c r="G3469" s="68">
        <f t="shared" si="438"/>
        <v>223</v>
      </c>
      <c r="H3469" s="68">
        <f t="shared" si="440"/>
        <v>14</v>
      </c>
      <c r="I3469" s="68" t="str">
        <f t="shared" si="433"/>
        <v>223_14_OP</v>
      </c>
      <c r="J3469" s="60">
        <v>34.719716045446802</v>
      </c>
      <c r="K3469" s="60">
        <v>26.964343298151199</v>
      </c>
      <c r="L3469" s="60">
        <v>44.103148771695302</v>
      </c>
      <c r="M3469" s="68">
        <v>32</v>
      </c>
      <c r="N3469" s="70">
        <f t="shared" si="434"/>
        <v>0.19852941176470587</v>
      </c>
      <c r="O3469" s="71">
        <v>35175230.689999998</v>
      </c>
      <c r="P3469" s="57">
        <f t="shared" si="435"/>
        <v>0.17628010237185887</v>
      </c>
      <c r="Q3469" s="68">
        <v>27</v>
      </c>
      <c r="R3469" s="68">
        <v>32</v>
      </c>
      <c r="S3469" s="72">
        <f t="shared" si="436"/>
        <v>35.26240270509777</v>
      </c>
    </row>
    <row r="3470" spans="1:19" x14ac:dyDescent="0.25">
      <c r="A3470" s="68">
        <f t="shared" si="439"/>
        <v>3468</v>
      </c>
      <c r="B3470" s="68" t="s">
        <v>148</v>
      </c>
      <c r="C3470" s="68" t="s">
        <v>2186</v>
      </c>
      <c r="D3470" s="68" t="s">
        <v>2893</v>
      </c>
      <c r="E3470" s="68" t="str">
        <f t="shared" si="437"/>
        <v>SOP</v>
      </c>
      <c r="F3470" s="68">
        <v>20000877</v>
      </c>
      <c r="G3470" s="68">
        <f t="shared" si="438"/>
        <v>223</v>
      </c>
      <c r="H3470" s="68">
        <f t="shared" si="440"/>
        <v>14</v>
      </c>
      <c r="I3470" s="68" t="str">
        <f t="shared" si="433"/>
        <v>223_14_SOP</v>
      </c>
      <c r="J3470" s="60">
        <v>13.3435848726686</v>
      </c>
      <c r="K3470" s="60">
        <v>16.748773519668202</v>
      </c>
      <c r="L3470" s="60">
        <v>45.048076224164902</v>
      </c>
      <c r="M3470" s="68">
        <v>145</v>
      </c>
      <c r="N3470" s="70">
        <f t="shared" si="434"/>
        <v>0.75735294117647056</v>
      </c>
      <c r="O3470" s="71">
        <v>158813939.77000001</v>
      </c>
      <c r="P3470" s="57">
        <f t="shared" si="435"/>
        <v>0.79589350265989212</v>
      </c>
      <c r="Q3470" s="68">
        <v>103</v>
      </c>
      <c r="R3470" s="68">
        <v>145</v>
      </c>
      <c r="S3470" s="72">
        <f t="shared" si="436"/>
        <v>25.046811538833904</v>
      </c>
    </row>
    <row r="3471" spans="1:19" x14ac:dyDescent="0.25">
      <c r="A3471" s="68">
        <f t="shared" si="439"/>
        <v>3469</v>
      </c>
      <c r="B3471" s="68" t="s">
        <v>148</v>
      </c>
      <c r="C3471" s="68" t="s">
        <v>149</v>
      </c>
      <c r="D3471" s="68" t="s">
        <v>2399</v>
      </c>
      <c r="E3471" s="68" t="str">
        <f t="shared" si="437"/>
        <v>AD</v>
      </c>
      <c r="F3471" s="68">
        <v>20000999</v>
      </c>
      <c r="G3471" s="68">
        <f t="shared" si="438"/>
        <v>223</v>
      </c>
      <c r="H3471" s="68">
        <f t="shared" si="440"/>
        <v>15</v>
      </c>
      <c r="I3471" s="68" t="str">
        <f t="shared" si="433"/>
        <v>223_15_AD</v>
      </c>
      <c r="J3471" s="60">
        <v>26.732671303188301</v>
      </c>
      <c r="K3471" s="60">
        <v>26.673899870529699</v>
      </c>
      <c r="L3471" s="60">
        <v>29.821123306560398</v>
      </c>
      <c r="M3471" s="68">
        <v>238</v>
      </c>
      <c r="N3471" s="70">
        <f t="shared" si="434"/>
        <v>0.21372854914196568</v>
      </c>
      <c r="O3471" s="71">
        <v>3566313211.902</v>
      </c>
      <c r="P3471" s="57">
        <f t="shared" si="435"/>
        <v>0.36965179499030631</v>
      </c>
      <c r="Q3471" s="68">
        <v>137</v>
      </c>
      <c r="R3471" s="68">
        <v>250</v>
      </c>
      <c r="S3471" s="72">
        <f t="shared" si="436"/>
        <v>27.742564826759466</v>
      </c>
    </row>
    <row r="3472" spans="1:19" x14ac:dyDescent="0.25">
      <c r="A3472" s="68">
        <f t="shared" si="439"/>
        <v>3470</v>
      </c>
      <c r="B3472" s="68" t="s">
        <v>148</v>
      </c>
      <c r="C3472" s="68" t="s">
        <v>149</v>
      </c>
      <c r="D3472" s="68" t="s">
        <v>2456</v>
      </c>
      <c r="E3472" s="68" t="str">
        <f t="shared" si="437"/>
        <v>AR</v>
      </c>
      <c r="F3472" s="68">
        <v>20000999</v>
      </c>
      <c r="G3472" s="68">
        <f t="shared" si="438"/>
        <v>223</v>
      </c>
      <c r="H3472" s="68">
        <f t="shared" si="440"/>
        <v>15</v>
      </c>
      <c r="I3472" s="68" t="str">
        <f t="shared" si="433"/>
        <v>223_15_AR</v>
      </c>
      <c r="J3472" s="60">
        <v>73.833725303621705</v>
      </c>
      <c r="K3472" s="60">
        <v>43.0664163469648</v>
      </c>
      <c r="L3472" s="60">
        <v>77.021982885130797</v>
      </c>
      <c r="M3472" s="68">
        <v>7</v>
      </c>
      <c r="N3472" s="70">
        <f t="shared" si="434"/>
        <v>4.6801872074882997E-3</v>
      </c>
      <c r="O3472" s="71">
        <v>1185733416.1400001</v>
      </c>
      <c r="P3472" s="57">
        <f t="shared" si="435"/>
        <v>0.12290240918642659</v>
      </c>
      <c r="Q3472" s="68">
        <v>3</v>
      </c>
      <c r="R3472" s="68">
        <v>7</v>
      </c>
      <c r="S3472" s="72">
        <f t="shared" si="436"/>
        <v>64.640708178572439</v>
      </c>
    </row>
    <row r="3473" spans="1:19" x14ac:dyDescent="0.25">
      <c r="A3473" s="68">
        <f t="shared" si="439"/>
        <v>3471</v>
      </c>
      <c r="B3473" s="68" t="s">
        <v>148</v>
      </c>
      <c r="C3473" s="68" t="s">
        <v>149</v>
      </c>
      <c r="D3473" s="68" t="s">
        <v>2860</v>
      </c>
      <c r="E3473" s="68" t="str">
        <f t="shared" si="437"/>
        <v>OP</v>
      </c>
      <c r="F3473" s="68">
        <v>20000999</v>
      </c>
      <c r="G3473" s="68">
        <f t="shared" si="438"/>
        <v>223</v>
      </c>
      <c r="H3473" s="68">
        <f t="shared" si="440"/>
        <v>15</v>
      </c>
      <c r="I3473" s="68" t="str">
        <f t="shared" si="433"/>
        <v>223_15_OP</v>
      </c>
      <c r="J3473" s="60">
        <v>38.072537605815</v>
      </c>
      <c r="K3473" s="60">
        <v>64.547813486787604</v>
      </c>
      <c r="L3473" s="60">
        <v>32.075017288505599</v>
      </c>
      <c r="M3473" s="68">
        <v>33</v>
      </c>
      <c r="N3473" s="70">
        <f t="shared" si="434"/>
        <v>3.1201248049921998E-2</v>
      </c>
      <c r="O3473" s="71">
        <v>28469008.850000001</v>
      </c>
      <c r="P3473" s="57">
        <f t="shared" si="435"/>
        <v>2.9508401527595829E-3</v>
      </c>
      <c r="Q3473" s="68">
        <v>20</v>
      </c>
      <c r="R3473" s="68">
        <v>33</v>
      </c>
      <c r="S3473" s="72">
        <f t="shared" si="436"/>
        <v>44.89845612703607</v>
      </c>
    </row>
    <row r="3474" spans="1:19" x14ac:dyDescent="0.25">
      <c r="A3474" s="68">
        <f t="shared" si="439"/>
        <v>3472</v>
      </c>
      <c r="B3474" s="68" t="s">
        <v>148</v>
      </c>
      <c r="C3474" s="68" t="s">
        <v>149</v>
      </c>
      <c r="D3474" s="68" t="s">
        <v>3088</v>
      </c>
      <c r="E3474" s="68" t="str">
        <f t="shared" si="437"/>
        <v>SERV</v>
      </c>
      <c r="F3474" s="68">
        <v>20000999</v>
      </c>
      <c r="G3474" s="68">
        <f t="shared" si="438"/>
        <v>223</v>
      </c>
      <c r="H3474" s="68">
        <f t="shared" si="440"/>
        <v>15</v>
      </c>
      <c r="I3474" s="68" t="str">
        <f t="shared" si="433"/>
        <v>223_15_SERV</v>
      </c>
      <c r="J3474" s="60">
        <v>15.276014321132701</v>
      </c>
      <c r="K3474" s="60">
        <v>50.759759525960099</v>
      </c>
      <c r="L3474" s="60">
        <v>43.8229420660413</v>
      </c>
      <c r="M3474" s="68">
        <v>884</v>
      </c>
      <c r="N3474" s="70">
        <f t="shared" si="434"/>
        <v>0.75039001560062402</v>
      </c>
      <c r="O3474" s="71">
        <v>4867248178.2289896</v>
      </c>
      <c r="P3474" s="57">
        <f t="shared" si="435"/>
        <v>0.50449495567050739</v>
      </c>
      <c r="Q3474" s="68">
        <v>481</v>
      </c>
      <c r="R3474" s="68">
        <v>903</v>
      </c>
      <c r="S3474" s="72">
        <f t="shared" si="436"/>
        <v>36.619571971044699</v>
      </c>
    </row>
    <row r="3475" spans="1:19" x14ac:dyDescent="0.25">
      <c r="A3475" s="68">
        <f t="shared" si="439"/>
        <v>3473</v>
      </c>
      <c r="B3475" s="68" t="s">
        <v>148</v>
      </c>
      <c r="C3475" s="68" t="s">
        <v>2054</v>
      </c>
      <c r="D3475" s="68" t="s">
        <v>2399</v>
      </c>
      <c r="E3475" s="68" t="str">
        <f t="shared" si="437"/>
        <v>AD</v>
      </c>
      <c r="F3475" s="68">
        <v>20000023</v>
      </c>
      <c r="G3475" s="68">
        <f t="shared" si="438"/>
        <v>223</v>
      </c>
      <c r="H3475" s="68">
        <f t="shared" si="440"/>
        <v>16</v>
      </c>
      <c r="I3475" s="68" t="str">
        <f t="shared" si="433"/>
        <v>223_16_AD</v>
      </c>
      <c r="J3475" s="60">
        <v>47.677044048592997</v>
      </c>
      <c r="K3475" s="60">
        <v>51.210237199125999</v>
      </c>
      <c r="L3475" s="60">
        <v>26.256266027838201</v>
      </c>
      <c r="M3475" s="68">
        <v>8</v>
      </c>
      <c r="N3475" s="70">
        <f t="shared" si="434"/>
        <v>0.27272727272727271</v>
      </c>
      <c r="O3475" s="71">
        <v>1573782.41</v>
      </c>
      <c r="P3475" s="57">
        <f t="shared" si="435"/>
        <v>0.16072547814492705</v>
      </c>
      <c r="Q3475" s="68">
        <v>6</v>
      </c>
      <c r="R3475" s="68">
        <v>8</v>
      </c>
      <c r="S3475" s="72">
        <f t="shared" si="436"/>
        <v>41.714515758519063</v>
      </c>
    </row>
    <row r="3476" spans="1:19" x14ac:dyDescent="0.25">
      <c r="A3476" s="68">
        <f t="shared" si="439"/>
        <v>3474</v>
      </c>
      <c r="B3476" s="68" t="s">
        <v>148</v>
      </c>
      <c r="C3476" s="68" t="s">
        <v>2054</v>
      </c>
      <c r="D3476" s="68" t="s">
        <v>2860</v>
      </c>
      <c r="E3476" s="68" t="str">
        <f t="shared" si="437"/>
        <v>OP</v>
      </c>
      <c r="F3476" s="68">
        <v>20000023</v>
      </c>
      <c r="G3476" s="68">
        <f t="shared" si="438"/>
        <v>223</v>
      </c>
      <c r="H3476" s="68">
        <f t="shared" si="440"/>
        <v>16</v>
      </c>
      <c r="I3476" s="68" t="str">
        <f t="shared" si="433"/>
        <v>223_16_OP</v>
      </c>
      <c r="J3476" s="60">
        <v>56.168758155858697</v>
      </c>
      <c r="K3476" s="60">
        <v>62.684657407660197</v>
      </c>
      <c r="L3476" s="60">
        <v>25.201799298111599</v>
      </c>
      <c r="M3476" s="68">
        <v>7</v>
      </c>
      <c r="N3476" s="70">
        <f t="shared" si="434"/>
        <v>0.27272727272727271</v>
      </c>
      <c r="O3476" s="71">
        <v>3521162.58</v>
      </c>
      <c r="P3476" s="57">
        <f t="shared" si="435"/>
        <v>0.35960532771269499</v>
      </c>
      <c r="Q3476" s="68">
        <v>6</v>
      </c>
      <c r="R3476" s="68">
        <v>7</v>
      </c>
      <c r="S3476" s="72">
        <f t="shared" si="436"/>
        <v>48.018404953876832</v>
      </c>
    </row>
    <row r="3477" spans="1:19" x14ac:dyDescent="0.25">
      <c r="A3477" s="68">
        <f t="shared" si="439"/>
        <v>3475</v>
      </c>
      <c r="B3477" s="68" t="s">
        <v>148</v>
      </c>
      <c r="C3477" s="68" t="s">
        <v>2054</v>
      </c>
      <c r="D3477" s="68" t="s">
        <v>3088</v>
      </c>
      <c r="E3477" s="68" t="str">
        <f t="shared" si="437"/>
        <v>SERV</v>
      </c>
      <c r="F3477" s="68">
        <v>20000023</v>
      </c>
      <c r="G3477" s="68">
        <f t="shared" si="438"/>
        <v>223</v>
      </c>
      <c r="H3477" s="68">
        <f t="shared" si="440"/>
        <v>16</v>
      </c>
      <c r="I3477" s="68" t="str">
        <f t="shared" si="433"/>
        <v>223_16_SERV</v>
      </c>
      <c r="J3477" s="60">
        <v>41.489441172288899</v>
      </c>
      <c r="K3477" s="60">
        <v>62.381871358029997</v>
      </c>
      <c r="L3477" s="60">
        <v>27.93269338328</v>
      </c>
      <c r="M3477" s="68">
        <v>17</v>
      </c>
      <c r="N3477" s="70">
        <f t="shared" si="434"/>
        <v>0.45454545454545453</v>
      </c>
      <c r="O3477" s="71">
        <v>4696796.9800000004</v>
      </c>
      <c r="P3477" s="57">
        <f t="shared" si="435"/>
        <v>0.47966919414237791</v>
      </c>
      <c r="Q3477" s="68">
        <v>10</v>
      </c>
      <c r="R3477" s="68">
        <v>17</v>
      </c>
      <c r="S3477" s="72">
        <f t="shared" si="436"/>
        <v>43.934668637866302</v>
      </c>
    </row>
    <row r="3478" spans="1:19" x14ac:dyDescent="0.25">
      <c r="A3478" s="68">
        <f t="shared" si="439"/>
        <v>3476</v>
      </c>
      <c r="B3478" s="68" t="s">
        <v>148</v>
      </c>
      <c r="C3478" s="68" t="s">
        <v>2735</v>
      </c>
      <c r="D3478" s="68" t="s">
        <v>2860</v>
      </c>
      <c r="E3478" s="68" t="str">
        <f t="shared" si="437"/>
        <v>OP</v>
      </c>
      <c r="F3478" s="68">
        <v>20000009</v>
      </c>
      <c r="G3478" s="68">
        <f t="shared" si="438"/>
        <v>223</v>
      </c>
      <c r="H3478" s="68">
        <f t="shared" si="440"/>
        <v>17</v>
      </c>
      <c r="I3478" s="68" t="str">
        <f t="shared" si="433"/>
        <v>223_17_OP</v>
      </c>
      <c r="J3478" s="60">
        <v>15.1611263518047</v>
      </c>
      <c r="K3478" s="60">
        <v>44.637281700990599</v>
      </c>
      <c r="L3478" s="60">
        <v>22.561554223533999</v>
      </c>
      <c r="M3478" s="68">
        <v>41</v>
      </c>
      <c r="N3478" s="70">
        <f t="shared" si="434"/>
        <v>1</v>
      </c>
      <c r="O3478" s="71">
        <v>67696949.599999994</v>
      </c>
      <c r="P3478" s="57">
        <f t="shared" si="435"/>
        <v>1</v>
      </c>
      <c r="Q3478" s="68">
        <v>24</v>
      </c>
      <c r="R3478" s="68">
        <v>44</v>
      </c>
      <c r="S3478" s="72">
        <f t="shared" si="436"/>
        <v>27.453320758776432</v>
      </c>
    </row>
    <row r="3479" spans="1:19" x14ac:dyDescent="0.25">
      <c r="A3479" s="68">
        <f t="shared" si="439"/>
        <v>3477</v>
      </c>
      <c r="B3479" s="68" t="s">
        <v>148</v>
      </c>
      <c r="C3479" s="68" t="s">
        <v>2832</v>
      </c>
      <c r="D3479" s="68" t="s">
        <v>2860</v>
      </c>
      <c r="E3479" s="68" t="str">
        <f t="shared" si="437"/>
        <v>OP</v>
      </c>
      <c r="F3479" s="68">
        <v>20000889</v>
      </c>
      <c r="G3479" s="68">
        <f t="shared" si="438"/>
        <v>223</v>
      </c>
      <c r="H3479" s="68">
        <f t="shared" si="440"/>
        <v>18</v>
      </c>
      <c r="I3479" s="68" t="str">
        <f t="shared" si="433"/>
        <v>223_18_OP</v>
      </c>
      <c r="J3479" s="60">
        <v>57.686490195988902</v>
      </c>
      <c r="K3479" s="60">
        <v>43.981062354363701</v>
      </c>
      <c r="L3479" s="60">
        <v>26.560997462504101</v>
      </c>
      <c r="M3479" s="68">
        <v>5</v>
      </c>
      <c r="N3479" s="70">
        <f t="shared" si="434"/>
        <v>1</v>
      </c>
      <c r="O3479" s="71">
        <v>26424924.670000002</v>
      </c>
      <c r="P3479" s="57">
        <f t="shared" si="435"/>
        <v>1</v>
      </c>
      <c r="Q3479" s="68">
        <v>5</v>
      </c>
      <c r="R3479" s="68">
        <v>5</v>
      </c>
      <c r="S3479" s="72">
        <f t="shared" si="436"/>
        <v>42.742850004285572</v>
      </c>
    </row>
    <row r="3480" spans="1:19" x14ac:dyDescent="0.25">
      <c r="A3480" s="68">
        <f t="shared" si="439"/>
        <v>3478</v>
      </c>
      <c r="B3480" s="68" t="s">
        <v>148</v>
      </c>
      <c r="C3480" s="68" t="s">
        <v>2729</v>
      </c>
      <c r="D3480" s="68" t="s">
        <v>2860</v>
      </c>
      <c r="E3480" s="68" t="str">
        <f t="shared" si="437"/>
        <v>OP</v>
      </c>
      <c r="F3480" s="68">
        <v>20000021</v>
      </c>
      <c r="G3480" s="68">
        <f t="shared" si="438"/>
        <v>223</v>
      </c>
      <c r="H3480" s="68">
        <f t="shared" si="440"/>
        <v>19</v>
      </c>
      <c r="I3480" s="68" t="str">
        <f t="shared" si="433"/>
        <v>223_19_OP</v>
      </c>
      <c r="J3480" s="60">
        <v>21.023918946524901</v>
      </c>
      <c r="K3480" s="60">
        <v>50.191391836210599</v>
      </c>
      <c r="L3480" s="60">
        <v>12.234736350458601</v>
      </c>
      <c r="M3480" s="68">
        <v>29</v>
      </c>
      <c r="N3480" s="70">
        <f t="shared" si="434"/>
        <v>1</v>
      </c>
      <c r="O3480" s="71">
        <v>94978194.019999996</v>
      </c>
      <c r="P3480" s="57">
        <f t="shared" si="435"/>
        <v>1</v>
      </c>
      <c r="Q3480" s="68">
        <v>22</v>
      </c>
      <c r="R3480" s="68">
        <v>29</v>
      </c>
      <c r="S3480" s="72">
        <f t="shared" si="436"/>
        <v>27.816682377731368</v>
      </c>
    </row>
    <row r="3481" spans="1:19" x14ac:dyDescent="0.25">
      <c r="A3481" s="68">
        <f t="shared" si="439"/>
        <v>3479</v>
      </c>
      <c r="B3481" s="68" t="s">
        <v>148</v>
      </c>
      <c r="C3481" s="68" t="s">
        <v>2581</v>
      </c>
      <c r="D3481" s="68" t="s">
        <v>2860</v>
      </c>
      <c r="E3481" s="68" t="str">
        <f t="shared" si="437"/>
        <v>OP</v>
      </c>
      <c r="F3481" s="68">
        <v>20000025</v>
      </c>
      <c r="G3481" s="68">
        <f t="shared" si="438"/>
        <v>223</v>
      </c>
      <c r="H3481" s="68">
        <f t="shared" si="440"/>
        <v>20</v>
      </c>
      <c r="I3481" s="68" t="str">
        <f t="shared" si="433"/>
        <v>223_20_OP</v>
      </c>
      <c r="J3481" s="60">
        <v>13.8393386060855</v>
      </c>
      <c r="K3481" s="60">
        <v>13.4180607685874</v>
      </c>
      <c r="L3481" s="60">
        <v>10.6949530716563</v>
      </c>
      <c r="M3481" s="68">
        <v>12</v>
      </c>
      <c r="N3481" s="70">
        <f t="shared" si="434"/>
        <v>1</v>
      </c>
      <c r="O3481" s="71">
        <v>33854690.670000002</v>
      </c>
      <c r="P3481" s="57">
        <f t="shared" si="435"/>
        <v>1</v>
      </c>
      <c r="Q3481" s="68">
        <v>11</v>
      </c>
      <c r="R3481" s="68">
        <v>12</v>
      </c>
      <c r="S3481" s="72">
        <f t="shared" si="436"/>
        <v>12.650784148776401</v>
      </c>
    </row>
    <row r="3482" spans="1:19" x14ac:dyDescent="0.25">
      <c r="A3482" s="68">
        <f t="shared" si="439"/>
        <v>3480</v>
      </c>
      <c r="B3482" s="68" t="s">
        <v>148</v>
      </c>
      <c r="C3482" s="68" t="s">
        <v>2324</v>
      </c>
      <c r="D3482" s="68" t="s">
        <v>2399</v>
      </c>
      <c r="E3482" s="68" t="str">
        <f t="shared" si="437"/>
        <v>AD</v>
      </c>
      <c r="F3482" s="68">
        <v>20000010</v>
      </c>
      <c r="G3482" s="68">
        <f t="shared" si="438"/>
        <v>223</v>
      </c>
      <c r="H3482" s="68">
        <f t="shared" si="440"/>
        <v>21</v>
      </c>
      <c r="I3482" s="68" t="str">
        <f t="shared" si="433"/>
        <v>223_21_AD</v>
      </c>
      <c r="J3482" s="60">
        <v>47.107936018911097</v>
      </c>
      <c r="K3482" s="60">
        <v>73.984820606388695</v>
      </c>
      <c r="L3482" s="60">
        <v>28.078952703438201</v>
      </c>
      <c r="M3482" s="68">
        <v>17</v>
      </c>
      <c r="N3482" s="70">
        <f t="shared" si="434"/>
        <v>0.17142857142857143</v>
      </c>
      <c r="O3482" s="71">
        <v>5319611.9800000004</v>
      </c>
      <c r="P3482" s="57">
        <f t="shared" si="435"/>
        <v>0.13294869576492277</v>
      </c>
      <c r="Q3482" s="68">
        <v>6</v>
      </c>
      <c r="R3482" s="68">
        <v>17</v>
      </c>
      <c r="S3482" s="72">
        <f t="shared" si="436"/>
        <v>49.723903109579332</v>
      </c>
    </row>
    <row r="3483" spans="1:19" x14ac:dyDescent="0.25">
      <c r="A3483" s="68">
        <f t="shared" si="439"/>
        <v>3481</v>
      </c>
      <c r="B3483" s="68" t="s">
        <v>148</v>
      </c>
      <c r="C3483" s="68" t="s">
        <v>2324</v>
      </c>
      <c r="D3483" s="68" t="s">
        <v>2860</v>
      </c>
      <c r="E3483" s="68" t="str">
        <f t="shared" si="437"/>
        <v>OP</v>
      </c>
      <c r="F3483" s="68">
        <v>20000010</v>
      </c>
      <c r="G3483" s="68">
        <f t="shared" si="438"/>
        <v>223</v>
      </c>
      <c r="H3483" s="68">
        <f t="shared" si="440"/>
        <v>21</v>
      </c>
      <c r="I3483" s="68" t="str">
        <f t="shared" si="433"/>
        <v>223_21_OP</v>
      </c>
      <c r="J3483" s="60">
        <v>33.088013715613997</v>
      </c>
      <c r="K3483" s="60">
        <v>29.298621158466698</v>
      </c>
      <c r="L3483" s="60">
        <v>22.200236685078</v>
      </c>
      <c r="M3483" s="68">
        <v>10</v>
      </c>
      <c r="N3483" s="70">
        <f t="shared" si="434"/>
        <v>0.25714285714285712</v>
      </c>
      <c r="O3483" s="71">
        <v>27448883.32</v>
      </c>
      <c r="P3483" s="57">
        <f t="shared" si="435"/>
        <v>0.68600741018662481</v>
      </c>
      <c r="Q3483" s="68">
        <v>9</v>
      </c>
      <c r="R3483" s="68">
        <v>10</v>
      </c>
      <c r="S3483" s="72">
        <f t="shared" si="436"/>
        <v>28.195623853052897</v>
      </c>
    </row>
    <row r="3484" spans="1:19" x14ac:dyDescent="0.25">
      <c r="A3484" s="68">
        <f t="shared" si="439"/>
        <v>3482</v>
      </c>
      <c r="B3484" s="68" t="s">
        <v>148</v>
      </c>
      <c r="C3484" s="68" t="s">
        <v>2324</v>
      </c>
      <c r="D3484" s="68" t="s">
        <v>3088</v>
      </c>
      <c r="E3484" s="68" t="str">
        <f t="shared" si="437"/>
        <v>SERV</v>
      </c>
      <c r="F3484" s="68">
        <v>20000010</v>
      </c>
      <c r="G3484" s="68">
        <f t="shared" si="438"/>
        <v>223</v>
      </c>
      <c r="H3484" s="68">
        <f t="shared" si="440"/>
        <v>21</v>
      </c>
      <c r="I3484" s="68" t="str">
        <f t="shared" si="433"/>
        <v>223_21_SERV</v>
      </c>
      <c r="J3484" s="60">
        <v>29.891818653769398</v>
      </c>
      <c r="K3484" s="60">
        <v>52.615340454586899</v>
      </c>
      <c r="L3484" s="60">
        <v>27.671864430662001</v>
      </c>
      <c r="M3484" s="68">
        <v>29</v>
      </c>
      <c r="N3484" s="70">
        <f t="shared" si="434"/>
        <v>0.45714285714285713</v>
      </c>
      <c r="O3484" s="71">
        <v>5319582.28</v>
      </c>
      <c r="P3484" s="57">
        <f t="shared" si="435"/>
        <v>0.13294795349720118</v>
      </c>
      <c r="Q3484" s="68">
        <v>16</v>
      </c>
      <c r="R3484" s="68">
        <v>29</v>
      </c>
      <c r="S3484" s="72">
        <f t="shared" si="436"/>
        <v>36.726341179672765</v>
      </c>
    </row>
    <row r="3485" spans="1:19" x14ac:dyDescent="0.25">
      <c r="A3485" s="68">
        <f t="shared" si="439"/>
        <v>3483</v>
      </c>
      <c r="B3485" s="68" t="s">
        <v>148</v>
      </c>
      <c r="C3485" s="68" t="s">
        <v>2324</v>
      </c>
      <c r="D3485" s="68" t="s">
        <v>2893</v>
      </c>
      <c r="E3485" s="68" t="str">
        <f t="shared" si="437"/>
        <v>SOP</v>
      </c>
      <c r="F3485" s="68">
        <v>20000010</v>
      </c>
      <c r="G3485" s="68">
        <f t="shared" si="438"/>
        <v>223</v>
      </c>
      <c r="H3485" s="68">
        <f t="shared" si="440"/>
        <v>21</v>
      </c>
      <c r="I3485" s="68" t="str">
        <f t="shared" si="433"/>
        <v>223_21_SOP</v>
      </c>
      <c r="J3485" s="60">
        <v>58.277588881482998</v>
      </c>
      <c r="K3485" s="60">
        <v>28.259990941567501</v>
      </c>
      <c r="L3485" s="60">
        <v>24.0278684018174</v>
      </c>
      <c r="M3485" s="68">
        <v>4</v>
      </c>
      <c r="N3485" s="70">
        <f t="shared" si="434"/>
        <v>0.11428571428571428</v>
      </c>
      <c r="O3485" s="71">
        <v>1924439.65</v>
      </c>
      <c r="P3485" s="57">
        <f t="shared" si="435"/>
        <v>4.809594055125134E-2</v>
      </c>
      <c r="Q3485" s="68">
        <v>4</v>
      </c>
      <c r="R3485" s="68">
        <v>4</v>
      </c>
      <c r="S3485" s="72">
        <f t="shared" si="436"/>
        <v>36.8551494082893</v>
      </c>
    </row>
    <row r="3486" spans="1:19" x14ac:dyDescent="0.25">
      <c r="A3486" s="68">
        <f t="shared" si="439"/>
        <v>3484</v>
      </c>
      <c r="B3486" s="68" t="s">
        <v>148</v>
      </c>
      <c r="C3486" s="68" t="s">
        <v>1503</v>
      </c>
      <c r="D3486" s="68" t="s">
        <v>2399</v>
      </c>
      <c r="E3486" s="68" t="str">
        <f t="shared" si="437"/>
        <v>AD</v>
      </c>
      <c r="F3486" s="68">
        <v>20000028</v>
      </c>
      <c r="G3486" s="68">
        <f t="shared" si="438"/>
        <v>223</v>
      </c>
      <c r="H3486" s="68">
        <f t="shared" si="440"/>
        <v>22</v>
      </c>
      <c r="I3486" s="68" t="str">
        <f t="shared" si="433"/>
        <v>223_22_AD</v>
      </c>
      <c r="J3486" s="60">
        <v>47.040107823951203</v>
      </c>
      <c r="K3486" s="60">
        <v>65.242954095255001</v>
      </c>
      <c r="L3486" s="60">
        <v>40.756719559853501</v>
      </c>
      <c r="M3486" s="68">
        <v>73</v>
      </c>
      <c r="N3486" s="70">
        <f t="shared" si="434"/>
        <v>0.45454545454545453</v>
      </c>
      <c r="O3486" s="71">
        <v>10726670.859999901</v>
      </c>
      <c r="P3486" s="57">
        <f t="shared" si="435"/>
        <v>0.63292327059025777</v>
      </c>
      <c r="Q3486" s="68">
        <v>15</v>
      </c>
      <c r="R3486" s="68">
        <v>73</v>
      </c>
      <c r="S3486" s="72">
        <f t="shared" si="436"/>
        <v>51.013260493019907</v>
      </c>
    </row>
    <row r="3487" spans="1:19" x14ac:dyDescent="0.25">
      <c r="A3487" s="68">
        <f t="shared" si="439"/>
        <v>3485</v>
      </c>
      <c r="B3487" s="68" t="s">
        <v>148</v>
      </c>
      <c r="C3487" s="68" t="s">
        <v>1503</v>
      </c>
      <c r="D3487" s="68" t="s">
        <v>2860</v>
      </c>
      <c r="E3487" s="68" t="str">
        <f t="shared" si="437"/>
        <v>OP</v>
      </c>
      <c r="F3487" s="68">
        <v>20000028</v>
      </c>
      <c r="G3487" s="68">
        <f t="shared" si="438"/>
        <v>223</v>
      </c>
      <c r="H3487" s="68">
        <f t="shared" si="440"/>
        <v>22</v>
      </c>
      <c r="I3487" s="68" t="str">
        <f t="shared" si="433"/>
        <v>223_22_OP</v>
      </c>
      <c r="J3487" s="60">
        <v>85.895245946244302</v>
      </c>
      <c r="K3487" s="60">
        <v>35.955247942133397</v>
      </c>
      <c r="L3487" s="60">
        <v>24.446689206782398</v>
      </c>
      <c r="M3487" s="68">
        <v>6</v>
      </c>
      <c r="N3487" s="70">
        <f t="shared" si="434"/>
        <v>0.12121212121212122</v>
      </c>
      <c r="O3487" s="71">
        <v>3410266.04</v>
      </c>
      <c r="P3487" s="57">
        <f t="shared" si="435"/>
        <v>0.2012214939556472</v>
      </c>
      <c r="Q3487" s="68">
        <v>4</v>
      </c>
      <c r="R3487" s="68">
        <v>6</v>
      </c>
      <c r="S3487" s="72">
        <f t="shared" si="436"/>
        <v>48.765727698386705</v>
      </c>
    </row>
    <row r="3488" spans="1:19" x14ac:dyDescent="0.25">
      <c r="A3488" s="68">
        <f t="shared" si="439"/>
        <v>3486</v>
      </c>
      <c r="B3488" s="68" t="s">
        <v>148</v>
      </c>
      <c r="C3488" s="68" t="s">
        <v>1503</v>
      </c>
      <c r="D3488" s="68" t="s">
        <v>3088</v>
      </c>
      <c r="E3488" s="68" t="str">
        <f t="shared" si="437"/>
        <v>SERV</v>
      </c>
      <c r="F3488" s="68">
        <v>20000028</v>
      </c>
      <c r="G3488" s="68">
        <f t="shared" si="438"/>
        <v>223</v>
      </c>
      <c r="H3488" s="68">
        <f t="shared" si="440"/>
        <v>22</v>
      </c>
      <c r="I3488" s="68" t="str">
        <f t="shared" si="433"/>
        <v>223_22_SERV</v>
      </c>
      <c r="J3488" s="60">
        <v>60.413208323486899</v>
      </c>
      <c r="K3488" s="60">
        <v>34.376002016229599</v>
      </c>
      <c r="L3488" s="60">
        <v>24.495316059701601</v>
      </c>
      <c r="M3488" s="68">
        <v>21</v>
      </c>
      <c r="N3488" s="70">
        <f t="shared" si="434"/>
        <v>0.24242424242424243</v>
      </c>
      <c r="O3488" s="71">
        <v>2068611.46</v>
      </c>
      <c r="P3488" s="57">
        <f t="shared" si="435"/>
        <v>0.12205765870247838</v>
      </c>
      <c r="Q3488" s="68">
        <v>8</v>
      </c>
      <c r="R3488" s="68">
        <v>21</v>
      </c>
      <c r="S3488" s="72">
        <f t="shared" si="436"/>
        <v>39.76150879980603</v>
      </c>
    </row>
    <row r="3489" spans="1:19" x14ac:dyDescent="0.25">
      <c r="A3489" s="68">
        <f t="shared" si="439"/>
        <v>3487</v>
      </c>
      <c r="B3489" s="68" t="s">
        <v>148</v>
      </c>
      <c r="C3489" s="68" t="s">
        <v>1503</v>
      </c>
      <c r="D3489" s="68" t="s">
        <v>2893</v>
      </c>
      <c r="E3489" s="68" t="str">
        <f t="shared" si="437"/>
        <v>SOP</v>
      </c>
      <c r="F3489" s="68">
        <v>20000028</v>
      </c>
      <c r="G3489" s="68">
        <f t="shared" si="438"/>
        <v>223</v>
      </c>
      <c r="H3489" s="68">
        <f t="shared" si="440"/>
        <v>22</v>
      </c>
      <c r="I3489" s="68" t="str">
        <f t="shared" si="433"/>
        <v>223_22_SOP</v>
      </c>
      <c r="J3489" s="60">
        <v>52.110751391159098</v>
      </c>
      <c r="K3489" s="60">
        <v>37.1868651933314</v>
      </c>
      <c r="L3489" s="60">
        <v>12.814863147635901</v>
      </c>
      <c r="M3489" s="68">
        <v>12</v>
      </c>
      <c r="N3489" s="70">
        <f t="shared" si="434"/>
        <v>0.18181818181818182</v>
      </c>
      <c r="O3489" s="71">
        <v>742273.52999999898</v>
      </c>
      <c r="P3489" s="57">
        <f t="shared" si="435"/>
        <v>4.3797576751616628E-2</v>
      </c>
      <c r="Q3489" s="68">
        <v>6</v>
      </c>
      <c r="R3489" s="68">
        <v>12</v>
      </c>
      <c r="S3489" s="72">
        <f t="shared" si="436"/>
        <v>34.037493244042132</v>
      </c>
    </row>
    <row r="3490" spans="1:19" x14ac:dyDescent="0.25">
      <c r="A3490" s="68">
        <f t="shared" si="439"/>
        <v>3488</v>
      </c>
      <c r="B3490" s="68" t="s">
        <v>148</v>
      </c>
      <c r="C3490" s="68" t="s">
        <v>351</v>
      </c>
      <c r="D3490" s="68" t="s">
        <v>2399</v>
      </c>
      <c r="E3490" s="68" t="str">
        <f t="shared" si="437"/>
        <v>AD</v>
      </c>
      <c r="F3490" s="68">
        <v>20000014</v>
      </c>
      <c r="G3490" s="68">
        <f t="shared" si="438"/>
        <v>223</v>
      </c>
      <c r="H3490" s="68">
        <f t="shared" si="440"/>
        <v>23</v>
      </c>
      <c r="I3490" s="68" t="str">
        <f t="shared" si="433"/>
        <v>223_23_AD</v>
      </c>
      <c r="J3490" s="60">
        <v>39.674679075228198</v>
      </c>
      <c r="K3490" s="60">
        <v>62.505180231145303</v>
      </c>
      <c r="L3490" s="60">
        <v>40.384175767592303</v>
      </c>
      <c r="M3490" s="68">
        <v>8</v>
      </c>
      <c r="N3490" s="70">
        <f t="shared" si="434"/>
        <v>7.2727272727272724E-2</v>
      </c>
      <c r="O3490" s="71">
        <v>3915822.41</v>
      </c>
      <c r="P3490" s="57">
        <f t="shared" si="435"/>
        <v>1.2706193296181282E-2</v>
      </c>
      <c r="Q3490" s="68">
        <v>8</v>
      </c>
      <c r="R3490" s="68">
        <v>8</v>
      </c>
      <c r="S3490" s="72">
        <f t="shared" si="436"/>
        <v>47.521345024655268</v>
      </c>
    </row>
    <row r="3491" spans="1:19" x14ac:dyDescent="0.25">
      <c r="A3491" s="68">
        <f t="shared" si="439"/>
        <v>3489</v>
      </c>
      <c r="B3491" s="68" t="s">
        <v>148</v>
      </c>
      <c r="C3491" s="68" t="s">
        <v>351</v>
      </c>
      <c r="D3491" s="68" t="s">
        <v>2860</v>
      </c>
      <c r="E3491" s="68" t="str">
        <f t="shared" si="437"/>
        <v>OP</v>
      </c>
      <c r="F3491" s="68">
        <v>20000014</v>
      </c>
      <c r="G3491" s="68">
        <f t="shared" si="438"/>
        <v>223</v>
      </c>
      <c r="H3491" s="68">
        <f t="shared" si="440"/>
        <v>23</v>
      </c>
      <c r="I3491" s="68" t="str">
        <f t="shared" si="433"/>
        <v>223_23_OP</v>
      </c>
      <c r="J3491" s="60">
        <v>14.704002178358699</v>
      </c>
      <c r="K3491" s="60">
        <v>38.710844184218502</v>
      </c>
      <c r="L3491" s="60">
        <v>27.970536299651901</v>
      </c>
      <c r="M3491" s="68">
        <v>18</v>
      </c>
      <c r="N3491" s="70">
        <f t="shared" si="434"/>
        <v>0.16363636363636364</v>
      </c>
      <c r="O3491" s="71">
        <v>61878925.770000003</v>
      </c>
      <c r="P3491" s="57">
        <f t="shared" si="435"/>
        <v>0.20078683593663615</v>
      </c>
      <c r="Q3491" s="68">
        <v>18</v>
      </c>
      <c r="R3491" s="68">
        <v>18</v>
      </c>
      <c r="S3491" s="72">
        <f t="shared" si="436"/>
        <v>27.128460887409702</v>
      </c>
    </row>
    <row r="3492" spans="1:19" x14ac:dyDescent="0.25">
      <c r="A3492" s="68">
        <f t="shared" si="439"/>
        <v>3490</v>
      </c>
      <c r="B3492" s="68" t="s">
        <v>148</v>
      </c>
      <c r="C3492" s="68" t="s">
        <v>351</v>
      </c>
      <c r="D3492" s="68" t="s">
        <v>3088</v>
      </c>
      <c r="E3492" s="68" t="str">
        <f t="shared" si="437"/>
        <v>SERV</v>
      </c>
      <c r="F3492" s="68">
        <v>20000014</v>
      </c>
      <c r="G3492" s="68">
        <f t="shared" si="438"/>
        <v>223</v>
      </c>
      <c r="H3492" s="68">
        <f t="shared" si="440"/>
        <v>23</v>
      </c>
      <c r="I3492" s="68" t="str">
        <f t="shared" si="433"/>
        <v>223_23_SERV</v>
      </c>
      <c r="J3492" s="60">
        <v>53.010194059274802</v>
      </c>
      <c r="K3492" s="60">
        <v>53.836545942552199</v>
      </c>
      <c r="L3492" s="60">
        <v>39.378310625439802</v>
      </c>
      <c r="M3492" s="68">
        <v>55</v>
      </c>
      <c r="N3492" s="70">
        <f t="shared" si="434"/>
        <v>0.14545454545454545</v>
      </c>
      <c r="O3492" s="71">
        <v>3479048.3999999901</v>
      </c>
      <c r="P3492" s="57">
        <f t="shared" si="435"/>
        <v>1.1288934182582117E-2</v>
      </c>
      <c r="Q3492" s="68">
        <v>16</v>
      </c>
      <c r="R3492" s="68">
        <v>55</v>
      </c>
      <c r="S3492" s="72">
        <f t="shared" si="436"/>
        <v>48.741683542422265</v>
      </c>
    </row>
    <row r="3493" spans="1:19" x14ac:dyDescent="0.25">
      <c r="A3493" s="68">
        <f t="shared" si="439"/>
        <v>3491</v>
      </c>
      <c r="B3493" s="68" t="s">
        <v>148</v>
      </c>
      <c r="C3493" s="68" t="s">
        <v>351</v>
      </c>
      <c r="D3493" s="68" t="s">
        <v>2893</v>
      </c>
      <c r="E3493" s="68" t="str">
        <f t="shared" si="437"/>
        <v>SOP</v>
      </c>
      <c r="F3493" s="68">
        <v>20000014</v>
      </c>
      <c r="G3493" s="68">
        <f t="shared" si="438"/>
        <v>223</v>
      </c>
      <c r="H3493" s="68">
        <f t="shared" si="440"/>
        <v>23</v>
      </c>
      <c r="I3493" s="68" t="str">
        <f t="shared" si="433"/>
        <v>223_23_SOP</v>
      </c>
      <c r="J3493" s="60">
        <v>12.2373498704843</v>
      </c>
      <c r="K3493" s="60">
        <v>52.108128250871303</v>
      </c>
      <c r="L3493" s="60">
        <v>42.029429665335499</v>
      </c>
      <c r="M3493" s="68">
        <v>83</v>
      </c>
      <c r="N3493" s="70">
        <f t="shared" si="434"/>
        <v>0.61818181818181817</v>
      </c>
      <c r="O3493" s="71">
        <v>238908388.17999899</v>
      </c>
      <c r="P3493" s="57">
        <f t="shared" si="435"/>
        <v>0.77521803658460053</v>
      </c>
      <c r="Q3493" s="68">
        <v>68</v>
      </c>
      <c r="R3493" s="68">
        <v>83</v>
      </c>
      <c r="S3493" s="72">
        <f t="shared" si="436"/>
        <v>35.458302595563701</v>
      </c>
    </row>
    <row r="3494" spans="1:19" x14ac:dyDescent="0.25">
      <c r="A3494" s="68">
        <f t="shared" si="439"/>
        <v>3492</v>
      </c>
      <c r="B3494" s="68" t="s">
        <v>148</v>
      </c>
      <c r="C3494" s="68" t="s">
        <v>2451</v>
      </c>
      <c r="D3494" s="68" t="s">
        <v>2456</v>
      </c>
      <c r="E3494" s="68" t="str">
        <f t="shared" si="437"/>
        <v>AR</v>
      </c>
      <c r="F3494" s="68">
        <v>20000884</v>
      </c>
      <c r="G3494" s="68">
        <f t="shared" si="438"/>
        <v>223</v>
      </c>
      <c r="H3494" s="68">
        <f t="shared" si="440"/>
        <v>24</v>
      </c>
      <c r="I3494" s="68" t="str">
        <f t="shared" si="433"/>
        <v>223_24_AR</v>
      </c>
      <c r="J3494" s="60">
        <v>96.653687371315797</v>
      </c>
      <c r="K3494" s="60">
        <v>38.9437596930862</v>
      </c>
      <c r="L3494" s="60">
        <v>28.635558782189701</v>
      </c>
      <c r="M3494" s="68">
        <v>7</v>
      </c>
      <c r="N3494" s="70">
        <f t="shared" si="434"/>
        <v>2.1276595744680851E-2</v>
      </c>
      <c r="O3494" s="71">
        <v>707070</v>
      </c>
      <c r="P3494" s="57">
        <f t="shared" si="435"/>
        <v>1.8989519180775411E-3</v>
      </c>
      <c r="Q3494" s="68">
        <v>1</v>
      </c>
      <c r="R3494" s="68">
        <v>7</v>
      </c>
      <c r="S3494" s="72">
        <f t="shared" si="436"/>
        <v>54.744335282197227</v>
      </c>
    </row>
    <row r="3495" spans="1:19" x14ac:dyDescent="0.25">
      <c r="A3495" s="68">
        <f t="shared" si="439"/>
        <v>3493</v>
      </c>
      <c r="B3495" s="68" t="s">
        <v>148</v>
      </c>
      <c r="C3495" s="68" t="s">
        <v>2451</v>
      </c>
      <c r="D3495" s="68" t="s">
        <v>2860</v>
      </c>
      <c r="E3495" s="68" t="str">
        <f t="shared" si="437"/>
        <v>OP</v>
      </c>
      <c r="F3495" s="68">
        <v>20000884</v>
      </c>
      <c r="G3495" s="68">
        <f t="shared" si="438"/>
        <v>223</v>
      </c>
      <c r="H3495" s="68">
        <f t="shared" si="440"/>
        <v>24</v>
      </c>
      <c r="I3495" s="68" t="str">
        <f t="shared" si="433"/>
        <v>223_24_OP</v>
      </c>
      <c r="J3495" s="60">
        <v>16.728159361129698</v>
      </c>
      <c r="K3495" s="60">
        <v>56.2768040979742</v>
      </c>
      <c r="L3495" s="60">
        <v>34.758440837406802</v>
      </c>
      <c r="M3495" s="68">
        <v>74</v>
      </c>
      <c r="N3495" s="70">
        <f t="shared" si="434"/>
        <v>0.97872340425531912</v>
      </c>
      <c r="O3495" s="71">
        <v>371640430.36000001</v>
      </c>
      <c r="P3495" s="57">
        <f t="shared" si="435"/>
        <v>0.99810104808192246</v>
      </c>
      <c r="Q3495" s="68">
        <v>46</v>
      </c>
      <c r="R3495" s="68">
        <v>74</v>
      </c>
      <c r="S3495" s="72">
        <f t="shared" si="436"/>
        <v>35.92113476550356</v>
      </c>
    </row>
    <row r="3496" spans="1:19" x14ac:dyDescent="0.25">
      <c r="A3496" s="68">
        <f t="shared" si="439"/>
        <v>3494</v>
      </c>
      <c r="B3496" s="68" t="s">
        <v>148</v>
      </c>
      <c r="C3496" s="68" t="s">
        <v>1598</v>
      </c>
      <c r="D3496" s="68" t="s">
        <v>2399</v>
      </c>
      <c r="E3496" s="68" t="str">
        <f t="shared" si="437"/>
        <v>AD</v>
      </c>
      <c r="F3496" s="68">
        <v>20000876</v>
      </c>
      <c r="G3496" s="68">
        <f t="shared" si="438"/>
        <v>223</v>
      </c>
      <c r="H3496" s="68">
        <f t="shared" si="440"/>
        <v>25</v>
      </c>
      <c r="I3496" s="68" t="str">
        <f t="shared" si="433"/>
        <v>223_25_AD</v>
      </c>
      <c r="J3496" s="60">
        <v>41.154814631098901</v>
      </c>
      <c r="K3496" s="60">
        <v>33.512094408599602</v>
      </c>
      <c r="L3496" s="60">
        <v>18.882016108768902</v>
      </c>
      <c r="M3496" s="68">
        <v>11</v>
      </c>
      <c r="N3496" s="70">
        <f t="shared" si="434"/>
        <v>0.52941176470588236</v>
      </c>
      <c r="O3496" s="71">
        <v>2944090.02</v>
      </c>
      <c r="P3496" s="57">
        <f t="shared" si="435"/>
        <v>0.55163803925789701</v>
      </c>
      <c r="Q3496" s="68">
        <v>9</v>
      </c>
      <c r="R3496" s="68">
        <v>11</v>
      </c>
      <c r="S3496" s="72">
        <f t="shared" si="436"/>
        <v>31.182975049489141</v>
      </c>
    </row>
    <row r="3497" spans="1:19" x14ac:dyDescent="0.25">
      <c r="A3497" s="68">
        <f t="shared" si="439"/>
        <v>3495</v>
      </c>
      <c r="B3497" s="68" t="s">
        <v>148</v>
      </c>
      <c r="C3497" s="68" t="s">
        <v>1598</v>
      </c>
      <c r="D3497" s="68" t="s">
        <v>3088</v>
      </c>
      <c r="E3497" s="68" t="str">
        <f t="shared" si="437"/>
        <v>SERV</v>
      </c>
      <c r="F3497" s="68">
        <v>20000876</v>
      </c>
      <c r="G3497" s="68">
        <f t="shared" si="438"/>
        <v>223</v>
      </c>
      <c r="H3497" s="68">
        <f t="shared" si="440"/>
        <v>25</v>
      </c>
      <c r="I3497" s="68" t="str">
        <f t="shared" si="433"/>
        <v>223_25_SERV</v>
      </c>
      <c r="J3497" s="60">
        <v>40.6223570151286</v>
      </c>
      <c r="K3497" s="60">
        <v>74.931303691080601</v>
      </c>
      <c r="L3497" s="60">
        <v>51.124693154154897</v>
      </c>
      <c r="M3497" s="68">
        <v>10</v>
      </c>
      <c r="N3497" s="70">
        <f t="shared" si="434"/>
        <v>0.47058823529411764</v>
      </c>
      <c r="O3497" s="71">
        <v>2392906</v>
      </c>
      <c r="P3497" s="57">
        <f t="shared" si="435"/>
        <v>0.44836196074210305</v>
      </c>
      <c r="Q3497" s="68">
        <v>8</v>
      </c>
      <c r="R3497" s="68">
        <v>11</v>
      </c>
      <c r="S3497" s="72">
        <f t="shared" si="436"/>
        <v>55.559451286788033</v>
      </c>
    </row>
    <row r="3498" spans="1:19" x14ac:dyDescent="0.25">
      <c r="A3498" s="68">
        <f t="shared" si="439"/>
        <v>3496</v>
      </c>
      <c r="B3498" s="68" t="s">
        <v>148</v>
      </c>
      <c r="C3498" s="68" t="s">
        <v>1750</v>
      </c>
      <c r="D3498" s="68" t="s">
        <v>2399</v>
      </c>
      <c r="E3498" s="68" t="str">
        <f t="shared" si="437"/>
        <v>AD</v>
      </c>
      <c r="F3498" s="68">
        <v>20000881</v>
      </c>
      <c r="G3498" s="68">
        <f t="shared" si="438"/>
        <v>223</v>
      </c>
      <c r="H3498" s="68">
        <f t="shared" si="440"/>
        <v>26</v>
      </c>
      <c r="I3498" s="68" t="str">
        <f t="shared" si="433"/>
        <v>223_26_AD</v>
      </c>
      <c r="J3498" s="60">
        <v>32.6249708580822</v>
      </c>
      <c r="K3498" s="60">
        <v>58.314195166521799</v>
      </c>
      <c r="L3498" s="60">
        <v>31.526703605805999</v>
      </c>
      <c r="M3498" s="68">
        <v>22</v>
      </c>
      <c r="N3498" s="70">
        <f t="shared" si="434"/>
        <v>0.20338983050847459</v>
      </c>
      <c r="O3498" s="71">
        <v>6244275.1569999903</v>
      </c>
      <c r="P3498" s="57">
        <f t="shared" si="435"/>
        <v>0.10305078866615056</v>
      </c>
      <c r="Q3498" s="68">
        <v>12</v>
      </c>
      <c r="R3498" s="68">
        <v>22</v>
      </c>
      <c r="S3498" s="72">
        <f t="shared" si="436"/>
        <v>40.821956543470002</v>
      </c>
    </row>
    <row r="3499" spans="1:19" x14ac:dyDescent="0.25">
      <c r="A3499" s="68">
        <f t="shared" si="439"/>
        <v>3497</v>
      </c>
      <c r="B3499" s="68" t="s">
        <v>148</v>
      </c>
      <c r="C3499" s="68" t="s">
        <v>1750</v>
      </c>
      <c r="D3499" s="68" t="s">
        <v>2860</v>
      </c>
      <c r="E3499" s="68" t="str">
        <f t="shared" si="437"/>
        <v>OP</v>
      </c>
      <c r="F3499" s="68">
        <v>20000881</v>
      </c>
      <c r="G3499" s="68">
        <f t="shared" si="438"/>
        <v>223</v>
      </c>
      <c r="H3499" s="68">
        <f t="shared" si="440"/>
        <v>26</v>
      </c>
      <c r="I3499" s="68" t="str">
        <f t="shared" si="433"/>
        <v>223_26_OP</v>
      </c>
      <c r="J3499" s="60">
        <v>22.067359417860398</v>
      </c>
      <c r="K3499" s="60">
        <v>56.621619339816299</v>
      </c>
      <c r="L3499" s="60">
        <v>30.505987256716601</v>
      </c>
      <c r="M3499" s="68">
        <v>41</v>
      </c>
      <c r="N3499" s="70">
        <f t="shared" si="434"/>
        <v>0.5423728813559322</v>
      </c>
      <c r="O3499" s="71">
        <v>51470918.950000003</v>
      </c>
      <c r="P3499" s="57">
        <f t="shared" si="435"/>
        <v>0.84943706960494259</v>
      </c>
      <c r="Q3499" s="68">
        <v>32</v>
      </c>
      <c r="R3499" s="68">
        <v>41</v>
      </c>
      <c r="S3499" s="72">
        <f t="shared" si="436"/>
        <v>36.398322004797762</v>
      </c>
    </row>
    <row r="3500" spans="1:19" x14ac:dyDescent="0.25">
      <c r="A3500" s="68">
        <f t="shared" si="439"/>
        <v>3498</v>
      </c>
      <c r="B3500" s="68" t="s">
        <v>148</v>
      </c>
      <c r="C3500" s="68" t="s">
        <v>1750</v>
      </c>
      <c r="D3500" s="68" t="s">
        <v>3088</v>
      </c>
      <c r="E3500" s="68" t="str">
        <f t="shared" si="437"/>
        <v>SERV</v>
      </c>
      <c r="F3500" s="68">
        <v>20000881</v>
      </c>
      <c r="G3500" s="68">
        <f t="shared" si="438"/>
        <v>223</v>
      </c>
      <c r="H3500" s="68">
        <f t="shared" si="440"/>
        <v>26</v>
      </c>
      <c r="I3500" s="68" t="str">
        <f t="shared" si="433"/>
        <v>223_26_SERV</v>
      </c>
      <c r="J3500" s="60">
        <v>35.546689550976197</v>
      </c>
      <c r="K3500" s="60">
        <v>52.404984131229803</v>
      </c>
      <c r="L3500" s="60">
        <v>36.2181189566368</v>
      </c>
      <c r="M3500" s="68">
        <v>19</v>
      </c>
      <c r="N3500" s="70">
        <f t="shared" si="434"/>
        <v>0.25423728813559321</v>
      </c>
      <c r="O3500" s="71">
        <v>2878957.94</v>
      </c>
      <c r="P3500" s="57">
        <f t="shared" si="435"/>
        <v>4.7512141728906936E-2</v>
      </c>
      <c r="Q3500" s="68">
        <v>15</v>
      </c>
      <c r="R3500" s="68">
        <v>19</v>
      </c>
      <c r="S3500" s="72">
        <f t="shared" si="436"/>
        <v>41.389930879614269</v>
      </c>
    </row>
    <row r="3501" spans="1:19" x14ac:dyDescent="0.25">
      <c r="A3501" s="68">
        <f t="shared" si="439"/>
        <v>3499</v>
      </c>
      <c r="B3501" s="68" t="s">
        <v>1796</v>
      </c>
      <c r="C3501" s="68" t="s">
        <v>1797</v>
      </c>
      <c r="D3501" s="68" t="s">
        <v>2399</v>
      </c>
      <c r="E3501" s="68" t="str">
        <f t="shared" si="437"/>
        <v>AD</v>
      </c>
      <c r="F3501" s="68">
        <v>10000999</v>
      </c>
      <c r="G3501" s="68">
        <f t="shared" si="438"/>
        <v>224</v>
      </c>
      <c r="H3501" s="68">
        <f t="shared" si="440"/>
        <v>1</v>
      </c>
      <c r="I3501" s="68" t="str">
        <f t="shared" si="433"/>
        <v>224_1_AD</v>
      </c>
      <c r="J3501" s="60">
        <v>20.420898346398101</v>
      </c>
      <c r="K3501" s="60">
        <v>34.110305318096202</v>
      </c>
      <c r="L3501" s="60">
        <v>40.950744423357399</v>
      </c>
      <c r="M3501" s="68">
        <v>330</v>
      </c>
      <c r="N3501" s="70">
        <f t="shared" si="434"/>
        <v>0.2283609576427256</v>
      </c>
      <c r="O3501" s="71">
        <v>363273275.78118998</v>
      </c>
      <c r="P3501" s="57">
        <f t="shared" si="435"/>
        <v>7.2450963388378808E-2</v>
      </c>
      <c r="Q3501" s="68">
        <v>248</v>
      </c>
      <c r="R3501" s="68">
        <v>377</v>
      </c>
      <c r="S3501" s="72">
        <f t="shared" si="436"/>
        <v>31.827316029283896</v>
      </c>
    </row>
    <row r="3502" spans="1:19" x14ac:dyDescent="0.25">
      <c r="A3502" s="68">
        <f t="shared" si="439"/>
        <v>3500</v>
      </c>
      <c r="B3502" s="68" t="s">
        <v>1796</v>
      </c>
      <c r="C3502" s="68" t="s">
        <v>1797</v>
      </c>
      <c r="D3502" s="68" t="s">
        <v>2456</v>
      </c>
      <c r="E3502" s="68" t="str">
        <f t="shared" si="437"/>
        <v>AR</v>
      </c>
      <c r="F3502" s="68">
        <v>10000999</v>
      </c>
      <c r="G3502" s="68">
        <f t="shared" si="438"/>
        <v>224</v>
      </c>
      <c r="H3502" s="68">
        <f t="shared" si="440"/>
        <v>1</v>
      </c>
      <c r="I3502" s="68" t="str">
        <f t="shared" si="433"/>
        <v>224_1_AR</v>
      </c>
      <c r="J3502" s="60">
        <v>43.222530020114498</v>
      </c>
      <c r="K3502" s="60">
        <v>19.180837845436599</v>
      </c>
      <c r="L3502" s="60">
        <v>45.983082562292999</v>
      </c>
      <c r="M3502" s="68">
        <v>5</v>
      </c>
      <c r="N3502" s="70">
        <f t="shared" si="434"/>
        <v>3.6832412523020259E-3</v>
      </c>
      <c r="O3502" s="71">
        <v>244345666.25999999</v>
      </c>
      <c r="P3502" s="57">
        <f t="shared" si="435"/>
        <v>4.8732125649053701E-2</v>
      </c>
      <c r="Q3502" s="68">
        <v>4</v>
      </c>
      <c r="R3502" s="68">
        <v>5</v>
      </c>
      <c r="S3502" s="72">
        <f t="shared" si="436"/>
        <v>36.128816809281368</v>
      </c>
    </row>
    <row r="3503" spans="1:19" x14ac:dyDescent="0.25">
      <c r="A3503" s="68">
        <f t="shared" si="439"/>
        <v>3501</v>
      </c>
      <c r="B3503" s="68" t="s">
        <v>1796</v>
      </c>
      <c r="C3503" s="68" t="s">
        <v>1797</v>
      </c>
      <c r="D3503" s="68" t="s">
        <v>2860</v>
      </c>
      <c r="E3503" s="68" t="str">
        <f t="shared" si="437"/>
        <v>OP</v>
      </c>
      <c r="F3503" s="68">
        <v>10000999</v>
      </c>
      <c r="G3503" s="68">
        <f t="shared" si="438"/>
        <v>224</v>
      </c>
      <c r="H3503" s="68">
        <f t="shared" si="440"/>
        <v>1</v>
      </c>
      <c r="I3503" s="68" t="str">
        <f t="shared" si="433"/>
        <v>224_1_OP</v>
      </c>
      <c r="J3503" s="60">
        <v>30.179566942941701</v>
      </c>
      <c r="K3503" s="60">
        <v>27.634480234594399</v>
      </c>
      <c r="L3503" s="60">
        <v>18.5803156650829</v>
      </c>
      <c r="M3503" s="68">
        <v>19</v>
      </c>
      <c r="N3503" s="70">
        <f t="shared" si="434"/>
        <v>1.7495395948434623E-2</v>
      </c>
      <c r="O3503" s="71">
        <v>350384237.69</v>
      </c>
      <c r="P3503" s="57">
        <f t="shared" si="435"/>
        <v>6.9880382811406516E-2</v>
      </c>
      <c r="Q3503" s="68">
        <v>19</v>
      </c>
      <c r="R3503" s="68">
        <v>19</v>
      </c>
      <c r="S3503" s="72">
        <f t="shared" si="436"/>
        <v>25.46478761420633</v>
      </c>
    </row>
    <row r="3504" spans="1:19" x14ac:dyDescent="0.25">
      <c r="A3504" s="68">
        <f t="shared" si="439"/>
        <v>3502</v>
      </c>
      <c r="B3504" s="68" t="s">
        <v>1796</v>
      </c>
      <c r="C3504" s="68" t="s">
        <v>1797</v>
      </c>
      <c r="D3504" s="68" t="s">
        <v>3088</v>
      </c>
      <c r="E3504" s="68" t="str">
        <f t="shared" si="437"/>
        <v>SERV</v>
      </c>
      <c r="F3504" s="68">
        <v>10000999</v>
      </c>
      <c r="G3504" s="68">
        <f t="shared" si="438"/>
        <v>224</v>
      </c>
      <c r="H3504" s="68">
        <f t="shared" si="440"/>
        <v>1</v>
      </c>
      <c r="I3504" s="68" t="str">
        <f t="shared" si="433"/>
        <v>224_1_SERV</v>
      </c>
      <c r="J3504" s="60">
        <v>9.9661307087609305</v>
      </c>
      <c r="K3504" s="60">
        <v>35.548826283821001</v>
      </c>
      <c r="L3504" s="60">
        <v>58.879792009190098</v>
      </c>
      <c r="M3504" s="68">
        <v>946</v>
      </c>
      <c r="N3504" s="70">
        <f t="shared" si="434"/>
        <v>0.7440147329650092</v>
      </c>
      <c r="O3504" s="71">
        <v>4007419111.5548201</v>
      </c>
      <c r="P3504" s="57">
        <f t="shared" si="435"/>
        <v>0.79923681341214003</v>
      </c>
      <c r="Q3504" s="68">
        <v>808</v>
      </c>
      <c r="R3504" s="68">
        <v>1732</v>
      </c>
      <c r="S3504" s="72">
        <f t="shared" si="436"/>
        <v>34.798249667257345</v>
      </c>
    </row>
    <row r="3505" spans="1:19" x14ac:dyDescent="0.25">
      <c r="A3505" s="68">
        <f t="shared" si="439"/>
        <v>3503</v>
      </c>
      <c r="B3505" s="68" t="s">
        <v>1796</v>
      </c>
      <c r="C3505" s="68" t="s">
        <v>1797</v>
      </c>
      <c r="D3505" s="68" t="s">
        <v>2893</v>
      </c>
      <c r="E3505" s="68" t="str">
        <f t="shared" si="437"/>
        <v>SOP</v>
      </c>
      <c r="F3505" s="68">
        <v>10000999</v>
      </c>
      <c r="G3505" s="68">
        <f t="shared" si="438"/>
        <v>224</v>
      </c>
      <c r="H3505" s="68">
        <f t="shared" si="440"/>
        <v>1</v>
      </c>
      <c r="I3505" s="68" t="str">
        <f t="shared" si="433"/>
        <v>224_1_SOP</v>
      </c>
      <c r="J3505" s="60">
        <v>19.278528935369099</v>
      </c>
      <c r="K3505" s="60">
        <v>57.206776356161598</v>
      </c>
      <c r="L3505" s="60">
        <v>30.383958376486198</v>
      </c>
      <c r="M3505" s="68">
        <v>8</v>
      </c>
      <c r="N3505" s="70">
        <f t="shared" si="434"/>
        <v>6.4456721915285451E-3</v>
      </c>
      <c r="O3505" s="71">
        <v>48634924.68</v>
      </c>
      <c r="P3505" s="57">
        <f t="shared" si="435"/>
        <v>9.699714739020978E-3</v>
      </c>
      <c r="Q3505" s="68">
        <v>7</v>
      </c>
      <c r="R3505" s="68">
        <v>8</v>
      </c>
      <c r="S3505" s="72">
        <f t="shared" si="436"/>
        <v>35.623087889338962</v>
      </c>
    </row>
    <row r="3506" spans="1:19" x14ac:dyDescent="0.25">
      <c r="A3506" s="68">
        <f t="shared" si="439"/>
        <v>3504</v>
      </c>
      <c r="B3506" s="68" t="s">
        <v>164</v>
      </c>
      <c r="C3506" s="68" t="s">
        <v>165</v>
      </c>
      <c r="D3506" s="68" t="s">
        <v>2399</v>
      </c>
      <c r="E3506" s="68" t="str">
        <f t="shared" si="437"/>
        <v>AD</v>
      </c>
      <c r="F3506" s="68">
        <v>11000997</v>
      </c>
      <c r="G3506" s="68">
        <f t="shared" si="438"/>
        <v>225</v>
      </c>
      <c r="H3506" s="68">
        <f t="shared" si="440"/>
        <v>1</v>
      </c>
      <c r="I3506" s="68" t="str">
        <f t="shared" si="433"/>
        <v>225_1_AD</v>
      </c>
      <c r="J3506" s="60">
        <v>12.2733487578872</v>
      </c>
      <c r="K3506" s="60">
        <v>8.8193786730550396</v>
      </c>
      <c r="L3506" s="60">
        <v>40.8793318964386</v>
      </c>
      <c r="M3506" s="68">
        <v>10</v>
      </c>
      <c r="N3506" s="70">
        <f t="shared" si="434"/>
        <v>1</v>
      </c>
      <c r="O3506" s="71">
        <v>10074560.823999999</v>
      </c>
      <c r="P3506" s="57">
        <f t="shared" si="435"/>
        <v>1</v>
      </c>
      <c r="Q3506" s="68">
        <v>15</v>
      </c>
      <c r="R3506" s="68">
        <v>24</v>
      </c>
      <c r="S3506" s="72">
        <f t="shared" si="436"/>
        <v>20.657353109126948</v>
      </c>
    </row>
    <row r="3507" spans="1:19" x14ac:dyDescent="0.25">
      <c r="A3507" s="68">
        <f t="shared" si="439"/>
        <v>3505</v>
      </c>
      <c r="B3507" s="68" t="s">
        <v>164</v>
      </c>
      <c r="C3507" s="68" t="s">
        <v>207</v>
      </c>
      <c r="D3507" s="68" t="s">
        <v>2399</v>
      </c>
      <c r="E3507" s="68" t="str">
        <f t="shared" si="437"/>
        <v>AD</v>
      </c>
      <c r="F3507" s="68">
        <v>11000999</v>
      </c>
      <c r="G3507" s="68">
        <f t="shared" si="438"/>
        <v>225</v>
      </c>
      <c r="H3507" s="68">
        <f t="shared" si="440"/>
        <v>2</v>
      </c>
      <c r="I3507" s="68" t="str">
        <f t="shared" si="433"/>
        <v>225_2_AD</v>
      </c>
      <c r="J3507" s="60">
        <v>16.311540031698399</v>
      </c>
      <c r="K3507" s="60">
        <v>49.492121482340401</v>
      </c>
      <c r="L3507" s="60">
        <v>49.143546615119597</v>
      </c>
      <c r="M3507" s="68">
        <v>487</v>
      </c>
      <c r="N3507" s="70">
        <f t="shared" si="434"/>
        <v>0.15873959571938168</v>
      </c>
      <c r="O3507" s="71">
        <v>7448381685.7045698</v>
      </c>
      <c r="P3507" s="57">
        <f t="shared" si="435"/>
        <v>0.30477406112673727</v>
      </c>
      <c r="Q3507" s="68">
        <v>534</v>
      </c>
      <c r="R3507" s="68">
        <v>804</v>
      </c>
      <c r="S3507" s="72">
        <f t="shared" si="436"/>
        <v>38.315736043052794</v>
      </c>
    </row>
    <row r="3508" spans="1:19" x14ac:dyDescent="0.25">
      <c r="A3508" s="68">
        <f t="shared" si="439"/>
        <v>3506</v>
      </c>
      <c r="B3508" s="68" t="s">
        <v>164</v>
      </c>
      <c r="C3508" s="68" t="s">
        <v>207</v>
      </c>
      <c r="D3508" s="68" t="s">
        <v>3088</v>
      </c>
      <c r="E3508" s="68" t="str">
        <f t="shared" si="437"/>
        <v>SERV</v>
      </c>
      <c r="F3508" s="68">
        <v>11000999</v>
      </c>
      <c r="G3508" s="68">
        <f t="shared" si="438"/>
        <v>225</v>
      </c>
      <c r="H3508" s="68">
        <f t="shared" si="440"/>
        <v>2</v>
      </c>
      <c r="I3508" s="68" t="str">
        <f t="shared" si="433"/>
        <v>225_2_SERV</v>
      </c>
      <c r="J3508" s="60">
        <v>19.1921627141882</v>
      </c>
      <c r="K3508" s="60">
        <v>47.870900181209997</v>
      </c>
      <c r="L3508" s="60">
        <v>53.791159251343899</v>
      </c>
      <c r="M3508" s="68">
        <v>6022</v>
      </c>
      <c r="N3508" s="70">
        <f t="shared" si="434"/>
        <v>0.84126040428061832</v>
      </c>
      <c r="O3508" s="71">
        <v>16990645894.819201</v>
      </c>
      <c r="P3508" s="57">
        <f t="shared" si="435"/>
        <v>0.69522593887326278</v>
      </c>
      <c r="Q3508" s="68">
        <v>2830</v>
      </c>
      <c r="R3508" s="68">
        <v>7058</v>
      </c>
      <c r="S3508" s="72">
        <f t="shared" si="436"/>
        <v>40.284740715580696</v>
      </c>
    </row>
    <row r="3509" spans="1:19" x14ac:dyDescent="0.25">
      <c r="A3509" s="68">
        <f t="shared" si="439"/>
        <v>3507</v>
      </c>
      <c r="B3509" s="68" t="s">
        <v>164</v>
      </c>
      <c r="C3509" s="68" t="s">
        <v>2545</v>
      </c>
      <c r="D3509" s="68" t="s">
        <v>2860</v>
      </c>
      <c r="E3509" s="68" t="str">
        <f t="shared" si="437"/>
        <v>OP</v>
      </c>
      <c r="F3509" s="68">
        <v>11000993</v>
      </c>
      <c r="G3509" s="68">
        <f t="shared" si="438"/>
        <v>225</v>
      </c>
      <c r="H3509" s="68">
        <f t="shared" si="440"/>
        <v>3</v>
      </c>
      <c r="I3509" s="68" t="str">
        <f t="shared" si="433"/>
        <v>225_3_OP</v>
      </c>
      <c r="J3509" s="60">
        <v>19.577724690142499</v>
      </c>
      <c r="K3509" s="60">
        <v>25.2960772557898</v>
      </c>
      <c r="L3509" s="60">
        <v>22.7394955425798</v>
      </c>
      <c r="M3509" s="68">
        <v>85</v>
      </c>
      <c r="N3509" s="70">
        <f t="shared" si="434"/>
        <v>0.6</v>
      </c>
      <c r="O3509" s="71">
        <v>275755903.745</v>
      </c>
      <c r="P3509" s="57">
        <f t="shared" si="435"/>
        <v>0.95318637877843559</v>
      </c>
      <c r="Q3509" s="68">
        <v>45</v>
      </c>
      <c r="R3509" s="68">
        <v>94</v>
      </c>
      <c r="S3509" s="72">
        <f t="shared" si="436"/>
        <v>22.537765829504036</v>
      </c>
    </row>
    <row r="3510" spans="1:19" x14ac:dyDescent="0.25">
      <c r="A3510" s="68">
        <f t="shared" si="439"/>
        <v>3508</v>
      </c>
      <c r="B3510" s="68" t="s">
        <v>164</v>
      </c>
      <c r="C3510" s="68" t="s">
        <v>2545</v>
      </c>
      <c r="D3510" s="68" t="s">
        <v>2893</v>
      </c>
      <c r="E3510" s="68" t="str">
        <f t="shared" si="437"/>
        <v>SOP</v>
      </c>
      <c r="F3510" s="68">
        <v>11000993</v>
      </c>
      <c r="G3510" s="68">
        <f t="shared" si="438"/>
        <v>225</v>
      </c>
      <c r="H3510" s="68">
        <f t="shared" si="440"/>
        <v>3</v>
      </c>
      <c r="I3510" s="68" t="str">
        <f t="shared" si="433"/>
        <v>225_3_SOP</v>
      </c>
      <c r="J3510" s="60">
        <v>16.634277070683801</v>
      </c>
      <c r="K3510" s="60">
        <v>49.463091990857698</v>
      </c>
      <c r="L3510" s="60">
        <v>44.198733991086101</v>
      </c>
      <c r="M3510" s="68">
        <v>36</v>
      </c>
      <c r="N3510" s="70">
        <f t="shared" si="434"/>
        <v>0.4</v>
      </c>
      <c r="O3510" s="71">
        <v>13543135.65</v>
      </c>
      <c r="P3510" s="57">
        <f t="shared" si="435"/>
        <v>4.6813621221564516E-2</v>
      </c>
      <c r="Q3510" s="68">
        <v>30</v>
      </c>
      <c r="R3510" s="68">
        <v>36</v>
      </c>
      <c r="S3510" s="72">
        <f t="shared" si="436"/>
        <v>36.765367684209203</v>
      </c>
    </row>
    <row r="3511" spans="1:19" x14ac:dyDescent="0.25">
      <c r="A3511" s="68">
        <f t="shared" si="439"/>
        <v>3509</v>
      </c>
      <c r="B3511" s="68" t="s">
        <v>164</v>
      </c>
      <c r="C3511" s="68" t="s">
        <v>2123</v>
      </c>
      <c r="D3511" s="68" t="s">
        <v>2399</v>
      </c>
      <c r="E3511" s="68" t="str">
        <f t="shared" si="437"/>
        <v>AD</v>
      </c>
      <c r="F3511" s="68">
        <v>11000982</v>
      </c>
      <c r="G3511" s="68">
        <f t="shared" si="438"/>
        <v>225</v>
      </c>
      <c r="H3511" s="68">
        <f t="shared" si="440"/>
        <v>4</v>
      </c>
      <c r="I3511" s="68" t="str">
        <f t="shared" si="433"/>
        <v>225_4_AD</v>
      </c>
      <c r="J3511" s="60">
        <v>39.339428339521298</v>
      </c>
      <c r="K3511" s="60">
        <v>27.142987702807101</v>
      </c>
      <c r="L3511" s="60">
        <v>54.512085507346399</v>
      </c>
      <c r="M3511" s="68">
        <v>10</v>
      </c>
      <c r="N3511" s="70">
        <f t="shared" si="434"/>
        <v>1</v>
      </c>
      <c r="O3511" s="71">
        <v>2007671.35</v>
      </c>
      <c r="P3511" s="57">
        <f t="shared" si="435"/>
        <v>1</v>
      </c>
      <c r="Q3511" s="68">
        <v>7</v>
      </c>
      <c r="R3511" s="68">
        <v>13</v>
      </c>
      <c r="S3511" s="72">
        <f t="shared" si="436"/>
        <v>40.331500516558265</v>
      </c>
    </row>
    <row r="3512" spans="1:19" x14ac:dyDescent="0.25">
      <c r="A3512" s="68">
        <f t="shared" si="439"/>
        <v>3510</v>
      </c>
      <c r="B3512" s="68" t="s">
        <v>164</v>
      </c>
      <c r="C3512" s="68" t="s">
        <v>2325</v>
      </c>
      <c r="D3512" s="68" t="s">
        <v>2399</v>
      </c>
      <c r="E3512" s="68" t="str">
        <f t="shared" si="437"/>
        <v>AD</v>
      </c>
      <c r="F3512" s="68">
        <v>11000973</v>
      </c>
      <c r="G3512" s="68">
        <f t="shared" si="438"/>
        <v>225</v>
      </c>
      <c r="H3512" s="68">
        <f t="shared" si="440"/>
        <v>5</v>
      </c>
      <c r="I3512" s="68" t="str">
        <f t="shared" si="433"/>
        <v>225_5_AD</v>
      </c>
      <c r="J3512" s="60">
        <v>13.9688405202002</v>
      </c>
      <c r="K3512" s="60">
        <v>17.4534720965598</v>
      </c>
      <c r="L3512" s="60">
        <v>37.746858396362803</v>
      </c>
      <c r="M3512" s="68">
        <v>11</v>
      </c>
      <c r="N3512" s="70">
        <f t="shared" si="434"/>
        <v>1</v>
      </c>
      <c r="O3512" s="71">
        <v>7073322.0099999998</v>
      </c>
      <c r="P3512" s="57">
        <f t="shared" si="435"/>
        <v>1</v>
      </c>
      <c r="Q3512" s="68">
        <v>10</v>
      </c>
      <c r="R3512" s="68">
        <v>11</v>
      </c>
      <c r="S3512" s="72">
        <f t="shared" si="436"/>
        <v>23.056390337707601</v>
      </c>
    </row>
    <row r="3513" spans="1:19" x14ac:dyDescent="0.25">
      <c r="A3513" s="68">
        <f t="shared" si="439"/>
        <v>3511</v>
      </c>
      <c r="B3513" s="68" t="s">
        <v>1639</v>
      </c>
      <c r="C3513" s="68" t="s">
        <v>1640</v>
      </c>
      <c r="D3513" s="68" t="s">
        <v>2399</v>
      </c>
      <c r="E3513" s="68" t="str">
        <f t="shared" si="437"/>
        <v>AD</v>
      </c>
      <c r="F3513" s="68">
        <v>18000999</v>
      </c>
      <c r="G3513" s="68">
        <f t="shared" si="438"/>
        <v>226</v>
      </c>
      <c r="H3513" s="68">
        <f t="shared" si="440"/>
        <v>1</v>
      </c>
      <c r="I3513" s="68" t="str">
        <f t="shared" si="433"/>
        <v>226_1_AD</v>
      </c>
      <c r="J3513" s="60">
        <v>17.1118172756068</v>
      </c>
      <c r="K3513" s="60">
        <v>26.915383006990599</v>
      </c>
      <c r="L3513" s="60">
        <v>54.087939927139203</v>
      </c>
      <c r="M3513" s="68">
        <v>136</v>
      </c>
      <c r="N3513" s="70">
        <f t="shared" si="434"/>
        <v>0.3129973474801061</v>
      </c>
      <c r="O3513" s="71">
        <v>87108015.2994968</v>
      </c>
      <c r="P3513" s="57">
        <f t="shared" si="435"/>
        <v>6.5827048800362817E-2</v>
      </c>
      <c r="Q3513" s="68">
        <v>118</v>
      </c>
      <c r="R3513" s="68">
        <v>190</v>
      </c>
      <c r="S3513" s="72">
        <f t="shared" si="436"/>
        <v>32.705046736578872</v>
      </c>
    </row>
    <row r="3514" spans="1:19" x14ac:dyDescent="0.25">
      <c r="A3514" s="68">
        <f t="shared" si="439"/>
        <v>3512</v>
      </c>
      <c r="B3514" s="68" t="s">
        <v>1639</v>
      </c>
      <c r="C3514" s="68" t="s">
        <v>1640</v>
      </c>
      <c r="D3514" s="68" t="s">
        <v>2456</v>
      </c>
      <c r="E3514" s="68" t="str">
        <f t="shared" si="437"/>
        <v>AR</v>
      </c>
      <c r="F3514" s="68">
        <v>18000999</v>
      </c>
      <c r="G3514" s="68">
        <f t="shared" si="438"/>
        <v>226</v>
      </c>
      <c r="H3514" s="68">
        <f t="shared" si="440"/>
        <v>1</v>
      </c>
      <c r="I3514" s="68" t="str">
        <f t="shared" si="433"/>
        <v>226_1_AR</v>
      </c>
      <c r="J3514" s="60">
        <v>55.083927692647102</v>
      </c>
      <c r="K3514" s="60">
        <v>44.6430676860845</v>
      </c>
      <c r="L3514" s="60">
        <v>45.126572545147198</v>
      </c>
      <c r="M3514" s="68">
        <v>3</v>
      </c>
      <c r="N3514" s="70">
        <f t="shared" si="434"/>
        <v>5.3050397877984082E-3</v>
      </c>
      <c r="O3514" s="71">
        <v>5063534.7992131701</v>
      </c>
      <c r="P3514" s="57">
        <f t="shared" si="435"/>
        <v>3.8264854409105816E-3</v>
      </c>
      <c r="Q3514" s="68">
        <v>2</v>
      </c>
      <c r="R3514" s="68">
        <v>3</v>
      </c>
      <c r="S3514" s="72">
        <f t="shared" si="436"/>
        <v>48.284522641292938</v>
      </c>
    </row>
    <row r="3515" spans="1:19" x14ac:dyDescent="0.25">
      <c r="A3515" s="68">
        <f t="shared" si="439"/>
        <v>3513</v>
      </c>
      <c r="B3515" s="68" t="s">
        <v>1639</v>
      </c>
      <c r="C3515" s="68" t="s">
        <v>1640</v>
      </c>
      <c r="D3515" s="68" t="s">
        <v>3088</v>
      </c>
      <c r="E3515" s="68" t="str">
        <f t="shared" si="437"/>
        <v>SERV</v>
      </c>
      <c r="F3515" s="68">
        <v>18000999</v>
      </c>
      <c r="G3515" s="68">
        <f t="shared" si="438"/>
        <v>226</v>
      </c>
      <c r="H3515" s="68">
        <f t="shared" si="440"/>
        <v>1</v>
      </c>
      <c r="I3515" s="68" t="str">
        <f t="shared" si="433"/>
        <v>226_1_SERV</v>
      </c>
      <c r="J3515" s="60">
        <v>20.224013273514899</v>
      </c>
      <c r="K3515" s="60">
        <v>31.4605625390044</v>
      </c>
      <c r="L3515" s="60">
        <v>90.067767087886907</v>
      </c>
      <c r="M3515" s="68">
        <v>508</v>
      </c>
      <c r="N3515" s="70">
        <f t="shared" si="434"/>
        <v>0.6816976127320955</v>
      </c>
      <c r="O3515" s="71">
        <v>1231114498.52355</v>
      </c>
      <c r="P3515" s="57">
        <f t="shared" si="435"/>
        <v>0.93034646575872648</v>
      </c>
      <c r="Q3515" s="68">
        <v>257</v>
      </c>
      <c r="R3515" s="68">
        <v>529</v>
      </c>
      <c r="S3515" s="72">
        <f t="shared" si="436"/>
        <v>47.250780966802068</v>
      </c>
    </row>
    <row r="3516" spans="1:19" x14ac:dyDescent="0.25">
      <c r="A3516" s="68">
        <f t="shared" si="439"/>
        <v>3514</v>
      </c>
      <c r="B3516" s="68" t="s">
        <v>252</v>
      </c>
      <c r="C3516" s="68" t="s">
        <v>253</v>
      </c>
      <c r="D3516" s="68" t="s">
        <v>2399</v>
      </c>
      <c r="E3516" s="68" t="str">
        <f t="shared" si="437"/>
        <v>AD</v>
      </c>
      <c r="F3516" s="68">
        <v>4000995</v>
      </c>
      <c r="G3516" s="68">
        <f t="shared" si="438"/>
        <v>227</v>
      </c>
      <c r="H3516" s="68">
        <f t="shared" si="440"/>
        <v>1</v>
      </c>
      <c r="I3516" s="68" t="str">
        <f t="shared" si="433"/>
        <v>227_1_AD</v>
      </c>
      <c r="J3516" s="60">
        <v>28.1036422051438</v>
      </c>
      <c r="K3516" s="60">
        <v>30.930453602942102</v>
      </c>
      <c r="L3516" s="60">
        <v>29.349043497962299</v>
      </c>
      <c r="M3516" s="68">
        <v>20</v>
      </c>
      <c r="N3516" s="70">
        <f t="shared" si="434"/>
        <v>0.19354838709677419</v>
      </c>
      <c r="O3516" s="71">
        <v>16857892.3899999</v>
      </c>
      <c r="P3516" s="57">
        <f t="shared" si="435"/>
        <v>1.3647233922998202E-2</v>
      </c>
      <c r="Q3516" s="68">
        <v>18</v>
      </c>
      <c r="R3516" s="68">
        <v>21</v>
      </c>
      <c r="S3516" s="72">
        <f t="shared" si="436"/>
        <v>29.461046435349402</v>
      </c>
    </row>
    <row r="3517" spans="1:19" x14ac:dyDescent="0.25">
      <c r="A3517" s="68">
        <f t="shared" si="439"/>
        <v>3515</v>
      </c>
      <c r="B3517" s="68" t="s">
        <v>252</v>
      </c>
      <c r="C3517" s="68" t="s">
        <v>253</v>
      </c>
      <c r="D3517" s="68" t="s">
        <v>3088</v>
      </c>
      <c r="E3517" s="68" t="str">
        <f t="shared" si="437"/>
        <v>SERV</v>
      </c>
      <c r="F3517" s="68">
        <v>4000995</v>
      </c>
      <c r="G3517" s="68">
        <f t="shared" si="438"/>
        <v>227</v>
      </c>
      <c r="H3517" s="68">
        <f t="shared" si="440"/>
        <v>1</v>
      </c>
      <c r="I3517" s="68" t="str">
        <f t="shared" si="433"/>
        <v>227_1_SERV</v>
      </c>
      <c r="J3517" s="60">
        <v>33.866272952240799</v>
      </c>
      <c r="K3517" s="60">
        <v>36.663070787378999</v>
      </c>
      <c r="L3517" s="60">
        <v>29.833214385636801</v>
      </c>
      <c r="M3517" s="68">
        <v>102</v>
      </c>
      <c r="N3517" s="70">
        <f t="shared" si="434"/>
        <v>0.80645161290322576</v>
      </c>
      <c r="O3517" s="71">
        <v>1218402856.06036</v>
      </c>
      <c r="P3517" s="57">
        <f t="shared" si="435"/>
        <v>0.98635276607700184</v>
      </c>
      <c r="Q3517" s="68">
        <v>75</v>
      </c>
      <c r="R3517" s="68">
        <v>102</v>
      </c>
      <c r="S3517" s="72">
        <f t="shared" si="436"/>
        <v>33.454186041752202</v>
      </c>
    </row>
    <row r="3518" spans="1:19" x14ac:dyDescent="0.25">
      <c r="A3518" s="68">
        <f t="shared" si="439"/>
        <v>3516</v>
      </c>
      <c r="B3518" s="68" t="s">
        <v>252</v>
      </c>
      <c r="C3518" s="68" t="s">
        <v>2761</v>
      </c>
      <c r="D3518" s="68" t="s">
        <v>2860</v>
      </c>
      <c r="E3518" s="68" t="str">
        <f t="shared" si="437"/>
        <v>OP</v>
      </c>
      <c r="F3518" s="68">
        <v>4000996</v>
      </c>
      <c r="G3518" s="68">
        <f t="shared" si="438"/>
        <v>227</v>
      </c>
      <c r="H3518" s="68">
        <f t="shared" si="440"/>
        <v>2</v>
      </c>
      <c r="I3518" s="68" t="str">
        <f t="shared" si="433"/>
        <v>227_2_OP</v>
      </c>
      <c r="J3518" s="60">
        <v>64.924156139803301</v>
      </c>
      <c r="K3518" s="60">
        <v>49.222881465458897</v>
      </c>
      <c r="L3518" s="60">
        <v>22.2188110844763</v>
      </c>
      <c r="M3518" s="68">
        <v>11</v>
      </c>
      <c r="N3518" s="70">
        <f t="shared" si="434"/>
        <v>0.41666666666666669</v>
      </c>
      <c r="O3518" s="71">
        <v>252277475.34</v>
      </c>
      <c r="P3518" s="57">
        <f t="shared" si="435"/>
        <v>0.91273268634403193</v>
      </c>
      <c r="Q3518" s="68">
        <v>5</v>
      </c>
      <c r="R3518" s="68">
        <v>11</v>
      </c>
      <c r="S3518" s="72">
        <f t="shared" si="436"/>
        <v>45.455282896579497</v>
      </c>
    </row>
    <row r="3519" spans="1:19" x14ac:dyDescent="0.25">
      <c r="A3519" s="68">
        <f t="shared" si="439"/>
        <v>3517</v>
      </c>
      <c r="B3519" s="68" t="s">
        <v>252</v>
      </c>
      <c r="C3519" s="68" t="s">
        <v>2761</v>
      </c>
      <c r="D3519" s="68" t="s">
        <v>2893</v>
      </c>
      <c r="E3519" s="68" t="str">
        <f t="shared" si="437"/>
        <v>SOP</v>
      </c>
      <c r="F3519" s="68">
        <v>4000996</v>
      </c>
      <c r="G3519" s="68">
        <f t="shared" si="438"/>
        <v>227</v>
      </c>
      <c r="H3519" s="68">
        <f t="shared" si="440"/>
        <v>2</v>
      </c>
      <c r="I3519" s="68" t="str">
        <f t="shared" si="433"/>
        <v>227_2_SOP</v>
      </c>
      <c r="J3519" s="60">
        <v>54.242545018496401</v>
      </c>
      <c r="K3519" s="60">
        <v>50.286144578313198</v>
      </c>
      <c r="L3519" s="60">
        <v>33.033271180985899</v>
      </c>
      <c r="M3519" s="68">
        <v>10</v>
      </c>
      <c r="N3519" s="70">
        <f t="shared" si="434"/>
        <v>0.58333333333333337</v>
      </c>
      <c r="O3519" s="71">
        <v>24120509.649999902</v>
      </c>
      <c r="P3519" s="57">
        <f t="shared" si="435"/>
        <v>8.7267313655968168E-2</v>
      </c>
      <c r="Q3519" s="68">
        <v>7</v>
      </c>
      <c r="R3519" s="68">
        <v>14</v>
      </c>
      <c r="S3519" s="72">
        <f t="shared" si="436"/>
        <v>45.853986925931828</v>
      </c>
    </row>
    <row r="3520" spans="1:19" x14ac:dyDescent="0.25">
      <c r="A3520" s="68">
        <f t="shared" si="439"/>
        <v>3518</v>
      </c>
      <c r="B3520" s="68" t="s">
        <v>252</v>
      </c>
      <c r="C3520" s="68" t="s">
        <v>969</v>
      </c>
      <c r="D3520" s="68" t="s">
        <v>2399</v>
      </c>
      <c r="E3520" s="68" t="str">
        <f t="shared" si="437"/>
        <v>AD</v>
      </c>
      <c r="F3520" s="68">
        <v>4000998</v>
      </c>
      <c r="G3520" s="68">
        <f t="shared" si="438"/>
        <v>227</v>
      </c>
      <c r="H3520" s="68">
        <f t="shared" si="440"/>
        <v>3</v>
      </c>
      <c r="I3520" s="68" t="str">
        <f t="shared" si="433"/>
        <v>227_3_AD</v>
      </c>
      <c r="J3520" s="60">
        <v>21.531373094411101</v>
      </c>
      <c r="K3520" s="60">
        <v>48.5266439457519</v>
      </c>
      <c r="L3520" s="60">
        <v>67.881739604309999</v>
      </c>
      <c r="M3520" s="68">
        <v>301</v>
      </c>
      <c r="N3520" s="70">
        <f t="shared" si="434"/>
        <v>0.35161290322580646</v>
      </c>
      <c r="O3520" s="71">
        <v>772748622.28499901</v>
      </c>
      <c r="P3520" s="57">
        <f t="shared" si="435"/>
        <v>0.11865094130725629</v>
      </c>
      <c r="Q3520" s="68">
        <v>218</v>
      </c>
      <c r="R3520" s="68">
        <v>357</v>
      </c>
      <c r="S3520" s="72">
        <f t="shared" si="436"/>
        <v>45.979918881490995</v>
      </c>
    </row>
    <row r="3521" spans="1:19" x14ac:dyDescent="0.25">
      <c r="A3521" s="68">
        <f t="shared" si="439"/>
        <v>3519</v>
      </c>
      <c r="B3521" s="68" t="s">
        <v>252</v>
      </c>
      <c r="C3521" s="68" t="s">
        <v>969</v>
      </c>
      <c r="D3521" s="68" t="s">
        <v>2456</v>
      </c>
      <c r="E3521" s="68" t="str">
        <f t="shared" si="437"/>
        <v>AR</v>
      </c>
      <c r="F3521" s="68">
        <v>4000998</v>
      </c>
      <c r="G3521" s="68">
        <f t="shared" si="438"/>
        <v>227</v>
      </c>
      <c r="H3521" s="68">
        <f t="shared" si="440"/>
        <v>3</v>
      </c>
      <c r="I3521" s="68" t="str">
        <f t="shared" si="433"/>
        <v>227_3_AR</v>
      </c>
      <c r="J3521" s="60">
        <v>36.291804169230403</v>
      </c>
      <c r="K3521" s="60">
        <v>35.852855549206801</v>
      </c>
      <c r="L3521" s="60">
        <v>27.333942473908301</v>
      </c>
      <c r="M3521" s="68">
        <v>4</v>
      </c>
      <c r="N3521" s="70">
        <f t="shared" si="434"/>
        <v>1.935483870967742E-2</v>
      </c>
      <c r="O3521" s="71">
        <v>22610893.850000001</v>
      </c>
      <c r="P3521" s="57">
        <f t="shared" si="435"/>
        <v>3.4717678708607283E-3</v>
      </c>
      <c r="Q3521" s="68">
        <v>12</v>
      </c>
      <c r="R3521" s="68">
        <v>12</v>
      </c>
      <c r="S3521" s="72">
        <f t="shared" si="436"/>
        <v>33.159534064115171</v>
      </c>
    </row>
    <row r="3522" spans="1:19" x14ac:dyDescent="0.25">
      <c r="A3522" s="68">
        <f t="shared" si="439"/>
        <v>3520</v>
      </c>
      <c r="B3522" s="68" t="s">
        <v>252</v>
      </c>
      <c r="C3522" s="68" t="s">
        <v>969</v>
      </c>
      <c r="D3522" s="68" t="s">
        <v>3088</v>
      </c>
      <c r="E3522" s="68" t="str">
        <f t="shared" si="437"/>
        <v>SERV</v>
      </c>
      <c r="F3522" s="68">
        <v>4000998</v>
      </c>
      <c r="G3522" s="68">
        <f t="shared" si="438"/>
        <v>227</v>
      </c>
      <c r="H3522" s="68">
        <f t="shared" si="440"/>
        <v>3</v>
      </c>
      <c r="I3522" s="68" t="str">
        <f t="shared" si="433"/>
        <v>227_3_SERV</v>
      </c>
      <c r="J3522" s="60">
        <v>30.7418572418295</v>
      </c>
      <c r="K3522" s="60">
        <v>47.688882187550703</v>
      </c>
      <c r="L3522" s="60">
        <v>40.198073643793201</v>
      </c>
      <c r="M3522" s="68">
        <v>539</v>
      </c>
      <c r="N3522" s="70">
        <f t="shared" si="434"/>
        <v>0.62903225806451613</v>
      </c>
      <c r="O3522" s="71">
        <v>5717430131.9799995</v>
      </c>
      <c r="P3522" s="57">
        <f t="shared" si="435"/>
        <v>0.87787729082188293</v>
      </c>
      <c r="Q3522" s="68">
        <v>390</v>
      </c>
      <c r="R3522" s="68">
        <v>804</v>
      </c>
      <c r="S3522" s="72">
        <f t="shared" si="436"/>
        <v>39.542937691057801</v>
      </c>
    </row>
    <row r="3523" spans="1:19" x14ac:dyDescent="0.25">
      <c r="A3523" s="68">
        <f t="shared" si="439"/>
        <v>3521</v>
      </c>
      <c r="B3523" s="68" t="s">
        <v>252</v>
      </c>
      <c r="C3523" s="68" t="s">
        <v>2966</v>
      </c>
      <c r="D3523" s="68" t="s">
        <v>3088</v>
      </c>
      <c r="E3523" s="68" t="str">
        <f t="shared" si="437"/>
        <v>SERV</v>
      </c>
      <c r="F3523" s="68">
        <v>4000999</v>
      </c>
      <c r="G3523" s="68">
        <f t="shared" si="438"/>
        <v>227</v>
      </c>
      <c r="H3523" s="68">
        <f t="shared" si="440"/>
        <v>4</v>
      </c>
      <c r="I3523" s="68" t="str">
        <f t="shared" ref="I3523:I3586" si="441">CONCATENATE(G3523,"_",H3523,"_",E3523)</f>
        <v>227_4_SERV</v>
      </c>
      <c r="J3523" s="60">
        <v>53.3440438748855</v>
      </c>
      <c r="K3523" s="60">
        <v>59.745295737097997</v>
      </c>
      <c r="L3523" s="60">
        <v>34.327389142879198</v>
      </c>
      <c r="M3523" s="68">
        <v>437</v>
      </c>
      <c r="N3523" s="70">
        <f t="shared" ref="N3523:N3586" si="442">Q3523/SUMIF($C$3:$C$3832,C3523,$Q$3:$Q$3832)</f>
        <v>1</v>
      </c>
      <c r="O3523" s="71">
        <v>1639095064.6760001</v>
      </c>
      <c r="P3523" s="57">
        <f t="shared" ref="P3523:P3586" si="443">O3523/SUMIF($C$3:$C$3832,C3523,$O$3:$O$3832)</f>
        <v>1</v>
      </c>
      <c r="Q3523" s="68">
        <v>88</v>
      </c>
      <c r="R3523" s="68">
        <v>442</v>
      </c>
      <c r="S3523" s="72">
        <f t="shared" ref="S3523:S3586" si="444">AVERAGE(J3523:L3523)</f>
        <v>49.138909584954227</v>
      </c>
    </row>
    <row r="3524" spans="1:19" x14ac:dyDescent="0.25">
      <c r="A3524" s="68">
        <f t="shared" si="439"/>
        <v>3522</v>
      </c>
      <c r="B3524" s="68" t="s">
        <v>115</v>
      </c>
      <c r="C3524" s="68" t="s">
        <v>116</v>
      </c>
      <c r="D3524" s="68" t="s">
        <v>2399</v>
      </c>
      <c r="E3524" s="68" t="str">
        <f t="shared" ref="E3524:E3587" si="445">IF(D3524="Adquisiciones","AD",IF(D3524="Arrendamientos","AR",IF(D3524="Servicios","SERV",IF(D3524="Obra pública","OP",IF(D3524="Servicios relacionados con la OP","SOP","")))))</f>
        <v>AD</v>
      </c>
      <c r="F3524" s="68">
        <v>6000999</v>
      </c>
      <c r="G3524" s="68">
        <f t="shared" ref="G3524:G3587" si="446">IF(B3524&lt;&gt;B3523,G3523+1,G3523)</f>
        <v>228</v>
      </c>
      <c r="H3524" s="68">
        <f t="shared" si="440"/>
        <v>1</v>
      </c>
      <c r="I3524" s="68" t="str">
        <f t="shared" si="441"/>
        <v>228_1_AD</v>
      </c>
      <c r="J3524" s="60">
        <v>18.531104135396301</v>
      </c>
      <c r="K3524" s="60">
        <v>34.518022328001202</v>
      </c>
      <c r="L3524" s="60">
        <v>33.545403190123999</v>
      </c>
      <c r="M3524" s="68">
        <v>152</v>
      </c>
      <c r="N3524" s="70">
        <f t="shared" si="442"/>
        <v>1</v>
      </c>
      <c r="O3524" s="71">
        <v>192609143.76356199</v>
      </c>
      <c r="P3524" s="57">
        <f t="shared" si="443"/>
        <v>1</v>
      </c>
      <c r="Q3524" s="68">
        <v>116</v>
      </c>
      <c r="R3524" s="68">
        <v>176</v>
      </c>
      <c r="S3524" s="72">
        <f t="shared" si="444"/>
        <v>28.864843217840502</v>
      </c>
    </row>
    <row r="3525" spans="1:19" x14ac:dyDescent="0.25">
      <c r="A3525" s="68">
        <f t="shared" ref="A3525:A3588" si="447">A3524+1</f>
        <v>3523</v>
      </c>
      <c r="B3525" s="68" t="s">
        <v>115</v>
      </c>
      <c r="C3525" s="68" t="s">
        <v>2968</v>
      </c>
      <c r="D3525" s="68" t="s">
        <v>3088</v>
      </c>
      <c r="E3525" s="68" t="str">
        <f t="shared" si="445"/>
        <v>SERV</v>
      </c>
      <c r="F3525" s="68">
        <v>6000998</v>
      </c>
      <c r="G3525" s="68">
        <f t="shared" si="446"/>
        <v>228</v>
      </c>
      <c r="H3525" s="68">
        <f t="shared" si="440"/>
        <v>2</v>
      </c>
      <c r="I3525" s="68" t="str">
        <f t="shared" si="441"/>
        <v>228_2_SERV</v>
      </c>
      <c r="J3525" s="60">
        <v>21.814362857873999</v>
      </c>
      <c r="K3525" s="60">
        <v>30.534663290416901</v>
      </c>
      <c r="L3525" s="60">
        <v>59.220586555522097</v>
      </c>
      <c r="M3525" s="68">
        <v>1899</v>
      </c>
      <c r="N3525" s="70">
        <f t="shared" si="442"/>
        <v>1</v>
      </c>
      <c r="O3525" s="71">
        <v>24349044951.923401</v>
      </c>
      <c r="P3525" s="57">
        <f t="shared" si="443"/>
        <v>1</v>
      </c>
      <c r="Q3525" s="68">
        <v>722</v>
      </c>
      <c r="R3525" s="68">
        <v>1925</v>
      </c>
      <c r="S3525" s="72">
        <f t="shared" si="444"/>
        <v>37.189870901271</v>
      </c>
    </row>
    <row r="3526" spans="1:19" x14ac:dyDescent="0.25">
      <c r="A3526" s="68">
        <f t="shared" si="447"/>
        <v>3524</v>
      </c>
      <c r="B3526" s="68" t="s">
        <v>115</v>
      </c>
      <c r="C3526" s="68" t="s">
        <v>2496</v>
      </c>
      <c r="D3526" s="68" t="s">
        <v>2860</v>
      </c>
      <c r="E3526" s="68" t="str">
        <f t="shared" si="445"/>
        <v>OP</v>
      </c>
      <c r="F3526" s="68">
        <v>6000997</v>
      </c>
      <c r="G3526" s="68">
        <f t="shared" si="446"/>
        <v>228</v>
      </c>
      <c r="H3526" s="68">
        <f t="shared" si="440"/>
        <v>3</v>
      </c>
      <c r="I3526" s="68" t="str">
        <f t="shared" si="441"/>
        <v>228_3_OP</v>
      </c>
      <c r="J3526" s="60">
        <v>26.3585194206781</v>
      </c>
      <c r="K3526" s="60">
        <v>13.245883881385501</v>
      </c>
      <c r="L3526" s="60">
        <v>28.5854275411142</v>
      </c>
      <c r="M3526" s="68">
        <v>32</v>
      </c>
      <c r="N3526" s="70">
        <f t="shared" si="442"/>
        <v>0.82758620689655171</v>
      </c>
      <c r="O3526" s="71">
        <v>173391370.88</v>
      </c>
      <c r="P3526" s="57">
        <f t="shared" si="443"/>
        <v>0.97588006305320207</v>
      </c>
      <c r="Q3526" s="68">
        <v>24</v>
      </c>
      <c r="R3526" s="68">
        <v>32</v>
      </c>
      <c r="S3526" s="72">
        <f t="shared" si="444"/>
        <v>22.729943614392599</v>
      </c>
    </row>
    <row r="3527" spans="1:19" x14ac:dyDescent="0.25">
      <c r="A3527" s="68">
        <f t="shared" si="447"/>
        <v>3525</v>
      </c>
      <c r="B3527" s="68" t="s">
        <v>115</v>
      </c>
      <c r="C3527" s="68" t="s">
        <v>2496</v>
      </c>
      <c r="D3527" s="68" t="s">
        <v>2893</v>
      </c>
      <c r="E3527" s="68" t="str">
        <f t="shared" si="445"/>
        <v>SOP</v>
      </c>
      <c r="F3527" s="68">
        <v>6000997</v>
      </c>
      <c r="G3527" s="68">
        <f t="shared" si="446"/>
        <v>228</v>
      </c>
      <c r="H3527" s="68">
        <f t="shared" si="440"/>
        <v>3</v>
      </c>
      <c r="I3527" s="68" t="str">
        <f t="shared" si="441"/>
        <v>228_3_SOP</v>
      </c>
      <c r="J3527" s="60">
        <v>38.790410100693499</v>
      </c>
      <c r="K3527" s="60">
        <v>10.781007527426301</v>
      </c>
      <c r="L3527" s="60">
        <v>31.012179095476899</v>
      </c>
      <c r="M3527" s="68">
        <v>5</v>
      </c>
      <c r="N3527" s="70">
        <f t="shared" si="442"/>
        <v>0.17241379310344829</v>
      </c>
      <c r="O3527" s="71">
        <v>4285556.27999999</v>
      </c>
      <c r="P3527" s="57">
        <f t="shared" si="443"/>
        <v>2.4119936946797826E-2</v>
      </c>
      <c r="Q3527" s="68">
        <v>5</v>
      </c>
      <c r="R3527" s="68">
        <v>5</v>
      </c>
      <c r="S3527" s="72">
        <f t="shared" si="444"/>
        <v>26.861198907865568</v>
      </c>
    </row>
    <row r="3528" spans="1:19" x14ac:dyDescent="0.25">
      <c r="A3528" s="68">
        <f t="shared" si="447"/>
        <v>3526</v>
      </c>
      <c r="B3528" s="68" t="s">
        <v>115</v>
      </c>
      <c r="C3528" s="68" t="s">
        <v>646</v>
      </c>
      <c r="D3528" s="68" t="s">
        <v>2399</v>
      </c>
      <c r="E3528" s="68" t="str">
        <f t="shared" si="445"/>
        <v>AD</v>
      </c>
      <c r="F3528" s="68">
        <v>6000003</v>
      </c>
      <c r="G3528" s="68">
        <f t="shared" si="446"/>
        <v>228</v>
      </c>
      <c r="H3528" s="68">
        <f t="shared" si="440"/>
        <v>4</v>
      </c>
      <c r="I3528" s="68" t="str">
        <f t="shared" si="441"/>
        <v>228_4_AD</v>
      </c>
      <c r="J3528" s="60">
        <v>42.274614104993098</v>
      </c>
      <c r="K3528" s="60">
        <v>23.7569712375482</v>
      </c>
      <c r="L3528" s="60">
        <v>10.2648782078253</v>
      </c>
      <c r="M3528" s="68">
        <v>403</v>
      </c>
      <c r="N3528" s="70">
        <f t="shared" si="442"/>
        <v>1</v>
      </c>
      <c r="O3528" s="71">
        <v>669474857.84866297</v>
      </c>
      <c r="P3528" s="57">
        <f t="shared" si="443"/>
        <v>1</v>
      </c>
      <c r="Q3528" s="68">
        <v>49</v>
      </c>
      <c r="R3528" s="68">
        <v>406</v>
      </c>
      <c r="S3528" s="72">
        <f t="shared" si="444"/>
        <v>25.432154516788867</v>
      </c>
    </row>
    <row r="3529" spans="1:19" x14ac:dyDescent="0.25">
      <c r="A3529" s="68">
        <f t="shared" si="447"/>
        <v>3527</v>
      </c>
      <c r="B3529" s="68" t="s">
        <v>379</v>
      </c>
      <c r="C3529" s="68" t="s">
        <v>3062</v>
      </c>
      <c r="D3529" s="68" t="s">
        <v>3088</v>
      </c>
      <c r="E3529" s="68" t="str">
        <f t="shared" si="445"/>
        <v>SERV</v>
      </c>
      <c r="F3529" s="68">
        <v>7000995</v>
      </c>
      <c r="G3529" s="68">
        <f t="shared" si="446"/>
        <v>229</v>
      </c>
      <c r="H3529" s="68">
        <f t="shared" ref="H3529:H3592" si="448">IF(B3529&lt;&gt;B3528,1,IF(C3529&lt;&gt;C3528,H3528+1,H3528))</f>
        <v>1</v>
      </c>
      <c r="I3529" s="68" t="str">
        <f t="shared" si="441"/>
        <v>229_1_SERV</v>
      </c>
      <c r="J3529" s="60">
        <v>36.882146982835003</v>
      </c>
      <c r="K3529" s="60">
        <v>77.452482160727698</v>
      </c>
      <c r="L3529" s="60">
        <v>52.012080185975698</v>
      </c>
      <c r="M3529" s="68">
        <v>148</v>
      </c>
      <c r="N3529" s="70">
        <f t="shared" si="442"/>
        <v>1</v>
      </c>
      <c r="O3529" s="71">
        <v>105722537.33</v>
      </c>
      <c r="P3529" s="57">
        <f t="shared" si="443"/>
        <v>1</v>
      </c>
      <c r="Q3529" s="68">
        <v>69</v>
      </c>
      <c r="R3529" s="68">
        <v>149</v>
      </c>
      <c r="S3529" s="72">
        <f t="shared" si="444"/>
        <v>55.448903109846128</v>
      </c>
    </row>
    <row r="3530" spans="1:19" x14ac:dyDescent="0.25">
      <c r="A3530" s="68">
        <f t="shared" si="447"/>
        <v>3528</v>
      </c>
      <c r="B3530" s="68" t="s">
        <v>379</v>
      </c>
      <c r="C3530" s="68" t="s">
        <v>2174</v>
      </c>
      <c r="D3530" s="68" t="s">
        <v>2399</v>
      </c>
      <c r="E3530" s="68" t="str">
        <f t="shared" si="445"/>
        <v>AD</v>
      </c>
      <c r="F3530" s="68">
        <v>7000998</v>
      </c>
      <c r="G3530" s="68">
        <f t="shared" si="446"/>
        <v>229</v>
      </c>
      <c r="H3530" s="68">
        <f t="shared" si="448"/>
        <v>2</v>
      </c>
      <c r="I3530" s="68" t="str">
        <f t="shared" si="441"/>
        <v>229_2_AD</v>
      </c>
      <c r="J3530" s="60">
        <v>20.644719865755899</v>
      </c>
      <c r="K3530" s="60">
        <v>75.448332883912599</v>
      </c>
      <c r="L3530" s="60">
        <v>77.018128009459602</v>
      </c>
      <c r="M3530" s="68">
        <v>608</v>
      </c>
      <c r="N3530" s="70">
        <f t="shared" si="442"/>
        <v>0.92741935483870963</v>
      </c>
      <c r="O3530" s="71">
        <v>2642649982.4757199</v>
      </c>
      <c r="P3530" s="57">
        <f t="shared" si="443"/>
        <v>0.99861188298630654</v>
      </c>
      <c r="Q3530" s="68">
        <v>230</v>
      </c>
      <c r="R3530" s="68">
        <v>994</v>
      </c>
      <c r="S3530" s="72">
        <f t="shared" si="444"/>
        <v>57.703726919709368</v>
      </c>
    </row>
    <row r="3531" spans="1:19" x14ac:dyDescent="0.25">
      <c r="A3531" s="68">
        <f t="shared" si="447"/>
        <v>3529</v>
      </c>
      <c r="B3531" s="68" t="s">
        <v>379</v>
      </c>
      <c r="C3531" s="68" t="s">
        <v>2174</v>
      </c>
      <c r="D3531" s="68" t="s">
        <v>3088</v>
      </c>
      <c r="E3531" s="68" t="str">
        <f t="shared" si="445"/>
        <v>SERV</v>
      </c>
      <c r="F3531" s="68">
        <v>7000998</v>
      </c>
      <c r="G3531" s="68">
        <f t="shared" si="446"/>
        <v>229</v>
      </c>
      <c r="H3531" s="68">
        <f t="shared" si="448"/>
        <v>2</v>
      </c>
      <c r="I3531" s="68" t="str">
        <f t="shared" si="441"/>
        <v>229_2_SERV</v>
      </c>
      <c r="J3531" s="60">
        <v>56.291900268799097</v>
      </c>
      <c r="K3531" s="60">
        <v>50.852957949020798</v>
      </c>
      <c r="L3531" s="60">
        <v>14.8208061908466</v>
      </c>
      <c r="M3531" s="68">
        <v>20</v>
      </c>
      <c r="N3531" s="70">
        <f t="shared" si="442"/>
        <v>7.2580645161290328E-2</v>
      </c>
      <c r="O3531" s="71">
        <v>3673406.52</v>
      </c>
      <c r="P3531" s="57">
        <f t="shared" si="443"/>
        <v>1.3881170136934996E-3</v>
      </c>
      <c r="Q3531" s="68">
        <v>18</v>
      </c>
      <c r="R3531" s="68">
        <v>21</v>
      </c>
      <c r="S3531" s="72">
        <f t="shared" si="444"/>
        <v>40.655221469555492</v>
      </c>
    </row>
    <row r="3532" spans="1:19" x14ac:dyDescent="0.25">
      <c r="A3532" s="68">
        <f t="shared" si="447"/>
        <v>3530</v>
      </c>
      <c r="B3532" s="68" t="s">
        <v>379</v>
      </c>
      <c r="C3532" s="68" t="s">
        <v>380</v>
      </c>
      <c r="D3532" s="68" t="s">
        <v>2399</v>
      </c>
      <c r="E3532" s="68" t="str">
        <f t="shared" si="445"/>
        <v>AD</v>
      </c>
      <c r="F3532" s="68">
        <v>7000997</v>
      </c>
      <c r="G3532" s="68">
        <f t="shared" si="446"/>
        <v>229</v>
      </c>
      <c r="H3532" s="68">
        <f t="shared" si="448"/>
        <v>3</v>
      </c>
      <c r="I3532" s="68" t="str">
        <f t="shared" si="441"/>
        <v>229_3_AD</v>
      </c>
      <c r="J3532" s="60">
        <v>14.5507118044713</v>
      </c>
      <c r="K3532" s="60">
        <v>61.6567603989402</v>
      </c>
      <c r="L3532" s="60">
        <v>72.969609929907705</v>
      </c>
      <c r="M3532" s="68">
        <v>2848</v>
      </c>
      <c r="N3532" s="70">
        <f t="shared" si="442"/>
        <v>0.76464937560038426</v>
      </c>
      <c r="O3532" s="71">
        <v>2471174663.0815601</v>
      </c>
      <c r="P3532" s="57">
        <f t="shared" si="443"/>
        <v>0.91648033582110733</v>
      </c>
      <c r="Q3532" s="68">
        <v>796</v>
      </c>
      <c r="R3532" s="68">
        <v>4378</v>
      </c>
      <c r="S3532" s="72">
        <f t="shared" si="444"/>
        <v>49.725694044439734</v>
      </c>
    </row>
    <row r="3533" spans="1:19" x14ac:dyDescent="0.25">
      <c r="A3533" s="68">
        <f t="shared" si="447"/>
        <v>3531</v>
      </c>
      <c r="B3533" s="68" t="s">
        <v>379</v>
      </c>
      <c r="C3533" s="68" t="s">
        <v>380</v>
      </c>
      <c r="D3533" s="68" t="s">
        <v>2456</v>
      </c>
      <c r="E3533" s="68" t="str">
        <f t="shared" si="445"/>
        <v>AR</v>
      </c>
      <c r="F3533" s="68">
        <v>7000997</v>
      </c>
      <c r="G3533" s="68">
        <f t="shared" si="446"/>
        <v>229</v>
      </c>
      <c r="H3533" s="68">
        <f t="shared" si="448"/>
        <v>3</v>
      </c>
      <c r="I3533" s="68" t="str">
        <f t="shared" si="441"/>
        <v>229_3_AR</v>
      </c>
      <c r="J3533" s="60">
        <v>57.858007079528697</v>
      </c>
      <c r="K3533" s="60">
        <v>61.364856016964303</v>
      </c>
      <c r="L3533" s="60">
        <v>61.501370566293801</v>
      </c>
      <c r="M3533" s="68">
        <v>6</v>
      </c>
      <c r="N3533" s="70">
        <f t="shared" si="442"/>
        <v>3.8424591738712775E-3</v>
      </c>
      <c r="O3533" s="71">
        <v>3825546.48</v>
      </c>
      <c r="P3533" s="57">
        <f t="shared" si="443"/>
        <v>1.4187739033863424E-3</v>
      </c>
      <c r="Q3533" s="68">
        <v>4</v>
      </c>
      <c r="R3533" s="68">
        <v>6</v>
      </c>
      <c r="S3533" s="72">
        <f t="shared" si="444"/>
        <v>60.241411220928931</v>
      </c>
    </row>
    <row r="3534" spans="1:19" x14ac:dyDescent="0.25">
      <c r="A3534" s="68">
        <f t="shared" si="447"/>
        <v>3532</v>
      </c>
      <c r="B3534" s="68" t="s">
        <v>379</v>
      </c>
      <c r="C3534" s="68" t="s">
        <v>380</v>
      </c>
      <c r="D3534" s="68" t="s">
        <v>3088</v>
      </c>
      <c r="E3534" s="68" t="str">
        <f t="shared" si="445"/>
        <v>SERV</v>
      </c>
      <c r="F3534" s="68">
        <v>7000997</v>
      </c>
      <c r="G3534" s="68">
        <f t="shared" si="446"/>
        <v>229</v>
      </c>
      <c r="H3534" s="68">
        <f t="shared" si="448"/>
        <v>3</v>
      </c>
      <c r="I3534" s="68" t="str">
        <f t="shared" si="441"/>
        <v>229_3_SERV</v>
      </c>
      <c r="J3534" s="60">
        <v>16.647894979918799</v>
      </c>
      <c r="K3534" s="60">
        <v>62.781928980054303</v>
      </c>
      <c r="L3534" s="60">
        <v>64.114936151225905</v>
      </c>
      <c r="M3534" s="68">
        <v>578</v>
      </c>
      <c r="N3534" s="70">
        <f t="shared" si="442"/>
        <v>0.23150816522574447</v>
      </c>
      <c r="O3534" s="71">
        <v>221374787.80000001</v>
      </c>
      <c r="P3534" s="57">
        <f t="shared" si="443"/>
        <v>8.210089027550628E-2</v>
      </c>
      <c r="Q3534" s="68">
        <v>241</v>
      </c>
      <c r="R3534" s="68">
        <v>593</v>
      </c>
      <c r="S3534" s="72">
        <f t="shared" si="444"/>
        <v>47.848253370399675</v>
      </c>
    </row>
    <row r="3535" spans="1:19" x14ac:dyDescent="0.25">
      <c r="A3535" s="68">
        <f t="shared" si="447"/>
        <v>3533</v>
      </c>
      <c r="B3535" s="68" t="s">
        <v>379</v>
      </c>
      <c r="C3535" s="68" t="s">
        <v>1615</v>
      </c>
      <c r="D3535" s="68" t="s">
        <v>2399</v>
      </c>
      <c r="E3535" s="68" t="str">
        <f t="shared" si="445"/>
        <v>AD</v>
      </c>
      <c r="F3535" s="68">
        <v>7000999</v>
      </c>
      <c r="G3535" s="68">
        <f t="shared" si="446"/>
        <v>229</v>
      </c>
      <c r="H3535" s="68">
        <f t="shared" si="448"/>
        <v>4</v>
      </c>
      <c r="I3535" s="68" t="str">
        <f t="shared" si="441"/>
        <v>229_4_AD</v>
      </c>
      <c r="J3535" s="60">
        <v>4.6851024597018496</v>
      </c>
      <c r="K3535" s="60">
        <v>52.993581449309602</v>
      </c>
      <c r="L3535" s="60">
        <v>74.069777978926297</v>
      </c>
      <c r="M3535" s="68">
        <v>770</v>
      </c>
      <c r="N3535" s="70">
        <f t="shared" si="442"/>
        <v>0.79184735472679968</v>
      </c>
      <c r="O3535" s="71">
        <v>7835858159.3967505</v>
      </c>
      <c r="P3535" s="57">
        <f t="shared" si="443"/>
        <v>0.63913796695948966</v>
      </c>
      <c r="Q3535" s="68">
        <v>913</v>
      </c>
      <c r="R3535" s="68">
        <v>2424</v>
      </c>
      <c r="S3535" s="72">
        <f t="shared" si="444"/>
        <v>43.916153962645922</v>
      </c>
    </row>
    <row r="3536" spans="1:19" x14ac:dyDescent="0.25">
      <c r="A3536" s="68">
        <f t="shared" si="447"/>
        <v>3534</v>
      </c>
      <c r="B3536" s="68" t="s">
        <v>379</v>
      </c>
      <c r="C3536" s="68" t="s">
        <v>1615</v>
      </c>
      <c r="D3536" s="68" t="s">
        <v>2456</v>
      </c>
      <c r="E3536" s="68" t="str">
        <f t="shared" si="445"/>
        <v>AR</v>
      </c>
      <c r="F3536" s="68">
        <v>7000999</v>
      </c>
      <c r="G3536" s="68">
        <f t="shared" si="446"/>
        <v>229</v>
      </c>
      <c r="H3536" s="68">
        <f t="shared" si="448"/>
        <v>4</v>
      </c>
      <c r="I3536" s="68" t="str">
        <f t="shared" si="441"/>
        <v>229_4_AR</v>
      </c>
      <c r="J3536" s="60">
        <v>29.2398909622869</v>
      </c>
      <c r="K3536" s="60">
        <v>38.975405461406602</v>
      </c>
      <c r="L3536" s="60">
        <v>49.191799193690201</v>
      </c>
      <c r="M3536" s="68">
        <v>5</v>
      </c>
      <c r="N3536" s="70">
        <f t="shared" si="442"/>
        <v>4.3365134431916736E-3</v>
      </c>
      <c r="O3536" s="71">
        <v>151288913.58000001</v>
      </c>
      <c r="P3536" s="57">
        <f t="shared" si="443"/>
        <v>1.2339999867541661E-2</v>
      </c>
      <c r="Q3536" s="68">
        <v>5</v>
      </c>
      <c r="R3536" s="68">
        <v>5</v>
      </c>
      <c r="S3536" s="72">
        <f t="shared" si="444"/>
        <v>39.135698539127901</v>
      </c>
    </row>
    <row r="3537" spans="1:19" x14ac:dyDescent="0.25">
      <c r="A3537" s="68">
        <f t="shared" si="447"/>
        <v>3535</v>
      </c>
      <c r="B3537" s="68" t="s">
        <v>379</v>
      </c>
      <c r="C3537" s="68" t="s">
        <v>1615</v>
      </c>
      <c r="D3537" s="68" t="s">
        <v>3088</v>
      </c>
      <c r="E3537" s="68" t="str">
        <f t="shared" si="445"/>
        <v>SERV</v>
      </c>
      <c r="F3537" s="68">
        <v>7000999</v>
      </c>
      <c r="G3537" s="68">
        <f t="shared" si="446"/>
        <v>229</v>
      </c>
      <c r="H3537" s="68">
        <f t="shared" si="448"/>
        <v>4</v>
      </c>
      <c r="I3537" s="68" t="str">
        <f t="shared" si="441"/>
        <v>229_4_SERV</v>
      </c>
      <c r="J3537" s="60">
        <v>21.175012092487599</v>
      </c>
      <c r="K3537" s="60">
        <v>55.407209476929303</v>
      </c>
      <c r="L3537" s="60">
        <v>66.377777823235903</v>
      </c>
      <c r="M3537" s="68">
        <v>432</v>
      </c>
      <c r="N3537" s="70">
        <f t="shared" si="442"/>
        <v>0.20381613183000868</v>
      </c>
      <c r="O3537" s="71">
        <v>4272894677.7481098</v>
      </c>
      <c r="P3537" s="57">
        <f t="shared" si="443"/>
        <v>0.34852203317296859</v>
      </c>
      <c r="Q3537" s="68">
        <v>235</v>
      </c>
      <c r="R3537" s="68">
        <v>479</v>
      </c>
      <c r="S3537" s="72">
        <f t="shared" si="444"/>
        <v>47.65333313088427</v>
      </c>
    </row>
    <row r="3538" spans="1:19" x14ac:dyDescent="0.25">
      <c r="A3538" s="68">
        <f t="shared" si="447"/>
        <v>3536</v>
      </c>
      <c r="B3538" s="68" t="s">
        <v>1459</v>
      </c>
      <c r="C3538" s="68" t="s">
        <v>1460</v>
      </c>
      <c r="D3538" s="68" t="s">
        <v>2399</v>
      </c>
      <c r="E3538" s="68" t="str">
        <f t="shared" si="445"/>
        <v>AD</v>
      </c>
      <c r="F3538" s="68">
        <v>27000002</v>
      </c>
      <c r="G3538" s="68">
        <f t="shared" si="446"/>
        <v>230</v>
      </c>
      <c r="H3538" s="68">
        <f t="shared" si="448"/>
        <v>1</v>
      </c>
      <c r="I3538" s="68" t="str">
        <f t="shared" si="441"/>
        <v>230_1_AD</v>
      </c>
      <c r="J3538" s="60">
        <v>22.363416629580598</v>
      </c>
      <c r="K3538" s="60">
        <v>41.907189793001798</v>
      </c>
      <c r="L3538" s="60">
        <v>80.188487635269198</v>
      </c>
      <c r="M3538" s="68">
        <v>461</v>
      </c>
      <c r="N3538" s="70">
        <f t="shared" si="442"/>
        <v>0.16705444392740809</v>
      </c>
      <c r="O3538" s="71">
        <v>329673204.65803999</v>
      </c>
      <c r="P3538" s="57">
        <f t="shared" si="443"/>
        <v>0.16949850624628096</v>
      </c>
      <c r="Q3538" s="68">
        <v>359</v>
      </c>
      <c r="R3538" s="68">
        <v>684</v>
      </c>
      <c r="S3538" s="72">
        <f t="shared" si="444"/>
        <v>48.153031352617198</v>
      </c>
    </row>
    <row r="3539" spans="1:19" x14ac:dyDescent="0.25">
      <c r="A3539" s="68">
        <f t="shared" si="447"/>
        <v>3537</v>
      </c>
      <c r="B3539" s="68" t="s">
        <v>1459</v>
      </c>
      <c r="C3539" s="68" t="s">
        <v>1460</v>
      </c>
      <c r="D3539" s="68" t="s">
        <v>2456</v>
      </c>
      <c r="E3539" s="68" t="str">
        <f t="shared" si="445"/>
        <v>AR</v>
      </c>
      <c r="F3539" s="68">
        <v>27000002</v>
      </c>
      <c r="G3539" s="68">
        <f t="shared" si="446"/>
        <v>230</v>
      </c>
      <c r="H3539" s="68">
        <f t="shared" si="448"/>
        <v>1</v>
      </c>
      <c r="I3539" s="68" t="str">
        <f t="shared" si="441"/>
        <v>230_1_AR</v>
      </c>
      <c r="J3539" s="60">
        <v>43.095330888011603</v>
      </c>
      <c r="K3539" s="60">
        <v>23.611133784997101</v>
      </c>
      <c r="L3539" s="60">
        <v>66.603241631789501</v>
      </c>
      <c r="M3539" s="68">
        <v>5</v>
      </c>
      <c r="N3539" s="70">
        <f t="shared" si="442"/>
        <v>1.8613308515588647E-3</v>
      </c>
      <c r="O3539" s="71">
        <v>9744705.3399999999</v>
      </c>
      <c r="P3539" s="57">
        <f t="shared" si="443"/>
        <v>5.0101524042678244E-3</v>
      </c>
      <c r="Q3539" s="68">
        <v>4</v>
      </c>
      <c r="R3539" s="68">
        <v>6</v>
      </c>
      <c r="S3539" s="72">
        <f t="shared" si="444"/>
        <v>44.436568768266064</v>
      </c>
    </row>
    <row r="3540" spans="1:19" x14ac:dyDescent="0.25">
      <c r="A3540" s="68">
        <f t="shared" si="447"/>
        <v>3538</v>
      </c>
      <c r="B3540" s="68" t="s">
        <v>1459</v>
      </c>
      <c r="C3540" s="68" t="s">
        <v>1460</v>
      </c>
      <c r="D3540" s="68" t="s">
        <v>2860</v>
      </c>
      <c r="E3540" s="68" t="str">
        <f t="shared" si="445"/>
        <v>OP</v>
      </c>
      <c r="F3540" s="68">
        <v>27000002</v>
      </c>
      <c r="G3540" s="68">
        <f t="shared" si="446"/>
        <v>230</v>
      </c>
      <c r="H3540" s="68">
        <f t="shared" si="448"/>
        <v>1</v>
      </c>
      <c r="I3540" s="68" t="str">
        <f t="shared" si="441"/>
        <v>230_1_OP</v>
      </c>
      <c r="J3540" s="60">
        <v>55.078985377056902</v>
      </c>
      <c r="K3540" s="60">
        <v>40.354648694767498</v>
      </c>
      <c r="L3540" s="60">
        <v>39.246846996834499</v>
      </c>
      <c r="M3540" s="68">
        <v>5</v>
      </c>
      <c r="N3540" s="70">
        <f t="shared" si="442"/>
        <v>2.3266635644485808E-3</v>
      </c>
      <c r="O3540" s="71">
        <v>2353849.17</v>
      </c>
      <c r="P3540" s="57">
        <f t="shared" si="443"/>
        <v>1.2102103313427969E-3</v>
      </c>
      <c r="Q3540" s="68">
        <v>5</v>
      </c>
      <c r="R3540" s="68">
        <v>5</v>
      </c>
      <c r="S3540" s="72">
        <f t="shared" si="444"/>
        <v>44.893493689552969</v>
      </c>
    </row>
    <row r="3541" spans="1:19" x14ac:dyDescent="0.25">
      <c r="A3541" s="68">
        <f t="shared" si="447"/>
        <v>3539</v>
      </c>
      <c r="B3541" s="68" t="s">
        <v>1459</v>
      </c>
      <c r="C3541" s="68" t="s">
        <v>1460</v>
      </c>
      <c r="D3541" s="68" t="s">
        <v>3088</v>
      </c>
      <c r="E3541" s="68" t="str">
        <f t="shared" si="445"/>
        <v>SERV</v>
      </c>
      <c r="F3541" s="68">
        <v>27000002</v>
      </c>
      <c r="G3541" s="68">
        <f t="shared" si="446"/>
        <v>230</v>
      </c>
      <c r="H3541" s="68">
        <f t="shared" si="448"/>
        <v>1</v>
      </c>
      <c r="I3541" s="68" t="str">
        <f t="shared" si="441"/>
        <v>230_1_SERV</v>
      </c>
      <c r="J3541" s="60">
        <v>12.0091427233343</v>
      </c>
      <c r="K3541" s="60">
        <v>39.310368958153802</v>
      </c>
      <c r="L3541" s="60">
        <v>63.961523786517901</v>
      </c>
      <c r="M3541" s="68">
        <v>1682</v>
      </c>
      <c r="N3541" s="70">
        <f t="shared" si="442"/>
        <v>0.44206607724523034</v>
      </c>
      <c r="O3541" s="71">
        <v>830410849.00395596</v>
      </c>
      <c r="P3541" s="57">
        <f t="shared" si="443"/>
        <v>0.42694825205122672</v>
      </c>
      <c r="Q3541" s="68">
        <v>950</v>
      </c>
      <c r="R3541" s="68">
        <v>1699</v>
      </c>
      <c r="S3541" s="72">
        <f t="shared" si="444"/>
        <v>38.427011822668668</v>
      </c>
    </row>
    <row r="3542" spans="1:19" x14ac:dyDescent="0.25">
      <c r="A3542" s="68">
        <f t="shared" si="447"/>
        <v>3540</v>
      </c>
      <c r="B3542" s="68" t="s">
        <v>1459</v>
      </c>
      <c r="C3542" s="68" t="s">
        <v>1460</v>
      </c>
      <c r="D3542" s="68" t="s">
        <v>2893</v>
      </c>
      <c r="E3542" s="68" t="str">
        <f t="shared" si="445"/>
        <v>SOP</v>
      </c>
      <c r="F3542" s="68">
        <v>27000002</v>
      </c>
      <c r="G3542" s="68">
        <f t="shared" si="446"/>
        <v>230</v>
      </c>
      <c r="H3542" s="68">
        <f t="shared" si="448"/>
        <v>1</v>
      </c>
      <c r="I3542" s="68" t="str">
        <f t="shared" si="441"/>
        <v>230_1_SOP</v>
      </c>
      <c r="J3542" s="60">
        <v>17.305319402445502</v>
      </c>
      <c r="K3542" s="60">
        <v>40.469945516922401</v>
      </c>
      <c r="L3542" s="60">
        <v>61.927027410762399</v>
      </c>
      <c r="M3542" s="68">
        <v>2017</v>
      </c>
      <c r="N3542" s="70">
        <f t="shared" si="442"/>
        <v>0.38669148441135409</v>
      </c>
      <c r="O3542" s="71">
        <v>772809191.21899998</v>
      </c>
      <c r="P3542" s="57">
        <f t="shared" si="443"/>
        <v>0.39733287896688169</v>
      </c>
      <c r="Q3542" s="68">
        <v>831</v>
      </c>
      <c r="R3542" s="68">
        <v>2018</v>
      </c>
      <c r="S3542" s="72">
        <f t="shared" si="444"/>
        <v>39.900764110043433</v>
      </c>
    </row>
    <row r="3543" spans="1:19" x14ac:dyDescent="0.25">
      <c r="A3543" s="68">
        <f t="shared" si="447"/>
        <v>3541</v>
      </c>
      <c r="B3543" s="68" t="s">
        <v>1592</v>
      </c>
      <c r="C3543" s="68" t="s">
        <v>1593</v>
      </c>
      <c r="D3543" s="68" t="s">
        <v>2399</v>
      </c>
      <c r="E3543" s="68" t="str">
        <f t="shared" si="445"/>
        <v>AD</v>
      </c>
      <c r="F3543" s="68">
        <v>13000999</v>
      </c>
      <c r="G3543" s="68">
        <f t="shared" si="446"/>
        <v>231</v>
      </c>
      <c r="H3543" s="68">
        <f t="shared" si="448"/>
        <v>1</v>
      </c>
      <c r="I3543" s="68" t="str">
        <f t="shared" si="441"/>
        <v>231_1_AD</v>
      </c>
      <c r="J3543" s="60">
        <v>14.5866924679609</v>
      </c>
      <c r="K3543" s="60">
        <v>72.034496394365604</v>
      </c>
      <c r="L3543" s="60">
        <v>82.571839586989697</v>
      </c>
      <c r="M3543" s="68">
        <v>6503</v>
      </c>
      <c r="N3543" s="70">
        <f t="shared" si="442"/>
        <v>0.75370370370370365</v>
      </c>
      <c r="O3543" s="71">
        <v>7530776397.5385599</v>
      </c>
      <c r="P3543" s="57">
        <f t="shared" si="443"/>
        <v>0.9075814818115846</v>
      </c>
      <c r="Q3543" s="68">
        <v>1221</v>
      </c>
      <c r="R3543" s="68">
        <v>7831</v>
      </c>
      <c r="S3543" s="72">
        <f t="shared" si="444"/>
        <v>56.397676149772074</v>
      </c>
    </row>
    <row r="3544" spans="1:19" x14ac:dyDescent="0.25">
      <c r="A3544" s="68">
        <f t="shared" si="447"/>
        <v>3542</v>
      </c>
      <c r="B3544" s="68" t="s">
        <v>1592</v>
      </c>
      <c r="C3544" s="68" t="s">
        <v>1593</v>
      </c>
      <c r="D3544" s="68" t="s">
        <v>2456</v>
      </c>
      <c r="E3544" s="68" t="str">
        <f t="shared" si="445"/>
        <v>AR</v>
      </c>
      <c r="F3544" s="68">
        <v>13000999</v>
      </c>
      <c r="G3544" s="68">
        <f t="shared" si="446"/>
        <v>231</v>
      </c>
      <c r="H3544" s="68">
        <f t="shared" si="448"/>
        <v>1</v>
      </c>
      <c r="I3544" s="68" t="str">
        <f t="shared" si="441"/>
        <v>231_1_AR</v>
      </c>
      <c r="J3544" s="60">
        <v>26.680864705843501</v>
      </c>
      <c r="K3544" s="60">
        <v>67.628890577221298</v>
      </c>
      <c r="L3544" s="60">
        <v>71.358508825554793</v>
      </c>
      <c r="M3544" s="68">
        <v>13</v>
      </c>
      <c r="N3544" s="70">
        <f t="shared" si="442"/>
        <v>7.4074074074074077E-3</v>
      </c>
      <c r="O3544" s="71">
        <v>4288405.9000000004</v>
      </c>
      <c r="P3544" s="57">
        <f t="shared" si="443"/>
        <v>5.1682291119461087E-4</v>
      </c>
      <c r="Q3544" s="68">
        <v>12</v>
      </c>
      <c r="R3544" s="68">
        <v>13</v>
      </c>
      <c r="S3544" s="72">
        <f t="shared" si="444"/>
        <v>55.222754702873203</v>
      </c>
    </row>
    <row r="3545" spans="1:19" x14ac:dyDescent="0.25">
      <c r="A3545" s="68">
        <f t="shared" si="447"/>
        <v>3543</v>
      </c>
      <c r="B3545" s="68" t="s">
        <v>1592</v>
      </c>
      <c r="C3545" s="68" t="s">
        <v>1593</v>
      </c>
      <c r="D3545" s="68" t="s">
        <v>3088</v>
      </c>
      <c r="E3545" s="68" t="str">
        <f t="shared" si="445"/>
        <v>SERV</v>
      </c>
      <c r="F3545" s="68">
        <v>13000999</v>
      </c>
      <c r="G3545" s="68">
        <f t="shared" si="446"/>
        <v>231</v>
      </c>
      <c r="H3545" s="68">
        <f t="shared" si="448"/>
        <v>1</v>
      </c>
      <c r="I3545" s="68" t="str">
        <f t="shared" si="441"/>
        <v>231_1_SERV</v>
      </c>
      <c r="J3545" s="60">
        <v>20.0126340643804</v>
      </c>
      <c r="K3545" s="60">
        <v>65.599444629815906</v>
      </c>
      <c r="L3545" s="60">
        <v>69.618282159215099</v>
      </c>
      <c r="M3545" s="68">
        <v>803</v>
      </c>
      <c r="N3545" s="70">
        <f t="shared" si="442"/>
        <v>0.2388888888888889</v>
      </c>
      <c r="O3545" s="71">
        <v>762566371.78848398</v>
      </c>
      <c r="P3545" s="57">
        <f t="shared" si="443"/>
        <v>9.1901695277220891E-2</v>
      </c>
      <c r="Q3545" s="68">
        <v>387</v>
      </c>
      <c r="R3545" s="68">
        <v>822</v>
      </c>
      <c r="S3545" s="72">
        <f t="shared" si="444"/>
        <v>51.743453617803802</v>
      </c>
    </row>
    <row r="3546" spans="1:19" x14ac:dyDescent="0.25">
      <c r="A3546" s="68">
        <f t="shared" si="447"/>
        <v>3544</v>
      </c>
      <c r="B3546" s="68" t="s">
        <v>1592</v>
      </c>
      <c r="C3546" s="68" t="s">
        <v>2853</v>
      </c>
      <c r="D3546" s="68" t="s">
        <v>2860</v>
      </c>
      <c r="E3546" s="68" t="str">
        <f t="shared" si="445"/>
        <v>OP</v>
      </c>
      <c r="F3546" s="68">
        <v>13000998</v>
      </c>
      <c r="G3546" s="68">
        <f t="shared" si="446"/>
        <v>231</v>
      </c>
      <c r="H3546" s="68">
        <f t="shared" si="448"/>
        <v>2</v>
      </c>
      <c r="I3546" s="68" t="str">
        <f t="shared" si="441"/>
        <v>231_2_OP</v>
      </c>
      <c r="J3546" s="60">
        <v>87.0600463239969</v>
      </c>
      <c r="K3546" s="60">
        <v>57.0329802200893</v>
      </c>
      <c r="L3546" s="60">
        <v>9.9108199486955701</v>
      </c>
      <c r="M3546" s="68">
        <v>8</v>
      </c>
      <c r="N3546" s="70">
        <f t="shared" si="442"/>
        <v>1</v>
      </c>
      <c r="O3546" s="71">
        <v>2688063853.04</v>
      </c>
      <c r="P3546" s="57">
        <f t="shared" si="443"/>
        <v>1</v>
      </c>
      <c r="Q3546" s="68">
        <v>5</v>
      </c>
      <c r="R3546" s="68">
        <v>8</v>
      </c>
      <c r="S3546" s="72">
        <f t="shared" si="444"/>
        <v>51.334615497593923</v>
      </c>
    </row>
    <row r="3547" spans="1:19" x14ac:dyDescent="0.25">
      <c r="A3547" s="68">
        <f t="shared" si="447"/>
        <v>3545</v>
      </c>
      <c r="B3547" s="68" t="s">
        <v>68</v>
      </c>
      <c r="C3547" s="68" t="s">
        <v>2965</v>
      </c>
      <c r="D3547" s="68" t="s">
        <v>3088</v>
      </c>
      <c r="E3547" s="68" t="str">
        <f t="shared" si="445"/>
        <v>SERV</v>
      </c>
      <c r="F3547" s="68">
        <v>16000982</v>
      </c>
      <c r="G3547" s="68">
        <f t="shared" si="446"/>
        <v>232</v>
      </c>
      <c r="H3547" s="68">
        <f t="shared" si="448"/>
        <v>1</v>
      </c>
      <c r="I3547" s="68" t="str">
        <f t="shared" si="441"/>
        <v>232_1_SERV</v>
      </c>
      <c r="J3547" s="60">
        <v>30.4619187866145</v>
      </c>
      <c r="K3547" s="60">
        <v>67.163154253076101</v>
      </c>
      <c r="L3547" s="60">
        <v>58.661011944657503</v>
      </c>
      <c r="M3547" s="68">
        <v>22</v>
      </c>
      <c r="N3547" s="70">
        <f t="shared" si="442"/>
        <v>1</v>
      </c>
      <c r="O3547" s="71">
        <v>1747634.26</v>
      </c>
      <c r="P3547" s="57">
        <f t="shared" si="443"/>
        <v>1</v>
      </c>
      <c r="Q3547" s="68">
        <v>10</v>
      </c>
      <c r="R3547" s="68">
        <v>24</v>
      </c>
      <c r="S3547" s="72">
        <f t="shared" si="444"/>
        <v>52.095361661449374</v>
      </c>
    </row>
    <row r="3548" spans="1:19" x14ac:dyDescent="0.25">
      <c r="A3548" s="68">
        <f t="shared" si="447"/>
        <v>3546</v>
      </c>
      <c r="B3548" s="68" t="s">
        <v>68</v>
      </c>
      <c r="C3548" s="68" t="s">
        <v>2032</v>
      </c>
      <c r="D3548" s="68" t="s">
        <v>2399</v>
      </c>
      <c r="E3548" s="68" t="str">
        <f t="shared" si="445"/>
        <v>AD</v>
      </c>
      <c r="F3548" s="68">
        <v>16000989</v>
      </c>
      <c r="G3548" s="68">
        <f t="shared" si="446"/>
        <v>232</v>
      </c>
      <c r="H3548" s="68">
        <f t="shared" si="448"/>
        <v>2</v>
      </c>
      <c r="I3548" s="68" t="str">
        <f t="shared" si="441"/>
        <v>232_2_AD</v>
      </c>
      <c r="J3548" s="60">
        <v>24.457638856441498</v>
      </c>
      <c r="K3548" s="60">
        <v>55.102723715472798</v>
      </c>
      <c r="L3548" s="60">
        <v>71.281447183717503</v>
      </c>
      <c r="M3548" s="68">
        <v>28</v>
      </c>
      <c r="N3548" s="70">
        <f t="shared" si="442"/>
        <v>0.52272727272727271</v>
      </c>
      <c r="O3548" s="71">
        <v>1081630.33</v>
      </c>
      <c r="P3548" s="57">
        <f t="shared" si="443"/>
        <v>0.26143225249532698</v>
      </c>
      <c r="Q3548" s="68">
        <v>23</v>
      </c>
      <c r="R3548" s="68">
        <v>28</v>
      </c>
      <c r="S3548" s="72">
        <f t="shared" si="444"/>
        <v>50.280603251877267</v>
      </c>
    </row>
    <row r="3549" spans="1:19" x14ac:dyDescent="0.25">
      <c r="A3549" s="68">
        <f t="shared" si="447"/>
        <v>3547</v>
      </c>
      <c r="B3549" s="68" t="s">
        <v>68</v>
      </c>
      <c r="C3549" s="68" t="s">
        <v>2032</v>
      </c>
      <c r="D3549" s="68" t="s">
        <v>3088</v>
      </c>
      <c r="E3549" s="68" t="str">
        <f t="shared" si="445"/>
        <v>SERV</v>
      </c>
      <c r="F3549" s="68">
        <v>16000989</v>
      </c>
      <c r="G3549" s="68">
        <f t="shared" si="446"/>
        <v>232</v>
      </c>
      <c r="H3549" s="68">
        <f t="shared" si="448"/>
        <v>2</v>
      </c>
      <c r="I3549" s="68" t="str">
        <f t="shared" si="441"/>
        <v>232_2_SERV</v>
      </c>
      <c r="J3549" s="60">
        <v>25.733734966264901</v>
      </c>
      <c r="K3549" s="60">
        <v>57.012284161590699</v>
      </c>
      <c r="L3549" s="60">
        <v>53.185236643052598</v>
      </c>
      <c r="M3549" s="68">
        <v>45</v>
      </c>
      <c r="N3549" s="70">
        <f t="shared" si="442"/>
        <v>0.47727272727272729</v>
      </c>
      <c r="O3549" s="71">
        <v>3055695.19</v>
      </c>
      <c r="P3549" s="57">
        <f t="shared" si="443"/>
        <v>0.73856774750467302</v>
      </c>
      <c r="Q3549" s="68">
        <v>21</v>
      </c>
      <c r="R3549" s="68">
        <v>45</v>
      </c>
      <c r="S3549" s="72">
        <f t="shared" si="444"/>
        <v>45.310418590302731</v>
      </c>
    </row>
    <row r="3550" spans="1:19" x14ac:dyDescent="0.25">
      <c r="A3550" s="68">
        <f t="shared" si="447"/>
        <v>3548</v>
      </c>
      <c r="B3550" s="68" t="s">
        <v>68</v>
      </c>
      <c r="C3550" s="68" t="s">
        <v>984</v>
      </c>
      <c r="D3550" s="68" t="s">
        <v>2399</v>
      </c>
      <c r="E3550" s="68" t="str">
        <f t="shared" si="445"/>
        <v>AD</v>
      </c>
      <c r="F3550" s="68">
        <v>16000986</v>
      </c>
      <c r="G3550" s="68">
        <f t="shared" si="446"/>
        <v>232</v>
      </c>
      <c r="H3550" s="68">
        <f t="shared" si="448"/>
        <v>3</v>
      </c>
      <c r="I3550" s="68" t="str">
        <f t="shared" si="441"/>
        <v>232_3_AD</v>
      </c>
      <c r="J3550" s="60">
        <v>23.831366950318198</v>
      </c>
      <c r="K3550" s="60">
        <v>75.254923347777506</v>
      </c>
      <c r="L3550" s="60">
        <v>52.678044323731299</v>
      </c>
      <c r="M3550" s="68">
        <v>28</v>
      </c>
      <c r="N3550" s="70">
        <f t="shared" si="442"/>
        <v>0.39393939393939392</v>
      </c>
      <c r="O3550" s="71">
        <v>1538328.42</v>
      </c>
      <c r="P3550" s="57">
        <f t="shared" si="443"/>
        <v>0.18857589244236819</v>
      </c>
      <c r="Q3550" s="68">
        <v>13</v>
      </c>
      <c r="R3550" s="68">
        <v>28</v>
      </c>
      <c r="S3550" s="72">
        <f t="shared" si="444"/>
        <v>50.588111540608999</v>
      </c>
    </row>
    <row r="3551" spans="1:19" x14ac:dyDescent="0.25">
      <c r="A3551" s="68">
        <f t="shared" si="447"/>
        <v>3549</v>
      </c>
      <c r="B3551" s="68" t="s">
        <v>68</v>
      </c>
      <c r="C3551" s="68" t="s">
        <v>984</v>
      </c>
      <c r="D3551" s="68" t="s">
        <v>2456</v>
      </c>
      <c r="E3551" s="68" t="str">
        <f t="shared" si="445"/>
        <v>AR</v>
      </c>
      <c r="F3551" s="68">
        <v>16000986</v>
      </c>
      <c r="G3551" s="68">
        <f t="shared" si="446"/>
        <v>232</v>
      </c>
      <c r="H3551" s="68">
        <f t="shared" si="448"/>
        <v>3</v>
      </c>
      <c r="I3551" s="68" t="str">
        <f t="shared" si="441"/>
        <v>232_3_AR</v>
      </c>
      <c r="J3551" s="60">
        <v>54.905133941183202</v>
      </c>
      <c r="K3551" s="60">
        <v>79.671863521345102</v>
      </c>
      <c r="L3551" s="60">
        <v>71.9143010325446</v>
      </c>
      <c r="M3551" s="68">
        <v>5</v>
      </c>
      <c r="N3551" s="70">
        <f t="shared" si="442"/>
        <v>0.12121212121212122</v>
      </c>
      <c r="O3551" s="71">
        <v>945623.66</v>
      </c>
      <c r="P3551" s="57">
        <f t="shared" si="443"/>
        <v>0.11591921678149752</v>
      </c>
      <c r="Q3551" s="68">
        <v>4</v>
      </c>
      <c r="R3551" s="68">
        <v>5</v>
      </c>
      <c r="S3551" s="72">
        <f t="shared" si="444"/>
        <v>68.83043283169097</v>
      </c>
    </row>
    <row r="3552" spans="1:19" x14ac:dyDescent="0.25">
      <c r="A3552" s="68">
        <f t="shared" si="447"/>
        <v>3550</v>
      </c>
      <c r="B3552" s="68" t="s">
        <v>68</v>
      </c>
      <c r="C3552" s="68" t="s">
        <v>984</v>
      </c>
      <c r="D3552" s="68" t="s">
        <v>3088</v>
      </c>
      <c r="E3552" s="68" t="str">
        <f t="shared" si="445"/>
        <v>SERV</v>
      </c>
      <c r="F3552" s="68">
        <v>16000986</v>
      </c>
      <c r="G3552" s="68">
        <f t="shared" si="446"/>
        <v>232</v>
      </c>
      <c r="H3552" s="68">
        <f t="shared" si="448"/>
        <v>3</v>
      </c>
      <c r="I3552" s="68" t="str">
        <f t="shared" si="441"/>
        <v>232_3_SERV</v>
      </c>
      <c r="J3552" s="60">
        <v>25.263409640964301</v>
      </c>
      <c r="K3552" s="60">
        <v>80.595947431704403</v>
      </c>
      <c r="L3552" s="60">
        <v>56.916492545980397</v>
      </c>
      <c r="M3552" s="68">
        <v>43</v>
      </c>
      <c r="N3552" s="70">
        <f t="shared" si="442"/>
        <v>0.48484848484848486</v>
      </c>
      <c r="O3552" s="71">
        <v>5673657.0399999898</v>
      </c>
      <c r="P3552" s="57">
        <f t="shared" si="443"/>
        <v>0.69550489077613431</v>
      </c>
      <c r="Q3552" s="68">
        <v>16</v>
      </c>
      <c r="R3552" s="68">
        <v>43</v>
      </c>
      <c r="S3552" s="72">
        <f t="shared" si="444"/>
        <v>54.258616539549699</v>
      </c>
    </row>
    <row r="3553" spans="1:19" x14ac:dyDescent="0.25">
      <c r="A3553" s="68">
        <f t="shared" si="447"/>
        <v>3551</v>
      </c>
      <c r="B3553" s="68" t="s">
        <v>68</v>
      </c>
      <c r="C3553" s="68" t="s">
        <v>1608</v>
      </c>
      <c r="D3553" s="68" t="s">
        <v>2399</v>
      </c>
      <c r="E3553" s="68" t="str">
        <f t="shared" si="445"/>
        <v>AD</v>
      </c>
      <c r="F3553" s="68">
        <v>16000981</v>
      </c>
      <c r="G3553" s="68">
        <f t="shared" si="446"/>
        <v>232</v>
      </c>
      <c r="H3553" s="68">
        <f t="shared" si="448"/>
        <v>4</v>
      </c>
      <c r="I3553" s="68" t="str">
        <f t="shared" si="441"/>
        <v>232_4_AD</v>
      </c>
      <c r="J3553" s="60">
        <v>19.572921896155901</v>
      </c>
      <c r="K3553" s="60">
        <v>25.5155343449462</v>
      </c>
      <c r="L3553" s="60">
        <v>42.173375921032999</v>
      </c>
      <c r="M3553" s="68">
        <v>8</v>
      </c>
      <c r="N3553" s="70">
        <f t="shared" si="442"/>
        <v>1</v>
      </c>
      <c r="O3553" s="71">
        <v>388610.4</v>
      </c>
      <c r="P3553" s="57">
        <f t="shared" si="443"/>
        <v>1</v>
      </c>
      <c r="Q3553" s="68">
        <v>8</v>
      </c>
      <c r="R3553" s="68">
        <v>8</v>
      </c>
      <c r="S3553" s="72">
        <f t="shared" si="444"/>
        <v>29.087277387378368</v>
      </c>
    </row>
    <row r="3554" spans="1:19" x14ac:dyDescent="0.25">
      <c r="A3554" s="68">
        <f t="shared" si="447"/>
        <v>3552</v>
      </c>
      <c r="B3554" s="68" t="s">
        <v>68</v>
      </c>
      <c r="C3554" s="68" t="s">
        <v>535</v>
      </c>
      <c r="D3554" s="68" t="s">
        <v>2399</v>
      </c>
      <c r="E3554" s="68" t="str">
        <f t="shared" si="445"/>
        <v>AD</v>
      </c>
      <c r="F3554" s="68">
        <v>16000980</v>
      </c>
      <c r="G3554" s="68">
        <f t="shared" si="446"/>
        <v>232</v>
      </c>
      <c r="H3554" s="68">
        <f t="shared" si="448"/>
        <v>5</v>
      </c>
      <c r="I3554" s="68" t="str">
        <f t="shared" si="441"/>
        <v>232_5_AD</v>
      </c>
      <c r="J3554" s="60">
        <v>14.548484506513701</v>
      </c>
      <c r="K3554" s="60">
        <v>35.479331725717799</v>
      </c>
      <c r="L3554" s="60">
        <v>22.217816516207201</v>
      </c>
      <c r="M3554" s="68">
        <v>27</v>
      </c>
      <c r="N3554" s="70">
        <f t="shared" si="442"/>
        <v>0.41666666666666669</v>
      </c>
      <c r="O3554" s="71">
        <v>3003431.18</v>
      </c>
      <c r="P3554" s="57">
        <f t="shared" si="443"/>
        <v>1.9929078882913717E-2</v>
      </c>
      <c r="Q3554" s="68">
        <v>15</v>
      </c>
      <c r="R3554" s="68">
        <v>27</v>
      </c>
      <c r="S3554" s="72">
        <f t="shared" si="444"/>
        <v>24.081877582812904</v>
      </c>
    </row>
    <row r="3555" spans="1:19" x14ac:dyDescent="0.25">
      <c r="A3555" s="68">
        <f t="shared" si="447"/>
        <v>3553</v>
      </c>
      <c r="B3555" s="68" t="s">
        <v>68</v>
      </c>
      <c r="C3555" s="68" t="s">
        <v>535</v>
      </c>
      <c r="D3555" s="68" t="s">
        <v>2860</v>
      </c>
      <c r="E3555" s="68" t="str">
        <f t="shared" si="445"/>
        <v>OP</v>
      </c>
      <c r="F3555" s="68">
        <v>16000980</v>
      </c>
      <c r="G3555" s="68">
        <f t="shared" si="446"/>
        <v>232</v>
      </c>
      <c r="H3555" s="68">
        <f t="shared" si="448"/>
        <v>5</v>
      </c>
      <c r="I3555" s="68" t="str">
        <f t="shared" si="441"/>
        <v>232_5_OP</v>
      </c>
      <c r="J3555" s="60">
        <v>52.026714815031298</v>
      </c>
      <c r="K3555" s="60">
        <v>35.581914946676797</v>
      </c>
      <c r="L3555" s="60">
        <v>31.318191037878002</v>
      </c>
      <c r="M3555" s="68">
        <v>10</v>
      </c>
      <c r="N3555" s="70">
        <f t="shared" si="442"/>
        <v>0.25</v>
      </c>
      <c r="O3555" s="71">
        <v>145889567.19</v>
      </c>
      <c r="P3555" s="57">
        <f t="shared" si="443"/>
        <v>0.96804105653709382</v>
      </c>
      <c r="Q3555" s="68">
        <v>9</v>
      </c>
      <c r="R3555" s="68">
        <v>10</v>
      </c>
      <c r="S3555" s="72">
        <f t="shared" si="444"/>
        <v>39.64227359986203</v>
      </c>
    </row>
    <row r="3556" spans="1:19" x14ac:dyDescent="0.25">
      <c r="A3556" s="68">
        <f t="shared" si="447"/>
        <v>3554</v>
      </c>
      <c r="B3556" s="68" t="s">
        <v>68</v>
      </c>
      <c r="C3556" s="68" t="s">
        <v>535</v>
      </c>
      <c r="D3556" s="68" t="s">
        <v>3088</v>
      </c>
      <c r="E3556" s="68" t="str">
        <f t="shared" si="445"/>
        <v>SERV</v>
      </c>
      <c r="F3556" s="68">
        <v>16000980</v>
      </c>
      <c r="G3556" s="68">
        <f t="shared" si="446"/>
        <v>232</v>
      </c>
      <c r="H3556" s="68">
        <f t="shared" si="448"/>
        <v>5</v>
      </c>
      <c r="I3556" s="68" t="str">
        <f t="shared" si="441"/>
        <v>232_5_SERV</v>
      </c>
      <c r="J3556" s="60">
        <v>10.80153555175</v>
      </c>
      <c r="K3556" s="60">
        <v>25.656447798338</v>
      </c>
      <c r="L3556" s="60">
        <v>22.649569887957899</v>
      </c>
      <c r="M3556" s="68">
        <v>20</v>
      </c>
      <c r="N3556" s="70">
        <f t="shared" si="442"/>
        <v>0.33333333333333331</v>
      </c>
      <c r="O3556" s="71">
        <v>1812972.42</v>
      </c>
      <c r="P3556" s="57">
        <f t="shared" si="443"/>
        <v>1.2029864579992465E-2</v>
      </c>
      <c r="Q3556" s="68">
        <v>12</v>
      </c>
      <c r="R3556" s="68">
        <v>20</v>
      </c>
      <c r="S3556" s="72">
        <f t="shared" si="444"/>
        <v>19.7025177460153</v>
      </c>
    </row>
    <row r="3557" spans="1:19" x14ac:dyDescent="0.25">
      <c r="A3557" s="68">
        <f t="shared" si="447"/>
        <v>3555</v>
      </c>
      <c r="B3557" s="68" t="s">
        <v>68</v>
      </c>
      <c r="C3557" s="68" t="s">
        <v>2415</v>
      </c>
      <c r="D3557" s="68" t="s">
        <v>2456</v>
      </c>
      <c r="E3557" s="68" t="str">
        <f t="shared" si="445"/>
        <v>AR</v>
      </c>
      <c r="F3557" s="68">
        <v>16000984</v>
      </c>
      <c r="G3557" s="68">
        <f t="shared" si="446"/>
        <v>232</v>
      </c>
      <c r="H3557" s="68">
        <f t="shared" si="448"/>
        <v>6</v>
      </c>
      <c r="I3557" s="68" t="str">
        <f t="shared" si="441"/>
        <v>232_6_AR</v>
      </c>
      <c r="J3557" s="60">
        <v>73.635602831360501</v>
      </c>
      <c r="K3557" s="60">
        <v>40.260658993823597</v>
      </c>
      <c r="L3557" s="60">
        <v>25.8696241270918</v>
      </c>
      <c r="M3557" s="68">
        <v>3</v>
      </c>
      <c r="N3557" s="70">
        <f t="shared" si="442"/>
        <v>1</v>
      </c>
      <c r="O3557" s="71">
        <v>645692</v>
      </c>
      <c r="P3557" s="57">
        <f t="shared" si="443"/>
        <v>1</v>
      </c>
      <c r="Q3557" s="68">
        <v>2</v>
      </c>
      <c r="R3557" s="68">
        <v>3</v>
      </c>
      <c r="S3557" s="72">
        <f t="shared" si="444"/>
        <v>46.588628650758636</v>
      </c>
    </row>
    <row r="3558" spans="1:19" x14ac:dyDescent="0.25">
      <c r="A3558" s="68">
        <f t="shared" si="447"/>
        <v>3556</v>
      </c>
      <c r="B3558" s="68" t="s">
        <v>68</v>
      </c>
      <c r="C3558" s="68" t="s">
        <v>649</v>
      </c>
      <c r="D3558" s="68" t="s">
        <v>2399</v>
      </c>
      <c r="E3558" s="68" t="str">
        <f t="shared" si="445"/>
        <v>AD</v>
      </c>
      <c r="F3558" s="68">
        <v>16000992</v>
      </c>
      <c r="G3558" s="68">
        <f t="shared" si="446"/>
        <v>232</v>
      </c>
      <c r="H3558" s="68">
        <f t="shared" si="448"/>
        <v>7</v>
      </c>
      <c r="I3558" s="68" t="str">
        <f t="shared" si="441"/>
        <v>232_7_AD</v>
      </c>
      <c r="J3558" s="60">
        <v>26.700889528251299</v>
      </c>
      <c r="K3558" s="60">
        <v>40.010450205408098</v>
      </c>
      <c r="L3558" s="60">
        <v>12.434326003400701</v>
      </c>
      <c r="M3558" s="68">
        <v>6</v>
      </c>
      <c r="N3558" s="70">
        <f t="shared" si="442"/>
        <v>0.42857142857142855</v>
      </c>
      <c r="O3558" s="71">
        <v>676210.23</v>
      </c>
      <c r="P3558" s="57">
        <f t="shared" si="443"/>
        <v>0.27190878527130752</v>
      </c>
      <c r="Q3558" s="68">
        <v>6</v>
      </c>
      <c r="R3558" s="68">
        <v>9</v>
      </c>
      <c r="S3558" s="72">
        <f t="shared" si="444"/>
        <v>26.381888579020032</v>
      </c>
    </row>
    <row r="3559" spans="1:19" x14ac:dyDescent="0.25">
      <c r="A3559" s="68">
        <f t="shared" si="447"/>
        <v>3557</v>
      </c>
      <c r="B3559" s="68" t="s">
        <v>68</v>
      </c>
      <c r="C3559" s="68" t="s">
        <v>649</v>
      </c>
      <c r="D3559" s="68" t="s">
        <v>3088</v>
      </c>
      <c r="E3559" s="68" t="str">
        <f t="shared" si="445"/>
        <v>SERV</v>
      </c>
      <c r="F3559" s="68">
        <v>16000992</v>
      </c>
      <c r="G3559" s="68">
        <f t="shared" si="446"/>
        <v>232</v>
      </c>
      <c r="H3559" s="68">
        <f t="shared" si="448"/>
        <v>7</v>
      </c>
      <c r="I3559" s="68" t="str">
        <f t="shared" si="441"/>
        <v>232_7_SERV</v>
      </c>
      <c r="J3559" s="60">
        <v>39.903999822464897</v>
      </c>
      <c r="K3559" s="60">
        <v>59.5464357739097</v>
      </c>
      <c r="L3559" s="60">
        <v>25.991035667963899</v>
      </c>
      <c r="M3559" s="68">
        <v>23</v>
      </c>
      <c r="N3559" s="70">
        <f t="shared" si="442"/>
        <v>0.5714285714285714</v>
      </c>
      <c r="O3559" s="71">
        <v>1810690.77</v>
      </c>
      <c r="P3559" s="57">
        <f t="shared" si="443"/>
        <v>0.72809121472869243</v>
      </c>
      <c r="Q3559" s="68">
        <v>8</v>
      </c>
      <c r="R3559" s="68">
        <v>23</v>
      </c>
      <c r="S3559" s="72">
        <f t="shared" si="444"/>
        <v>41.813823754779499</v>
      </c>
    </row>
    <row r="3560" spans="1:19" x14ac:dyDescent="0.25">
      <c r="A3560" s="68">
        <f t="shared" si="447"/>
        <v>3558</v>
      </c>
      <c r="B3560" s="68" t="s">
        <v>68</v>
      </c>
      <c r="C3560" s="68" t="s">
        <v>69</v>
      </c>
      <c r="D3560" s="68" t="s">
        <v>2399</v>
      </c>
      <c r="E3560" s="68" t="str">
        <f t="shared" si="445"/>
        <v>AD</v>
      </c>
      <c r="F3560" s="68">
        <v>16000997</v>
      </c>
      <c r="G3560" s="68">
        <f t="shared" si="446"/>
        <v>232</v>
      </c>
      <c r="H3560" s="68">
        <f t="shared" si="448"/>
        <v>8</v>
      </c>
      <c r="I3560" s="68" t="str">
        <f t="shared" si="441"/>
        <v>232_8_AD</v>
      </c>
      <c r="J3560" s="60">
        <v>18.814904516954901</v>
      </c>
      <c r="K3560" s="60">
        <v>25.063127245806701</v>
      </c>
      <c r="L3560" s="60">
        <v>62.863080373558901</v>
      </c>
      <c r="M3560" s="68">
        <v>209</v>
      </c>
      <c r="N3560" s="70">
        <f t="shared" si="442"/>
        <v>0.27051671732522797</v>
      </c>
      <c r="O3560" s="71">
        <v>240415349.81270799</v>
      </c>
      <c r="P3560" s="57">
        <f t="shared" si="443"/>
        <v>0.1041617119670698</v>
      </c>
      <c r="Q3560" s="68">
        <v>178</v>
      </c>
      <c r="R3560" s="68">
        <v>433</v>
      </c>
      <c r="S3560" s="72">
        <f t="shared" si="444"/>
        <v>35.580370712106834</v>
      </c>
    </row>
    <row r="3561" spans="1:19" x14ac:dyDescent="0.25">
      <c r="A3561" s="68">
        <f t="shared" si="447"/>
        <v>3559</v>
      </c>
      <c r="B3561" s="68" t="s">
        <v>68</v>
      </c>
      <c r="C3561" s="68" t="s">
        <v>69</v>
      </c>
      <c r="D3561" s="68" t="s">
        <v>2456</v>
      </c>
      <c r="E3561" s="68" t="str">
        <f t="shared" si="445"/>
        <v>AR</v>
      </c>
      <c r="F3561" s="68">
        <v>16000997</v>
      </c>
      <c r="G3561" s="68">
        <f t="shared" si="446"/>
        <v>232</v>
      </c>
      <c r="H3561" s="68">
        <f t="shared" si="448"/>
        <v>8</v>
      </c>
      <c r="I3561" s="68" t="str">
        <f t="shared" si="441"/>
        <v>232_8_AR</v>
      </c>
      <c r="J3561" s="60">
        <v>28.141408844797901</v>
      </c>
      <c r="K3561" s="60">
        <v>22.4271192921371</v>
      </c>
      <c r="L3561" s="60">
        <v>63.256615653443497</v>
      </c>
      <c r="M3561" s="68">
        <v>21</v>
      </c>
      <c r="N3561" s="70">
        <f t="shared" si="442"/>
        <v>2.2796352583586626E-2</v>
      </c>
      <c r="O3561" s="71">
        <v>51780803.170000002</v>
      </c>
      <c r="P3561" s="57">
        <f t="shared" si="443"/>
        <v>2.2434412400950531E-2</v>
      </c>
      <c r="Q3561" s="68">
        <v>15</v>
      </c>
      <c r="R3561" s="68">
        <v>22</v>
      </c>
      <c r="S3561" s="72">
        <f t="shared" si="444"/>
        <v>37.941714596792828</v>
      </c>
    </row>
    <row r="3562" spans="1:19" x14ac:dyDescent="0.25">
      <c r="A3562" s="68">
        <f t="shared" si="447"/>
        <v>3560</v>
      </c>
      <c r="B3562" s="68" t="s">
        <v>68</v>
      </c>
      <c r="C3562" s="68" t="s">
        <v>69</v>
      </c>
      <c r="D3562" s="68" t="s">
        <v>3088</v>
      </c>
      <c r="E3562" s="68" t="str">
        <f t="shared" si="445"/>
        <v>SERV</v>
      </c>
      <c r="F3562" s="68">
        <v>16000997</v>
      </c>
      <c r="G3562" s="68">
        <f t="shared" si="446"/>
        <v>232</v>
      </c>
      <c r="H3562" s="68">
        <f t="shared" si="448"/>
        <v>8</v>
      </c>
      <c r="I3562" s="68" t="str">
        <f t="shared" si="441"/>
        <v>232_8_SERV</v>
      </c>
      <c r="J3562" s="60">
        <v>18.468148117260899</v>
      </c>
      <c r="K3562" s="60">
        <v>24.119849299488301</v>
      </c>
      <c r="L3562" s="60">
        <v>36.901807987869901</v>
      </c>
      <c r="M3562" s="68">
        <v>811</v>
      </c>
      <c r="N3562" s="70">
        <f t="shared" si="442"/>
        <v>0.70060790273556228</v>
      </c>
      <c r="O3562" s="71">
        <v>2014750445.4279399</v>
      </c>
      <c r="P3562" s="57">
        <f t="shared" si="443"/>
        <v>0.87290539371000597</v>
      </c>
      <c r="Q3562" s="68">
        <v>461</v>
      </c>
      <c r="R3562" s="68">
        <v>856</v>
      </c>
      <c r="S3562" s="72">
        <f t="shared" si="444"/>
        <v>26.4966018015397</v>
      </c>
    </row>
    <row r="3563" spans="1:19" x14ac:dyDescent="0.25">
      <c r="A3563" s="68">
        <f t="shared" si="447"/>
        <v>3561</v>
      </c>
      <c r="B3563" s="68" t="s">
        <v>68</v>
      </c>
      <c r="C3563" s="68" t="s">
        <v>69</v>
      </c>
      <c r="D3563" s="68" t="s">
        <v>2893</v>
      </c>
      <c r="E3563" s="68" t="str">
        <f t="shared" si="445"/>
        <v>SOP</v>
      </c>
      <c r="F3563" s="68">
        <v>16000997</v>
      </c>
      <c r="G3563" s="68">
        <f t="shared" si="446"/>
        <v>232</v>
      </c>
      <c r="H3563" s="68">
        <f t="shared" si="448"/>
        <v>8</v>
      </c>
      <c r="I3563" s="68" t="str">
        <f t="shared" si="441"/>
        <v>232_8_SOP</v>
      </c>
      <c r="J3563" s="60">
        <v>36.496051850901097</v>
      </c>
      <c r="K3563" s="60">
        <v>8.2138510437097203</v>
      </c>
      <c r="L3563" s="60">
        <v>32.191182666537401</v>
      </c>
      <c r="M3563" s="68">
        <v>4</v>
      </c>
      <c r="N3563" s="70">
        <f t="shared" si="442"/>
        <v>6.0790273556231003E-3</v>
      </c>
      <c r="O3563" s="71">
        <v>1150544.7</v>
      </c>
      <c r="P3563" s="57">
        <f t="shared" si="443"/>
        <v>4.9848192197378589E-4</v>
      </c>
      <c r="Q3563" s="68">
        <v>4</v>
      </c>
      <c r="R3563" s="68">
        <v>4</v>
      </c>
      <c r="S3563" s="72">
        <f t="shared" si="444"/>
        <v>25.633695187049408</v>
      </c>
    </row>
    <row r="3564" spans="1:19" x14ac:dyDescent="0.25">
      <c r="A3564" s="68">
        <f t="shared" si="447"/>
        <v>3562</v>
      </c>
      <c r="B3564" s="68" t="s">
        <v>68</v>
      </c>
      <c r="C3564" s="68" t="s">
        <v>1138</v>
      </c>
      <c r="D3564" s="68" t="s">
        <v>2399</v>
      </c>
      <c r="E3564" s="68" t="str">
        <f t="shared" si="445"/>
        <v>AD</v>
      </c>
      <c r="F3564" s="68">
        <v>16000988</v>
      </c>
      <c r="G3564" s="68">
        <f t="shared" si="446"/>
        <v>232</v>
      </c>
      <c r="H3564" s="68">
        <f t="shared" si="448"/>
        <v>9</v>
      </c>
      <c r="I3564" s="68" t="str">
        <f t="shared" si="441"/>
        <v>232_9_AD</v>
      </c>
      <c r="J3564" s="60">
        <v>36.170823688919697</v>
      </c>
      <c r="K3564" s="60">
        <v>32.871355399614401</v>
      </c>
      <c r="L3564" s="60">
        <v>37.792820863966902</v>
      </c>
      <c r="M3564" s="68">
        <v>12</v>
      </c>
      <c r="N3564" s="70">
        <f t="shared" si="442"/>
        <v>0.33333333333333331</v>
      </c>
      <c r="O3564" s="71">
        <v>182393577.09999999</v>
      </c>
      <c r="P3564" s="57">
        <f t="shared" si="443"/>
        <v>0.97544607103339187</v>
      </c>
      <c r="Q3564" s="68">
        <v>7</v>
      </c>
      <c r="R3564" s="68">
        <v>14</v>
      </c>
      <c r="S3564" s="72">
        <f t="shared" si="444"/>
        <v>35.611666650833662</v>
      </c>
    </row>
    <row r="3565" spans="1:19" x14ac:dyDescent="0.25">
      <c r="A3565" s="68">
        <f t="shared" si="447"/>
        <v>3563</v>
      </c>
      <c r="B3565" s="68" t="s">
        <v>68</v>
      </c>
      <c r="C3565" s="68" t="s">
        <v>1138</v>
      </c>
      <c r="D3565" s="68" t="s">
        <v>3088</v>
      </c>
      <c r="E3565" s="68" t="str">
        <f t="shared" si="445"/>
        <v>SERV</v>
      </c>
      <c r="F3565" s="68">
        <v>16000988</v>
      </c>
      <c r="G3565" s="68">
        <f t="shared" si="446"/>
        <v>232</v>
      </c>
      <c r="H3565" s="68">
        <f t="shared" si="448"/>
        <v>9</v>
      </c>
      <c r="I3565" s="68" t="str">
        <f t="shared" si="441"/>
        <v>232_9_SERV</v>
      </c>
      <c r="J3565" s="60">
        <v>21.291464163376698</v>
      </c>
      <c r="K3565" s="60">
        <v>55.188781622743498</v>
      </c>
      <c r="L3565" s="60">
        <v>37.576914253781297</v>
      </c>
      <c r="M3565" s="68">
        <v>23</v>
      </c>
      <c r="N3565" s="70">
        <f t="shared" si="442"/>
        <v>0.66666666666666663</v>
      </c>
      <c r="O3565" s="71">
        <v>4591211.21</v>
      </c>
      <c r="P3565" s="57">
        <f t="shared" si="443"/>
        <v>2.455392896660814E-2</v>
      </c>
      <c r="Q3565" s="68">
        <v>14</v>
      </c>
      <c r="R3565" s="68">
        <v>25</v>
      </c>
      <c r="S3565" s="72">
        <f t="shared" si="444"/>
        <v>38.019053346633832</v>
      </c>
    </row>
    <row r="3566" spans="1:19" x14ac:dyDescent="0.25">
      <c r="A3566" s="68">
        <f t="shared" si="447"/>
        <v>3564</v>
      </c>
      <c r="B3566" s="68" t="s">
        <v>68</v>
      </c>
      <c r="C3566" s="68" t="s">
        <v>2051</v>
      </c>
      <c r="D3566" s="68" t="s">
        <v>2399</v>
      </c>
      <c r="E3566" s="68" t="str">
        <f t="shared" si="445"/>
        <v>AD</v>
      </c>
      <c r="F3566" s="68">
        <v>16000994</v>
      </c>
      <c r="G3566" s="68">
        <f t="shared" si="446"/>
        <v>232</v>
      </c>
      <c r="H3566" s="68">
        <f t="shared" si="448"/>
        <v>10</v>
      </c>
      <c r="I3566" s="68" t="str">
        <f t="shared" si="441"/>
        <v>232_10_AD</v>
      </c>
      <c r="J3566" s="60">
        <v>40.191226751709102</v>
      </c>
      <c r="K3566" s="60">
        <v>52.729550697929398</v>
      </c>
      <c r="L3566" s="60">
        <v>33.5462192989283</v>
      </c>
      <c r="M3566" s="68">
        <v>13</v>
      </c>
      <c r="N3566" s="70">
        <f t="shared" si="442"/>
        <v>0.4</v>
      </c>
      <c r="O3566" s="71">
        <v>609849.87</v>
      </c>
      <c r="P3566" s="57">
        <f t="shared" si="443"/>
        <v>0.20056046508122014</v>
      </c>
      <c r="Q3566" s="68">
        <v>8</v>
      </c>
      <c r="R3566" s="68">
        <v>13</v>
      </c>
      <c r="S3566" s="72">
        <f t="shared" si="444"/>
        <v>42.155665582855598</v>
      </c>
    </row>
    <row r="3567" spans="1:19" x14ac:dyDescent="0.25">
      <c r="A3567" s="68">
        <f t="shared" si="447"/>
        <v>3565</v>
      </c>
      <c r="B3567" s="68" t="s">
        <v>68</v>
      </c>
      <c r="C3567" s="68" t="s">
        <v>2051</v>
      </c>
      <c r="D3567" s="68" t="s">
        <v>2456</v>
      </c>
      <c r="E3567" s="68" t="str">
        <f t="shared" si="445"/>
        <v>AR</v>
      </c>
      <c r="F3567" s="68">
        <v>16000994</v>
      </c>
      <c r="G3567" s="68">
        <f t="shared" si="446"/>
        <v>232</v>
      </c>
      <c r="H3567" s="68">
        <f t="shared" si="448"/>
        <v>10</v>
      </c>
      <c r="I3567" s="68" t="str">
        <f t="shared" si="441"/>
        <v>232_10_AR</v>
      </c>
      <c r="J3567" s="60">
        <v>68.832348883444695</v>
      </c>
      <c r="K3567" s="60">
        <v>24.991157184447498</v>
      </c>
      <c r="L3567" s="60">
        <v>21.4457127018769</v>
      </c>
      <c r="M3567" s="68">
        <v>4</v>
      </c>
      <c r="N3567" s="70">
        <f t="shared" si="442"/>
        <v>0.1</v>
      </c>
      <c r="O3567" s="71">
        <v>952494.4</v>
      </c>
      <c r="P3567" s="57">
        <f t="shared" si="443"/>
        <v>0.31324548753492026</v>
      </c>
      <c r="Q3567" s="68">
        <v>2</v>
      </c>
      <c r="R3567" s="68">
        <v>4</v>
      </c>
      <c r="S3567" s="72">
        <f t="shared" si="444"/>
        <v>38.423072923256363</v>
      </c>
    </row>
    <row r="3568" spans="1:19" x14ac:dyDescent="0.25">
      <c r="A3568" s="68">
        <f t="shared" si="447"/>
        <v>3566</v>
      </c>
      <c r="B3568" s="68" t="s">
        <v>68</v>
      </c>
      <c r="C3568" s="68" t="s">
        <v>2051</v>
      </c>
      <c r="D3568" s="68" t="s">
        <v>3088</v>
      </c>
      <c r="E3568" s="68" t="str">
        <f t="shared" si="445"/>
        <v>SERV</v>
      </c>
      <c r="F3568" s="68">
        <v>16000994</v>
      </c>
      <c r="G3568" s="68">
        <f t="shared" si="446"/>
        <v>232</v>
      </c>
      <c r="H3568" s="68">
        <f t="shared" si="448"/>
        <v>10</v>
      </c>
      <c r="I3568" s="68" t="str">
        <f t="shared" si="441"/>
        <v>232_10_SERV</v>
      </c>
      <c r="J3568" s="60">
        <v>29.1402074290135</v>
      </c>
      <c r="K3568" s="60">
        <v>47.101738302376901</v>
      </c>
      <c r="L3568" s="60">
        <v>48.263253321116501</v>
      </c>
      <c r="M3568" s="68">
        <v>21</v>
      </c>
      <c r="N3568" s="70">
        <f t="shared" si="442"/>
        <v>0.5</v>
      </c>
      <c r="O3568" s="71">
        <v>1478383.97</v>
      </c>
      <c r="P3568" s="57">
        <f t="shared" si="443"/>
        <v>0.48619404738385957</v>
      </c>
      <c r="Q3568" s="68">
        <v>10</v>
      </c>
      <c r="R3568" s="68">
        <v>22</v>
      </c>
      <c r="S3568" s="72">
        <f t="shared" si="444"/>
        <v>41.501733017502296</v>
      </c>
    </row>
    <row r="3569" spans="1:19" x14ac:dyDescent="0.25">
      <c r="A3569" s="68">
        <f t="shared" si="447"/>
        <v>3567</v>
      </c>
      <c r="B3569" s="68" t="s">
        <v>68</v>
      </c>
      <c r="C3569" s="68" t="s">
        <v>2194</v>
      </c>
      <c r="D3569" s="68" t="s">
        <v>2399</v>
      </c>
      <c r="E3569" s="68" t="str">
        <f t="shared" si="445"/>
        <v>AD</v>
      </c>
      <c r="F3569" s="68">
        <v>16000968</v>
      </c>
      <c r="G3569" s="68">
        <f t="shared" si="446"/>
        <v>232</v>
      </c>
      <c r="H3569" s="68">
        <f t="shared" si="448"/>
        <v>11</v>
      </c>
      <c r="I3569" s="68" t="str">
        <f t="shared" si="441"/>
        <v>232_11_AD</v>
      </c>
      <c r="J3569" s="60">
        <v>42.802961038434802</v>
      </c>
      <c r="K3569" s="60">
        <v>82.822357999396502</v>
      </c>
      <c r="L3569" s="60">
        <v>42.126028543735202</v>
      </c>
      <c r="M3569" s="68">
        <v>10</v>
      </c>
      <c r="N3569" s="70">
        <f t="shared" si="442"/>
        <v>0.35294117647058826</v>
      </c>
      <c r="O3569" s="71">
        <v>428268.75</v>
      </c>
      <c r="P3569" s="57">
        <f t="shared" si="443"/>
        <v>0.2879291585305449</v>
      </c>
      <c r="Q3569" s="68">
        <v>6</v>
      </c>
      <c r="R3569" s="68">
        <v>10</v>
      </c>
      <c r="S3569" s="72">
        <f t="shared" si="444"/>
        <v>55.917115860522166</v>
      </c>
    </row>
    <row r="3570" spans="1:19" x14ac:dyDescent="0.25">
      <c r="A3570" s="68">
        <f t="shared" si="447"/>
        <v>3568</v>
      </c>
      <c r="B3570" s="68" t="s">
        <v>68</v>
      </c>
      <c r="C3570" s="68" t="s">
        <v>2194</v>
      </c>
      <c r="D3570" s="68" t="s">
        <v>2456</v>
      </c>
      <c r="E3570" s="68" t="str">
        <f t="shared" si="445"/>
        <v>AR</v>
      </c>
      <c r="F3570" s="68">
        <v>16000968</v>
      </c>
      <c r="G3570" s="68">
        <f t="shared" si="446"/>
        <v>232</v>
      </c>
      <c r="H3570" s="68">
        <f t="shared" si="448"/>
        <v>11</v>
      </c>
      <c r="I3570" s="68" t="str">
        <f t="shared" si="441"/>
        <v>232_11_AR</v>
      </c>
      <c r="J3570" s="60">
        <v>73.804895343796801</v>
      </c>
      <c r="K3570" s="60">
        <v>52.9507795282017</v>
      </c>
      <c r="L3570" s="60">
        <v>14.6431834681652</v>
      </c>
      <c r="M3570" s="68">
        <v>8</v>
      </c>
      <c r="N3570" s="70">
        <f t="shared" si="442"/>
        <v>0.23529411764705882</v>
      </c>
      <c r="O3570" s="71">
        <v>410566.83</v>
      </c>
      <c r="P3570" s="57">
        <f t="shared" si="443"/>
        <v>0.27602798915973503</v>
      </c>
      <c r="Q3570" s="68">
        <v>4</v>
      </c>
      <c r="R3570" s="68">
        <v>8</v>
      </c>
      <c r="S3570" s="72">
        <f t="shared" si="444"/>
        <v>47.132952780054573</v>
      </c>
    </row>
    <row r="3571" spans="1:19" x14ac:dyDescent="0.25">
      <c r="A3571" s="68">
        <f t="shared" si="447"/>
        <v>3569</v>
      </c>
      <c r="B3571" s="68" t="s">
        <v>68</v>
      </c>
      <c r="C3571" s="68" t="s">
        <v>2194</v>
      </c>
      <c r="D3571" s="68" t="s">
        <v>3088</v>
      </c>
      <c r="E3571" s="68" t="str">
        <f t="shared" si="445"/>
        <v>SERV</v>
      </c>
      <c r="F3571" s="68">
        <v>16000968</v>
      </c>
      <c r="G3571" s="68">
        <f t="shared" si="446"/>
        <v>232</v>
      </c>
      <c r="H3571" s="68">
        <f t="shared" si="448"/>
        <v>11</v>
      </c>
      <c r="I3571" s="68" t="str">
        <f t="shared" si="441"/>
        <v>232_11_SERV</v>
      </c>
      <c r="J3571" s="60">
        <v>42.222430360217601</v>
      </c>
      <c r="K3571" s="60">
        <v>87.394296094846098</v>
      </c>
      <c r="L3571" s="60">
        <v>46.353851372180998</v>
      </c>
      <c r="M3571" s="68">
        <v>15</v>
      </c>
      <c r="N3571" s="70">
        <f t="shared" si="442"/>
        <v>0.41176470588235292</v>
      </c>
      <c r="O3571" s="71">
        <v>648574.56000000006</v>
      </c>
      <c r="P3571" s="57">
        <f t="shared" si="443"/>
        <v>0.43604285230972001</v>
      </c>
      <c r="Q3571" s="68">
        <v>7</v>
      </c>
      <c r="R3571" s="68">
        <v>15</v>
      </c>
      <c r="S3571" s="72">
        <f t="shared" si="444"/>
        <v>58.656859275748239</v>
      </c>
    </row>
    <row r="3572" spans="1:19" x14ac:dyDescent="0.25">
      <c r="A3572" s="68">
        <f t="shared" si="447"/>
        <v>3570</v>
      </c>
      <c r="B3572" s="68" t="s">
        <v>68</v>
      </c>
      <c r="C3572" s="68" t="s">
        <v>3022</v>
      </c>
      <c r="D3572" s="68" t="s">
        <v>3088</v>
      </c>
      <c r="E3572" s="68" t="str">
        <f t="shared" si="445"/>
        <v>SERV</v>
      </c>
      <c r="F3572" s="68">
        <v>16000990</v>
      </c>
      <c r="G3572" s="68">
        <f t="shared" si="446"/>
        <v>232</v>
      </c>
      <c r="H3572" s="68">
        <f t="shared" si="448"/>
        <v>12</v>
      </c>
      <c r="I3572" s="68" t="str">
        <f t="shared" si="441"/>
        <v>232_12_SERV</v>
      </c>
      <c r="J3572" s="60">
        <v>59.852688919051403</v>
      </c>
      <c r="K3572" s="60">
        <v>89.0834083157865</v>
      </c>
      <c r="L3572" s="60">
        <v>48.516835578886699</v>
      </c>
      <c r="M3572" s="68">
        <v>18</v>
      </c>
      <c r="N3572" s="70">
        <f t="shared" si="442"/>
        <v>1</v>
      </c>
      <c r="O3572" s="71">
        <v>1095464.1499999999</v>
      </c>
      <c r="P3572" s="57">
        <f t="shared" si="443"/>
        <v>1</v>
      </c>
      <c r="Q3572" s="68">
        <v>8</v>
      </c>
      <c r="R3572" s="68">
        <v>18</v>
      </c>
      <c r="S3572" s="72">
        <f t="shared" si="444"/>
        <v>65.817644271241534</v>
      </c>
    </row>
    <row r="3573" spans="1:19" x14ac:dyDescent="0.25">
      <c r="A3573" s="68">
        <f t="shared" si="447"/>
        <v>3571</v>
      </c>
      <c r="B3573" s="68" t="s">
        <v>68</v>
      </c>
      <c r="C3573" s="68" t="s">
        <v>741</v>
      </c>
      <c r="D3573" s="68" t="s">
        <v>2399</v>
      </c>
      <c r="E3573" s="68" t="str">
        <f t="shared" si="445"/>
        <v>AD</v>
      </c>
      <c r="F3573" s="68">
        <v>16000978</v>
      </c>
      <c r="G3573" s="68">
        <f t="shared" si="446"/>
        <v>232</v>
      </c>
      <c r="H3573" s="68">
        <f t="shared" si="448"/>
        <v>13</v>
      </c>
      <c r="I3573" s="68" t="str">
        <f t="shared" si="441"/>
        <v>232_13_AD</v>
      </c>
      <c r="J3573" s="60">
        <v>30.4804835007169</v>
      </c>
      <c r="K3573" s="60">
        <v>28.626153617740599</v>
      </c>
      <c r="L3573" s="60">
        <v>13.437182264808399</v>
      </c>
      <c r="M3573" s="68">
        <v>13</v>
      </c>
      <c r="N3573" s="70">
        <f t="shared" si="442"/>
        <v>0.8571428571428571</v>
      </c>
      <c r="O3573" s="71">
        <v>1274760.71999999</v>
      </c>
      <c r="P3573" s="57">
        <f t="shared" si="443"/>
        <v>0.83092460869157514</v>
      </c>
      <c r="Q3573" s="68">
        <v>12</v>
      </c>
      <c r="R3573" s="68">
        <v>13</v>
      </c>
      <c r="S3573" s="72">
        <f t="shared" si="444"/>
        <v>24.181273127755301</v>
      </c>
    </row>
    <row r="3574" spans="1:19" x14ac:dyDescent="0.25">
      <c r="A3574" s="68">
        <f t="shared" si="447"/>
        <v>3572</v>
      </c>
      <c r="B3574" s="68" t="s">
        <v>68</v>
      </c>
      <c r="C3574" s="68" t="s">
        <v>741</v>
      </c>
      <c r="D3574" s="68" t="s">
        <v>2456</v>
      </c>
      <c r="E3574" s="68" t="str">
        <f t="shared" si="445"/>
        <v>AR</v>
      </c>
      <c r="F3574" s="68">
        <v>16000978</v>
      </c>
      <c r="G3574" s="68">
        <f t="shared" si="446"/>
        <v>232</v>
      </c>
      <c r="H3574" s="68">
        <f t="shared" si="448"/>
        <v>13</v>
      </c>
      <c r="I3574" s="68" t="str">
        <f t="shared" si="441"/>
        <v>232_13_AR</v>
      </c>
      <c r="J3574" s="60">
        <v>66.141176544514394</v>
      </c>
      <c r="K3574" s="60">
        <v>39.781786520828199</v>
      </c>
      <c r="L3574" s="60">
        <v>0</v>
      </c>
      <c r="M3574" s="68">
        <v>3</v>
      </c>
      <c r="N3574" s="70">
        <f t="shared" si="442"/>
        <v>0.14285714285714285</v>
      </c>
      <c r="O3574" s="71">
        <v>259386.55</v>
      </c>
      <c r="P3574" s="57">
        <f t="shared" si="443"/>
        <v>0.16907539130842483</v>
      </c>
      <c r="Q3574" s="68">
        <v>2</v>
      </c>
      <c r="R3574" s="68">
        <v>3</v>
      </c>
      <c r="S3574" s="72">
        <f t="shared" si="444"/>
        <v>35.307654355114202</v>
      </c>
    </row>
    <row r="3575" spans="1:19" x14ac:dyDescent="0.25">
      <c r="A3575" s="68">
        <f t="shared" si="447"/>
        <v>3573</v>
      </c>
      <c r="B3575" s="68" t="s">
        <v>68</v>
      </c>
      <c r="C3575" s="68" t="s">
        <v>2072</v>
      </c>
      <c r="D3575" s="68" t="s">
        <v>2399</v>
      </c>
      <c r="E3575" s="68" t="str">
        <f t="shared" si="445"/>
        <v>AD</v>
      </c>
      <c r="F3575" s="68">
        <v>16000991</v>
      </c>
      <c r="G3575" s="68">
        <f t="shared" si="446"/>
        <v>232</v>
      </c>
      <c r="H3575" s="68">
        <f t="shared" si="448"/>
        <v>14</v>
      </c>
      <c r="I3575" s="68" t="str">
        <f t="shared" si="441"/>
        <v>232_14_AD</v>
      </c>
      <c r="J3575" s="60">
        <v>52.653394571160597</v>
      </c>
      <c r="K3575" s="60">
        <v>82.606331837103596</v>
      </c>
      <c r="L3575" s="60">
        <v>56.510033324089001</v>
      </c>
      <c r="M3575" s="68">
        <v>9</v>
      </c>
      <c r="N3575" s="70">
        <f t="shared" si="442"/>
        <v>0.35714285714285715</v>
      </c>
      <c r="O3575" s="71">
        <v>753438.47</v>
      </c>
      <c r="P3575" s="57">
        <f t="shared" si="443"/>
        <v>0.37763961259923268</v>
      </c>
      <c r="Q3575" s="68">
        <v>5</v>
      </c>
      <c r="R3575" s="68">
        <v>9</v>
      </c>
      <c r="S3575" s="72">
        <f t="shared" si="444"/>
        <v>63.923253244117724</v>
      </c>
    </row>
    <row r="3576" spans="1:19" x14ac:dyDescent="0.25">
      <c r="A3576" s="68">
        <f t="shared" si="447"/>
        <v>3574</v>
      </c>
      <c r="B3576" s="68" t="s">
        <v>68</v>
      </c>
      <c r="C3576" s="68" t="s">
        <v>2072</v>
      </c>
      <c r="D3576" s="68" t="s">
        <v>3088</v>
      </c>
      <c r="E3576" s="68" t="str">
        <f t="shared" si="445"/>
        <v>SERV</v>
      </c>
      <c r="F3576" s="68">
        <v>16000991</v>
      </c>
      <c r="G3576" s="68">
        <f t="shared" si="446"/>
        <v>232</v>
      </c>
      <c r="H3576" s="68">
        <f t="shared" si="448"/>
        <v>14</v>
      </c>
      <c r="I3576" s="68" t="str">
        <f t="shared" si="441"/>
        <v>232_14_SERV</v>
      </c>
      <c r="J3576" s="60">
        <v>23.69279761084</v>
      </c>
      <c r="K3576" s="60">
        <v>66.372774132831395</v>
      </c>
      <c r="L3576" s="60">
        <v>54.615260647165101</v>
      </c>
      <c r="M3576" s="68">
        <v>17</v>
      </c>
      <c r="N3576" s="70">
        <f t="shared" si="442"/>
        <v>0.6428571428571429</v>
      </c>
      <c r="O3576" s="71">
        <v>1241687.1599999999</v>
      </c>
      <c r="P3576" s="57">
        <f t="shared" si="443"/>
        <v>0.62236038740076738</v>
      </c>
      <c r="Q3576" s="68">
        <v>9</v>
      </c>
      <c r="R3576" s="68">
        <v>18</v>
      </c>
      <c r="S3576" s="72">
        <f t="shared" si="444"/>
        <v>48.226944130278831</v>
      </c>
    </row>
    <row r="3577" spans="1:19" x14ac:dyDescent="0.25">
      <c r="A3577" s="68">
        <f t="shared" si="447"/>
        <v>3575</v>
      </c>
      <c r="B3577" s="68" t="s">
        <v>68</v>
      </c>
      <c r="C3577" s="68" t="s">
        <v>2967</v>
      </c>
      <c r="D3577" s="68" t="s">
        <v>3088</v>
      </c>
      <c r="E3577" s="68" t="str">
        <f t="shared" si="445"/>
        <v>SERV</v>
      </c>
      <c r="F3577" s="68">
        <v>16000983</v>
      </c>
      <c r="G3577" s="68">
        <f t="shared" si="446"/>
        <v>232</v>
      </c>
      <c r="H3577" s="68">
        <f t="shared" si="448"/>
        <v>15</v>
      </c>
      <c r="I3577" s="68" t="str">
        <f t="shared" si="441"/>
        <v>232_15_SERV</v>
      </c>
      <c r="J3577" s="60">
        <v>31.687712155130001</v>
      </c>
      <c r="K3577" s="60">
        <v>57.9147684485593</v>
      </c>
      <c r="L3577" s="60">
        <v>36.500692133135402</v>
      </c>
      <c r="M3577" s="68">
        <v>16</v>
      </c>
      <c r="N3577" s="70">
        <f t="shared" si="442"/>
        <v>1</v>
      </c>
      <c r="O3577" s="71">
        <v>2571953.4700000002</v>
      </c>
      <c r="P3577" s="57">
        <f t="shared" si="443"/>
        <v>1</v>
      </c>
      <c r="Q3577" s="68">
        <v>11</v>
      </c>
      <c r="R3577" s="68">
        <v>16</v>
      </c>
      <c r="S3577" s="72">
        <f t="shared" si="444"/>
        <v>42.034390912274901</v>
      </c>
    </row>
    <row r="3578" spans="1:19" x14ac:dyDescent="0.25">
      <c r="A3578" s="68">
        <f t="shared" si="447"/>
        <v>3576</v>
      </c>
      <c r="B3578" s="68" t="s">
        <v>68</v>
      </c>
      <c r="C3578" s="68" t="s">
        <v>1128</v>
      </c>
      <c r="D3578" s="68" t="s">
        <v>2399</v>
      </c>
      <c r="E3578" s="68" t="str">
        <f t="shared" si="445"/>
        <v>AD</v>
      </c>
      <c r="F3578" s="68">
        <v>16000985</v>
      </c>
      <c r="G3578" s="68">
        <f t="shared" si="446"/>
        <v>232</v>
      </c>
      <c r="H3578" s="68">
        <f t="shared" si="448"/>
        <v>16</v>
      </c>
      <c r="I3578" s="68" t="str">
        <f t="shared" si="441"/>
        <v>232_16_AD</v>
      </c>
      <c r="J3578" s="60">
        <v>46.776434443153299</v>
      </c>
      <c r="K3578" s="60">
        <v>76.027039275779899</v>
      </c>
      <c r="L3578" s="60">
        <v>28.907227162391401</v>
      </c>
      <c r="M3578" s="68">
        <v>7</v>
      </c>
      <c r="N3578" s="70">
        <f t="shared" si="442"/>
        <v>0.5</v>
      </c>
      <c r="O3578" s="71">
        <v>498966.16</v>
      </c>
      <c r="P3578" s="57">
        <f t="shared" si="443"/>
        <v>0.33972458763659336</v>
      </c>
      <c r="Q3578" s="68">
        <v>6</v>
      </c>
      <c r="R3578" s="68">
        <v>7</v>
      </c>
      <c r="S3578" s="72">
        <f t="shared" si="444"/>
        <v>50.570233627108195</v>
      </c>
    </row>
    <row r="3579" spans="1:19" x14ac:dyDescent="0.25">
      <c r="A3579" s="68">
        <f t="shared" si="447"/>
        <v>3577</v>
      </c>
      <c r="B3579" s="68" t="s">
        <v>68</v>
      </c>
      <c r="C3579" s="68" t="s">
        <v>1128</v>
      </c>
      <c r="D3579" s="68" t="s">
        <v>3088</v>
      </c>
      <c r="E3579" s="68" t="str">
        <f t="shared" si="445"/>
        <v>SERV</v>
      </c>
      <c r="F3579" s="68">
        <v>16000985</v>
      </c>
      <c r="G3579" s="68">
        <f t="shared" si="446"/>
        <v>232</v>
      </c>
      <c r="H3579" s="68">
        <f t="shared" si="448"/>
        <v>16</v>
      </c>
      <c r="I3579" s="68" t="str">
        <f t="shared" si="441"/>
        <v>232_16_SERV</v>
      </c>
      <c r="J3579" s="60">
        <v>45.382908127153399</v>
      </c>
      <c r="K3579" s="60">
        <v>71.150906634648294</v>
      </c>
      <c r="L3579" s="60">
        <v>38.195146336472497</v>
      </c>
      <c r="M3579" s="68">
        <v>11</v>
      </c>
      <c r="N3579" s="70">
        <f t="shared" si="442"/>
        <v>0.5</v>
      </c>
      <c r="O3579" s="71">
        <v>969771.1</v>
      </c>
      <c r="P3579" s="57">
        <f t="shared" si="443"/>
        <v>0.66027541236340659</v>
      </c>
      <c r="Q3579" s="68">
        <v>6</v>
      </c>
      <c r="R3579" s="68">
        <v>11</v>
      </c>
      <c r="S3579" s="72">
        <f t="shared" si="444"/>
        <v>51.576320366091402</v>
      </c>
    </row>
    <row r="3580" spans="1:19" x14ac:dyDescent="0.25">
      <c r="A3580" s="68">
        <f t="shared" si="447"/>
        <v>3578</v>
      </c>
      <c r="B3580" s="68" t="s">
        <v>68</v>
      </c>
      <c r="C3580" s="68" t="s">
        <v>1566</v>
      </c>
      <c r="D3580" s="68" t="s">
        <v>2399</v>
      </c>
      <c r="E3580" s="68" t="str">
        <f t="shared" si="445"/>
        <v>AD</v>
      </c>
      <c r="F3580" s="68">
        <v>16000987</v>
      </c>
      <c r="G3580" s="68">
        <f t="shared" si="446"/>
        <v>232</v>
      </c>
      <c r="H3580" s="68">
        <f t="shared" si="448"/>
        <v>17</v>
      </c>
      <c r="I3580" s="68" t="str">
        <f t="shared" si="441"/>
        <v>232_17_AD</v>
      </c>
      <c r="J3580" s="60">
        <v>23.467735296898201</v>
      </c>
      <c r="K3580" s="60">
        <v>76.667178459596002</v>
      </c>
      <c r="L3580" s="60">
        <v>50.321411907561398</v>
      </c>
      <c r="M3580" s="68">
        <v>73</v>
      </c>
      <c r="N3580" s="70">
        <f t="shared" si="442"/>
        <v>0.45454545454545453</v>
      </c>
      <c r="O3580" s="71">
        <v>5218388.1099999901</v>
      </c>
      <c r="P3580" s="57">
        <f t="shared" si="443"/>
        <v>0.33570928415031309</v>
      </c>
      <c r="Q3580" s="68">
        <v>35</v>
      </c>
      <c r="R3580" s="68">
        <v>73</v>
      </c>
      <c r="S3580" s="72">
        <f t="shared" si="444"/>
        <v>50.152108554685206</v>
      </c>
    </row>
    <row r="3581" spans="1:19" x14ac:dyDescent="0.25">
      <c r="A3581" s="68">
        <f t="shared" si="447"/>
        <v>3579</v>
      </c>
      <c r="B3581" s="68" t="s">
        <v>68</v>
      </c>
      <c r="C3581" s="68" t="s">
        <v>1566</v>
      </c>
      <c r="D3581" s="68" t="s">
        <v>2456</v>
      </c>
      <c r="E3581" s="68" t="str">
        <f t="shared" si="445"/>
        <v>AR</v>
      </c>
      <c r="F3581" s="68">
        <v>16000987</v>
      </c>
      <c r="G3581" s="68">
        <f t="shared" si="446"/>
        <v>232</v>
      </c>
      <c r="H3581" s="68">
        <f t="shared" si="448"/>
        <v>17</v>
      </c>
      <c r="I3581" s="68" t="str">
        <f t="shared" si="441"/>
        <v>232_17_AR</v>
      </c>
      <c r="J3581" s="60">
        <v>67.715134617493803</v>
      </c>
      <c r="K3581" s="60">
        <v>73.479171768290996</v>
      </c>
      <c r="L3581" s="60">
        <v>70.775386762798504</v>
      </c>
      <c r="M3581" s="68">
        <v>12</v>
      </c>
      <c r="N3581" s="70">
        <f t="shared" si="442"/>
        <v>5.1948051948051951E-2</v>
      </c>
      <c r="O3581" s="71">
        <v>328564.12999999902</v>
      </c>
      <c r="P3581" s="57">
        <f t="shared" si="443"/>
        <v>2.1137183849625606E-2</v>
      </c>
      <c r="Q3581" s="68">
        <v>4</v>
      </c>
      <c r="R3581" s="68">
        <v>12</v>
      </c>
      <c r="S3581" s="72">
        <f t="shared" si="444"/>
        <v>70.656564382861106</v>
      </c>
    </row>
    <row r="3582" spans="1:19" x14ac:dyDescent="0.25">
      <c r="A3582" s="68">
        <f t="shared" si="447"/>
        <v>3580</v>
      </c>
      <c r="B3582" s="68" t="s">
        <v>68</v>
      </c>
      <c r="C3582" s="68" t="s">
        <v>1566</v>
      </c>
      <c r="D3582" s="68" t="s">
        <v>3088</v>
      </c>
      <c r="E3582" s="68" t="str">
        <f t="shared" si="445"/>
        <v>SERV</v>
      </c>
      <c r="F3582" s="68">
        <v>16000987</v>
      </c>
      <c r="G3582" s="68">
        <f t="shared" si="446"/>
        <v>232</v>
      </c>
      <c r="H3582" s="68">
        <f t="shared" si="448"/>
        <v>17</v>
      </c>
      <c r="I3582" s="68" t="str">
        <f t="shared" si="441"/>
        <v>232_17_SERV</v>
      </c>
      <c r="J3582" s="60">
        <v>25.7985443186015</v>
      </c>
      <c r="K3582" s="60">
        <v>65.415453664165199</v>
      </c>
      <c r="L3582" s="60">
        <v>42.380974327407799</v>
      </c>
      <c r="M3582" s="68">
        <v>103</v>
      </c>
      <c r="N3582" s="70">
        <f t="shared" si="442"/>
        <v>0.4935064935064935</v>
      </c>
      <c r="O3582" s="71">
        <v>9997414.1400000006</v>
      </c>
      <c r="P3582" s="57">
        <f t="shared" si="443"/>
        <v>0.64315353200006131</v>
      </c>
      <c r="Q3582" s="68">
        <v>38</v>
      </c>
      <c r="R3582" s="68">
        <v>103</v>
      </c>
      <c r="S3582" s="72">
        <f t="shared" si="444"/>
        <v>44.531657436724835</v>
      </c>
    </row>
    <row r="3583" spans="1:19" x14ac:dyDescent="0.25">
      <c r="A3583" s="68">
        <f t="shared" si="447"/>
        <v>3581</v>
      </c>
      <c r="B3583" s="68" t="s">
        <v>56</v>
      </c>
      <c r="C3583" s="68" t="s">
        <v>57</v>
      </c>
      <c r="D3583" s="68" t="s">
        <v>2399</v>
      </c>
      <c r="E3583" s="68" t="str">
        <f t="shared" si="445"/>
        <v>AD</v>
      </c>
      <c r="F3583" s="68">
        <v>5000999</v>
      </c>
      <c r="G3583" s="68">
        <f t="shared" si="446"/>
        <v>233</v>
      </c>
      <c r="H3583" s="68">
        <f t="shared" si="448"/>
        <v>1</v>
      </c>
      <c r="I3583" s="68" t="str">
        <f t="shared" si="441"/>
        <v>233_1_AD</v>
      </c>
      <c r="J3583" s="60">
        <v>21.380401042335802</v>
      </c>
      <c r="K3583" s="60">
        <v>57.863549054915502</v>
      </c>
      <c r="L3583" s="60">
        <v>75.775271969810305</v>
      </c>
      <c r="M3583" s="68">
        <v>195</v>
      </c>
      <c r="N3583" s="70">
        <f t="shared" si="442"/>
        <v>0.17700453857791226</v>
      </c>
      <c r="O3583" s="71">
        <v>118654300.24163701</v>
      </c>
      <c r="P3583" s="57">
        <f t="shared" si="443"/>
        <v>1.3026793049565038E-2</v>
      </c>
      <c r="Q3583" s="68">
        <v>117</v>
      </c>
      <c r="R3583" s="68">
        <v>222</v>
      </c>
      <c r="S3583" s="72">
        <f t="shared" si="444"/>
        <v>51.673074022353866</v>
      </c>
    </row>
    <row r="3584" spans="1:19" x14ac:dyDescent="0.25">
      <c r="A3584" s="68">
        <f t="shared" si="447"/>
        <v>3582</v>
      </c>
      <c r="B3584" s="68" t="s">
        <v>56</v>
      </c>
      <c r="C3584" s="68" t="s">
        <v>57</v>
      </c>
      <c r="D3584" s="68" t="s">
        <v>2456</v>
      </c>
      <c r="E3584" s="68" t="str">
        <f t="shared" si="445"/>
        <v>AR</v>
      </c>
      <c r="F3584" s="68">
        <v>5000999</v>
      </c>
      <c r="G3584" s="68">
        <f t="shared" si="446"/>
        <v>233</v>
      </c>
      <c r="H3584" s="68">
        <f t="shared" si="448"/>
        <v>1</v>
      </c>
      <c r="I3584" s="68" t="str">
        <f t="shared" si="441"/>
        <v>233_1_AR</v>
      </c>
      <c r="J3584" s="60">
        <v>48.909579740185301</v>
      </c>
      <c r="K3584" s="60">
        <v>34.787519774867697</v>
      </c>
      <c r="L3584" s="60">
        <v>19.8147839787473</v>
      </c>
      <c r="M3584" s="68">
        <v>7</v>
      </c>
      <c r="N3584" s="70">
        <f t="shared" si="442"/>
        <v>9.0771558245083209E-3</v>
      </c>
      <c r="O3584" s="71">
        <v>94158079.041345194</v>
      </c>
      <c r="P3584" s="57">
        <f t="shared" si="443"/>
        <v>1.033740713247047E-2</v>
      </c>
      <c r="Q3584" s="68">
        <v>6</v>
      </c>
      <c r="R3584" s="68">
        <v>7</v>
      </c>
      <c r="S3584" s="72">
        <f t="shared" si="444"/>
        <v>34.503961164600099</v>
      </c>
    </row>
    <row r="3585" spans="1:19" x14ac:dyDescent="0.25">
      <c r="A3585" s="68">
        <f t="shared" si="447"/>
        <v>3583</v>
      </c>
      <c r="B3585" s="68" t="s">
        <v>56</v>
      </c>
      <c r="C3585" s="68" t="s">
        <v>57</v>
      </c>
      <c r="D3585" s="68" t="s">
        <v>3088</v>
      </c>
      <c r="E3585" s="68" t="str">
        <f t="shared" si="445"/>
        <v>SERV</v>
      </c>
      <c r="F3585" s="69">
        <v>5000999</v>
      </c>
      <c r="G3585" s="68">
        <f t="shared" si="446"/>
        <v>233</v>
      </c>
      <c r="H3585" s="68">
        <f t="shared" si="448"/>
        <v>1</v>
      </c>
      <c r="I3585" s="68" t="str">
        <f t="shared" si="441"/>
        <v>233_1_SERV</v>
      </c>
      <c r="J3585" s="60">
        <v>17.8319337691029</v>
      </c>
      <c r="K3585" s="60">
        <v>60.2522618367232</v>
      </c>
      <c r="L3585" s="60">
        <v>51.701745857845303</v>
      </c>
      <c r="M3585" s="68">
        <v>1108</v>
      </c>
      <c r="N3585" s="70">
        <f t="shared" si="442"/>
        <v>0.81391830559757938</v>
      </c>
      <c r="O3585" s="71">
        <v>8895668870.8738899</v>
      </c>
      <c r="P3585" s="57">
        <f t="shared" si="443"/>
        <v>0.97663579981796456</v>
      </c>
      <c r="Q3585" s="68">
        <v>538</v>
      </c>
      <c r="R3585" s="68">
        <v>1153</v>
      </c>
      <c r="S3585" s="72">
        <f t="shared" si="444"/>
        <v>43.261980487890469</v>
      </c>
    </row>
    <row r="3586" spans="1:19" x14ac:dyDescent="0.25">
      <c r="A3586" s="68">
        <f t="shared" si="447"/>
        <v>3584</v>
      </c>
      <c r="B3586" s="68" t="s">
        <v>56</v>
      </c>
      <c r="C3586" s="68" t="s">
        <v>2679</v>
      </c>
      <c r="D3586" s="68" t="s">
        <v>2860</v>
      </c>
      <c r="E3586" s="68" t="str">
        <f t="shared" si="445"/>
        <v>OP</v>
      </c>
      <c r="F3586" s="68">
        <v>5000998</v>
      </c>
      <c r="G3586" s="68">
        <f t="shared" si="446"/>
        <v>233</v>
      </c>
      <c r="H3586" s="68">
        <f t="shared" si="448"/>
        <v>2</v>
      </c>
      <c r="I3586" s="68" t="str">
        <f t="shared" si="441"/>
        <v>233_2_OP</v>
      </c>
      <c r="J3586" s="60">
        <v>30.9537618389625</v>
      </c>
      <c r="K3586" s="60">
        <v>42.269519905660701</v>
      </c>
      <c r="L3586" s="60">
        <v>19.106678394238202</v>
      </c>
      <c r="M3586" s="68">
        <v>52</v>
      </c>
      <c r="N3586" s="70">
        <f t="shared" si="442"/>
        <v>0.84210526315789469</v>
      </c>
      <c r="O3586" s="71">
        <v>62925586.189999901</v>
      </c>
      <c r="P3586" s="57">
        <f t="shared" si="443"/>
        <v>0.95784604477151114</v>
      </c>
      <c r="Q3586" s="68">
        <v>32</v>
      </c>
      <c r="R3586" s="68">
        <v>52</v>
      </c>
      <c r="S3586" s="72">
        <f t="shared" si="444"/>
        <v>30.776653379620466</v>
      </c>
    </row>
    <row r="3587" spans="1:19" x14ac:dyDescent="0.25">
      <c r="A3587" s="68">
        <f t="shared" si="447"/>
        <v>3585</v>
      </c>
      <c r="B3587" s="68" t="s">
        <v>56</v>
      </c>
      <c r="C3587" s="68" t="s">
        <v>2679</v>
      </c>
      <c r="D3587" s="68" t="s">
        <v>2893</v>
      </c>
      <c r="E3587" s="68" t="str">
        <f t="shared" si="445"/>
        <v>SOP</v>
      </c>
      <c r="F3587" s="68">
        <v>5000998</v>
      </c>
      <c r="G3587" s="68">
        <f t="shared" si="446"/>
        <v>233</v>
      </c>
      <c r="H3587" s="68">
        <f t="shared" si="448"/>
        <v>2</v>
      </c>
      <c r="I3587" s="68" t="str">
        <f t="shared" ref="I3587:I3650" si="449">CONCATENATE(G3587,"_",H3587,"_",E3587)</f>
        <v>233_2_SOP</v>
      </c>
      <c r="J3587" s="60">
        <v>36.7261716455466</v>
      </c>
      <c r="K3587" s="60">
        <v>50.016286074530598</v>
      </c>
      <c r="L3587" s="60">
        <v>37.322408775790002</v>
      </c>
      <c r="M3587" s="68">
        <v>7</v>
      </c>
      <c r="N3587" s="70">
        <f t="shared" ref="N3587:N3650" si="450">Q3587/SUMIF($C$3:$C$3832,C3587,$Q$3:$Q$3832)</f>
        <v>0.15789473684210525</v>
      </c>
      <c r="O3587" s="71">
        <v>2769299.26</v>
      </c>
      <c r="P3587" s="57">
        <f t="shared" ref="P3587:P3650" si="451">O3587/SUMIF($C$3:$C$3832,C3587,$O$3:$O$3832)</f>
        <v>4.215395522848886E-2</v>
      </c>
      <c r="Q3587" s="68">
        <v>6</v>
      </c>
      <c r="R3587" s="68">
        <v>7</v>
      </c>
      <c r="S3587" s="72">
        <f t="shared" ref="S3587:S3650" si="452">AVERAGE(J3587:L3587)</f>
        <v>41.354955498622395</v>
      </c>
    </row>
    <row r="3588" spans="1:19" x14ac:dyDescent="0.25">
      <c r="A3588" s="68">
        <f t="shared" si="447"/>
        <v>3586</v>
      </c>
      <c r="B3588" s="68" t="s">
        <v>662</v>
      </c>
      <c r="C3588" s="68" t="s">
        <v>2134</v>
      </c>
      <c r="D3588" s="68" t="s">
        <v>2399</v>
      </c>
      <c r="E3588" s="68" t="str">
        <f t="shared" ref="E3588:E3651" si="453">IF(D3588="Adquisiciones","AD",IF(D3588="Arrendamientos","AR",IF(D3588="Servicios","SERV",IF(D3588="Obra pública","OP",IF(D3588="Servicios relacionados con la OP","SOP","")))))</f>
        <v>AD</v>
      </c>
      <c r="F3588" s="68">
        <v>12000974</v>
      </c>
      <c r="G3588" s="68">
        <f t="shared" ref="G3588:G3651" si="454">IF(B3588&lt;&gt;B3587,G3587+1,G3587)</f>
        <v>234</v>
      </c>
      <c r="H3588" s="68">
        <f t="shared" si="448"/>
        <v>1</v>
      </c>
      <c r="I3588" s="68" t="str">
        <f t="shared" si="449"/>
        <v>234_1_AD</v>
      </c>
      <c r="J3588" s="60">
        <v>22.120121982231201</v>
      </c>
      <c r="K3588" s="60">
        <v>50.252360810032101</v>
      </c>
      <c r="L3588" s="60">
        <v>43.207210839395302</v>
      </c>
      <c r="M3588" s="68">
        <v>12</v>
      </c>
      <c r="N3588" s="70">
        <f t="shared" si="450"/>
        <v>1</v>
      </c>
      <c r="O3588" s="71">
        <v>3977385.77</v>
      </c>
      <c r="P3588" s="57">
        <f t="shared" si="451"/>
        <v>1</v>
      </c>
      <c r="Q3588" s="68">
        <v>12</v>
      </c>
      <c r="R3588" s="68">
        <v>15</v>
      </c>
      <c r="S3588" s="72">
        <f t="shared" si="452"/>
        <v>38.526564543886202</v>
      </c>
    </row>
    <row r="3589" spans="1:19" x14ac:dyDescent="0.25">
      <c r="A3589" s="68">
        <f t="shared" ref="A3589:A3652" si="455">A3588+1</f>
        <v>3587</v>
      </c>
      <c r="B3589" s="68" t="s">
        <v>662</v>
      </c>
      <c r="C3589" s="68" t="s">
        <v>1658</v>
      </c>
      <c r="D3589" s="68" t="s">
        <v>2399</v>
      </c>
      <c r="E3589" s="68" t="str">
        <f t="shared" si="453"/>
        <v>AD</v>
      </c>
      <c r="F3589" s="68">
        <v>12000976</v>
      </c>
      <c r="G3589" s="68">
        <f t="shared" si="454"/>
        <v>234</v>
      </c>
      <c r="H3589" s="68">
        <f t="shared" si="448"/>
        <v>2</v>
      </c>
      <c r="I3589" s="68" t="str">
        <f t="shared" si="449"/>
        <v>234_2_AD</v>
      </c>
      <c r="J3589" s="60">
        <v>23.594134633874301</v>
      </c>
      <c r="K3589" s="60">
        <v>45.753736699432899</v>
      </c>
      <c r="L3589" s="60">
        <v>58.201308111444298</v>
      </c>
      <c r="M3589" s="68">
        <v>47</v>
      </c>
      <c r="N3589" s="70">
        <f t="shared" si="450"/>
        <v>0.53846153846153844</v>
      </c>
      <c r="O3589" s="71">
        <v>13134963.310000001</v>
      </c>
      <c r="P3589" s="57">
        <f t="shared" si="451"/>
        <v>0.18996663766363353</v>
      </c>
      <c r="Q3589" s="68">
        <v>42</v>
      </c>
      <c r="R3589" s="68">
        <v>52</v>
      </c>
      <c r="S3589" s="72">
        <f t="shared" si="452"/>
        <v>42.516393148250501</v>
      </c>
    </row>
    <row r="3590" spans="1:19" x14ac:dyDescent="0.25">
      <c r="A3590" s="68">
        <f t="shared" si="455"/>
        <v>3588</v>
      </c>
      <c r="B3590" s="68" t="s">
        <v>662</v>
      </c>
      <c r="C3590" s="68" t="s">
        <v>1658</v>
      </c>
      <c r="D3590" s="68" t="s">
        <v>3088</v>
      </c>
      <c r="E3590" s="68" t="str">
        <f t="shared" si="453"/>
        <v>SERV</v>
      </c>
      <c r="F3590" s="68">
        <v>12000976</v>
      </c>
      <c r="G3590" s="68">
        <f t="shared" si="454"/>
        <v>234</v>
      </c>
      <c r="H3590" s="68">
        <f t="shared" si="448"/>
        <v>2</v>
      </c>
      <c r="I3590" s="68" t="str">
        <f t="shared" si="449"/>
        <v>234_2_SERV</v>
      </c>
      <c r="J3590" s="60">
        <v>20.833610716355899</v>
      </c>
      <c r="K3590" s="60">
        <v>56.175455077474503</v>
      </c>
      <c r="L3590" s="60">
        <v>37.914864235933898</v>
      </c>
      <c r="M3590" s="68">
        <v>65</v>
      </c>
      <c r="N3590" s="70">
        <f t="shared" si="450"/>
        <v>0.46153846153846156</v>
      </c>
      <c r="O3590" s="71">
        <v>56008563.530000001</v>
      </c>
      <c r="P3590" s="57">
        <f t="shared" si="451"/>
        <v>0.81003336233636647</v>
      </c>
      <c r="Q3590" s="68">
        <v>36</v>
      </c>
      <c r="R3590" s="68">
        <v>65</v>
      </c>
      <c r="S3590" s="72">
        <f t="shared" si="452"/>
        <v>38.307976676588105</v>
      </c>
    </row>
    <row r="3591" spans="1:19" x14ac:dyDescent="0.25">
      <c r="A3591" s="68">
        <f t="shared" si="455"/>
        <v>3589</v>
      </c>
      <c r="B3591" s="68" t="s">
        <v>662</v>
      </c>
      <c r="C3591" s="68" t="s">
        <v>863</v>
      </c>
      <c r="D3591" s="68" t="s">
        <v>2399</v>
      </c>
      <c r="E3591" s="68" t="str">
        <f t="shared" si="453"/>
        <v>AD</v>
      </c>
      <c r="F3591" s="68">
        <v>12000990</v>
      </c>
      <c r="G3591" s="68">
        <f t="shared" si="454"/>
        <v>234</v>
      </c>
      <c r="H3591" s="68">
        <f t="shared" si="448"/>
        <v>3</v>
      </c>
      <c r="I3591" s="68" t="str">
        <f t="shared" si="449"/>
        <v>234_3_AD</v>
      </c>
      <c r="J3591" s="60">
        <v>10.4274241548085</v>
      </c>
      <c r="K3591" s="60">
        <v>41.803588012633803</v>
      </c>
      <c r="L3591" s="60">
        <v>56.778014789584802</v>
      </c>
      <c r="M3591" s="68">
        <v>152</v>
      </c>
      <c r="N3591" s="70">
        <f t="shared" si="450"/>
        <v>0.86879432624113473</v>
      </c>
      <c r="O3591" s="71">
        <v>3817871621.8403001</v>
      </c>
      <c r="P3591" s="57">
        <f t="shared" si="451"/>
        <v>0.81041002476430246</v>
      </c>
      <c r="Q3591" s="68">
        <v>245</v>
      </c>
      <c r="R3591" s="68">
        <v>501</v>
      </c>
      <c r="S3591" s="72">
        <f t="shared" si="452"/>
        <v>36.336342319009034</v>
      </c>
    </row>
    <row r="3592" spans="1:19" x14ac:dyDescent="0.25">
      <c r="A3592" s="68">
        <f t="shared" si="455"/>
        <v>3590</v>
      </c>
      <c r="B3592" s="68" t="s">
        <v>662</v>
      </c>
      <c r="C3592" s="68" t="s">
        <v>863</v>
      </c>
      <c r="D3592" s="68" t="s">
        <v>3088</v>
      </c>
      <c r="E3592" s="68" t="str">
        <f t="shared" si="453"/>
        <v>SERV</v>
      </c>
      <c r="F3592" s="68">
        <v>12000990</v>
      </c>
      <c r="G3592" s="68">
        <f t="shared" si="454"/>
        <v>234</v>
      </c>
      <c r="H3592" s="68">
        <f t="shared" si="448"/>
        <v>3</v>
      </c>
      <c r="I3592" s="68" t="str">
        <f t="shared" si="449"/>
        <v>234_3_SERV</v>
      </c>
      <c r="J3592" s="60">
        <v>23.6026981381703</v>
      </c>
      <c r="K3592" s="60">
        <v>40.479280910425103</v>
      </c>
      <c r="L3592" s="60">
        <v>60.247672051116801</v>
      </c>
      <c r="M3592" s="68">
        <v>36</v>
      </c>
      <c r="N3592" s="70">
        <f t="shared" si="450"/>
        <v>0.13120567375886524</v>
      </c>
      <c r="O3592" s="71">
        <v>893165390.505</v>
      </c>
      <c r="P3592" s="57">
        <f t="shared" si="451"/>
        <v>0.18958997523569757</v>
      </c>
      <c r="Q3592" s="68">
        <v>37</v>
      </c>
      <c r="R3592" s="68">
        <v>48</v>
      </c>
      <c r="S3592" s="72">
        <f t="shared" si="452"/>
        <v>41.443217033237403</v>
      </c>
    </row>
    <row r="3593" spans="1:19" x14ac:dyDescent="0.25">
      <c r="A3593" s="68">
        <f t="shared" si="455"/>
        <v>3591</v>
      </c>
      <c r="B3593" s="68" t="s">
        <v>662</v>
      </c>
      <c r="C3593" s="68" t="s">
        <v>1091</v>
      </c>
      <c r="D3593" s="68" t="s">
        <v>2399</v>
      </c>
      <c r="E3593" s="68" t="str">
        <f t="shared" si="453"/>
        <v>AD</v>
      </c>
      <c r="F3593" s="68">
        <v>12000991</v>
      </c>
      <c r="G3593" s="68">
        <f t="shared" si="454"/>
        <v>234</v>
      </c>
      <c r="H3593" s="68">
        <f t="shared" ref="H3593:H3656" si="456">IF(B3593&lt;&gt;B3592,1,IF(C3593&lt;&gt;C3592,H3592+1,H3592))</f>
        <v>4</v>
      </c>
      <c r="I3593" s="68" t="str">
        <f t="shared" si="449"/>
        <v>234_4_AD</v>
      </c>
      <c r="J3593" s="60">
        <v>25.946760124491199</v>
      </c>
      <c r="K3593" s="60">
        <v>50.561180320276399</v>
      </c>
      <c r="L3593" s="60">
        <v>53.909321543011998</v>
      </c>
      <c r="M3593" s="68">
        <v>605</v>
      </c>
      <c r="N3593" s="70">
        <f t="shared" si="450"/>
        <v>0.37374860956618466</v>
      </c>
      <c r="O3593" s="71">
        <v>6009976727.3599997</v>
      </c>
      <c r="P3593" s="57">
        <f t="shared" si="451"/>
        <v>0.50103953694184677</v>
      </c>
      <c r="Q3593" s="68">
        <v>336</v>
      </c>
      <c r="R3593" s="68">
        <v>692</v>
      </c>
      <c r="S3593" s="72">
        <f t="shared" si="452"/>
        <v>43.472420662593201</v>
      </c>
    </row>
    <row r="3594" spans="1:19" x14ac:dyDescent="0.25">
      <c r="A3594" s="68">
        <f t="shared" si="455"/>
        <v>3592</v>
      </c>
      <c r="B3594" s="68" t="s">
        <v>662</v>
      </c>
      <c r="C3594" s="68" t="s">
        <v>1091</v>
      </c>
      <c r="D3594" s="68" t="s">
        <v>2456</v>
      </c>
      <c r="E3594" s="68" t="str">
        <f t="shared" si="453"/>
        <v>AR</v>
      </c>
      <c r="F3594" s="68">
        <v>12000991</v>
      </c>
      <c r="G3594" s="68">
        <f t="shared" si="454"/>
        <v>234</v>
      </c>
      <c r="H3594" s="68">
        <f t="shared" si="456"/>
        <v>4</v>
      </c>
      <c r="I3594" s="68" t="str">
        <f t="shared" si="449"/>
        <v>234_4_AR</v>
      </c>
      <c r="J3594" s="60">
        <v>45.6338182332887</v>
      </c>
      <c r="K3594" s="60">
        <v>32.925203384757602</v>
      </c>
      <c r="L3594" s="60">
        <v>7.80969784968811</v>
      </c>
      <c r="M3594" s="68">
        <v>6</v>
      </c>
      <c r="N3594" s="70">
        <f t="shared" si="450"/>
        <v>6.6740823136818691E-3</v>
      </c>
      <c r="O3594" s="71">
        <v>5374092.6699999999</v>
      </c>
      <c r="P3594" s="57">
        <f t="shared" si="451"/>
        <v>4.4802717631190647E-4</v>
      </c>
      <c r="Q3594" s="68">
        <v>6</v>
      </c>
      <c r="R3594" s="68">
        <v>6</v>
      </c>
      <c r="S3594" s="72">
        <f t="shared" si="452"/>
        <v>28.789573155911469</v>
      </c>
    </row>
    <row r="3595" spans="1:19" x14ac:dyDescent="0.25">
      <c r="A3595" s="68">
        <f t="shared" si="455"/>
        <v>3593</v>
      </c>
      <c r="B3595" s="68" t="s">
        <v>662</v>
      </c>
      <c r="C3595" s="68" t="s">
        <v>1091</v>
      </c>
      <c r="D3595" s="68" t="s">
        <v>3088</v>
      </c>
      <c r="E3595" s="68" t="str">
        <f t="shared" si="453"/>
        <v>SERV</v>
      </c>
      <c r="F3595" s="68">
        <v>12000991</v>
      </c>
      <c r="G3595" s="68">
        <f t="shared" si="454"/>
        <v>234</v>
      </c>
      <c r="H3595" s="68">
        <f t="shared" si="456"/>
        <v>4</v>
      </c>
      <c r="I3595" s="68" t="str">
        <f t="shared" si="449"/>
        <v>234_4_SERV</v>
      </c>
      <c r="J3595" s="60">
        <v>15.3074064323459</v>
      </c>
      <c r="K3595" s="60">
        <v>46.400881483525403</v>
      </c>
      <c r="L3595" s="60">
        <v>32.026280763995899</v>
      </c>
      <c r="M3595" s="68">
        <v>872</v>
      </c>
      <c r="N3595" s="70">
        <f t="shared" si="450"/>
        <v>0.61957730812013345</v>
      </c>
      <c r="O3595" s="71">
        <v>5979664112.4094496</v>
      </c>
      <c r="P3595" s="57">
        <f t="shared" si="451"/>
        <v>0.4985124358818413</v>
      </c>
      <c r="Q3595" s="68">
        <v>557</v>
      </c>
      <c r="R3595" s="68">
        <v>907</v>
      </c>
      <c r="S3595" s="72">
        <f t="shared" si="452"/>
        <v>31.244856226622403</v>
      </c>
    </row>
    <row r="3596" spans="1:19" x14ac:dyDescent="0.25">
      <c r="A3596" s="68">
        <f t="shared" si="455"/>
        <v>3594</v>
      </c>
      <c r="B3596" s="68" t="s">
        <v>662</v>
      </c>
      <c r="C3596" s="68" t="s">
        <v>2363</v>
      </c>
      <c r="D3596" s="68" t="s">
        <v>2399</v>
      </c>
      <c r="E3596" s="68" t="str">
        <f t="shared" si="453"/>
        <v>AD</v>
      </c>
      <c r="F3596" s="68">
        <v>12000978</v>
      </c>
      <c r="G3596" s="68">
        <f t="shared" si="454"/>
        <v>234</v>
      </c>
      <c r="H3596" s="68">
        <f t="shared" si="456"/>
        <v>5</v>
      </c>
      <c r="I3596" s="68" t="str">
        <f t="shared" si="449"/>
        <v>234_5_AD</v>
      </c>
      <c r="J3596" s="60">
        <v>37.235492052888901</v>
      </c>
      <c r="K3596" s="60">
        <v>30.2496123136706</v>
      </c>
      <c r="L3596" s="60">
        <v>48.080629819359402</v>
      </c>
      <c r="M3596" s="68">
        <v>26</v>
      </c>
      <c r="N3596" s="70">
        <f t="shared" si="450"/>
        <v>0.78125</v>
      </c>
      <c r="O3596" s="71">
        <v>9312056945.7899895</v>
      </c>
      <c r="P3596" s="57">
        <f t="shared" si="451"/>
        <v>0.99616553000911279</v>
      </c>
      <c r="Q3596" s="68">
        <v>50</v>
      </c>
      <c r="R3596" s="68">
        <v>64</v>
      </c>
      <c r="S3596" s="72">
        <f t="shared" si="452"/>
        <v>38.521911395306297</v>
      </c>
    </row>
    <row r="3597" spans="1:19" x14ac:dyDescent="0.25">
      <c r="A3597" s="68">
        <f t="shared" si="455"/>
        <v>3595</v>
      </c>
      <c r="B3597" s="68" t="s">
        <v>662</v>
      </c>
      <c r="C3597" s="68" t="s">
        <v>2363</v>
      </c>
      <c r="D3597" s="68" t="s">
        <v>2860</v>
      </c>
      <c r="E3597" s="68" t="str">
        <f t="shared" si="453"/>
        <v>OP</v>
      </c>
      <c r="F3597" s="68">
        <v>12000978</v>
      </c>
      <c r="G3597" s="68">
        <f t="shared" si="454"/>
        <v>234</v>
      </c>
      <c r="H3597" s="68">
        <f t="shared" si="456"/>
        <v>5</v>
      </c>
      <c r="I3597" s="68" t="str">
        <f t="shared" si="449"/>
        <v>234_5_OP</v>
      </c>
      <c r="J3597" s="60">
        <v>65.137676513021006</v>
      </c>
      <c r="K3597" s="60">
        <v>42.857615193095903</v>
      </c>
      <c r="L3597" s="60">
        <v>29.166127277589801</v>
      </c>
      <c r="M3597" s="68">
        <v>7</v>
      </c>
      <c r="N3597" s="70">
        <f t="shared" si="450"/>
        <v>4.6875E-2</v>
      </c>
      <c r="O3597" s="71">
        <v>7170702.3799999999</v>
      </c>
      <c r="P3597" s="57">
        <f t="shared" si="451"/>
        <v>7.6709223091035457E-4</v>
      </c>
      <c r="Q3597" s="68">
        <v>3</v>
      </c>
      <c r="R3597" s="68">
        <v>7</v>
      </c>
      <c r="S3597" s="72">
        <f t="shared" si="452"/>
        <v>45.720472994568901</v>
      </c>
    </row>
    <row r="3598" spans="1:19" x14ac:dyDescent="0.25">
      <c r="A3598" s="68">
        <f t="shared" si="455"/>
        <v>3596</v>
      </c>
      <c r="B3598" s="68" t="s">
        <v>662</v>
      </c>
      <c r="C3598" s="68" t="s">
        <v>2363</v>
      </c>
      <c r="D3598" s="68" t="s">
        <v>3088</v>
      </c>
      <c r="E3598" s="68" t="str">
        <f t="shared" si="453"/>
        <v>SERV</v>
      </c>
      <c r="F3598" s="68">
        <v>12000978</v>
      </c>
      <c r="G3598" s="68">
        <f t="shared" si="454"/>
        <v>234</v>
      </c>
      <c r="H3598" s="68">
        <f t="shared" si="456"/>
        <v>5</v>
      </c>
      <c r="I3598" s="68" t="str">
        <f t="shared" si="449"/>
        <v>234_5_SERV</v>
      </c>
      <c r="J3598" s="60">
        <v>23.738405328158599</v>
      </c>
      <c r="K3598" s="60">
        <v>16.4232461678757</v>
      </c>
      <c r="L3598" s="60">
        <v>42.034636254687001</v>
      </c>
      <c r="M3598" s="68">
        <v>11</v>
      </c>
      <c r="N3598" s="70">
        <f t="shared" si="450"/>
        <v>0.171875</v>
      </c>
      <c r="O3598" s="71">
        <v>28673544.219999999</v>
      </c>
      <c r="P3598" s="57">
        <f t="shared" si="451"/>
        <v>3.0673777599770505E-3</v>
      </c>
      <c r="Q3598" s="68">
        <v>11</v>
      </c>
      <c r="R3598" s="68">
        <v>11</v>
      </c>
      <c r="S3598" s="72">
        <f t="shared" si="452"/>
        <v>27.398762583573767</v>
      </c>
    </row>
    <row r="3599" spans="1:19" x14ac:dyDescent="0.25">
      <c r="A3599" s="68">
        <f t="shared" si="455"/>
        <v>3597</v>
      </c>
      <c r="B3599" s="68" t="s">
        <v>662</v>
      </c>
      <c r="C3599" s="68" t="s">
        <v>663</v>
      </c>
      <c r="D3599" s="68" t="s">
        <v>2399</v>
      </c>
      <c r="E3599" s="68" t="str">
        <f t="shared" si="453"/>
        <v>AD</v>
      </c>
      <c r="F3599" s="68">
        <v>12000996</v>
      </c>
      <c r="G3599" s="68">
        <f t="shared" si="454"/>
        <v>234</v>
      </c>
      <c r="H3599" s="68">
        <f t="shared" si="456"/>
        <v>6</v>
      </c>
      <c r="I3599" s="68" t="str">
        <f t="shared" si="449"/>
        <v>234_6_AD</v>
      </c>
      <c r="J3599" s="60">
        <v>7.1300008760600804</v>
      </c>
      <c r="K3599" s="60">
        <v>26.615873874331999</v>
      </c>
      <c r="L3599" s="60">
        <v>32.866729093634198</v>
      </c>
      <c r="M3599" s="68">
        <v>25</v>
      </c>
      <c r="N3599" s="70">
        <f t="shared" si="450"/>
        <v>0.77192982456140347</v>
      </c>
      <c r="O3599" s="71">
        <v>244501791.28</v>
      </c>
      <c r="P3599" s="57">
        <f t="shared" si="451"/>
        <v>0.59807938600031252</v>
      </c>
      <c r="Q3599" s="68">
        <v>44</v>
      </c>
      <c r="R3599" s="68">
        <v>60</v>
      </c>
      <c r="S3599" s="72">
        <f t="shared" si="452"/>
        <v>22.20420128134209</v>
      </c>
    </row>
    <row r="3600" spans="1:19" x14ac:dyDescent="0.25">
      <c r="A3600" s="68">
        <f t="shared" si="455"/>
        <v>3598</v>
      </c>
      <c r="B3600" s="68" t="s">
        <v>662</v>
      </c>
      <c r="C3600" s="68" t="s">
        <v>663</v>
      </c>
      <c r="D3600" s="68" t="s">
        <v>3088</v>
      </c>
      <c r="E3600" s="68" t="str">
        <f t="shared" si="453"/>
        <v>SERV</v>
      </c>
      <c r="F3600" s="68">
        <v>12000996</v>
      </c>
      <c r="G3600" s="68">
        <f t="shared" si="454"/>
        <v>234</v>
      </c>
      <c r="H3600" s="68">
        <f t="shared" si="456"/>
        <v>6</v>
      </c>
      <c r="I3600" s="68" t="str">
        <f t="shared" si="449"/>
        <v>234_6_SERV</v>
      </c>
      <c r="J3600" s="60">
        <v>25.748863122642</v>
      </c>
      <c r="K3600" s="60">
        <v>24.634658689200201</v>
      </c>
      <c r="L3600" s="60">
        <v>27.620038245996099</v>
      </c>
      <c r="M3600" s="68">
        <v>17</v>
      </c>
      <c r="N3600" s="70">
        <f t="shared" si="450"/>
        <v>0.22807017543859648</v>
      </c>
      <c r="O3600" s="71">
        <v>164309809.66</v>
      </c>
      <c r="P3600" s="57">
        <f t="shared" si="451"/>
        <v>0.40192061399968743</v>
      </c>
      <c r="Q3600" s="68">
        <v>13</v>
      </c>
      <c r="R3600" s="68">
        <v>20</v>
      </c>
      <c r="S3600" s="72">
        <f t="shared" si="452"/>
        <v>26.001186685946099</v>
      </c>
    </row>
    <row r="3601" spans="1:19" x14ac:dyDescent="0.25">
      <c r="A3601" s="68">
        <f t="shared" si="455"/>
        <v>3599</v>
      </c>
      <c r="B3601" s="68" t="s">
        <v>662</v>
      </c>
      <c r="C3601" s="68" t="s">
        <v>682</v>
      </c>
      <c r="D3601" s="68" t="s">
        <v>2399</v>
      </c>
      <c r="E3601" s="68" t="str">
        <f t="shared" si="453"/>
        <v>AD</v>
      </c>
      <c r="F3601" s="68">
        <v>12000998</v>
      </c>
      <c r="G3601" s="68">
        <f t="shared" si="454"/>
        <v>234</v>
      </c>
      <c r="H3601" s="68">
        <f t="shared" si="456"/>
        <v>7</v>
      </c>
      <c r="I3601" s="68" t="str">
        <f t="shared" si="449"/>
        <v>234_7_AD</v>
      </c>
      <c r="J3601" s="60">
        <v>12.9951451653027</v>
      </c>
      <c r="K3601" s="60">
        <v>52.223393082886197</v>
      </c>
      <c r="L3601" s="60">
        <v>82.717775525504905</v>
      </c>
      <c r="M3601" s="68">
        <v>127</v>
      </c>
      <c r="N3601" s="70">
        <f t="shared" si="450"/>
        <v>0.90666666666666662</v>
      </c>
      <c r="O3601" s="71">
        <v>1730727297.49</v>
      </c>
      <c r="P3601" s="57">
        <f t="shared" si="451"/>
        <v>0.6569220761129948</v>
      </c>
      <c r="Q3601" s="68">
        <v>204</v>
      </c>
      <c r="R3601" s="68">
        <v>347</v>
      </c>
      <c r="S3601" s="72">
        <f t="shared" si="452"/>
        <v>49.312104591231268</v>
      </c>
    </row>
    <row r="3602" spans="1:19" x14ac:dyDescent="0.25">
      <c r="A3602" s="68">
        <f t="shared" si="455"/>
        <v>3600</v>
      </c>
      <c r="B3602" s="68" t="s">
        <v>662</v>
      </c>
      <c r="C3602" s="68" t="s">
        <v>682</v>
      </c>
      <c r="D3602" s="68" t="s">
        <v>3088</v>
      </c>
      <c r="E3602" s="68" t="str">
        <f t="shared" si="453"/>
        <v>SERV</v>
      </c>
      <c r="F3602" s="68">
        <v>12000998</v>
      </c>
      <c r="G3602" s="68">
        <f t="shared" si="454"/>
        <v>234</v>
      </c>
      <c r="H3602" s="68">
        <f t="shared" si="456"/>
        <v>7</v>
      </c>
      <c r="I3602" s="68" t="str">
        <f t="shared" si="449"/>
        <v>234_7_SERV</v>
      </c>
      <c r="J3602" s="60">
        <v>47.678030161673</v>
      </c>
      <c r="K3602" s="60">
        <v>52.851209593794103</v>
      </c>
      <c r="L3602" s="60">
        <v>30.086576958562699</v>
      </c>
      <c r="M3602" s="68">
        <v>25</v>
      </c>
      <c r="N3602" s="70">
        <f t="shared" si="450"/>
        <v>9.3333333333333338E-2</v>
      </c>
      <c r="O3602" s="71">
        <v>903873304.95999897</v>
      </c>
      <c r="P3602" s="57">
        <f t="shared" si="451"/>
        <v>0.34307792388700525</v>
      </c>
      <c r="Q3602" s="68">
        <v>21</v>
      </c>
      <c r="R3602" s="68">
        <v>29</v>
      </c>
      <c r="S3602" s="72">
        <f t="shared" si="452"/>
        <v>43.538605571343261</v>
      </c>
    </row>
    <row r="3603" spans="1:19" x14ac:dyDescent="0.25">
      <c r="A3603" s="68">
        <f t="shared" si="455"/>
        <v>3601</v>
      </c>
      <c r="B3603" s="68" t="s">
        <v>662</v>
      </c>
      <c r="C3603" s="68" t="s">
        <v>2204</v>
      </c>
      <c r="D3603" s="68" t="s">
        <v>2399</v>
      </c>
      <c r="E3603" s="68" t="str">
        <f t="shared" si="453"/>
        <v>AD</v>
      </c>
      <c r="F3603" s="68">
        <v>12000975</v>
      </c>
      <c r="G3603" s="68">
        <f t="shared" si="454"/>
        <v>234</v>
      </c>
      <c r="H3603" s="68">
        <f t="shared" si="456"/>
        <v>8</v>
      </c>
      <c r="I3603" s="68" t="str">
        <f t="shared" si="449"/>
        <v>234_8_AD</v>
      </c>
      <c r="J3603" s="60">
        <v>34.781685622844201</v>
      </c>
      <c r="K3603" s="60">
        <v>40.867544869458598</v>
      </c>
      <c r="L3603" s="60">
        <v>5.1352001794311999</v>
      </c>
      <c r="M3603" s="68">
        <v>9</v>
      </c>
      <c r="N3603" s="70">
        <f t="shared" si="450"/>
        <v>1</v>
      </c>
      <c r="O3603" s="71">
        <v>761816.87</v>
      </c>
      <c r="P3603" s="57">
        <f t="shared" si="451"/>
        <v>1</v>
      </c>
      <c r="Q3603" s="68">
        <v>9</v>
      </c>
      <c r="R3603" s="68">
        <v>9</v>
      </c>
      <c r="S3603" s="72">
        <f t="shared" si="452"/>
        <v>26.928143557244663</v>
      </c>
    </row>
    <row r="3604" spans="1:19" x14ac:dyDescent="0.25">
      <c r="A3604" s="68">
        <f t="shared" si="455"/>
        <v>3602</v>
      </c>
      <c r="B3604" s="68" t="s">
        <v>1931</v>
      </c>
      <c r="C3604" s="68" t="s">
        <v>1932</v>
      </c>
      <c r="D3604" s="68" t="s">
        <v>2399</v>
      </c>
      <c r="E3604" s="68" t="str">
        <f t="shared" si="453"/>
        <v>AD</v>
      </c>
      <c r="F3604" s="68">
        <v>21000999</v>
      </c>
      <c r="G3604" s="68">
        <f t="shared" si="454"/>
        <v>235</v>
      </c>
      <c r="H3604" s="68">
        <f t="shared" si="456"/>
        <v>1</v>
      </c>
      <c r="I3604" s="68" t="str">
        <f t="shared" si="449"/>
        <v>235_1_AD</v>
      </c>
      <c r="J3604" s="60">
        <v>29.3087832587726</v>
      </c>
      <c r="K3604" s="60">
        <v>57.703327418116601</v>
      </c>
      <c r="L3604" s="60">
        <v>70.020200189971604</v>
      </c>
      <c r="M3604" s="68">
        <v>220</v>
      </c>
      <c r="N3604" s="70">
        <f t="shared" si="450"/>
        <v>0.28456913827655311</v>
      </c>
      <c r="O3604" s="71">
        <v>573080519.98154998</v>
      </c>
      <c r="P3604" s="57">
        <f t="shared" si="451"/>
        <v>0.45226025673177811</v>
      </c>
      <c r="Q3604" s="68">
        <v>142</v>
      </c>
      <c r="R3604" s="68">
        <v>225</v>
      </c>
      <c r="S3604" s="72">
        <f t="shared" si="452"/>
        <v>52.34410362228693</v>
      </c>
    </row>
    <row r="3605" spans="1:19" x14ac:dyDescent="0.25">
      <c r="A3605" s="68">
        <f t="shared" si="455"/>
        <v>3603</v>
      </c>
      <c r="B3605" s="68" t="s">
        <v>1931</v>
      </c>
      <c r="C3605" s="68" t="s">
        <v>1932</v>
      </c>
      <c r="D3605" s="68" t="s">
        <v>2456</v>
      </c>
      <c r="E3605" s="68" t="str">
        <f t="shared" si="453"/>
        <v>AR</v>
      </c>
      <c r="F3605" s="68">
        <v>21000999</v>
      </c>
      <c r="G3605" s="68">
        <f t="shared" si="454"/>
        <v>235</v>
      </c>
      <c r="H3605" s="68">
        <f t="shared" si="456"/>
        <v>1</v>
      </c>
      <c r="I3605" s="68" t="str">
        <f t="shared" si="449"/>
        <v>235_1_AR</v>
      </c>
      <c r="J3605" s="60">
        <v>49.010821290910798</v>
      </c>
      <c r="K3605" s="60">
        <v>56.335062827594001</v>
      </c>
      <c r="L3605" s="60">
        <v>57.011569074335199</v>
      </c>
      <c r="M3605" s="68">
        <v>11</v>
      </c>
      <c r="N3605" s="70">
        <f t="shared" si="450"/>
        <v>1.6032064128256512E-2</v>
      </c>
      <c r="O3605" s="71">
        <v>22735109.003834601</v>
      </c>
      <c r="P3605" s="57">
        <f t="shared" si="451"/>
        <v>1.7941957327794401E-2</v>
      </c>
      <c r="Q3605" s="68">
        <v>8</v>
      </c>
      <c r="R3605" s="68">
        <v>11</v>
      </c>
      <c r="S3605" s="72">
        <f t="shared" si="452"/>
        <v>54.119151064280004</v>
      </c>
    </row>
    <row r="3606" spans="1:19" x14ac:dyDescent="0.25">
      <c r="A3606" s="68">
        <f t="shared" si="455"/>
        <v>3604</v>
      </c>
      <c r="B3606" s="68" t="s">
        <v>1931</v>
      </c>
      <c r="C3606" s="68" t="s">
        <v>1932</v>
      </c>
      <c r="D3606" s="68" t="s">
        <v>3088</v>
      </c>
      <c r="E3606" s="68" t="str">
        <f t="shared" si="453"/>
        <v>SERV</v>
      </c>
      <c r="F3606" s="68">
        <v>21000999</v>
      </c>
      <c r="G3606" s="68">
        <f t="shared" si="454"/>
        <v>235</v>
      </c>
      <c r="H3606" s="68">
        <f t="shared" si="456"/>
        <v>1</v>
      </c>
      <c r="I3606" s="68" t="str">
        <f t="shared" si="449"/>
        <v>235_1_SERV</v>
      </c>
      <c r="J3606" s="60">
        <v>12.957150309718401</v>
      </c>
      <c r="K3606" s="60">
        <v>57.809193246214797</v>
      </c>
      <c r="L3606" s="60">
        <v>44.953687887301101</v>
      </c>
      <c r="M3606" s="68">
        <v>718</v>
      </c>
      <c r="N3606" s="70">
        <f t="shared" si="450"/>
        <v>0.69939879759519041</v>
      </c>
      <c r="O3606" s="71">
        <v>671332017.64372599</v>
      </c>
      <c r="P3606" s="57">
        <f t="shared" si="451"/>
        <v>0.52979778594042748</v>
      </c>
      <c r="Q3606" s="68">
        <v>349</v>
      </c>
      <c r="R3606" s="68">
        <v>722</v>
      </c>
      <c r="S3606" s="72">
        <f t="shared" si="452"/>
        <v>38.57334381441143</v>
      </c>
    </row>
    <row r="3607" spans="1:19" x14ac:dyDescent="0.25">
      <c r="A3607" s="68">
        <f t="shared" si="455"/>
        <v>3605</v>
      </c>
      <c r="B3607" s="68" t="s">
        <v>1286</v>
      </c>
      <c r="C3607" s="68" t="s">
        <v>2400</v>
      </c>
      <c r="D3607" s="68" t="s">
        <v>2456</v>
      </c>
      <c r="E3607" s="68" t="str">
        <f t="shared" si="453"/>
        <v>AR</v>
      </c>
      <c r="F3607" s="68">
        <v>14000991</v>
      </c>
      <c r="G3607" s="68">
        <f t="shared" si="454"/>
        <v>236</v>
      </c>
      <c r="H3607" s="68">
        <f t="shared" si="456"/>
        <v>1</v>
      </c>
      <c r="I3607" s="68" t="str">
        <f t="shared" si="449"/>
        <v>236_1_AR</v>
      </c>
      <c r="J3607" s="60">
        <v>44.267515938575798</v>
      </c>
      <c r="K3607" s="60">
        <v>26.790556779945302</v>
      </c>
      <c r="L3607" s="60">
        <v>13.3880534566081</v>
      </c>
      <c r="M3607" s="68">
        <v>7</v>
      </c>
      <c r="N3607" s="70">
        <f t="shared" si="450"/>
        <v>0.33333333333333331</v>
      </c>
      <c r="O3607" s="71">
        <v>561676</v>
      </c>
      <c r="P3607" s="57">
        <f t="shared" si="451"/>
        <v>0.217762761382987</v>
      </c>
      <c r="Q3607" s="68">
        <v>5</v>
      </c>
      <c r="R3607" s="68">
        <v>7</v>
      </c>
      <c r="S3607" s="72">
        <f t="shared" si="452"/>
        <v>28.148708725043068</v>
      </c>
    </row>
    <row r="3608" spans="1:19" x14ac:dyDescent="0.25">
      <c r="A3608" s="68">
        <f t="shared" si="455"/>
        <v>3606</v>
      </c>
      <c r="B3608" s="68" t="s">
        <v>1286</v>
      </c>
      <c r="C3608" s="68" t="s">
        <v>2400</v>
      </c>
      <c r="D3608" s="68" t="s">
        <v>3088</v>
      </c>
      <c r="E3608" s="68" t="str">
        <f t="shared" si="453"/>
        <v>SERV</v>
      </c>
      <c r="F3608" s="68">
        <v>14000991</v>
      </c>
      <c r="G3608" s="68">
        <f t="shared" si="454"/>
        <v>236</v>
      </c>
      <c r="H3608" s="68">
        <f t="shared" si="456"/>
        <v>1</v>
      </c>
      <c r="I3608" s="68" t="str">
        <f t="shared" si="449"/>
        <v>236_1_SERV</v>
      </c>
      <c r="J3608" s="60">
        <v>65.361186920585894</v>
      </c>
      <c r="K3608" s="60">
        <v>62.445912357984298</v>
      </c>
      <c r="L3608" s="60">
        <v>51.290749704107199</v>
      </c>
      <c r="M3608" s="68">
        <v>37</v>
      </c>
      <c r="N3608" s="70">
        <f t="shared" si="450"/>
        <v>0.66666666666666663</v>
      </c>
      <c r="O3608" s="71">
        <v>2017626.34</v>
      </c>
      <c r="P3608" s="57">
        <f t="shared" si="451"/>
        <v>0.78223723861701311</v>
      </c>
      <c r="Q3608" s="68">
        <v>10</v>
      </c>
      <c r="R3608" s="68">
        <v>37</v>
      </c>
      <c r="S3608" s="72">
        <f t="shared" si="452"/>
        <v>59.699282994225797</v>
      </c>
    </row>
    <row r="3609" spans="1:19" x14ac:dyDescent="0.25">
      <c r="A3609" s="68">
        <f t="shared" si="455"/>
        <v>3607</v>
      </c>
      <c r="B3609" s="68" t="s">
        <v>1286</v>
      </c>
      <c r="C3609" s="68" t="s">
        <v>3085</v>
      </c>
      <c r="D3609" s="68" t="s">
        <v>3088</v>
      </c>
      <c r="E3609" s="68" t="str">
        <f t="shared" si="453"/>
        <v>SERV</v>
      </c>
      <c r="F3609" s="68">
        <v>14000973</v>
      </c>
      <c r="G3609" s="68">
        <f t="shared" si="454"/>
        <v>236</v>
      </c>
      <c r="H3609" s="68">
        <f t="shared" si="456"/>
        <v>2</v>
      </c>
      <c r="I3609" s="68" t="str">
        <f t="shared" si="449"/>
        <v>236_2_SERV</v>
      </c>
      <c r="J3609" s="60">
        <v>57.972734215644998</v>
      </c>
      <c r="K3609" s="60">
        <v>12.704183966944999</v>
      </c>
      <c r="L3609" s="60">
        <v>13.994630019883401</v>
      </c>
      <c r="M3609" s="68">
        <v>11</v>
      </c>
      <c r="N3609" s="70">
        <f t="shared" si="450"/>
        <v>1</v>
      </c>
      <c r="O3609" s="71">
        <v>260680.66</v>
      </c>
      <c r="P3609" s="57">
        <f t="shared" si="451"/>
        <v>1</v>
      </c>
      <c r="Q3609" s="68">
        <v>6</v>
      </c>
      <c r="R3609" s="68">
        <v>11</v>
      </c>
      <c r="S3609" s="72">
        <f t="shared" si="452"/>
        <v>28.223849400824466</v>
      </c>
    </row>
    <row r="3610" spans="1:19" x14ac:dyDescent="0.25">
      <c r="A3610" s="68">
        <f t="shared" si="455"/>
        <v>3608</v>
      </c>
      <c r="B3610" s="68" t="s">
        <v>1286</v>
      </c>
      <c r="C3610" s="68" t="s">
        <v>2396</v>
      </c>
      <c r="D3610" s="68" t="s">
        <v>2399</v>
      </c>
      <c r="E3610" s="68" t="str">
        <f t="shared" si="453"/>
        <v>AD</v>
      </c>
      <c r="F3610" s="68">
        <v>14000978</v>
      </c>
      <c r="G3610" s="68">
        <f t="shared" si="454"/>
        <v>236</v>
      </c>
      <c r="H3610" s="68">
        <f t="shared" si="456"/>
        <v>3</v>
      </c>
      <c r="I3610" s="68" t="str">
        <f t="shared" si="449"/>
        <v>236_3_AD</v>
      </c>
      <c r="J3610" s="60">
        <v>66.863087520072597</v>
      </c>
      <c r="K3610" s="60">
        <v>34.678941168325402</v>
      </c>
      <c r="L3610" s="60">
        <v>20.990961026441699</v>
      </c>
      <c r="M3610" s="68">
        <v>9</v>
      </c>
      <c r="N3610" s="70">
        <f t="shared" si="450"/>
        <v>1</v>
      </c>
      <c r="O3610" s="71">
        <v>215629.61</v>
      </c>
      <c r="P3610" s="57">
        <f t="shared" si="451"/>
        <v>1</v>
      </c>
      <c r="Q3610" s="68">
        <v>4</v>
      </c>
      <c r="R3610" s="68">
        <v>9</v>
      </c>
      <c r="S3610" s="72">
        <f t="shared" si="452"/>
        <v>40.844329904946569</v>
      </c>
    </row>
    <row r="3611" spans="1:19" x14ac:dyDescent="0.25">
      <c r="A3611" s="68">
        <f t="shared" si="455"/>
        <v>3609</v>
      </c>
      <c r="B3611" s="68" t="s">
        <v>1286</v>
      </c>
      <c r="C3611" s="68" t="s">
        <v>1287</v>
      </c>
      <c r="D3611" s="68" t="s">
        <v>2399</v>
      </c>
      <c r="E3611" s="68" t="str">
        <f t="shared" si="453"/>
        <v>AD</v>
      </c>
      <c r="F3611" s="68">
        <v>14000999</v>
      </c>
      <c r="G3611" s="68">
        <f t="shared" si="454"/>
        <v>236</v>
      </c>
      <c r="H3611" s="68">
        <f t="shared" si="456"/>
        <v>4</v>
      </c>
      <c r="I3611" s="68" t="str">
        <f t="shared" si="449"/>
        <v>236_4_AD</v>
      </c>
      <c r="J3611" s="60">
        <v>27.123932323922801</v>
      </c>
      <c r="K3611" s="60">
        <v>43.5102202409063</v>
      </c>
      <c r="L3611" s="60">
        <v>69.589209718795701</v>
      </c>
      <c r="M3611" s="68">
        <v>129</v>
      </c>
      <c r="N3611" s="70">
        <f t="shared" si="450"/>
        <v>0.20781893004115226</v>
      </c>
      <c r="O3611" s="71">
        <v>152884213.299999</v>
      </c>
      <c r="P3611" s="57">
        <f t="shared" si="451"/>
        <v>4.1303456737654509E-2</v>
      </c>
      <c r="Q3611" s="68">
        <v>101</v>
      </c>
      <c r="R3611" s="68">
        <v>191</v>
      </c>
      <c r="S3611" s="72">
        <f t="shared" si="452"/>
        <v>46.741120761208265</v>
      </c>
    </row>
    <row r="3612" spans="1:19" x14ac:dyDescent="0.25">
      <c r="A3612" s="68">
        <f t="shared" si="455"/>
        <v>3610</v>
      </c>
      <c r="B3612" s="68" t="s">
        <v>1286</v>
      </c>
      <c r="C3612" s="68" t="s">
        <v>1287</v>
      </c>
      <c r="D3612" s="68" t="s">
        <v>2456</v>
      </c>
      <c r="E3612" s="68" t="str">
        <f t="shared" si="453"/>
        <v>AR</v>
      </c>
      <c r="F3612" s="68">
        <v>14000999</v>
      </c>
      <c r="G3612" s="68">
        <f t="shared" si="454"/>
        <v>236</v>
      </c>
      <c r="H3612" s="68">
        <f t="shared" si="456"/>
        <v>4</v>
      </c>
      <c r="I3612" s="68" t="str">
        <f t="shared" si="449"/>
        <v>236_4_AR</v>
      </c>
      <c r="J3612" s="60">
        <v>40.174161899307002</v>
      </c>
      <c r="K3612" s="60">
        <v>24.859890500246301</v>
      </c>
      <c r="L3612" s="60">
        <v>57.015442932395601</v>
      </c>
      <c r="M3612" s="68">
        <v>6</v>
      </c>
      <c r="N3612" s="70">
        <f t="shared" si="450"/>
        <v>1.2345679012345678E-2</v>
      </c>
      <c r="O3612" s="71">
        <v>305316237.82999998</v>
      </c>
      <c r="P3612" s="57">
        <f t="shared" si="451"/>
        <v>8.2484749395083032E-2</v>
      </c>
      <c r="Q3612" s="68">
        <v>6</v>
      </c>
      <c r="R3612" s="68">
        <v>12</v>
      </c>
      <c r="S3612" s="72">
        <f t="shared" si="452"/>
        <v>40.683165110649632</v>
      </c>
    </row>
    <row r="3613" spans="1:19" x14ac:dyDescent="0.25">
      <c r="A3613" s="68">
        <f t="shared" si="455"/>
        <v>3611</v>
      </c>
      <c r="B3613" s="68" t="s">
        <v>1286</v>
      </c>
      <c r="C3613" s="68" t="s">
        <v>1287</v>
      </c>
      <c r="D3613" s="68" t="s">
        <v>3088</v>
      </c>
      <c r="E3613" s="68" t="str">
        <f t="shared" si="453"/>
        <v>SERV</v>
      </c>
      <c r="F3613" s="68">
        <v>14000999</v>
      </c>
      <c r="G3613" s="68">
        <f t="shared" si="454"/>
        <v>236</v>
      </c>
      <c r="H3613" s="68">
        <f t="shared" si="456"/>
        <v>4</v>
      </c>
      <c r="I3613" s="68" t="str">
        <f t="shared" si="449"/>
        <v>236_4_SERV</v>
      </c>
      <c r="J3613" s="60">
        <v>21.821313352567099</v>
      </c>
      <c r="K3613" s="60">
        <v>45.563231427875401</v>
      </c>
      <c r="L3613" s="60">
        <v>40.962009407571202</v>
      </c>
      <c r="M3613" s="68">
        <v>524</v>
      </c>
      <c r="N3613" s="70">
        <f t="shared" si="450"/>
        <v>0.77983539094650201</v>
      </c>
      <c r="O3613" s="71">
        <v>3243286673.08499</v>
      </c>
      <c r="P3613" s="57">
        <f t="shared" si="451"/>
        <v>0.87621179386726245</v>
      </c>
      <c r="Q3613" s="68">
        <v>379</v>
      </c>
      <c r="R3613" s="68">
        <v>970</v>
      </c>
      <c r="S3613" s="72">
        <f t="shared" si="452"/>
        <v>36.115518062671235</v>
      </c>
    </row>
    <row r="3614" spans="1:19" x14ac:dyDescent="0.25">
      <c r="A3614" s="68">
        <f t="shared" si="455"/>
        <v>3612</v>
      </c>
      <c r="B3614" s="68" t="s">
        <v>1286</v>
      </c>
      <c r="C3614" s="68" t="s">
        <v>2803</v>
      </c>
      <c r="D3614" s="68" t="s">
        <v>2860</v>
      </c>
      <c r="E3614" s="68" t="str">
        <f t="shared" si="453"/>
        <v>OP</v>
      </c>
      <c r="F3614" s="68">
        <v>14000998</v>
      </c>
      <c r="G3614" s="68">
        <f t="shared" si="454"/>
        <v>236</v>
      </c>
      <c r="H3614" s="68">
        <f t="shared" si="456"/>
        <v>5</v>
      </c>
      <c r="I3614" s="68" t="str">
        <f t="shared" si="449"/>
        <v>236_5_OP</v>
      </c>
      <c r="J3614" s="60">
        <v>46.847549136346501</v>
      </c>
      <c r="K3614" s="60">
        <v>46.030608859259303</v>
      </c>
      <c r="L3614" s="60">
        <v>44.109975489778599</v>
      </c>
      <c r="M3614" s="68">
        <v>9</v>
      </c>
      <c r="N3614" s="70">
        <f t="shared" si="450"/>
        <v>0.75</v>
      </c>
      <c r="O3614" s="71">
        <v>24836278.579999998</v>
      </c>
      <c r="P3614" s="57">
        <f t="shared" si="451"/>
        <v>0.25730763231276671</v>
      </c>
      <c r="Q3614" s="68">
        <v>6</v>
      </c>
      <c r="R3614" s="68">
        <v>11</v>
      </c>
      <c r="S3614" s="72">
        <f t="shared" si="452"/>
        <v>45.662711161794796</v>
      </c>
    </row>
    <row r="3615" spans="1:19" x14ac:dyDescent="0.25">
      <c r="A3615" s="68">
        <f t="shared" si="455"/>
        <v>3613</v>
      </c>
      <c r="B3615" s="68" t="s">
        <v>1286</v>
      </c>
      <c r="C3615" s="68" t="s">
        <v>2803</v>
      </c>
      <c r="D3615" s="68" t="s">
        <v>2893</v>
      </c>
      <c r="E3615" s="68" t="str">
        <f t="shared" si="453"/>
        <v>SOP</v>
      </c>
      <c r="F3615" s="68">
        <v>14000998</v>
      </c>
      <c r="G3615" s="68">
        <f t="shared" si="454"/>
        <v>236</v>
      </c>
      <c r="H3615" s="68">
        <f t="shared" si="456"/>
        <v>5</v>
      </c>
      <c r="I3615" s="68" t="str">
        <f t="shared" si="449"/>
        <v>236_5_SOP</v>
      </c>
      <c r="J3615" s="60">
        <v>79.841111243344699</v>
      </c>
      <c r="K3615" s="60">
        <v>14.8119221070327</v>
      </c>
      <c r="L3615" s="60">
        <v>41.114352598665398</v>
      </c>
      <c r="M3615" s="68">
        <v>3</v>
      </c>
      <c r="N3615" s="70">
        <f t="shared" si="450"/>
        <v>0.25</v>
      </c>
      <c r="O3615" s="71">
        <v>71687397.599999994</v>
      </c>
      <c r="P3615" s="57">
        <f t="shared" si="451"/>
        <v>0.74269236768723323</v>
      </c>
      <c r="Q3615" s="68">
        <v>2</v>
      </c>
      <c r="R3615" s="68">
        <v>3</v>
      </c>
      <c r="S3615" s="72">
        <f t="shared" si="452"/>
        <v>45.255795316347594</v>
      </c>
    </row>
    <row r="3616" spans="1:19" x14ac:dyDescent="0.25">
      <c r="A3616" s="68">
        <f t="shared" si="455"/>
        <v>3614</v>
      </c>
      <c r="B3616" s="68" t="s">
        <v>1726</v>
      </c>
      <c r="C3616" s="68" t="s">
        <v>1727</v>
      </c>
      <c r="D3616" s="68" t="s">
        <v>2399</v>
      </c>
      <c r="E3616" s="68" t="str">
        <f t="shared" si="453"/>
        <v>AD</v>
      </c>
      <c r="F3616" s="68" t="s">
        <v>1725</v>
      </c>
      <c r="G3616" s="68">
        <f t="shared" si="454"/>
        <v>237</v>
      </c>
      <c r="H3616" s="68">
        <f t="shared" si="456"/>
        <v>1</v>
      </c>
      <c r="I3616" s="68" t="str">
        <f t="shared" si="449"/>
        <v>237_1_AD</v>
      </c>
      <c r="J3616" s="60">
        <v>45.947027740126401</v>
      </c>
      <c r="K3616" s="60">
        <v>78.380080087091102</v>
      </c>
      <c r="L3616" s="60">
        <v>60.815916052172398</v>
      </c>
      <c r="M3616" s="68">
        <v>20</v>
      </c>
      <c r="N3616" s="70">
        <f t="shared" si="450"/>
        <v>6.5743944636678195E-2</v>
      </c>
      <c r="O3616" s="71">
        <v>82679725.069999993</v>
      </c>
      <c r="P3616" s="57">
        <f t="shared" si="451"/>
        <v>0.14938872716077195</v>
      </c>
      <c r="Q3616" s="68">
        <v>19</v>
      </c>
      <c r="R3616" s="68">
        <v>20</v>
      </c>
      <c r="S3616" s="72">
        <f t="shared" si="452"/>
        <v>61.714341293129962</v>
      </c>
    </row>
    <row r="3617" spans="1:19" x14ac:dyDescent="0.25">
      <c r="A3617" s="68">
        <f t="shared" si="455"/>
        <v>3615</v>
      </c>
      <c r="B3617" s="68" t="s">
        <v>1726</v>
      </c>
      <c r="C3617" s="68" t="s">
        <v>1727</v>
      </c>
      <c r="D3617" s="68" t="s">
        <v>2456</v>
      </c>
      <c r="E3617" s="68" t="str">
        <f t="shared" si="453"/>
        <v>AR</v>
      </c>
      <c r="F3617" s="68" t="s">
        <v>1725</v>
      </c>
      <c r="G3617" s="68">
        <f t="shared" si="454"/>
        <v>237</v>
      </c>
      <c r="H3617" s="68">
        <f t="shared" si="456"/>
        <v>1</v>
      </c>
      <c r="I3617" s="68" t="str">
        <f t="shared" si="449"/>
        <v>237_1_AR</v>
      </c>
      <c r="J3617" s="60">
        <v>68.7763391312414</v>
      </c>
      <c r="K3617" s="60">
        <v>39.213125459146099</v>
      </c>
      <c r="L3617" s="60">
        <v>33.191215861174399</v>
      </c>
      <c r="M3617" s="68">
        <v>4</v>
      </c>
      <c r="N3617" s="70">
        <f t="shared" si="450"/>
        <v>6.920415224913495E-3</v>
      </c>
      <c r="O3617" s="71">
        <v>5561641.3399999999</v>
      </c>
      <c r="P3617" s="57">
        <f t="shared" si="451"/>
        <v>1.0048975368555009E-2</v>
      </c>
      <c r="Q3617" s="68">
        <v>2</v>
      </c>
      <c r="R3617" s="68">
        <v>4</v>
      </c>
      <c r="S3617" s="72">
        <f t="shared" si="452"/>
        <v>47.060226817187299</v>
      </c>
    </row>
    <row r="3618" spans="1:19" x14ac:dyDescent="0.25">
      <c r="A3618" s="68">
        <f t="shared" si="455"/>
        <v>3616</v>
      </c>
      <c r="B3618" s="68" t="s">
        <v>1726</v>
      </c>
      <c r="C3618" s="68" t="s">
        <v>1727</v>
      </c>
      <c r="D3618" s="68" t="s">
        <v>3088</v>
      </c>
      <c r="E3618" s="68" t="str">
        <f t="shared" si="453"/>
        <v>SERV</v>
      </c>
      <c r="F3618" s="68" t="s">
        <v>1725</v>
      </c>
      <c r="G3618" s="68">
        <f t="shared" si="454"/>
        <v>237</v>
      </c>
      <c r="H3618" s="68">
        <f t="shared" si="456"/>
        <v>1</v>
      </c>
      <c r="I3618" s="68" t="str">
        <f t="shared" si="449"/>
        <v>237_1_SERV</v>
      </c>
      <c r="J3618" s="60">
        <v>27.861015502996601</v>
      </c>
      <c r="K3618" s="60">
        <v>65.783922850333198</v>
      </c>
      <c r="L3618" s="60">
        <v>44.984387342893001</v>
      </c>
      <c r="M3618" s="68">
        <v>429</v>
      </c>
      <c r="N3618" s="70">
        <f t="shared" si="450"/>
        <v>0.9273356401384083</v>
      </c>
      <c r="O3618" s="71">
        <v>465212208.31</v>
      </c>
      <c r="P3618" s="57">
        <f t="shared" si="451"/>
        <v>0.84056229747067301</v>
      </c>
      <c r="Q3618" s="68">
        <v>268</v>
      </c>
      <c r="R3618" s="68">
        <v>429</v>
      </c>
      <c r="S3618" s="72">
        <f t="shared" si="452"/>
        <v>46.209775232074264</v>
      </c>
    </row>
    <row r="3619" spans="1:19" x14ac:dyDescent="0.25">
      <c r="A3619" s="68">
        <f t="shared" si="455"/>
        <v>3617</v>
      </c>
      <c r="B3619" s="68" t="s">
        <v>3014</v>
      </c>
      <c r="C3619" s="68" t="s">
        <v>3015</v>
      </c>
      <c r="D3619" s="68" t="s">
        <v>3088</v>
      </c>
      <c r="E3619" s="68" t="str">
        <f t="shared" si="453"/>
        <v>SERV</v>
      </c>
      <c r="F3619" s="68" t="s">
        <v>3013</v>
      </c>
      <c r="G3619" s="68">
        <f t="shared" si="454"/>
        <v>238</v>
      </c>
      <c r="H3619" s="68">
        <f t="shared" si="456"/>
        <v>1</v>
      </c>
      <c r="I3619" s="68" t="str">
        <f t="shared" si="449"/>
        <v>238_1_SERV</v>
      </c>
      <c r="J3619" s="60">
        <v>38.669656366280797</v>
      </c>
      <c r="K3619" s="60">
        <v>53.904040815668701</v>
      </c>
      <c r="L3619" s="60">
        <v>41.7865866236871</v>
      </c>
      <c r="M3619" s="68">
        <v>33</v>
      </c>
      <c r="N3619" s="70">
        <f t="shared" si="450"/>
        <v>1</v>
      </c>
      <c r="O3619" s="71">
        <v>6846018</v>
      </c>
      <c r="P3619" s="57">
        <f t="shared" si="451"/>
        <v>1</v>
      </c>
      <c r="Q3619" s="68">
        <v>17</v>
      </c>
      <c r="R3619" s="68">
        <v>33</v>
      </c>
      <c r="S3619" s="72">
        <f t="shared" si="452"/>
        <v>44.786761268545526</v>
      </c>
    </row>
    <row r="3620" spans="1:19" x14ac:dyDescent="0.25">
      <c r="A3620" s="68">
        <f t="shared" si="455"/>
        <v>3618</v>
      </c>
      <c r="B3620" s="68" t="s">
        <v>102</v>
      </c>
      <c r="C3620" s="68" t="s">
        <v>664</v>
      </c>
      <c r="D3620" s="68" t="s">
        <v>2399</v>
      </c>
      <c r="E3620" s="68" t="str">
        <f t="shared" si="453"/>
        <v>AD</v>
      </c>
      <c r="F3620" s="69">
        <v>600000</v>
      </c>
      <c r="G3620" s="68">
        <f t="shared" si="454"/>
        <v>239</v>
      </c>
      <c r="H3620" s="68">
        <f t="shared" si="456"/>
        <v>1</v>
      </c>
      <c r="I3620" s="68" t="str">
        <f t="shared" si="449"/>
        <v>239_1_AD</v>
      </c>
      <c r="J3620" s="60">
        <v>27.4965824454517</v>
      </c>
      <c r="K3620" s="60">
        <v>55.8383082474204</v>
      </c>
      <c r="L3620" s="60">
        <v>22.9145963804229</v>
      </c>
      <c r="M3620" s="68">
        <v>44</v>
      </c>
      <c r="N3620" s="70">
        <f t="shared" si="450"/>
        <v>0.28695652173913044</v>
      </c>
      <c r="O3620" s="71">
        <v>6598046.1799999997</v>
      </c>
      <c r="P3620" s="57">
        <f t="shared" si="451"/>
        <v>2.9517030186562484E-2</v>
      </c>
      <c r="Q3620" s="68">
        <v>33</v>
      </c>
      <c r="R3620" s="68">
        <v>51</v>
      </c>
      <c r="S3620" s="72">
        <f t="shared" si="452"/>
        <v>35.416495691098334</v>
      </c>
    </row>
    <row r="3621" spans="1:19" x14ac:dyDescent="0.25">
      <c r="A3621" s="68">
        <f t="shared" si="455"/>
        <v>3619</v>
      </c>
      <c r="B3621" s="68" t="s">
        <v>102</v>
      </c>
      <c r="C3621" s="68" t="s">
        <v>664</v>
      </c>
      <c r="D3621" s="68" t="s">
        <v>2456</v>
      </c>
      <c r="E3621" s="68" t="str">
        <f t="shared" si="453"/>
        <v>AR</v>
      </c>
      <c r="F3621" s="69">
        <v>600000</v>
      </c>
      <c r="G3621" s="68">
        <f t="shared" si="454"/>
        <v>239</v>
      </c>
      <c r="H3621" s="68">
        <f t="shared" si="456"/>
        <v>1</v>
      </c>
      <c r="I3621" s="68" t="str">
        <f t="shared" si="449"/>
        <v>239_1_AR</v>
      </c>
      <c r="J3621" s="60">
        <v>92.685752836158997</v>
      </c>
      <c r="K3621" s="60">
        <v>37.866296628846598</v>
      </c>
      <c r="L3621" s="60">
        <v>0</v>
      </c>
      <c r="M3621" s="68">
        <v>4</v>
      </c>
      <c r="N3621" s="70">
        <f t="shared" si="450"/>
        <v>8.6956521739130436E-3</v>
      </c>
      <c r="O3621" s="71">
        <v>677611.44</v>
      </c>
      <c r="P3621" s="57">
        <f t="shared" si="451"/>
        <v>3.0313636466909469E-3</v>
      </c>
      <c r="Q3621" s="68">
        <v>1</v>
      </c>
      <c r="R3621" s="68">
        <v>4</v>
      </c>
      <c r="S3621" s="72">
        <f t="shared" si="452"/>
        <v>43.517349821668539</v>
      </c>
    </row>
    <row r="3622" spans="1:19" x14ac:dyDescent="0.25">
      <c r="A3622" s="68">
        <f t="shared" si="455"/>
        <v>3620</v>
      </c>
      <c r="B3622" s="68" t="s">
        <v>102</v>
      </c>
      <c r="C3622" s="68" t="s">
        <v>664</v>
      </c>
      <c r="D3622" s="68" t="s">
        <v>2860</v>
      </c>
      <c r="E3622" s="68" t="str">
        <f t="shared" si="453"/>
        <v>OP</v>
      </c>
      <c r="F3622" s="69">
        <v>600000</v>
      </c>
      <c r="G3622" s="68">
        <f t="shared" si="454"/>
        <v>239</v>
      </c>
      <c r="H3622" s="68">
        <f t="shared" si="456"/>
        <v>1</v>
      </c>
      <c r="I3622" s="68" t="str">
        <f t="shared" si="449"/>
        <v>239_1_OP</v>
      </c>
      <c r="J3622" s="60">
        <v>55.219833041094603</v>
      </c>
      <c r="K3622" s="60">
        <v>69.216278563336999</v>
      </c>
      <c r="L3622" s="60">
        <v>30.3931811759997</v>
      </c>
      <c r="M3622" s="68">
        <v>119</v>
      </c>
      <c r="N3622" s="70">
        <f t="shared" si="450"/>
        <v>0.15652173913043479</v>
      </c>
      <c r="O3622" s="71">
        <v>22132842.839999899</v>
      </c>
      <c r="P3622" s="57">
        <f t="shared" si="451"/>
        <v>9.9013521942751898E-2</v>
      </c>
      <c r="Q3622" s="68">
        <v>18</v>
      </c>
      <c r="R3622" s="68">
        <v>120</v>
      </c>
      <c r="S3622" s="72">
        <f t="shared" si="452"/>
        <v>51.60976426014377</v>
      </c>
    </row>
    <row r="3623" spans="1:19" x14ac:dyDescent="0.25">
      <c r="A3623" s="68">
        <f t="shared" si="455"/>
        <v>3621</v>
      </c>
      <c r="B3623" s="68" t="s">
        <v>102</v>
      </c>
      <c r="C3623" s="68" t="s">
        <v>664</v>
      </c>
      <c r="D3623" s="68" t="s">
        <v>3088</v>
      </c>
      <c r="E3623" s="68" t="str">
        <f t="shared" si="453"/>
        <v>SERV</v>
      </c>
      <c r="F3623" s="69">
        <v>600000</v>
      </c>
      <c r="G3623" s="68">
        <f t="shared" si="454"/>
        <v>239</v>
      </c>
      <c r="H3623" s="68">
        <f t="shared" si="456"/>
        <v>1</v>
      </c>
      <c r="I3623" s="68" t="str">
        <f t="shared" si="449"/>
        <v>239_1_SERV</v>
      </c>
      <c r="J3623" s="60">
        <v>20.168093273212399</v>
      </c>
      <c r="K3623" s="60">
        <v>63.058988974801203</v>
      </c>
      <c r="L3623" s="60">
        <v>49.876570335707797</v>
      </c>
      <c r="M3623" s="68">
        <v>232</v>
      </c>
      <c r="N3623" s="70">
        <f t="shared" si="450"/>
        <v>0.54782608695652169</v>
      </c>
      <c r="O3623" s="71">
        <v>194125037.24000001</v>
      </c>
      <c r="P3623" s="57">
        <f t="shared" si="451"/>
        <v>0.86843808422399471</v>
      </c>
      <c r="Q3623" s="68">
        <v>63</v>
      </c>
      <c r="R3623" s="68">
        <v>260</v>
      </c>
      <c r="S3623" s="72">
        <f t="shared" si="452"/>
        <v>44.367884194573797</v>
      </c>
    </row>
    <row r="3624" spans="1:19" x14ac:dyDescent="0.25">
      <c r="A3624" s="68">
        <f t="shared" si="455"/>
        <v>3622</v>
      </c>
      <c r="B3624" s="68" t="s">
        <v>102</v>
      </c>
      <c r="C3624" s="68" t="s">
        <v>883</v>
      </c>
      <c r="D3624" s="68" t="s">
        <v>2399</v>
      </c>
      <c r="E3624" s="68" t="str">
        <f t="shared" si="453"/>
        <v>AD</v>
      </c>
      <c r="F3624" s="69">
        <v>6.0000000000000002E+23</v>
      </c>
      <c r="G3624" s="68">
        <f t="shared" si="454"/>
        <v>239</v>
      </c>
      <c r="H3624" s="68">
        <f t="shared" si="456"/>
        <v>2</v>
      </c>
      <c r="I3624" s="68" t="str">
        <f t="shared" si="449"/>
        <v>239_2_AD</v>
      </c>
      <c r="J3624" s="60">
        <v>26.3903604067179</v>
      </c>
      <c r="K3624" s="60">
        <v>71.793798543644797</v>
      </c>
      <c r="L3624" s="60">
        <v>31.059684788141499</v>
      </c>
      <c r="M3624" s="68">
        <v>112</v>
      </c>
      <c r="N3624" s="70">
        <f t="shared" si="450"/>
        <v>0.42537313432835822</v>
      </c>
      <c r="O3624" s="71">
        <v>17827198.550000001</v>
      </c>
      <c r="P3624" s="57">
        <f t="shared" si="451"/>
        <v>0.10010437281037397</v>
      </c>
      <c r="Q3624" s="68">
        <v>57</v>
      </c>
      <c r="R3624" s="68">
        <v>132</v>
      </c>
      <c r="S3624" s="72">
        <f t="shared" si="452"/>
        <v>43.081281246168068</v>
      </c>
    </row>
    <row r="3625" spans="1:19" x14ac:dyDescent="0.25">
      <c r="A3625" s="68">
        <f t="shared" si="455"/>
        <v>3623</v>
      </c>
      <c r="B3625" s="68" t="s">
        <v>102</v>
      </c>
      <c r="C3625" s="68" t="s">
        <v>883</v>
      </c>
      <c r="D3625" s="68" t="s">
        <v>2456</v>
      </c>
      <c r="E3625" s="68" t="str">
        <f t="shared" si="453"/>
        <v>AR</v>
      </c>
      <c r="F3625" s="69">
        <v>6.0000000000000002E+23</v>
      </c>
      <c r="G3625" s="68">
        <f t="shared" si="454"/>
        <v>239</v>
      </c>
      <c r="H3625" s="68">
        <f t="shared" si="456"/>
        <v>2</v>
      </c>
      <c r="I3625" s="68" t="str">
        <f t="shared" si="449"/>
        <v>239_2_AR</v>
      </c>
      <c r="J3625" s="60">
        <v>53.640411708917</v>
      </c>
      <c r="K3625" s="60">
        <v>48.877962743337399</v>
      </c>
      <c r="L3625" s="60">
        <v>14.030658146621001</v>
      </c>
      <c r="M3625" s="68">
        <v>17</v>
      </c>
      <c r="N3625" s="70">
        <f t="shared" si="450"/>
        <v>7.4626865671641784E-2</v>
      </c>
      <c r="O3625" s="71">
        <v>3053582.17</v>
      </c>
      <c r="P3625" s="57">
        <f t="shared" si="451"/>
        <v>1.7146660878626426E-2</v>
      </c>
      <c r="Q3625" s="68">
        <v>10</v>
      </c>
      <c r="R3625" s="68">
        <v>17</v>
      </c>
      <c r="S3625" s="72">
        <f t="shared" si="452"/>
        <v>38.849677532958459</v>
      </c>
    </row>
    <row r="3626" spans="1:19" x14ac:dyDescent="0.25">
      <c r="A3626" s="68">
        <f t="shared" si="455"/>
        <v>3624</v>
      </c>
      <c r="B3626" s="68" t="s">
        <v>102</v>
      </c>
      <c r="C3626" s="68" t="s">
        <v>883</v>
      </c>
      <c r="D3626" s="68" t="s">
        <v>3088</v>
      </c>
      <c r="E3626" s="68" t="str">
        <f t="shared" si="453"/>
        <v>SERV</v>
      </c>
      <c r="F3626" s="69">
        <v>6.0000000000000002E+23</v>
      </c>
      <c r="G3626" s="68">
        <f t="shared" si="454"/>
        <v>239</v>
      </c>
      <c r="H3626" s="68">
        <f t="shared" si="456"/>
        <v>2</v>
      </c>
      <c r="I3626" s="68" t="str">
        <f t="shared" si="449"/>
        <v>239_2_SERV</v>
      </c>
      <c r="J3626" s="60">
        <v>20.892471583736299</v>
      </c>
      <c r="K3626" s="60">
        <v>75.470436176882899</v>
      </c>
      <c r="L3626" s="60">
        <v>31.187953121561399</v>
      </c>
      <c r="M3626" s="68">
        <v>185</v>
      </c>
      <c r="N3626" s="70">
        <f t="shared" si="450"/>
        <v>0.5</v>
      </c>
      <c r="O3626" s="71">
        <v>157205331.299999</v>
      </c>
      <c r="P3626" s="57">
        <f t="shared" si="451"/>
        <v>0.88274896631099964</v>
      </c>
      <c r="Q3626" s="68">
        <v>67</v>
      </c>
      <c r="R3626" s="68">
        <v>199</v>
      </c>
      <c r="S3626" s="72">
        <f t="shared" si="452"/>
        <v>42.516953627393526</v>
      </c>
    </row>
    <row r="3627" spans="1:19" x14ac:dyDescent="0.25">
      <c r="A3627" s="68">
        <f t="shared" si="455"/>
        <v>3625</v>
      </c>
      <c r="B3627" s="68" t="s">
        <v>102</v>
      </c>
      <c r="C3627" s="68" t="s">
        <v>1798</v>
      </c>
      <c r="D3627" s="68" t="s">
        <v>2399</v>
      </c>
      <c r="E3627" s="68" t="str">
        <f t="shared" si="453"/>
        <v>AD</v>
      </c>
      <c r="F3627" s="69">
        <v>6.0000000000000006E+42</v>
      </c>
      <c r="G3627" s="68">
        <f t="shared" si="454"/>
        <v>239</v>
      </c>
      <c r="H3627" s="68">
        <f t="shared" si="456"/>
        <v>3</v>
      </c>
      <c r="I3627" s="68" t="str">
        <f t="shared" si="449"/>
        <v>239_3_AD</v>
      </c>
      <c r="J3627" s="60">
        <v>29.490323099437799</v>
      </c>
      <c r="K3627" s="60">
        <v>11.779047293655101</v>
      </c>
      <c r="L3627" s="60">
        <v>28.086162369</v>
      </c>
      <c r="M3627" s="68">
        <v>85</v>
      </c>
      <c r="N3627" s="70">
        <f t="shared" si="450"/>
        <v>0.30952380952380953</v>
      </c>
      <c r="O3627" s="71">
        <v>12187887.800000001</v>
      </c>
      <c r="P3627" s="57">
        <f t="shared" si="451"/>
        <v>8.8487385526020548E-2</v>
      </c>
      <c r="Q3627" s="68">
        <v>39</v>
      </c>
      <c r="R3627" s="68">
        <v>87</v>
      </c>
      <c r="S3627" s="72">
        <f t="shared" si="452"/>
        <v>23.118510920697634</v>
      </c>
    </row>
    <row r="3628" spans="1:19" x14ac:dyDescent="0.25">
      <c r="A3628" s="68">
        <f t="shared" si="455"/>
        <v>3626</v>
      </c>
      <c r="B3628" s="68" t="s">
        <v>102</v>
      </c>
      <c r="C3628" s="68" t="s">
        <v>1798</v>
      </c>
      <c r="D3628" s="68" t="s">
        <v>3088</v>
      </c>
      <c r="E3628" s="68" t="str">
        <f t="shared" si="453"/>
        <v>SERV</v>
      </c>
      <c r="F3628" s="69">
        <v>6.0000000000000006E+42</v>
      </c>
      <c r="G3628" s="68">
        <f t="shared" si="454"/>
        <v>239</v>
      </c>
      <c r="H3628" s="68">
        <f t="shared" si="456"/>
        <v>3</v>
      </c>
      <c r="I3628" s="68" t="str">
        <f t="shared" si="449"/>
        <v>239_3_SERV</v>
      </c>
      <c r="J3628" s="60">
        <v>10.3403545766039</v>
      </c>
      <c r="K3628" s="60">
        <v>34.942418578689001</v>
      </c>
      <c r="L3628" s="60">
        <v>31.8670965445611</v>
      </c>
      <c r="M3628" s="68">
        <v>228</v>
      </c>
      <c r="N3628" s="70">
        <f t="shared" si="450"/>
        <v>0.69047619047619047</v>
      </c>
      <c r="O3628" s="71">
        <v>125547990.90800001</v>
      </c>
      <c r="P3628" s="57">
        <f t="shared" si="451"/>
        <v>0.91151261447397947</v>
      </c>
      <c r="Q3628" s="68">
        <v>87</v>
      </c>
      <c r="R3628" s="68">
        <v>238</v>
      </c>
      <c r="S3628" s="72">
        <f t="shared" si="452"/>
        <v>25.716623233284668</v>
      </c>
    </row>
    <row r="3629" spans="1:19" x14ac:dyDescent="0.25">
      <c r="A3629" s="68">
        <f t="shared" si="455"/>
        <v>3627</v>
      </c>
      <c r="B3629" s="68" t="s">
        <v>102</v>
      </c>
      <c r="C3629" s="68" t="s">
        <v>238</v>
      </c>
      <c r="D3629" s="68" t="s">
        <v>2399</v>
      </c>
      <c r="E3629" s="68" t="str">
        <f t="shared" si="453"/>
        <v>AD</v>
      </c>
      <c r="F3629" s="69">
        <v>600</v>
      </c>
      <c r="G3629" s="68">
        <f t="shared" si="454"/>
        <v>239</v>
      </c>
      <c r="H3629" s="68">
        <f t="shared" si="456"/>
        <v>4</v>
      </c>
      <c r="I3629" s="68" t="str">
        <f t="shared" si="449"/>
        <v>239_4_AD</v>
      </c>
      <c r="J3629" s="60">
        <v>20.5640518661871</v>
      </c>
      <c r="K3629" s="60">
        <v>35.202512318181498</v>
      </c>
      <c r="L3629" s="60">
        <v>63.666153600629499</v>
      </c>
      <c r="M3629" s="68">
        <v>262</v>
      </c>
      <c r="N3629" s="70">
        <f t="shared" si="450"/>
        <v>0.45406824146981628</v>
      </c>
      <c r="O3629" s="71">
        <v>353656447.44999999</v>
      </c>
      <c r="P3629" s="57">
        <f t="shared" si="451"/>
        <v>0.18252256350206164</v>
      </c>
      <c r="Q3629" s="68">
        <v>173</v>
      </c>
      <c r="R3629" s="68">
        <v>314</v>
      </c>
      <c r="S3629" s="72">
        <f t="shared" si="452"/>
        <v>39.810905928332694</v>
      </c>
    </row>
    <row r="3630" spans="1:19" x14ac:dyDescent="0.25">
      <c r="A3630" s="68">
        <f t="shared" si="455"/>
        <v>3628</v>
      </c>
      <c r="B3630" s="68" t="s">
        <v>102</v>
      </c>
      <c r="C3630" s="68" t="s">
        <v>238</v>
      </c>
      <c r="D3630" s="68" t="s">
        <v>3088</v>
      </c>
      <c r="E3630" s="68" t="str">
        <f t="shared" si="453"/>
        <v>SERV</v>
      </c>
      <c r="F3630" s="69">
        <v>600</v>
      </c>
      <c r="G3630" s="68">
        <f t="shared" si="454"/>
        <v>239</v>
      </c>
      <c r="H3630" s="68">
        <f t="shared" si="456"/>
        <v>4</v>
      </c>
      <c r="I3630" s="68" t="str">
        <f t="shared" si="449"/>
        <v>239_4_SERV</v>
      </c>
      <c r="J3630" s="60">
        <v>13.6690170756091</v>
      </c>
      <c r="K3630" s="60">
        <v>24.8197178600917</v>
      </c>
      <c r="L3630" s="60">
        <v>45.977189017327603</v>
      </c>
      <c r="M3630" s="68">
        <v>418</v>
      </c>
      <c r="N3630" s="70">
        <f t="shared" si="450"/>
        <v>0.54593175853018372</v>
      </c>
      <c r="O3630" s="71">
        <v>1583947543.33553</v>
      </c>
      <c r="P3630" s="57">
        <f t="shared" si="451"/>
        <v>0.81747743649793836</v>
      </c>
      <c r="Q3630" s="68">
        <v>208</v>
      </c>
      <c r="R3630" s="68">
        <v>458</v>
      </c>
      <c r="S3630" s="72">
        <f t="shared" si="452"/>
        <v>28.155307984342802</v>
      </c>
    </row>
    <row r="3631" spans="1:19" x14ac:dyDescent="0.25">
      <c r="A3631" s="68">
        <f t="shared" si="455"/>
        <v>3629</v>
      </c>
      <c r="B3631" s="68" t="s">
        <v>102</v>
      </c>
      <c r="C3631" s="68" t="s">
        <v>427</v>
      </c>
      <c r="D3631" s="68" t="s">
        <v>2399</v>
      </c>
      <c r="E3631" s="68" t="str">
        <f t="shared" si="453"/>
        <v>AD</v>
      </c>
      <c r="F3631" s="69">
        <v>60</v>
      </c>
      <c r="G3631" s="68">
        <f t="shared" si="454"/>
        <v>239</v>
      </c>
      <c r="H3631" s="68">
        <f t="shared" si="456"/>
        <v>5</v>
      </c>
      <c r="I3631" s="68" t="str">
        <f t="shared" si="449"/>
        <v>239_5_AD</v>
      </c>
      <c r="J3631" s="60">
        <v>19.415835399952901</v>
      </c>
      <c r="K3631" s="60">
        <v>24.165664541700899</v>
      </c>
      <c r="L3631" s="60">
        <v>63.565103979560703</v>
      </c>
      <c r="M3631" s="68">
        <v>135</v>
      </c>
      <c r="N3631" s="70">
        <f t="shared" si="450"/>
        <v>0.48780487804878048</v>
      </c>
      <c r="O3631" s="71">
        <v>3307913252.3218398</v>
      </c>
      <c r="P3631" s="57">
        <f t="shared" si="451"/>
        <v>7.3248701554847015E-2</v>
      </c>
      <c r="Q3631" s="68">
        <v>160</v>
      </c>
      <c r="R3631" s="68">
        <v>313</v>
      </c>
      <c r="S3631" s="72">
        <f t="shared" si="452"/>
        <v>35.715534640404833</v>
      </c>
    </row>
    <row r="3632" spans="1:19" x14ac:dyDescent="0.25">
      <c r="A3632" s="68">
        <f t="shared" si="455"/>
        <v>3630</v>
      </c>
      <c r="B3632" s="68" t="s">
        <v>102</v>
      </c>
      <c r="C3632" s="68" t="s">
        <v>427</v>
      </c>
      <c r="D3632" s="68" t="s">
        <v>3088</v>
      </c>
      <c r="E3632" s="68" t="str">
        <f t="shared" si="453"/>
        <v>SERV</v>
      </c>
      <c r="F3632" s="69">
        <v>60</v>
      </c>
      <c r="G3632" s="68">
        <f t="shared" si="454"/>
        <v>239</v>
      </c>
      <c r="H3632" s="68">
        <f t="shared" si="456"/>
        <v>5</v>
      </c>
      <c r="I3632" s="68" t="str">
        <f t="shared" si="449"/>
        <v>239_5_SERV</v>
      </c>
      <c r="J3632" s="60">
        <v>12.5629056766284</v>
      </c>
      <c r="K3632" s="60">
        <v>33.380055952585899</v>
      </c>
      <c r="L3632" s="60">
        <v>63.556379844997799</v>
      </c>
      <c r="M3632" s="68">
        <v>279</v>
      </c>
      <c r="N3632" s="70">
        <f t="shared" si="450"/>
        <v>0.51219512195121952</v>
      </c>
      <c r="O3632" s="71">
        <v>41852112551.616096</v>
      </c>
      <c r="P3632" s="57">
        <f t="shared" si="451"/>
        <v>0.92675129844515303</v>
      </c>
      <c r="Q3632" s="68">
        <v>168</v>
      </c>
      <c r="R3632" s="68">
        <v>292</v>
      </c>
      <c r="S3632" s="72">
        <f t="shared" si="452"/>
        <v>36.499780491404032</v>
      </c>
    </row>
    <row r="3633" spans="1:19" x14ac:dyDescent="0.25">
      <c r="A3633" s="68">
        <f t="shared" si="455"/>
        <v>3631</v>
      </c>
      <c r="B3633" s="68" t="s">
        <v>102</v>
      </c>
      <c r="C3633" s="68" t="s">
        <v>2587</v>
      </c>
      <c r="D3633" s="68" t="s">
        <v>2860</v>
      </c>
      <c r="E3633" s="68" t="str">
        <f t="shared" si="453"/>
        <v>OP</v>
      </c>
      <c r="F3633" s="69">
        <v>600000000000000</v>
      </c>
      <c r="G3633" s="68">
        <f t="shared" si="454"/>
        <v>239</v>
      </c>
      <c r="H3633" s="68">
        <f t="shared" si="456"/>
        <v>6</v>
      </c>
      <c r="I3633" s="68" t="str">
        <f t="shared" si="449"/>
        <v>239_6_OP</v>
      </c>
      <c r="J3633" s="60">
        <v>33.330312022910697</v>
      </c>
      <c r="K3633" s="60">
        <v>18.893992573856</v>
      </c>
      <c r="L3633" s="60">
        <v>25.2237189500194</v>
      </c>
      <c r="M3633" s="68">
        <v>44</v>
      </c>
      <c r="N3633" s="70">
        <f t="shared" si="450"/>
        <v>0.65384615384615385</v>
      </c>
      <c r="O3633" s="71">
        <v>547913350.13999999</v>
      </c>
      <c r="P3633" s="57">
        <f t="shared" si="451"/>
        <v>0.95637762458840381</v>
      </c>
      <c r="Q3633" s="68">
        <v>17</v>
      </c>
      <c r="R3633" s="68">
        <v>44</v>
      </c>
      <c r="S3633" s="72">
        <f t="shared" si="452"/>
        <v>25.816007848928702</v>
      </c>
    </row>
    <row r="3634" spans="1:19" x14ac:dyDescent="0.25">
      <c r="A3634" s="68">
        <f t="shared" si="455"/>
        <v>3632</v>
      </c>
      <c r="B3634" s="68" t="s">
        <v>102</v>
      </c>
      <c r="C3634" s="68" t="s">
        <v>2587</v>
      </c>
      <c r="D3634" s="68" t="s">
        <v>2893</v>
      </c>
      <c r="E3634" s="68" t="str">
        <f t="shared" si="453"/>
        <v>SOP</v>
      </c>
      <c r="F3634" s="69">
        <v>600000000000000</v>
      </c>
      <c r="G3634" s="68">
        <f t="shared" si="454"/>
        <v>239</v>
      </c>
      <c r="H3634" s="68">
        <f t="shared" si="456"/>
        <v>6</v>
      </c>
      <c r="I3634" s="68" t="str">
        <f t="shared" si="449"/>
        <v>239_6_SOP</v>
      </c>
      <c r="J3634" s="60">
        <v>25.566826781195701</v>
      </c>
      <c r="K3634" s="60">
        <v>15.979999876222999</v>
      </c>
      <c r="L3634" s="60">
        <v>35.964060504255599</v>
      </c>
      <c r="M3634" s="68">
        <v>18</v>
      </c>
      <c r="N3634" s="70">
        <f t="shared" si="450"/>
        <v>0.34615384615384615</v>
      </c>
      <c r="O3634" s="71">
        <v>24991469.099999901</v>
      </c>
      <c r="P3634" s="57">
        <f t="shared" si="451"/>
        <v>4.3622375411596137E-2</v>
      </c>
      <c r="Q3634" s="68">
        <v>9</v>
      </c>
      <c r="R3634" s="68">
        <v>18</v>
      </c>
      <c r="S3634" s="72">
        <f t="shared" si="452"/>
        <v>25.836962387224769</v>
      </c>
    </row>
    <row r="3635" spans="1:19" x14ac:dyDescent="0.25">
      <c r="A3635" s="68">
        <f t="shared" si="455"/>
        <v>3633</v>
      </c>
      <c r="B3635" s="68" t="s">
        <v>102</v>
      </c>
      <c r="C3635" s="68" t="s">
        <v>1993</v>
      </c>
      <c r="D3635" s="68" t="s">
        <v>2399</v>
      </c>
      <c r="E3635" s="68" t="str">
        <f t="shared" si="453"/>
        <v>AD</v>
      </c>
      <c r="F3635" s="69">
        <v>6.0000000000000004E+37</v>
      </c>
      <c r="G3635" s="68">
        <f t="shared" si="454"/>
        <v>239</v>
      </c>
      <c r="H3635" s="68">
        <f t="shared" si="456"/>
        <v>7</v>
      </c>
      <c r="I3635" s="68" t="str">
        <f t="shared" si="449"/>
        <v>239_7_AD</v>
      </c>
      <c r="J3635" s="60">
        <v>31.045608783226701</v>
      </c>
      <c r="K3635" s="60">
        <v>56.220047562453303</v>
      </c>
      <c r="L3635" s="60">
        <v>45.186391096614997</v>
      </c>
      <c r="M3635" s="68">
        <v>39</v>
      </c>
      <c r="N3635" s="70">
        <f t="shared" si="450"/>
        <v>0.33333333333333331</v>
      </c>
      <c r="O3635" s="71">
        <v>3269329.6</v>
      </c>
      <c r="P3635" s="57">
        <f t="shared" si="451"/>
        <v>0.14888642806322394</v>
      </c>
      <c r="Q3635" s="68">
        <v>24</v>
      </c>
      <c r="R3635" s="68">
        <v>40</v>
      </c>
      <c r="S3635" s="72">
        <f t="shared" si="452"/>
        <v>44.150682480764999</v>
      </c>
    </row>
    <row r="3636" spans="1:19" x14ac:dyDescent="0.25">
      <c r="A3636" s="68">
        <f t="shared" si="455"/>
        <v>3634</v>
      </c>
      <c r="B3636" s="68" t="s">
        <v>102</v>
      </c>
      <c r="C3636" s="68" t="s">
        <v>1993</v>
      </c>
      <c r="D3636" s="68" t="s">
        <v>3088</v>
      </c>
      <c r="E3636" s="68" t="str">
        <f t="shared" si="453"/>
        <v>SERV</v>
      </c>
      <c r="F3636" s="69">
        <v>6.0000000000000004E+37</v>
      </c>
      <c r="G3636" s="68">
        <f t="shared" si="454"/>
        <v>239</v>
      </c>
      <c r="H3636" s="68">
        <f t="shared" si="456"/>
        <v>7</v>
      </c>
      <c r="I3636" s="68" t="str">
        <f t="shared" si="449"/>
        <v>239_7_SERV</v>
      </c>
      <c r="J3636" s="60">
        <v>27.149012364043099</v>
      </c>
      <c r="K3636" s="60">
        <v>37.948230021689199</v>
      </c>
      <c r="L3636" s="60">
        <v>36.685119833619702</v>
      </c>
      <c r="M3636" s="68">
        <v>99</v>
      </c>
      <c r="N3636" s="70">
        <f t="shared" si="450"/>
        <v>0.5</v>
      </c>
      <c r="O3636" s="71">
        <v>14769761.51</v>
      </c>
      <c r="P3636" s="57">
        <f t="shared" si="451"/>
        <v>0.67262017098844629</v>
      </c>
      <c r="Q3636" s="68">
        <v>36</v>
      </c>
      <c r="R3636" s="68">
        <v>99</v>
      </c>
      <c r="S3636" s="72">
        <f t="shared" si="452"/>
        <v>33.927454073117332</v>
      </c>
    </row>
    <row r="3637" spans="1:19" x14ac:dyDescent="0.25">
      <c r="A3637" s="68">
        <f t="shared" si="455"/>
        <v>3635</v>
      </c>
      <c r="B3637" s="68" t="s">
        <v>102</v>
      </c>
      <c r="C3637" s="68" t="s">
        <v>1993</v>
      </c>
      <c r="D3637" s="68" t="s">
        <v>2893</v>
      </c>
      <c r="E3637" s="68" t="str">
        <f t="shared" si="453"/>
        <v>SOP</v>
      </c>
      <c r="F3637" s="69">
        <v>6.0000000000000004E+37</v>
      </c>
      <c r="G3637" s="68">
        <f t="shared" si="454"/>
        <v>239</v>
      </c>
      <c r="H3637" s="68">
        <f t="shared" si="456"/>
        <v>7</v>
      </c>
      <c r="I3637" s="68" t="str">
        <f t="shared" si="449"/>
        <v>239_7_SOP</v>
      </c>
      <c r="J3637" s="60">
        <v>38.2752440127204</v>
      </c>
      <c r="K3637" s="60">
        <v>19.5210601961207</v>
      </c>
      <c r="L3637" s="60">
        <v>39.338754733690003</v>
      </c>
      <c r="M3637" s="68">
        <v>25</v>
      </c>
      <c r="N3637" s="70">
        <f t="shared" si="450"/>
        <v>0.16666666666666666</v>
      </c>
      <c r="O3637" s="71">
        <v>3919455.7</v>
      </c>
      <c r="P3637" s="57">
        <f t="shared" si="451"/>
        <v>0.17849340094832988</v>
      </c>
      <c r="Q3637" s="68">
        <v>12</v>
      </c>
      <c r="R3637" s="68">
        <v>25</v>
      </c>
      <c r="S3637" s="72">
        <f t="shared" si="452"/>
        <v>32.378352980843701</v>
      </c>
    </row>
    <row r="3638" spans="1:19" x14ac:dyDescent="0.25">
      <c r="A3638" s="68">
        <f t="shared" si="455"/>
        <v>3636</v>
      </c>
      <c r="B3638" s="68" t="s">
        <v>102</v>
      </c>
      <c r="C3638" s="68" t="s">
        <v>740</v>
      </c>
      <c r="D3638" s="68" t="s">
        <v>2399</v>
      </c>
      <c r="E3638" s="68" t="str">
        <f t="shared" si="453"/>
        <v>AD</v>
      </c>
      <c r="F3638" s="69">
        <v>6.0000000000000004E+34</v>
      </c>
      <c r="G3638" s="68">
        <f t="shared" si="454"/>
        <v>239</v>
      </c>
      <c r="H3638" s="68">
        <f t="shared" si="456"/>
        <v>8</v>
      </c>
      <c r="I3638" s="68" t="str">
        <f t="shared" si="449"/>
        <v>239_8_AD</v>
      </c>
      <c r="J3638" s="60">
        <v>33.651979980779998</v>
      </c>
      <c r="K3638" s="60">
        <v>54.630045347105501</v>
      </c>
      <c r="L3638" s="60">
        <v>35.408518557471197</v>
      </c>
      <c r="M3638" s="68">
        <v>79</v>
      </c>
      <c r="N3638" s="70">
        <f t="shared" si="450"/>
        <v>0.35238095238095241</v>
      </c>
      <c r="O3638" s="71">
        <v>9520695.8599999994</v>
      </c>
      <c r="P3638" s="57">
        <f t="shared" si="451"/>
        <v>0.13318762226675152</v>
      </c>
      <c r="Q3638" s="68">
        <v>37</v>
      </c>
      <c r="R3638" s="68">
        <v>83</v>
      </c>
      <c r="S3638" s="72">
        <f t="shared" si="452"/>
        <v>41.230181295118896</v>
      </c>
    </row>
    <row r="3639" spans="1:19" x14ac:dyDescent="0.25">
      <c r="A3639" s="68">
        <f t="shared" si="455"/>
        <v>3637</v>
      </c>
      <c r="B3639" s="68" t="s">
        <v>102</v>
      </c>
      <c r="C3639" s="68" t="s">
        <v>740</v>
      </c>
      <c r="D3639" s="68" t="s">
        <v>2456</v>
      </c>
      <c r="E3639" s="68" t="str">
        <f t="shared" si="453"/>
        <v>AR</v>
      </c>
      <c r="F3639" s="69">
        <v>6.0000000000000004E+34</v>
      </c>
      <c r="G3639" s="68">
        <f t="shared" si="454"/>
        <v>239</v>
      </c>
      <c r="H3639" s="68">
        <f t="shared" si="456"/>
        <v>8</v>
      </c>
      <c r="I3639" s="68" t="str">
        <f t="shared" si="449"/>
        <v>239_8_AR</v>
      </c>
      <c r="J3639" s="60">
        <v>72.764436784765607</v>
      </c>
      <c r="K3639" s="60">
        <v>14.0968084238021</v>
      </c>
      <c r="L3639" s="60">
        <v>24.405305780275299</v>
      </c>
      <c r="M3639" s="68">
        <v>12</v>
      </c>
      <c r="N3639" s="70">
        <f t="shared" si="450"/>
        <v>1.9047619047619049E-2</v>
      </c>
      <c r="O3639" s="71">
        <v>1469999.64</v>
      </c>
      <c r="P3639" s="57">
        <f t="shared" si="451"/>
        <v>2.0564227621969296E-2</v>
      </c>
      <c r="Q3639" s="68">
        <v>2</v>
      </c>
      <c r="R3639" s="68">
        <v>12</v>
      </c>
      <c r="S3639" s="72">
        <f t="shared" si="452"/>
        <v>37.088850329614338</v>
      </c>
    </row>
    <row r="3640" spans="1:19" x14ac:dyDescent="0.25">
      <c r="A3640" s="68">
        <f t="shared" si="455"/>
        <v>3638</v>
      </c>
      <c r="B3640" s="68" t="s">
        <v>102</v>
      </c>
      <c r="C3640" s="68" t="s">
        <v>740</v>
      </c>
      <c r="D3640" s="68" t="s">
        <v>2860</v>
      </c>
      <c r="E3640" s="68" t="str">
        <f t="shared" si="453"/>
        <v>OP</v>
      </c>
      <c r="F3640" s="69">
        <v>6.0000000000000004E+34</v>
      </c>
      <c r="G3640" s="68">
        <f t="shared" si="454"/>
        <v>239</v>
      </c>
      <c r="H3640" s="68">
        <f t="shared" si="456"/>
        <v>8</v>
      </c>
      <c r="I3640" s="68" t="str">
        <f t="shared" si="449"/>
        <v>239_8_OP</v>
      </c>
      <c r="J3640" s="60">
        <v>46.717644857661902</v>
      </c>
      <c r="K3640" s="60">
        <v>47.6251022616471</v>
      </c>
      <c r="L3640" s="60">
        <v>28.2144411083639</v>
      </c>
      <c r="M3640" s="68">
        <v>5</v>
      </c>
      <c r="N3640" s="70">
        <f t="shared" si="450"/>
        <v>4.7619047619047616E-2</v>
      </c>
      <c r="O3640" s="71">
        <v>4471833.6608999996</v>
      </c>
      <c r="P3640" s="57">
        <f t="shared" si="451"/>
        <v>6.2557705993949664E-2</v>
      </c>
      <c r="Q3640" s="68">
        <v>5</v>
      </c>
      <c r="R3640" s="68">
        <v>5</v>
      </c>
      <c r="S3640" s="72">
        <f t="shared" si="452"/>
        <v>40.852396075890965</v>
      </c>
    </row>
    <row r="3641" spans="1:19" x14ac:dyDescent="0.25">
      <c r="A3641" s="68">
        <f t="shared" si="455"/>
        <v>3639</v>
      </c>
      <c r="B3641" s="68" t="s">
        <v>102</v>
      </c>
      <c r="C3641" s="68" t="s">
        <v>740</v>
      </c>
      <c r="D3641" s="68" t="s">
        <v>3088</v>
      </c>
      <c r="E3641" s="68" t="str">
        <f t="shared" si="453"/>
        <v>SERV</v>
      </c>
      <c r="F3641" s="69">
        <v>6.0000000000000004E+34</v>
      </c>
      <c r="G3641" s="68">
        <f t="shared" si="454"/>
        <v>239</v>
      </c>
      <c r="H3641" s="68">
        <f t="shared" si="456"/>
        <v>8</v>
      </c>
      <c r="I3641" s="68" t="str">
        <f t="shared" si="449"/>
        <v>239_8_SERV</v>
      </c>
      <c r="J3641" s="60">
        <v>37.820747146229799</v>
      </c>
      <c r="K3641" s="60">
        <v>65.776774120826403</v>
      </c>
      <c r="L3641" s="60">
        <v>44.604354991616098</v>
      </c>
      <c r="M3641" s="68">
        <v>219</v>
      </c>
      <c r="N3641" s="70">
        <f t="shared" si="450"/>
        <v>0.580952380952381</v>
      </c>
      <c r="O3641" s="71">
        <v>56020809.140100002</v>
      </c>
      <c r="P3641" s="57">
        <f t="shared" si="451"/>
        <v>0.78369044411732958</v>
      </c>
      <c r="Q3641" s="68">
        <v>61</v>
      </c>
      <c r="R3641" s="68">
        <v>222</v>
      </c>
      <c r="S3641" s="72">
        <f t="shared" si="452"/>
        <v>49.400625419557436</v>
      </c>
    </row>
    <row r="3642" spans="1:19" x14ac:dyDescent="0.25">
      <c r="A3642" s="68">
        <f t="shared" si="455"/>
        <v>3640</v>
      </c>
      <c r="B3642" s="68" t="s">
        <v>102</v>
      </c>
      <c r="C3642" s="68" t="s">
        <v>103</v>
      </c>
      <c r="D3642" s="68" t="s">
        <v>2399</v>
      </c>
      <c r="E3642" s="68" t="str">
        <f t="shared" si="453"/>
        <v>AD</v>
      </c>
      <c r="F3642" s="69">
        <v>5.9999999999999999E+24</v>
      </c>
      <c r="G3642" s="68">
        <f t="shared" si="454"/>
        <v>239</v>
      </c>
      <c r="H3642" s="68">
        <f t="shared" si="456"/>
        <v>9</v>
      </c>
      <c r="I3642" s="68" t="str">
        <f t="shared" si="449"/>
        <v>239_9_AD</v>
      </c>
      <c r="J3642" s="60">
        <v>27.3406408990252</v>
      </c>
      <c r="K3642" s="60">
        <v>33.269106257906301</v>
      </c>
      <c r="L3642" s="60">
        <v>21.144410095907499</v>
      </c>
      <c r="M3642" s="68">
        <v>23</v>
      </c>
      <c r="N3642" s="70">
        <f t="shared" si="450"/>
        <v>0.34782608695652173</v>
      </c>
      <c r="O3642" s="71">
        <v>6356480.54</v>
      </c>
      <c r="P3642" s="57">
        <f t="shared" si="451"/>
        <v>7.7922862956921371E-2</v>
      </c>
      <c r="Q3642" s="68">
        <v>16</v>
      </c>
      <c r="R3642" s="68">
        <v>27</v>
      </c>
      <c r="S3642" s="72">
        <f t="shared" si="452"/>
        <v>27.251385750946337</v>
      </c>
    </row>
    <row r="3643" spans="1:19" x14ac:dyDescent="0.25">
      <c r="A3643" s="68">
        <f t="shared" si="455"/>
        <v>3641</v>
      </c>
      <c r="B3643" s="68" t="s">
        <v>102</v>
      </c>
      <c r="C3643" s="68" t="s">
        <v>103</v>
      </c>
      <c r="D3643" s="68" t="s">
        <v>2860</v>
      </c>
      <c r="E3643" s="68" t="str">
        <f t="shared" si="453"/>
        <v>OP</v>
      </c>
      <c r="F3643" s="69">
        <v>5.9999999999999999E+24</v>
      </c>
      <c r="G3643" s="68">
        <f t="shared" si="454"/>
        <v>239</v>
      </c>
      <c r="H3643" s="68">
        <f t="shared" si="456"/>
        <v>9</v>
      </c>
      <c r="I3643" s="68" t="str">
        <f t="shared" si="449"/>
        <v>239_9_OP</v>
      </c>
      <c r="J3643" s="60">
        <v>46.737892272079002</v>
      </c>
      <c r="K3643" s="60">
        <v>57.675028680020603</v>
      </c>
      <c r="L3643" s="60">
        <v>25.0507772798457</v>
      </c>
      <c r="M3643" s="68">
        <v>7</v>
      </c>
      <c r="N3643" s="70">
        <f t="shared" si="450"/>
        <v>0.10869565217391304</v>
      </c>
      <c r="O3643" s="71">
        <v>7259900.04</v>
      </c>
      <c r="P3643" s="57">
        <f t="shared" si="451"/>
        <v>8.8997707510934651E-2</v>
      </c>
      <c r="Q3643" s="68">
        <v>5</v>
      </c>
      <c r="R3643" s="68">
        <v>7</v>
      </c>
      <c r="S3643" s="72">
        <f t="shared" si="452"/>
        <v>43.154566077315103</v>
      </c>
    </row>
    <row r="3644" spans="1:19" x14ac:dyDescent="0.25">
      <c r="A3644" s="68">
        <f t="shared" si="455"/>
        <v>3642</v>
      </c>
      <c r="B3644" s="68" t="s">
        <v>102</v>
      </c>
      <c r="C3644" s="68" t="s">
        <v>103</v>
      </c>
      <c r="D3644" s="68" t="s">
        <v>3088</v>
      </c>
      <c r="E3644" s="68" t="str">
        <f t="shared" si="453"/>
        <v>SERV</v>
      </c>
      <c r="F3644" s="69">
        <v>5.9999999999999999E+24</v>
      </c>
      <c r="G3644" s="68">
        <f t="shared" si="454"/>
        <v>239</v>
      </c>
      <c r="H3644" s="68">
        <f t="shared" si="456"/>
        <v>9</v>
      </c>
      <c r="I3644" s="68" t="str">
        <f t="shared" si="449"/>
        <v>239_9_SERV</v>
      </c>
      <c r="J3644" s="60">
        <v>41.681379701506799</v>
      </c>
      <c r="K3644" s="60">
        <v>48.633510338549101</v>
      </c>
      <c r="L3644" s="60">
        <v>22.7699939328017</v>
      </c>
      <c r="M3644" s="68">
        <v>90</v>
      </c>
      <c r="N3644" s="70">
        <f t="shared" si="450"/>
        <v>0.54347826086956519</v>
      </c>
      <c r="O3644" s="71">
        <v>67957631.189999998</v>
      </c>
      <c r="P3644" s="57">
        <f t="shared" si="451"/>
        <v>0.83307942953214398</v>
      </c>
      <c r="Q3644" s="68">
        <v>25</v>
      </c>
      <c r="R3644" s="68">
        <v>92</v>
      </c>
      <c r="S3644" s="72">
        <f t="shared" si="452"/>
        <v>37.694961324285863</v>
      </c>
    </row>
    <row r="3645" spans="1:19" x14ac:dyDescent="0.25">
      <c r="A3645" s="68">
        <f t="shared" si="455"/>
        <v>3643</v>
      </c>
      <c r="B3645" s="68" t="s">
        <v>102</v>
      </c>
      <c r="C3645" s="68" t="s">
        <v>1737</v>
      </c>
      <c r="D3645" s="68" t="s">
        <v>2399</v>
      </c>
      <c r="E3645" s="68" t="str">
        <f t="shared" si="453"/>
        <v>AD</v>
      </c>
      <c r="F3645" s="69">
        <v>6E+21</v>
      </c>
      <c r="G3645" s="68">
        <f t="shared" si="454"/>
        <v>239</v>
      </c>
      <c r="H3645" s="68">
        <f t="shared" si="456"/>
        <v>10</v>
      </c>
      <c r="I3645" s="68" t="str">
        <f t="shared" si="449"/>
        <v>239_10_AD</v>
      </c>
      <c r="J3645" s="60">
        <v>29.598301840523799</v>
      </c>
      <c r="K3645" s="60">
        <v>48.4378490234986</v>
      </c>
      <c r="L3645" s="60">
        <v>25.589497769137999</v>
      </c>
      <c r="M3645" s="68">
        <v>21</v>
      </c>
      <c r="N3645" s="70">
        <f t="shared" si="450"/>
        <v>0.16666666666666666</v>
      </c>
      <c r="O3645" s="71">
        <v>7377489.0499999998</v>
      </c>
      <c r="P3645" s="57">
        <f t="shared" si="451"/>
        <v>0.10427345402265309</v>
      </c>
      <c r="Q3645" s="68">
        <v>14</v>
      </c>
      <c r="R3645" s="68">
        <v>25</v>
      </c>
      <c r="S3645" s="72">
        <f t="shared" si="452"/>
        <v>34.541882877720134</v>
      </c>
    </row>
    <row r="3646" spans="1:19" x14ac:dyDescent="0.25">
      <c r="A3646" s="68">
        <f t="shared" si="455"/>
        <v>3644</v>
      </c>
      <c r="B3646" s="68" t="s">
        <v>102</v>
      </c>
      <c r="C3646" s="68" t="s">
        <v>1737</v>
      </c>
      <c r="D3646" s="68" t="s">
        <v>2456</v>
      </c>
      <c r="E3646" s="68" t="str">
        <f t="shared" si="453"/>
        <v>AR</v>
      </c>
      <c r="F3646" s="69">
        <v>6E+21</v>
      </c>
      <c r="G3646" s="68">
        <f t="shared" si="454"/>
        <v>239</v>
      </c>
      <c r="H3646" s="68">
        <f t="shared" si="456"/>
        <v>10</v>
      </c>
      <c r="I3646" s="68" t="str">
        <f t="shared" si="449"/>
        <v>239_10_AR</v>
      </c>
      <c r="J3646" s="60">
        <v>64.930493252165206</v>
      </c>
      <c r="K3646" s="60">
        <v>43.732484423040198</v>
      </c>
      <c r="L3646" s="60">
        <v>23.429093549064302</v>
      </c>
      <c r="M3646" s="68">
        <v>3</v>
      </c>
      <c r="N3646" s="70">
        <f t="shared" si="450"/>
        <v>2.3809523809523808E-2</v>
      </c>
      <c r="O3646" s="71">
        <v>122800</v>
      </c>
      <c r="P3646" s="57">
        <f t="shared" si="451"/>
        <v>1.7356555959892343E-3</v>
      </c>
      <c r="Q3646" s="68">
        <v>2</v>
      </c>
      <c r="R3646" s="68">
        <v>3</v>
      </c>
      <c r="S3646" s="72">
        <f t="shared" si="452"/>
        <v>44.030690408089903</v>
      </c>
    </row>
    <row r="3647" spans="1:19" x14ac:dyDescent="0.25">
      <c r="A3647" s="68">
        <f t="shared" si="455"/>
        <v>3645</v>
      </c>
      <c r="B3647" s="68" t="s">
        <v>102</v>
      </c>
      <c r="C3647" s="68" t="s">
        <v>1737</v>
      </c>
      <c r="D3647" s="68" t="s">
        <v>2860</v>
      </c>
      <c r="E3647" s="68" t="str">
        <f t="shared" si="453"/>
        <v>OP</v>
      </c>
      <c r="F3647" s="69">
        <v>6E+21</v>
      </c>
      <c r="G3647" s="68">
        <f t="shared" si="454"/>
        <v>239</v>
      </c>
      <c r="H3647" s="68">
        <f t="shared" si="456"/>
        <v>10</v>
      </c>
      <c r="I3647" s="68" t="str">
        <f t="shared" si="449"/>
        <v>239_10_OP</v>
      </c>
      <c r="J3647" s="60">
        <v>44.892386325454702</v>
      </c>
      <c r="K3647" s="60">
        <v>71.225750420119397</v>
      </c>
      <c r="L3647" s="60">
        <v>21.114355542873099</v>
      </c>
      <c r="M3647" s="68">
        <v>46</v>
      </c>
      <c r="N3647" s="70">
        <f t="shared" si="450"/>
        <v>0.25</v>
      </c>
      <c r="O3647" s="71">
        <v>11390237.460000001</v>
      </c>
      <c r="P3647" s="57">
        <f t="shared" si="451"/>
        <v>0.16098965298937462</v>
      </c>
      <c r="Q3647" s="68">
        <v>21</v>
      </c>
      <c r="R3647" s="68">
        <v>46</v>
      </c>
      <c r="S3647" s="72">
        <f t="shared" si="452"/>
        <v>45.744164096149063</v>
      </c>
    </row>
    <row r="3648" spans="1:19" x14ac:dyDescent="0.25">
      <c r="A3648" s="68">
        <f t="shared" si="455"/>
        <v>3646</v>
      </c>
      <c r="B3648" s="68" t="s">
        <v>102</v>
      </c>
      <c r="C3648" s="68" t="s">
        <v>1737</v>
      </c>
      <c r="D3648" s="68" t="s">
        <v>3088</v>
      </c>
      <c r="E3648" s="68" t="str">
        <f t="shared" si="453"/>
        <v>SERV</v>
      </c>
      <c r="F3648" s="69">
        <v>6E+21</v>
      </c>
      <c r="G3648" s="68">
        <f t="shared" si="454"/>
        <v>239</v>
      </c>
      <c r="H3648" s="68">
        <f t="shared" si="456"/>
        <v>10</v>
      </c>
      <c r="I3648" s="68" t="str">
        <f t="shared" si="449"/>
        <v>239_10_SERV</v>
      </c>
      <c r="J3648" s="60">
        <v>30.2690588098584</v>
      </c>
      <c r="K3648" s="60">
        <v>60.949406456126297</v>
      </c>
      <c r="L3648" s="60">
        <v>30.472963762159399</v>
      </c>
      <c r="M3648" s="68">
        <v>112</v>
      </c>
      <c r="N3648" s="70">
        <f t="shared" si="450"/>
        <v>0.52380952380952384</v>
      </c>
      <c r="O3648" s="71">
        <v>49192816.289999999</v>
      </c>
      <c r="P3648" s="57">
        <f t="shared" si="451"/>
        <v>0.69529142407336209</v>
      </c>
      <c r="Q3648" s="68">
        <v>44</v>
      </c>
      <c r="R3648" s="68">
        <v>113</v>
      </c>
      <c r="S3648" s="72">
        <f t="shared" si="452"/>
        <v>40.563809676048031</v>
      </c>
    </row>
    <row r="3649" spans="1:19" x14ac:dyDescent="0.25">
      <c r="A3649" s="68">
        <f t="shared" si="455"/>
        <v>3647</v>
      </c>
      <c r="B3649" s="68" t="s">
        <v>102</v>
      </c>
      <c r="C3649" s="68" t="s">
        <v>1737</v>
      </c>
      <c r="D3649" s="68" t="s">
        <v>2893</v>
      </c>
      <c r="E3649" s="68" t="str">
        <f t="shared" si="453"/>
        <v>SOP</v>
      </c>
      <c r="F3649" s="69">
        <v>6E+21</v>
      </c>
      <c r="G3649" s="68">
        <f t="shared" si="454"/>
        <v>239</v>
      </c>
      <c r="H3649" s="68">
        <f t="shared" si="456"/>
        <v>10</v>
      </c>
      <c r="I3649" s="68" t="str">
        <f t="shared" si="449"/>
        <v>239_10_SOP</v>
      </c>
      <c r="J3649" s="60">
        <v>46.424524997711302</v>
      </c>
      <c r="K3649" s="60">
        <v>45.880542518912797</v>
      </c>
      <c r="L3649" s="60">
        <v>36.822194909793701</v>
      </c>
      <c r="M3649" s="68">
        <v>3</v>
      </c>
      <c r="N3649" s="70">
        <f t="shared" si="450"/>
        <v>3.5714285714285712E-2</v>
      </c>
      <c r="O3649" s="71">
        <v>2668020.71</v>
      </c>
      <c r="P3649" s="57">
        <f t="shared" si="451"/>
        <v>3.770981331862109E-2</v>
      </c>
      <c r="Q3649" s="68">
        <v>3</v>
      </c>
      <c r="R3649" s="68">
        <v>3</v>
      </c>
      <c r="S3649" s="72">
        <f t="shared" si="452"/>
        <v>43.042420808805929</v>
      </c>
    </row>
    <row r="3650" spans="1:19" x14ac:dyDescent="0.25">
      <c r="A3650" s="68">
        <f t="shared" si="455"/>
        <v>3648</v>
      </c>
      <c r="B3650" s="68" t="s">
        <v>102</v>
      </c>
      <c r="C3650" s="68" t="s">
        <v>1150</v>
      </c>
      <c r="D3650" s="68" t="s">
        <v>2399</v>
      </c>
      <c r="E3650" s="68" t="str">
        <f t="shared" si="453"/>
        <v>AD</v>
      </c>
      <c r="F3650" s="69">
        <v>6.0000000000000002E+38</v>
      </c>
      <c r="G3650" s="68">
        <f t="shared" si="454"/>
        <v>239</v>
      </c>
      <c r="H3650" s="68">
        <f t="shared" si="456"/>
        <v>11</v>
      </c>
      <c r="I3650" s="68" t="str">
        <f t="shared" si="449"/>
        <v>239_11_AD</v>
      </c>
      <c r="J3650" s="60">
        <v>27.994855828976998</v>
      </c>
      <c r="K3650" s="60">
        <v>19.210302945817698</v>
      </c>
      <c r="L3650" s="60">
        <v>23.117069280168799</v>
      </c>
      <c r="M3650" s="68">
        <v>13</v>
      </c>
      <c r="N3650" s="70">
        <f t="shared" si="450"/>
        <v>0.19642857142857142</v>
      </c>
      <c r="O3650" s="71">
        <v>1353126.03</v>
      </c>
      <c r="P3650" s="57">
        <f t="shared" si="451"/>
        <v>8.6036426396053314E-2</v>
      </c>
      <c r="Q3650" s="68">
        <v>11</v>
      </c>
      <c r="R3650" s="68">
        <v>16</v>
      </c>
      <c r="S3650" s="72">
        <f t="shared" si="452"/>
        <v>23.440742684987828</v>
      </c>
    </row>
    <row r="3651" spans="1:19" x14ac:dyDescent="0.25">
      <c r="A3651" s="68">
        <f t="shared" si="455"/>
        <v>3649</v>
      </c>
      <c r="B3651" s="68" t="s">
        <v>102</v>
      </c>
      <c r="C3651" s="68" t="s">
        <v>1150</v>
      </c>
      <c r="D3651" s="68" t="s">
        <v>2456</v>
      </c>
      <c r="E3651" s="68" t="str">
        <f t="shared" si="453"/>
        <v>AR</v>
      </c>
      <c r="F3651" s="69">
        <v>6.0000000000000002E+38</v>
      </c>
      <c r="G3651" s="68">
        <f t="shared" si="454"/>
        <v>239</v>
      </c>
      <c r="H3651" s="68">
        <f t="shared" si="456"/>
        <v>11</v>
      </c>
      <c r="I3651" s="68" t="str">
        <f t="shared" ref="I3651:I3714" si="457">CONCATENATE(G3651,"_",H3651,"_",E3651)</f>
        <v>239_11_AR</v>
      </c>
      <c r="J3651" s="60">
        <v>79.899606855873103</v>
      </c>
      <c r="K3651" s="60">
        <v>38.492458665505701</v>
      </c>
      <c r="L3651" s="60">
        <v>23.429093549064302</v>
      </c>
      <c r="M3651" s="68">
        <v>5</v>
      </c>
      <c r="N3651" s="70">
        <f t="shared" ref="N3651:N3714" si="458">Q3651/SUMIF($C$3:$C$3832,C3651,$Q$3:$Q$3832)</f>
        <v>3.5714285714285712E-2</v>
      </c>
      <c r="O3651" s="71">
        <v>667255.16</v>
      </c>
      <c r="P3651" s="57">
        <f t="shared" ref="P3651:P3714" si="459">O3651/SUMIF($C$3:$C$3832,C3651,$O$3:$O$3832)</f>
        <v>4.2426387629781077E-2</v>
      </c>
      <c r="Q3651" s="68">
        <v>2</v>
      </c>
      <c r="R3651" s="68">
        <v>5</v>
      </c>
      <c r="S3651" s="72">
        <f t="shared" ref="S3651:S3714" si="460">AVERAGE(J3651:L3651)</f>
        <v>47.273719690147708</v>
      </c>
    </row>
    <row r="3652" spans="1:19" x14ac:dyDescent="0.25">
      <c r="A3652" s="68">
        <f t="shared" si="455"/>
        <v>3650</v>
      </c>
      <c r="B3652" s="68" t="s">
        <v>102</v>
      </c>
      <c r="C3652" s="68" t="s">
        <v>1150</v>
      </c>
      <c r="D3652" s="68" t="s">
        <v>3088</v>
      </c>
      <c r="E3652" s="68" t="str">
        <f t="shared" ref="E3652:E3715" si="461">IF(D3652="Adquisiciones","AD",IF(D3652="Arrendamientos","AR",IF(D3652="Servicios","SERV",IF(D3652="Obra pública","OP",IF(D3652="Servicios relacionados con la OP","SOP","")))))</f>
        <v>SERV</v>
      </c>
      <c r="F3652" s="69">
        <v>6.0000000000000002E+38</v>
      </c>
      <c r="G3652" s="68">
        <f t="shared" ref="G3652:G3715" si="462">IF(B3652&lt;&gt;B3651,G3651+1,G3651)</f>
        <v>239</v>
      </c>
      <c r="H3652" s="68">
        <f t="shared" si="456"/>
        <v>11</v>
      </c>
      <c r="I3652" s="68" t="str">
        <f t="shared" si="457"/>
        <v>239_11_SERV</v>
      </c>
      <c r="J3652" s="60">
        <v>25.857752651562802</v>
      </c>
      <c r="K3652" s="60">
        <v>48.215844571277401</v>
      </c>
      <c r="L3652" s="60">
        <v>34.808855315251897</v>
      </c>
      <c r="M3652" s="68">
        <v>85</v>
      </c>
      <c r="N3652" s="70">
        <f t="shared" si="458"/>
        <v>0.7142857142857143</v>
      </c>
      <c r="O3652" s="71">
        <v>13524028.890000001</v>
      </c>
      <c r="P3652" s="57">
        <f t="shared" si="459"/>
        <v>0.85990446593698566</v>
      </c>
      <c r="Q3652" s="68">
        <v>40</v>
      </c>
      <c r="R3652" s="68">
        <v>100</v>
      </c>
      <c r="S3652" s="72">
        <f t="shared" si="460"/>
        <v>36.294150846030703</v>
      </c>
    </row>
    <row r="3653" spans="1:19" x14ac:dyDescent="0.25">
      <c r="A3653" s="68">
        <f t="shared" ref="A3653:A3716" si="463">A3652+1</f>
        <v>3651</v>
      </c>
      <c r="B3653" s="68" t="s">
        <v>102</v>
      </c>
      <c r="C3653" s="68" t="s">
        <v>1150</v>
      </c>
      <c r="D3653" s="68" t="s">
        <v>2893</v>
      </c>
      <c r="E3653" s="68" t="str">
        <f t="shared" si="461"/>
        <v>SOP</v>
      </c>
      <c r="F3653" s="69">
        <v>6.0000000000000002E+38</v>
      </c>
      <c r="G3653" s="68">
        <f t="shared" si="462"/>
        <v>239</v>
      </c>
      <c r="H3653" s="68">
        <f t="shared" si="456"/>
        <v>11</v>
      </c>
      <c r="I3653" s="68" t="str">
        <f t="shared" si="457"/>
        <v>239_11_SOP</v>
      </c>
      <c r="J3653" s="60">
        <v>44.404035428514703</v>
      </c>
      <c r="K3653" s="60">
        <v>35.490302275739801</v>
      </c>
      <c r="L3653" s="60">
        <v>24.0278684018174</v>
      </c>
      <c r="M3653" s="68">
        <v>4</v>
      </c>
      <c r="N3653" s="70">
        <f t="shared" si="458"/>
        <v>5.3571428571428568E-2</v>
      </c>
      <c r="O3653" s="71">
        <v>182952</v>
      </c>
      <c r="P3653" s="57">
        <f t="shared" si="459"/>
        <v>1.1632720037179941E-2</v>
      </c>
      <c r="Q3653" s="68">
        <v>3</v>
      </c>
      <c r="R3653" s="68">
        <v>4</v>
      </c>
      <c r="S3653" s="72">
        <f t="shared" si="460"/>
        <v>34.640735368690635</v>
      </c>
    </row>
    <row r="3654" spans="1:19" x14ac:dyDescent="0.25">
      <c r="A3654" s="68">
        <f t="shared" si="463"/>
        <v>3652</v>
      </c>
      <c r="B3654" s="68" t="s">
        <v>102</v>
      </c>
      <c r="C3654" s="68" t="s">
        <v>1850</v>
      </c>
      <c r="D3654" s="68" t="s">
        <v>2399</v>
      </c>
      <c r="E3654" s="68" t="str">
        <f t="shared" si="461"/>
        <v>AD</v>
      </c>
      <c r="F3654" s="69">
        <v>5.9999999999999997E+60</v>
      </c>
      <c r="G3654" s="68">
        <f t="shared" si="462"/>
        <v>239</v>
      </c>
      <c r="H3654" s="68">
        <f t="shared" si="456"/>
        <v>12</v>
      </c>
      <c r="I3654" s="68" t="str">
        <f t="shared" si="457"/>
        <v>239_12_AD</v>
      </c>
      <c r="J3654" s="60">
        <v>40.834423829134401</v>
      </c>
      <c r="K3654" s="60">
        <v>12.892608986103401</v>
      </c>
      <c r="L3654" s="60">
        <v>10.396044444412199</v>
      </c>
      <c r="M3654" s="68">
        <v>26</v>
      </c>
      <c r="N3654" s="70">
        <f t="shared" si="458"/>
        <v>0.25806451612903225</v>
      </c>
      <c r="O3654" s="71">
        <v>3119520.85</v>
      </c>
      <c r="P3654" s="57">
        <f t="shared" si="459"/>
        <v>9.8455608193852642E-2</v>
      </c>
      <c r="Q3654" s="68">
        <v>16</v>
      </c>
      <c r="R3654" s="68">
        <v>32</v>
      </c>
      <c r="S3654" s="72">
        <f t="shared" si="460"/>
        <v>21.374359086550001</v>
      </c>
    </row>
    <row r="3655" spans="1:19" x14ac:dyDescent="0.25">
      <c r="A3655" s="68">
        <f t="shared" si="463"/>
        <v>3653</v>
      </c>
      <c r="B3655" s="68" t="s">
        <v>102</v>
      </c>
      <c r="C3655" s="68" t="s">
        <v>1850</v>
      </c>
      <c r="D3655" s="68" t="s">
        <v>3088</v>
      </c>
      <c r="E3655" s="68" t="str">
        <f t="shared" si="461"/>
        <v>SERV</v>
      </c>
      <c r="F3655" s="69">
        <v>5.9999999999999997E+60</v>
      </c>
      <c r="G3655" s="68">
        <f t="shared" si="462"/>
        <v>239</v>
      </c>
      <c r="H3655" s="68">
        <f t="shared" si="456"/>
        <v>12</v>
      </c>
      <c r="I3655" s="68" t="str">
        <f t="shared" si="457"/>
        <v>239_12_SERV</v>
      </c>
      <c r="J3655" s="60">
        <v>37.698570489122503</v>
      </c>
      <c r="K3655" s="60">
        <v>25.147100195926001</v>
      </c>
      <c r="L3655" s="60">
        <v>13.763168079445499</v>
      </c>
      <c r="M3655" s="68">
        <v>195</v>
      </c>
      <c r="N3655" s="70">
        <f t="shared" si="458"/>
        <v>0.74193548387096775</v>
      </c>
      <c r="O3655" s="71">
        <v>28565021.120000001</v>
      </c>
      <c r="P3655" s="57">
        <f t="shared" si="459"/>
        <v>0.90154439180614732</v>
      </c>
      <c r="Q3655" s="68">
        <v>46</v>
      </c>
      <c r="R3655" s="68">
        <v>195</v>
      </c>
      <c r="S3655" s="72">
        <f t="shared" si="460"/>
        <v>25.536279588164671</v>
      </c>
    </row>
    <row r="3656" spans="1:19" x14ac:dyDescent="0.25">
      <c r="A3656" s="68">
        <f t="shared" si="463"/>
        <v>3654</v>
      </c>
      <c r="B3656" s="68" t="s">
        <v>102</v>
      </c>
      <c r="C3656" s="68" t="s">
        <v>1998</v>
      </c>
      <c r="D3656" s="68" t="s">
        <v>2399</v>
      </c>
      <c r="E3656" s="68" t="str">
        <f t="shared" si="461"/>
        <v>AD</v>
      </c>
      <c r="F3656" s="69">
        <v>6E+19</v>
      </c>
      <c r="G3656" s="68">
        <f t="shared" si="462"/>
        <v>239</v>
      </c>
      <c r="H3656" s="68">
        <f t="shared" si="456"/>
        <v>13</v>
      </c>
      <c r="I3656" s="68" t="str">
        <f t="shared" si="457"/>
        <v>239_13_AD</v>
      </c>
      <c r="J3656" s="60">
        <v>20.598300138928</v>
      </c>
      <c r="K3656" s="60">
        <v>51.792178764319097</v>
      </c>
      <c r="L3656" s="60">
        <v>31.856655995551598</v>
      </c>
      <c r="M3656" s="68">
        <v>26</v>
      </c>
      <c r="N3656" s="70">
        <f t="shared" si="458"/>
        <v>0.3</v>
      </c>
      <c r="O3656" s="71">
        <v>3854428.2899999898</v>
      </c>
      <c r="P3656" s="57">
        <f t="shared" si="459"/>
        <v>7.8042061126840256E-2</v>
      </c>
      <c r="Q3656" s="68">
        <v>21</v>
      </c>
      <c r="R3656" s="68">
        <v>30</v>
      </c>
      <c r="S3656" s="72">
        <f t="shared" si="460"/>
        <v>34.749044966266233</v>
      </c>
    </row>
    <row r="3657" spans="1:19" x14ac:dyDescent="0.25">
      <c r="A3657" s="68">
        <f t="shared" si="463"/>
        <v>3655</v>
      </c>
      <c r="B3657" s="68" t="s">
        <v>102</v>
      </c>
      <c r="C3657" s="68" t="s">
        <v>1998</v>
      </c>
      <c r="D3657" s="68" t="s">
        <v>2456</v>
      </c>
      <c r="E3657" s="68" t="str">
        <f t="shared" si="461"/>
        <v>AR</v>
      </c>
      <c r="F3657" s="69">
        <v>6E+19</v>
      </c>
      <c r="G3657" s="68">
        <f t="shared" si="462"/>
        <v>239</v>
      </c>
      <c r="H3657" s="68">
        <f t="shared" ref="H3657:H3720" si="464">IF(B3657&lt;&gt;B3656,1,IF(C3657&lt;&gt;C3656,H3656+1,H3656))</f>
        <v>13</v>
      </c>
      <c r="I3657" s="68" t="str">
        <f t="shared" si="457"/>
        <v>239_13_AR</v>
      </c>
      <c r="J3657" s="60">
        <v>58.369555799727799</v>
      </c>
      <c r="K3657" s="60">
        <v>51.562049356515097</v>
      </c>
      <c r="L3657" s="60">
        <v>28.310154705119398</v>
      </c>
      <c r="M3657" s="68">
        <v>5</v>
      </c>
      <c r="N3657" s="70">
        <f t="shared" si="458"/>
        <v>5.7142857142857141E-2</v>
      </c>
      <c r="O3657" s="71">
        <v>177945</v>
      </c>
      <c r="P3657" s="57">
        <f t="shared" si="459"/>
        <v>3.6029194273103538E-3</v>
      </c>
      <c r="Q3657" s="68">
        <v>4</v>
      </c>
      <c r="R3657" s="68">
        <v>6</v>
      </c>
      <c r="S3657" s="72">
        <f t="shared" si="460"/>
        <v>46.080586620454092</v>
      </c>
    </row>
    <row r="3658" spans="1:19" x14ac:dyDescent="0.25">
      <c r="A3658" s="68">
        <f t="shared" si="463"/>
        <v>3656</v>
      </c>
      <c r="B3658" s="68" t="s">
        <v>102</v>
      </c>
      <c r="C3658" s="68" t="s">
        <v>1998</v>
      </c>
      <c r="D3658" s="68" t="s">
        <v>3088</v>
      </c>
      <c r="E3658" s="68" t="str">
        <f t="shared" si="461"/>
        <v>SERV</v>
      </c>
      <c r="F3658" s="69">
        <v>6E+19</v>
      </c>
      <c r="G3658" s="68">
        <f t="shared" si="462"/>
        <v>239</v>
      </c>
      <c r="H3658" s="68">
        <f t="shared" si="464"/>
        <v>13</v>
      </c>
      <c r="I3658" s="68" t="str">
        <f t="shared" si="457"/>
        <v>239_13_SERV</v>
      </c>
      <c r="J3658" s="60">
        <v>37.608815070530099</v>
      </c>
      <c r="K3658" s="60">
        <v>53.477417126536402</v>
      </c>
      <c r="L3658" s="60">
        <v>26.956191678131599</v>
      </c>
      <c r="M3658" s="68">
        <v>121</v>
      </c>
      <c r="N3658" s="70">
        <f t="shared" si="458"/>
        <v>0.6428571428571429</v>
      </c>
      <c r="O3658" s="71">
        <v>45356741.173999898</v>
      </c>
      <c r="P3658" s="57">
        <f t="shared" si="459"/>
        <v>0.9183550194458493</v>
      </c>
      <c r="Q3658" s="68">
        <v>45</v>
      </c>
      <c r="R3658" s="68">
        <v>128</v>
      </c>
      <c r="S3658" s="72">
        <f t="shared" si="460"/>
        <v>39.347474625066035</v>
      </c>
    </row>
    <row r="3659" spans="1:19" x14ac:dyDescent="0.25">
      <c r="A3659" s="68">
        <f t="shared" si="463"/>
        <v>3657</v>
      </c>
      <c r="B3659" s="68" t="s">
        <v>102</v>
      </c>
      <c r="C3659" s="68" t="s">
        <v>2225</v>
      </c>
      <c r="D3659" s="68" t="s">
        <v>2399</v>
      </c>
      <c r="E3659" s="68" t="str">
        <f t="shared" si="461"/>
        <v>AD</v>
      </c>
      <c r="F3659" s="69" t="s">
        <v>2224</v>
      </c>
      <c r="G3659" s="68">
        <f t="shared" si="462"/>
        <v>239</v>
      </c>
      <c r="H3659" s="68">
        <f t="shared" si="464"/>
        <v>14</v>
      </c>
      <c r="I3659" s="68" t="str">
        <f t="shared" si="457"/>
        <v>239_14_AD</v>
      </c>
      <c r="J3659" s="60">
        <v>28.351519216183</v>
      </c>
      <c r="K3659" s="60">
        <v>29.608365143198601</v>
      </c>
      <c r="L3659" s="60">
        <v>27.052166142425499</v>
      </c>
      <c r="M3659" s="68">
        <v>10</v>
      </c>
      <c r="N3659" s="70">
        <f t="shared" si="458"/>
        <v>0.13432835820895522</v>
      </c>
      <c r="O3659" s="71">
        <v>3209182.75</v>
      </c>
      <c r="P3659" s="57">
        <f t="shared" si="459"/>
        <v>3.4385362732513337E-2</v>
      </c>
      <c r="Q3659" s="68">
        <v>9</v>
      </c>
      <c r="R3659" s="68">
        <v>13</v>
      </c>
      <c r="S3659" s="72">
        <f t="shared" si="460"/>
        <v>28.337350167269033</v>
      </c>
    </row>
    <row r="3660" spans="1:19" x14ac:dyDescent="0.25">
      <c r="A3660" s="68">
        <f t="shared" si="463"/>
        <v>3658</v>
      </c>
      <c r="B3660" s="68" t="s">
        <v>102</v>
      </c>
      <c r="C3660" s="68" t="s">
        <v>2225</v>
      </c>
      <c r="D3660" s="68" t="s">
        <v>2860</v>
      </c>
      <c r="E3660" s="68" t="str">
        <f t="shared" si="461"/>
        <v>OP</v>
      </c>
      <c r="F3660" s="69" t="s">
        <v>2224</v>
      </c>
      <c r="G3660" s="68">
        <f t="shared" si="462"/>
        <v>239</v>
      </c>
      <c r="H3660" s="68">
        <f t="shared" si="464"/>
        <v>14</v>
      </c>
      <c r="I3660" s="68" t="str">
        <f t="shared" si="457"/>
        <v>239_14_OP</v>
      </c>
      <c r="J3660" s="60">
        <v>56.909498422868097</v>
      </c>
      <c r="K3660" s="60">
        <v>32.423445584541597</v>
      </c>
      <c r="L3660" s="60">
        <v>31.318191037878002</v>
      </c>
      <c r="M3660" s="68">
        <v>12</v>
      </c>
      <c r="N3660" s="70">
        <f t="shared" si="458"/>
        <v>0.13432835820895522</v>
      </c>
      <c r="O3660" s="71">
        <v>3103200.77</v>
      </c>
      <c r="P3660" s="57">
        <f t="shared" si="459"/>
        <v>3.3249799846476392E-2</v>
      </c>
      <c r="Q3660" s="68">
        <v>9</v>
      </c>
      <c r="R3660" s="68">
        <v>12</v>
      </c>
      <c r="S3660" s="72">
        <f t="shared" si="460"/>
        <v>40.217045015095898</v>
      </c>
    </row>
    <row r="3661" spans="1:19" x14ac:dyDescent="0.25">
      <c r="A3661" s="68">
        <f t="shared" si="463"/>
        <v>3659</v>
      </c>
      <c r="B3661" s="68" t="s">
        <v>102</v>
      </c>
      <c r="C3661" s="68" t="s">
        <v>2225</v>
      </c>
      <c r="D3661" s="68" t="s">
        <v>3088</v>
      </c>
      <c r="E3661" s="68" t="str">
        <f t="shared" si="461"/>
        <v>SERV</v>
      </c>
      <c r="F3661" s="69" t="s">
        <v>2224</v>
      </c>
      <c r="G3661" s="68">
        <f t="shared" si="462"/>
        <v>239</v>
      </c>
      <c r="H3661" s="68">
        <f t="shared" si="464"/>
        <v>14</v>
      </c>
      <c r="I3661" s="68" t="str">
        <f t="shared" si="457"/>
        <v>239_14_SERV</v>
      </c>
      <c r="J3661" s="60">
        <v>29.438889963947201</v>
      </c>
      <c r="K3661" s="60">
        <v>38.877713054001298</v>
      </c>
      <c r="L3661" s="60">
        <v>49.224494853849997</v>
      </c>
      <c r="M3661" s="68">
        <v>64</v>
      </c>
      <c r="N3661" s="70">
        <f t="shared" si="458"/>
        <v>0.64179104477611937</v>
      </c>
      <c r="O3661" s="71">
        <v>85976920.359999999</v>
      </c>
      <c r="P3661" s="57">
        <f t="shared" si="459"/>
        <v>0.92121509540178448</v>
      </c>
      <c r="Q3661" s="68">
        <v>43</v>
      </c>
      <c r="R3661" s="68">
        <v>69</v>
      </c>
      <c r="S3661" s="72">
        <f t="shared" si="460"/>
        <v>39.180365957266162</v>
      </c>
    </row>
    <row r="3662" spans="1:19" x14ac:dyDescent="0.25">
      <c r="A3662" s="68">
        <f t="shared" si="463"/>
        <v>3660</v>
      </c>
      <c r="B3662" s="68" t="s">
        <v>102</v>
      </c>
      <c r="C3662" s="68" t="s">
        <v>2225</v>
      </c>
      <c r="D3662" s="68" t="s">
        <v>2893</v>
      </c>
      <c r="E3662" s="68" t="str">
        <f t="shared" si="461"/>
        <v>SOP</v>
      </c>
      <c r="F3662" s="69" t="s">
        <v>2224</v>
      </c>
      <c r="G3662" s="68">
        <f t="shared" si="462"/>
        <v>239</v>
      </c>
      <c r="H3662" s="68">
        <f t="shared" si="464"/>
        <v>14</v>
      </c>
      <c r="I3662" s="68" t="str">
        <f t="shared" si="457"/>
        <v>239_14_SOP</v>
      </c>
      <c r="J3662" s="60">
        <v>35.711858275661797</v>
      </c>
      <c r="K3662" s="60">
        <v>18.276127766881402</v>
      </c>
      <c r="L3662" s="60">
        <v>21.129463991182199</v>
      </c>
      <c r="M3662" s="68">
        <v>9</v>
      </c>
      <c r="N3662" s="70">
        <f t="shared" si="458"/>
        <v>8.9552238805970144E-2</v>
      </c>
      <c r="O3662" s="71">
        <v>1040604.4</v>
      </c>
      <c r="P3662" s="57">
        <f t="shared" si="459"/>
        <v>1.1149742019225736E-2</v>
      </c>
      <c r="Q3662" s="68">
        <v>6</v>
      </c>
      <c r="R3662" s="68">
        <v>9</v>
      </c>
      <c r="S3662" s="72">
        <f t="shared" si="460"/>
        <v>25.039150011241798</v>
      </c>
    </row>
    <row r="3663" spans="1:19" x14ac:dyDescent="0.25">
      <c r="A3663" s="68">
        <f t="shared" si="463"/>
        <v>3661</v>
      </c>
      <c r="B3663" s="68" t="s">
        <v>102</v>
      </c>
      <c r="C3663" s="68" t="s">
        <v>1867</v>
      </c>
      <c r="D3663" s="68" t="s">
        <v>2399</v>
      </c>
      <c r="E3663" s="68" t="str">
        <f t="shared" si="461"/>
        <v>AD</v>
      </c>
      <c r="F3663" s="69">
        <v>6E+17</v>
      </c>
      <c r="G3663" s="68">
        <f t="shared" si="462"/>
        <v>239</v>
      </c>
      <c r="H3663" s="68">
        <f t="shared" si="464"/>
        <v>15</v>
      </c>
      <c r="I3663" s="68" t="str">
        <f t="shared" si="457"/>
        <v>239_15_AD</v>
      </c>
      <c r="J3663" s="60">
        <v>31.0755719184315</v>
      </c>
      <c r="K3663" s="60">
        <v>32.743665888240798</v>
      </c>
      <c r="L3663" s="60">
        <v>38.696392863562998</v>
      </c>
      <c r="M3663" s="68">
        <v>22</v>
      </c>
      <c r="N3663" s="70">
        <f t="shared" si="458"/>
        <v>0.21518987341772153</v>
      </c>
      <c r="O3663" s="71">
        <v>3432319.8280000002</v>
      </c>
      <c r="P3663" s="57">
        <f t="shared" si="459"/>
        <v>9.3588302763589953E-2</v>
      </c>
      <c r="Q3663" s="68">
        <v>17</v>
      </c>
      <c r="R3663" s="68">
        <v>25</v>
      </c>
      <c r="S3663" s="72">
        <f t="shared" si="460"/>
        <v>34.17187689007843</v>
      </c>
    </row>
    <row r="3664" spans="1:19" x14ac:dyDescent="0.25">
      <c r="A3664" s="68">
        <f t="shared" si="463"/>
        <v>3662</v>
      </c>
      <c r="B3664" s="68" t="s">
        <v>102</v>
      </c>
      <c r="C3664" s="68" t="s">
        <v>1867</v>
      </c>
      <c r="D3664" s="68" t="s">
        <v>3088</v>
      </c>
      <c r="E3664" s="68" t="str">
        <f t="shared" si="461"/>
        <v>SERV</v>
      </c>
      <c r="F3664" s="69">
        <v>6E+17</v>
      </c>
      <c r="G3664" s="68">
        <f t="shared" si="462"/>
        <v>239</v>
      </c>
      <c r="H3664" s="68">
        <f t="shared" si="464"/>
        <v>15</v>
      </c>
      <c r="I3664" s="68" t="str">
        <f t="shared" si="457"/>
        <v>239_15_SERV</v>
      </c>
      <c r="J3664" s="60">
        <v>18.660966372676199</v>
      </c>
      <c r="K3664" s="60">
        <v>27.220702986336899</v>
      </c>
      <c r="L3664" s="60">
        <v>31.613261112897199</v>
      </c>
      <c r="M3664" s="68">
        <v>129</v>
      </c>
      <c r="N3664" s="70">
        <f t="shared" si="458"/>
        <v>0.78481012658227844</v>
      </c>
      <c r="O3664" s="71">
        <v>33242347.054999899</v>
      </c>
      <c r="P3664" s="57">
        <f t="shared" si="459"/>
        <v>0.90641169723641013</v>
      </c>
      <c r="Q3664" s="68">
        <v>62</v>
      </c>
      <c r="R3664" s="68">
        <v>136</v>
      </c>
      <c r="S3664" s="72">
        <f t="shared" si="460"/>
        <v>25.831643490636765</v>
      </c>
    </row>
    <row r="3665" spans="1:19" x14ac:dyDescent="0.25">
      <c r="A3665" s="68">
        <f t="shared" si="463"/>
        <v>3663</v>
      </c>
      <c r="B3665" s="68" t="s">
        <v>102</v>
      </c>
      <c r="C3665" s="68" t="s">
        <v>511</v>
      </c>
      <c r="D3665" s="68" t="s">
        <v>2399</v>
      </c>
      <c r="E3665" s="68" t="str">
        <f t="shared" si="461"/>
        <v>AD</v>
      </c>
      <c r="F3665" s="69">
        <v>6000000000</v>
      </c>
      <c r="G3665" s="68">
        <f t="shared" si="462"/>
        <v>239</v>
      </c>
      <c r="H3665" s="68">
        <f t="shared" si="464"/>
        <v>16</v>
      </c>
      <c r="I3665" s="68" t="str">
        <f t="shared" si="457"/>
        <v>239_16_AD</v>
      </c>
      <c r="J3665" s="60">
        <v>17.5236835405492</v>
      </c>
      <c r="K3665" s="60">
        <v>48.968626172110298</v>
      </c>
      <c r="L3665" s="60">
        <v>28.238686388994299</v>
      </c>
      <c r="M3665" s="68">
        <v>11</v>
      </c>
      <c r="N3665" s="70">
        <f t="shared" si="458"/>
        <v>0.35849056603773582</v>
      </c>
      <c r="O3665" s="71">
        <v>2103077.6150000002</v>
      </c>
      <c r="P3665" s="57">
        <f t="shared" si="459"/>
        <v>0.26583817614079103</v>
      </c>
      <c r="Q3665" s="68">
        <v>19</v>
      </c>
      <c r="R3665" s="68">
        <v>25</v>
      </c>
      <c r="S3665" s="72">
        <f t="shared" si="460"/>
        <v>31.576998700551268</v>
      </c>
    </row>
    <row r="3666" spans="1:19" x14ac:dyDescent="0.25">
      <c r="A3666" s="68">
        <f t="shared" si="463"/>
        <v>3664</v>
      </c>
      <c r="B3666" s="68" t="s">
        <v>102</v>
      </c>
      <c r="C3666" s="68" t="s">
        <v>511</v>
      </c>
      <c r="D3666" s="68" t="s">
        <v>2456</v>
      </c>
      <c r="E3666" s="68" t="str">
        <f t="shared" si="461"/>
        <v>AR</v>
      </c>
      <c r="F3666" s="69">
        <v>6000000000</v>
      </c>
      <c r="G3666" s="68">
        <f t="shared" si="462"/>
        <v>239</v>
      </c>
      <c r="H3666" s="68">
        <f t="shared" si="464"/>
        <v>16</v>
      </c>
      <c r="I3666" s="68" t="str">
        <f t="shared" si="457"/>
        <v>239_16_AR</v>
      </c>
      <c r="J3666" s="60">
        <v>74.957794157025305</v>
      </c>
      <c r="K3666" s="60">
        <v>47.414421196153299</v>
      </c>
      <c r="L3666" s="60">
        <v>77.608872381275503</v>
      </c>
      <c r="M3666" s="68">
        <v>4</v>
      </c>
      <c r="N3666" s="70">
        <f t="shared" si="458"/>
        <v>3.7735849056603772E-2</v>
      </c>
      <c r="O3666" s="71">
        <v>644044</v>
      </c>
      <c r="P3666" s="57">
        <f t="shared" si="459"/>
        <v>8.1409968463964463E-2</v>
      </c>
      <c r="Q3666" s="68">
        <v>2</v>
      </c>
      <c r="R3666" s="68">
        <v>4</v>
      </c>
      <c r="S3666" s="72">
        <f t="shared" si="460"/>
        <v>66.660362578151364</v>
      </c>
    </row>
    <row r="3667" spans="1:19" x14ac:dyDescent="0.25">
      <c r="A3667" s="68">
        <f t="shared" si="463"/>
        <v>3665</v>
      </c>
      <c r="B3667" s="68" t="s">
        <v>102</v>
      </c>
      <c r="C3667" s="68" t="s">
        <v>511</v>
      </c>
      <c r="D3667" s="68" t="s">
        <v>3088</v>
      </c>
      <c r="E3667" s="68" t="str">
        <f t="shared" si="461"/>
        <v>SERV</v>
      </c>
      <c r="F3667" s="69">
        <v>6000000000</v>
      </c>
      <c r="G3667" s="68">
        <f t="shared" si="462"/>
        <v>239</v>
      </c>
      <c r="H3667" s="68">
        <f t="shared" si="464"/>
        <v>16</v>
      </c>
      <c r="I3667" s="68" t="str">
        <f t="shared" si="457"/>
        <v>239_16_SERV</v>
      </c>
      <c r="J3667" s="60">
        <v>32.001864907999902</v>
      </c>
      <c r="K3667" s="60">
        <v>46.0436820555</v>
      </c>
      <c r="L3667" s="60">
        <v>40.499746617148404</v>
      </c>
      <c r="M3667" s="68">
        <v>47</v>
      </c>
      <c r="N3667" s="70">
        <f t="shared" si="458"/>
        <v>0.56603773584905659</v>
      </c>
      <c r="O3667" s="71">
        <v>4751905.0199999996</v>
      </c>
      <c r="P3667" s="57">
        <f t="shared" si="459"/>
        <v>0.60066150421703235</v>
      </c>
      <c r="Q3667" s="68">
        <v>30</v>
      </c>
      <c r="R3667" s="68">
        <v>48</v>
      </c>
      <c r="S3667" s="72">
        <f t="shared" si="460"/>
        <v>39.515097860216102</v>
      </c>
    </row>
    <row r="3668" spans="1:19" x14ac:dyDescent="0.25">
      <c r="A3668" s="68">
        <f t="shared" si="463"/>
        <v>3666</v>
      </c>
      <c r="B3668" s="68" t="s">
        <v>102</v>
      </c>
      <c r="C3668" s="68" t="s">
        <v>511</v>
      </c>
      <c r="D3668" s="68" t="s">
        <v>2893</v>
      </c>
      <c r="E3668" s="68" t="str">
        <f t="shared" si="461"/>
        <v>SOP</v>
      </c>
      <c r="F3668" s="69">
        <v>6000000000</v>
      </c>
      <c r="G3668" s="68">
        <f t="shared" si="462"/>
        <v>239</v>
      </c>
      <c r="H3668" s="68">
        <f t="shared" si="464"/>
        <v>16</v>
      </c>
      <c r="I3668" s="68" t="str">
        <f t="shared" si="457"/>
        <v>239_16_SOP</v>
      </c>
      <c r="J3668" s="60">
        <v>81.378245527953695</v>
      </c>
      <c r="K3668" s="60">
        <v>30.777882084817598</v>
      </c>
      <c r="L3668" s="60">
        <v>19.222294721453899</v>
      </c>
      <c r="M3668" s="68">
        <v>4</v>
      </c>
      <c r="N3668" s="70">
        <f t="shared" si="458"/>
        <v>3.7735849056603772E-2</v>
      </c>
      <c r="O3668" s="71">
        <v>412093</v>
      </c>
      <c r="P3668" s="57">
        <f t="shared" si="459"/>
        <v>5.2090351178212209E-2</v>
      </c>
      <c r="Q3668" s="68">
        <v>2</v>
      </c>
      <c r="R3668" s="68">
        <v>4</v>
      </c>
      <c r="S3668" s="72">
        <f t="shared" si="460"/>
        <v>43.792807444741726</v>
      </c>
    </row>
    <row r="3669" spans="1:19" x14ac:dyDescent="0.25">
      <c r="A3669" s="68">
        <f t="shared" si="463"/>
        <v>3667</v>
      </c>
      <c r="B3669" s="68" t="s">
        <v>102</v>
      </c>
      <c r="C3669" s="68" t="s">
        <v>1112</v>
      </c>
      <c r="D3669" s="68" t="s">
        <v>2399</v>
      </c>
      <c r="E3669" s="68" t="str">
        <f t="shared" si="461"/>
        <v>AD</v>
      </c>
      <c r="F3669" s="69">
        <v>5.9999999999999997E+33</v>
      </c>
      <c r="G3669" s="68">
        <f t="shared" si="462"/>
        <v>239</v>
      </c>
      <c r="H3669" s="68">
        <f t="shared" si="464"/>
        <v>17</v>
      </c>
      <c r="I3669" s="68" t="str">
        <f t="shared" si="457"/>
        <v>239_17_AD</v>
      </c>
      <c r="J3669" s="60">
        <v>25.1138480508484</v>
      </c>
      <c r="K3669" s="60">
        <v>37.903064561494197</v>
      </c>
      <c r="L3669" s="60">
        <v>26.0024115768794</v>
      </c>
      <c r="M3669" s="68">
        <v>51</v>
      </c>
      <c r="N3669" s="70">
        <f t="shared" si="458"/>
        <v>0.31192660550458717</v>
      </c>
      <c r="O3669" s="71">
        <v>8598890.5930000003</v>
      </c>
      <c r="P3669" s="57">
        <f t="shared" si="459"/>
        <v>0.11178032301762326</v>
      </c>
      <c r="Q3669" s="68">
        <v>34</v>
      </c>
      <c r="R3669" s="68">
        <v>56</v>
      </c>
      <c r="S3669" s="72">
        <f t="shared" si="460"/>
        <v>29.673108063073997</v>
      </c>
    </row>
    <row r="3670" spans="1:19" x14ac:dyDescent="0.25">
      <c r="A3670" s="68">
        <f t="shared" si="463"/>
        <v>3668</v>
      </c>
      <c r="B3670" s="68" t="s">
        <v>102</v>
      </c>
      <c r="C3670" s="68" t="s">
        <v>1112</v>
      </c>
      <c r="D3670" s="68" t="s">
        <v>2456</v>
      </c>
      <c r="E3670" s="68" t="str">
        <f t="shared" si="461"/>
        <v>AR</v>
      </c>
      <c r="F3670" s="69">
        <v>5.9999999999999997E+33</v>
      </c>
      <c r="G3670" s="68">
        <f t="shared" si="462"/>
        <v>239</v>
      </c>
      <c r="H3670" s="68">
        <f t="shared" si="464"/>
        <v>17</v>
      </c>
      <c r="I3670" s="68" t="str">
        <f t="shared" si="457"/>
        <v>239_17_AR</v>
      </c>
      <c r="J3670" s="60">
        <v>64.988216668071203</v>
      </c>
      <c r="K3670" s="60">
        <v>12.420754768318201</v>
      </c>
      <c r="L3670" s="60">
        <v>23.429093549064302</v>
      </c>
      <c r="M3670" s="68">
        <v>5</v>
      </c>
      <c r="N3670" s="70">
        <f t="shared" si="458"/>
        <v>2.7522935779816515E-2</v>
      </c>
      <c r="O3670" s="71">
        <v>215260.96</v>
      </c>
      <c r="P3670" s="57">
        <f t="shared" si="459"/>
        <v>2.7982609362970038E-3</v>
      </c>
      <c r="Q3670" s="68">
        <v>3</v>
      </c>
      <c r="R3670" s="68">
        <v>5</v>
      </c>
      <c r="S3670" s="72">
        <f t="shared" si="460"/>
        <v>33.612688328484573</v>
      </c>
    </row>
    <row r="3671" spans="1:19" x14ac:dyDescent="0.25">
      <c r="A3671" s="68">
        <f t="shared" si="463"/>
        <v>3669</v>
      </c>
      <c r="B3671" s="68" t="s">
        <v>102</v>
      </c>
      <c r="C3671" s="68" t="s">
        <v>1112</v>
      </c>
      <c r="D3671" s="68" t="s">
        <v>2860</v>
      </c>
      <c r="E3671" s="68" t="str">
        <f t="shared" si="461"/>
        <v>OP</v>
      </c>
      <c r="F3671" s="69">
        <v>5.9999999999999997E+33</v>
      </c>
      <c r="G3671" s="68">
        <f t="shared" si="462"/>
        <v>239</v>
      </c>
      <c r="H3671" s="68">
        <f t="shared" si="464"/>
        <v>17</v>
      </c>
      <c r="I3671" s="68" t="str">
        <f t="shared" si="457"/>
        <v>239_17_OP</v>
      </c>
      <c r="J3671" s="60">
        <v>38.303903465149702</v>
      </c>
      <c r="K3671" s="60">
        <v>27.888357468249101</v>
      </c>
      <c r="L3671" s="60">
        <v>15.460879119965099</v>
      </c>
      <c r="M3671" s="68">
        <v>10</v>
      </c>
      <c r="N3671" s="70">
        <f t="shared" si="458"/>
        <v>7.3394495412844041E-2</v>
      </c>
      <c r="O3671" s="71">
        <v>2896742.55</v>
      </c>
      <c r="P3671" s="57">
        <f t="shared" si="459"/>
        <v>3.7655882981170251E-2</v>
      </c>
      <c r="Q3671" s="68">
        <v>8</v>
      </c>
      <c r="R3671" s="68">
        <v>10</v>
      </c>
      <c r="S3671" s="72">
        <f t="shared" si="460"/>
        <v>27.217713351121301</v>
      </c>
    </row>
    <row r="3672" spans="1:19" x14ac:dyDescent="0.25">
      <c r="A3672" s="68">
        <f t="shared" si="463"/>
        <v>3670</v>
      </c>
      <c r="B3672" s="68" t="s">
        <v>102</v>
      </c>
      <c r="C3672" s="68" t="s">
        <v>1112</v>
      </c>
      <c r="D3672" s="68" t="s">
        <v>3088</v>
      </c>
      <c r="E3672" s="68" t="str">
        <f t="shared" si="461"/>
        <v>SERV</v>
      </c>
      <c r="F3672" s="69">
        <v>5.9999999999999997E+33</v>
      </c>
      <c r="G3672" s="68">
        <f t="shared" si="462"/>
        <v>239</v>
      </c>
      <c r="H3672" s="68">
        <f t="shared" si="464"/>
        <v>17</v>
      </c>
      <c r="I3672" s="68" t="str">
        <f t="shared" si="457"/>
        <v>239_17_SERV</v>
      </c>
      <c r="J3672" s="60">
        <v>24.9894184145782</v>
      </c>
      <c r="K3672" s="60">
        <v>30.3676010693605</v>
      </c>
      <c r="L3672" s="60">
        <v>27.705513918314701</v>
      </c>
      <c r="M3672" s="68">
        <v>144</v>
      </c>
      <c r="N3672" s="70">
        <f t="shared" si="458"/>
        <v>0.56880733944954132</v>
      </c>
      <c r="O3672" s="71">
        <v>63360371.104000002</v>
      </c>
      <c r="P3672" s="57">
        <f t="shared" si="459"/>
        <v>0.82364610549727491</v>
      </c>
      <c r="Q3672" s="68">
        <v>62</v>
      </c>
      <c r="R3672" s="68">
        <v>155</v>
      </c>
      <c r="S3672" s="72">
        <f t="shared" si="460"/>
        <v>27.687511134084463</v>
      </c>
    </row>
    <row r="3673" spans="1:19" x14ac:dyDescent="0.25">
      <c r="A3673" s="68">
        <f t="shared" si="463"/>
        <v>3671</v>
      </c>
      <c r="B3673" s="68" t="s">
        <v>102</v>
      </c>
      <c r="C3673" s="68" t="s">
        <v>1112</v>
      </c>
      <c r="D3673" s="68" t="s">
        <v>2893</v>
      </c>
      <c r="E3673" s="68" t="str">
        <f t="shared" si="461"/>
        <v>SOP</v>
      </c>
      <c r="F3673" s="69">
        <v>5.9999999999999997E+33</v>
      </c>
      <c r="G3673" s="68">
        <f t="shared" si="462"/>
        <v>239</v>
      </c>
      <c r="H3673" s="68">
        <f t="shared" si="464"/>
        <v>17</v>
      </c>
      <c r="I3673" s="68" t="str">
        <f t="shared" si="457"/>
        <v>239_17_SOP</v>
      </c>
      <c r="J3673" s="60">
        <v>77.420247156990897</v>
      </c>
      <c r="K3673" s="60">
        <v>18.771014289717002</v>
      </c>
      <c r="L3673" s="60">
        <v>14.1071182549606</v>
      </c>
      <c r="M3673" s="68">
        <v>3</v>
      </c>
      <c r="N3673" s="70">
        <f t="shared" si="458"/>
        <v>1.834862385321101E-2</v>
      </c>
      <c r="O3673" s="71">
        <v>1855427.8</v>
      </c>
      <c r="P3673" s="57">
        <f t="shared" si="459"/>
        <v>2.4119427567634605E-2</v>
      </c>
      <c r="Q3673" s="68">
        <v>2</v>
      </c>
      <c r="R3673" s="68">
        <v>3</v>
      </c>
      <c r="S3673" s="72">
        <f t="shared" si="460"/>
        <v>36.766126567222834</v>
      </c>
    </row>
    <row r="3674" spans="1:19" x14ac:dyDescent="0.25">
      <c r="A3674" s="68">
        <f t="shared" si="463"/>
        <v>3672</v>
      </c>
      <c r="B3674" s="68" t="s">
        <v>102</v>
      </c>
      <c r="C3674" s="68" t="s">
        <v>798</v>
      </c>
      <c r="D3674" s="68" t="s">
        <v>2399</v>
      </c>
      <c r="E3674" s="68" t="str">
        <f t="shared" si="461"/>
        <v>AD</v>
      </c>
      <c r="F3674" s="69">
        <v>6.0000000000000001E+25</v>
      </c>
      <c r="G3674" s="68">
        <f t="shared" si="462"/>
        <v>239</v>
      </c>
      <c r="H3674" s="68">
        <f t="shared" si="464"/>
        <v>18</v>
      </c>
      <c r="I3674" s="68" t="str">
        <f t="shared" si="457"/>
        <v>239_18_AD</v>
      </c>
      <c r="J3674" s="60">
        <v>26.478039369468299</v>
      </c>
      <c r="K3674" s="60">
        <v>41.8824656747624</v>
      </c>
      <c r="L3674" s="60">
        <v>34.798741715707799</v>
      </c>
      <c r="M3674" s="68">
        <v>28</v>
      </c>
      <c r="N3674" s="70">
        <f t="shared" si="458"/>
        <v>0.26530612244897961</v>
      </c>
      <c r="O3674" s="71">
        <v>3032932.54</v>
      </c>
      <c r="P3674" s="57">
        <f t="shared" si="459"/>
        <v>9.910020849453717E-2</v>
      </c>
      <c r="Q3674" s="68">
        <v>13</v>
      </c>
      <c r="R3674" s="68">
        <v>29</v>
      </c>
      <c r="S3674" s="72">
        <f t="shared" si="460"/>
        <v>34.386415586646166</v>
      </c>
    </row>
    <row r="3675" spans="1:19" x14ac:dyDescent="0.25">
      <c r="A3675" s="68">
        <f t="shared" si="463"/>
        <v>3673</v>
      </c>
      <c r="B3675" s="68" t="s">
        <v>102</v>
      </c>
      <c r="C3675" s="68" t="s">
        <v>798</v>
      </c>
      <c r="D3675" s="68" t="s">
        <v>3088</v>
      </c>
      <c r="E3675" s="68" t="str">
        <f t="shared" si="461"/>
        <v>SERV</v>
      </c>
      <c r="F3675" s="69">
        <v>6.0000000000000001E+25</v>
      </c>
      <c r="G3675" s="68">
        <f t="shared" si="462"/>
        <v>239</v>
      </c>
      <c r="H3675" s="68">
        <f t="shared" si="464"/>
        <v>18</v>
      </c>
      <c r="I3675" s="68" t="str">
        <f t="shared" si="457"/>
        <v>239_18_SERV</v>
      </c>
      <c r="J3675" s="60">
        <v>29.007091966497899</v>
      </c>
      <c r="K3675" s="60">
        <v>80.522732249380397</v>
      </c>
      <c r="L3675" s="60">
        <v>41.927187689753502</v>
      </c>
      <c r="M3675" s="68">
        <v>80</v>
      </c>
      <c r="N3675" s="70">
        <f t="shared" si="458"/>
        <v>0.73469387755102045</v>
      </c>
      <c r="O3675" s="71">
        <v>27571771.3862</v>
      </c>
      <c r="P3675" s="57">
        <f t="shared" si="459"/>
        <v>0.90089979150546284</v>
      </c>
      <c r="Q3675" s="68">
        <v>36</v>
      </c>
      <c r="R3675" s="68">
        <v>81</v>
      </c>
      <c r="S3675" s="72">
        <f t="shared" si="460"/>
        <v>50.485670635210596</v>
      </c>
    </row>
    <row r="3676" spans="1:19" x14ac:dyDescent="0.25">
      <c r="A3676" s="68">
        <f t="shared" si="463"/>
        <v>3674</v>
      </c>
      <c r="B3676" s="68" t="s">
        <v>102</v>
      </c>
      <c r="C3676" s="68" t="s">
        <v>1269</v>
      </c>
      <c r="D3676" s="68" t="s">
        <v>2399</v>
      </c>
      <c r="E3676" s="68" t="str">
        <f t="shared" si="461"/>
        <v>AD</v>
      </c>
      <c r="F3676" s="69">
        <v>5.9999999999999998E+29</v>
      </c>
      <c r="G3676" s="68">
        <f t="shared" si="462"/>
        <v>239</v>
      </c>
      <c r="H3676" s="68">
        <f t="shared" si="464"/>
        <v>19</v>
      </c>
      <c r="I3676" s="68" t="str">
        <f t="shared" si="457"/>
        <v>239_19_AD</v>
      </c>
      <c r="J3676" s="60">
        <v>32.693745256409798</v>
      </c>
      <c r="K3676" s="60">
        <v>52.635034543771198</v>
      </c>
      <c r="L3676" s="60">
        <v>32.534109054339801</v>
      </c>
      <c r="M3676" s="68">
        <v>13</v>
      </c>
      <c r="N3676" s="70">
        <f t="shared" si="458"/>
        <v>0.2857142857142857</v>
      </c>
      <c r="O3676" s="71">
        <v>1739840.35</v>
      </c>
      <c r="P3676" s="57">
        <f t="shared" si="459"/>
        <v>4.5592966180309891E-2</v>
      </c>
      <c r="Q3676" s="68">
        <v>10</v>
      </c>
      <c r="R3676" s="68">
        <v>15</v>
      </c>
      <c r="S3676" s="72">
        <f t="shared" si="460"/>
        <v>39.287629618173604</v>
      </c>
    </row>
    <row r="3677" spans="1:19" x14ac:dyDescent="0.25">
      <c r="A3677" s="68">
        <f t="shared" si="463"/>
        <v>3675</v>
      </c>
      <c r="B3677" s="68" t="s">
        <v>102</v>
      </c>
      <c r="C3677" s="68" t="s">
        <v>1269</v>
      </c>
      <c r="D3677" s="68" t="s">
        <v>3088</v>
      </c>
      <c r="E3677" s="68" t="str">
        <f t="shared" si="461"/>
        <v>SERV</v>
      </c>
      <c r="F3677" s="69">
        <v>5.9999999999999998E+29</v>
      </c>
      <c r="G3677" s="68">
        <f t="shared" si="462"/>
        <v>239</v>
      </c>
      <c r="H3677" s="68">
        <f t="shared" si="464"/>
        <v>19</v>
      </c>
      <c r="I3677" s="68" t="str">
        <f t="shared" si="457"/>
        <v>239_19_SERV</v>
      </c>
      <c r="J3677" s="60">
        <v>30.1804772692516</v>
      </c>
      <c r="K3677" s="60">
        <v>65.6798518408566</v>
      </c>
      <c r="L3677" s="60">
        <v>27.605803958189199</v>
      </c>
      <c r="M3677" s="68">
        <v>40</v>
      </c>
      <c r="N3677" s="70">
        <f t="shared" si="458"/>
        <v>0.7142857142857143</v>
      </c>
      <c r="O3677" s="71">
        <v>36420439.530000001</v>
      </c>
      <c r="P3677" s="57">
        <f t="shared" si="459"/>
        <v>0.95440703381969005</v>
      </c>
      <c r="Q3677" s="68">
        <v>25</v>
      </c>
      <c r="R3677" s="68">
        <v>49</v>
      </c>
      <c r="S3677" s="72">
        <f t="shared" si="460"/>
        <v>41.155377689432463</v>
      </c>
    </row>
    <row r="3678" spans="1:19" x14ac:dyDescent="0.25">
      <c r="A3678" s="68">
        <f t="shared" si="463"/>
        <v>3676</v>
      </c>
      <c r="B3678" s="68" t="s">
        <v>102</v>
      </c>
      <c r="C3678" s="68" t="s">
        <v>1472</v>
      </c>
      <c r="D3678" s="68" t="s">
        <v>2399</v>
      </c>
      <c r="E3678" s="68" t="str">
        <f t="shared" si="461"/>
        <v>AD</v>
      </c>
      <c r="F3678" s="69">
        <v>6.0000000000000001E+56</v>
      </c>
      <c r="G3678" s="68">
        <f t="shared" si="462"/>
        <v>239</v>
      </c>
      <c r="H3678" s="68">
        <f t="shared" si="464"/>
        <v>20</v>
      </c>
      <c r="I3678" s="68" t="str">
        <f t="shared" si="457"/>
        <v>239_20_AD</v>
      </c>
      <c r="J3678" s="60">
        <v>24.048255093122201</v>
      </c>
      <c r="K3678" s="60">
        <v>54.402148228537897</v>
      </c>
      <c r="L3678" s="60">
        <v>39.2924842977948</v>
      </c>
      <c r="M3678" s="68">
        <v>41</v>
      </c>
      <c r="N3678" s="70">
        <f t="shared" si="458"/>
        <v>0.39726027397260272</v>
      </c>
      <c r="O3678" s="71">
        <v>4725030.09</v>
      </c>
      <c r="P3678" s="57">
        <f t="shared" si="459"/>
        <v>0.16076623872508891</v>
      </c>
      <c r="Q3678" s="68">
        <v>29</v>
      </c>
      <c r="R3678" s="68">
        <v>47</v>
      </c>
      <c r="S3678" s="72">
        <f t="shared" si="460"/>
        <v>39.247629206484966</v>
      </c>
    </row>
    <row r="3679" spans="1:19" x14ac:dyDescent="0.25">
      <c r="A3679" s="68">
        <f t="shared" si="463"/>
        <v>3677</v>
      </c>
      <c r="B3679" s="68" t="s">
        <v>102</v>
      </c>
      <c r="C3679" s="68" t="s">
        <v>1472</v>
      </c>
      <c r="D3679" s="68" t="s">
        <v>2456</v>
      </c>
      <c r="E3679" s="68" t="str">
        <f t="shared" si="461"/>
        <v>AR</v>
      </c>
      <c r="F3679" s="69">
        <v>6.0000000000000001E+56</v>
      </c>
      <c r="G3679" s="68">
        <f t="shared" si="462"/>
        <v>239</v>
      </c>
      <c r="H3679" s="68">
        <f t="shared" si="464"/>
        <v>20</v>
      </c>
      <c r="I3679" s="68" t="str">
        <f t="shared" si="457"/>
        <v>239_20_AR</v>
      </c>
      <c r="J3679" s="60">
        <v>75.800066295377405</v>
      </c>
      <c r="K3679" s="60">
        <v>12.079739522397199</v>
      </c>
      <c r="L3679" s="60">
        <v>23.429093549064302</v>
      </c>
      <c r="M3679" s="68">
        <v>2</v>
      </c>
      <c r="N3679" s="70">
        <f t="shared" si="458"/>
        <v>2.7397260273972601E-2</v>
      </c>
      <c r="O3679" s="71">
        <v>427505.21</v>
      </c>
      <c r="P3679" s="57">
        <f t="shared" si="459"/>
        <v>1.4545601475117647E-2</v>
      </c>
      <c r="Q3679" s="68">
        <v>2</v>
      </c>
      <c r="R3679" s="68">
        <v>4</v>
      </c>
      <c r="S3679" s="72">
        <f t="shared" si="460"/>
        <v>37.102966455612972</v>
      </c>
    </row>
    <row r="3680" spans="1:19" x14ac:dyDescent="0.25">
      <c r="A3680" s="68">
        <f t="shared" si="463"/>
        <v>3678</v>
      </c>
      <c r="B3680" s="68" t="s">
        <v>102</v>
      </c>
      <c r="C3680" s="68" t="s">
        <v>1472</v>
      </c>
      <c r="D3680" s="68" t="s">
        <v>3088</v>
      </c>
      <c r="E3680" s="68" t="str">
        <f t="shared" si="461"/>
        <v>SERV</v>
      </c>
      <c r="F3680" s="69">
        <v>6.0000000000000001E+56</v>
      </c>
      <c r="G3680" s="68">
        <f t="shared" si="462"/>
        <v>239</v>
      </c>
      <c r="H3680" s="68">
        <f t="shared" si="464"/>
        <v>20</v>
      </c>
      <c r="I3680" s="68" t="str">
        <f t="shared" si="457"/>
        <v>239_20_SERV</v>
      </c>
      <c r="J3680" s="60">
        <v>20.885282496391</v>
      </c>
      <c r="K3680" s="60">
        <v>55.955094128844202</v>
      </c>
      <c r="L3680" s="60">
        <v>41.282246496280401</v>
      </c>
      <c r="M3680" s="68">
        <v>63</v>
      </c>
      <c r="N3680" s="70">
        <f t="shared" si="458"/>
        <v>0.57534246575342463</v>
      </c>
      <c r="O3680" s="71">
        <v>24238151</v>
      </c>
      <c r="P3680" s="57">
        <f t="shared" si="459"/>
        <v>0.82468815979979337</v>
      </c>
      <c r="Q3680" s="68">
        <v>42</v>
      </c>
      <c r="R3680" s="68">
        <v>68</v>
      </c>
      <c r="S3680" s="72">
        <f t="shared" si="460"/>
        <v>39.37420770717187</v>
      </c>
    </row>
    <row r="3681" spans="1:19" x14ac:dyDescent="0.25">
      <c r="A3681" s="68">
        <f t="shared" si="463"/>
        <v>3679</v>
      </c>
      <c r="B3681" s="68" t="s">
        <v>102</v>
      </c>
      <c r="C3681" s="68" t="s">
        <v>1090</v>
      </c>
      <c r="D3681" s="68" t="s">
        <v>2399</v>
      </c>
      <c r="E3681" s="68" t="str">
        <f t="shared" si="461"/>
        <v>AD</v>
      </c>
      <c r="F3681" s="69">
        <v>6E+36</v>
      </c>
      <c r="G3681" s="68">
        <f t="shared" si="462"/>
        <v>239</v>
      </c>
      <c r="H3681" s="68">
        <f t="shared" si="464"/>
        <v>21</v>
      </c>
      <c r="I3681" s="68" t="str">
        <f t="shared" si="457"/>
        <v>239_21_AD</v>
      </c>
      <c r="J3681" s="60">
        <v>35.5671421600453</v>
      </c>
      <c r="K3681" s="60">
        <v>19.5799397382625</v>
      </c>
      <c r="L3681" s="60">
        <v>27.727940420105899</v>
      </c>
      <c r="M3681" s="68">
        <v>92</v>
      </c>
      <c r="N3681" s="70">
        <f t="shared" si="458"/>
        <v>0.41904761904761906</v>
      </c>
      <c r="O3681" s="71">
        <v>17286632.629999999</v>
      </c>
      <c r="P3681" s="57">
        <f t="shared" si="459"/>
        <v>0.18203137122072935</v>
      </c>
      <c r="Q3681" s="68">
        <v>44</v>
      </c>
      <c r="R3681" s="68">
        <v>102</v>
      </c>
      <c r="S3681" s="72">
        <f t="shared" si="460"/>
        <v>27.625007439471233</v>
      </c>
    </row>
    <row r="3682" spans="1:19" x14ac:dyDescent="0.25">
      <c r="A3682" s="68">
        <f t="shared" si="463"/>
        <v>3680</v>
      </c>
      <c r="B3682" s="68" t="s">
        <v>102</v>
      </c>
      <c r="C3682" s="68" t="s">
        <v>1090</v>
      </c>
      <c r="D3682" s="68" t="s">
        <v>2456</v>
      </c>
      <c r="E3682" s="68" t="str">
        <f t="shared" si="461"/>
        <v>AR</v>
      </c>
      <c r="F3682" s="69">
        <v>6E+36</v>
      </c>
      <c r="G3682" s="68">
        <f t="shared" si="462"/>
        <v>239</v>
      </c>
      <c r="H3682" s="68">
        <f t="shared" si="464"/>
        <v>21</v>
      </c>
      <c r="I3682" s="68" t="str">
        <f t="shared" si="457"/>
        <v>239_21_AR</v>
      </c>
      <c r="J3682" s="60">
        <v>83.561351887977494</v>
      </c>
      <c r="K3682" s="60">
        <v>12.420754768318201</v>
      </c>
      <c r="L3682" s="60">
        <v>23.429093549064302</v>
      </c>
      <c r="M3682" s="68">
        <v>6</v>
      </c>
      <c r="N3682" s="70">
        <f t="shared" si="458"/>
        <v>1.9047619047619049E-2</v>
      </c>
      <c r="O3682" s="71">
        <v>343088.29</v>
      </c>
      <c r="P3682" s="57">
        <f t="shared" si="459"/>
        <v>3.6127818074927899E-3</v>
      </c>
      <c r="Q3682" s="68">
        <v>2</v>
      </c>
      <c r="R3682" s="68">
        <v>6</v>
      </c>
      <c r="S3682" s="72">
        <f t="shared" si="460"/>
        <v>39.803733401786666</v>
      </c>
    </row>
    <row r="3683" spans="1:19" x14ac:dyDescent="0.25">
      <c r="A3683" s="68">
        <f t="shared" si="463"/>
        <v>3681</v>
      </c>
      <c r="B3683" s="68" t="s">
        <v>102</v>
      </c>
      <c r="C3683" s="68" t="s">
        <v>1090</v>
      </c>
      <c r="D3683" s="68" t="s">
        <v>3088</v>
      </c>
      <c r="E3683" s="68" t="str">
        <f t="shared" si="461"/>
        <v>SERV</v>
      </c>
      <c r="F3683" s="69">
        <v>6E+36</v>
      </c>
      <c r="G3683" s="68">
        <f t="shared" si="462"/>
        <v>239</v>
      </c>
      <c r="H3683" s="68">
        <f t="shared" si="464"/>
        <v>21</v>
      </c>
      <c r="I3683" s="68" t="str">
        <f t="shared" si="457"/>
        <v>239_21_SERV</v>
      </c>
      <c r="J3683" s="60">
        <v>25.975016216819501</v>
      </c>
      <c r="K3683" s="60">
        <v>11.050533670732699</v>
      </c>
      <c r="L3683" s="60">
        <v>26.870907918666799</v>
      </c>
      <c r="M3683" s="68">
        <v>185</v>
      </c>
      <c r="N3683" s="70">
        <f t="shared" si="458"/>
        <v>0.56190476190476191</v>
      </c>
      <c r="O3683" s="71">
        <v>77335407.969999999</v>
      </c>
      <c r="P3683" s="57">
        <f t="shared" si="459"/>
        <v>0.81435584697177787</v>
      </c>
      <c r="Q3683" s="68">
        <v>59</v>
      </c>
      <c r="R3683" s="68">
        <v>196</v>
      </c>
      <c r="S3683" s="72">
        <f t="shared" si="460"/>
        <v>21.298819268739667</v>
      </c>
    </row>
    <row r="3684" spans="1:19" x14ac:dyDescent="0.25">
      <c r="A3684" s="68">
        <f t="shared" si="463"/>
        <v>3682</v>
      </c>
      <c r="B3684" s="68" t="s">
        <v>102</v>
      </c>
      <c r="C3684" s="68" t="s">
        <v>905</v>
      </c>
      <c r="D3684" s="68" t="s">
        <v>2399</v>
      </c>
      <c r="E3684" s="68" t="str">
        <f t="shared" si="461"/>
        <v>AD</v>
      </c>
      <c r="F3684" s="69">
        <v>5.9999999999999995E+27</v>
      </c>
      <c r="G3684" s="68">
        <f t="shared" si="462"/>
        <v>239</v>
      </c>
      <c r="H3684" s="68">
        <f t="shared" si="464"/>
        <v>22</v>
      </c>
      <c r="I3684" s="68" t="str">
        <f t="shared" si="457"/>
        <v>239_22_AD</v>
      </c>
      <c r="J3684" s="60">
        <v>24.4367470838842</v>
      </c>
      <c r="K3684" s="60">
        <v>38.602594126253898</v>
      </c>
      <c r="L3684" s="60">
        <v>34.580151578542598</v>
      </c>
      <c r="M3684" s="68">
        <v>31</v>
      </c>
      <c r="N3684" s="70">
        <f t="shared" si="458"/>
        <v>0.42307692307692307</v>
      </c>
      <c r="O3684" s="71">
        <v>2999775.18</v>
      </c>
      <c r="P3684" s="57">
        <f t="shared" si="459"/>
        <v>0.36541314635771516</v>
      </c>
      <c r="Q3684" s="68">
        <v>22</v>
      </c>
      <c r="R3684" s="68">
        <v>38</v>
      </c>
      <c r="S3684" s="72">
        <f t="shared" si="460"/>
        <v>32.539830929560232</v>
      </c>
    </row>
    <row r="3685" spans="1:19" x14ac:dyDescent="0.25">
      <c r="A3685" s="68">
        <f t="shared" si="463"/>
        <v>3683</v>
      </c>
      <c r="B3685" s="68" t="s">
        <v>102</v>
      </c>
      <c r="C3685" s="68" t="s">
        <v>905</v>
      </c>
      <c r="D3685" s="68" t="s">
        <v>2860</v>
      </c>
      <c r="E3685" s="68" t="str">
        <f t="shared" si="461"/>
        <v>OP</v>
      </c>
      <c r="F3685" s="69">
        <v>5.9999999999999995E+27</v>
      </c>
      <c r="G3685" s="68">
        <f t="shared" si="462"/>
        <v>239</v>
      </c>
      <c r="H3685" s="68">
        <f t="shared" si="464"/>
        <v>22</v>
      </c>
      <c r="I3685" s="68" t="str">
        <f t="shared" si="457"/>
        <v>239_22_OP</v>
      </c>
      <c r="J3685" s="60">
        <v>89.033749674710904</v>
      </c>
      <c r="K3685" s="60">
        <v>45.654549119942502</v>
      </c>
      <c r="L3685" s="60">
        <v>8.3250887569042806</v>
      </c>
      <c r="M3685" s="68">
        <v>6</v>
      </c>
      <c r="N3685" s="70">
        <f t="shared" si="458"/>
        <v>5.7692307692307696E-2</v>
      </c>
      <c r="O3685" s="71">
        <v>513937.83</v>
      </c>
      <c r="P3685" s="57">
        <f t="shared" si="459"/>
        <v>6.2604571417434196E-2</v>
      </c>
      <c r="Q3685" s="68">
        <v>3</v>
      </c>
      <c r="R3685" s="68">
        <v>8</v>
      </c>
      <c r="S3685" s="72">
        <f t="shared" si="460"/>
        <v>47.671129183852564</v>
      </c>
    </row>
    <row r="3686" spans="1:19" x14ac:dyDescent="0.25">
      <c r="A3686" s="68">
        <f t="shared" si="463"/>
        <v>3684</v>
      </c>
      <c r="B3686" s="68" t="s">
        <v>102</v>
      </c>
      <c r="C3686" s="68" t="s">
        <v>905</v>
      </c>
      <c r="D3686" s="68" t="s">
        <v>3088</v>
      </c>
      <c r="E3686" s="68" t="str">
        <f t="shared" si="461"/>
        <v>SERV</v>
      </c>
      <c r="F3686" s="69">
        <v>5.9999999999999995E+27</v>
      </c>
      <c r="G3686" s="68">
        <f t="shared" si="462"/>
        <v>239</v>
      </c>
      <c r="H3686" s="68">
        <f t="shared" si="464"/>
        <v>22</v>
      </c>
      <c r="I3686" s="68" t="str">
        <f t="shared" si="457"/>
        <v>239_22_SERV</v>
      </c>
      <c r="J3686" s="60">
        <v>38.416811036436897</v>
      </c>
      <c r="K3686" s="60">
        <v>27.619117701399201</v>
      </c>
      <c r="L3686" s="60">
        <v>24.575287362538099</v>
      </c>
      <c r="M3686" s="68">
        <v>26</v>
      </c>
      <c r="N3686" s="70">
        <f t="shared" si="458"/>
        <v>0.36538461538461536</v>
      </c>
      <c r="O3686" s="71">
        <v>2932626.85</v>
      </c>
      <c r="P3686" s="57">
        <f t="shared" si="459"/>
        <v>0.35723357253446408</v>
      </c>
      <c r="Q3686" s="68">
        <v>19</v>
      </c>
      <c r="R3686" s="68">
        <v>32</v>
      </c>
      <c r="S3686" s="72">
        <f t="shared" si="460"/>
        <v>30.203738700124735</v>
      </c>
    </row>
    <row r="3687" spans="1:19" x14ac:dyDescent="0.25">
      <c r="A3687" s="68">
        <f t="shared" si="463"/>
        <v>3685</v>
      </c>
      <c r="B3687" s="68" t="s">
        <v>102</v>
      </c>
      <c r="C3687" s="68" t="s">
        <v>905</v>
      </c>
      <c r="D3687" s="68" t="s">
        <v>2893</v>
      </c>
      <c r="E3687" s="68" t="str">
        <f t="shared" si="461"/>
        <v>SOP</v>
      </c>
      <c r="F3687" s="69">
        <v>5.9999999999999995E+27</v>
      </c>
      <c r="G3687" s="68">
        <f t="shared" si="462"/>
        <v>239</v>
      </c>
      <c r="H3687" s="68">
        <f t="shared" si="464"/>
        <v>22</v>
      </c>
      <c r="I3687" s="68" t="str">
        <f t="shared" si="457"/>
        <v>239_22_SOP</v>
      </c>
      <c r="J3687" s="60">
        <v>35.762804013294001</v>
      </c>
      <c r="K3687" s="60">
        <v>36.9727885356779</v>
      </c>
      <c r="L3687" s="60">
        <v>43.604258026034998</v>
      </c>
      <c r="M3687" s="68">
        <v>16</v>
      </c>
      <c r="N3687" s="70">
        <f t="shared" si="458"/>
        <v>0.15384615384615385</v>
      </c>
      <c r="O3687" s="71">
        <v>1762930.14</v>
      </c>
      <c r="P3687" s="57">
        <f t="shared" si="459"/>
        <v>0.21474870969038659</v>
      </c>
      <c r="Q3687" s="68">
        <v>8</v>
      </c>
      <c r="R3687" s="68">
        <v>19</v>
      </c>
      <c r="S3687" s="72">
        <f t="shared" si="460"/>
        <v>38.779950191668966</v>
      </c>
    </row>
    <row r="3688" spans="1:19" x14ac:dyDescent="0.25">
      <c r="A3688" s="68">
        <f t="shared" si="463"/>
        <v>3686</v>
      </c>
      <c r="B3688" s="68" t="s">
        <v>102</v>
      </c>
      <c r="C3688" s="68" t="s">
        <v>2042</v>
      </c>
      <c r="D3688" s="68" t="s">
        <v>2399</v>
      </c>
      <c r="E3688" s="68" t="str">
        <f t="shared" si="461"/>
        <v>AD</v>
      </c>
      <c r="F3688" s="69">
        <v>5.9999999999999996E+30</v>
      </c>
      <c r="G3688" s="68">
        <f t="shared" si="462"/>
        <v>239</v>
      </c>
      <c r="H3688" s="68">
        <f t="shared" si="464"/>
        <v>23</v>
      </c>
      <c r="I3688" s="68" t="str">
        <f t="shared" si="457"/>
        <v>239_23_AD</v>
      </c>
      <c r="J3688" s="60">
        <v>19.931315091236598</v>
      </c>
      <c r="K3688" s="60">
        <v>60.414100940849998</v>
      </c>
      <c r="L3688" s="60">
        <v>30.756185998362401</v>
      </c>
      <c r="M3688" s="68">
        <v>33</v>
      </c>
      <c r="N3688" s="70">
        <f t="shared" si="458"/>
        <v>0.46938775510204084</v>
      </c>
      <c r="O3688" s="71">
        <v>4938344.3799999896</v>
      </c>
      <c r="P3688" s="57">
        <f t="shared" si="459"/>
        <v>0.20449097517339515</v>
      </c>
      <c r="Q3688" s="68">
        <v>23</v>
      </c>
      <c r="R3688" s="68">
        <v>37</v>
      </c>
      <c r="S3688" s="72">
        <f t="shared" si="460"/>
        <v>37.033867343483003</v>
      </c>
    </row>
    <row r="3689" spans="1:19" x14ac:dyDescent="0.25">
      <c r="A3689" s="68">
        <f t="shared" si="463"/>
        <v>3687</v>
      </c>
      <c r="B3689" s="68" t="s">
        <v>102</v>
      </c>
      <c r="C3689" s="68" t="s">
        <v>2042</v>
      </c>
      <c r="D3689" s="68" t="s">
        <v>3088</v>
      </c>
      <c r="E3689" s="68" t="str">
        <f t="shared" si="461"/>
        <v>SERV</v>
      </c>
      <c r="F3689" s="69">
        <v>5.9999999999999996E+30</v>
      </c>
      <c r="G3689" s="68">
        <f t="shared" si="462"/>
        <v>239</v>
      </c>
      <c r="H3689" s="68">
        <f t="shared" si="464"/>
        <v>23</v>
      </c>
      <c r="I3689" s="68" t="str">
        <f t="shared" si="457"/>
        <v>239_23_SERV</v>
      </c>
      <c r="J3689" s="60">
        <v>33.539648512851102</v>
      </c>
      <c r="K3689" s="60">
        <v>63.865499811579497</v>
      </c>
      <c r="L3689" s="60">
        <v>19.7622574239934</v>
      </c>
      <c r="M3689" s="68">
        <v>47</v>
      </c>
      <c r="N3689" s="70">
        <f t="shared" si="458"/>
        <v>0.46938775510204084</v>
      </c>
      <c r="O3689" s="71">
        <v>16524302.470000001</v>
      </c>
      <c r="P3689" s="57">
        <f t="shared" si="459"/>
        <v>0.68425173826181185</v>
      </c>
      <c r="Q3689" s="68">
        <v>23</v>
      </c>
      <c r="R3689" s="68">
        <v>47</v>
      </c>
      <c r="S3689" s="72">
        <f t="shared" si="460"/>
        <v>39.055801916141334</v>
      </c>
    </row>
    <row r="3690" spans="1:19" x14ac:dyDescent="0.25">
      <c r="A3690" s="68">
        <f t="shared" si="463"/>
        <v>3688</v>
      </c>
      <c r="B3690" s="68" t="s">
        <v>102</v>
      </c>
      <c r="C3690" s="68" t="s">
        <v>2042</v>
      </c>
      <c r="D3690" s="68" t="s">
        <v>2893</v>
      </c>
      <c r="E3690" s="68" t="str">
        <f t="shared" si="461"/>
        <v>SOP</v>
      </c>
      <c r="F3690" s="69">
        <v>5.9999999999999996E+30</v>
      </c>
      <c r="G3690" s="68">
        <f t="shared" si="462"/>
        <v>239</v>
      </c>
      <c r="H3690" s="68">
        <f t="shared" si="464"/>
        <v>23</v>
      </c>
      <c r="I3690" s="68" t="str">
        <f t="shared" si="457"/>
        <v>239_23_SOP</v>
      </c>
      <c r="J3690" s="60">
        <v>60.9941380414351</v>
      </c>
      <c r="K3690" s="60">
        <v>44.911176855163397</v>
      </c>
      <c r="L3690" s="60">
        <v>35.240873655998897</v>
      </c>
      <c r="M3690" s="68">
        <v>3</v>
      </c>
      <c r="N3690" s="70">
        <f t="shared" si="458"/>
        <v>6.1224489795918366E-2</v>
      </c>
      <c r="O3690" s="71">
        <v>2686802.17</v>
      </c>
      <c r="P3690" s="57">
        <f t="shared" si="459"/>
        <v>0.11125728656479307</v>
      </c>
      <c r="Q3690" s="68">
        <v>3</v>
      </c>
      <c r="R3690" s="68">
        <v>3</v>
      </c>
      <c r="S3690" s="72">
        <f t="shared" si="460"/>
        <v>47.048729517532458</v>
      </c>
    </row>
    <row r="3691" spans="1:19" x14ac:dyDescent="0.25">
      <c r="A3691" s="68">
        <f t="shared" si="463"/>
        <v>3689</v>
      </c>
      <c r="B3691" s="68" t="s">
        <v>102</v>
      </c>
      <c r="C3691" s="68" t="s">
        <v>2041</v>
      </c>
      <c r="D3691" s="68" t="s">
        <v>2399</v>
      </c>
      <c r="E3691" s="68" t="str">
        <f t="shared" si="461"/>
        <v>AD</v>
      </c>
      <c r="F3691" s="69">
        <v>6E+20</v>
      </c>
      <c r="G3691" s="68">
        <f t="shared" si="462"/>
        <v>239</v>
      </c>
      <c r="H3691" s="68">
        <f t="shared" si="464"/>
        <v>24</v>
      </c>
      <c r="I3691" s="68" t="str">
        <f t="shared" si="457"/>
        <v>239_24_AD</v>
      </c>
      <c r="J3691" s="60">
        <v>29.816464248783898</v>
      </c>
      <c r="K3691" s="60">
        <v>65.362306709985504</v>
      </c>
      <c r="L3691" s="60">
        <v>37.219432353444397</v>
      </c>
      <c r="M3691" s="68">
        <v>100</v>
      </c>
      <c r="N3691" s="70">
        <f t="shared" si="458"/>
        <v>0.4943820224719101</v>
      </c>
      <c r="O3691" s="71">
        <v>16833243.329999901</v>
      </c>
      <c r="P3691" s="57">
        <f t="shared" si="459"/>
        <v>0.24824011894678041</v>
      </c>
      <c r="Q3691" s="68">
        <v>44</v>
      </c>
      <c r="R3691" s="68">
        <v>102</v>
      </c>
      <c r="S3691" s="72">
        <f t="shared" si="460"/>
        <v>44.132734437404601</v>
      </c>
    </row>
    <row r="3692" spans="1:19" x14ac:dyDescent="0.25">
      <c r="A3692" s="68">
        <f t="shared" si="463"/>
        <v>3690</v>
      </c>
      <c r="B3692" s="68" t="s">
        <v>102</v>
      </c>
      <c r="C3692" s="68" t="s">
        <v>2041</v>
      </c>
      <c r="D3692" s="68" t="s">
        <v>3088</v>
      </c>
      <c r="E3692" s="68" t="str">
        <f t="shared" si="461"/>
        <v>SERV</v>
      </c>
      <c r="F3692" s="69">
        <v>6E+20</v>
      </c>
      <c r="G3692" s="68">
        <f t="shared" si="462"/>
        <v>239</v>
      </c>
      <c r="H3692" s="68">
        <f t="shared" si="464"/>
        <v>24</v>
      </c>
      <c r="I3692" s="68" t="str">
        <f t="shared" si="457"/>
        <v>239_24_SERV</v>
      </c>
      <c r="J3692" s="60">
        <v>46.881473514381902</v>
      </c>
      <c r="K3692" s="60">
        <v>60.804824456204003</v>
      </c>
      <c r="L3692" s="60">
        <v>48.990422069089597</v>
      </c>
      <c r="M3692" s="68">
        <v>99</v>
      </c>
      <c r="N3692" s="70">
        <f t="shared" si="458"/>
        <v>0.3707865168539326</v>
      </c>
      <c r="O3692" s="71">
        <v>36431265.189999998</v>
      </c>
      <c r="P3692" s="57">
        <f t="shared" si="459"/>
        <v>0.5372524727917275</v>
      </c>
      <c r="Q3692" s="68">
        <v>33</v>
      </c>
      <c r="R3692" s="68">
        <v>100</v>
      </c>
      <c r="S3692" s="72">
        <f t="shared" si="460"/>
        <v>52.225573346558498</v>
      </c>
    </row>
    <row r="3693" spans="1:19" x14ac:dyDescent="0.25">
      <c r="A3693" s="68">
        <f t="shared" si="463"/>
        <v>3691</v>
      </c>
      <c r="B3693" s="68" t="s">
        <v>102</v>
      </c>
      <c r="C3693" s="68" t="s">
        <v>2041</v>
      </c>
      <c r="D3693" s="68" t="s">
        <v>2893</v>
      </c>
      <c r="E3693" s="68" t="str">
        <f t="shared" si="461"/>
        <v>SOP</v>
      </c>
      <c r="F3693" s="69">
        <v>6E+20</v>
      </c>
      <c r="G3693" s="68">
        <f t="shared" si="462"/>
        <v>239</v>
      </c>
      <c r="H3693" s="68">
        <f t="shared" si="464"/>
        <v>24</v>
      </c>
      <c r="I3693" s="68" t="str">
        <f t="shared" si="457"/>
        <v>239_24_SOP</v>
      </c>
      <c r="J3693" s="60">
        <v>39.3731342778906</v>
      </c>
      <c r="K3693" s="60">
        <v>45.490366638969597</v>
      </c>
      <c r="L3693" s="60">
        <v>40.4793342304324</v>
      </c>
      <c r="M3693" s="68">
        <v>29</v>
      </c>
      <c r="N3693" s="70">
        <f t="shared" si="458"/>
        <v>0.1348314606741573</v>
      </c>
      <c r="O3693" s="71">
        <v>14545817.23</v>
      </c>
      <c r="P3693" s="57">
        <f t="shared" si="459"/>
        <v>0.21450740826149214</v>
      </c>
      <c r="Q3693" s="68">
        <v>12</v>
      </c>
      <c r="R3693" s="68">
        <v>29</v>
      </c>
      <c r="S3693" s="72">
        <f t="shared" si="460"/>
        <v>41.780945049097532</v>
      </c>
    </row>
    <row r="3694" spans="1:19" x14ac:dyDescent="0.25">
      <c r="A3694" s="68">
        <f t="shared" si="463"/>
        <v>3692</v>
      </c>
      <c r="B3694" s="68" t="s">
        <v>102</v>
      </c>
      <c r="C3694" s="68" t="s">
        <v>827</v>
      </c>
      <c r="D3694" s="68" t="s">
        <v>2399</v>
      </c>
      <c r="E3694" s="68" t="str">
        <f t="shared" si="461"/>
        <v>AD</v>
      </c>
      <c r="F3694" s="69">
        <v>6.0000000000000002E+45</v>
      </c>
      <c r="G3694" s="68">
        <f t="shared" si="462"/>
        <v>239</v>
      </c>
      <c r="H3694" s="68">
        <f t="shared" si="464"/>
        <v>25</v>
      </c>
      <c r="I3694" s="68" t="str">
        <f t="shared" si="457"/>
        <v>239_25_AD</v>
      </c>
      <c r="J3694" s="60">
        <v>29.609765621272999</v>
      </c>
      <c r="K3694" s="60">
        <v>22.951575586492002</v>
      </c>
      <c r="L3694" s="60">
        <v>23.504458929242499</v>
      </c>
      <c r="M3694" s="68">
        <v>57</v>
      </c>
      <c r="N3694" s="70">
        <f t="shared" si="458"/>
        <v>0.25423728813559321</v>
      </c>
      <c r="O3694" s="71">
        <v>20341531.870000001</v>
      </c>
      <c r="P3694" s="57">
        <f t="shared" si="459"/>
        <v>0.25978336756325843</v>
      </c>
      <c r="Q3694" s="68">
        <v>30</v>
      </c>
      <c r="R3694" s="68">
        <v>82</v>
      </c>
      <c r="S3694" s="72">
        <f t="shared" si="460"/>
        <v>25.355266712335833</v>
      </c>
    </row>
    <row r="3695" spans="1:19" x14ac:dyDescent="0.25">
      <c r="A3695" s="68">
        <f t="shared" si="463"/>
        <v>3693</v>
      </c>
      <c r="B3695" s="68" t="s">
        <v>102</v>
      </c>
      <c r="C3695" s="68" t="s">
        <v>827</v>
      </c>
      <c r="D3695" s="68" t="s">
        <v>2860</v>
      </c>
      <c r="E3695" s="68" t="str">
        <f t="shared" si="461"/>
        <v>OP</v>
      </c>
      <c r="F3695" s="69">
        <v>6.0000000000000002E+45</v>
      </c>
      <c r="G3695" s="68">
        <f t="shared" si="462"/>
        <v>239</v>
      </c>
      <c r="H3695" s="68">
        <f t="shared" si="464"/>
        <v>25</v>
      </c>
      <c r="I3695" s="68" t="str">
        <f t="shared" si="457"/>
        <v>239_25_OP</v>
      </c>
      <c r="J3695" s="60">
        <v>29.154933313513901</v>
      </c>
      <c r="K3695" s="60">
        <v>20.8702014908216</v>
      </c>
      <c r="L3695" s="60">
        <v>14.9803545163919</v>
      </c>
      <c r="M3695" s="68">
        <v>12</v>
      </c>
      <c r="N3695" s="70">
        <f t="shared" si="458"/>
        <v>5.0847457627118647E-2</v>
      </c>
      <c r="O3695" s="71">
        <v>13767424.470000001</v>
      </c>
      <c r="P3695" s="57">
        <f t="shared" si="459"/>
        <v>0.1758249041589712</v>
      </c>
      <c r="Q3695" s="68">
        <v>6</v>
      </c>
      <c r="R3695" s="68">
        <v>12</v>
      </c>
      <c r="S3695" s="72">
        <f t="shared" si="460"/>
        <v>21.668496440242468</v>
      </c>
    </row>
    <row r="3696" spans="1:19" x14ac:dyDescent="0.25">
      <c r="A3696" s="68">
        <f t="shared" si="463"/>
        <v>3694</v>
      </c>
      <c r="B3696" s="68" t="s">
        <v>102</v>
      </c>
      <c r="C3696" s="68" t="s">
        <v>827</v>
      </c>
      <c r="D3696" s="68" t="s">
        <v>3088</v>
      </c>
      <c r="E3696" s="68" t="str">
        <f t="shared" si="461"/>
        <v>SERV</v>
      </c>
      <c r="F3696" s="69">
        <v>6.0000000000000002E+45</v>
      </c>
      <c r="G3696" s="68">
        <f t="shared" si="462"/>
        <v>239</v>
      </c>
      <c r="H3696" s="68">
        <f t="shared" si="464"/>
        <v>25</v>
      </c>
      <c r="I3696" s="68" t="str">
        <f t="shared" si="457"/>
        <v>239_25_SERV</v>
      </c>
      <c r="J3696" s="60">
        <v>24.978930018419501</v>
      </c>
      <c r="K3696" s="60">
        <v>37.724588444630399</v>
      </c>
      <c r="L3696" s="60">
        <v>30.8427260685582</v>
      </c>
      <c r="M3696" s="68">
        <v>197</v>
      </c>
      <c r="N3696" s="70">
        <f t="shared" si="458"/>
        <v>0.66949152542372881</v>
      </c>
      <c r="O3696" s="71">
        <v>43726017.015000001</v>
      </c>
      <c r="P3696" s="57">
        <f t="shared" si="459"/>
        <v>0.55842854033220046</v>
      </c>
      <c r="Q3696" s="68">
        <v>79</v>
      </c>
      <c r="R3696" s="68">
        <v>203</v>
      </c>
      <c r="S3696" s="72">
        <f t="shared" si="460"/>
        <v>31.182081510536033</v>
      </c>
    </row>
    <row r="3697" spans="1:19" x14ac:dyDescent="0.25">
      <c r="A3697" s="68">
        <f t="shared" si="463"/>
        <v>3695</v>
      </c>
      <c r="B3697" s="68" t="s">
        <v>102</v>
      </c>
      <c r="C3697" s="68" t="s">
        <v>827</v>
      </c>
      <c r="D3697" s="68" t="s">
        <v>2893</v>
      </c>
      <c r="E3697" s="68" t="str">
        <f t="shared" si="461"/>
        <v>SOP</v>
      </c>
      <c r="F3697" s="69">
        <v>6.0000000000000002E+45</v>
      </c>
      <c r="G3697" s="68">
        <f t="shared" si="462"/>
        <v>239</v>
      </c>
      <c r="H3697" s="68">
        <f t="shared" si="464"/>
        <v>25</v>
      </c>
      <c r="I3697" s="68" t="str">
        <f t="shared" si="457"/>
        <v>239_25_SOP</v>
      </c>
      <c r="J3697" s="60">
        <v>30.2933746137866</v>
      </c>
      <c r="K3697" s="60">
        <v>14.7106196986678</v>
      </c>
      <c r="L3697" s="60">
        <v>13.4412306572559</v>
      </c>
      <c r="M3697" s="68">
        <v>3</v>
      </c>
      <c r="N3697" s="70">
        <f t="shared" si="458"/>
        <v>2.5423728813559324E-2</v>
      </c>
      <c r="O3697" s="71">
        <v>466928.96</v>
      </c>
      <c r="P3697" s="57">
        <f t="shared" si="459"/>
        <v>5.9631879455699028E-3</v>
      </c>
      <c r="Q3697" s="68">
        <v>3</v>
      </c>
      <c r="R3697" s="68">
        <v>3</v>
      </c>
      <c r="S3697" s="72">
        <f t="shared" si="460"/>
        <v>19.481741656570101</v>
      </c>
    </row>
    <row r="3698" spans="1:19" x14ac:dyDescent="0.25">
      <c r="A3698" s="68">
        <f t="shared" si="463"/>
        <v>3696</v>
      </c>
      <c r="B3698" s="68" t="s">
        <v>102</v>
      </c>
      <c r="C3698" s="68" t="s">
        <v>1196</v>
      </c>
      <c r="D3698" s="68" t="s">
        <v>2399</v>
      </c>
      <c r="E3698" s="68" t="str">
        <f t="shared" si="461"/>
        <v>AD</v>
      </c>
      <c r="F3698" s="69">
        <v>6000000000000</v>
      </c>
      <c r="G3698" s="68">
        <f t="shared" si="462"/>
        <v>239</v>
      </c>
      <c r="H3698" s="68">
        <f t="shared" si="464"/>
        <v>26</v>
      </c>
      <c r="I3698" s="68" t="str">
        <f t="shared" si="457"/>
        <v>239_26_AD</v>
      </c>
      <c r="J3698" s="60">
        <v>31.074543739908599</v>
      </c>
      <c r="K3698" s="60">
        <v>32.251297389695203</v>
      </c>
      <c r="L3698" s="60">
        <v>7.67570913687576</v>
      </c>
      <c r="M3698" s="68">
        <v>16</v>
      </c>
      <c r="N3698" s="70">
        <f t="shared" si="458"/>
        <v>0.30612244897959184</v>
      </c>
      <c r="O3698" s="71">
        <v>1664477.29999999</v>
      </c>
      <c r="P3698" s="57">
        <f t="shared" si="459"/>
        <v>0.11104418397062023</v>
      </c>
      <c r="Q3698" s="68">
        <v>15</v>
      </c>
      <c r="R3698" s="68">
        <v>24</v>
      </c>
      <c r="S3698" s="72">
        <f t="shared" si="460"/>
        <v>23.667183422159855</v>
      </c>
    </row>
    <row r="3699" spans="1:19" x14ac:dyDescent="0.25">
      <c r="A3699" s="68">
        <f t="shared" si="463"/>
        <v>3697</v>
      </c>
      <c r="B3699" s="68" t="s">
        <v>102</v>
      </c>
      <c r="C3699" s="68" t="s">
        <v>1196</v>
      </c>
      <c r="D3699" s="68" t="s">
        <v>3088</v>
      </c>
      <c r="E3699" s="68" t="str">
        <f t="shared" si="461"/>
        <v>SERV</v>
      </c>
      <c r="F3699" s="69">
        <v>6000000000000</v>
      </c>
      <c r="G3699" s="68">
        <f t="shared" si="462"/>
        <v>239</v>
      </c>
      <c r="H3699" s="68">
        <f t="shared" si="464"/>
        <v>26</v>
      </c>
      <c r="I3699" s="68" t="str">
        <f t="shared" si="457"/>
        <v>239_26_SERV</v>
      </c>
      <c r="J3699" s="60">
        <v>21.732194432710301</v>
      </c>
      <c r="K3699" s="60">
        <v>35.763831861210598</v>
      </c>
      <c r="L3699" s="60">
        <v>37.155235299098301</v>
      </c>
      <c r="M3699" s="68">
        <v>52</v>
      </c>
      <c r="N3699" s="70">
        <f t="shared" si="458"/>
        <v>0.61224489795918369</v>
      </c>
      <c r="O3699" s="71">
        <v>12830198.953600001</v>
      </c>
      <c r="P3699" s="57">
        <f t="shared" si="459"/>
        <v>0.85595578442747522</v>
      </c>
      <c r="Q3699" s="68">
        <v>30</v>
      </c>
      <c r="R3699" s="68">
        <v>69</v>
      </c>
      <c r="S3699" s="72">
        <f t="shared" si="460"/>
        <v>31.550420531006399</v>
      </c>
    </row>
    <row r="3700" spans="1:19" x14ac:dyDescent="0.25">
      <c r="A3700" s="68">
        <f t="shared" si="463"/>
        <v>3698</v>
      </c>
      <c r="B3700" s="68" t="s">
        <v>102</v>
      </c>
      <c r="C3700" s="68" t="s">
        <v>1196</v>
      </c>
      <c r="D3700" s="68" t="s">
        <v>2893</v>
      </c>
      <c r="E3700" s="68" t="str">
        <f t="shared" si="461"/>
        <v>SOP</v>
      </c>
      <c r="F3700" s="69">
        <v>6000000000000</v>
      </c>
      <c r="G3700" s="68">
        <f t="shared" si="462"/>
        <v>239</v>
      </c>
      <c r="H3700" s="68">
        <f t="shared" si="464"/>
        <v>26</v>
      </c>
      <c r="I3700" s="68" t="str">
        <f t="shared" si="457"/>
        <v>239_26_SOP</v>
      </c>
      <c r="J3700" s="60">
        <v>38.831325394091401</v>
      </c>
      <c r="K3700" s="60">
        <v>16.455641540793099</v>
      </c>
      <c r="L3700" s="60">
        <v>13.5202967199457</v>
      </c>
      <c r="M3700" s="68">
        <v>3</v>
      </c>
      <c r="N3700" s="70">
        <f t="shared" si="458"/>
        <v>8.1632653061224483E-2</v>
      </c>
      <c r="O3700" s="71">
        <v>494648.18</v>
      </c>
      <c r="P3700" s="57">
        <f t="shared" si="459"/>
        <v>3.3000031601904574E-2</v>
      </c>
      <c r="Q3700" s="68">
        <v>4</v>
      </c>
      <c r="R3700" s="68">
        <v>4</v>
      </c>
      <c r="S3700" s="72">
        <f t="shared" si="460"/>
        <v>22.935754551610071</v>
      </c>
    </row>
    <row r="3701" spans="1:19" x14ac:dyDescent="0.25">
      <c r="A3701" s="68">
        <f t="shared" si="463"/>
        <v>3699</v>
      </c>
      <c r="B3701" s="68" t="s">
        <v>102</v>
      </c>
      <c r="C3701" s="68" t="s">
        <v>1787</v>
      </c>
      <c r="D3701" s="68" t="s">
        <v>2399</v>
      </c>
      <c r="E3701" s="68" t="str">
        <f t="shared" si="461"/>
        <v>AD</v>
      </c>
      <c r="F3701" s="69">
        <v>5.9999999999999998E+35</v>
      </c>
      <c r="G3701" s="68">
        <f t="shared" si="462"/>
        <v>239</v>
      </c>
      <c r="H3701" s="68">
        <f t="shared" si="464"/>
        <v>27</v>
      </c>
      <c r="I3701" s="68" t="str">
        <f t="shared" si="457"/>
        <v>239_27_AD</v>
      </c>
      <c r="J3701" s="60">
        <v>27.341427568054598</v>
      </c>
      <c r="K3701" s="60">
        <v>81.349514739035399</v>
      </c>
      <c r="L3701" s="60">
        <v>47.350803787624102</v>
      </c>
      <c r="M3701" s="68">
        <v>36</v>
      </c>
      <c r="N3701" s="70">
        <f t="shared" si="458"/>
        <v>0.359375</v>
      </c>
      <c r="O3701" s="71">
        <v>5621172.6299999999</v>
      </c>
      <c r="P3701" s="57">
        <f t="shared" si="459"/>
        <v>0.16089824468299849</v>
      </c>
      <c r="Q3701" s="68">
        <v>23</v>
      </c>
      <c r="R3701" s="68">
        <v>36</v>
      </c>
      <c r="S3701" s="72">
        <f t="shared" si="460"/>
        <v>52.013915364904697</v>
      </c>
    </row>
    <row r="3702" spans="1:19" x14ac:dyDescent="0.25">
      <c r="A3702" s="68">
        <f t="shared" si="463"/>
        <v>3700</v>
      </c>
      <c r="B3702" s="68" t="s">
        <v>102</v>
      </c>
      <c r="C3702" s="68" t="s">
        <v>1787</v>
      </c>
      <c r="D3702" s="68" t="s">
        <v>2456</v>
      </c>
      <c r="E3702" s="68" t="str">
        <f t="shared" si="461"/>
        <v>AR</v>
      </c>
      <c r="F3702" s="69">
        <v>5.9999999999999998E+35</v>
      </c>
      <c r="G3702" s="68">
        <f t="shared" si="462"/>
        <v>239</v>
      </c>
      <c r="H3702" s="68">
        <f t="shared" si="464"/>
        <v>27</v>
      </c>
      <c r="I3702" s="68" t="str">
        <f t="shared" si="457"/>
        <v>239_27_AR</v>
      </c>
      <c r="J3702" s="60">
        <v>74.986757088942696</v>
      </c>
      <c r="K3702" s="60">
        <v>36.788833564606897</v>
      </c>
      <c r="L3702" s="60">
        <v>33.191215861174399</v>
      </c>
      <c r="M3702" s="68">
        <v>6</v>
      </c>
      <c r="N3702" s="70">
        <f t="shared" si="458"/>
        <v>3.125E-2</v>
      </c>
      <c r="O3702" s="71">
        <v>2024736</v>
      </c>
      <c r="P3702" s="57">
        <f t="shared" si="459"/>
        <v>5.79552505838049E-2</v>
      </c>
      <c r="Q3702" s="68">
        <v>2</v>
      </c>
      <c r="R3702" s="68">
        <v>6</v>
      </c>
      <c r="S3702" s="72">
        <f t="shared" si="460"/>
        <v>48.322268838241335</v>
      </c>
    </row>
    <row r="3703" spans="1:19" x14ac:dyDescent="0.25">
      <c r="A3703" s="68">
        <f t="shared" si="463"/>
        <v>3701</v>
      </c>
      <c r="B3703" s="68" t="s">
        <v>102</v>
      </c>
      <c r="C3703" s="68" t="s">
        <v>1787</v>
      </c>
      <c r="D3703" s="68" t="s">
        <v>3088</v>
      </c>
      <c r="E3703" s="68" t="str">
        <f t="shared" si="461"/>
        <v>SERV</v>
      </c>
      <c r="F3703" s="69">
        <v>5.9999999999999998E+35</v>
      </c>
      <c r="G3703" s="68">
        <f t="shared" si="462"/>
        <v>239</v>
      </c>
      <c r="H3703" s="68">
        <f t="shared" si="464"/>
        <v>27</v>
      </c>
      <c r="I3703" s="68" t="str">
        <f t="shared" si="457"/>
        <v>239_27_SERV</v>
      </c>
      <c r="J3703" s="60">
        <v>40.1149583954357</v>
      </c>
      <c r="K3703" s="60">
        <v>87.4480705710058</v>
      </c>
      <c r="L3703" s="60">
        <v>48.278540708656401</v>
      </c>
      <c r="M3703" s="68">
        <v>40</v>
      </c>
      <c r="N3703" s="70">
        <f t="shared" si="458"/>
        <v>0.40625</v>
      </c>
      <c r="O3703" s="71">
        <v>21176959.469999999</v>
      </c>
      <c r="P3703" s="57">
        <f t="shared" si="459"/>
        <v>0.60616099713094951</v>
      </c>
      <c r="Q3703" s="68">
        <v>26</v>
      </c>
      <c r="R3703" s="68">
        <v>40</v>
      </c>
      <c r="S3703" s="72">
        <f t="shared" si="460"/>
        <v>58.613856558365967</v>
      </c>
    </row>
    <row r="3704" spans="1:19" x14ac:dyDescent="0.25">
      <c r="A3704" s="68">
        <f t="shared" si="463"/>
        <v>3702</v>
      </c>
      <c r="B3704" s="68" t="s">
        <v>102</v>
      </c>
      <c r="C3704" s="68" t="s">
        <v>1787</v>
      </c>
      <c r="D3704" s="68" t="s">
        <v>2893</v>
      </c>
      <c r="E3704" s="68" t="str">
        <f t="shared" si="461"/>
        <v>SOP</v>
      </c>
      <c r="F3704" s="69">
        <v>5.9999999999999998E+35</v>
      </c>
      <c r="G3704" s="68">
        <f t="shared" si="462"/>
        <v>239</v>
      </c>
      <c r="H3704" s="68">
        <f t="shared" si="464"/>
        <v>27</v>
      </c>
      <c r="I3704" s="68" t="str">
        <f t="shared" si="457"/>
        <v>239_27_SOP</v>
      </c>
      <c r="J3704" s="60">
        <v>31.223381108604698</v>
      </c>
      <c r="K3704" s="60">
        <v>86.198610275575604</v>
      </c>
      <c r="L3704" s="60">
        <v>52.368638224330802</v>
      </c>
      <c r="M3704" s="68">
        <v>17</v>
      </c>
      <c r="N3704" s="70">
        <f t="shared" si="458"/>
        <v>0.203125</v>
      </c>
      <c r="O3704" s="71">
        <v>6113328.0099999998</v>
      </c>
      <c r="P3704" s="57">
        <f t="shared" si="459"/>
        <v>0.17498550760224707</v>
      </c>
      <c r="Q3704" s="68">
        <v>13</v>
      </c>
      <c r="R3704" s="68">
        <v>17</v>
      </c>
      <c r="S3704" s="72">
        <f t="shared" si="460"/>
        <v>56.596876536170363</v>
      </c>
    </row>
    <row r="3705" spans="1:19" x14ac:dyDescent="0.25">
      <c r="A3705" s="68">
        <f t="shared" si="463"/>
        <v>3703</v>
      </c>
      <c r="B3705" s="68" t="s">
        <v>102</v>
      </c>
      <c r="C3705" s="68" t="s">
        <v>1012</v>
      </c>
      <c r="D3705" s="68" t="s">
        <v>2399</v>
      </c>
      <c r="E3705" s="68" t="str">
        <f t="shared" si="461"/>
        <v>AD</v>
      </c>
      <c r="F3705" s="69">
        <v>6000000</v>
      </c>
      <c r="G3705" s="68">
        <f t="shared" si="462"/>
        <v>239</v>
      </c>
      <c r="H3705" s="68">
        <f t="shared" si="464"/>
        <v>28</v>
      </c>
      <c r="I3705" s="68" t="str">
        <f t="shared" si="457"/>
        <v>239_28_AD</v>
      </c>
      <c r="J3705" s="60">
        <v>17.404138052302301</v>
      </c>
      <c r="K3705" s="60">
        <v>70.611655045126398</v>
      </c>
      <c r="L3705" s="60">
        <v>37.329440765831897</v>
      </c>
      <c r="M3705" s="68">
        <v>91</v>
      </c>
      <c r="N3705" s="70">
        <f t="shared" si="458"/>
        <v>0.35947712418300654</v>
      </c>
      <c r="O3705" s="71">
        <v>21397995.289999999</v>
      </c>
      <c r="P3705" s="57">
        <f t="shared" si="459"/>
        <v>0.1750463485885852</v>
      </c>
      <c r="Q3705" s="68">
        <v>55</v>
      </c>
      <c r="R3705" s="68">
        <v>99</v>
      </c>
      <c r="S3705" s="72">
        <f t="shared" si="460"/>
        <v>41.781744621086865</v>
      </c>
    </row>
    <row r="3706" spans="1:19" x14ac:dyDescent="0.25">
      <c r="A3706" s="68">
        <f t="shared" si="463"/>
        <v>3704</v>
      </c>
      <c r="B3706" s="68" t="s">
        <v>102</v>
      </c>
      <c r="C3706" s="68" t="s">
        <v>1012</v>
      </c>
      <c r="D3706" s="68" t="s">
        <v>2456</v>
      </c>
      <c r="E3706" s="68" t="str">
        <f t="shared" si="461"/>
        <v>AR</v>
      </c>
      <c r="F3706" s="69">
        <v>6000000</v>
      </c>
      <c r="G3706" s="68">
        <f t="shared" si="462"/>
        <v>239</v>
      </c>
      <c r="H3706" s="68">
        <f t="shared" si="464"/>
        <v>28</v>
      </c>
      <c r="I3706" s="68" t="str">
        <f t="shared" si="457"/>
        <v>239_28_AR</v>
      </c>
      <c r="J3706" s="60">
        <v>47.043394281382199</v>
      </c>
      <c r="K3706" s="60">
        <v>45.102349921548303</v>
      </c>
      <c r="L3706" s="60">
        <v>15.7229333602622</v>
      </c>
      <c r="M3706" s="68">
        <v>10</v>
      </c>
      <c r="N3706" s="70">
        <f t="shared" si="458"/>
        <v>5.2287581699346407E-2</v>
      </c>
      <c r="O3706" s="71">
        <v>2282927.84</v>
      </c>
      <c r="P3706" s="57">
        <f t="shared" si="459"/>
        <v>1.8675496328853798E-2</v>
      </c>
      <c r="Q3706" s="68">
        <v>8</v>
      </c>
      <c r="R3706" s="68">
        <v>11</v>
      </c>
      <c r="S3706" s="72">
        <f t="shared" si="460"/>
        <v>35.956225854397566</v>
      </c>
    </row>
    <row r="3707" spans="1:19" x14ac:dyDescent="0.25">
      <c r="A3707" s="68">
        <f t="shared" si="463"/>
        <v>3705</v>
      </c>
      <c r="B3707" s="68" t="s">
        <v>102</v>
      </c>
      <c r="C3707" s="68" t="s">
        <v>1012</v>
      </c>
      <c r="D3707" s="68" t="s">
        <v>3088</v>
      </c>
      <c r="E3707" s="68" t="str">
        <f t="shared" si="461"/>
        <v>SERV</v>
      </c>
      <c r="F3707" s="69">
        <v>6000000</v>
      </c>
      <c r="G3707" s="68">
        <f t="shared" si="462"/>
        <v>239</v>
      </c>
      <c r="H3707" s="68">
        <f t="shared" si="464"/>
        <v>28</v>
      </c>
      <c r="I3707" s="68" t="str">
        <f t="shared" si="457"/>
        <v>239_28_SERV</v>
      </c>
      <c r="J3707" s="60">
        <v>9.7737786636986499</v>
      </c>
      <c r="K3707" s="60">
        <v>74.588122752185996</v>
      </c>
      <c r="L3707" s="60">
        <v>42.904372311351501</v>
      </c>
      <c r="M3707" s="68">
        <v>121</v>
      </c>
      <c r="N3707" s="70">
        <f t="shared" si="458"/>
        <v>0.49019607843137253</v>
      </c>
      <c r="O3707" s="71">
        <v>83480675.439999998</v>
      </c>
      <c r="P3707" s="57">
        <f t="shared" si="459"/>
        <v>0.68291385316408226</v>
      </c>
      <c r="Q3707" s="68">
        <v>75</v>
      </c>
      <c r="R3707" s="68">
        <v>138</v>
      </c>
      <c r="S3707" s="72">
        <f t="shared" si="460"/>
        <v>42.422091242412051</v>
      </c>
    </row>
    <row r="3708" spans="1:19" x14ac:dyDescent="0.25">
      <c r="A3708" s="68">
        <f t="shared" si="463"/>
        <v>3706</v>
      </c>
      <c r="B3708" s="68" t="s">
        <v>102</v>
      </c>
      <c r="C3708" s="68" t="s">
        <v>1012</v>
      </c>
      <c r="D3708" s="68" t="s">
        <v>2893</v>
      </c>
      <c r="E3708" s="68" t="str">
        <f t="shared" si="461"/>
        <v>SOP</v>
      </c>
      <c r="F3708" s="69">
        <v>6000000</v>
      </c>
      <c r="G3708" s="68">
        <f t="shared" si="462"/>
        <v>239</v>
      </c>
      <c r="H3708" s="68">
        <f t="shared" si="464"/>
        <v>28</v>
      </c>
      <c r="I3708" s="68" t="str">
        <f t="shared" si="457"/>
        <v>239_28_SOP</v>
      </c>
      <c r="J3708" s="60">
        <v>27.777916391572401</v>
      </c>
      <c r="K3708" s="60">
        <v>82.222903318909204</v>
      </c>
      <c r="L3708" s="60">
        <v>54.213546385273503</v>
      </c>
      <c r="M3708" s="68">
        <v>35</v>
      </c>
      <c r="N3708" s="70">
        <f t="shared" si="458"/>
        <v>9.8039215686274508E-2</v>
      </c>
      <c r="O3708" s="71">
        <v>15080284.58</v>
      </c>
      <c r="P3708" s="57">
        <f t="shared" si="459"/>
        <v>0.12336430191847876</v>
      </c>
      <c r="Q3708" s="68">
        <v>15</v>
      </c>
      <c r="R3708" s="68">
        <v>35</v>
      </c>
      <c r="S3708" s="72">
        <f t="shared" si="460"/>
        <v>54.738122031918373</v>
      </c>
    </row>
    <row r="3709" spans="1:19" x14ac:dyDescent="0.25">
      <c r="A3709" s="68">
        <f t="shared" si="463"/>
        <v>3707</v>
      </c>
      <c r="B3709" s="68" t="s">
        <v>102</v>
      </c>
      <c r="C3709" s="68" t="s">
        <v>874</v>
      </c>
      <c r="D3709" s="68" t="s">
        <v>2399</v>
      </c>
      <c r="E3709" s="68" t="str">
        <f t="shared" si="461"/>
        <v>AD</v>
      </c>
      <c r="F3709" s="69">
        <v>6000</v>
      </c>
      <c r="G3709" s="68">
        <f t="shared" si="462"/>
        <v>239</v>
      </c>
      <c r="H3709" s="68">
        <f t="shared" si="464"/>
        <v>29</v>
      </c>
      <c r="I3709" s="68" t="str">
        <f t="shared" si="457"/>
        <v>239_29_AD</v>
      </c>
      <c r="J3709" s="60">
        <v>20.1367303532131</v>
      </c>
      <c r="K3709" s="60">
        <v>23.505306161303899</v>
      </c>
      <c r="L3709" s="60">
        <v>34.766134909249097</v>
      </c>
      <c r="M3709" s="68">
        <v>47</v>
      </c>
      <c r="N3709" s="70">
        <f t="shared" si="458"/>
        <v>0.35294117647058826</v>
      </c>
      <c r="O3709" s="71">
        <v>5912558.8600000003</v>
      </c>
      <c r="P3709" s="57">
        <f t="shared" si="459"/>
        <v>0.13704208691137221</v>
      </c>
      <c r="Q3709" s="68">
        <v>36</v>
      </c>
      <c r="R3709" s="68">
        <v>76</v>
      </c>
      <c r="S3709" s="72">
        <f t="shared" si="460"/>
        <v>26.136057141255367</v>
      </c>
    </row>
    <row r="3710" spans="1:19" x14ac:dyDescent="0.25">
      <c r="A3710" s="68">
        <f t="shared" si="463"/>
        <v>3708</v>
      </c>
      <c r="B3710" s="68" t="s">
        <v>102</v>
      </c>
      <c r="C3710" s="68" t="s">
        <v>874</v>
      </c>
      <c r="D3710" s="68" t="s">
        <v>2860</v>
      </c>
      <c r="E3710" s="68" t="str">
        <f t="shared" si="461"/>
        <v>OP</v>
      </c>
      <c r="F3710" s="69">
        <v>6000</v>
      </c>
      <c r="G3710" s="68">
        <f t="shared" si="462"/>
        <v>239</v>
      </c>
      <c r="H3710" s="68">
        <f t="shared" si="464"/>
        <v>29</v>
      </c>
      <c r="I3710" s="68" t="str">
        <f t="shared" si="457"/>
        <v>239_29_OP</v>
      </c>
      <c r="J3710" s="60">
        <v>48.056026679174799</v>
      </c>
      <c r="K3710" s="60">
        <v>35.235573258268701</v>
      </c>
      <c r="L3710" s="60">
        <v>18.103764439617201</v>
      </c>
      <c r="M3710" s="68">
        <v>41</v>
      </c>
      <c r="N3710" s="70">
        <f t="shared" si="458"/>
        <v>0.17647058823529413</v>
      </c>
      <c r="O3710" s="71">
        <v>5896983.1499999901</v>
      </c>
      <c r="P3710" s="57">
        <f t="shared" si="459"/>
        <v>0.1366810710036967</v>
      </c>
      <c r="Q3710" s="68">
        <v>18</v>
      </c>
      <c r="R3710" s="68">
        <v>42</v>
      </c>
      <c r="S3710" s="72">
        <f t="shared" si="460"/>
        <v>33.798454792353567</v>
      </c>
    </row>
    <row r="3711" spans="1:19" x14ac:dyDescent="0.25">
      <c r="A3711" s="68">
        <f t="shared" si="463"/>
        <v>3709</v>
      </c>
      <c r="B3711" s="68" t="s">
        <v>102</v>
      </c>
      <c r="C3711" s="68" t="s">
        <v>874</v>
      </c>
      <c r="D3711" s="68" t="s">
        <v>3088</v>
      </c>
      <c r="E3711" s="68" t="str">
        <f t="shared" si="461"/>
        <v>SERV</v>
      </c>
      <c r="F3711" s="69">
        <v>6000</v>
      </c>
      <c r="G3711" s="68">
        <f t="shared" si="462"/>
        <v>239</v>
      </c>
      <c r="H3711" s="68">
        <f t="shared" si="464"/>
        <v>29</v>
      </c>
      <c r="I3711" s="68" t="str">
        <f t="shared" si="457"/>
        <v>239_29_SERV</v>
      </c>
      <c r="J3711" s="60">
        <v>17.496096127325899</v>
      </c>
      <c r="K3711" s="60">
        <v>37.095213064739603</v>
      </c>
      <c r="L3711" s="60">
        <v>28.356173419286701</v>
      </c>
      <c r="M3711" s="68">
        <v>61</v>
      </c>
      <c r="N3711" s="70">
        <f t="shared" si="458"/>
        <v>0.37254901960784315</v>
      </c>
      <c r="O3711" s="71">
        <v>29764704.699999899</v>
      </c>
      <c r="P3711" s="57">
        <f t="shared" si="459"/>
        <v>0.68989034104748259</v>
      </c>
      <c r="Q3711" s="68">
        <v>38</v>
      </c>
      <c r="R3711" s="68">
        <v>86</v>
      </c>
      <c r="S3711" s="72">
        <f t="shared" si="460"/>
        <v>27.649160870450732</v>
      </c>
    </row>
    <row r="3712" spans="1:19" x14ac:dyDescent="0.25">
      <c r="A3712" s="68">
        <f t="shared" si="463"/>
        <v>3710</v>
      </c>
      <c r="B3712" s="68" t="s">
        <v>102</v>
      </c>
      <c r="C3712" s="68" t="s">
        <v>874</v>
      </c>
      <c r="D3712" s="68" t="s">
        <v>2893</v>
      </c>
      <c r="E3712" s="68" t="str">
        <f t="shared" si="461"/>
        <v>SOP</v>
      </c>
      <c r="F3712" s="69">
        <v>6000</v>
      </c>
      <c r="G3712" s="68">
        <f t="shared" si="462"/>
        <v>239</v>
      </c>
      <c r="H3712" s="68">
        <f t="shared" si="464"/>
        <v>29</v>
      </c>
      <c r="I3712" s="68" t="str">
        <f t="shared" si="457"/>
        <v>239_29_SOP</v>
      </c>
      <c r="J3712" s="60">
        <v>24.320861139814401</v>
      </c>
      <c r="K3712" s="60">
        <v>19.2040910735967</v>
      </c>
      <c r="L3712" s="60">
        <v>13.3656765325248</v>
      </c>
      <c r="M3712" s="68">
        <v>9</v>
      </c>
      <c r="N3712" s="70">
        <f t="shared" si="458"/>
        <v>9.8039215686274508E-2</v>
      </c>
      <c r="O3712" s="71">
        <v>1569863.2</v>
      </c>
      <c r="P3712" s="57">
        <f t="shared" si="459"/>
        <v>3.6386501037448428E-2</v>
      </c>
      <c r="Q3712" s="68">
        <v>10</v>
      </c>
      <c r="R3712" s="68">
        <v>10</v>
      </c>
      <c r="S3712" s="72">
        <f t="shared" si="460"/>
        <v>18.963542915311965</v>
      </c>
    </row>
    <row r="3713" spans="1:19" x14ac:dyDescent="0.25">
      <c r="A3713" s="68">
        <f t="shared" si="463"/>
        <v>3711</v>
      </c>
      <c r="B3713" s="68" t="s">
        <v>102</v>
      </c>
      <c r="C3713" s="68" t="s">
        <v>493</v>
      </c>
      <c r="D3713" s="68" t="s">
        <v>2399</v>
      </c>
      <c r="E3713" s="68" t="str">
        <f t="shared" si="461"/>
        <v>AD</v>
      </c>
      <c r="F3713" s="69">
        <v>5.9999999999999999E+26</v>
      </c>
      <c r="G3713" s="68">
        <f t="shared" si="462"/>
        <v>239</v>
      </c>
      <c r="H3713" s="68">
        <f t="shared" si="464"/>
        <v>30</v>
      </c>
      <c r="I3713" s="68" t="str">
        <f t="shared" si="457"/>
        <v>239_30_AD</v>
      </c>
      <c r="J3713" s="60">
        <v>33.068837338546302</v>
      </c>
      <c r="K3713" s="60">
        <v>27.151019156583001</v>
      </c>
      <c r="L3713" s="60">
        <v>6.7362108276308597</v>
      </c>
      <c r="M3713" s="68">
        <v>41</v>
      </c>
      <c r="N3713" s="70">
        <f t="shared" si="458"/>
        <v>0.35483870967741937</v>
      </c>
      <c r="O3713" s="71">
        <v>4931722.98999999</v>
      </c>
      <c r="P3713" s="57">
        <f t="shared" si="459"/>
        <v>0.10818496823372811</v>
      </c>
      <c r="Q3713" s="68">
        <v>33</v>
      </c>
      <c r="R3713" s="68">
        <v>68</v>
      </c>
      <c r="S3713" s="72">
        <f t="shared" si="460"/>
        <v>22.318689107586721</v>
      </c>
    </row>
    <row r="3714" spans="1:19" x14ac:dyDescent="0.25">
      <c r="A3714" s="68">
        <f t="shared" si="463"/>
        <v>3712</v>
      </c>
      <c r="B3714" s="68" t="s">
        <v>102</v>
      </c>
      <c r="C3714" s="68" t="s">
        <v>493</v>
      </c>
      <c r="D3714" s="68" t="s">
        <v>2456</v>
      </c>
      <c r="E3714" s="68" t="str">
        <f t="shared" si="461"/>
        <v>AR</v>
      </c>
      <c r="F3714" s="69">
        <v>5.9999999999999999E+26</v>
      </c>
      <c r="G3714" s="68">
        <f t="shared" si="462"/>
        <v>239</v>
      </c>
      <c r="H3714" s="68">
        <f t="shared" si="464"/>
        <v>30</v>
      </c>
      <c r="I3714" s="68" t="str">
        <f t="shared" si="457"/>
        <v>239_30_AR</v>
      </c>
      <c r="J3714" s="60">
        <v>50.8034687203982</v>
      </c>
      <c r="K3714" s="60">
        <v>74.117305616774999</v>
      </c>
      <c r="L3714" s="60">
        <v>58.572733872660798</v>
      </c>
      <c r="M3714" s="68">
        <v>3</v>
      </c>
      <c r="N3714" s="70">
        <f t="shared" si="458"/>
        <v>3.2258064516129031E-2</v>
      </c>
      <c r="O3714" s="71">
        <v>181459.97</v>
      </c>
      <c r="P3714" s="57">
        <f t="shared" si="459"/>
        <v>3.9806049792231527E-3</v>
      </c>
      <c r="Q3714" s="68">
        <v>3</v>
      </c>
      <c r="R3714" s="68">
        <v>4</v>
      </c>
      <c r="S3714" s="72">
        <f t="shared" si="460"/>
        <v>61.164502736611333</v>
      </c>
    </row>
    <row r="3715" spans="1:19" x14ac:dyDescent="0.25">
      <c r="A3715" s="68">
        <f t="shared" si="463"/>
        <v>3713</v>
      </c>
      <c r="B3715" s="68" t="s">
        <v>102</v>
      </c>
      <c r="C3715" s="68" t="s">
        <v>493</v>
      </c>
      <c r="D3715" s="68" t="s">
        <v>2860</v>
      </c>
      <c r="E3715" s="68" t="str">
        <f t="shared" si="461"/>
        <v>OP</v>
      </c>
      <c r="F3715" s="69">
        <v>5.9999999999999999E+26</v>
      </c>
      <c r="G3715" s="68">
        <f t="shared" si="462"/>
        <v>239</v>
      </c>
      <c r="H3715" s="68">
        <f t="shared" si="464"/>
        <v>30</v>
      </c>
      <c r="I3715" s="68" t="str">
        <f t="shared" ref="I3715:I3778" si="465">CONCATENATE(G3715,"_",H3715,"_",E3715)</f>
        <v>239_30_OP</v>
      </c>
      <c r="J3715" s="60">
        <v>50.740672839446297</v>
      </c>
      <c r="K3715" s="60">
        <v>57.723504674470497</v>
      </c>
      <c r="L3715" s="60">
        <v>17.484788215976401</v>
      </c>
      <c r="M3715" s="68">
        <v>152</v>
      </c>
      <c r="N3715" s="70">
        <f t="shared" ref="N3715:N3778" si="466">Q3715/SUMIF($C$3:$C$3832,C3715,$Q$3:$Q$3832)</f>
        <v>0.16129032258064516</v>
      </c>
      <c r="O3715" s="71">
        <v>17117371.18</v>
      </c>
      <c r="P3715" s="57">
        <f t="shared" ref="P3715:P3778" si="467">O3715/SUMIF($C$3:$C$3832,C3715,$O$3:$O$3832)</f>
        <v>0.37549600030419322</v>
      </c>
      <c r="Q3715" s="68">
        <v>15</v>
      </c>
      <c r="R3715" s="68">
        <v>154</v>
      </c>
      <c r="S3715" s="72">
        <f t="shared" ref="S3715:S3778" si="468">AVERAGE(J3715:L3715)</f>
        <v>41.982988576631065</v>
      </c>
    </row>
    <row r="3716" spans="1:19" x14ac:dyDescent="0.25">
      <c r="A3716" s="68">
        <f t="shared" si="463"/>
        <v>3714</v>
      </c>
      <c r="B3716" s="68" t="s">
        <v>102</v>
      </c>
      <c r="C3716" s="68" t="s">
        <v>493</v>
      </c>
      <c r="D3716" s="68" t="s">
        <v>3088</v>
      </c>
      <c r="E3716" s="68" t="str">
        <f t="shared" ref="E3716:E3779" si="469">IF(D3716="Adquisiciones","AD",IF(D3716="Arrendamientos","AR",IF(D3716="Servicios","SERV",IF(D3716="Obra pública","OP",IF(D3716="Servicios relacionados con la OP","SOP","")))))</f>
        <v>SERV</v>
      </c>
      <c r="F3716" s="69">
        <v>5.9999999999999999E+26</v>
      </c>
      <c r="G3716" s="68">
        <f t="shared" ref="G3716:G3779" si="470">IF(B3716&lt;&gt;B3715,G3715+1,G3715)</f>
        <v>239</v>
      </c>
      <c r="H3716" s="68">
        <f t="shared" si="464"/>
        <v>30</v>
      </c>
      <c r="I3716" s="68" t="str">
        <f t="shared" si="465"/>
        <v>239_30_SERV</v>
      </c>
      <c r="J3716" s="60">
        <v>31.010391769373602</v>
      </c>
      <c r="K3716" s="60">
        <v>41.6327702360554</v>
      </c>
      <c r="L3716" s="60">
        <v>20.015871016807601</v>
      </c>
      <c r="M3716" s="68">
        <v>119</v>
      </c>
      <c r="N3716" s="70">
        <f t="shared" si="466"/>
        <v>0.45161290322580644</v>
      </c>
      <c r="O3716" s="71">
        <v>23355473.850000001</v>
      </c>
      <c r="P3716" s="57">
        <f t="shared" si="467"/>
        <v>0.51233842648285544</v>
      </c>
      <c r="Q3716" s="68">
        <v>42</v>
      </c>
      <c r="R3716" s="68">
        <v>123</v>
      </c>
      <c r="S3716" s="72">
        <f t="shared" si="468"/>
        <v>30.886344340745534</v>
      </c>
    </row>
    <row r="3717" spans="1:19" x14ac:dyDescent="0.25">
      <c r="A3717" s="68">
        <f t="shared" ref="A3717:A3780" si="471">A3716+1</f>
        <v>3715</v>
      </c>
      <c r="B3717" s="68" t="s">
        <v>102</v>
      </c>
      <c r="C3717" s="68" t="s">
        <v>1182</v>
      </c>
      <c r="D3717" s="68" t="s">
        <v>2399</v>
      </c>
      <c r="E3717" s="68" t="str">
        <f t="shared" si="469"/>
        <v>AD</v>
      </c>
      <c r="F3717" s="69" t="s">
        <v>1181</v>
      </c>
      <c r="G3717" s="68">
        <f t="shared" si="470"/>
        <v>239</v>
      </c>
      <c r="H3717" s="68">
        <f t="shared" si="464"/>
        <v>31</v>
      </c>
      <c r="I3717" s="68" t="str">
        <f t="shared" si="465"/>
        <v>239_31_AD</v>
      </c>
      <c r="J3717" s="60">
        <v>33.963533267248899</v>
      </c>
      <c r="K3717" s="60">
        <v>52.158738229728698</v>
      </c>
      <c r="L3717" s="60">
        <v>14.036069559271599</v>
      </c>
      <c r="M3717" s="68">
        <v>12</v>
      </c>
      <c r="N3717" s="70">
        <f t="shared" si="466"/>
        <v>0.27027027027027029</v>
      </c>
      <c r="O3717" s="71">
        <v>595277.75</v>
      </c>
      <c r="P3717" s="57">
        <f t="shared" si="467"/>
        <v>5.848699474666301E-2</v>
      </c>
      <c r="Q3717" s="68">
        <v>10</v>
      </c>
      <c r="R3717" s="68">
        <v>12</v>
      </c>
      <c r="S3717" s="72">
        <f t="shared" si="468"/>
        <v>33.386113685416397</v>
      </c>
    </row>
    <row r="3718" spans="1:19" x14ac:dyDescent="0.25">
      <c r="A3718" s="68">
        <f t="shared" si="471"/>
        <v>3716</v>
      </c>
      <c r="B3718" s="68" t="s">
        <v>102</v>
      </c>
      <c r="C3718" s="68" t="s">
        <v>1182</v>
      </c>
      <c r="D3718" s="68" t="s">
        <v>3088</v>
      </c>
      <c r="E3718" s="68" t="str">
        <f t="shared" si="469"/>
        <v>SERV</v>
      </c>
      <c r="F3718" s="69" t="s">
        <v>1181</v>
      </c>
      <c r="G3718" s="68">
        <f t="shared" si="470"/>
        <v>239</v>
      </c>
      <c r="H3718" s="68">
        <f t="shared" si="464"/>
        <v>31</v>
      </c>
      <c r="I3718" s="68" t="str">
        <f t="shared" si="465"/>
        <v>239_31_SERV</v>
      </c>
      <c r="J3718" s="60">
        <v>31.544561470140401</v>
      </c>
      <c r="K3718" s="60">
        <v>65.307371299185803</v>
      </c>
      <c r="L3718" s="60">
        <v>34.364593815831299</v>
      </c>
      <c r="M3718" s="68">
        <v>56</v>
      </c>
      <c r="N3718" s="70">
        <f t="shared" si="466"/>
        <v>0.72972972972972971</v>
      </c>
      <c r="O3718" s="71">
        <v>9582672.9649999999</v>
      </c>
      <c r="P3718" s="57">
        <f t="shared" si="467"/>
        <v>0.94151300525333703</v>
      </c>
      <c r="Q3718" s="68">
        <v>27</v>
      </c>
      <c r="R3718" s="68">
        <v>57</v>
      </c>
      <c r="S3718" s="72">
        <f t="shared" si="468"/>
        <v>43.738842195052506</v>
      </c>
    </row>
    <row r="3719" spans="1:19" x14ac:dyDescent="0.25">
      <c r="A3719" s="68">
        <f t="shared" si="471"/>
        <v>3717</v>
      </c>
      <c r="B3719" s="68" t="s">
        <v>102</v>
      </c>
      <c r="C3719" s="68" t="s">
        <v>793</v>
      </c>
      <c r="D3719" s="68" t="s">
        <v>2399</v>
      </c>
      <c r="E3719" s="68" t="str">
        <f t="shared" si="469"/>
        <v>AD</v>
      </c>
      <c r="F3719" s="69">
        <v>600000000000</v>
      </c>
      <c r="G3719" s="68">
        <f t="shared" si="470"/>
        <v>239</v>
      </c>
      <c r="H3719" s="68">
        <f t="shared" si="464"/>
        <v>32</v>
      </c>
      <c r="I3719" s="68" t="str">
        <f t="shared" si="465"/>
        <v>239_32_AD</v>
      </c>
      <c r="J3719" s="60">
        <v>30.3641182842284</v>
      </c>
      <c r="K3719" s="60">
        <v>29.964328003139901</v>
      </c>
      <c r="L3719" s="60">
        <v>36.2954934486186</v>
      </c>
      <c r="M3719" s="68">
        <v>33</v>
      </c>
      <c r="N3719" s="70">
        <f t="shared" si="466"/>
        <v>0.28865979381443296</v>
      </c>
      <c r="O3719" s="71">
        <v>2767812.03</v>
      </c>
      <c r="P3719" s="57">
        <f t="shared" si="467"/>
        <v>3.7479531001209314E-2</v>
      </c>
      <c r="Q3719" s="68">
        <v>28</v>
      </c>
      <c r="R3719" s="68">
        <v>38</v>
      </c>
      <c r="S3719" s="72">
        <f t="shared" si="468"/>
        <v>32.207979911995636</v>
      </c>
    </row>
    <row r="3720" spans="1:19" x14ac:dyDescent="0.25">
      <c r="A3720" s="68">
        <f t="shared" si="471"/>
        <v>3718</v>
      </c>
      <c r="B3720" s="68" t="s">
        <v>102</v>
      </c>
      <c r="C3720" s="68" t="s">
        <v>793</v>
      </c>
      <c r="D3720" s="68" t="s">
        <v>2860</v>
      </c>
      <c r="E3720" s="68" t="str">
        <f t="shared" si="469"/>
        <v>OP</v>
      </c>
      <c r="F3720" s="69">
        <v>600000000000</v>
      </c>
      <c r="G3720" s="68">
        <f t="shared" si="470"/>
        <v>239</v>
      </c>
      <c r="H3720" s="68">
        <f t="shared" si="464"/>
        <v>32</v>
      </c>
      <c r="I3720" s="68" t="str">
        <f t="shared" si="465"/>
        <v>239_32_OP</v>
      </c>
      <c r="J3720" s="60">
        <v>62.656332304096502</v>
      </c>
      <c r="K3720" s="60">
        <v>13.351311958797099</v>
      </c>
      <c r="L3720" s="60">
        <v>26.2589534259724</v>
      </c>
      <c r="M3720" s="68">
        <v>6</v>
      </c>
      <c r="N3720" s="70">
        <f t="shared" si="466"/>
        <v>4.1237113402061855E-2</v>
      </c>
      <c r="O3720" s="71">
        <v>3743176.1</v>
      </c>
      <c r="P3720" s="57">
        <f t="shared" si="467"/>
        <v>5.0687143188309573E-2</v>
      </c>
      <c r="Q3720" s="68">
        <v>4</v>
      </c>
      <c r="R3720" s="68">
        <v>7</v>
      </c>
      <c r="S3720" s="72">
        <f t="shared" si="468"/>
        <v>34.088865896288667</v>
      </c>
    </row>
    <row r="3721" spans="1:19" x14ac:dyDescent="0.25">
      <c r="A3721" s="68">
        <f t="shared" si="471"/>
        <v>3719</v>
      </c>
      <c r="B3721" s="68" t="s">
        <v>102</v>
      </c>
      <c r="C3721" s="68" t="s">
        <v>793</v>
      </c>
      <c r="D3721" s="68" t="s">
        <v>3088</v>
      </c>
      <c r="E3721" s="68" t="str">
        <f t="shared" si="469"/>
        <v>SERV</v>
      </c>
      <c r="F3721" s="69">
        <v>600000000000</v>
      </c>
      <c r="G3721" s="68">
        <f t="shared" si="470"/>
        <v>239</v>
      </c>
      <c r="H3721" s="68">
        <f t="shared" ref="H3721:H3784" si="472">IF(B3721&lt;&gt;B3720,1,IF(C3721&lt;&gt;C3720,H3720+1,H3720))</f>
        <v>32</v>
      </c>
      <c r="I3721" s="68" t="str">
        <f t="shared" si="465"/>
        <v>239_32_SERV</v>
      </c>
      <c r="J3721" s="60">
        <v>38.548315220644398</v>
      </c>
      <c r="K3721" s="60">
        <v>36.296869202941302</v>
      </c>
      <c r="L3721" s="60">
        <v>41.727272975836897</v>
      </c>
      <c r="M3721" s="68">
        <v>106</v>
      </c>
      <c r="N3721" s="70">
        <f t="shared" si="466"/>
        <v>0.60824742268041232</v>
      </c>
      <c r="O3721" s="71">
        <v>65119215.149999999</v>
      </c>
      <c r="P3721" s="57">
        <f t="shared" si="467"/>
        <v>0.88179313354196398</v>
      </c>
      <c r="Q3721" s="68">
        <v>59</v>
      </c>
      <c r="R3721" s="68">
        <v>132</v>
      </c>
      <c r="S3721" s="72">
        <f t="shared" si="468"/>
        <v>38.857485799807527</v>
      </c>
    </row>
    <row r="3722" spans="1:19" x14ac:dyDescent="0.25">
      <c r="A3722" s="68">
        <f t="shared" si="471"/>
        <v>3720</v>
      </c>
      <c r="B3722" s="68" t="s">
        <v>102</v>
      </c>
      <c r="C3722" s="68" t="s">
        <v>793</v>
      </c>
      <c r="D3722" s="68" t="s">
        <v>2893</v>
      </c>
      <c r="E3722" s="68" t="str">
        <f t="shared" si="469"/>
        <v>SOP</v>
      </c>
      <c r="F3722" s="69">
        <v>600000000000</v>
      </c>
      <c r="G3722" s="68">
        <f t="shared" si="470"/>
        <v>239</v>
      </c>
      <c r="H3722" s="68">
        <f t="shared" si="472"/>
        <v>32</v>
      </c>
      <c r="I3722" s="68" t="str">
        <f t="shared" si="465"/>
        <v>239_32_SOP</v>
      </c>
      <c r="J3722" s="60">
        <v>37.5597432573012</v>
      </c>
      <c r="K3722" s="60">
        <v>26.736655926029702</v>
      </c>
      <c r="L3722" s="60">
        <v>32.792008809185702</v>
      </c>
      <c r="M3722" s="68">
        <v>7</v>
      </c>
      <c r="N3722" s="70">
        <f t="shared" si="466"/>
        <v>6.1855670103092786E-2</v>
      </c>
      <c r="O3722" s="71">
        <v>2218427.054</v>
      </c>
      <c r="P3722" s="57">
        <f t="shared" si="467"/>
        <v>3.0040192268517042E-2</v>
      </c>
      <c r="Q3722" s="68">
        <v>6</v>
      </c>
      <c r="R3722" s="68">
        <v>7</v>
      </c>
      <c r="S3722" s="72">
        <f t="shared" si="468"/>
        <v>32.3628026641722</v>
      </c>
    </row>
    <row r="3723" spans="1:19" x14ac:dyDescent="0.25">
      <c r="A3723" s="68">
        <f t="shared" si="471"/>
        <v>3721</v>
      </c>
      <c r="B3723" s="68" t="s">
        <v>102</v>
      </c>
      <c r="C3723" s="68" t="s">
        <v>1584</v>
      </c>
      <c r="D3723" s="68" t="s">
        <v>2399</v>
      </c>
      <c r="E3723" s="68" t="str">
        <f t="shared" si="469"/>
        <v>AD</v>
      </c>
      <c r="F3723" s="69" t="s">
        <v>1583</v>
      </c>
      <c r="G3723" s="68">
        <f t="shared" si="470"/>
        <v>239</v>
      </c>
      <c r="H3723" s="68">
        <f t="shared" si="472"/>
        <v>33</v>
      </c>
      <c r="I3723" s="68" t="str">
        <f t="shared" si="465"/>
        <v>239_33_AD</v>
      </c>
      <c r="J3723" s="60">
        <v>27.107732457357901</v>
      </c>
      <c r="K3723" s="60">
        <v>37.5964132843391</v>
      </c>
      <c r="L3723" s="60">
        <v>11.413932424823701</v>
      </c>
      <c r="M3723" s="68">
        <v>20</v>
      </c>
      <c r="N3723" s="70">
        <f t="shared" si="466"/>
        <v>0.5</v>
      </c>
      <c r="O3723" s="71">
        <v>905896.01</v>
      </c>
      <c r="P3723" s="57">
        <f t="shared" si="467"/>
        <v>6.314845145906646E-2</v>
      </c>
      <c r="Q3723" s="68">
        <v>17</v>
      </c>
      <c r="R3723" s="68">
        <v>20</v>
      </c>
      <c r="S3723" s="72">
        <f t="shared" si="468"/>
        <v>25.372692722173568</v>
      </c>
    </row>
    <row r="3724" spans="1:19" x14ac:dyDescent="0.25">
      <c r="A3724" s="68">
        <f t="shared" si="471"/>
        <v>3722</v>
      </c>
      <c r="B3724" s="68" t="s">
        <v>102</v>
      </c>
      <c r="C3724" s="68" t="s">
        <v>1584</v>
      </c>
      <c r="D3724" s="68" t="s">
        <v>3088</v>
      </c>
      <c r="E3724" s="68" t="str">
        <f t="shared" si="469"/>
        <v>SERV</v>
      </c>
      <c r="F3724" s="69" t="s">
        <v>1583</v>
      </c>
      <c r="G3724" s="68">
        <f t="shared" si="470"/>
        <v>239</v>
      </c>
      <c r="H3724" s="68">
        <f t="shared" si="472"/>
        <v>33</v>
      </c>
      <c r="I3724" s="68" t="str">
        <f t="shared" si="465"/>
        <v>239_33_SERV</v>
      </c>
      <c r="J3724" s="60">
        <v>48.0080564021005</v>
      </c>
      <c r="K3724" s="60">
        <v>55.976854410695502</v>
      </c>
      <c r="L3724" s="60">
        <v>13.787518505307901</v>
      </c>
      <c r="M3724" s="68">
        <v>39</v>
      </c>
      <c r="N3724" s="70">
        <f t="shared" si="466"/>
        <v>0.5</v>
      </c>
      <c r="O3724" s="71">
        <v>13439602.4</v>
      </c>
      <c r="P3724" s="57">
        <f t="shared" si="467"/>
        <v>0.93685154854093355</v>
      </c>
      <c r="Q3724" s="68">
        <v>17</v>
      </c>
      <c r="R3724" s="68">
        <v>39</v>
      </c>
      <c r="S3724" s="72">
        <f t="shared" si="468"/>
        <v>39.25747643936797</v>
      </c>
    </row>
    <row r="3725" spans="1:19" x14ac:dyDescent="0.25">
      <c r="A3725" s="68">
        <f t="shared" si="471"/>
        <v>3723</v>
      </c>
      <c r="B3725" s="68" t="s">
        <v>102</v>
      </c>
      <c r="C3725" s="68" t="s">
        <v>1759</v>
      </c>
      <c r="D3725" s="68" t="s">
        <v>2399</v>
      </c>
      <c r="E3725" s="68" t="str">
        <f t="shared" si="469"/>
        <v>AD</v>
      </c>
      <c r="F3725" s="69">
        <v>6E+32</v>
      </c>
      <c r="G3725" s="68">
        <f t="shared" si="470"/>
        <v>239</v>
      </c>
      <c r="H3725" s="68">
        <f t="shared" si="472"/>
        <v>34</v>
      </c>
      <c r="I3725" s="68" t="str">
        <f t="shared" si="465"/>
        <v>239_34_AD</v>
      </c>
      <c r="J3725" s="60">
        <v>27.286207782152999</v>
      </c>
      <c r="K3725" s="60">
        <v>39.384414633209801</v>
      </c>
      <c r="L3725" s="60">
        <v>24.691569246298499</v>
      </c>
      <c r="M3725" s="68">
        <v>31</v>
      </c>
      <c r="N3725" s="70">
        <f t="shared" si="466"/>
        <v>0.39655172413793105</v>
      </c>
      <c r="O3725" s="71">
        <v>3067222.87</v>
      </c>
      <c r="P3725" s="57">
        <f t="shared" si="467"/>
        <v>7.2517425264522456E-2</v>
      </c>
      <c r="Q3725" s="68">
        <v>23</v>
      </c>
      <c r="R3725" s="68">
        <v>40</v>
      </c>
      <c r="S3725" s="72">
        <f t="shared" si="468"/>
        <v>30.454063887220432</v>
      </c>
    </row>
    <row r="3726" spans="1:19" x14ac:dyDescent="0.25">
      <c r="A3726" s="68">
        <f t="shared" si="471"/>
        <v>3724</v>
      </c>
      <c r="B3726" s="68" t="s">
        <v>102</v>
      </c>
      <c r="C3726" s="68" t="s">
        <v>1759</v>
      </c>
      <c r="D3726" s="68" t="s">
        <v>3088</v>
      </c>
      <c r="E3726" s="68" t="str">
        <f t="shared" si="469"/>
        <v>SERV</v>
      </c>
      <c r="F3726" s="69">
        <v>6E+32</v>
      </c>
      <c r="G3726" s="68">
        <f t="shared" si="470"/>
        <v>239</v>
      </c>
      <c r="H3726" s="68">
        <f t="shared" si="472"/>
        <v>34</v>
      </c>
      <c r="I3726" s="68" t="str">
        <f t="shared" si="465"/>
        <v>239_34_SERV</v>
      </c>
      <c r="J3726" s="60">
        <v>23.0910898355278</v>
      </c>
      <c r="K3726" s="60">
        <v>40.898937290878003</v>
      </c>
      <c r="L3726" s="60">
        <v>36.978612364595499</v>
      </c>
      <c r="M3726" s="68">
        <v>62</v>
      </c>
      <c r="N3726" s="70">
        <f t="shared" si="466"/>
        <v>0.53448275862068961</v>
      </c>
      <c r="O3726" s="71">
        <v>37006534.630000003</v>
      </c>
      <c r="P3726" s="57">
        <f t="shared" si="467"/>
        <v>0.87493433737013948</v>
      </c>
      <c r="Q3726" s="68">
        <v>31</v>
      </c>
      <c r="R3726" s="68">
        <v>73</v>
      </c>
      <c r="S3726" s="72">
        <f t="shared" si="468"/>
        <v>33.656213163667104</v>
      </c>
    </row>
    <row r="3727" spans="1:19" x14ac:dyDescent="0.25">
      <c r="A3727" s="68">
        <f t="shared" si="471"/>
        <v>3725</v>
      </c>
      <c r="B3727" s="68" t="s">
        <v>102</v>
      </c>
      <c r="C3727" s="68" t="s">
        <v>1759</v>
      </c>
      <c r="D3727" s="68" t="s">
        <v>2893</v>
      </c>
      <c r="E3727" s="68" t="str">
        <f t="shared" si="469"/>
        <v>SOP</v>
      </c>
      <c r="F3727" s="69">
        <v>6E+32</v>
      </c>
      <c r="G3727" s="68">
        <f t="shared" si="470"/>
        <v>239</v>
      </c>
      <c r="H3727" s="68">
        <f t="shared" si="472"/>
        <v>34</v>
      </c>
      <c r="I3727" s="68" t="str">
        <f t="shared" si="465"/>
        <v>239_34_SOP</v>
      </c>
      <c r="J3727" s="60">
        <v>35.9554923134828</v>
      </c>
      <c r="K3727" s="60">
        <v>43.229451619206301</v>
      </c>
      <c r="L3727" s="60">
        <v>46.771799898256397</v>
      </c>
      <c r="M3727" s="68">
        <v>6</v>
      </c>
      <c r="N3727" s="70">
        <f t="shared" si="466"/>
        <v>6.8965517241379309E-2</v>
      </c>
      <c r="O3727" s="71">
        <v>2222598.98</v>
      </c>
      <c r="P3727" s="57">
        <f t="shared" si="467"/>
        <v>5.2548237365338195E-2</v>
      </c>
      <c r="Q3727" s="68">
        <v>4</v>
      </c>
      <c r="R3727" s="68">
        <v>6</v>
      </c>
      <c r="S3727" s="72">
        <f t="shared" si="468"/>
        <v>41.985581276981833</v>
      </c>
    </row>
    <row r="3728" spans="1:19" x14ac:dyDescent="0.25">
      <c r="A3728" s="68">
        <f t="shared" si="471"/>
        <v>3726</v>
      </c>
      <c r="B3728" s="68" t="s">
        <v>102</v>
      </c>
      <c r="C3728" s="68" t="s">
        <v>1823</v>
      </c>
      <c r="D3728" s="68" t="s">
        <v>2399</v>
      </c>
      <c r="E3728" s="68" t="str">
        <f t="shared" si="469"/>
        <v>AD</v>
      </c>
      <c r="F3728" s="69">
        <v>60000000</v>
      </c>
      <c r="G3728" s="68">
        <f t="shared" si="470"/>
        <v>239</v>
      </c>
      <c r="H3728" s="68">
        <f t="shared" si="472"/>
        <v>35</v>
      </c>
      <c r="I3728" s="68" t="str">
        <f t="shared" si="465"/>
        <v>239_35_AD</v>
      </c>
      <c r="J3728" s="60">
        <v>29.5293233505312</v>
      </c>
      <c r="K3728" s="60">
        <v>40.199706874449099</v>
      </c>
      <c r="L3728" s="60">
        <v>9.5786587354329704</v>
      </c>
      <c r="M3728" s="68">
        <v>90</v>
      </c>
      <c r="N3728" s="70">
        <f t="shared" si="466"/>
        <v>0.44827586206896552</v>
      </c>
      <c r="O3728" s="71">
        <v>5959807.2679999899</v>
      </c>
      <c r="P3728" s="57">
        <f t="shared" si="467"/>
        <v>0.12751890884397118</v>
      </c>
      <c r="Q3728" s="68">
        <v>52</v>
      </c>
      <c r="R3728" s="68">
        <v>90</v>
      </c>
      <c r="S3728" s="72">
        <f t="shared" si="468"/>
        <v>26.435896320137758</v>
      </c>
    </row>
    <row r="3729" spans="1:19" x14ac:dyDescent="0.25">
      <c r="A3729" s="68">
        <f t="shared" si="471"/>
        <v>3727</v>
      </c>
      <c r="B3729" s="68" t="s">
        <v>102</v>
      </c>
      <c r="C3729" s="68" t="s">
        <v>1823</v>
      </c>
      <c r="D3729" s="68" t="s">
        <v>2456</v>
      </c>
      <c r="E3729" s="68" t="str">
        <f t="shared" si="469"/>
        <v>AR</v>
      </c>
      <c r="F3729" s="69">
        <v>60000000</v>
      </c>
      <c r="G3729" s="68">
        <f t="shared" si="470"/>
        <v>239</v>
      </c>
      <c r="H3729" s="68">
        <f t="shared" si="472"/>
        <v>35</v>
      </c>
      <c r="I3729" s="68" t="str">
        <f t="shared" si="465"/>
        <v>239_35_AR</v>
      </c>
      <c r="J3729" s="60">
        <v>60.960696442721897</v>
      </c>
      <c r="K3729" s="60">
        <v>38.628139199521101</v>
      </c>
      <c r="L3729" s="60">
        <v>11.714546774532099</v>
      </c>
      <c r="M3729" s="68">
        <v>4</v>
      </c>
      <c r="N3729" s="70">
        <f t="shared" si="466"/>
        <v>2.5862068965517241E-2</v>
      </c>
      <c r="O3729" s="71">
        <v>198764.14</v>
      </c>
      <c r="P3729" s="57">
        <f t="shared" si="467"/>
        <v>4.2528533407785981E-3</v>
      </c>
      <c r="Q3729" s="68">
        <v>3</v>
      </c>
      <c r="R3729" s="68">
        <v>4</v>
      </c>
      <c r="S3729" s="72">
        <f t="shared" si="468"/>
        <v>37.101127472258362</v>
      </c>
    </row>
    <row r="3730" spans="1:19" x14ac:dyDescent="0.25">
      <c r="A3730" s="68">
        <f t="shared" si="471"/>
        <v>3728</v>
      </c>
      <c r="B3730" s="68" t="s">
        <v>102</v>
      </c>
      <c r="C3730" s="68" t="s">
        <v>1823</v>
      </c>
      <c r="D3730" s="68" t="s">
        <v>3088</v>
      </c>
      <c r="E3730" s="68" t="str">
        <f t="shared" si="469"/>
        <v>SERV</v>
      </c>
      <c r="F3730" s="69">
        <v>60000000</v>
      </c>
      <c r="G3730" s="68">
        <f t="shared" si="470"/>
        <v>239</v>
      </c>
      <c r="H3730" s="68">
        <f t="shared" si="472"/>
        <v>35</v>
      </c>
      <c r="I3730" s="68" t="str">
        <f t="shared" si="465"/>
        <v>239_35_SERV</v>
      </c>
      <c r="J3730" s="60">
        <v>31.461622567093499</v>
      </c>
      <c r="K3730" s="60">
        <v>50.589754414802002</v>
      </c>
      <c r="L3730" s="60">
        <v>19.758788648583899</v>
      </c>
      <c r="M3730" s="68">
        <v>120</v>
      </c>
      <c r="N3730" s="70">
        <f t="shared" si="466"/>
        <v>0.48275862068965519</v>
      </c>
      <c r="O3730" s="71">
        <v>38432731.1639999</v>
      </c>
      <c r="P3730" s="57">
        <f t="shared" si="467"/>
        <v>0.82232523998575746</v>
      </c>
      <c r="Q3730" s="68">
        <v>56</v>
      </c>
      <c r="R3730" s="68">
        <v>136</v>
      </c>
      <c r="S3730" s="72">
        <f t="shared" si="468"/>
        <v>33.936721876826468</v>
      </c>
    </row>
    <row r="3731" spans="1:19" x14ac:dyDescent="0.25">
      <c r="A3731" s="68">
        <f t="shared" si="471"/>
        <v>3729</v>
      </c>
      <c r="B3731" s="68" t="s">
        <v>102</v>
      </c>
      <c r="C3731" s="68" t="s">
        <v>1823</v>
      </c>
      <c r="D3731" s="68" t="s">
        <v>2893</v>
      </c>
      <c r="E3731" s="68" t="str">
        <f t="shared" si="469"/>
        <v>SOP</v>
      </c>
      <c r="F3731" s="69">
        <v>60000000</v>
      </c>
      <c r="G3731" s="68">
        <f t="shared" si="470"/>
        <v>239</v>
      </c>
      <c r="H3731" s="68">
        <f t="shared" si="472"/>
        <v>35</v>
      </c>
      <c r="I3731" s="68" t="str">
        <f t="shared" si="465"/>
        <v>239_35_SOP</v>
      </c>
      <c r="J3731" s="60">
        <v>41.767199211947698</v>
      </c>
      <c r="K3731" s="60">
        <v>35.369087890997697</v>
      </c>
      <c r="L3731" s="60">
        <v>38.855322236101301</v>
      </c>
      <c r="M3731" s="68">
        <v>6</v>
      </c>
      <c r="N3731" s="70">
        <f t="shared" si="466"/>
        <v>4.3103448275862072E-2</v>
      </c>
      <c r="O3731" s="71">
        <v>2145352.58</v>
      </c>
      <c r="P3731" s="57">
        <f t="shared" si="467"/>
        <v>4.5902997829492705E-2</v>
      </c>
      <c r="Q3731" s="68">
        <v>5</v>
      </c>
      <c r="R3731" s="68">
        <v>6</v>
      </c>
      <c r="S3731" s="72">
        <f t="shared" si="468"/>
        <v>38.663869779682237</v>
      </c>
    </row>
    <row r="3732" spans="1:19" x14ac:dyDescent="0.25">
      <c r="A3732" s="68">
        <f t="shared" si="471"/>
        <v>3730</v>
      </c>
      <c r="B3732" s="68" t="s">
        <v>1723</v>
      </c>
      <c r="C3732" s="68" t="s">
        <v>1724</v>
      </c>
      <c r="D3732" s="68" t="s">
        <v>2399</v>
      </c>
      <c r="E3732" s="68" t="str">
        <f t="shared" si="469"/>
        <v>AD</v>
      </c>
      <c r="F3732" s="68" t="s">
        <v>1722</v>
      </c>
      <c r="G3732" s="68">
        <f t="shared" si="470"/>
        <v>240</v>
      </c>
      <c r="H3732" s="68">
        <f t="shared" si="472"/>
        <v>1</v>
      </c>
      <c r="I3732" s="68" t="str">
        <f t="shared" si="465"/>
        <v>240_1_AD</v>
      </c>
      <c r="J3732" s="60">
        <v>31.9349262118747</v>
      </c>
      <c r="K3732" s="60">
        <v>40.940031857180998</v>
      </c>
      <c r="L3732" s="60">
        <v>46.654664239401498</v>
      </c>
      <c r="M3732" s="68">
        <v>64</v>
      </c>
      <c r="N3732" s="70">
        <f t="shared" si="466"/>
        <v>5.2680221811460259E-2</v>
      </c>
      <c r="O3732" s="71">
        <v>79354046.760000005</v>
      </c>
      <c r="P3732" s="57">
        <f t="shared" si="467"/>
        <v>3.7056772247784308E-3</v>
      </c>
      <c r="Q3732" s="68">
        <v>57</v>
      </c>
      <c r="R3732" s="68">
        <v>79</v>
      </c>
      <c r="S3732" s="72">
        <f t="shared" si="468"/>
        <v>39.843207436152397</v>
      </c>
    </row>
    <row r="3733" spans="1:19" x14ac:dyDescent="0.25">
      <c r="A3733" s="68">
        <f t="shared" si="471"/>
        <v>3731</v>
      </c>
      <c r="B3733" s="68" t="s">
        <v>1723</v>
      </c>
      <c r="C3733" s="68" t="s">
        <v>1724</v>
      </c>
      <c r="D3733" s="68" t="s">
        <v>2860</v>
      </c>
      <c r="E3733" s="68" t="str">
        <f t="shared" si="469"/>
        <v>OP</v>
      </c>
      <c r="F3733" s="68" t="s">
        <v>1722</v>
      </c>
      <c r="G3733" s="68">
        <f t="shared" si="470"/>
        <v>240</v>
      </c>
      <c r="H3733" s="68">
        <f t="shared" si="472"/>
        <v>1</v>
      </c>
      <c r="I3733" s="68" t="str">
        <f t="shared" si="465"/>
        <v>240_1_OP</v>
      </c>
      <c r="J3733" s="60">
        <v>29.395081945118999</v>
      </c>
      <c r="K3733" s="60">
        <v>59.111256921798898</v>
      </c>
      <c r="L3733" s="60">
        <v>29.832779938081899</v>
      </c>
      <c r="M3733" s="68">
        <v>11</v>
      </c>
      <c r="N3733" s="70">
        <f t="shared" si="466"/>
        <v>9.242144177449169E-3</v>
      </c>
      <c r="O3733" s="71">
        <v>104601489.84999999</v>
      </c>
      <c r="P3733" s="57">
        <f t="shared" si="467"/>
        <v>4.8846829423502625E-3</v>
      </c>
      <c r="Q3733" s="68">
        <v>10</v>
      </c>
      <c r="R3733" s="68">
        <v>11</v>
      </c>
      <c r="S3733" s="72">
        <f t="shared" si="468"/>
        <v>39.446372934999935</v>
      </c>
    </row>
    <row r="3734" spans="1:19" x14ac:dyDescent="0.25">
      <c r="A3734" s="68">
        <f t="shared" si="471"/>
        <v>3732</v>
      </c>
      <c r="B3734" s="68" t="s">
        <v>1723</v>
      </c>
      <c r="C3734" s="68" t="s">
        <v>1724</v>
      </c>
      <c r="D3734" s="68" t="s">
        <v>3088</v>
      </c>
      <c r="E3734" s="68" t="str">
        <f t="shared" si="469"/>
        <v>SERV</v>
      </c>
      <c r="F3734" s="68" t="s">
        <v>1722</v>
      </c>
      <c r="G3734" s="68">
        <f t="shared" si="470"/>
        <v>240</v>
      </c>
      <c r="H3734" s="68">
        <f t="shared" si="472"/>
        <v>1</v>
      </c>
      <c r="I3734" s="68" t="str">
        <f t="shared" si="465"/>
        <v>240_1_SERV</v>
      </c>
      <c r="J3734" s="60">
        <v>15.1963592585416</v>
      </c>
      <c r="K3734" s="60">
        <v>46.152471960225597</v>
      </c>
      <c r="L3734" s="60">
        <v>76.645076291542594</v>
      </c>
      <c r="M3734" s="68">
        <v>1553</v>
      </c>
      <c r="N3734" s="70">
        <f t="shared" si="466"/>
        <v>0.93068391866913125</v>
      </c>
      <c r="O3734" s="71">
        <v>21205831410.747898</v>
      </c>
      <c r="P3734" s="57">
        <f t="shared" si="467"/>
        <v>0.99027043609967924</v>
      </c>
      <c r="Q3734" s="68">
        <v>1007</v>
      </c>
      <c r="R3734" s="68">
        <v>1584</v>
      </c>
      <c r="S3734" s="72">
        <f t="shared" si="468"/>
        <v>45.997969170103261</v>
      </c>
    </row>
    <row r="3735" spans="1:19" x14ac:dyDescent="0.25">
      <c r="A3735" s="68">
        <f t="shared" si="471"/>
        <v>3733</v>
      </c>
      <c r="B3735" s="68" t="s">
        <v>1723</v>
      </c>
      <c r="C3735" s="68" t="s">
        <v>1724</v>
      </c>
      <c r="D3735" s="68" t="s">
        <v>2893</v>
      </c>
      <c r="E3735" s="68" t="str">
        <f t="shared" si="469"/>
        <v>SOP</v>
      </c>
      <c r="F3735" s="68" t="s">
        <v>1722</v>
      </c>
      <c r="G3735" s="68">
        <f t="shared" si="470"/>
        <v>240</v>
      </c>
      <c r="H3735" s="68">
        <f t="shared" si="472"/>
        <v>1</v>
      </c>
      <c r="I3735" s="68" t="str">
        <f t="shared" si="465"/>
        <v>240_1_SOP</v>
      </c>
      <c r="J3735" s="60">
        <v>28.3003571247873</v>
      </c>
      <c r="K3735" s="60">
        <v>54.786304028844803</v>
      </c>
      <c r="L3735" s="60">
        <v>31.5905291719397</v>
      </c>
      <c r="M3735" s="68">
        <v>9</v>
      </c>
      <c r="N3735" s="70">
        <f t="shared" si="466"/>
        <v>7.3937153419593345E-3</v>
      </c>
      <c r="O3735" s="71">
        <v>24395116.149999999</v>
      </c>
      <c r="P3735" s="57">
        <f t="shared" si="467"/>
        <v>1.1392037331919361E-3</v>
      </c>
      <c r="Q3735" s="68">
        <v>8</v>
      </c>
      <c r="R3735" s="68">
        <v>9</v>
      </c>
      <c r="S3735" s="72">
        <f t="shared" si="468"/>
        <v>38.22573010852394</v>
      </c>
    </row>
    <row r="3736" spans="1:19" x14ac:dyDescent="0.25">
      <c r="A3736" s="68">
        <f t="shared" si="471"/>
        <v>3734</v>
      </c>
      <c r="B3736" s="68" t="s">
        <v>353</v>
      </c>
      <c r="C3736" s="68" t="s">
        <v>354</v>
      </c>
      <c r="D3736" s="68" t="s">
        <v>2399</v>
      </c>
      <c r="E3736" s="68" t="str">
        <f t="shared" si="469"/>
        <v>AD</v>
      </c>
      <c r="F3736" s="68" t="s">
        <v>352</v>
      </c>
      <c r="G3736" s="68">
        <f t="shared" si="470"/>
        <v>241</v>
      </c>
      <c r="H3736" s="68">
        <f t="shared" si="472"/>
        <v>1</v>
      </c>
      <c r="I3736" s="68" t="str">
        <f t="shared" si="465"/>
        <v>241_1_AD</v>
      </c>
      <c r="J3736" s="60">
        <v>35.226862061152303</v>
      </c>
      <c r="K3736" s="60">
        <v>79.380261825855101</v>
      </c>
      <c r="L3736" s="60">
        <v>62.539826406618801</v>
      </c>
      <c r="M3736" s="68">
        <v>67</v>
      </c>
      <c r="N3736" s="70">
        <f t="shared" si="466"/>
        <v>0.32298136645962733</v>
      </c>
      <c r="O3736" s="71">
        <v>51634227.002999999</v>
      </c>
      <c r="P3736" s="57">
        <f t="shared" si="467"/>
        <v>0.1383469428421728</v>
      </c>
      <c r="Q3736" s="68">
        <v>52</v>
      </c>
      <c r="R3736" s="68">
        <v>77</v>
      </c>
      <c r="S3736" s="72">
        <f t="shared" si="468"/>
        <v>59.04898343120874</v>
      </c>
    </row>
    <row r="3737" spans="1:19" x14ac:dyDescent="0.25">
      <c r="A3737" s="68">
        <f t="shared" si="471"/>
        <v>3735</v>
      </c>
      <c r="B3737" s="68" t="s">
        <v>353</v>
      </c>
      <c r="C3737" s="68" t="s">
        <v>354</v>
      </c>
      <c r="D3737" s="68" t="s">
        <v>2456</v>
      </c>
      <c r="E3737" s="68" t="str">
        <f t="shared" si="469"/>
        <v>AR</v>
      </c>
      <c r="F3737" s="68" t="s">
        <v>352</v>
      </c>
      <c r="G3737" s="68">
        <f t="shared" si="470"/>
        <v>241</v>
      </c>
      <c r="H3737" s="68">
        <f t="shared" si="472"/>
        <v>1</v>
      </c>
      <c r="I3737" s="68" t="str">
        <f t="shared" si="465"/>
        <v>241_1_AR</v>
      </c>
      <c r="J3737" s="60">
        <v>60.725686406409899</v>
      </c>
      <c r="K3737" s="60">
        <v>32.369952307100199</v>
      </c>
      <c r="L3737" s="60">
        <v>19.036138508614702</v>
      </c>
      <c r="M3737" s="68">
        <v>7</v>
      </c>
      <c r="N3737" s="70">
        <f t="shared" si="466"/>
        <v>3.1055900621118012E-2</v>
      </c>
      <c r="O3737" s="71">
        <v>6062534.68899999</v>
      </c>
      <c r="P3737" s="57">
        <f t="shared" si="467"/>
        <v>1.6243743516273428E-2</v>
      </c>
      <c r="Q3737" s="68">
        <v>5</v>
      </c>
      <c r="R3737" s="68">
        <v>8</v>
      </c>
      <c r="S3737" s="72">
        <f t="shared" si="468"/>
        <v>37.377259074041596</v>
      </c>
    </row>
    <row r="3738" spans="1:19" x14ac:dyDescent="0.25">
      <c r="A3738" s="68">
        <f t="shared" si="471"/>
        <v>3736</v>
      </c>
      <c r="B3738" s="68" t="s">
        <v>353</v>
      </c>
      <c r="C3738" s="68" t="s">
        <v>354</v>
      </c>
      <c r="D3738" s="68" t="s">
        <v>3088</v>
      </c>
      <c r="E3738" s="68" t="str">
        <f t="shared" si="469"/>
        <v>SERV</v>
      </c>
      <c r="F3738" s="68" t="s">
        <v>352</v>
      </c>
      <c r="G3738" s="68">
        <f t="shared" si="470"/>
        <v>241</v>
      </c>
      <c r="H3738" s="68">
        <f t="shared" si="472"/>
        <v>1</v>
      </c>
      <c r="I3738" s="68" t="str">
        <f t="shared" si="465"/>
        <v>241_1_SERV</v>
      </c>
      <c r="J3738" s="60">
        <v>23.097053665319201</v>
      </c>
      <c r="K3738" s="60">
        <v>80.485024483084004</v>
      </c>
      <c r="L3738" s="60">
        <v>69.138534634841307</v>
      </c>
      <c r="M3738" s="68">
        <v>168</v>
      </c>
      <c r="N3738" s="70">
        <f t="shared" si="466"/>
        <v>0.64596273291925466</v>
      </c>
      <c r="O3738" s="71">
        <v>315525992.220999</v>
      </c>
      <c r="P3738" s="57">
        <f t="shared" si="467"/>
        <v>0.84540931364155381</v>
      </c>
      <c r="Q3738" s="68">
        <v>104</v>
      </c>
      <c r="R3738" s="68">
        <v>190</v>
      </c>
      <c r="S3738" s="72">
        <f t="shared" si="468"/>
        <v>57.573537594414837</v>
      </c>
    </row>
    <row r="3739" spans="1:19" x14ac:dyDescent="0.25">
      <c r="A3739" s="68">
        <f t="shared" si="471"/>
        <v>3737</v>
      </c>
      <c r="B3739" s="68" t="s">
        <v>261</v>
      </c>
      <c r="C3739" s="68" t="s">
        <v>262</v>
      </c>
      <c r="D3739" s="68" t="s">
        <v>2399</v>
      </c>
      <c r="E3739" s="68" t="str">
        <f t="shared" si="469"/>
        <v>AD</v>
      </c>
      <c r="F3739" s="68" t="s">
        <v>260</v>
      </c>
      <c r="G3739" s="68">
        <f t="shared" si="470"/>
        <v>242</v>
      </c>
      <c r="H3739" s="68">
        <f t="shared" si="472"/>
        <v>1</v>
      </c>
      <c r="I3739" s="68" t="str">
        <f t="shared" si="465"/>
        <v>242_1_AD</v>
      </c>
      <c r="J3739" s="60">
        <v>22.864860185069698</v>
      </c>
      <c r="K3739" s="60">
        <v>57.435887400459897</v>
      </c>
      <c r="L3739" s="60">
        <v>58.546387800295101</v>
      </c>
      <c r="M3739" s="68">
        <v>138</v>
      </c>
      <c r="N3739" s="70">
        <f t="shared" si="466"/>
        <v>0.23103448275862068</v>
      </c>
      <c r="O3739" s="71">
        <v>268814364.16949499</v>
      </c>
      <c r="P3739" s="57">
        <f t="shared" si="467"/>
        <v>0.3441636938792364</v>
      </c>
      <c r="Q3739" s="68">
        <v>67</v>
      </c>
      <c r="R3739" s="68">
        <v>143</v>
      </c>
      <c r="S3739" s="72">
        <f t="shared" si="468"/>
        <v>46.282378461941562</v>
      </c>
    </row>
    <row r="3740" spans="1:19" x14ac:dyDescent="0.25">
      <c r="A3740" s="68">
        <f t="shared" si="471"/>
        <v>3738</v>
      </c>
      <c r="B3740" s="68" t="s">
        <v>261</v>
      </c>
      <c r="C3740" s="68" t="s">
        <v>262</v>
      </c>
      <c r="D3740" s="68" t="s">
        <v>3088</v>
      </c>
      <c r="E3740" s="68" t="str">
        <f t="shared" si="469"/>
        <v>SERV</v>
      </c>
      <c r="F3740" s="68" t="s">
        <v>260</v>
      </c>
      <c r="G3740" s="68">
        <f t="shared" si="470"/>
        <v>242</v>
      </c>
      <c r="H3740" s="68">
        <f t="shared" si="472"/>
        <v>1</v>
      </c>
      <c r="I3740" s="68" t="str">
        <f t="shared" si="465"/>
        <v>242_1_SERV</v>
      </c>
      <c r="J3740" s="60">
        <v>14.2143108807927</v>
      </c>
      <c r="K3740" s="60">
        <v>62.458414624644803</v>
      </c>
      <c r="L3740" s="60">
        <v>62.427758974784602</v>
      </c>
      <c r="M3740" s="68">
        <v>392</v>
      </c>
      <c r="N3740" s="70">
        <f t="shared" si="466"/>
        <v>0.76896551724137929</v>
      </c>
      <c r="O3740" s="71">
        <v>512251067.63</v>
      </c>
      <c r="P3740" s="57">
        <f t="shared" si="467"/>
        <v>0.6558363061207636</v>
      </c>
      <c r="Q3740" s="68">
        <v>223</v>
      </c>
      <c r="R3740" s="68">
        <v>435</v>
      </c>
      <c r="S3740" s="72">
        <f t="shared" si="468"/>
        <v>46.366828160074029</v>
      </c>
    </row>
    <row r="3741" spans="1:19" x14ac:dyDescent="0.25">
      <c r="A3741" s="68">
        <f t="shared" si="471"/>
        <v>3739</v>
      </c>
      <c r="B3741" s="68" t="s">
        <v>1445</v>
      </c>
      <c r="C3741" s="68" t="s">
        <v>1446</v>
      </c>
      <c r="D3741" s="68" t="s">
        <v>2399</v>
      </c>
      <c r="E3741" s="68" t="str">
        <f t="shared" si="469"/>
        <v>AD</v>
      </c>
      <c r="F3741" s="68" t="s">
        <v>1444</v>
      </c>
      <c r="G3741" s="68">
        <f t="shared" si="470"/>
        <v>243</v>
      </c>
      <c r="H3741" s="68">
        <f t="shared" si="472"/>
        <v>1</v>
      </c>
      <c r="I3741" s="68" t="str">
        <f t="shared" si="465"/>
        <v>243_1_AD</v>
      </c>
      <c r="J3741" s="60">
        <v>20.011494688105898</v>
      </c>
      <c r="K3741" s="60">
        <v>35.004678753367003</v>
      </c>
      <c r="L3741" s="60">
        <v>59.650883475007802</v>
      </c>
      <c r="M3741" s="68">
        <v>531</v>
      </c>
      <c r="N3741" s="70">
        <f t="shared" si="466"/>
        <v>0.36919831223628691</v>
      </c>
      <c r="O3741" s="71">
        <v>342235799.36073899</v>
      </c>
      <c r="P3741" s="57">
        <f t="shared" si="467"/>
        <v>0.23032791525975374</v>
      </c>
      <c r="Q3741" s="68">
        <v>350</v>
      </c>
      <c r="R3741" s="68">
        <v>736</v>
      </c>
      <c r="S3741" s="72">
        <f t="shared" si="468"/>
        <v>38.222352305493565</v>
      </c>
    </row>
    <row r="3742" spans="1:19" x14ac:dyDescent="0.25">
      <c r="A3742" s="68">
        <f t="shared" si="471"/>
        <v>3740</v>
      </c>
      <c r="B3742" s="68" t="s">
        <v>1445</v>
      </c>
      <c r="C3742" s="68" t="s">
        <v>1446</v>
      </c>
      <c r="D3742" s="68" t="s">
        <v>2860</v>
      </c>
      <c r="E3742" s="68" t="str">
        <f t="shared" si="469"/>
        <v>OP</v>
      </c>
      <c r="F3742" s="68" t="s">
        <v>1444</v>
      </c>
      <c r="G3742" s="68">
        <f t="shared" si="470"/>
        <v>243</v>
      </c>
      <c r="H3742" s="68">
        <f t="shared" si="472"/>
        <v>1</v>
      </c>
      <c r="I3742" s="68" t="str">
        <f t="shared" si="465"/>
        <v>243_1_OP</v>
      </c>
      <c r="J3742" s="60">
        <v>46.142215903860603</v>
      </c>
      <c r="K3742" s="60">
        <v>29.444629002230901</v>
      </c>
      <c r="L3742" s="60">
        <v>15.1663868289888</v>
      </c>
      <c r="M3742" s="68">
        <v>49</v>
      </c>
      <c r="N3742" s="70">
        <f t="shared" si="466"/>
        <v>2.5316455696202531E-2</v>
      </c>
      <c r="O3742" s="71">
        <v>101385323.206</v>
      </c>
      <c r="P3742" s="57">
        <f t="shared" si="467"/>
        <v>6.823327710190806E-2</v>
      </c>
      <c r="Q3742" s="68">
        <v>24</v>
      </c>
      <c r="R3742" s="68">
        <v>49</v>
      </c>
      <c r="S3742" s="72">
        <f t="shared" si="468"/>
        <v>30.251077245026767</v>
      </c>
    </row>
    <row r="3743" spans="1:19" x14ac:dyDescent="0.25">
      <c r="A3743" s="68">
        <f t="shared" si="471"/>
        <v>3741</v>
      </c>
      <c r="B3743" s="68" t="s">
        <v>1445</v>
      </c>
      <c r="C3743" s="68" t="s">
        <v>1446</v>
      </c>
      <c r="D3743" s="68" t="s">
        <v>3088</v>
      </c>
      <c r="E3743" s="68" t="str">
        <f t="shared" si="469"/>
        <v>SERV</v>
      </c>
      <c r="F3743" s="68" t="s">
        <v>1444</v>
      </c>
      <c r="G3743" s="68">
        <f t="shared" si="470"/>
        <v>243</v>
      </c>
      <c r="H3743" s="68">
        <f t="shared" si="472"/>
        <v>1</v>
      </c>
      <c r="I3743" s="68" t="str">
        <f t="shared" si="465"/>
        <v>243_1_SERV</v>
      </c>
      <c r="J3743" s="60">
        <v>13.544317463485701</v>
      </c>
      <c r="K3743" s="60">
        <v>36.364962451812097</v>
      </c>
      <c r="L3743" s="60">
        <v>50.270647079845297</v>
      </c>
      <c r="M3743" s="68">
        <v>1186</v>
      </c>
      <c r="N3743" s="70">
        <f t="shared" si="466"/>
        <v>0.58122362869198307</v>
      </c>
      <c r="O3743" s="71">
        <v>910624457.72905302</v>
      </c>
      <c r="P3743" s="57">
        <f t="shared" si="467"/>
        <v>0.61285883395323715</v>
      </c>
      <c r="Q3743" s="68">
        <v>551</v>
      </c>
      <c r="R3743" s="68">
        <v>1205</v>
      </c>
      <c r="S3743" s="72">
        <f t="shared" si="468"/>
        <v>33.393308998381031</v>
      </c>
    </row>
    <row r="3744" spans="1:19" x14ac:dyDescent="0.25">
      <c r="A3744" s="68">
        <f t="shared" si="471"/>
        <v>3742</v>
      </c>
      <c r="B3744" s="68" t="s">
        <v>1445</v>
      </c>
      <c r="C3744" s="68" t="s">
        <v>1446</v>
      </c>
      <c r="D3744" s="68" t="s">
        <v>2893</v>
      </c>
      <c r="E3744" s="68" t="str">
        <f t="shared" si="469"/>
        <v>SOP</v>
      </c>
      <c r="F3744" s="68" t="s">
        <v>1444</v>
      </c>
      <c r="G3744" s="68">
        <f t="shared" si="470"/>
        <v>243</v>
      </c>
      <c r="H3744" s="68">
        <f t="shared" si="472"/>
        <v>1</v>
      </c>
      <c r="I3744" s="68" t="str">
        <f t="shared" si="465"/>
        <v>243_1_SOP</v>
      </c>
      <c r="J3744" s="60">
        <v>28.1789874703999</v>
      </c>
      <c r="K3744" s="60">
        <v>32.08821170713</v>
      </c>
      <c r="L3744" s="60">
        <v>16.8375768164506</v>
      </c>
      <c r="M3744" s="68">
        <v>48</v>
      </c>
      <c r="N3744" s="70">
        <f t="shared" si="466"/>
        <v>2.4261603375527425E-2</v>
      </c>
      <c r="O3744" s="71">
        <v>131617733.20999999</v>
      </c>
      <c r="P3744" s="57">
        <f t="shared" si="467"/>
        <v>8.8579973685100968E-2</v>
      </c>
      <c r="Q3744" s="68">
        <v>23</v>
      </c>
      <c r="R3744" s="68">
        <v>48</v>
      </c>
      <c r="S3744" s="72">
        <f t="shared" si="468"/>
        <v>25.7015919979935</v>
      </c>
    </row>
    <row r="3745" spans="1:19" x14ac:dyDescent="0.25">
      <c r="A3745" s="68">
        <f t="shared" si="471"/>
        <v>3743</v>
      </c>
      <c r="B3745" s="68" t="s">
        <v>2305</v>
      </c>
      <c r="C3745" s="68" t="s">
        <v>2306</v>
      </c>
      <c r="D3745" s="68" t="s">
        <v>2399</v>
      </c>
      <c r="E3745" s="68" t="str">
        <f t="shared" si="469"/>
        <v>AD</v>
      </c>
      <c r="F3745" s="68" t="s">
        <v>2304</v>
      </c>
      <c r="G3745" s="68">
        <f t="shared" si="470"/>
        <v>244</v>
      </c>
      <c r="H3745" s="68">
        <f t="shared" si="472"/>
        <v>1</v>
      </c>
      <c r="I3745" s="68" t="str">
        <f t="shared" si="465"/>
        <v>244_1_AD</v>
      </c>
      <c r="J3745" s="60">
        <v>30.114276535648202</v>
      </c>
      <c r="K3745" s="60">
        <v>40.757932306337302</v>
      </c>
      <c r="L3745" s="60">
        <v>13.036349063610899</v>
      </c>
      <c r="M3745" s="68">
        <v>19</v>
      </c>
      <c r="N3745" s="70">
        <f t="shared" si="466"/>
        <v>0.1484375</v>
      </c>
      <c r="O3745" s="71">
        <v>1849801.16</v>
      </c>
      <c r="P3745" s="57">
        <f t="shared" si="467"/>
        <v>8.1019715124427655E-2</v>
      </c>
      <c r="Q3745" s="68">
        <v>19</v>
      </c>
      <c r="R3745" s="68">
        <v>19</v>
      </c>
      <c r="S3745" s="72">
        <f t="shared" si="468"/>
        <v>27.969519301865464</v>
      </c>
    </row>
    <row r="3746" spans="1:19" x14ac:dyDescent="0.25">
      <c r="A3746" s="68">
        <f t="shared" si="471"/>
        <v>3744</v>
      </c>
      <c r="B3746" s="68" t="s">
        <v>2305</v>
      </c>
      <c r="C3746" s="68" t="s">
        <v>2306</v>
      </c>
      <c r="D3746" s="68" t="s">
        <v>2456</v>
      </c>
      <c r="E3746" s="68" t="str">
        <f t="shared" si="469"/>
        <v>AR</v>
      </c>
      <c r="F3746" s="68" t="s">
        <v>2304</v>
      </c>
      <c r="G3746" s="68">
        <f t="shared" si="470"/>
        <v>244</v>
      </c>
      <c r="H3746" s="68">
        <f t="shared" si="472"/>
        <v>1</v>
      </c>
      <c r="I3746" s="68" t="str">
        <f t="shared" si="465"/>
        <v>244_1_AR</v>
      </c>
      <c r="J3746" s="60">
        <v>73.742747453887304</v>
      </c>
      <c r="K3746" s="60">
        <v>33.371425461866998</v>
      </c>
      <c r="L3746" s="60">
        <v>17.5718201617982</v>
      </c>
      <c r="M3746" s="68">
        <v>2</v>
      </c>
      <c r="N3746" s="70">
        <f t="shared" si="466"/>
        <v>1.5625E-2</v>
      </c>
      <c r="O3746" s="71">
        <v>266906.99</v>
      </c>
      <c r="P3746" s="57">
        <f t="shared" si="467"/>
        <v>1.1690298807315301E-2</v>
      </c>
      <c r="Q3746" s="68">
        <v>2</v>
      </c>
      <c r="R3746" s="68">
        <v>3</v>
      </c>
      <c r="S3746" s="72">
        <f t="shared" si="468"/>
        <v>41.561997692517501</v>
      </c>
    </row>
    <row r="3747" spans="1:19" x14ac:dyDescent="0.25">
      <c r="A3747" s="68">
        <f t="shared" si="471"/>
        <v>3745</v>
      </c>
      <c r="B3747" s="68" t="s">
        <v>2305</v>
      </c>
      <c r="C3747" s="68" t="s">
        <v>2306</v>
      </c>
      <c r="D3747" s="68" t="s">
        <v>3088</v>
      </c>
      <c r="E3747" s="68" t="str">
        <f t="shared" si="469"/>
        <v>SERV</v>
      </c>
      <c r="F3747" s="68" t="s">
        <v>2304</v>
      </c>
      <c r="G3747" s="68">
        <f t="shared" si="470"/>
        <v>244</v>
      </c>
      <c r="H3747" s="68">
        <f t="shared" si="472"/>
        <v>1</v>
      </c>
      <c r="I3747" s="68" t="str">
        <f t="shared" si="465"/>
        <v>244_1_SERV</v>
      </c>
      <c r="J3747" s="60">
        <v>15.5353677777949</v>
      </c>
      <c r="K3747" s="60">
        <v>79.751565968816493</v>
      </c>
      <c r="L3747" s="60">
        <v>55.6577570973446</v>
      </c>
      <c r="M3747" s="68">
        <v>154</v>
      </c>
      <c r="N3747" s="70">
        <f t="shared" si="466"/>
        <v>0.8359375</v>
      </c>
      <c r="O3747" s="71">
        <v>20714786.099999901</v>
      </c>
      <c r="P3747" s="57">
        <f t="shared" si="467"/>
        <v>0.90728998606825706</v>
      </c>
      <c r="Q3747" s="68">
        <v>107</v>
      </c>
      <c r="R3747" s="68">
        <v>154</v>
      </c>
      <c r="S3747" s="72">
        <f t="shared" si="468"/>
        <v>50.314896947985325</v>
      </c>
    </row>
    <row r="3748" spans="1:19" x14ac:dyDescent="0.25">
      <c r="A3748" s="68">
        <f t="shared" si="471"/>
        <v>3746</v>
      </c>
      <c r="B3748" s="68" t="s">
        <v>1038</v>
      </c>
      <c r="C3748" s="68" t="s">
        <v>1039</v>
      </c>
      <c r="D3748" s="68" t="s">
        <v>2399</v>
      </c>
      <c r="E3748" s="68" t="str">
        <f t="shared" si="469"/>
        <v>AD</v>
      </c>
      <c r="F3748" s="68" t="s">
        <v>1037</v>
      </c>
      <c r="G3748" s="68">
        <f t="shared" si="470"/>
        <v>245</v>
      </c>
      <c r="H3748" s="68">
        <f t="shared" si="472"/>
        <v>1</v>
      </c>
      <c r="I3748" s="68" t="str">
        <f t="shared" si="465"/>
        <v>245_1_AD</v>
      </c>
      <c r="J3748" s="60">
        <v>17.362636729969299</v>
      </c>
      <c r="K3748" s="60">
        <v>46.944108570498997</v>
      </c>
      <c r="L3748" s="60">
        <v>58.878101208078697</v>
      </c>
      <c r="M3748" s="68">
        <v>721</v>
      </c>
      <c r="N3748" s="70">
        <f t="shared" si="466"/>
        <v>0.48518518518518516</v>
      </c>
      <c r="O3748" s="71">
        <v>1724796528.5991099</v>
      </c>
      <c r="P3748" s="57">
        <f t="shared" si="467"/>
        <v>0.38873362226180741</v>
      </c>
      <c r="Q3748" s="68">
        <v>393</v>
      </c>
      <c r="R3748" s="68">
        <v>3625</v>
      </c>
      <c r="S3748" s="72">
        <f t="shared" si="468"/>
        <v>41.061615502849001</v>
      </c>
    </row>
    <row r="3749" spans="1:19" x14ac:dyDescent="0.25">
      <c r="A3749" s="68">
        <f t="shared" si="471"/>
        <v>3747</v>
      </c>
      <c r="B3749" s="68" t="s">
        <v>1038</v>
      </c>
      <c r="C3749" s="68" t="s">
        <v>1039</v>
      </c>
      <c r="D3749" s="68" t="s">
        <v>2456</v>
      </c>
      <c r="E3749" s="68" t="str">
        <f t="shared" si="469"/>
        <v>AR</v>
      </c>
      <c r="F3749" s="68" t="s">
        <v>1037</v>
      </c>
      <c r="G3749" s="68">
        <f t="shared" si="470"/>
        <v>245</v>
      </c>
      <c r="H3749" s="68">
        <f t="shared" si="472"/>
        <v>1</v>
      </c>
      <c r="I3749" s="68" t="str">
        <f t="shared" si="465"/>
        <v>245_1_AR</v>
      </c>
      <c r="J3749" s="60">
        <v>49.542760135304697</v>
      </c>
      <c r="K3749" s="60">
        <v>40.267914637353798</v>
      </c>
      <c r="L3749" s="60">
        <v>15.242719971506901</v>
      </c>
      <c r="M3749" s="68">
        <v>3</v>
      </c>
      <c r="N3749" s="70">
        <f t="shared" si="466"/>
        <v>3.7037037037037038E-3</v>
      </c>
      <c r="O3749" s="71">
        <v>43646719.170000002</v>
      </c>
      <c r="P3749" s="57">
        <f t="shared" si="467"/>
        <v>9.8370717713460523E-3</v>
      </c>
      <c r="Q3749" s="68">
        <v>3</v>
      </c>
      <c r="R3749" s="68">
        <v>3</v>
      </c>
      <c r="S3749" s="72">
        <f t="shared" si="468"/>
        <v>35.017798248055136</v>
      </c>
    </row>
    <row r="3750" spans="1:19" x14ac:dyDescent="0.25">
      <c r="A3750" s="68">
        <f t="shared" si="471"/>
        <v>3748</v>
      </c>
      <c r="B3750" s="68" t="s">
        <v>1038</v>
      </c>
      <c r="C3750" s="68" t="s">
        <v>1039</v>
      </c>
      <c r="D3750" s="68" t="s">
        <v>2860</v>
      </c>
      <c r="E3750" s="68" t="str">
        <f t="shared" si="469"/>
        <v>OP</v>
      </c>
      <c r="F3750" s="68" t="s">
        <v>1037</v>
      </c>
      <c r="G3750" s="68">
        <f t="shared" si="470"/>
        <v>245</v>
      </c>
      <c r="H3750" s="68">
        <f t="shared" si="472"/>
        <v>1</v>
      </c>
      <c r="I3750" s="68" t="str">
        <f t="shared" si="465"/>
        <v>245_1_OP</v>
      </c>
      <c r="J3750" s="60">
        <v>71.831202199342002</v>
      </c>
      <c r="K3750" s="60">
        <v>31.208836308252899</v>
      </c>
      <c r="L3750" s="60">
        <v>14.086578753745901</v>
      </c>
      <c r="M3750" s="68">
        <v>3</v>
      </c>
      <c r="N3750" s="70">
        <f t="shared" si="466"/>
        <v>2.4691358024691358E-3</v>
      </c>
      <c r="O3750" s="71">
        <v>16231486.9</v>
      </c>
      <c r="P3750" s="57">
        <f t="shared" si="467"/>
        <v>3.6582429247216026E-3</v>
      </c>
      <c r="Q3750" s="68">
        <v>2</v>
      </c>
      <c r="R3750" s="68">
        <v>5</v>
      </c>
      <c r="S3750" s="72">
        <f t="shared" si="468"/>
        <v>39.042205753780266</v>
      </c>
    </row>
    <row r="3751" spans="1:19" x14ac:dyDescent="0.25">
      <c r="A3751" s="68">
        <f t="shared" si="471"/>
        <v>3749</v>
      </c>
      <c r="B3751" s="68" t="s">
        <v>1038</v>
      </c>
      <c r="C3751" s="68" t="s">
        <v>1039</v>
      </c>
      <c r="D3751" s="68" t="s">
        <v>3088</v>
      </c>
      <c r="E3751" s="68" t="str">
        <f t="shared" si="469"/>
        <v>SERV</v>
      </c>
      <c r="F3751" s="68" t="s">
        <v>1037</v>
      </c>
      <c r="G3751" s="68">
        <f t="shared" si="470"/>
        <v>245</v>
      </c>
      <c r="H3751" s="68">
        <f t="shared" si="472"/>
        <v>1</v>
      </c>
      <c r="I3751" s="68" t="str">
        <f t="shared" si="465"/>
        <v>245_1_SERV</v>
      </c>
      <c r="J3751" s="60">
        <v>21.274839799991501</v>
      </c>
      <c r="K3751" s="60">
        <v>50.8516386040504</v>
      </c>
      <c r="L3751" s="60">
        <v>41.965475546979903</v>
      </c>
      <c r="M3751" s="68">
        <v>894</v>
      </c>
      <c r="N3751" s="70">
        <f t="shared" si="466"/>
        <v>0.5</v>
      </c>
      <c r="O3751" s="71">
        <v>2629562906.79532</v>
      </c>
      <c r="P3751" s="57">
        <f t="shared" si="467"/>
        <v>0.59264933386320573</v>
      </c>
      <c r="Q3751" s="68">
        <v>405</v>
      </c>
      <c r="R3751" s="68">
        <v>1177</v>
      </c>
      <c r="S3751" s="72">
        <f t="shared" si="468"/>
        <v>38.030651317007269</v>
      </c>
    </row>
    <row r="3752" spans="1:19" x14ac:dyDescent="0.25">
      <c r="A3752" s="68">
        <f t="shared" si="471"/>
        <v>3750</v>
      </c>
      <c r="B3752" s="68" t="s">
        <v>1038</v>
      </c>
      <c r="C3752" s="68" t="s">
        <v>1039</v>
      </c>
      <c r="D3752" s="68" t="s">
        <v>2893</v>
      </c>
      <c r="E3752" s="68" t="str">
        <f t="shared" si="469"/>
        <v>SOP</v>
      </c>
      <c r="F3752" s="68" t="s">
        <v>1037</v>
      </c>
      <c r="G3752" s="68">
        <f t="shared" si="470"/>
        <v>245</v>
      </c>
      <c r="H3752" s="68">
        <f t="shared" si="472"/>
        <v>1</v>
      </c>
      <c r="I3752" s="68" t="str">
        <f t="shared" si="465"/>
        <v>245_1_SOP</v>
      </c>
      <c r="J3752" s="60">
        <v>27.886385744840801</v>
      </c>
      <c r="K3752" s="60">
        <v>18.112683611532901</v>
      </c>
      <c r="L3752" s="60">
        <v>18.8629035274096</v>
      </c>
      <c r="M3752" s="68">
        <v>5</v>
      </c>
      <c r="N3752" s="70">
        <f t="shared" si="466"/>
        <v>8.6419753086419745E-3</v>
      </c>
      <c r="O3752" s="71">
        <v>22724920.620000001</v>
      </c>
      <c r="P3752" s="57">
        <f t="shared" si="467"/>
        <v>5.1217291789192191E-3</v>
      </c>
      <c r="Q3752" s="68">
        <v>7</v>
      </c>
      <c r="R3752" s="68">
        <v>11</v>
      </c>
      <c r="S3752" s="72">
        <f t="shared" si="468"/>
        <v>21.620657627927766</v>
      </c>
    </row>
    <row r="3753" spans="1:19" x14ac:dyDescent="0.25">
      <c r="A3753" s="68">
        <f t="shared" si="471"/>
        <v>3751</v>
      </c>
      <c r="B3753" s="68" t="s">
        <v>408</v>
      </c>
      <c r="C3753" s="68" t="s">
        <v>409</v>
      </c>
      <c r="D3753" s="68" t="s">
        <v>2399</v>
      </c>
      <c r="E3753" s="68" t="str">
        <f t="shared" si="469"/>
        <v>AD</v>
      </c>
      <c r="F3753" s="68" t="s">
        <v>407</v>
      </c>
      <c r="G3753" s="68">
        <f t="shared" si="470"/>
        <v>246</v>
      </c>
      <c r="H3753" s="68">
        <f t="shared" si="472"/>
        <v>1</v>
      </c>
      <c r="I3753" s="68" t="str">
        <f t="shared" si="465"/>
        <v>246_1_AD</v>
      </c>
      <c r="J3753" s="60">
        <v>5.0071875055571997</v>
      </c>
      <c r="K3753" s="60">
        <v>49.943849245587899</v>
      </c>
      <c r="L3753" s="60">
        <v>50.201323541274199</v>
      </c>
      <c r="M3753" s="68">
        <v>228</v>
      </c>
      <c r="N3753" s="70">
        <f t="shared" si="466"/>
        <v>0.35423197492163011</v>
      </c>
      <c r="O3753" s="71">
        <v>925062840.37381601</v>
      </c>
      <c r="P3753" s="57">
        <f t="shared" si="467"/>
        <v>0.18215850146636087</v>
      </c>
      <c r="Q3753" s="68">
        <v>226</v>
      </c>
      <c r="R3753" s="68">
        <v>425</v>
      </c>
      <c r="S3753" s="72">
        <f t="shared" si="468"/>
        <v>35.050786764139765</v>
      </c>
    </row>
    <row r="3754" spans="1:19" x14ac:dyDescent="0.25">
      <c r="A3754" s="68">
        <f t="shared" si="471"/>
        <v>3752</v>
      </c>
      <c r="B3754" s="68" t="s">
        <v>408</v>
      </c>
      <c r="C3754" s="68" t="s">
        <v>409</v>
      </c>
      <c r="D3754" s="68" t="s">
        <v>2860</v>
      </c>
      <c r="E3754" s="68" t="str">
        <f t="shared" si="469"/>
        <v>OP</v>
      </c>
      <c r="F3754" s="68" t="s">
        <v>407</v>
      </c>
      <c r="G3754" s="68">
        <f t="shared" si="470"/>
        <v>246</v>
      </c>
      <c r="H3754" s="68">
        <f t="shared" si="472"/>
        <v>1</v>
      </c>
      <c r="I3754" s="68" t="str">
        <f t="shared" si="465"/>
        <v>246_1_OP</v>
      </c>
      <c r="J3754" s="60">
        <v>29.605890818734501</v>
      </c>
      <c r="K3754" s="60">
        <v>60.161179815847099</v>
      </c>
      <c r="L3754" s="60">
        <v>18.461464379586602</v>
      </c>
      <c r="M3754" s="68">
        <v>73</v>
      </c>
      <c r="N3754" s="70">
        <f t="shared" si="466"/>
        <v>7.6802507836990594E-2</v>
      </c>
      <c r="O3754" s="71">
        <v>45196348.649999999</v>
      </c>
      <c r="P3754" s="57">
        <f t="shared" si="467"/>
        <v>8.899826890147575E-3</v>
      </c>
      <c r="Q3754" s="68">
        <v>49</v>
      </c>
      <c r="R3754" s="68">
        <v>73</v>
      </c>
      <c r="S3754" s="72">
        <f t="shared" si="468"/>
        <v>36.076178338056067</v>
      </c>
    </row>
    <row r="3755" spans="1:19" x14ac:dyDescent="0.25">
      <c r="A3755" s="68">
        <f t="shared" si="471"/>
        <v>3753</v>
      </c>
      <c r="B3755" s="68" t="s">
        <v>408</v>
      </c>
      <c r="C3755" s="68" t="s">
        <v>409</v>
      </c>
      <c r="D3755" s="68" t="s">
        <v>3088</v>
      </c>
      <c r="E3755" s="68" t="str">
        <f t="shared" si="469"/>
        <v>SERV</v>
      </c>
      <c r="F3755" s="68" t="s">
        <v>407</v>
      </c>
      <c r="G3755" s="68">
        <f t="shared" si="470"/>
        <v>246</v>
      </c>
      <c r="H3755" s="68">
        <f t="shared" si="472"/>
        <v>1</v>
      </c>
      <c r="I3755" s="68" t="str">
        <f t="shared" si="465"/>
        <v>246_1_SERV</v>
      </c>
      <c r="J3755" s="60">
        <v>13.7844812603386</v>
      </c>
      <c r="K3755" s="60">
        <v>56.3655534221786</v>
      </c>
      <c r="L3755" s="60">
        <v>28.2904938337708</v>
      </c>
      <c r="M3755" s="68">
        <v>523</v>
      </c>
      <c r="N3755" s="70">
        <f t="shared" si="466"/>
        <v>0.55642633228840122</v>
      </c>
      <c r="O3755" s="71">
        <v>4099247102.93014</v>
      </c>
      <c r="P3755" s="57">
        <f t="shared" si="467"/>
        <v>0.8072021454329853</v>
      </c>
      <c r="Q3755" s="68">
        <v>355</v>
      </c>
      <c r="R3755" s="68">
        <v>568</v>
      </c>
      <c r="S3755" s="72">
        <f t="shared" si="468"/>
        <v>32.81350950542933</v>
      </c>
    </row>
    <row r="3756" spans="1:19" x14ac:dyDescent="0.25">
      <c r="A3756" s="68">
        <f t="shared" si="471"/>
        <v>3754</v>
      </c>
      <c r="B3756" s="68" t="s">
        <v>408</v>
      </c>
      <c r="C3756" s="68" t="s">
        <v>409</v>
      </c>
      <c r="D3756" s="68" t="s">
        <v>2893</v>
      </c>
      <c r="E3756" s="68" t="str">
        <f t="shared" si="469"/>
        <v>SOP</v>
      </c>
      <c r="F3756" s="68" t="s">
        <v>407</v>
      </c>
      <c r="G3756" s="68">
        <f t="shared" si="470"/>
        <v>246</v>
      </c>
      <c r="H3756" s="68">
        <f t="shared" si="472"/>
        <v>1</v>
      </c>
      <c r="I3756" s="68" t="str">
        <f t="shared" si="465"/>
        <v>246_1_SOP</v>
      </c>
      <c r="J3756" s="60">
        <v>27.852736472522501</v>
      </c>
      <c r="K3756" s="60">
        <v>45.271485829876497</v>
      </c>
      <c r="L3756" s="60">
        <v>36.657901792516299</v>
      </c>
      <c r="M3756" s="68">
        <v>8</v>
      </c>
      <c r="N3756" s="70">
        <f t="shared" si="466"/>
        <v>1.2539184952978056E-2</v>
      </c>
      <c r="O3756" s="71">
        <v>8833905.8800000008</v>
      </c>
      <c r="P3756" s="57">
        <f t="shared" si="467"/>
        <v>1.7395262105063169E-3</v>
      </c>
      <c r="Q3756" s="68">
        <v>8</v>
      </c>
      <c r="R3756" s="68">
        <v>8</v>
      </c>
      <c r="S3756" s="72">
        <f t="shared" si="468"/>
        <v>36.594041364971766</v>
      </c>
    </row>
    <row r="3757" spans="1:19" x14ac:dyDescent="0.25">
      <c r="A3757" s="68">
        <f t="shared" si="471"/>
        <v>3755</v>
      </c>
      <c r="B3757" s="68" t="s">
        <v>1564</v>
      </c>
      <c r="C3757" s="68" t="s">
        <v>1565</v>
      </c>
      <c r="D3757" s="68" t="s">
        <v>2399</v>
      </c>
      <c r="E3757" s="68" t="str">
        <f t="shared" si="469"/>
        <v>AD</v>
      </c>
      <c r="F3757" s="68" t="s">
        <v>1563</v>
      </c>
      <c r="G3757" s="68">
        <f t="shared" si="470"/>
        <v>247</v>
      </c>
      <c r="H3757" s="68">
        <f t="shared" si="472"/>
        <v>1</v>
      </c>
      <c r="I3757" s="68" t="str">
        <f t="shared" si="465"/>
        <v>247_1_AD</v>
      </c>
      <c r="J3757" s="60">
        <v>31.995028817563298</v>
      </c>
      <c r="K3757" s="60">
        <v>51.616281254282399</v>
      </c>
      <c r="L3757" s="60">
        <v>46.403414681154899</v>
      </c>
      <c r="M3757" s="68">
        <v>274</v>
      </c>
      <c r="N3757" s="70">
        <f t="shared" si="466"/>
        <v>0.33495145631067963</v>
      </c>
      <c r="O3757" s="71">
        <v>438392953.76161802</v>
      </c>
      <c r="P3757" s="57">
        <f t="shared" si="467"/>
        <v>0.3501888423584672</v>
      </c>
      <c r="Q3757" s="68">
        <v>138</v>
      </c>
      <c r="R3757" s="68">
        <v>306</v>
      </c>
      <c r="S3757" s="72">
        <f t="shared" si="468"/>
        <v>43.338241584333531</v>
      </c>
    </row>
    <row r="3758" spans="1:19" x14ac:dyDescent="0.25">
      <c r="A3758" s="68">
        <f t="shared" si="471"/>
        <v>3756</v>
      </c>
      <c r="B3758" s="68" t="s">
        <v>1564</v>
      </c>
      <c r="C3758" s="68" t="s">
        <v>1565</v>
      </c>
      <c r="D3758" s="68" t="s">
        <v>2456</v>
      </c>
      <c r="E3758" s="68" t="str">
        <f t="shared" si="469"/>
        <v>AR</v>
      </c>
      <c r="F3758" s="68" t="s">
        <v>1563</v>
      </c>
      <c r="G3758" s="68">
        <f t="shared" si="470"/>
        <v>247</v>
      </c>
      <c r="H3758" s="68">
        <f t="shared" si="472"/>
        <v>1</v>
      </c>
      <c r="I3758" s="68" t="str">
        <f t="shared" si="465"/>
        <v>247_1_AR</v>
      </c>
      <c r="J3758" s="60">
        <v>50.579408393254198</v>
      </c>
      <c r="K3758" s="60">
        <v>57.690165882150197</v>
      </c>
      <c r="L3758" s="60">
        <v>25.588593333258299</v>
      </c>
      <c r="M3758" s="68">
        <v>11</v>
      </c>
      <c r="N3758" s="70">
        <f t="shared" si="466"/>
        <v>1.9417475728155338E-2</v>
      </c>
      <c r="O3758" s="71">
        <v>69554061.727817401</v>
      </c>
      <c r="P3758" s="57">
        <f t="shared" si="467"/>
        <v>5.5559871911258447E-2</v>
      </c>
      <c r="Q3758" s="68">
        <v>8</v>
      </c>
      <c r="R3758" s="68">
        <v>11</v>
      </c>
      <c r="S3758" s="72">
        <f t="shared" si="468"/>
        <v>44.619389202887561</v>
      </c>
    </row>
    <row r="3759" spans="1:19" x14ac:dyDescent="0.25">
      <c r="A3759" s="68">
        <f t="shared" si="471"/>
        <v>3757</v>
      </c>
      <c r="B3759" s="68" t="s">
        <v>1564</v>
      </c>
      <c r="C3759" s="68" t="s">
        <v>1565</v>
      </c>
      <c r="D3759" s="68" t="s">
        <v>2860</v>
      </c>
      <c r="E3759" s="68" t="str">
        <f t="shared" si="469"/>
        <v>OP</v>
      </c>
      <c r="F3759" s="68" t="s">
        <v>1563</v>
      </c>
      <c r="G3759" s="68">
        <f t="shared" si="470"/>
        <v>247</v>
      </c>
      <c r="H3759" s="68">
        <f t="shared" si="472"/>
        <v>1</v>
      </c>
      <c r="I3759" s="68" t="str">
        <f t="shared" si="465"/>
        <v>247_1_OP</v>
      </c>
      <c r="J3759" s="60">
        <v>28.590131665160399</v>
      </c>
      <c r="K3759" s="60">
        <v>23.172705754466602</v>
      </c>
      <c r="L3759" s="60">
        <v>20.491474624958101</v>
      </c>
      <c r="M3759" s="68">
        <v>29</v>
      </c>
      <c r="N3759" s="70">
        <f t="shared" si="466"/>
        <v>4.8543689320388349E-2</v>
      </c>
      <c r="O3759" s="71">
        <v>77196002.170000002</v>
      </c>
      <c r="P3759" s="57">
        <f t="shared" si="467"/>
        <v>6.1664263539494918E-2</v>
      </c>
      <c r="Q3759" s="68">
        <v>20</v>
      </c>
      <c r="R3759" s="68">
        <v>30</v>
      </c>
      <c r="S3759" s="72">
        <f t="shared" si="468"/>
        <v>24.084770681528369</v>
      </c>
    </row>
    <row r="3760" spans="1:19" x14ac:dyDescent="0.25">
      <c r="A3760" s="68">
        <f t="shared" si="471"/>
        <v>3758</v>
      </c>
      <c r="B3760" s="68" t="s">
        <v>1564</v>
      </c>
      <c r="C3760" s="68" t="s">
        <v>1565</v>
      </c>
      <c r="D3760" s="68" t="s">
        <v>3088</v>
      </c>
      <c r="E3760" s="68" t="str">
        <f t="shared" si="469"/>
        <v>SERV</v>
      </c>
      <c r="F3760" s="68" t="s">
        <v>1563</v>
      </c>
      <c r="G3760" s="68">
        <f t="shared" si="470"/>
        <v>247</v>
      </c>
      <c r="H3760" s="68">
        <f t="shared" si="472"/>
        <v>1</v>
      </c>
      <c r="I3760" s="68" t="str">
        <f t="shared" si="465"/>
        <v>247_1_SERV</v>
      </c>
      <c r="J3760" s="60">
        <v>33.132567767834303</v>
      </c>
      <c r="K3760" s="60">
        <v>61.4923536835365</v>
      </c>
      <c r="L3760" s="60">
        <v>50.947149568880903</v>
      </c>
      <c r="M3760" s="68">
        <v>419</v>
      </c>
      <c r="N3760" s="70">
        <f t="shared" si="466"/>
        <v>0.59708737864077666</v>
      </c>
      <c r="O3760" s="71">
        <v>666732829.69512296</v>
      </c>
      <c r="P3760" s="57">
        <f t="shared" si="467"/>
        <v>0.53258702219077936</v>
      </c>
      <c r="Q3760" s="68">
        <v>246</v>
      </c>
      <c r="R3760" s="68">
        <v>425</v>
      </c>
      <c r="S3760" s="72">
        <f t="shared" si="468"/>
        <v>48.52402367341724</v>
      </c>
    </row>
    <row r="3761" spans="1:19" x14ac:dyDescent="0.25">
      <c r="A3761" s="68">
        <f t="shared" si="471"/>
        <v>3759</v>
      </c>
      <c r="B3761" s="68" t="s">
        <v>2947</v>
      </c>
      <c r="C3761" s="68" t="s">
        <v>2948</v>
      </c>
      <c r="D3761" s="68" t="s">
        <v>3088</v>
      </c>
      <c r="E3761" s="68" t="str">
        <f t="shared" si="469"/>
        <v>SERV</v>
      </c>
      <c r="F3761" s="68" t="s">
        <v>2946</v>
      </c>
      <c r="G3761" s="68">
        <f t="shared" si="470"/>
        <v>248</v>
      </c>
      <c r="H3761" s="68">
        <f t="shared" si="472"/>
        <v>1</v>
      </c>
      <c r="I3761" s="68" t="str">
        <f t="shared" si="465"/>
        <v>248_1_SERV</v>
      </c>
      <c r="J3761" s="60">
        <v>45.3162834980117</v>
      </c>
      <c r="K3761" s="60">
        <v>10.0904072914384</v>
      </c>
      <c r="L3761" s="60">
        <v>11.768732668207599</v>
      </c>
      <c r="M3761" s="68">
        <v>27</v>
      </c>
      <c r="N3761" s="70">
        <f t="shared" si="466"/>
        <v>1</v>
      </c>
      <c r="O3761" s="71">
        <v>20914185.670000002</v>
      </c>
      <c r="P3761" s="57">
        <f t="shared" si="467"/>
        <v>1</v>
      </c>
      <c r="Q3761" s="68">
        <v>19</v>
      </c>
      <c r="R3761" s="68">
        <v>27</v>
      </c>
      <c r="S3761" s="72">
        <f t="shared" si="468"/>
        <v>22.391807819219235</v>
      </c>
    </row>
    <row r="3762" spans="1:19" x14ac:dyDescent="0.25">
      <c r="A3762" s="68">
        <f t="shared" si="471"/>
        <v>3760</v>
      </c>
      <c r="B3762" s="68" t="s">
        <v>1925</v>
      </c>
      <c r="C3762" s="68" t="s">
        <v>1926</v>
      </c>
      <c r="D3762" s="68" t="s">
        <v>2399</v>
      </c>
      <c r="E3762" s="68" t="str">
        <f t="shared" si="469"/>
        <v>AD</v>
      </c>
      <c r="F3762" s="68" t="s">
        <v>1924</v>
      </c>
      <c r="G3762" s="68">
        <f t="shared" si="470"/>
        <v>249</v>
      </c>
      <c r="H3762" s="68">
        <f t="shared" si="472"/>
        <v>1</v>
      </c>
      <c r="I3762" s="68" t="str">
        <f t="shared" si="465"/>
        <v>249_1_AD</v>
      </c>
      <c r="J3762" s="60">
        <v>6.5424803131378999</v>
      </c>
      <c r="K3762" s="60">
        <v>36.679477769368702</v>
      </c>
      <c r="L3762" s="60">
        <v>72.764435601404003</v>
      </c>
      <c r="M3762" s="68">
        <v>57</v>
      </c>
      <c r="N3762" s="70">
        <f t="shared" si="466"/>
        <v>0.81456953642384111</v>
      </c>
      <c r="O3762" s="71">
        <v>88210243.269999996</v>
      </c>
      <c r="P3762" s="57">
        <f t="shared" si="467"/>
        <v>0.53373280722663341</v>
      </c>
      <c r="Q3762" s="68">
        <v>123</v>
      </c>
      <c r="R3762" s="68">
        <v>252</v>
      </c>
      <c r="S3762" s="72">
        <f t="shared" si="468"/>
        <v>38.6621312279702</v>
      </c>
    </row>
    <row r="3763" spans="1:19" x14ac:dyDescent="0.25">
      <c r="A3763" s="68">
        <f t="shared" si="471"/>
        <v>3761</v>
      </c>
      <c r="B3763" s="68" t="s">
        <v>1925</v>
      </c>
      <c r="C3763" s="68" t="s">
        <v>1926</v>
      </c>
      <c r="D3763" s="68" t="s">
        <v>3088</v>
      </c>
      <c r="E3763" s="68" t="str">
        <f t="shared" si="469"/>
        <v>SERV</v>
      </c>
      <c r="F3763" s="68" t="s">
        <v>1924</v>
      </c>
      <c r="G3763" s="68">
        <f t="shared" si="470"/>
        <v>249</v>
      </c>
      <c r="H3763" s="68">
        <f t="shared" si="472"/>
        <v>1</v>
      </c>
      <c r="I3763" s="68" t="str">
        <f t="shared" si="465"/>
        <v>249_1_SERV</v>
      </c>
      <c r="J3763" s="60">
        <v>36.411708062817098</v>
      </c>
      <c r="K3763" s="60">
        <v>37.810241714602199</v>
      </c>
      <c r="L3763" s="60">
        <v>45.342377997887503</v>
      </c>
      <c r="M3763" s="68">
        <v>40</v>
      </c>
      <c r="N3763" s="70">
        <f t="shared" si="466"/>
        <v>0.18543046357615894</v>
      </c>
      <c r="O3763" s="71">
        <v>77060173.079999998</v>
      </c>
      <c r="P3763" s="57">
        <f t="shared" si="467"/>
        <v>0.46626719277336653</v>
      </c>
      <c r="Q3763" s="68">
        <v>28</v>
      </c>
      <c r="R3763" s="68">
        <v>44</v>
      </c>
      <c r="S3763" s="72">
        <f t="shared" si="468"/>
        <v>39.854775925102267</v>
      </c>
    </row>
    <row r="3764" spans="1:19" x14ac:dyDescent="0.25">
      <c r="A3764" s="68">
        <f t="shared" si="471"/>
        <v>3762</v>
      </c>
      <c r="B3764" s="68" t="s">
        <v>786</v>
      </c>
      <c r="C3764" s="68" t="s">
        <v>787</v>
      </c>
      <c r="D3764" s="68" t="s">
        <v>2399</v>
      </c>
      <c r="E3764" s="68" t="str">
        <f t="shared" si="469"/>
        <v>AD</v>
      </c>
      <c r="F3764" s="68" t="s">
        <v>785</v>
      </c>
      <c r="G3764" s="68">
        <f t="shared" si="470"/>
        <v>250</v>
      </c>
      <c r="H3764" s="68">
        <f t="shared" si="472"/>
        <v>1</v>
      </c>
      <c r="I3764" s="68" t="str">
        <f t="shared" si="465"/>
        <v>250_1_AD</v>
      </c>
      <c r="J3764" s="60">
        <v>17.3805337134519</v>
      </c>
      <c r="K3764" s="60">
        <v>32.581662779277998</v>
      </c>
      <c r="L3764" s="60">
        <v>34.1929266378202</v>
      </c>
      <c r="M3764" s="68">
        <v>280</v>
      </c>
      <c r="N3764" s="70">
        <f t="shared" si="466"/>
        <v>0.91346153846153844</v>
      </c>
      <c r="O3764" s="71">
        <v>482108536.70999998</v>
      </c>
      <c r="P3764" s="57">
        <f t="shared" si="467"/>
        <v>0.59497568417911562</v>
      </c>
      <c r="Q3764" s="68">
        <v>285</v>
      </c>
      <c r="R3764" s="68">
        <v>562</v>
      </c>
      <c r="S3764" s="72">
        <f t="shared" si="468"/>
        <v>28.051707710183365</v>
      </c>
    </row>
    <row r="3765" spans="1:19" x14ac:dyDescent="0.25">
      <c r="A3765" s="68">
        <f t="shared" si="471"/>
        <v>3763</v>
      </c>
      <c r="B3765" s="68" t="s">
        <v>786</v>
      </c>
      <c r="C3765" s="68" t="s">
        <v>787</v>
      </c>
      <c r="D3765" s="68" t="s">
        <v>3088</v>
      </c>
      <c r="E3765" s="68" t="str">
        <f t="shared" si="469"/>
        <v>SERV</v>
      </c>
      <c r="F3765" s="68" t="s">
        <v>785</v>
      </c>
      <c r="G3765" s="68">
        <f t="shared" si="470"/>
        <v>250</v>
      </c>
      <c r="H3765" s="68">
        <f t="shared" si="472"/>
        <v>1</v>
      </c>
      <c r="I3765" s="68" t="str">
        <f t="shared" si="465"/>
        <v>250_1_SERV</v>
      </c>
      <c r="J3765" s="60">
        <v>21.190403069706399</v>
      </c>
      <c r="K3765" s="60">
        <v>40.289961624201801</v>
      </c>
      <c r="L3765" s="60">
        <v>29.657951896775799</v>
      </c>
      <c r="M3765" s="68">
        <v>50</v>
      </c>
      <c r="N3765" s="70">
        <f t="shared" si="466"/>
        <v>8.6538461538461536E-2</v>
      </c>
      <c r="O3765" s="71">
        <v>328191025.99425101</v>
      </c>
      <c r="P3765" s="57">
        <f t="shared" si="467"/>
        <v>0.40502431582088427</v>
      </c>
      <c r="Q3765" s="68">
        <v>27</v>
      </c>
      <c r="R3765" s="68">
        <v>71</v>
      </c>
      <c r="S3765" s="72">
        <f t="shared" si="468"/>
        <v>30.379438863561333</v>
      </c>
    </row>
    <row r="3766" spans="1:19" x14ac:dyDescent="0.25">
      <c r="A3766" s="68">
        <f t="shared" si="471"/>
        <v>3764</v>
      </c>
      <c r="B3766" s="68" t="s">
        <v>786</v>
      </c>
      <c r="C3766" s="68" t="s">
        <v>2905</v>
      </c>
      <c r="D3766" s="68" t="s">
        <v>3088</v>
      </c>
      <c r="E3766" s="68" t="str">
        <f t="shared" si="469"/>
        <v>SERV</v>
      </c>
      <c r="F3766" s="68" t="s">
        <v>2904</v>
      </c>
      <c r="G3766" s="68">
        <f t="shared" si="470"/>
        <v>250</v>
      </c>
      <c r="H3766" s="68">
        <f t="shared" si="472"/>
        <v>2</v>
      </c>
      <c r="I3766" s="68" t="str">
        <f t="shared" si="465"/>
        <v>250_2_SERV</v>
      </c>
      <c r="J3766" s="60">
        <v>12.530978377568999</v>
      </c>
      <c r="K3766" s="60">
        <v>31.876415407788301</v>
      </c>
      <c r="L3766" s="60">
        <v>36.884723042765998</v>
      </c>
      <c r="M3766" s="68">
        <v>624</v>
      </c>
      <c r="N3766" s="70">
        <f t="shared" si="466"/>
        <v>1</v>
      </c>
      <c r="O3766" s="71">
        <v>1090011050.9619999</v>
      </c>
      <c r="P3766" s="57">
        <f t="shared" si="467"/>
        <v>1</v>
      </c>
      <c r="Q3766" s="68">
        <v>320</v>
      </c>
      <c r="R3766" s="68">
        <v>709</v>
      </c>
      <c r="S3766" s="72">
        <f t="shared" si="468"/>
        <v>27.097372276041099</v>
      </c>
    </row>
    <row r="3767" spans="1:19" x14ac:dyDescent="0.25">
      <c r="A3767" s="68">
        <f t="shared" si="471"/>
        <v>3765</v>
      </c>
      <c r="B3767" s="68" t="s">
        <v>786</v>
      </c>
      <c r="C3767" s="68" t="s">
        <v>2838</v>
      </c>
      <c r="D3767" s="68" t="s">
        <v>2860</v>
      </c>
      <c r="E3767" s="68" t="str">
        <f t="shared" si="469"/>
        <v>OP</v>
      </c>
      <c r="F3767" s="68" t="s">
        <v>2837</v>
      </c>
      <c r="G3767" s="68">
        <f t="shared" si="470"/>
        <v>250</v>
      </c>
      <c r="H3767" s="68">
        <f t="shared" si="472"/>
        <v>3</v>
      </c>
      <c r="I3767" s="68" t="str">
        <f t="shared" si="465"/>
        <v>250_3_OP</v>
      </c>
      <c r="J3767" s="60">
        <v>41.6418361992394</v>
      </c>
      <c r="K3767" s="60">
        <v>54.365842996107901</v>
      </c>
      <c r="L3767" s="60">
        <v>24.4726995034803</v>
      </c>
      <c r="M3767" s="68">
        <v>55</v>
      </c>
      <c r="N3767" s="70">
        <f t="shared" si="466"/>
        <v>1</v>
      </c>
      <c r="O3767" s="71">
        <v>136102459.3829</v>
      </c>
      <c r="P3767" s="57">
        <f t="shared" si="467"/>
        <v>1</v>
      </c>
      <c r="Q3767" s="68">
        <v>14</v>
      </c>
      <c r="R3767" s="68">
        <v>55</v>
      </c>
      <c r="S3767" s="72">
        <f t="shared" si="468"/>
        <v>40.160126232942531</v>
      </c>
    </row>
    <row r="3768" spans="1:19" x14ac:dyDescent="0.25">
      <c r="A3768" s="68">
        <f t="shared" si="471"/>
        <v>3766</v>
      </c>
      <c r="B3768" s="68" t="s">
        <v>1783</v>
      </c>
      <c r="C3768" s="68" t="s">
        <v>2015</v>
      </c>
      <c r="D3768" s="68" t="s">
        <v>2399</v>
      </c>
      <c r="E3768" s="68" t="str">
        <f t="shared" si="469"/>
        <v>AD</v>
      </c>
      <c r="F3768" s="68" t="s">
        <v>2014</v>
      </c>
      <c r="G3768" s="68">
        <f t="shared" si="470"/>
        <v>251</v>
      </c>
      <c r="H3768" s="68">
        <f t="shared" si="472"/>
        <v>1</v>
      </c>
      <c r="I3768" s="68" t="str">
        <f t="shared" si="465"/>
        <v>251_1_AD</v>
      </c>
      <c r="J3768" s="60">
        <v>47.059883427082198</v>
      </c>
      <c r="K3768" s="60">
        <v>40.588664941624302</v>
      </c>
      <c r="L3768" s="60">
        <v>51.438190091457997</v>
      </c>
      <c r="M3768" s="68">
        <v>6</v>
      </c>
      <c r="N3768" s="70">
        <f t="shared" si="466"/>
        <v>7.8125E-2</v>
      </c>
      <c r="O3768" s="71">
        <v>2742574.1673675999</v>
      </c>
      <c r="P3768" s="57">
        <f t="shared" si="467"/>
        <v>0.16412034200956357</v>
      </c>
      <c r="Q3768" s="68">
        <v>5</v>
      </c>
      <c r="R3768" s="68">
        <v>7</v>
      </c>
      <c r="S3768" s="72">
        <f t="shared" si="468"/>
        <v>46.362246153388163</v>
      </c>
    </row>
    <row r="3769" spans="1:19" x14ac:dyDescent="0.25">
      <c r="A3769" s="68">
        <f t="shared" si="471"/>
        <v>3767</v>
      </c>
      <c r="B3769" s="68" t="s">
        <v>1783</v>
      </c>
      <c r="C3769" s="68" t="s">
        <v>2015</v>
      </c>
      <c r="D3769" s="68" t="s">
        <v>3088</v>
      </c>
      <c r="E3769" s="68" t="str">
        <f t="shared" si="469"/>
        <v>SERV</v>
      </c>
      <c r="F3769" s="68" t="s">
        <v>2014</v>
      </c>
      <c r="G3769" s="68">
        <f t="shared" si="470"/>
        <v>251</v>
      </c>
      <c r="H3769" s="68">
        <f t="shared" si="472"/>
        <v>1</v>
      </c>
      <c r="I3769" s="68" t="str">
        <f t="shared" si="465"/>
        <v>251_1_SERV</v>
      </c>
      <c r="J3769" s="60">
        <v>21.861825328464601</v>
      </c>
      <c r="K3769" s="60">
        <v>72.736701178913904</v>
      </c>
      <c r="L3769" s="60">
        <v>39.498109018726197</v>
      </c>
      <c r="M3769" s="68">
        <v>71</v>
      </c>
      <c r="N3769" s="70">
        <f t="shared" si="466"/>
        <v>0.921875</v>
      </c>
      <c r="O3769" s="71">
        <v>13968176.8205129</v>
      </c>
      <c r="P3769" s="57">
        <f t="shared" si="467"/>
        <v>0.8358796579904364</v>
      </c>
      <c r="Q3769" s="68">
        <v>59</v>
      </c>
      <c r="R3769" s="68">
        <v>71</v>
      </c>
      <c r="S3769" s="72">
        <f t="shared" si="468"/>
        <v>44.698878508701569</v>
      </c>
    </row>
    <row r="3770" spans="1:19" x14ac:dyDescent="0.25">
      <c r="A3770" s="68">
        <f t="shared" si="471"/>
        <v>3768</v>
      </c>
      <c r="B3770" s="68" t="s">
        <v>1783</v>
      </c>
      <c r="C3770" s="68" t="s">
        <v>1784</v>
      </c>
      <c r="D3770" s="68" t="s">
        <v>2399</v>
      </c>
      <c r="E3770" s="68" t="str">
        <f t="shared" si="469"/>
        <v>AD</v>
      </c>
      <c r="F3770" s="68" t="s">
        <v>1782</v>
      </c>
      <c r="G3770" s="68">
        <f t="shared" si="470"/>
        <v>251</v>
      </c>
      <c r="H3770" s="68">
        <f t="shared" si="472"/>
        <v>2</v>
      </c>
      <c r="I3770" s="68" t="str">
        <f t="shared" si="465"/>
        <v>251_2_AD</v>
      </c>
      <c r="J3770" s="60">
        <v>20.282767861212299</v>
      </c>
      <c r="K3770" s="60">
        <v>85.380393557427894</v>
      </c>
      <c r="L3770" s="60">
        <v>75.315339362214701</v>
      </c>
      <c r="M3770" s="68">
        <v>219</v>
      </c>
      <c r="N3770" s="70">
        <f t="shared" si="466"/>
        <v>0.2813067150635209</v>
      </c>
      <c r="O3770" s="71">
        <v>652767059.92245901</v>
      </c>
      <c r="P3770" s="57">
        <f t="shared" si="467"/>
        <v>0.30960919197149878</v>
      </c>
      <c r="Q3770" s="68">
        <v>155</v>
      </c>
      <c r="R3770" s="68">
        <v>226</v>
      </c>
      <c r="S3770" s="72">
        <f t="shared" si="468"/>
        <v>60.326166926951629</v>
      </c>
    </row>
    <row r="3771" spans="1:19" x14ac:dyDescent="0.25">
      <c r="A3771" s="68">
        <f t="shared" si="471"/>
        <v>3769</v>
      </c>
      <c r="B3771" s="68" t="s">
        <v>1783</v>
      </c>
      <c r="C3771" s="68" t="s">
        <v>1784</v>
      </c>
      <c r="D3771" s="68" t="s">
        <v>2456</v>
      </c>
      <c r="E3771" s="68" t="str">
        <f t="shared" si="469"/>
        <v>AR</v>
      </c>
      <c r="F3771" s="68" t="s">
        <v>1782</v>
      </c>
      <c r="G3771" s="68">
        <f t="shared" si="470"/>
        <v>251</v>
      </c>
      <c r="H3771" s="68">
        <f t="shared" si="472"/>
        <v>2</v>
      </c>
      <c r="I3771" s="68" t="str">
        <f t="shared" si="465"/>
        <v>251_2_AR</v>
      </c>
      <c r="J3771" s="60">
        <v>32.294970317478999</v>
      </c>
      <c r="K3771" s="60">
        <v>39.0783518805721</v>
      </c>
      <c r="L3771" s="60">
        <v>51.029275722393898</v>
      </c>
      <c r="M3771" s="68">
        <v>11</v>
      </c>
      <c r="N3771" s="70">
        <f t="shared" si="466"/>
        <v>1.9963702359346643E-2</v>
      </c>
      <c r="O3771" s="71">
        <v>85391512.176194996</v>
      </c>
      <c r="P3771" s="57">
        <f t="shared" si="467"/>
        <v>4.0501426480123941E-2</v>
      </c>
      <c r="Q3771" s="68">
        <v>11</v>
      </c>
      <c r="R3771" s="68">
        <v>11</v>
      </c>
      <c r="S3771" s="72">
        <f t="shared" si="468"/>
        <v>40.80086597348167</v>
      </c>
    </row>
    <row r="3772" spans="1:19" x14ac:dyDescent="0.25">
      <c r="A3772" s="68">
        <f t="shared" si="471"/>
        <v>3770</v>
      </c>
      <c r="B3772" s="68" t="s">
        <v>1783</v>
      </c>
      <c r="C3772" s="68" t="s">
        <v>1784</v>
      </c>
      <c r="D3772" s="68" t="s">
        <v>3088</v>
      </c>
      <c r="E3772" s="68" t="str">
        <f t="shared" si="469"/>
        <v>SERV</v>
      </c>
      <c r="F3772" s="68" t="s">
        <v>1782</v>
      </c>
      <c r="G3772" s="68">
        <f t="shared" si="470"/>
        <v>251</v>
      </c>
      <c r="H3772" s="68">
        <f t="shared" si="472"/>
        <v>2</v>
      </c>
      <c r="I3772" s="68" t="str">
        <f t="shared" si="465"/>
        <v>251_2_SERV</v>
      </c>
      <c r="J3772" s="60">
        <v>14.1104530161996</v>
      </c>
      <c r="K3772" s="60">
        <v>82.305350895729802</v>
      </c>
      <c r="L3772" s="60">
        <v>54.795328522591397</v>
      </c>
      <c r="M3772" s="68">
        <v>672</v>
      </c>
      <c r="N3772" s="70">
        <f t="shared" si="466"/>
        <v>0.68421052631578949</v>
      </c>
      <c r="O3772" s="71">
        <v>956657730.59937096</v>
      </c>
      <c r="P3772" s="57">
        <f t="shared" si="467"/>
        <v>0.45374536362074225</v>
      </c>
      <c r="Q3772" s="68">
        <v>377</v>
      </c>
      <c r="R3772" s="68">
        <v>673</v>
      </c>
      <c r="S3772" s="72">
        <f t="shared" si="468"/>
        <v>50.403710811506933</v>
      </c>
    </row>
    <row r="3773" spans="1:19" x14ac:dyDescent="0.25">
      <c r="A3773" s="68">
        <f t="shared" si="471"/>
        <v>3771</v>
      </c>
      <c r="B3773" s="68" t="s">
        <v>1783</v>
      </c>
      <c r="C3773" s="68" t="s">
        <v>1784</v>
      </c>
      <c r="D3773" s="68" t="s">
        <v>2893</v>
      </c>
      <c r="E3773" s="68" t="str">
        <f t="shared" si="469"/>
        <v>SOP</v>
      </c>
      <c r="F3773" s="68" t="s">
        <v>1782</v>
      </c>
      <c r="G3773" s="68">
        <f t="shared" si="470"/>
        <v>251</v>
      </c>
      <c r="H3773" s="68">
        <f t="shared" si="472"/>
        <v>2</v>
      </c>
      <c r="I3773" s="68" t="str">
        <f t="shared" si="465"/>
        <v>251_2_SOP</v>
      </c>
      <c r="J3773" s="60">
        <v>45.4311057567365</v>
      </c>
      <c r="K3773" s="60">
        <v>69.152076866216404</v>
      </c>
      <c r="L3773" s="60">
        <v>50.250551337481497</v>
      </c>
      <c r="M3773" s="68">
        <v>8</v>
      </c>
      <c r="N3773" s="70">
        <f t="shared" si="466"/>
        <v>1.4519056261343012E-2</v>
      </c>
      <c r="O3773" s="71">
        <v>413541836.69</v>
      </c>
      <c r="P3773" s="57">
        <f t="shared" si="467"/>
        <v>0.19614401792763503</v>
      </c>
      <c r="Q3773" s="68">
        <v>8</v>
      </c>
      <c r="R3773" s="68">
        <v>8</v>
      </c>
      <c r="S3773" s="72">
        <f t="shared" si="468"/>
        <v>54.944577986811474</v>
      </c>
    </row>
    <row r="3774" spans="1:19" x14ac:dyDescent="0.25">
      <c r="A3774" s="68">
        <f t="shared" si="471"/>
        <v>3772</v>
      </c>
      <c r="B3774" s="68" t="s">
        <v>1077</v>
      </c>
      <c r="C3774" s="68" t="s">
        <v>1078</v>
      </c>
      <c r="D3774" s="68" t="s">
        <v>2399</v>
      </c>
      <c r="E3774" s="68" t="str">
        <f t="shared" si="469"/>
        <v>AD</v>
      </c>
      <c r="F3774" s="68" t="s">
        <v>1076</v>
      </c>
      <c r="G3774" s="68">
        <f t="shared" si="470"/>
        <v>252</v>
      </c>
      <c r="H3774" s="68">
        <f t="shared" si="472"/>
        <v>1</v>
      </c>
      <c r="I3774" s="68" t="str">
        <f t="shared" si="465"/>
        <v>252_1_AD</v>
      </c>
      <c r="J3774" s="60">
        <v>18.755649865137801</v>
      </c>
      <c r="K3774" s="60">
        <v>56.476291676511501</v>
      </c>
      <c r="L3774" s="60">
        <v>63.165026293081802</v>
      </c>
      <c r="M3774" s="68">
        <v>84</v>
      </c>
      <c r="N3774" s="70">
        <f t="shared" si="466"/>
        <v>0.22435897435897437</v>
      </c>
      <c r="O3774" s="71">
        <v>86635360.239818305</v>
      </c>
      <c r="P3774" s="57">
        <f t="shared" si="467"/>
        <v>6.4967228822637085E-2</v>
      </c>
      <c r="Q3774" s="68">
        <v>70</v>
      </c>
      <c r="R3774" s="68">
        <v>86</v>
      </c>
      <c r="S3774" s="72">
        <f t="shared" si="468"/>
        <v>46.132322611577031</v>
      </c>
    </row>
    <row r="3775" spans="1:19" x14ac:dyDescent="0.25">
      <c r="A3775" s="68">
        <f t="shared" si="471"/>
        <v>3773</v>
      </c>
      <c r="B3775" s="68" t="s">
        <v>1077</v>
      </c>
      <c r="C3775" s="68" t="s">
        <v>1078</v>
      </c>
      <c r="D3775" s="68" t="s">
        <v>3088</v>
      </c>
      <c r="E3775" s="68" t="str">
        <f t="shared" si="469"/>
        <v>SERV</v>
      </c>
      <c r="F3775" s="68" t="s">
        <v>1076</v>
      </c>
      <c r="G3775" s="68">
        <f t="shared" si="470"/>
        <v>252</v>
      </c>
      <c r="H3775" s="68">
        <f t="shared" si="472"/>
        <v>1</v>
      </c>
      <c r="I3775" s="68" t="str">
        <f t="shared" si="465"/>
        <v>252_1_SERV</v>
      </c>
      <c r="J3775" s="60">
        <v>15.1422912522192</v>
      </c>
      <c r="K3775" s="60">
        <v>57.7220868223989</v>
      </c>
      <c r="L3775" s="60">
        <v>69.691137309879394</v>
      </c>
      <c r="M3775" s="68">
        <v>529</v>
      </c>
      <c r="N3775" s="70">
        <f t="shared" si="466"/>
        <v>0.77564102564102566</v>
      </c>
      <c r="O3775" s="71">
        <v>1246888661.1762099</v>
      </c>
      <c r="P3775" s="57">
        <f t="shared" si="467"/>
        <v>0.93503277117736294</v>
      </c>
      <c r="Q3775" s="68">
        <v>242</v>
      </c>
      <c r="R3775" s="68">
        <v>539</v>
      </c>
      <c r="S3775" s="72">
        <f t="shared" si="468"/>
        <v>47.518505128165828</v>
      </c>
    </row>
    <row r="3776" spans="1:19" x14ac:dyDescent="0.25">
      <c r="A3776" s="68">
        <f t="shared" si="471"/>
        <v>3774</v>
      </c>
      <c r="B3776" s="68" t="s">
        <v>1204</v>
      </c>
      <c r="C3776" s="68" t="s">
        <v>1205</v>
      </c>
      <c r="D3776" s="68" t="s">
        <v>2399</v>
      </c>
      <c r="E3776" s="68" t="str">
        <f t="shared" si="469"/>
        <v>AD</v>
      </c>
      <c r="F3776" s="68" t="s">
        <v>1203</v>
      </c>
      <c r="G3776" s="68">
        <f t="shared" si="470"/>
        <v>253</v>
      </c>
      <c r="H3776" s="68">
        <f t="shared" si="472"/>
        <v>1</v>
      </c>
      <c r="I3776" s="68" t="str">
        <f t="shared" si="465"/>
        <v>253_1_AD</v>
      </c>
      <c r="J3776" s="60">
        <v>27.840141075078801</v>
      </c>
      <c r="K3776" s="60">
        <v>57.5496374020031</v>
      </c>
      <c r="L3776" s="60">
        <v>40.7812936848973</v>
      </c>
      <c r="M3776" s="68">
        <v>1794</v>
      </c>
      <c r="N3776" s="70">
        <f t="shared" si="466"/>
        <v>0.61995249406175768</v>
      </c>
      <c r="O3776" s="71">
        <v>895762117.21737099</v>
      </c>
      <c r="P3776" s="57">
        <f t="shared" si="467"/>
        <v>0.88270223372208712</v>
      </c>
      <c r="Q3776" s="68">
        <v>261</v>
      </c>
      <c r="R3776" s="68">
        <v>1800</v>
      </c>
      <c r="S3776" s="72">
        <f t="shared" si="468"/>
        <v>42.057024053993068</v>
      </c>
    </row>
    <row r="3777" spans="1:19" x14ac:dyDescent="0.25">
      <c r="A3777" s="68">
        <f t="shared" si="471"/>
        <v>3775</v>
      </c>
      <c r="B3777" s="68" t="s">
        <v>1204</v>
      </c>
      <c r="C3777" s="68" t="s">
        <v>1205</v>
      </c>
      <c r="D3777" s="68" t="s">
        <v>2456</v>
      </c>
      <c r="E3777" s="68" t="str">
        <f t="shared" si="469"/>
        <v>AR</v>
      </c>
      <c r="F3777" s="68" t="s">
        <v>1203</v>
      </c>
      <c r="G3777" s="68">
        <f t="shared" si="470"/>
        <v>253</v>
      </c>
      <c r="H3777" s="68">
        <f t="shared" si="472"/>
        <v>1</v>
      </c>
      <c r="I3777" s="68" t="str">
        <f t="shared" si="465"/>
        <v>253_1_AR</v>
      </c>
      <c r="J3777" s="60">
        <v>70.211342374006804</v>
      </c>
      <c r="K3777" s="60">
        <v>23.5545397654613</v>
      </c>
      <c r="L3777" s="60">
        <v>23.429093549064302</v>
      </c>
      <c r="M3777" s="68">
        <v>3</v>
      </c>
      <c r="N3777" s="70">
        <f t="shared" si="466"/>
        <v>7.1258907363420431E-3</v>
      </c>
      <c r="O3777" s="71">
        <v>464664.41</v>
      </c>
      <c r="P3777" s="57">
        <f t="shared" si="467"/>
        <v>4.5788977313786504E-4</v>
      </c>
      <c r="Q3777" s="68">
        <v>3</v>
      </c>
      <c r="R3777" s="68">
        <v>3</v>
      </c>
      <c r="S3777" s="72">
        <f t="shared" si="468"/>
        <v>39.064991896177467</v>
      </c>
    </row>
    <row r="3778" spans="1:19" x14ac:dyDescent="0.25">
      <c r="A3778" s="68">
        <f t="shared" si="471"/>
        <v>3776</v>
      </c>
      <c r="B3778" s="68" t="s">
        <v>1204</v>
      </c>
      <c r="C3778" s="68" t="s">
        <v>1205</v>
      </c>
      <c r="D3778" s="68" t="s">
        <v>3088</v>
      </c>
      <c r="E3778" s="68" t="str">
        <f t="shared" si="469"/>
        <v>SERV</v>
      </c>
      <c r="F3778" s="68" t="s">
        <v>1203</v>
      </c>
      <c r="G3778" s="68">
        <f t="shared" si="470"/>
        <v>253</v>
      </c>
      <c r="H3778" s="68">
        <f t="shared" si="472"/>
        <v>1</v>
      </c>
      <c r="I3778" s="68" t="str">
        <f t="shared" si="465"/>
        <v>253_1_SERV</v>
      </c>
      <c r="J3778" s="60">
        <v>31.044469829357102</v>
      </c>
      <c r="K3778" s="60">
        <v>52.700045213029703</v>
      </c>
      <c r="L3778" s="60">
        <v>31.2047996300562</v>
      </c>
      <c r="M3778" s="68">
        <v>436</v>
      </c>
      <c r="N3778" s="70">
        <f t="shared" si="466"/>
        <v>0.37292161520190026</v>
      </c>
      <c r="O3778" s="71">
        <v>118568562.709999</v>
      </c>
      <c r="P3778" s="57">
        <f t="shared" si="467"/>
        <v>0.11683987650477506</v>
      </c>
      <c r="Q3778" s="68">
        <v>157</v>
      </c>
      <c r="R3778" s="68">
        <v>436</v>
      </c>
      <c r="S3778" s="72">
        <f t="shared" si="468"/>
        <v>38.316438224147667</v>
      </c>
    </row>
    <row r="3779" spans="1:19" x14ac:dyDescent="0.25">
      <c r="A3779" s="68">
        <f t="shared" si="471"/>
        <v>3777</v>
      </c>
      <c r="B3779" s="68" t="s">
        <v>2046</v>
      </c>
      <c r="C3779" s="68" t="s">
        <v>2047</v>
      </c>
      <c r="D3779" s="68" t="s">
        <v>2399</v>
      </c>
      <c r="E3779" s="68" t="str">
        <f t="shared" si="469"/>
        <v>AD</v>
      </c>
      <c r="F3779" s="68" t="s">
        <v>2045</v>
      </c>
      <c r="G3779" s="68">
        <f t="shared" si="470"/>
        <v>254</v>
      </c>
      <c r="H3779" s="68">
        <f t="shared" si="472"/>
        <v>1</v>
      </c>
      <c r="I3779" s="68" t="str">
        <f t="shared" ref="I3779:I3832" si="473">CONCATENATE(G3779,"_",H3779,"_",E3779)</f>
        <v>254_1_AD</v>
      </c>
      <c r="J3779" s="60">
        <v>19.163348178420499</v>
      </c>
      <c r="K3779" s="60">
        <v>26.8153268878267</v>
      </c>
      <c r="L3779" s="60">
        <v>43.546965045043599</v>
      </c>
      <c r="M3779" s="68">
        <v>2</v>
      </c>
      <c r="N3779" s="70">
        <f t="shared" ref="N3779:N3832" si="474">Q3779/SUMIF($C$3:$C$3832,C3779,$Q$3:$Q$3832)</f>
        <v>1</v>
      </c>
      <c r="O3779" s="71">
        <v>1658779.48</v>
      </c>
      <c r="P3779" s="57">
        <f t="shared" ref="P3779:P3832" si="475">O3779/SUMIF($C$3:$C$3832,C3779,$O$3:$O$3832)</f>
        <v>1</v>
      </c>
      <c r="Q3779" s="68">
        <v>8</v>
      </c>
      <c r="R3779" s="68">
        <v>8</v>
      </c>
      <c r="S3779" s="72">
        <f t="shared" ref="S3779:S3832" si="476">AVERAGE(J3779:L3779)</f>
        <v>29.841880037096931</v>
      </c>
    </row>
    <row r="3780" spans="1:19" x14ac:dyDescent="0.25">
      <c r="A3780" s="68">
        <f t="shared" si="471"/>
        <v>3778</v>
      </c>
      <c r="B3780" s="68" t="s">
        <v>2046</v>
      </c>
      <c r="C3780" s="68" t="s">
        <v>2342</v>
      </c>
      <c r="D3780" s="68" t="s">
        <v>2399</v>
      </c>
      <c r="E3780" s="68" t="str">
        <f t="shared" ref="E3780:E3832" si="477">IF(D3780="Adquisiciones","AD",IF(D3780="Arrendamientos","AR",IF(D3780="Servicios","SERV",IF(D3780="Obra pública","OP",IF(D3780="Servicios relacionados con la OP","SOP","")))))</f>
        <v>AD</v>
      </c>
      <c r="F3780" s="68" t="s">
        <v>2341</v>
      </c>
      <c r="G3780" s="68">
        <f t="shared" ref="G3780:G3832" si="478">IF(B3780&lt;&gt;B3779,G3779+1,G3779)</f>
        <v>254</v>
      </c>
      <c r="H3780" s="68">
        <f t="shared" si="472"/>
        <v>2</v>
      </c>
      <c r="I3780" s="68" t="str">
        <f t="shared" si="473"/>
        <v>254_2_AD</v>
      </c>
      <c r="J3780" s="60">
        <v>17.431457424901801</v>
      </c>
      <c r="K3780" s="60">
        <v>43.330331487109703</v>
      </c>
      <c r="L3780" s="60">
        <v>34.063314182647098</v>
      </c>
      <c r="M3780" s="68">
        <v>4</v>
      </c>
      <c r="N3780" s="70">
        <f t="shared" si="474"/>
        <v>1</v>
      </c>
      <c r="O3780" s="71">
        <v>37219976.409999996</v>
      </c>
      <c r="P3780" s="57">
        <f t="shared" si="475"/>
        <v>1</v>
      </c>
      <c r="Q3780" s="68">
        <v>11</v>
      </c>
      <c r="R3780" s="68">
        <v>11</v>
      </c>
      <c r="S3780" s="72">
        <f t="shared" si="476"/>
        <v>31.608367698219535</v>
      </c>
    </row>
    <row r="3781" spans="1:19" x14ac:dyDescent="0.25">
      <c r="A3781" s="68">
        <f t="shared" ref="A3781:A3832" si="479">A3780+1</f>
        <v>3779</v>
      </c>
      <c r="B3781" s="68" t="s">
        <v>240</v>
      </c>
      <c r="C3781" s="68" t="s">
        <v>2288</v>
      </c>
      <c r="D3781" s="68" t="s">
        <v>2399</v>
      </c>
      <c r="E3781" s="68" t="str">
        <f t="shared" si="477"/>
        <v>AD</v>
      </c>
      <c r="F3781" s="68" t="s">
        <v>2287</v>
      </c>
      <c r="G3781" s="68">
        <f t="shared" si="478"/>
        <v>255</v>
      </c>
      <c r="H3781" s="68">
        <f t="shared" si="472"/>
        <v>1</v>
      </c>
      <c r="I3781" s="68" t="str">
        <f t="shared" si="473"/>
        <v>255_1_AD</v>
      </c>
      <c r="J3781" s="60">
        <v>41.292992977784301</v>
      </c>
      <c r="K3781" s="60">
        <v>55.257116551774502</v>
      </c>
      <c r="L3781" s="60">
        <v>32.854209593280999</v>
      </c>
      <c r="M3781" s="68">
        <v>8</v>
      </c>
      <c r="N3781" s="70">
        <f t="shared" si="474"/>
        <v>1</v>
      </c>
      <c r="O3781" s="71">
        <v>13861204.73</v>
      </c>
      <c r="P3781" s="57">
        <f t="shared" si="475"/>
        <v>1</v>
      </c>
      <c r="Q3781" s="68">
        <v>17</v>
      </c>
      <c r="R3781" s="68">
        <v>28</v>
      </c>
      <c r="S3781" s="72">
        <f t="shared" si="476"/>
        <v>43.134773040946605</v>
      </c>
    </row>
    <row r="3782" spans="1:19" x14ac:dyDescent="0.25">
      <c r="A3782" s="68">
        <f t="shared" si="479"/>
        <v>3780</v>
      </c>
      <c r="B3782" s="68" t="s">
        <v>240</v>
      </c>
      <c r="C3782" s="68" t="s">
        <v>1629</v>
      </c>
      <c r="D3782" s="68" t="s">
        <v>2399</v>
      </c>
      <c r="E3782" s="68" t="str">
        <f t="shared" si="477"/>
        <v>AD</v>
      </c>
      <c r="F3782" s="68" t="s">
        <v>1628</v>
      </c>
      <c r="G3782" s="68">
        <f t="shared" si="478"/>
        <v>255</v>
      </c>
      <c r="H3782" s="68">
        <f t="shared" si="472"/>
        <v>2</v>
      </c>
      <c r="I3782" s="68" t="str">
        <f t="shared" si="473"/>
        <v>255_2_AD</v>
      </c>
      <c r="J3782" s="60">
        <v>21.587475019217099</v>
      </c>
      <c r="K3782" s="60">
        <v>72.517683643004105</v>
      </c>
      <c r="L3782" s="60">
        <v>68.929173755186</v>
      </c>
      <c r="M3782" s="68">
        <v>140</v>
      </c>
      <c r="N3782" s="70">
        <f t="shared" si="474"/>
        <v>0.37606837606837606</v>
      </c>
      <c r="O3782" s="71">
        <v>270623807.83442003</v>
      </c>
      <c r="P3782" s="57">
        <f t="shared" si="475"/>
        <v>0.10397545787780078</v>
      </c>
      <c r="Q3782" s="68">
        <v>132</v>
      </c>
      <c r="R3782" s="68">
        <v>219</v>
      </c>
      <c r="S3782" s="72">
        <f t="shared" si="476"/>
        <v>54.344777472469069</v>
      </c>
    </row>
    <row r="3783" spans="1:19" x14ac:dyDescent="0.25">
      <c r="A3783" s="68">
        <f t="shared" si="479"/>
        <v>3781</v>
      </c>
      <c r="B3783" s="68" t="s">
        <v>240</v>
      </c>
      <c r="C3783" s="68" t="s">
        <v>1629</v>
      </c>
      <c r="D3783" s="68" t="s">
        <v>2456</v>
      </c>
      <c r="E3783" s="68" t="str">
        <f t="shared" si="477"/>
        <v>AR</v>
      </c>
      <c r="F3783" s="68" t="s">
        <v>1628</v>
      </c>
      <c r="G3783" s="68">
        <f t="shared" si="478"/>
        <v>255</v>
      </c>
      <c r="H3783" s="68">
        <f t="shared" si="472"/>
        <v>2</v>
      </c>
      <c r="I3783" s="68" t="str">
        <f t="shared" si="473"/>
        <v>255_2_AR</v>
      </c>
      <c r="J3783" s="60">
        <v>39.731005987075399</v>
      </c>
      <c r="K3783" s="60">
        <v>61.084258593789897</v>
      </c>
      <c r="L3783" s="60">
        <v>83.466145768541594</v>
      </c>
      <c r="M3783" s="68">
        <v>10</v>
      </c>
      <c r="N3783" s="70">
        <f t="shared" si="474"/>
        <v>1.9943019943019943E-2</v>
      </c>
      <c r="O3783" s="71">
        <v>301415825.739999</v>
      </c>
      <c r="P3783" s="57">
        <f t="shared" si="475"/>
        <v>0.11580595492953434</v>
      </c>
      <c r="Q3783" s="68">
        <v>7</v>
      </c>
      <c r="R3783" s="68">
        <v>10</v>
      </c>
      <c r="S3783" s="72">
        <f t="shared" si="476"/>
        <v>61.42713678313563</v>
      </c>
    </row>
    <row r="3784" spans="1:19" x14ac:dyDescent="0.25">
      <c r="A3784" s="68">
        <f t="shared" si="479"/>
        <v>3782</v>
      </c>
      <c r="B3784" s="68" t="s">
        <v>240</v>
      </c>
      <c r="C3784" s="68" t="s">
        <v>1629</v>
      </c>
      <c r="D3784" s="68" t="s">
        <v>3088</v>
      </c>
      <c r="E3784" s="68" t="str">
        <f t="shared" si="477"/>
        <v>SERV</v>
      </c>
      <c r="F3784" s="68" t="s">
        <v>1628</v>
      </c>
      <c r="G3784" s="68">
        <f t="shared" si="478"/>
        <v>255</v>
      </c>
      <c r="H3784" s="68">
        <f t="shared" si="472"/>
        <v>2</v>
      </c>
      <c r="I3784" s="68" t="str">
        <f t="shared" si="473"/>
        <v>255_2_SERV</v>
      </c>
      <c r="J3784" s="60">
        <v>16.902347193156199</v>
      </c>
      <c r="K3784" s="60">
        <v>76.705148854333103</v>
      </c>
      <c r="L3784" s="60">
        <v>61.751340068683398</v>
      </c>
      <c r="M3784" s="68">
        <v>341</v>
      </c>
      <c r="N3784" s="70">
        <f t="shared" si="474"/>
        <v>0.57834757834757833</v>
      </c>
      <c r="O3784" s="71">
        <v>2003953179.0527</v>
      </c>
      <c r="P3784" s="57">
        <f t="shared" si="475"/>
        <v>0.76993207295776556</v>
      </c>
      <c r="Q3784" s="68">
        <v>203</v>
      </c>
      <c r="R3784" s="68">
        <v>385</v>
      </c>
      <c r="S3784" s="72">
        <f t="shared" si="476"/>
        <v>51.786278705390906</v>
      </c>
    </row>
    <row r="3785" spans="1:19" x14ac:dyDescent="0.25">
      <c r="A3785" s="68">
        <f t="shared" si="479"/>
        <v>3783</v>
      </c>
      <c r="B3785" s="68" t="s">
        <v>240</v>
      </c>
      <c r="C3785" s="68" t="s">
        <v>1629</v>
      </c>
      <c r="D3785" s="68" t="s">
        <v>2893</v>
      </c>
      <c r="E3785" s="68" t="str">
        <f t="shared" si="477"/>
        <v>SOP</v>
      </c>
      <c r="F3785" s="68" t="s">
        <v>1628</v>
      </c>
      <c r="G3785" s="68">
        <f t="shared" si="478"/>
        <v>255</v>
      </c>
      <c r="H3785" s="68">
        <f t="shared" ref="H3785:H3832" si="480">IF(B3785&lt;&gt;B3784,1,IF(C3785&lt;&gt;C3784,H3784+1,H3784))</f>
        <v>2</v>
      </c>
      <c r="I3785" s="68" t="str">
        <f t="shared" si="473"/>
        <v>255_2_SOP</v>
      </c>
      <c r="J3785" s="60">
        <v>30.297237233683202</v>
      </c>
      <c r="K3785" s="60">
        <v>52.384662532060197</v>
      </c>
      <c r="L3785" s="60">
        <v>45.241664924487303</v>
      </c>
      <c r="M3785" s="68">
        <v>13</v>
      </c>
      <c r="N3785" s="70">
        <f t="shared" si="474"/>
        <v>2.564102564102564E-2</v>
      </c>
      <c r="O3785" s="71">
        <v>26773391.609999999</v>
      </c>
      <c r="P3785" s="57">
        <f t="shared" si="475"/>
        <v>1.0286514234899321E-2</v>
      </c>
      <c r="Q3785" s="68">
        <v>9</v>
      </c>
      <c r="R3785" s="68">
        <v>13</v>
      </c>
      <c r="S3785" s="72">
        <f t="shared" si="476"/>
        <v>42.641188230076899</v>
      </c>
    </row>
    <row r="3786" spans="1:19" x14ac:dyDescent="0.25">
      <c r="A3786" s="68">
        <f t="shared" si="479"/>
        <v>3784</v>
      </c>
      <c r="B3786" s="68" t="s">
        <v>240</v>
      </c>
      <c r="C3786" s="68" t="s">
        <v>2888</v>
      </c>
      <c r="D3786" s="68" t="s">
        <v>2893</v>
      </c>
      <c r="E3786" s="68" t="str">
        <f t="shared" si="477"/>
        <v>SOP</v>
      </c>
      <c r="F3786" s="68" t="s">
        <v>2887</v>
      </c>
      <c r="G3786" s="68">
        <f t="shared" si="478"/>
        <v>255</v>
      </c>
      <c r="H3786" s="68">
        <f t="shared" si="480"/>
        <v>3</v>
      </c>
      <c r="I3786" s="68" t="str">
        <f t="shared" si="473"/>
        <v>255_3_SOP</v>
      </c>
      <c r="J3786" s="60">
        <v>69.821832684461896</v>
      </c>
      <c r="K3786" s="60">
        <v>81.579345950438594</v>
      </c>
      <c r="L3786" s="60">
        <v>46.198120086855702</v>
      </c>
      <c r="M3786" s="68">
        <v>4</v>
      </c>
      <c r="N3786" s="70">
        <f t="shared" si="474"/>
        <v>1</v>
      </c>
      <c r="O3786" s="71">
        <v>65642583.159999996</v>
      </c>
      <c r="P3786" s="57">
        <f t="shared" si="475"/>
        <v>1</v>
      </c>
      <c r="Q3786" s="68">
        <v>3</v>
      </c>
      <c r="R3786" s="68">
        <v>4</v>
      </c>
      <c r="S3786" s="72">
        <f t="shared" si="476"/>
        <v>65.866432907252062</v>
      </c>
    </row>
    <row r="3787" spans="1:19" x14ac:dyDescent="0.25">
      <c r="A3787" s="68">
        <f t="shared" si="479"/>
        <v>3785</v>
      </c>
      <c r="B3787" s="68" t="s">
        <v>240</v>
      </c>
      <c r="C3787" s="68" t="s">
        <v>2257</v>
      </c>
      <c r="D3787" s="68" t="s">
        <v>2399</v>
      </c>
      <c r="E3787" s="68" t="str">
        <f t="shared" si="477"/>
        <v>AD</v>
      </c>
      <c r="F3787" s="68" t="s">
        <v>2256</v>
      </c>
      <c r="G3787" s="68">
        <f t="shared" si="478"/>
        <v>255</v>
      </c>
      <c r="H3787" s="68">
        <f t="shared" si="480"/>
        <v>4</v>
      </c>
      <c r="I3787" s="68" t="str">
        <f t="shared" si="473"/>
        <v>255_4_AD</v>
      </c>
      <c r="J3787" s="60">
        <v>25.182841227402601</v>
      </c>
      <c r="K3787" s="60">
        <v>53.997230322040998</v>
      </c>
      <c r="L3787" s="60">
        <v>19.0667679083747</v>
      </c>
      <c r="M3787" s="68">
        <v>13</v>
      </c>
      <c r="N3787" s="70">
        <f t="shared" si="474"/>
        <v>1</v>
      </c>
      <c r="O3787" s="71">
        <v>1051310.72</v>
      </c>
      <c r="P3787" s="57">
        <f t="shared" si="475"/>
        <v>1</v>
      </c>
      <c r="Q3787" s="68">
        <v>19</v>
      </c>
      <c r="R3787" s="68">
        <v>31</v>
      </c>
      <c r="S3787" s="72">
        <f t="shared" si="476"/>
        <v>32.748946485939435</v>
      </c>
    </row>
    <row r="3788" spans="1:19" x14ac:dyDescent="0.25">
      <c r="A3788" s="68">
        <f t="shared" si="479"/>
        <v>3786</v>
      </c>
      <c r="B3788" s="68" t="s">
        <v>240</v>
      </c>
      <c r="C3788" s="68" t="s">
        <v>2901</v>
      </c>
      <c r="D3788" s="68" t="s">
        <v>3088</v>
      </c>
      <c r="E3788" s="68" t="str">
        <f t="shared" si="477"/>
        <v>SERV</v>
      </c>
      <c r="F3788" s="68" t="s">
        <v>2900</v>
      </c>
      <c r="G3788" s="68">
        <f t="shared" si="478"/>
        <v>255</v>
      </c>
      <c r="H3788" s="68">
        <f t="shared" si="480"/>
        <v>5</v>
      </c>
      <c r="I3788" s="68" t="str">
        <f t="shared" si="473"/>
        <v>255_5_SERV</v>
      </c>
      <c r="J3788" s="60">
        <v>73.640873318848193</v>
      </c>
      <c r="K3788" s="60">
        <v>56.401616249152603</v>
      </c>
      <c r="L3788" s="60">
        <v>25.525308539085199</v>
      </c>
      <c r="M3788" s="68">
        <v>21</v>
      </c>
      <c r="N3788" s="70">
        <f t="shared" si="474"/>
        <v>1</v>
      </c>
      <c r="O3788" s="71">
        <v>1196556.6000000001</v>
      </c>
      <c r="P3788" s="57">
        <f t="shared" si="475"/>
        <v>1</v>
      </c>
      <c r="Q3788" s="68">
        <v>7</v>
      </c>
      <c r="R3788" s="68">
        <v>21</v>
      </c>
      <c r="S3788" s="72">
        <f t="shared" si="476"/>
        <v>51.855932702361997</v>
      </c>
    </row>
    <row r="3789" spans="1:19" x14ac:dyDescent="0.25">
      <c r="A3789" s="68">
        <f t="shared" si="479"/>
        <v>3787</v>
      </c>
      <c r="B3789" s="68" t="s">
        <v>240</v>
      </c>
      <c r="C3789" s="68" t="s">
        <v>2897</v>
      </c>
      <c r="D3789" s="68" t="s">
        <v>3088</v>
      </c>
      <c r="E3789" s="68" t="str">
        <f t="shared" si="477"/>
        <v>SERV</v>
      </c>
      <c r="F3789" s="68" t="s">
        <v>2896</v>
      </c>
      <c r="G3789" s="68">
        <f t="shared" si="478"/>
        <v>255</v>
      </c>
      <c r="H3789" s="68">
        <f t="shared" si="480"/>
        <v>6</v>
      </c>
      <c r="I3789" s="68" t="str">
        <f t="shared" si="473"/>
        <v>255_6_SERV</v>
      </c>
      <c r="J3789" s="60">
        <v>52.797892104672201</v>
      </c>
      <c r="K3789" s="60">
        <v>54.654699464577298</v>
      </c>
      <c r="L3789" s="60">
        <v>55.318963558438902</v>
      </c>
      <c r="M3789" s="68">
        <v>16</v>
      </c>
      <c r="N3789" s="70">
        <f t="shared" si="474"/>
        <v>1</v>
      </c>
      <c r="O3789" s="71">
        <v>3326551.71</v>
      </c>
      <c r="P3789" s="57">
        <f t="shared" si="475"/>
        <v>1</v>
      </c>
      <c r="Q3789" s="68">
        <v>7</v>
      </c>
      <c r="R3789" s="68">
        <v>24</v>
      </c>
      <c r="S3789" s="72">
        <f t="shared" si="476"/>
        <v>54.257185042562803</v>
      </c>
    </row>
    <row r="3790" spans="1:19" x14ac:dyDescent="0.25">
      <c r="A3790" s="68">
        <f t="shared" si="479"/>
        <v>3788</v>
      </c>
      <c r="B3790" s="68" t="s">
        <v>240</v>
      </c>
      <c r="C3790" s="68" t="s">
        <v>1754</v>
      </c>
      <c r="D3790" s="68" t="s">
        <v>2399</v>
      </c>
      <c r="E3790" s="68" t="str">
        <f t="shared" si="477"/>
        <v>AD</v>
      </c>
      <c r="F3790" s="68" t="s">
        <v>1753</v>
      </c>
      <c r="G3790" s="68">
        <f t="shared" si="478"/>
        <v>255</v>
      </c>
      <c r="H3790" s="68">
        <f t="shared" si="480"/>
        <v>7</v>
      </c>
      <c r="I3790" s="68" t="str">
        <f t="shared" si="473"/>
        <v>255_7_AD</v>
      </c>
      <c r="J3790" s="60">
        <v>24.2965981884822</v>
      </c>
      <c r="K3790" s="60">
        <v>65.5096776890489</v>
      </c>
      <c r="L3790" s="60">
        <v>19.168060442767999</v>
      </c>
      <c r="M3790" s="68">
        <v>11</v>
      </c>
      <c r="N3790" s="70">
        <f t="shared" si="474"/>
        <v>0.59090909090909094</v>
      </c>
      <c r="O3790" s="71">
        <v>4940229.7</v>
      </c>
      <c r="P3790" s="57">
        <f t="shared" si="475"/>
        <v>0.36271954830282438</v>
      </c>
      <c r="Q3790" s="68">
        <v>13</v>
      </c>
      <c r="R3790" s="68">
        <v>19</v>
      </c>
      <c r="S3790" s="72">
        <f t="shared" si="476"/>
        <v>36.324778773433032</v>
      </c>
    </row>
    <row r="3791" spans="1:19" x14ac:dyDescent="0.25">
      <c r="A3791" s="68">
        <f t="shared" si="479"/>
        <v>3789</v>
      </c>
      <c r="B3791" s="68" t="s">
        <v>240</v>
      </c>
      <c r="C3791" s="68" t="s">
        <v>1754</v>
      </c>
      <c r="D3791" s="68" t="s">
        <v>3088</v>
      </c>
      <c r="E3791" s="68" t="str">
        <f t="shared" si="477"/>
        <v>SERV</v>
      </c>
      <c r="F3791" s="68" t="s">
        <v>1753</v>
      </c>
      <c r="G3791" s="68">
        <f t="shared" si="478"/>
        <v>255</v>
      </c>
      <c r="H3791" s="68">
        <f t="shared" si="480"/>
        <v>7</v>
      </c>
      <c r="I3791" s="68" t="str">
        <f t="shared" si="473"/>
        <v>255_7_SERV</v>
      </c>
      <c r="J3791" s="60">
        <v>24.0641713024878</v>
      </c>
      <c r="K3791" s="60">
        <v>52.468727526404699</v>
      </c>
      <c r="L3791" s="60">
        <v>30.108620821151401</v>
      </c>
      <c r="M3791" s="68">
        <v>24</v>
      </c>
      <c r="N3791" s="70">
        <f t="shared" si="474"/>
        <v>0.40909090909090912</v>
      </c>
      <c r="O3791" s="71">
        <v>8679741.2199999895</v>
      </c>
      <c r="P3791" s="57">
        <f t="shared" si="475"/>
        <v>0.63728045169717551</v>
      </c>
      <c r="Q3791" s="68">
        <v>9</v>
      </c>
      <c r="R3791" s="68">
        <v>25</v>
      </c>
      <c r="S3791" s="72">
        <f t="shared" si="476"/>
        <v>35.547173216681301</v>
      </c>
    </row>
    <row r="3792" spans="1:19" x14ac:dyDescent="0.25">
      <c r="A3792" s="68">
        <f t="shared" si="479"/>
        <v>3790</v>
      </c>
      <c r="B3792" s="68" t="s">
        <v>240</v>
      </c>
      <c r="C3792" s="68" t="s">
        <v>559</v>
      </c>
      <c r="D3792" s="68" t="s">
        <v>2399</v>
      </c>
      <c r="E3792" s="68" t="str">
        <f t="shared" si="477"/>
        <v>AD</v>
      </c>
      <c r="F3792" s="68" t="s">
        <v>558</v>
      </c>
      <c r="G3792" s="68">
        <f t="shared" si="478"/>
        <v>255</v>
      </c>
      <c r="H3792" s="68">
        <f t="shared" si="480"/>
        <v>8</v>
      </c>
      <c r="I3792" s="68" t="str">
        <f t="shared" si="473"/>
        <v>255_8_AD</v>
      </c>
      <c r="J3792" s="60">
        <v>42.852373504272997</v>
      </c>
      <c r="K3792" s="60">
        <v>52.233223538929501</v>
      </c>
      <c r="L3792" s="60">
        <v>34.662502587785298</v>
      </c>
      <c r="M3792" s="68">
        <v>5</v>
      </c>
      <c r="N3792" s="70">
        <f t="shared" si="474"/>
        <v>1</v>
      </c>
      <c r="O3792" s="71">
        <v>722303.69</v>
      </c>
      <c r="P3792" s="57">
        <f t="shared" si="475"/>
        <v>1</v>
      </c>
      <c r="Q3792" s="68">
        <v>7</v>
      </c>
      <c r="R3792" s="68">
        <v>11</v>
      </c>
      <c r="S3792" s="72">
        <f t="shared" si="476"/>
        <v>43.249366543662596</v>
      </c>
    </row>
    <row r="3793" spans="1:19" x14ac:dyDescent="0.25">
      <c r="A3793" s="68">
        <f t="shared" si="479"/>
        <v>3791</v>
      </c>
      <c r="B3793" s="68" t="s">
        <v>240</v>
      </c>
      <c r="C3793" s="68" t="s">
        <v>702</v>
      </c>
      <c r="D3793" s="68" t="s">
        <v>2399</v>
      </c>
      <c r="E3793" s="68" t="str">
        <f t="shared" si="477"/>
        <v>AD</v>
      </c>
      <c r="F3793" s="68" t="s">
        <v>701</v>
      </c>
      <c r="G3793" s="68">
        <f t="shared" si="478"/>
        <v>255</v>
      </c>
      <c r="H3793" s="68">
        <f t="shared" si="480"/>
        <v>9</v>
      </c>
      <c r="I3793" s="68" t="str">
        <f t="shared" si="473"/>
        <v>255_9_AD</v>
      </c>
      <c r="J3793" s="60">
        <v>37.864278874855003</v>
      </c>
      <c r="K3793" s="60">
        <v>44.153957512748299</v>
      </c>
      <c r="L3793" s="60">
        <v>29.707243384831301</v>
      </c>
      <c r="M3793" s="68">
        <v>14</v>
      </c>
      <c r="N3793" s="70">
        <f t="shared" si="474"/>
        <v>0.70967741935483875</v>
      </c>
      <c r="O3793" s="71">
        <v>7319102.6200000001</v>
      </c>
      <c r="P3793" s="57">
        <f t="shared" si="475"/>
        <v>0.46015395856579261</v>
      </c>
      <c r="Q3793" s="68">
        <v>22</v>
      </c>
      <c r="R3793" s="68">
        <v>36</v>
      </c>
      <c r="S3793" s="72">
        <f t="shared" si="476"/>
        <v>37.241826590811534</v>
      </c>
    </row>
    <row r="3794" spans="1:19" x14ac:dyDescent="0.25">
      <c r="A3794" s="68">
        <f t="shared" si="479"/>
        <v>3792</v>
      </c>
      <c r="B3794" s="68" t="s">
        <v>240</v>
      </c>
      <c r="C3794" s="68" t="s">
        <v>702</v>
      </c>
      <c r="D3794" s="68" t="s">
        <v>3088</v>
      </c>
      <c r="E3794" s="68" t="str">
        <f t="shared" si="477"/>
        <v>SERV</v>
      </c>
      <c r="F3794" s="68" t="s">
        <v>701</v>
      </c>
      <c r="G3794" s="68">
        <f t="shared" si="478"/>
        <v>255</v>
      </c>
      <c r="H3794" s="68">
        <f t="shared" si="480"/>
        <v>9</v>
      </c>
      <c r="I3794" s="68" t="str">
        <f t="shared" si="473"/>
        <v>255_9_SERV</v>
      </c>
      <c r="J3794" s="60">
        <v>32.558334527065902</v>
      </c>
      <c r="K3794" s="60">
        <v>29.267685668114101</v>
      </c>
      <c r="L3794" s="60">
        <v>45.169936385876603</v>
      </c>
      <c r="M3794" s="68">
        <v>21</v>
      </c>
      <c r="N3794" s="70">
        <f t="shared" si="474"/>
        <v>0.29032258064516131</v>
      </c>
      <c r="O3794" s="71">
        <v>8586666.4899999909</v>
      </c>
      <c r="P3794" s="57">
        <f t="shared" si="475"/>
        <v>0.53984604143420734</v>
      </c>
      <c r="Q3794" s="68">
        <v>9</v>
      </c>
      <c r="R3794" s="68">
        <v>21</v>
      </c>
      <c r="S3794" s="72">
        <f t="shared" si="476"/>
        <v>35.665318860352208</v>
      </c>
    </row>
    <row r="3795" spans="1:19" x14ac:dyDescent="0.25">
      <c r="A3795" s="68">
        <f t="shared" si="479"/>
        <v>3793</v>
      </c>
      <c r="B3795" s="68" t="s">
        <v>240</v>
      </c>
      <c r="C3795" s="68" t="s">
        <v>1709</v>
      </c>
      <c r="D3795" s="68" t="s">
        <v>2399</v>
      </c>
      <c r="E3795" s="68" t="str">
        <f t="shared" si="477"/>
        <v>AD</v>
      </c>
      <c r="F3795" s="68" t="s">
        <v>1708</v>
      </c>
      <c r="G3795" s="68">
        <f t="shared" si="478"/>
        <v>255</v>
      </c>
      <c r="H3795" s="68">
        <f t="shared" si="480"/>
        <v>10</v>
      </c>
      <c r="I3795" s="68" t="str">
        <f t="shared" si="473"/>
        <v>255_10_AD</v>
      </c>
      <c r="J3795" s="60">
        <v>43.761859282823899</v>
      </c>
      <c r="K3795" s="60">
        <v>46.966789531252999</v>
      </c>
      <c r="L3795" s="60">
        <v>24.201408202073399</v>
      </c>
      <c r="M3795" s="68">
        <v>16</v>
      </c>
      <c r="N3795" s="70">
        <f t="shared" si="474"/>
        <v>0.44</v>
      </c>
      <c r="O3795" s="71">
        <v>1785539.48</v>
      </c>
      <c r="P3795" s="57">
        <f t="shared" si="475"/>
        <v>0.520239321229236</v>
      </c>
      <c r="Q3795" s="68">
        <v>11</v>
      </c>
      <c r="R3795" s="68">
        <v>20</v>
      </c>
      <c r="S3795" s="72">
        <f t="shared" si="476"/>
        <v>38.310019005383431</v>
      </c>
    </row>
    <row r="3796" spans="1:19" x14ac:dyDescent="0.25">
      <c r="A3796" s="68">
        <f t="shared" si="479"/>
        <v>3794</v>
      </c>
      <c r="B3796" s="68" t="s">
        <v>240</v>
      </c>
      <c r="C3796" s="68" t="s">
        <v>1709</v>
      </c>
      <c r="D3796" s="68" t="s">
        <v>3088</v>
      </c>
      <c r="E3796" s="68" t="str">
        <f t="shared" si="477"/>
        <v>SERV</v>
      </c>
      <c r="F3796" s="68" t="s">
        <v>1708</v>
      </c>
      <c r="G3796" s="68">
        <f t="shared" si="478"/>
        <v>255</v>
      </c>
      <c r="H3796" s="68">
        <f t="shared" si="480"/>
        <v>10</v>
      </c>
      <c r="I3796" s="68" t="str">
        <f t="shared" si="473"/>
        <v>255_10_SERV</v>
      </c>
      <c r="J3796" s="60">
        <v>33.039392963240601</v>
      </c>
      <c r="K3796" s="60">
        <v>61.945081349032399</v>
      </c>
      <c r="L3796" s="60">
        <v>60.4495109786291</v>
      </c>
      <c r="M3796" s="68">
        <v>23</v>
      </c>
      <c r="N3796" s="70">
        <f t="shared" si="474"/>
        <v>0.56000000000000005</v>
      </c>
      <c r="O3796" s="71">
        <v>1646610.7</v>
      </c>
      <c r="P3796" s="57">
        <f t="shared" si="475"/>
        <v>0.47976067877076406</v>
      </c>
      <c r="Q3796" s="68">
        <v>14</v>
      </c>
      <c r="R3796" s="68">
        <v>23</v>
      </c>
      <c r="S3796" s="72">
        <f t="shared" si="476"/>
        <v>51.811328430300698</v>
      </c>
    </row>
    <row r="3797" spans="1:19" x14ac:dyDescent="0.25">
      <c r="A3797" s="68">
        <f t="shared" si="479"/>
        <v>3795</v>
      </c>
      <c r="B3797" s="68" t="s">
        <v>240</v>
      </c>
      <c r="C3797" s="68" t="s">
        <v>2321</v>
      </c>
      <c r="D3797" s="68" t="s">
        <v>2399</v>
      </c>
      <c r="E3797" s="68" t="str">
        <f t="shared" si="477"/>
        <v>AD</v>
      </c>
      <c r="F3797" s="68" t="s">
        <v>2320</v>
      </c>
      <c r="G3797" s="68">
        <f t="shared" si="478"/>
        <v>255</v>
      </c>
      <c r="H3797" s="68">
        <f t="shared" si="480"/>
        <v>11</v>
      </c>
      <c r="I3797" s="68" t="str">
        <f t="shared" si="473"/>
        <v>255_11_AD</v>
      </c>
      <c r="J3797" s="60">
        <v>39.094322052364603</v>
      </c>
      <c r="K3797" s="60">
        <v>27.641022731882</v>
      </c>
      <c r="L3797" s="60">
        <v>15.4584492769546</v>
      </c>
      <c r="M3797" s="68">
        <v>5</v>
      </c>
      <c r="N3797" s="70">
        <f t="shared" si="474"/>
        <v>1</v>
      </c>
      <c r="O3797" s="71">
        <v>576327.34</v>
      </c>
      <c r="P3797" s="57">
        <f t="shared" si="475"/>
        <v>1</v>
      </c>
      <c r="Q3797" s="68">
        <v>6</v>
      </c>
      <c r="R3797" s="68">
        <v>8</v>
      </c>
      <c r="S3797" s="72">
        <f t="shared" si="476"/>
        <v>27.397931353733735</v>
      </c>
    </row>
    <row r="3798" spans="1:19" x14ac:dyDescent="0.25">
      <c r="A3798" s="68">
        <f t="shared" si="479"/>
        <v>3796</v>
      </c>
      <c r="B3798" s="68" t="s">
        <v>240</v>
      </c>
      <c r="C3798" s="68" t="s">
        <v>1736</v>
      </c>
      <c r="D3798" s="68" t="s">
        <v>2399</v>
      </c>
      <c r="E3798" s="68" t="str">
        <f t="shared" si="477"/>
        <v>AD</v>
      </c>
      <c r="F3798" s="68" t="s">
        <v>1735</v>
      </c>
      <c r="G3798" s="68">
        <f t="shared" si="478"/>
        <v>255</v>
      </c>
      <c r="H3798" s="68">
        <f t="shared" si="480"/>
        <v>12</v>
      </c>
      <c r="I3798" s="68" t="str">
        <f t="shared" si="473"/>
        <v>255_12_AD</v>
      </c>
      <c r="J3798" s="60">
        <v>22.984205383407801</v>
      </c>
      <c r="K3798" s="60">
        <v>87.9114401598966</v>
      </c>
      <c r="L3798" s="60">
        <v>50.490239004182797</v>
      </c>
      <c r="M3798" s="68">
        <v>47</v>
      </c>
      <c r="N3798" s="70">
        <f t="shared" si="474"/>
        <v>0.76</v>
      </c>
      <c r="O3798" s="71">
        <v>2293930.79</v>
      </c>
      <c r="P3798" s="57">
        <f t="shared" si="475"/>
        <v>0.42118105934301064</v>
      </c>
      <c r="Q3798" s="68">
        <v>38</v>
      </c>
      <c r="R3798" s="68">
        <v>68</v>
      </c>
      <c r="S3798" s="72">
        <f t="shared" si="476"/>
        <v>53.795294849162396</v>
      </c>
    </row>
    <row r="3799" spans="1:19" x14ac:dyDescent="0.25">
      <c r="A3799" s="68">
        <f t="shared" si="479"/>
        <v>3797</v>
      </c>
      <c r="B3799" s="68" t="s">
        <v>240</v>
      </c>
      <c r="C3799" s="68" t="s">
        <v>1736</v>
      </c>
      <c r="D3799" s="68" t="s">
        <v>3088</v>
      </c>
      <c r="E3799" s="68" t="str">
        <f t="shared" si="477"/>
        <v>SERV</v>
      </c>
      <c r="F3799" s="68" t="s">
        <v>1735</v>
      </c>
      <c r="G3799" s="68">
        <f t="shared" si="478"/>
        <v>255</v>
      </c>
      <c r="H3799" s="68">
        <f t="shared" si="480"/>
        <v>12</v>
      </c>
      <c r="I3799" s="68" t="str">
        <f t="shared" si="473"/>
        <v>255_12_SERV</v>
      </c>
      <c r="J3799" s="60">
        <v>40.773974090966597</v>
      </c>
      <c r="K3799" s="60">
        <v>87.388099445700803</v>
      </c>
      <c r="L3799" s="60">
        <v>60.089010115350099</v>
      </c>
      <c r="M3799" s="68">
        <v>29</v>
      </c>
      <c r="N3799" s="70">
        <f t="shared" si="474"/>
        <v>0.24</v>
      </c>
      <c r="O3799" s="71">
        <v>3152493.59</v>
      </c>
      <c r="P3799" s="57">
        <f t="shared" si="475"/>
        <v>0.57881894065698936</v>
      </c>
      <c r="Q3799" s="68">
        <v>12</v>
      </c>
      <c r="R3799" s="68">
        <v>32</v>
      </c>
      <c r="S3799" s="72">
        <f t="shared" si="476"/>
        <v>62.750361217339169</v>
      </c>
    </row>
    <row r="3800" spans="1:19" x14ac:dyDescent="0.25">
      <c r="A3800" s="68">
        <f t="shared" si="479"/>
        <v>3798</v>
      </c>
      <c r="B3800" s="68" t="s">
        <v>240</v>
      </c>
      <c r="C3800" s="68" t="s">
        <v>2913</v>
      </c>
      <c r="D3800" s="68" t="s">
        <v>3088</v>
      </c>
      <c r="E3800" s="68" t="str">
        <f t="shared" si="477"/>
        <v>SERV</v>
      </c>
      <c r="F3800" s="68" t="s">
        <v>2912</v>
      </c>
      <c r="G3800" s="68">
        <f t="shared" si="478"/>
        <v>255</v>
      </c>
      <c r="H3800" s="68">
        <f t="shared" si="480"/>
        <v>13</v>
      </c>
      <c r="I3800" s="68" t="str">
        <f t="shared" si="473"/>
        <v>255_13_SERV</v>
      </c>
      <c r="J3800" s="60">
        <v>52.9807518338609</v>
      </c>
      <c r="K3800" s="60">
        <v>60.384714604343699</v>
      </c>
      <c r="L3800" s="60">
        <v>31.380025602818201</v>
      </c>
      <c r="M3800" s="68">
        <v>13</v>
      </c>
      <c r="N3800" s="70">
        <f t="shared" si="474"/>
        <v>1</v>
      </c>
      <c r="O3800" s="71">
        <v>2165144.04</v>
      </c>
      <c r="P3800" s="57">
        <f t="shared" si="475"/>
        <v>1</v>
      </c>
      <c r="Q3800" s="68">
        <v>7</v>
      </c>
      <c r="R3800" s="68">
        <v>15</v>
      </c>
      <c r="S3800" s="72">
        <f t="shared" si="476"/>
        <v>48.2484973470076</v>
      </c>
    </row>
    <row r="3801" spans="1:19" x14ac:dyDescent="0.25">
      <c r="A3801" s="68">
        <f t="shared" si="479"/>
        <v>3799</v>
      </c>
      <c r="B3801" s="68" t="s">
        <v>240</v>
      </c>
      <c r="C3801" s="68" t="s">
        <v>1055</v>
      </c>
      <c r="D3801" s="68" t="s">
        <v>2399</v>
      </c>
      <c r="E3801" s="68" t="str">
        <f t="shared" si="477"/>
        <v>AD</v>
      </c>
      <c r="F3801" s="68" t="s">
        <v>1054</v>
      </c>
      <c r="G3801" s="68">
        <f t="shared" si="478"/>
        <v>255</v>
      </c>
      <c r="H3801" s="68">
        <f t="shared" si="480"/>
        <v>14</v>
      </c>
      <c r="I3801" s="68" t="str">
        <f t="shared" si="473"/>
        <v>255_14_AD</v>
      </c>
      <c r="J3801" s="60">
        <v>61.308693388707702</v>
      </c>
      <c r="K3801" s="60">
        <v>66.926224733374099</v>
      </c>
      <c r="L3801" s="60">
        <v>35.063670638396999</v>
      </c>
      <c r="M3801" s="68">
        <v>7</v>
      </c>
      <c r="N3801" s="70">
        <f t="shared" si="474"/>
        <v>0.19047619047619047</v>
      </c>
      <c r="O3801" s="71">
        <v>427218.23</v>
      </c>
      <c r="P3801" s="57">
        <f t="shared" si="475"/>
        <v>0.12932521876431272</v>
      </c>
      <c r="Q3801" s="68">
        <v>4</v>
      </c>
      <c r="R3801" s="68">
        <v>7</v>
      </c>
      <c r="S3801" s="72">
        <f t="shared" si="476"/>
        <v>54.432862920159607</v>
      </c>
    </row>
    <row r="3802" spans="1:19" x14ac:dyDescent="0.25">
      <c r="A3802" s="68">
        <f t="shared" si="479"/>
        <v>3800</v>
      </c>
      <c r="B3802" s="68" t="s">
        <v>240</v>
      </c>
      <c r="C3802" s="68" t="s">
        <v>1055</v>
      </c>
      <c r="D3802" s="68" t="s">
        <v>3088</v>
      </c>
      <c r="E3802" s="68" t="str">
        <f t="shared" si="477"/>
        <v>SERV</v>
      </c>
      <c r="F3802" s="68" t="s">
        <v>1054</v>
      </c>
      <c r="G3802" s="68">
        <f t="shared" si="478"/>
        <v>255</v>
      </c>
      <c r="H3802" s="68">
        <f t="shared" si="480"/>
        <v>14</v>
      </c>
      <c r="I3802" s="68" t="str">
        <f t="shared" si="473"/>
        <v>255_14_SERV</v>
      </c>
      <c r="J3802" s="60">
        <v>31.411508608543699</v>
      </c>
      <c r="K3802" s="60">
        <v>85.292006498697404</v>
      </c>
      <c r="L3802" s="60">
        <v>49.079232115228699</v>
      </c>
      <c r="M3802" s="68">
        <v>31</v>
      </c>
      <c r="N3802" s="70">
        <f t="shared" si="474"/>
        <v>0.80952380952380953</v>
      </c>
      <c r="O3802" s="71">
        <v>2876222.77</v>
      </c>
      <c r="P3802" s="57">
        <f t="shared" si="475"/>
        <v>0.87067478123568731</v>
      </c>
      <c r="Q3802" s="68">
        <v>17</v>
      </c>
      <c r="R3802" s="68">
        <v>34</v>
      </c>
      <c r="S3802" s="72">
        <f t="shared" si="476"/>
        <v>55.260915740823265</v>
      </c>
    </row>
    <row r="3803" spans="1:19" x14ac:dyDescent="0.25">
      <c r="A3803" s="68">
        <f t="shared" si="479"/>
        <v>3801</v>
      </c>
      <c r="B3803" s="68" t="s">
        <v>240</v>
      </c>
      <c r="C3803" s="68" t="s">
        <v>241</v>
      </c>
      <c r="D3803" s="68" t="s">
        <v>2399</v>
      </c>
      <c r="E3803" s="68" t="str">
        <f t="shared" si="477"/>
        <v>AD</v>
      </c>
      <c r="F3803" s="68" t="s">
        <v>239</v>
      </c>
      <c r="G3803" s="68">
        <f t="shared" si="478"/>
        <v>255</v>
      </c>
      <c r="H3803" s="68">
        <f t="shared" si="480"/>
        <v>15</v>
      </c>
      <c r="I3803" s="68" t="str">
        <f t="shared" si="473"/>
        <v>255_15_AD</v>
      </c>
      <c r="J3803" s="60">
        <v>52.275321516618099</v>
      </c>
      <c r="K3803" s="60">
        <v>36.019432689332596</v>
      </c>
      <c r="L3803" s="60">
        <v>21.403671508536998</v>
      </c>
      <c r="M3803" s="68">
        <v>16</v>
      </c>
      <c r="N3803" s="70">
        <f t="shared" si="474"/>
        <v>0.5714285714285714</v>
      </c>
      <c r="O3803" s="71">
        <v>558113.05999999901</v>
      </c>
      <c r="P3803" s="57">
        <f t="shared" si="475"/>
        <v>0.44712831768097677</v>
      </c>
      <c r="Q3803" s="68">
        <v>12</v>
      </c>
      <c r="R3803" s="68">
        <v>16</v>
      </c>
      <c r="S3803" s="72">
        <f t="shared" si="476"/>
        <v>36.56614190482923</v>
      </c>
    </row>
    <row r="3804" spans="1:19" x14ac:dyDescent="0.25">
      <c r="A3804" s="68">
        <f t="shared" si="479"/>
        <v>3802</v>
      </c>
      <c r="B3804" s="68" t="s">
        <v>240</v>
      </c>
      <c r="C3804" s="68" t="s">
        <v>241</v>
      </c>
      <c r="D3804" s="68" t="s">
        <v>3088</v>
      </c>
      <c r="E3804" s="68" t="str">
        <f t="shared" si="477"/>
        <v>SERV</v>
      </c>
      <c r="F3804" s="68" t="s">
        <v>239</v>
      </c>
      <c r="G3804" s="68">
        <f t="shared" si="478"/>
        <v>255</v>
      </c>
      <c r="H3804" s="68">
        <f t="shared" si="480"/>
        <v>15</v>
      </c>
      <c r="I3804" s="68" t="str">
        <f t="shared" si="473"/>
        <v>255_15_SERV</v>
      </c>
      <c r="J3804" s="60">
        <v>61.234044503760302</v>
      </c>
      <c r="K3804" s="60">
        <v>42.079756291075498</v>
      </c>
      <c r="L3804" s="60">
        <v>31.8769288286178</v>
      </c>
      <c r="M3804" s="68">
        <v>18</v>
      </c>
      <c r="N3804" s="70">
        <f t="shared" si="474"/>
        <v>0.42857142857142855</v>
      </c>
      <c r="O3804" s="71">
        <v>690103.7</v>
      </c>
      <c r="P3804" s="57">
        <f t="shared" si="475"/>
        <v>0.55287168231902328</v>
      </c>
      <c r="Q3804" s="68">
        <v>9</v>
      </c>
      <c r="R3804" s="68">
        <v>18</v>
      </c>
      <c r="S3804" s="72">
        <f t="shared" si="476"/>
        <v>45.0635765411512</v>
      </c>
    </row>
    <row r="3805" spans="1:19" x14ac:dyDescent="0.25">
      <c r="A3805" s="68">
        <f t="shared" si="479"/>
        <v>3803</v>
      </c>
      <c r="B3805" s="68" t="s">
        <v>240</v>
      </c>
      <c r="C3805" s="68" t="s">
        <v>420</v>
      </c>
      <c r="D3805" s="68" t="s">
        <v>2399</v>
      </c>
      <c r="E3805" s="68" t="str">
        <f t="shared" si="477"/>
        <v>AD</v>
      </c>
      <c r="F3805" s="68" t="s">
        <v>419</v>
      </c>
      <c r="G3805" s="68">
        <f t="shared" si="478"/>
        <v>255</v>
      </c>
      <c r="H3805" s="68">
        <f t="shared" si="480"/>
        <v>16</v>
      </c>
      <c r="I3805" s="68" t="str">
        <f t="shared" si="473"/>
        <v>255_16_AD</v>
      </c>
      <c r="J3805" s="60">
        <v>22.768264478557299</v>
      </c>
      <c r="K3805" s="60">
        <v>41.246669633130203</v>
      </c>
      <c r="L3805" s="60">
        <v>31.431215528516098</v>
      </c>
      <c r="M3805" s="68">
        <v>46</v>
      </c>
      <c r="N3805" s="70">
        <f t="shared" si="474"/>
        <v>0.79710144927536231</v>
      </c>
      <c r="O3805" s="71">
        <v>4883665.2849999899</v>
      </c>
      <c r="P3805" s="57">
        <f t="shared" si="475"/>
        <v>0.39459939552044543</v>
      </c>
      <c r="Q3805" s="68">
        <v>55</v>
      </c>
      <c r="R3805" s="68">
        <v>94</v>
      </c>
      <c r="S3805" s="72">
        <f t="shared" si="476"/>
        <v>31.815383213401201</v>
      </c>
    </row>
    <row r="3806" spans="1:19" x14ac:dyDescent="0.25">
      <c r="A3806" s="68">
        <f t="shared" si="479"/>
        <v>3804</v>
      </c>
      <c r="B3806" s="68" t="s">
        <v>240</v>
      </c>
      <c r="C3806" s="68" t="s">
        <v>420</v>
      </c>
      <c r="D3806" s="68" t="s">
        <v>3088</v>
      </c>
      <c r="E3806" s="68" t="str">
        <f t="shared" si="477"/>
        <v>SERV</v>
      </c>
      <c r="F3806" s="68" t="s">
        <v>419</v>
      </c>
      <c r="G3806" s="68">
        <f t="shared" si="478"/>
        <v>255</v>
      </c>
      <c r="H3806" s="68">
        <f t="shared" si="480"/>
        <v>16</v>
      </c>
      <c r="I3806" s="68" t="str">
        <f t="shared" si="473"/>
        <v>255_16_SERV</v>
      </c>
      <c r="J3806" s="60">
        <v>24.274228288410701</v>
      </c>
      <c r="K3806" s="60">
        <v>39.538312937604502</v>
      </c>
      <c r="L3806" s="60">
        <v>31.5004732957721</v>
      </c>
      <c r="M3806" s="68">
        <v>17</v>
      </c>
      <c r="N3806" s="70">
        <f t="shared" si="474"/>
        <v>0.20289855072463769</v>
      </c>
      <c r="O3806" s="71">
        <v>7492596.1600000001</v>
      </c>
      <c r="P3806" s="57">
        <f t="shared" si="475"/>
        <v>0.60540060447955468</v>
      </c>
      <c r="Q3806" s="68">
        <v>14</v>
      </c>
      <c r="R3806" s="68">
        <v>23</v>
      </c>
      <c r="S3806" s="72">
        <f t="shared" si="476"/>
        <v>31.771004840595765</v>
      </c>
    </row>
    <row r="3807" spans="1:19" x14ac:dyDescent="0.25">
      <c r="A3807" s="68">
        <f t="shared" si="479"/>
        <v>3805</v>
      </c>
      <c r="B3807" s="68" t="s">
        <v>240</v>
      </c>
      <c r="C3807" s="68" t="s">
        <v>2112</v>
      </c>
      <c r="D3807" s="68" t="s">
        <v>2399</v>
      </c>
      <c r="E3807" s="68" t="str">
        <f t="shared" si="477"/>
        <v>AD</v>
      </c>
      <c r="F3807" s="68" t="s">
        <v>2111</v>
      </c>
      <c r="G3807" s="68">
        <f t="shared" si="478"/>
        <v>255</v>
      </c>
      <c r="H3807" s="68">
        <f t="shared" si="480"/>
        <v>17</v>
      </c>
      <c r="I3807" s="68" t="str">
        <f t="shared" si="473"/>
        <v>255_17_AD</v>
      </c>
      <c r="J3807" s="60">
        <v>36.804025083550997</v>
      </c>
      <c r="K3807" s="60">
        <v>61.868511718771998</v>
      </c>
      <c r="L3807" s="60">
        <v>33.038357490961403</v>
      </c>
      <c r="M3807" s="68">
        <v>20</v>
      </c>
      <c r="N3807" s="70">
        <f t="shared" si="474"/>
        <v>0.44444444444444442</v>
      </c>
      <c r="O3807" s="71">
        <v>1736301.01</v>
      </c>
      <c r="P3807" s="57">
        <f t="shared" si="475"/>
        <v>0.23377335904004923</v>
      </c>
      <c r="Q3807" s="68">
        <v>16</v>
      </c>
      <c r="R3807" s="68">
        <v>29</v>
      </c>
      <c r="S3807" s="72">
        <f t="shared" si="476"/>
        <v>43.903631431094801</v>
      </c>
    </row>
    <row r="3808" spans="1:19" x14ac:dyDescent="0.25">
      <c r="A3808" s="68">
        <f t="shared" si="479"/>
        <v>3806</v>
      </c>
      <c r="B3808" s="68" t="s">
        <v>240</v>
      </c>
      <c r="C3808" s="68" t="s">
        <v>2112</v>
      </c>
      <c r="D3808" s="68" t="s">
        <v>3088</v>
      </c>
      <c r="E3808" s="68" t="str">
        <f t="shared" si="477"/>
        <v>SERV</v>
      </c>
      <c r="F3808" s="69" t="s">
        <v>2111</v>
      </c>
      <c r="G3808" s="68">
        <f t="shared" si="478"/>
        <v>255</v>
      </c>
      <c r="H3808" s="68">
        <f t="shared" si="480"/>
        <v>17</v>
      </c>
      <c r="I3808" s="68" t="str">
        <f t="shared" si="473"/>
        <v>255_17_SERV</v>
      </c>
      <c r="J3808" s="60">
        <v>24.333023977539298</v>
      </c>
      <c r="K3808" s="60">
        <v>64.966636439283306</v>
      </c>
      <c r="L3808" s="60">
        <v>23.474226645796499</v>
      </c>
      <c r="M3808" s="68">
        <v>24</v>
      </c>
      <c r="N3808" s="70">
        <f t="shared" si="474"/>
        <v>0.55555555555555558</v>
      </c>
      <c r="O3808" s="71">
        <v>5690982.4800000004</v>
      </c>
      <c r="P3808" s="57">
        <f t="shared" si="475"/>
        <v>0.76622664095995074</v>
      </c>
      <c r="Q3808" s="68">
        <v>20</v>
      </c>
      <c r="R3808" s="68">
        <v>31</v>
      </c>
      <c r="S3808" s="72">
        <f t="shared" si="476"/>
        <v>37.591295687539706</v>
      </c>
    </row>
    <row r="3809" spans="1:19" x14ac:dyDescent="0.25">
      <c r="A3809" s="68">
        <f t="shared" si="479"/>
        <v>3807</v>
      </c>
      <c r="B3809" s="68" t="s">
        <v>240</v>
      </c>
      <c r="C3809" s="68" t="s">
        <v>2006</v>
      </c>
      <c r="D3809" s="68" t="s">
        <v>2399</v>
      </c>
      <c r="E3809" s="68" t="str">
        <f t="shared" si="477"/>
        <v>AD</v>
      </c>
      <c r="F3809" s="68" t="s">
        <v>2005</v>
      </c>
      <c r="G3809" s="68">
        <f t="shared" si="478"/>
        <v>255</v>
      </c>
      <c r="H3809" s="68">
        <f t="shared" si="480"/>
        <v>18</v>
      </c>
      <c r="I3809" s="68" t="str">
        <f t="shared" si="473"/>
        <v>255_18_AD</v>
      </c>
      <c r="J3809" s="60">
        <v>75.7233767766146</v>
      </c>
      <c r="K3809" s="60">
        <v>40.460215788552802</v>
      </c>
      <c r="L3809" s="60">
        <v>0.405765501083581</v>
      </c>
      <c r="M3809" s="68">
        <v>14</v>
      </c>
      <c r="N3809" s="70">
        <f t="shared" si="474"/>
        <v>0.26315789473684209</v>
      </c>
      <c r="O3809" s="71">
        <v>427218.44</v>
      </c>
      <c r="P3809" s="57">
        <f t="shared" si="475"/>
        <v>5.225229542504449E-2</v>
      </c>
      <c r="Q3809" s="68">
        <v>5</v>
      </c>
      <c r="R3809" s="68">
        <v>14</v>
      </c>
      <c r="S3809" s="72">
        <f t="shared" si="476"/>
        <v>38.863119355416991</v>
      </c>
    </row>
    <row r="3810" spans="1:19" x14ac:dyDescent="0.25">
      <c r="A3810" s="68">
        <f t="shared" si="479"/>
        <v>3808</v>
      </c>
      <c r="B3810" s="68" t="s">
        <v>240</v>
      </c>
      <c r="C3810" s="68" t="s">
        <v>2006</v>
      </c>
      <c r="D3810" s="68" t="s">
        <v>3088</v>
      </c>
      <c r="E3810" s="68" t="str">
        <f t="shared" si="477"/>
        <v>SERV</v>
      </c>
      <c r="F3810" s="68" t="s">
        <v>2005</v>
      </c>
      <c r="G3810" s="68">
        <f t="shared" si="478"/>
        <v>255</v>
      </c>
      <c r="H3810" s="68">
        <f t="shared" si="480"/>
        <v>18</v>
      </c>
      <c r="I3810" s="68" t="str">
        <f t="shared" si="473"/>
        <v>255_18_SERV</v>
      </c>
      <c r="J3810" s="60">
        <v>23.9678360350558</v>
      </c>
      <c r="K3810" s="60">
        <v>35.868537997450098</v>
      </c>
      <c r="L3810" s="60">
        <v>48.6322874021443</v>
      </c>
      <c r="M3810" s="68">
        <v>23</v>
      </c>
      <c r="N3810" s="70">
        <f t="shared" si="474"/>
        <v>0.73684210526315785</v>
      </c>
      <c r="O3810" s="71">
        <v>7748851.8459999999</v>
      </c>
      <c r="P3810" s="57">
        <f t="shared" si="475"/>
        <v>0.9477477045749555</v>
      </c>
      <c r="Q3810" s="68">
        <v>14</v>
      </c>
      <c r="R3810" s="68">
        <v>32</v>
      </c>
      <c r="S3810" s="72">
        <f t="shared" si="476"/>
        <v>36.156220478216731</v>
      </c>
    </row>
    <row r="3811" spans="1:19" x14ac:dyDescent="0.25">
      <c r="A3811" s="68">
        <f t="shared" si="479"/>
        <v>3809</v>
      </c>
      <c r="B3811" s="68" t="s">
        <v>240</v>
      </c>
      <c r="C3811" s="68" t="s">
        <v>2899</v>
      </c>
      <c r="D3811" s="68" t="s">
        <v>3088</v>
      </c>
      <c r="E3811" s="68" t="str">
        <f t="shared" si="477"/>
        <v>SERV</v>
      </c>
      <c r="F3811" s="68" t="s">
        <v>2898</v>
      </c>
      <c r="G3811" s="68">
        <f t="shared" si="478"/>
        <v>255</v>
      </c>
      <c r="H3811" s="68">
        <f t="shared" si="480"/>
        <v>19</v>
      </c>
      <c r="I3811" s="68" t="str">
        <f t="shared" si="473"/>
        <v>255_19_SERV</v>
      </c>
      <c r="J3811" s="60">
        <v>68.113910993776898</v>
      </c>
      <c r="K3811" s="60">
        <v>85.151991034025897</v>
      </c>
      <c r="L3811" s="60">
        <v>31.507775450590099</v>
      </c>
      <c r="M3811" s="68">
        <v>10</v>
      </c>
      <c r="N3811" s="70">
        <f t="shared" si="474"/>
        <v>1</v>
      </c>
      <c r="O3811" s="71">
        <v>1916172.85</v>
      </c>
      <c r="P3811" s="57">
        <f t="shared" si="475"/>
        <v>1</v>
      </c>
      <c r="Q3811" s="68">
        <v>6</v>
      </c>
      <c r="R3811" s="68">
        <v>12</v>
      </c>
      <c r="S3811" s="72">
        <f t="shared" si="476"/>
        <v>61.591225826130959</v>
      </c>
    </row>
    <row r="3812" spans="1:19" x14ac:dyDescent="0.25">
      <c r="A3812" s="68">
        <f t="shared" si="479"/>
        <v>3810</v>
      </c>
      <c r="B3812" s="68" t="s">
        <v>358</v>
      </c>
      <c r="C3812" s="68" t="s">
        <v>359</v>
      </c>
      <c r="D3812" s="68" t="s">
        <v>2399</v>
      </c>
      <c r="E3812" s="68" t="str">
        <f t="shared" si="477"/>
        <v>AD</v>
      </c>
      <c r="F3812" s="68" t="s">
        <v>357</v>
      </c>
      <c r="G3812" s="68">
        <f t="shared" si="478"/>
        <v>256</v>
      </c>
      <c r="H3812" s="68">
        <f t="shared" si="480"/>
        <v>1</v>
      </c>
      <c r="I3812" s="68" t="str">
        <f t="shared" si="473"/>
        <v>256_1_AD</v>
      </c>
      <c r="J3812" s="60">
        <v>20.255530721733599</v>
      </c>
      <c r="K3812" s="60">
        <v>42.425642082404302</v>
      </c>
      <c r="L3812" s="60">
        <v>79.4918366232083</v>
      </c>
      <c r="M3812" s="68">
        <v>253</v>
      </c>
      <c r="N3812" s="70">
        <f t="shared" si="474"/>
        <v>0.16253443526170799</v>
      </c>
      <c r="O3812" s="71">
        <v>180761902.61786199</v>
      </c>
      <c r="P3812" s="57">
        <f t="shared" si="475"/>
        <v>0.15854982808180734</v>
      </c>
      <c r="Q3812" s="68">
        <v>177</v>
      </c>
      <c r="R3812" s="68">
        <v>335</v>
      </c>
      <c r="S3812" s="72">
        <f t="shared" si="476"/>
        <v>47.391003142448731</v>
      </c>
    </row>
    <row r="3813" spans="1:19" x14ac:dyDescent="0.25">
      <c r="A3813" s="68">
        <f t="shared" si="479"/>
        <v>3811</v>
      </c>
      <c r="B3813" s="68" t="s">
        <v>358</v>
      </c>
      <c r="C3813" s="68" t="s">
        <v>359</v>
      </c>
      <c r="D3813" s="68" t="s">
        <v>2456</v>
      </c>
      <c r="E3813" s="68" t="str">
        <f t="shared" si="477"/>
        <v>AR</v>
      </c>
      <c r="F3813" s="68" t="s">
        <v>357</v>
      </c>
      <c r="G3813" s="68">
        <f t="shared" si="478"/>
        <v>256</v>
      </c>
      <c r="H3813" s="68">
        <f t="shared" si="480"/>
        <v>1</v>
      </c>
      <c r="I3813" s="68" t="str">
        <f t="shared" si="473"/>
        <v>256_1_AR</v>
      </c>
      <c r="J3813" s="60">
        <v>18.032579264779599</v>
      </c>
      <c r="K3813" s="60">
        <v>76.064325612878804</v>
      </c>
      <c r="L3813" s="60">
        <v>74.2397116033316</v>
      </c>
      <c r="M3813" s="68">
        <v>93</v>
      </c>
      <c r="N3813" s="70">
        <f t="shared" si="474"/>
        <v>6.7033976124885222E-2</v>
      </c>
      <c r="O3813" s="71">
        <v>58104034.999122903</v>
      </c>
      <c r="P3813" s="57">
        <f t="shared" si="475"/>
        <v>5.0964194482095097E-2</v>
      </c>
      <c r="Q3813" s="68">
        <v>73</v>
      </c>
      <c r="R3813" s="68">
        <v>94</v>
      </c>
      <c r="S3813" s="72">
        <f t="shared" si="476"/>
        <v>56.112205493663339</v>
      </c>
    </row>
    <row r="3814" spans="1:19" x14ac:dyDescent="0.25">
      <c r="A3814" s="68">
        <f t="shared" si="479"/>
        <v>3812</v>
      </c>
      <c r="B3814" s="68" t="s">
        <v>358</v>
      </c>
      <c r="C3814" s="68" t="s">
        <v>359</v>
      </c>
      <c r="D3814" s="68" t="s">
        <v>2860</v>
      </c>
      <c r="E3814" s="68" t="str">
        <f t="shared" si="477"/>
        <v>OP</v>
      </c>
      <c r="F3814" s="68" t="s">
        <v>357</v>
      </c>
      <c r="G3814" s="68">
        <f t="shared" si="478"/>
        <v>256</v>
      </c>
      <c r="H3814" s="68">
        <f t="shared" si="480"/>
        <v>1</v>
      </c>
      <c r="I3814" s="68" t="str">
        <f t="shared" si="473"/>
        <v>256_1_OP</v>
      </c>
      <c r="J3814" s="60">
        <v>53.2385925523146</v>
      </c>
      <c r="K3814" s="60">
        <v>46.761799167483296</v>
      </c>
      <c r="L3814" s="60">
        <v>17.680902788472899</v>
      </c>
      <c r="M3814" s="68">
        <v>4</v>
      </c>
      <c r="N3814" s="70">
        <f t="shared" si="474"/>
        <v>3.6730945821854912E-3</v>
      </c>
      <c r="O3814" s="71">
        <v>3667415.65</v>
      </c>
      <c r="P3814" s="57">
        <f t="shared" si="475"/>
        <v>3.2167625610872051E-3</v>
      </c>
      <c r="Q3814" s="68">
        <v>4</v>
      </c>
      <c r="R3814" s="68">
        <v>5</v>
      </c>
      <c r="S3814" s="72">
        <f t="shared" si="476"/>
        <v>39.227098169423606</v>
      </c>
    </row>
    <row r="3815" spans="1:19" x14ac:dyDescent="0.25">
      <c r="A3815" s="68">
        <f t="shared" si="479"/>
        <v>3813</v>
      </c>
      <c r="B3815" s="68" t="s">
        <v>358</v>
      </c>
      <c r="C3815" s="68" t="s">
        <v>359</v>
      </c>
      <c r="D3815" s="68" t="s">
        <v>3088</v>
      </c>
      <c r="E3815" s="68" t="str">
        <f t="shared" si="477"/>
        <v>SERV</v>
      </c>
      <c r="F3815" s="68" t="s">
        <v>357</v>
      </c>
      <c r="G3815" s="68">
        <f t="shared" si="478"/>
        <v>256</v>
      </c>
      <c r="H3815" s="68">
        <f t="shared" si="480"/>
        <v>1</v>
      </c>
      <c r="I3815" s="68" t="str">
        <f t="shared" si="473"/>
        <v>256_1_SERV</v>
      </c>
      <c r="J3815" s="60">
        <v>16.631272262237299</v>
      </c>
      <c r="K3815" s="60">
        <v>55.499331222616</v>
      </c>
      <c r="L3815" s="60">
        <v>78.497060172267197</v>
      </c>
      <c r="M3815" s="68">
        <v>1991</v>
      </c>
      <c r="N3815" s="70">
        <f t="shared" si="474"/>
        <v>0.75849403122130399</v>
      </c>
      <c r="O3815" s="71">
        <v>890929606.52051306</v>
      </c>
      <c r="P3815" s="57">
        <f t="shared" si="475"/>
        <v>0.78145192046048595</v>
      </c>
      <c r="Q3815" s="68">
        <v>826</v>
      </c>
      <c r="R3815" s="68">
        <v>1998</v>
      </c>
      <c r="S3815" s="72">
        <f t="shared" si="476"/>
        <v>50.20922121904016</v>
      </c>
    </row>
    <row r="3816" spans="1:19" x14ac:dyDescent="0.25">
      <c r="A3816" s="68">
        <f t="shared" si="479"/>
        <v>3814</v>
      </c>
      <c r="B3816" s="68" t="s">
        <v>358</v>
      </c>
      <c r="C3816" s="68" t="s">
        <v>359</v>
      </c>
      <c r="D3816" s="68" t="s">
        <v>2893</v>
      </c>
      <c r="E3816" s="68" t="str">
        <f t="shared" si="477"/>
        <v>SOP</v>
      </c>
      <c r="F3816" s="68" t="s">
        <v>357</v>
      </c>
      <c r="G3816" s="68">
        <f t="shared" si="478"/>
        <v>256</v>
      </c>
      <c r="H3816" s="68">
        <f t="shared" si="480"/>
        <v>1</v>
      </c>
      <c r="I3816" s="68" t="str">
        <f t="shared" si="473"/>
        <v>256_1_SOP</v>
      </c>
      <c r="J3816" s="60">
        <v>37.202651272449401</v>
      </c>
      <c r="K3816" s="60">
        <v>41.979949064227299</v>
      </c>
      <c r="L3816" s="60">
        <v>48.707248753577701</v>
      </c>
      <c r="M3816" s="68">
        <v>12</v>
      </c>
      <c r="N3816" s="70">
        <f t="shared" si="474"/>
        <v>8.2644628099173556E-3</v>
      </c>
      <c r="O3816" s="71">
        <v>6632269.6100000003</v>
      </c>
      <c r="P3816" s="57">
        <f t="shared" si="475"/>
        <v>5.8172944145244189E-3</v>
      </c>
      <c r="Q3816" s="68">
        <v>9</v>
      </c>
      <c r="R3816" s="68">
        <v>12</v>
      </c>
      <c r="S3816" s="72">
        <f t="shared" si="476"/>
        <v>42.629949696751467</v>
      </c>
    </row>
    <row r="3817" spans="1:19" x14ac:dyDescent="0.25">
      <c r="A3817" s="68">
        <f t="shared" si="479"/>
        <v>3815</v>
      </c>
      <c r="B3817" s="68" t="s">
        <v>358</v>
      </c>
      <c r="C3817" s="68" t="s">
        <v>2390</v>
      </c>
      <c r="D3817" s="68" t="s">
        <v>2399</v>
      </c>
      <c r="E3817" s="68" t="str">
        <f t="shared" si="477"/>
        <v>AD</v>
      </c>
      <c r="F3817" s="68" t="s">
        <v>2389</v>
      </c>
      <c r="G3817" s="68">
        <f t="shared" si="478"/>
        <v>256</v>
      </c>
      <c r="H3817" s="68">
        <f t="shared" si="480"/>
        <v>2</v>
      </c>
      <c r="I3817" s="68" t="str">
        <f t="shared" si="473"/>
        <v>256_2_AD</v>
      </c>
      <c r="J3817" s="60">
        <v>38.859656620101802</v>
      </c>
      <c r="K3817" s="60">
        <v>34.8063035005732</v>
      </c>
      <c r="L3817" s="60">
        <v>5.4961686071926898</v>
      </c>
      <c r="M3817" s="68">
        <v>7</v>
      </c>
      <c r="N3817" s="70">
        <f t="shared" si="474"/>
        <v>3.9772727272727272E-2</v>
      </c>
      <c r="O3817" s="71">
        <v>15070943.119999999</v>
      </c>
      <c r="P3817" s="57">
        <f t="shared" si="475"/>
        <v>0.15152228644455587</v>
      </c>
      <c r="Q3817" s="68">
        <v>7</v>
      </c>
      <c r="R3817" s="68">
        <v>7</v>
      </c>
      <c r="S3817" s="72">
        <f t="shared" si="476"/>
        <v>26.387376242622565</v>
      </c>
    </row>
    <row r="3818" spans="1:19" x14ac:dyDescent="0.25">
      <c r="A3818" s="68">
        <f t="shared" si="479"/>
        <v>3816</v>
      </c>
      <c r="B3818" s="68" t="s">
        <v>358</v>
      </c>
      <c r="C3818" s="68" t="s">
        <v>2390</v>
      </c>
      <c r="D3818" s="68" t="s">
        <v>2456</v>
      </c>
      <c r="E3818" s="68" t="str">
        <f t="shared" si="477"/>
        <v>AR</v>
      </c>
      <c r="F3818" s="69" t="s">
        <v>2389</v>
      </c>
      <c r="G3818" s="68">
        <f t="shared" si="478"/>
        <v>256</v>
      </c>
      <c r="H3818" s="68">
        <f t="shared" si="480"/>
        <v>2</v>
      </c>
      <c r="I3818" s="68" t="str">
        <f t="shared" si="473"/>
        <v>256_2_AR</v>
      </c>
      <c r="J3818" s="60">
        <v>42.879889375617701</v>
      </c>
      <c r="K3818" s="60">
        <v>41.769379370391498</v>
      </c>
      <c r="L3818" s="60">
        <v>34.132563369842202</v>
      </c>
      <c r="M3818" s="68">
        <v>8</v>
      </c>
      <c r="N3818" s="70">
        <f t="shared" si="474"/>
        <v>3.4090909090909088E-2</v>
      </c>
      <c r="O3818" s="71">
        <v>4817287.9788298104</v>
      </c>
      <c r="P3818" s="57">
        <f t="shared" si="475"/>
        <v>4.8432701470786668E-2</v>
      </c>
      <c r="Q3818" s="68">
        <v>6</v>
      </c>
      <c r="R3818" s="68">
        <v>8</v>
      </c>
      <c r="S3818" s="72">
        <f t="shared" si="476"/>
        <v>39.593944038617131</v>
      </c>
    </row>
    <row r="3819" spans="1:19" x14ac:dyDescent="0.25">
      <c r="A3819" s="68">
        <f t="shared" si="479"/>
        <v>3817</v>
      </c>
      <c r="B3819" s="68" t="s">
        <v>358</v>
      </c>
      <c r="C3819" s="68" t="s">
        <v>2390</v>
      </c>
      <c r="D3819" s="68" t="s">
        <v>3088</v>
      </c>
      <c r="E3819" s="68" t="str">
        <f t="shared" si="477"/>
        <v>SERV</v>
      </c>
      <c r="F3819" s="68" t="s">
        <v>2389</v>
      </c>
      <c r="G3819" s="68">
        <f t="shared" si="478"/>
        <v>256</v>
      </c>
      <c r="H3819" s="68">
        <f t="shared" si="480"/>
        <v>2</v>
      </c>
      <c r="I3819" s="68" t="str">
        <f t="shared" si="473"/>
        <v>256_2_SERV</v>
      </c>
      <c r="J3819" s="60">
        <v>14.6164585335077</v>
      </c>
      <c r="K3819" s="60">
        <v>75.426573662831402</v>
      </c>
      <c r="L3819" s="60">
        <v>46.166644989152701</v>
      </c>
      <c r="M3819" s="68">
        <v>181</v>
      </c>
      <c r="N3819" s="70">
        <f t="shared" si="474"/>
        <v>0.92613636363636365</v>
      </c>
      <c r="O3819" s="71">
        <v>79575309.701913506</v>
      </c>
      <c r="P3819" s="57">
        <f t="shared" si="475"/>
        <v>0.8000450120846575</v>
      </c>
      <c r="Q3819" s="68">
        <v>163</v>
      </c>
      <c r="R3819" s="68">
        <v>182</v>
      </c>
      <c r="S3819" s="72">
        <f t="shared" si="476"/>
        <v>45.403225728497262</v>
      </c>
    </row>
    <row r="3820" spans="1:19" x14ac:dyDescent="0.25">
      <c r="A3820" s="68">
        <f t="shared" si="479"/>
        <v>3818</v>
      </c>
      <c r="B3820" s="68" t="s">
        <v>715</v>
      </c>
      <c r="C3820" s="68" t="s">
        <v>716</v>
      </c>
      <c r="D3820" s="68" t="s">
        <v>2399</v>
      </c>
      <c r="E3820" s="68" t="str">
        <f t="shared" si="477"/>
        <v>AD</v>
      </c>
      <c r="F3820" s="68">
        <v>32000001</v>
      </c>
      <c r="G3820" s="68">
        <f t="shared" si="478"/>
        <v>257</v>
      </c>
      <c r="H3820" s="68">
        <f t="shared" si="480"/>
        <v>1</v>
      </c>
      <c r="I3820" s="68" t="str">
        <f t="shared" si="473"/>
        <v>257_1_AD</v>
      </c>
      <c r="J3820" s="60">
        <v>19.238683685779399</v>
      </c>
      <c r="K3820" s="60">
        <v>62.922991807222502</v>
      </c>
      <c r="L3820" s="60">
        <v>58.749799274722903</v>
      </c>
      <c r="M3820" s="68">
        <v>130</v>
      </c>
      <c r="N3820" s="70">
        <f t="shared" si="474"/>
        <v>0.48854961832061067</v>
      </c>
      <c r="O3820" s="71">
        <v>229193102.47</v>
      </c>
      <c r="P3820" s="57">
        <f t="shared" si="475"/>
        <v>0.39009801104941821</v>
      </c>
      <c r="Q3820" s="68">
        <v>128</v>
      </c>
      <c r="R3820" s="68">
        <v>213</v>
      </c>
      <c r="S3820" s="72">
        <f t="shared" si="476"/>
        <v>46.970491589241597</v>
      </c>
    </row>
    <row r="3821" spans="1:19" x14ac:dyDescent="0.25">
      <c r="A3821" s="68">
        <f t="shared" si="479"/>
        <v>3819</v>
      </c>
      <c r="B3821" s="68" t="s">
        <v>715</v>
      </c>
      <c r="C3821" s="68" t="s">
        <v>716</v>
      </c>
      <c r="D3821" s="68" t="s">
        <v>2456</v>
      </c>
      <c r="E3821" s="68" t="str">
        <f t="shared" si="477"/>
        <v>AR</v>
      </c>
      <c r="F3821" s="68">
        <v>32000001</v>
      </c>
      <c r="G3821" s="68">
        <f t="shared" si="478"/>
        <v>257</v>
      </c>
      <c r="H3821" s="68">
        <f t="shared" si="480"/>
        <v>1</v>
      </c>
      <c r="I3821" s="68" t="str">
        <f t="shared" si="473"/>
        <v>257_1_AR</v>
      </c>
      <c r="J3821" s="60">
        <v>31.330705184423699</v>
      </c>
      <c r="K3821" s="60">
        <v>20.2731749789132</v>
      </c>
      <c r="L3821" s="60">
        <v>33.191215861174399</v>
      </c>
      <c r="M3821" s="68">
        <v>3</v>
      </c>
      <c r="N3821" s="70">
        <f t="shared" si="474"/>
        <v>1.5267175572519083E-2</v>
      </c>
      <c r="O3821" s="71">
        <v>31959860.780000001</v>
      </c>
      <c r="P3821" s="57">
        <f t="shared" si="475"/>
        <v>5.4397265839735413E-2</v>
      </c>
      <c r="Q3821" s="68">
        <v>4</v>
      </c>
      <c r="R3821" s="68">
        <v>4</v>
      </c>
      <c r="S3821" s="72">
        <f t="shared" si="476"/>
        <v>28.265032008170433</v>
      </c>
    </row>
    <row r="3822" spans="1:19" x14ac:dyDescent="0.25">
      <c r="A3822" s="68">
        <f t="shared" si="479"/>
        <v>3820</v>
      </c>
      <c r="B3822" s="68" t="s">
        <v>715</v>
      </c>
      <c r="C3822" s="68" t="s">
        <v>716</v>
      </c>
      <c r="D3822" s="68" t="s">
        <v>2860</v>
      </c>
      <c r="E3822" s="68" t="str">
        <f t="shared" si="477"/>
        <v>OP</v>
      </c>
      <c r="F3822" s="68">
        <v>32000001</v>
      </c>
      <c r="G3822" s="68">
        <f t="shared" si="478"/>
        <v>257</v>
      </c>
      <c r="H3822" s="68">
        <f t="shared" si="480"/>
        <v>1</v>
      </c>
      <c r="I3822" s="68" t="str">
        <f t="shared" si="473"/>
        <v>257_1_OP</v>
      </c>
      <c r="J3822" s="60">
        <v>46.797338417332497</v>
      </c>
      <c r="K3822" s="60">
        <v>41.094556295464599</v>
      </c>
      <c r="L3822" s="60">
        <v>36.075384613251899</v>
      </c>
      <c r="M3822" s="68">
        <v>5</v>
      </c>
      <c r="N3822" s="70">
        <f t="shared" si="474"/>
        <v>1.5267175572519083E-2</v>
      </c>
      <c r="O3822" s="71">
        <v>54252906.200000003</v>
      </c>
      <c r="P3822" s="57">
        <f t="shared" si="475"/>
        <v>9.2341133193748204E-2</v>
      </c>
      <c r="Q3822" s="68">
        <v>4</v>
      </c>
      <c r="R3822" s="68">
        <v>5</v>
      </c>
      <c r="S3822" s="72">
        <f t="shared" si="476"/>
        <v>41.322426442016329</v>
      </c>
    </row>
    <row r="3823" spans="1:19" x14ac:dyDescent="0.25">
      <c r="A3823" s="68">
        <f t="shared" si="479"/>
        <v>3821</v>
      </c>
      <c r="B3823" s="68" t="s">
        <v>715</v>
      </c>
      <c r="C3823" s="68" t="s">
        <v>716</v>
      </c>
      <c r="D3823" s="68" t="s">
        <v>3088</v>
      </c>
      <c r="E3823" s="68" t="str">
        <f t="shared" si="477"/>
        <v>SERV</v>
      </c>
      <c r="F3823" s="68">
        <v>32000001</v>
      </c>
      <c r="G3823" s="68">
        <f t="shared" si="478"/>
        <v>257</v>
      </c>
      <c r="H3823" s="68">
        <f t="shared" si="480"/>
        <v>1</v>
      </c>
      <c r="I3823" s="68" t="str">
        <f t="shared" si="473"/>
        <v>257_1_SERV</v>
      </c>
      <c r="J3823" s="60">
        <v>22.200940721904999</v>
      </c>
      <c r="K3823" s="60">
        <v>61.1178041572919</v>
      </c>
      <c r="L3823" s="60">
        <v>40.554748469523801</v>
      </c>
      <c r="M3823" s="68">
        <v>179</v>
      </c>
      <c r="N3823" s="70">
        <f t="shared" si="474"/>
        <v>0.46564885496183206</v>
      </c>
      <c r="O3823" s="71">
        <v>266577182.71000001</v>
      </c>
      <c r="P3823" s="57">
        <f t="shared" si="475"/>
        <v>0.45372756704115996</v>
      </c>
      <c r="Q3823" s="68">
        <v>122</v>
      </c>
      <c r="R3823" s="68">
        <v>206</v>
      </c>
      <c r="S3823" s="72">
        <f t="shared" si="476"/>
        <v>41.291164449573564</v>
      </c>
    </row>
    <row r="3824" spans="1:19" x14ac:dyDescent="0.25">
      <c r="A3824" s="68">
        <f t="shared" si="479"/>
        <v>3822</v>
      </c>
      <c r="B3824" s="68" t="s">
        <v>715</v>
      </c>
      <c r="C3824" s="68" t="s">
        <v>716</v>
      </c>
      <c r="D3824" s="68" t="s">
        <v>2893</v>
      </c>
      <c r="E3824" s="68" t="str">
        <f t="shared" si="477"/>
        <v>SOP</v>
      </c>
      <c r="F3824" s="68">
        <v>32000001</v>
      </c>
      <c r="G3824" s="68">
        <f t="shared" si="478"/>
        <v>257</v>
      </c>
      <c r="H3824" s="68">
        <f t="shared" si="480"/>
        <v>1</v>
      </c>
      <c r="I3824" s="68" t="str">
        <f t="shared" si="473"/>
        <v>257_1_SOP</v>
      </c>
      <c r="J3824" s="60">
        <v>31.613995811747198</v>
      </c>
      <c r="K3824" s="60">
        <v>41.519058390740099</v>
      </c>
      <c r="L3824" s="60">
        <v>38.444589442907898</v>
      </c>
      <c r="M3824" s="68">
        <v>4</v>
      </c>
      <c r="N3824" s="70">
        <f t="shared" si="474"/>
        <v>1.5267175572519083E-2</v>
      </c>
      <c r="O3824" s="71">
        <v>5543917.9299999997</v>
      </c>
      <c r="P3824" s="57">
        <f t="shared" si="475"/>
        <v>9.4360228759383727E-3</v>
      </c>
      <c r="Q3824" s="68">
        <v>4</v>
      </c>
      <c r="R3824" s="68">
        <v>4</v>
      </c>
      <c r="S3824" s="72">
        <f t="shared" si="476"/>
        <v>37.192547881798397</v>
      </c>
    </row>
    <row r="3825" spans="1:19" x14ac:dyDescent="0.25">
      <c r="A3825" s="68">
        <f t="shared" si="479"/>
        <v>3823</v>
      </c>
      <c r="B3825" s="68" t="s">
        <v>1634</v>
      </c>
      <c r="C3825" s="68" t="s">
        <v>1635</v>
      </c>
      <c r="D3825" s="68" t="s">
        <v>2399</v>
      </c>
      <c r="E3825" s="68" t="str">
        <f t="shared" si="477"/>
        <v>AD</v>
      </c>
      <c r="F3825" s="68">
        <v>31000001</v>
      </c>
      <c r="G3825" s="68">
        <f t="shared" si="478"/>
        <v>258</v>
      </c>
      <c r="H3825" s="68">
        <f t="shared" si="480"/>
        <v>1</v>
      </c>
      <c r="I3825" s="68" t="str">
        <f t="shared" si="473"/>
        <v>258_1_AD</v>
      </c>
      <c r="J3825" s="60">
        <v>17.233348890874499</v>
      </c>
      <c r="K3825" s="60">
        <v>91.818543955205698</v>
      </c>
      <c r="L3825" s="60">
        <v>43.1461030907791</v>
      </c>
      <c r="M3825" s="68">
        <v>107</v>
      </c>
      <c r="N3825" s="70">
        <f t="shared" si="474"/>
        <v>0.6853932584269663</v>
      </c>
      <c r="O3825" s="71">
        <v>254045091.38</v>
      </c>
      <c r="P3825" s="57">
        <f t="shared" si="475"/>
        <v>0.77665449287053046</v>
      </c>
      <c r="Q3825" s="68">
        <v>122</v>
      </c>
      <c r="R3825" s="68">
        <v>311</v>
      </c>
      <c r="S3825" s="72">
        <f t="shared" si="476"/>
        <v>50.732665312286429</v>
      </c>
    </row>
    <row r="3826" spans="1:19" x14ac:dyDescent="0.25">
      <c r="A3826" s="68">
        <f t="shared" si="479"/>
        <v>3824</v>
      </c>
      <c r="B3826" s="68" t="s">
        <v>1634</v>
      </c>
      <c r="C3826" s="68" t="s">
        <v>1635</v>
      </c>
      <c r="D3826" s="68" t="s">
        <v>3088</v>
      </c>
      <c r="E3826" s="68" t="str">
        <f t="shared" si="477"/>
        <v>SERV</v>
      </c>
      <c r="F3826" s="68">
        <v>31000001</v>
      </c>
      <c r="G3826" s="68">
        <f t="shared" si="478"/>
        <v>258</v>
      </c>
      <c r="H3826" s="68">
        <f t="shared" si="480"/>
        <v>1</v>
      </c>
      <c r="I3826" s="68" t="str">
        <f t="shared" si="473"/>
        <v>258_1_SERV</v>
      </c>
      <c r="J3826" s="60">
        <v>0</v>
      </c>
      <c r="K3826" s="60">
        <v>94.855890791619501</v>
      </c>
      <c r="L3826" s="60">
        <v>33.118582211566498</v>
      </c>
      <c r="M3826" s="68">
        <v>71</v>
      </c>
      <c r="N3826" s="70">
        <f t="shared" si="474"/>
        <v>0.3146067415730337</v>
      </c>
      <c r="O3826" s="71">
        <v>73056719.930000007</v>
      </c>
      <c r="P3826" s="57">
        <f t="shared" si="475"/>
        <v>0.22334550712946954</v>
      </c>
      <c r="Q3826" s="68">
        <v>56</v>
      </c>
      <c r="R3826" s="68">
        <v>97</v>
      </c>
      <c r="S3826" s="72">
        <f t="shared" si="476"/>
        <v>42.658157667728666</v>
      </c>
    </row>
    <row r="3827" spans="1:19" x14ac:dyDescent="0.25">
      <c r="A3827" s="68">
        <f t="shared" si="479"/>
        <v>3825</v>
      </c>
      <c r="B3827" s="68" t="s">
        <v>1494</v>
      </c>
      <c r="C3827" s="68" t="s">
        <v>1495</v>
      </c>
      <c r="D3827" s="68" t="s">
        <v>2399</v>
      </c>
      <c r="E3827" s="68" t="str">
        <f t="shared" si="477"/>
        <v>AD</v>
      </c>
      <c r="F3827" s="68" t="s">
        <v>1493</v>
      </c>
      <c r="G3827" s="68">
        <f t="shared" si="478"/>
        <v>259</v>
      </c>
      <c r="H3827" s="68">
        <f t="shared" si="480"/>
        <v>1</v>
      </c>
      <c r="I3827" s="68" t="str">
        <f t="shared" si="473"/>
        <v>259_1_AD</v>
      </c>
      <c r="J3827" s="60">
        <v>14.573314876385499</v>
      </c>
      <c r="K3827" s="60">
        <v>50.4995225907387</v>
      </c>
      <c r="L3827" s="60">
        <v>53.072557208832599</v>
      </c>
      <c r="M3827" s="68">
        <v>90</v>
      </c>
      <c r="N3827" s="70">
        <f t="shared" si="474"/>
        <v>0.57926829268292679</v>
      </c>
      <c r="O3827" s="71">
        <v>96315243.359999895</v>
      </c>
      <c r="P3827" s="57">
        <f t="shared" si="475"/>
        <v>0.45304766278694442</v>
      </c>
      <c r="Q3827" s="68">
        <v>95</v>
      </c>
      <c r="R3827" s="68">
        <v>166</v>
      </c>
      <c r="S3827" s="72">
        <f t="shared" si="476"/>
        <v>39.381798225318931</v>
      </c>
    </row>
    <row r="3828" spans="1:19" x14ac:dyDescent="0.25">
      <c r="A3828" s="68">
        <f t="shared" si="479"/>
        <v>3826</v>
      </c>
      <c r="B3828" s="68" t="s">
        <v>1494</v>
      </c>
      <c r="C3828" s="68" t="s">
        <v>1495</v>
      </c>
      <c r="D3828" s="68" t="s">
        <v>2456</v>
      </c>
      <c r="E3828" s="68" t="str">
        <f t="shared" si="477"/>
        <v>AR</v>
      </c>
      <c r="F3828" s="68" t="s">
        <v>1493</v>
      </c>
      <c r="G3828" s="68">
        <f t="shared" si="478"/>
        <v>259</v>
      </c>
      <c r="H3828" s="68">
        <f t="shared" si="480"/>
        <v>1</v>
      </c>
      <c r="I3828" s="68" t="str">
        <f t="shared" si="473"/>
        <v>259_1_AR</v>
      </c>
      <c r="J3828" s="60">
        <v>50.753361504146802</v>
      </c>
      <c r="K3828" s="60">
        <v>64.8759479303924</v>
      </c>
      <c r="L3828" s="60">
        <v>75.424016435231806</v>
      </c>
      <c r="M3828" s="68">
        <v>7</v>
      </c>
      <c r="N3828" s="70">
        <f t="shared" si="474"/>
        <v>2.4390243902439025E-2</v>
      </c>
      <c r="O3828" s="71">
        <v>12883120.23</v>
      </c>
      <c r="P3828" s="57">
        <f t="shared" si="475"/>
        <v>6.0599623756219398E-2</v>
      </c>
      <c r="Q3828" s="68">
        <v>4</v>
      </c>
      <c r="R3828" s="68">
        <v>7</v>
      </c>
      <c r="S3828" s="72">
        <f t="shared" si="476"/>
        <v>63.684441956590341</v>
      </c>
    </row>
    <row r="3829" spans="1:19" x14ac:dyDescent="0.25">
      <c r="A3829" s="68">
        <f t="shared" si="479"/>
        <v>3827</v>
      </c>
      <c r="B3829" s="68" t="s">
        <v>1494</v>
      </c>
      <c r="C3829" s="68" t="s">
        <v>1495</v>
      </c>
      <c r="D3829" s="68" t="s">
        <v>3088</v>
      </c>
      <c r="E3829" s="68" t="str">
        <f t="shared" si="477"/>
        <v>SERV</v>
      </c>
      <c r="F3829" s="68" t="s">
        <v>1493</v>
      </c>
      <c r="G3829" s="68">
        <f t="shared" si="478"/>
        <v>259</v>
      </c>
      <c r="H3829" s="68">
        <f t="shared" si="480"/>
        <v>1</v>
      </c>
      <c r="I3829" s="68" t="str">
        <f t="shared" si="473"/>
        <v>259_1_SERV</v>
      </c>
      <c r="J3829" s="60">
        <v>12.3079009264269</v>
      </c>
      <c r="K3829" s="60">
        <v>62.672119924597297</v>
      </c>
      <c r="L3829" s="60">
        <v>35.909651108890898</v>
      </c>
      <c r="M3829" s="68">
        <v>88</v>
      </c>
      <c r="N3829" s="70">
        <f t="shared" si="474"/>
        <v>0.39634146341463417</v>
      </c>
      <c r="O3829" s="71">
        <v>103395699.40000001</v>
      </c>
      <c r="P3829" s="57">
        <f t="shared" si="475"/>
        <v>0.48635271345683623</v>
      </c>
      <c r="Q3829" s="68">
        <v>65</v>
      </c>
      <c r="R3829" s="68">
        <v>96</v>
      </c>
      <c r="S3829" s="72">
        <f t="shared" si="476"/>
        <v>36.963223986638361</v>
      </c>
    </row>
    <row r="3830" spans="1:19" x14ac:dyDescent="0.25">
      <c r="A3830" s="68">
        <f t="shared" si="479"/>
        <v>3828</v>
      </c>
      <c r="B3830" s="68" t="s">
        <v>2251</v>
      </c>
      <c r="C3830" s="68" t="s">
        <v>2252</v>
      </c>
      <c r="D3830" s="68" t="s">
        <v>2399</v>
      </c>
      <c r="E3830" s="68" t="str">
        <f t="shared" si="477"/>
        <v>AD</v>
      </c>
      <c r="F3830" s="68" t="s">
        <v>2250</v>
      </c>
      <c r="G3830" s="68">
        <f t="shared" si="478"/>
        <v>260</v>
      </c>
      <c r="H3830" s="68">
        <f t="shared" si="480"/>
        <v>1</v>
      </c>
      <c r="I3830" s="68" t="str">
        <f t="shared" si="473"/>
        <v>260_1_AD</v>
      </c>
      <c r="J3830" s="60">
        <v>23.069802853893702</v>
      </c>
      <c r="K3830" s="60">
        <v>62.9273145124439</v>
      </c>
      <c r="L3830" s="60">
        <v>58.411641480874103</v>
      </c>
      <c r="M3830" s="68">
        <v>152</v>
      </c>
      <c r="N3830" s="70">
        <f t="shared" si="474"/>
        <v>0.11401673640167365</v>
      </c>
      <c r="O3830" s="71">
        <v>97708998.701857805</v>
      </c>
      <c r="P3830" s="57">
        <f t="shared" si="475"/>
        <v>0.14552151276765862</v>
      </c>
      <c r="Q3830" s="68">
        <v>109</v>
      </c>
      <c r="R3830" s="68">
        <v>182</v>
      </c>
      <c r="S3830" s="72">
        <f t="shared" si="476"/>
        <v>48.136252949070574</v>
      </c>
    </row>
    <row r="3831" spans="1:19" x14ac:dyDescent="0.25">
      <c r="A3831" s="68">
        <f t="shared" si="479"/>
        <v>3829</v>
      </c>
      <c r="B3831" s="68" t="s">
        <v>2251</v>
      </c>
      <c r="C3831" s="68" t="s">
        <v>2252</v>
      </c>
      <c r="D3831" s="68" t="s">
        <v>2456</v>
      </c>
      <c r="E3831" s="68" t="str">
        <f t="shared" si="477"/>
        <v>AR</v>
      </c>
      <c r="F3831" s="68" t="s">
        <v>2250</v>
      </c>
      <c r="G3831" s="68">
        <f t="shared" si="478"/>
        <v>260</v>
      </c>
      <c r="H3831" s="68">
        <f t="shared" si="480"/>
        <v>1</v>
      </c>
      <c r="I3831" s="68" t="str">
        <f t="shared" si="473"/>
        <v>260_1_AR</v>
      </c>
      <c r="J3831" s="60">
        <v>42.905754896409</v>
      </c>
      <c r="K3831" s="60">
        <v>69.106506368770596</v>
      </c>
      <c r="L3831" s="60">
        <v>97.458521082566094</v>
      </c>
      <c r="M3831" s="68">
        <v>21</v>
      </c>
      <c r="N3831" s="70">
        <f t="shared" si="474"/>
        <v>1.5690376569037656E-2</v>
      </c>
      <c r="O3831" s="71">
        <v>24809896.983089998</v>
      </c>
      <c r="P3831" s="57">
        <f t="shared" si="475"/>
        <v>3.6950268537757312E-2</v>
      </c>
      <c r="Q3831" s="68">
        <v>15</v>
      </c>
      <c r="R3831" s="68">
        <v>21</v>
      </c>
      <c r="S3831" s="72">
        <f t="shared" si="476"/>
        <v>69.823594115915228</v>
      </c>
    </row>
    <row r="3832" spans="1:19" x14ac:dyDescent="0.25">
      <c r="A3832" s="68">
        <f t="shared" si="479"/>
        <v>3830</v>
      </c>
      <c r="B3832" s="68" t="s">
        <v>2251</v>
      </c>
      <c r="C3832" s="68" t="s">
        <v>2252</v>
      </c>
      <c r="D3832" s="68" t="s">
        <v>3088</v>
      </c>
      <c r="E3832" s="68" t="str">
        <f t="shared" si="477"/>
        <v>SERV</v>
      </c>
      <c r="F3832" s="68" t="s">
        <v>2250</v>
      </c>
      <c r="G3832" s="68">
        <f t="shared" si="478"/>
        <v>260</v>
      </c>
      <c r="H3832" s="68">
        <f t="shared" si="480"/>
        <v>1</v>
      </c>
      <c r="I3832" s="68" t="str">
        <f t="shared" si="473"/>
        <v>260_1_SERV</v>
      </c>
      <c r="J3832" s="60">
        <v>16.1851548659705</v>
      </c>
      <c r="K3832" s="60">
        <v>69.149409762478996</v>
      </c>
      <c r="L3832" s="60">
        <v>72.457678758323596</v>
      </c>
      <c r="M3832" s="68">
        <v>2049</v>
      </c>
      <c r="N3832" s="70">
        <f t="shared" si="474"/>
        <v>0.87029288702928875</v>
      </c>
      <c r="O3832" s="71">
        <v>548921339.11979306</v>
      </c>
      <c r="P3832" s="57">
        <f t="shared" si="475"/>
        <v>0.81752821869458403</v>
      </c>
      <c r="Q3832" s="68">
        <v>832</v>
      </c>
      <c r="R3832" s="68">
        <v>2067</v>
      </c>
      <c r="S3832" s="72">
        <f t="shared" si="476"/>
        <v>52.597414462257696</v>
      </c>
    </row>
  </sheetData>
  <autoFilter ref="B2:S3832">
    <sortState ref="B2:O3831">
      <sortCondition ref="B1"/>
    </sortState>
  </autoFilter>
  <mergeCells count="1">
    <mergeCell ref="J1:L1"/>
  </mergeCells>
  <conditionalFormatting sqref="B3:B3832">
    <cfRule type="colorScale" priority="3">
      <colorScale>
        <cfvo type="min"/>
        <cfvo type="percentile" val="50"/>
        <cfvo type="max"/>
        <color rgb="FFF8696B"/>
        <color rgb="FFFFEB84"/>
        <color rgb="FF63BE7B"/>
      </colorScale>
    </cfRule>
  </conditionalFormatting>
  <conditionalFormatting sqref="D3:E3832">
    <cfRule type="colorScale" priority="2">
      <colorScale>
        <cfvo type="min"/>
        <cfvo type="percentile" val="50"/>
        <cfvo type="max"/>
        <color rgb="FF63BE7B"/>
        <color rgb="FFFFEB84"/>
        <color rgb="FFF8696B"/>
      </colorScale>
    </cfRule>
  </conditionalFormatting>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831"/>
  <sheetViews>
    <sheetView topLeftCell="B1" zoomScale="80" zoomScaleNormal="80" zoomScalePageLayoutView="80" workbookViewId="0">
      <selection activeCell="Q1" sqref="Q1"/>
    </sheetView>
  </sheetViews>
  <sheetFormatPr baseColWidth="10" defaultRowHeight="15" x14ac:dyDescent="0.25"/>
  <cols>
    <col min="1" max="1" width="5.42578125" bestFit="1" customWidth="1"/>
    <col min="2" max="2" width="22.7109375" customWidth="1"/>
    <col min="3" max="4" width="4.42578125" hidden="1" customWidth="1"/>
    <col min="5" max="5" width="8" customWidth="1"/>
    <col min="6" max="6" width="33.28515625" customWidth="1"/>
    <col min="7" max="8" width="14.42578125" hidden="1" customWidth="1"/>
    <col min="9" max="9" width="9.42578125" bestFit="1" customWidth="1"/>
    <col min="10" max="10" width="13.42578125" hidden="1" customWidth="1"/>
    <col min="11" max="11" width="12.42578125" bestFit="1" customWidth="1"/>
    <col min="12" max="12" width="21" bestFit="1" customWidth="1"/>
    <col min="13" max="13" width="9.42578125" customWidth="1"/>
    <col min="14" max="14" width="9.42578125" bestFit="1" customWidth="1"/>
    <col min="15" max="15" width="12.42578125" bestFit="1" customWidth="1"/>
    <col min="16" max="16" width="21" customWidth="1"/>
    <col min="17" max="17" width="8.7109375" bestFit="1" customWidth="1"/>
    <col min="18" max="18" width="9.42578125" hidden="1" customWidth="1"/>
    <col min="19" max="19" width="21" hidden="1" customWidth="1"/>
    <col min="20" max="20" width="21" customWidth="1"/>
  </cols>
  <sheetData>
    <row r="1" spans="1:20" ht="116.25" customHeight="1" x14ac:dyDescent="0.25">
      <c r="A1" s="75" t="s">
        <v>3118</v>
      </c>
      <c r="B1" s="30" t="s">
        <v>8</v>
      </c>
      <c r="C1" s="17"/>
      <c r="D1" s="17"/>
      <c r="E1" s="30" t="s">
        <v>3163</v>
      </c>
      <c r="F1" s="30" t="s">
        <v>9</v>
      </c>
      <c r="G1" s="27" t="s">
        <v>3098</v>
      </c>
      <c r="H1" s="27" t="s">
        <v>3100</v>
      </c>
      <c r="I1" s="76" t="s">
        <v>3099</v>
      </c>
      <c r="J1" s="22" t="s">
        <v>3110</v>
      </c>
      <c r="K1" s="76" t="s">
        <v>3114</v>
      </c>
      <c r="L1" s="32" t="s">
        <v>3101</v>
      </c>
      <c r="M1" s="76" t="s">
        <v>3108</v>
      </c>
      <c r="N1" s="76" t="s">
        <v>3109</v>
      </c>
      <c r="O1" s="76" t="s">
        <v>3115</v>
      </c>
      <c r="P1" s="77" t="s">
        <v>3116</v>
      </c>
      <c r="Q1" s="76" t="s">
        <v>3169</v>
      </c>
      <c r="R1" s="22" t="s">
        <v>3105</v>
      </c>
      <c r="S1" s="22" t="s">
        <v>3107</v>
      </c>
      <c r="T1" s="22"/>
    </row>
    <row r="2" spans="1:20" x14ac:dyDescent="0.25">
      <c r="A2">
        <v>1</v>
      </c>
      <c r="B2" s="23" t="s">
        <v>1440</v>
      </c>
      <c r="C2" s="23">
        <f>IF(B2&lt;&gt;B1,C1+1,C1)</f>
        <v>1</v>
      </c>
      <c r="D2" s="23">
        <f>IF(B2&lt;&gt;B1,1,D1+1)</f>
        <v>1</v>
      </c>
      <c r="E2" s="34" t="str">
        <f>CONCATENATE(C2,"_",D2)</f>
        <v>1_1</v>
      </c>
      <c r="F2" s="23" t="s">
        <v>1441</v>
      </c>
      <c r="G2" s="24">
        <f>AVERAGEIF('1. TipoContratoUC'!$C$3:$C$3832,'2. UnidadCompradora'!F2,'1. TipoContratoUC'!$S$3:$S$3832)</f>
        <v>45.736905785979239</v>
      </c>
      <c r="H2" s="24">
        <f>SUMPRODUCT(('1. TipoContratoUC'!$C$3:$C$3832='2. UnidadCompradora'!F2)*'1. TipoContratoUC'!$N$3:$N$3832*'1. TipoContratoUC'!$S$3:$S$3832)</f>
        <v>45.736905785979239</v>
      </c>
      <c r="I2" s="24">
        <f>SUMPRODUCT(('1. TipoContratoUC'!$C$3:$C$3832='2. UnidadCompradora'!F2)*'1. TipoContratoUC'!$P$3:$P$3832*'1. TipoContratoUC'!$S$3:$S$3832)</f>
        <v>45.736905785979239</v>
      </c>
      <c r="J2" s="24" t="e">
        <f>AVERAGEIF('1. TipoContratoUC'!$C$3:$C$3832,'2. UnidadCompradora'!F2,'1. TipoContratoUC'!#REF!)</f>
        <v>#REF!</v>
      </c>
      <c r="K2" s="24">
        <f>100*((I2-MIN($I$2:$I$1538))/(MAX($I$2:$I$1538)-MIN($I$2:$I$1538)))</f>
        <v>49.015966825229498</v>
      </c>
      <c r="L2" s="25">
        <f>SUMIF('1. TipoContratoUC'!$C$3:$C$3832,'2. UnidadCompradora'!F2,'1. TipoContratoUC'!$O$3:$O$3832)</f>
        <v>38640727.619999997</v>
      </c>
      <c r="M2" s="28">
        <f t="shared" ref="M2:M65" si="0">L2/SUMIF($B$2:$B$1538,B2,$L$2:$L$1538)</f>
        <v>1</v>
      </c>
      <c r="N2" s="29">
        <f>L2/SUM($L$2:$L$1538)</f>
        <v>1.7070707106360431E-5</v>
      </c>
      <c r="O2" s="24">
        <f>100*((L2-MIN($L$2:$L$1538))/(MAX($L$2:$L$1538)-MIN($L$2:$L$1538)))</f>
        <v>1.8969670985823316E-2</v>
      </c>
      <c r="P2" s="20">
        <f>K2*0.5+O2*0.5</f>
        <v>24.517468248107662</v>
      </c>
      <c r="Q2" s="3">
        <f>_xlfn.RANK.EQ(P2,$P$2:$P$1538)</f>
        <v>445</v>
      </c>
      <c r="R2" s="3">
        <f>IF(Q2&lt;=500,1,0)</f>
        <v>1</v>
      </c>
      <c r="S2" s="3">
        <f>IF(AND(R2=1,Q2&lt;=500),Q2,"")</f>
        <v>445</v>
      </c>
      <c r="T2" s="18"/>
    </row>
    <row r="3" spans="1:20" x14ac:dyDescent="0.25">
      <c r="A3">
        <f t="shared" ref="A3:A66" si="1">A2+1</f>
        <v>2</v>
      </c>
      <c r="B3" s="23" t="s">
        <v>1366</v>
      </c>
      <c r="C3" s="23">
        <f t="shared" ref="C3:C66" si="2">IF(B3&lt;&gt;B2,C2+1,C2)</f>
        <v>2</v>
      </c>
      <c r="D3" s="23">
        <f t="shared" ref="D3:D66" si="3">IF(B3&lt;&gt;B2,1,D2+1)</f>
        <v>1</v>
      </c>
      <c r="E3" s="34" t="str">
        <f t="shared" ref="E3:E66" si="4">CONCATENATE(C3,"_",D3)</f>
        <v>2_1</v>
      </c>
      <c r="F3" s="23" t="s">
        <v>1367</v>
      </c>
      <c r="G3" s="24">
        <f>AVERAGEIF('1. TipoContratoUC'!$C$3:$C$3832,'2. UnidadCompradora'!F3,'1. TipoContratoUC'!$S$3:$S$3832)</f>
        <v>42.085337628302703</v>
      </c>
      <c r="H3" s="24">
        <f>SUMPRODUCT(('1. TipoContratoUC'!$C$3:$C$3832='2. UnidadCompradora'!F3)*'1. TipoContratoUC'!$N$3:$N$3832*'1. TipoContratoUC'!$S$3:$S$3832)</f>
        <v>42.57583349296452</v>
      </c>
      <c r="I3" s="24">
        <f>SUMPRODUCT(('1. TipoContratoUC'!$C$3:$C$3832='2. UnidadCompradora'!F3)*'1. TipoContratoUC'!$P$3:$P$3832*'1. TipoContratoUC'!$S$3:$S$3832)</f>
        <v>44.25247857602433</v>
      </c>
      <c r="J3" s="24" t="e">
        <f>AVERAGEIF('1. TipoContratoUC'!$C$3:$C$3832,'2. UnidadCompradora'!F3,'1. TipoContratoUC'!#REF!)</f>
        <v>#REF!</v>
      </c>
      <c r="K3" s="24">
        <f t="shared" ref="K3:K66" si="5">100*((I3-MIN($I$2:$I$1538))/(MAX($I$2:$I$1538)-MIN($I$2:$I$1538)))</f>
        <v>46.963434482925031</v>
      </c>
      <c r="L3" s="25">
        <f>SUMIF('1. TipoContratoUC'!$C$3:$C$3832,'2. UnidadCompradora'!F3,'1. TipoContratoUC'!$O$3:$O$3832)</f>
        <v>2030549615.9300001</v>
      </c>
      <c r="M3" s="28">
        <f t="shared" si="0"/>
        <v>1</v>
      </c>
      <c r="N3" s="29">
        <f t="shared" ref="N3:N66" si="6">L3/SUM($L$2:$L$1538)</f>
        <v>8.9705654871086258E-4</v>
      </c>
      <c r="O3" s="24">
        <f t="shared" ref="O3:O66" si="7">100*((L3-MIN($L$2:$L$1538))/(MAX($L$2:$L$1538)-MIN($L$2:$L$1538)))</f>
        <v>1.0011408581693577</v>
      </c>
      <c r="P3" s="20">
        <f t="shared" ref="P3:P66" si="8">K3*0.5+O3*0.5</f>
        <v>23.982287670547194</v>
      </c>
      <c r="Q3" s="3">
        <f t="shared" ref="Q3:Q66" si="9">_xlfn.RANK.EQ(P3,$P$2:$P$1538)</f>
        <v>477</v>
      </c>
      <c r="R3" s="3">
        <f t="shared" ref="R3:R66" si="10">IF(Q3&lt;=500,1,0)</f>
        <v>1</v>
      </c>
      <c r="S3" s="3">
        <f t="shared" ref="S3:S66" si="11">IF(AND(R3=1,Q3&lt;=500),Q3,"")</f>
        <v>477</v>
      </c>
      <c r="T3" s="18"/>
    </row>
    <row r="4" spans="1:20" x14ac:dyDescent="0.25">
      <c r="A4">
        <f t="shared" si="1"/>
        <v>3</v>
      </c>
      <c r="B4" s="23" t="s">
        <v>1875</v>
      </c>
      <c r="C4" s="23">
        <f t="shared" si="2"/>
        <v>3</v>
      </c>
      <c r="D4" s="23">
        <f t="shared" si="3"/>
        <v>1</v>
      </c>
      <c r="E4" s="34" t="str">
        <f t="shared" si="4"/>
        <v>3_1</v>
      </c>
      <c r="F4" s="23" t="s">
        <v>2696</v>
      </c>
      <c r="G4" s="24">
        <f>AVERAGEIF('1. TipoContratoUC'!$C$3:$C$3832,'2. UnidadCompradora'!F4,'1. TipoContratoUC'!$S$3:$S$3832)</f>
        <v>35.068399686229732</v>
      </c>
      <c r="H4" s="24">
        <f>SUMPRODUCT(('1. TipoContratoUC'!$C$3:$C$3832='2. UnidadCompradora'!F4)*'1. TipoContratoUC'!$N$3:$N$3832*'1. TipoContratoUC'!$S$3:$S$3832)</f>
        <v>35.573578558086787</v>
      </c>
      <c r="I4" s="24">
        <f>SUMPRODUCT(('1. TipoContratoUC'!$C$3:$C$3832='2. UnidadCompradora'!F4)*'1. TipoContratoUC'!$P$3:$P$3832*'1. TipoContratoUC'!$S$3:$S$3832)</f>
        <v>37.141190535750702</v>
      </c>
      <c r="J4" s="24" t="e">
        <f>AVERAGEIF('1. TipoContratoUC'!$C$3:$C$3832,'2. UnidadCompradora'!F4,'1. TipoContratoUC'!#REF!)</f>
        <v>#REF!</v>
      </c>
      <c r="K4" s="24">
        <f t="shared" si="5"/>
        <v>37.130585421536644</v>
      </c>
      <c r="L4" s="25">
        <f>SUMIF('1. TipoContratoUC'!$C$3:$C$3832,'2. UnidadCompradora'!F4,'1. TipoContratoUC'!$O$3:$O$3832)</f>
        <v>2200926850.7799902</v>
      </c>
      <c r="M4" s="28">
        <f t="shared" si="0"/>
        <v>0.77147855481958183</v>
      </c>
      <c r="N4" s="29">
        <f t="shared" si="6"/>
        <v>9.723258319996788E-4</v>
      </c>
      <c r="O4" s="24">
        <f t="shared" si="7"/>
        <v>1.0851505294970651</v>
      </c>
      <c r="P4" s="20">
        <f t="shared" si="8"/>
        <v>19.107867975516854</v>
      </c>
      <c r="Q4" s="3">
        <f t="shared" si="9"/>
        <v>869</v>
      </c>
      <c r="R4" s="3">
        <f t="shared" si="10"/>
        <v>0</v>
      </c>
      <c r="S4" s="3" t="str">
        <f t="shared" si="11"/>
        <v/>
      </c>
      <c r="T4" s="18"/>
    </row>
    <row r="5" spans="1:20" x14ac:dyDescent="0.25">
      <c r="A5">
        <f t="shared" si="1"/>
        <v>4</v>
      </c>
      <c r="B5" s="23" t="s">
        <v>1875</v>
      </c>
      <c r="C5" s="23">
        <f t="shared" si="2"/>
        <v>3</v>
      </c>
      <c r="D5" s="23">
        <f t="shared" si="3"/>
        <v>2</v>
      </c>
      <c r="E5" s="34" t="str">
        <f t="shared" si="4"/>
        <v>3_2</v>
      </c>
      <c r="F5" s="23" t="s">
        <v>1876</v>
      </c>
      <c r="G5" s="24">
        <f>AVERAGEIF('1. TipoContratoUC'!$C$3:$C$3832,'2. UnidadCompradora'!F5,'1. TipoContratoUC'!$S$3:$S$3832)</f>
        <v>46.506661091545588</v>
      </c>
      <c r="H5" s="24">
        <f>SUMPRODUCT(('1. TipoContratoUC'!$C$3:$C$3832='2. UnidadCompradora'!F5)*'1. TipoContratoUC'!$N$3:$N$3832*'1. TipoContratoUC'!$S$3:$S$3832)</f>
        <v>48.560085797058392</v>
      </c>
      <c r="I5" s="24">
        <f>SUMPRODUCT(('1. TipoContratoUC'!$C$3:$C$3832='2. UnidadCompradora'!F5)*'1. TipoContratoUC'!$P$3:$P$3832*'1. TipoContratoUC'!$S$3:$S$3832)</f>
        <v>48.883922654259692</v>
      </c>
      <c r="J5" s="24" t="e">
        <f>AVERAGEIF('1. TipoContratoUC'!$C$3:$C$3832,'2. UnidadCompradora'!F5,'1. TipoContratoUC'!#REF!)</f>
        <v>#REF!</v>
      </c>
      <c r="K5" s="24">
        <f t="shared" si="5"/>
        <v>53.36737850820419</v>
      </c>
      <c r="L5" s="25">
        <f>SUMIF('1. TipoContratoUC'!$C$3:$C$3832,'2. UnidadCompradora'!F5,'1. TipoContratoUC'!$O$3:$O$3832)</f>
        <v>651941627.585814</v>
      </c>
      <c r="M5" s="28">
        <f t="shared" si="0"/>
        <v>0.22852144518041811</v>
      </c>
      <c r="N5" s="29">
        <f t="shared" si="6"/>
        <v>2.8801488120014189E-4</v>
      </c>
      <c r="O5" s="24">
        <f t="shared" si="7"/>
        <v>0.32137631044372583</v>
      </c>
      <c r="P5" s="20">
        <f t="shared" si="8"/>
        <v>26.844377409323958</v>
      </c>
      <c r="Q5" s="3">
        <f t="shared" si="9"/>
        <v>284</v>
      </c>
      <c r="R5" s="3">
        <f t="shared" si="10"/>
        <v>1</v>
      </c>
      <c r="S5" s="3">
        <f t="shared" si="11"/>
        <v>284</v>
      </c>
      <c r="T5" s="18"/>
    </row>
    <row r="6" spans="1:20" x14ac:dyDescent="0.25">
      <c r="A6">
        <f t="shared" si="1"/>
        <v>5</v>
      </c>
      <c r="B6" s="23" t="s">
        <v>2118</v>
      </c>
      <c r="C6" s="23">
        <f t="shared" si="2"/>
        <v>4</v>
      </c>
      <c r="D6" s="23">
        <f t="shared" si="3"/>
        <v>1</v>
      </c>
      <c r="E6" s="34" t="str">
        <f t="shared" si="4"/>
        <v>4_1</v>
      </c>
      <c r="F6" s="23" t="s">
        <v>2119</v>
      </c>
      <c r="G6" s="24">
        <f>AVERAGEIF('1. TipoContratoUC'!$C$3:$C$3832,'2. UnidadCompradora'!F6,'1. TipoContratoUC'!$S$3:$S$3832)</f>
        <v>45.215318796741919</v>
      </c>
      <c r="H6" s="24">
        <f>SUMPRODUCT(('1. TipoContratoUC'!$C$3:$C$3832='2. UnidadCompradora'!F6)*'1. TipoContratoUC'!$N$3:$N$3832*'1. TipoContratoUC'!$S$3:$S$3832)</f>
        <v>46.952813091707036</v>
      </c>
      <c r="I6" s="24">
        <f>SUMPRODUCT(('1. TipoContratoUC'!$C$3:$C$3832='2. UnidadCompradora'!F6)*'1. TipoContratoUC'!$P$3:$P$3832*'1. TipoContratoUC'!$S$3:$S$3832)</f>
        <v>47.315675578603617</v>
      </c>
      <c r="J6" s="24" t="e">
        <f>AVERAGEIF('1. TipoContratoUC'!$C$3:$C$3832,'2. UnidadCompradora'!F6,'1. TipoContratoUC'!#REF!)</f>
        <v>#REF!</v>
      </c>
      <c r="K6" s="24">
        <f t="shared" si="5"/>
        <v>51.198947599688125</v>
      </c>
      <c r="L6" s="25">
        <f>SUMIF('1. TipoContratoUC'!$C$3:$C$3832,'2. UnidadCompradora'!F6,'1. TipoContratoUC'!$O$3:$O$3832)</f>
        <v>431972773.3499999</v>
      </c>
      <c r="M6" s="28">
        <f t="shared" si="0"/>
        <v>0.27700775587798115</v>
      </c>
      <c r="N6" s="29">
        <f t="shared" si="6"/>
        <v>1.9083700401033153E-4</v>
      </c>
      <c r="O6" s="24">
        <f t="shared" si="7"/>
        <v>0.21291398469372996</v>
      </c>
      <c r="P6" s="20">
        <f t="shared" si="8"/>
        <v>25.705930792190927</v>
      </c>
      <c r="Q6" s="3">
        <f t="shared" si="9"/>
        <v>360</v>
      </c>
      <c r="R6" s="3">
        <f t="shared" si="10"/>
        <v>1</v>
      </c>
      <c r="S6" s="3">
        <f t="shared" si="11"/>
        <v>360</v>
      </c>
      <c r="T6" s="18"/>
    </row>
    <row r="7" spans="1:20" x14ac:dyDescent="0.25">
      <c r="A7">
        <f t="shared" si="1"/>
        <v>6</v>
      </c>
      <c r="B7" s="23" t="s">
        <v>2118</v>
      </c>
      <c r="C7" s="23">
        <f t="shared" si="2"/>
        <v>4</v>
      </c>
      <c r="D7" s="23">
        <f t="shared" si="3"/>
        <v>2</v>
      </c>
      <c r="E7" s="34" t="str">
        <f t="shared" si="4"/>
        <v>4_2</v>
      </c>
      <c r="F7" s="23" t="s">
        <v>2551</v>
      </c>
      <c r="G7" s="24">
        <f>AVERAGEIF('1. TipoContratoUC'!$C$3:$C$3832,'2. UnidadCompradora'!F7,'1. TipoContratoUC'!$S$3:$S$3832)</f>
        <v>43.40036755247403</v>
      </c>
      <c r="H7" s="24">
        <f>SUMPRODUCT(('1. TipoContratoUC'!$C$3:$C$3832='2. UnidadCompradora'!F7)*'1. TipoContratoUC'!$N$3:$N$3832*'1. TipoContratoUC'!$S$3:$S$3832)</f>
        <v>40.979067808304279</v>
      </c>
      <c r="I7" s="24">
        <f>SUMPRODUCT(('1. TipoContratoUC'!$C$3:$C$3832='2. UnidadCompradora'!F7)*'1. TipoContratoUC'!$P$3:$P$3832*'1. TipoContratoUC'!$S$3:$S$3832)</f>
        <v>37.175167957671981</v>
      </c>
      <c r="J7" s="24" t="e">
        <f>AVERAGEIF('1. TipoContratoUC'!$C$3:$C$3832,'2. UnidadCompradora'!F7,'1. TipoContratoUC'!#REF!)</f>
        <v>#REF!</v>
      </c>
      <c r="K7" s="24">
        <f t="shared" si="5"/>
        <v>37.177566342483019</v>
      </c>
      <c r="L7" s="25">
        <f>SUMIF('1. TipoContratoUC'!$C$3:$C$3832,'2. UnidadCompradora'!F7,'1. TipoContratoUC'!$O$3:$O$3832)</f>
        <v>1127452059.2899899</v>
      </c>
      <c r="M7" s="28">
        <f t="shared" si="0"/>
        <v>0.7229922441220189</v>
      </c>
      <c r="N7" s="29">
        <f t="shared" si="6"/>
        <v>4.9808595919504934E-4</v>
      </c>
      <c r="O7" s="24">
        <f t="shared" si="7"/>
        <v>0.5558411737544624</v>
      </c>
      <c r="P7" s="20">
        <f t="shared" si="8"/>
        <v>18.866703758118739</v>
      </c>
      <c r="Q7" s="3">
        <f t="shared" si="9"/>
        <v>887</v>
      </c>
      <c r="R7" s="3">
        <f t="shared" si="10"/>
        <v>0</v>
      </c>
      <c r="S7" s="3" t="str">
        <f t="shared" si="11"/>
        <v/>
      </c>
      <c r="T7" s="18"/>
    </row>
    <row r="8" spans="1:20" x14ac:dyDescent="0.25">
      <c r="A8">
        <f t="shared" si="1"/>
        <v>7</v>
      </c>
      <c r="B8" s="23" t="s">
        <v>1745</v>
      </c>
      <c r="C8" s="23">
        <f t="shared" si="2"/>
        <v>5</v>
      </c>
      <c r="D8" s="23">
        <f t="shared" si="3"/>
        <v>1</v>
      </c>
      <c r="E8" s="34" t="str">
        <f t="shared" si="4"/>
        <v>5_1</v>
      </c>
      <c r="F8" s="23" t="s">
        <v>1746</v>
      </c>
      <c r="G8" s="24">
        <f>AVERAGEIF('1. TipoContratoUC'!$C$3:$C$3832,'2. UnidadCompradora'!F8,'1. TipoContratoUC'!$S$3:$S$3832)</f>
        <v>32.472404972049127</v>
      </c>
      <c r="H8" s="24">
        <f>SUMPRODUCT(('1. TipoContratoUC'!$C$3:$C$3832='2. UnidadCompradora'!F8)*'1. TipoContratoUC'!$N$3:$N$3832*'1. TipoContratoUC'!$S$3:$S$3832)</f>
        <v>34.64563666033402</v>
      </c>
      <c r="I8" s="24">
        <f>SUMPRODUCT(('1. TipoContratoUC'!$C$3:$C$3832='2. UnidadCompradora'!F8)*'1. TipoContratoUC'!$P$3:$P$3832*'1. TipoContratoUC'!$S$3:$S$3832)</f>
        <v>35.042021738465635</v>
      </c>
      <c r="J8" s="24" t="e">
        <f>AVERAGEIF('1. TipoContratoUC'!$C$3:$C$3832,'2. UnidadCompradora'!F8,'1. TipoContratoUC'!#REF!)</f>
        <v>#REF!</v>
      </c>
      <c r="K8" s="24">
        <f t="shared" si="5"/>
        <v>34.228043741156888</v>
      </c>
      <c r="L8" s="25">
        <f>SUMIF('1. TipoContratoUC'!$C$3:$C$3832,'2. UnidadCompradora'!F8,'1. TipoContratoUC'!$O$3:$O$3832)</f>
        <v>213760471.15999898</v>
      </c>
      <c r="M8" s="28">
        <f t="shared" si="0"/>
        <v>0.48347740951966856</v>
      </c>
      <c r="N8" s="29">
        <f t="shared" si="6"/>
        <v>9.4435136676909942E-5</v>
      </c>
      <c r="O8" s="24">
        <f t="shared" si="7"/>
        <v>0.10531778029010236</v>
      </c>
      <c r="P8" s="20">
        <f t="shared" si="8"/>
        <v>17.166680760723494</v>
      </c>
      <c r="Q8" s="3">
        <f t="shared" si="9"/>
        <v>1045</v>
      </c>
      <c r="R8" s="3">
        <f t="shared" si="10"/>
        <v>0</v>
      </c>
      <c r="S8" s="3" t="str">
        <f t="shared" si="11"/>
        <v/>
      </c>
      <c r="T8" s="18"/>
    </row>
    <row r="9" spans="1:20" x14ac:dyDescent="0.25">
      <c r="A9">
        <f t="shared" si="1"/>
        <v>8</v>
      </c>
      <c r="B9" s="23" t="s">
        <v>1745</v>
      </c>
      <c r="C9" s="23">
        <f t="shared" si="2"/>
        <v>5</v>
      </c>
      <c r="D9" s="23">
        <f t="shared" si="3"/>
        <v>2</v>
      </c>
      <c r="E9" s="34" t="str">
        <f t="shared" si="4"/>
        <v>5_2</v>
      </c>
      <c r="F9" s="23" t="s">
        <v>2688</v>
      </c>
      <c r="G9" s="24">
        <f>AVERAGEIF('1. TipoContratoUC'!$C$3:$C$3832,'2. UnidadCompradora'!F9,'1. TipoContratoUC'!$S$3:$S$3832)</f>
        <v>40.575684454301808</v>
      </c>
      <c r="H9" s="24">
        <f>SUMPRODUCT(('1. TipoContratoUC'!$C$3:$C$3832='2. UnidadCompradora'!F9)*'1. TipoContratoUC'!$N$3:$N$3832*'1. TipoContratoUC'!$S$3:$S$3832)</f>
        <v>40.830766770436114</v>
      </c>
      <c r="I9" s="24">
        <f>SUMPRODUCT(('1. TipoContratoUC'!$C$3:$C$3832='2. UnidadCompradora'!F9)*'1. TipoContratoUC'!$P$3:$P$3832*'1. TipoContratoUC'!$S$3:$S$3832)</f>
        <v>41.175450823437203</v>
      </c>
      <c r="J9" s="24" t="e">
        <f>AVERAGEIF('1. TipoContratoUC'!$C$3:$C$3832,'2. UnidadCompradora'!F9,'1. TipoContratoUC'!#REF!)</f>
        <v>#REF!</v>
      </c>
      <c r="K9" s="24">
        <f t="shared" si="5"/>
        <v>42.708797449866786</v>
      </c>
      <c r="L9" s="25">
        <f>SUMIF('1. TipoContratoUC'!$C$3:$C$3832,'2. UnidadCompradora'!F9,'1. TipoContratoUC'!$O$3:$O$3832)</f>
        <v>228370778.30699998</v>
      </c>
      <c r="M9" s="28">
        <f t="shared" si="0"/>
        <v>0.51652259048033156</v>
      </c>
      <c r="N9" s="29">
        <f t="shared" si="6"/>
        <v>1.0088968061027334E-4</v>
      </c>
      <c r="O9" s="24">
        <f t="shared" si="7"/>
        <v>0.11252183605786437</v>
      </c>
      <c r="P9" s="20">
        <f t="shared" si="8"/>
        <v>21.410659642962326</v>
      </c>
      <c r="Q9" s="3">
        <f t="shared" si="9"/>
        <v>661</v>
      </c>
      <c r="R9" s="3">
        <f t="shared" si="10"/>
        <v>0</v>
      </c>
      <c r="S9" s="3" t="str">
        <f t="shared" si="11"/>
        <v/>
      </c>
      <c r="T9" s="18"/>
    </row>
    <row r="10" spans="1:20" x14ac:dyDescent="0.25">
      <c r="A10">
        <f t="shared" si="1"/>
        <v>9</v>
      </c>
      <c r="B10" s="23" t="s">
        <v>26</v>
      </c>
      <c r="C10" s="23">
        <f t="shared" si="2"/>
        <v>6</v>
      </c>
      <c r="D10" s="23">
        <f t="shared" si="3"/>
        <v>1</v>
      </c>
      <c r="E10" s="34" t="str">
        <f t="shared" si="4"/>
        <v>6_1</v>
      </c>
      <c r="F10" s="23" t="s">
        <v>2509</v>
      </c>
      <c r="G10" s="24">
        <f>AVERAGEIF('1. TipoContratoUC'!$C$3:$C$3832,'2. UnidadCompradora'!F10,'1. TipoContratoUC'!$S$3:$S$3832)</f>
        <v>35.664618159033324</v>
      </c>
      <c r="H10" s="24">
        <f>SUMPRODUCT(('1. TipoContratoUC'!$C$3:$C$3832='2. UnidadCompradora'!F10)*'1. TipoContratoUC'!$N$3:$N$3832*'1. TipoContratoUC'!$S$3:$S$3832)</f>
        <v>38.520647359154736</v>
      </c>
      <c r="I10" s="24">
        <f>SUMPRODUCT(('1. TipoContratoUC'!$C$3:$C$3832='2. UnidadCompradora'!F10)*'1. TipoContratoUC'!$P$3:$P$3832*'1. TipoContratoUC'!$S$3:$S$3832)</f>
        <v>40.557571953948319</v>
      </c>
      <c r="J10" s="24" t="e">
        <f>AVERAGEIF('1. TipoContratoUC'!$C$3:$C$3832,'2. UnidadCompradora'!F10,'1. TipoContratoUC'!#REF!)</f>
        <v>#REF!</v>
      </c>
      <c r="K10" s="24">
        <f t="shared" si="5"/>
        <v>41.854450160388737</v>
      </c>
      <c r="L10" s="25">
        <f>SUMIF('1. TipoContratoUC'!$C$3:$C$3832,'2. UnidadCompradora'!F10,'1. TipoContratoUC'!$O$3:$O$3832)</f>
        <v>310455463.72999996</v>
      </c>
      <c r="M10" s="28">
        <f t="shared" si="0"/>
        <v>0.66463106251690118</v>
      </c>
      <c r="N10" s="29">
        <f t="shared" si="6"/>
        <v>1.3715306665605006E-4</v>
      </c>
      <c r="O10" s="24">
        <f t="shared" si="7"/>
        <v>0.15299618375752072</v>
      </c>
      <c r="P10" s="20">
        <f t="shared" si="8"/>
        <v>21.00372317207313</v>
      </c>
      <c r="Q10" s="3">
        <f t="shared" si="9"/>
        <v>705</v>
      </c>
      <c r="R10" s="3">
        <f t="shared" si="10"/>
        <v>0</v>
      </c>
      <c r="S10" s="3" t="str">
        <f t="shared" si="11"/>
        <v/>
      </c>
      <c r="T10" s="18"/>
    </row>
    <row r="11" spans="1:20" x14ac:dyDescent="0.25">
      <c r="A11">
        <f t="shared" si="1"/>
        <v>10</v>
      </c>
      <c r="B11" s="23" t="s">
        <v>26</v>
      </c>
      <c r="C11" s="23">
        <f t="shared" si="2"/>
        <v>6</v>
      </c>
      <c r="D11" s="23">
        <f t="shared" si="3"/>
        <v>2</v>
      </c>
      <c r="E11" s="34" t="str">
        <f t="shared" si="4"/>
        <v>6_2</v>
      </c>
      <c r="F11" s="23" t="s">
        <v>27</v>
      </c>
      <c r="G11" s="24">
        <f>AVERAGEIF('1. TipoContratoUC'!$C$3:$C$3832,'2. UnidadCompradora'!F11,'1. TipoContratoUC'!$S$3:$S$3832)</f>
        <v>29.741238789239652</v>
      </c>
      <c r="H11" s="24">
        <f>SUMPRODUCT(('1. TipoContratoUC'!$C$3:$C$3832='2. UnidadCompradora'!F11)*'1. TipoContratoUC'!$N$3:$N$3832*'1. TipoContratoUC'!$S$3:$S$3832)</f>
        <v>28.300994699461292</v>
      </c>
      <c r="I11" s="24">
        <f>SUMPRODUCT(('1. TipoContratoUC'!$C$3:$C$3832='2. UnidadCompradora'!F11)*'1. TipoContratoUC'!$P$3:$P$3832*'1. TipoContratoUC'!$S$3:$S$3832)</f>
        <v>28.503053335113371</v>
      </c>
      <c r="J11" s="24" t="e">
        <f>AVERAGEIF('1. TipoContratoUC'!$C$3:$C$3832,'2. UnidadCompradora'!F11,'1. TipoContratoUC'!#REF!)</f>
        <v>#REF!</v>
      </c>
      <c r="K11" s="24">
        <f t="shared" si="5"/>
        <v>25.186546762941859</v>
      </c>
      <c r="L11" s="25">
        <f>SUMIF('1. TipoContratoUC'!$C$3:$C$3832,'2. UnidadCompradora'!F11,'1. TipoContratoUC'!$O$3:$O$3832)</f>
        <v>156654006.82999998</v>
      </c>
      <c r="M11" s="28">
        <f t="shared" si="0"/>
        <v>0.33536893748309876</v>
      </c>
      <c r="N11" s="29">
        <f t="shared" si="6"/>
        <v>6.9206633320449795E-5</v>
      </c>
      <c r="O11" s="24">
        <f t="shared" si="7"/>
        <v>7.7159703283660355E-2</v>
      </c>
      <c r="P11" s="20">
        <f t="shared" si="8"/>
        <v>12.631853233112759</v>
      </c>
      <c r="Q11" s="3">
        <f t="shared" si="9"/>
        <v>1322</v>
      </c>
      <c r="R11" s="3">
        <f t="shared" si="10"/>
        <v>0</v>
      </c>
      <c r="S11" s="3" t="str">
        <f t="shared" si="11"/>
        <v/>
      </c>
      <c r="T11" s="18"/>
    </row>
    <row r="12" spans="1:20" x14ac:dyDescent="0.25">
      <c r="A12">
        <f t="shared" si="1"/>
        <v>11</v>
      </c>
      <c r="B12" s="23" t="s">
        <v>1481</v>
      </c>
      <c r="C12" s="23">
        <f t="shared" si="2"/>
        <v>7</v>
      </c>
      <c r="D12" s="23">
        <f t="shared" si="3"/>
        <v>1</v>
      </c>
      <c r="E12" s="34" t="str">
        <f t="shared" si="4"/>
        <v>7_1</v>
      </c>
      <c r="F12" s="23" t="s">
        <v>1482</v>
      </c>
      <c r="G12" s="24">
        <f>AVERAGEIF('1. TipoContratoUC'!$C$3:$C$3832,'2. UnidadCompradora'!F12,'1. TipoContratoUC'!$S$3:$S$3832)</f>
        <v>35.54613821123111</v>
      </c>
      <c r="H12" s="24">
        <f>SUMPRODUCT(('1. TipoContratoUC'!$C$3:$C$3832='2. UnidadCompradora'!F12)*'1. TipoContratoUC'!$N$3:$N$3832*'1. TipoContratoUC'!$S$3:$S$3832)</f>
        <v>37.39962791890796</v>
      </c>
      <c r="I12" s="24">
        <f>SUMPRODUCT(('1. TipoContratoUC'!$C$3:$C$3832='2. UnidadCompradora'!F12)*'1. TipoContratoUC'!$P$3:$P$3832*'1. TipoContratoUC'!$S$3:$S$3832)</f>
        <v>38.681919878231419</v>
      </c>
      <c r="J12" s="24" t="e">
        <f>AVERAGEIF('1. TipoContratoUC'!$C$3:$C$3832,'2. UnidadCompradora'!F12,'1. TipoContratoUC'!#REF!)</f>
        <v>#REF!</v>
      </c>
      <c r="K12" s="24">
        <f t="shared" si="5"/>
        <v>39.260967285309682</v>
      </c>
      <c r="L12" s="25">
        <f>SUMIF('1. TipoContratoUC'!$C$3:$C$3832,'2. UnidadCompradora'!F12,'1. TipoContratoUC'!$O$3:$O$3832)</f>
        <v>530441487.24566597</v>
      </c>
      <c r="M12" s="28">
        <f t="shared" si="0"/>
        <v>0.73301512108541267</v>
      </c>
      <c r="N12" s="29">
        <f t="shared" si="6"/>
        <v>2.3433852889318308E-4</v>
      </c>
      <c r="O12" s="24">
        <f t="shared" si="7"/>
        <v>0.26146697534251245</v>
      </c>
      <c r="P12" s="20">
        <f t="shared" si="8"/>
        <v>19.761217130326099</v>
      </c>
      <c r="Q12" s="3">
        <f t="shared" si="9"/>
        <v>812</v>
      </c>
      <c r="R12" s="3">
        <f t="shared" si="10"/>
        <v>0</v>
      </c>
      <c r="S12" s="3" t="str">
        <f t="shared" si="11"/>
        <v/>
      </c>
      <c r="T12" s="18"/>
    </row>
    <row r="13" spans="1:20" x14ac:dyDescent="0.25">
      <c r="A13">
        <f t="shared" si="1"/>
        <v>12</v>
      </c>
      <c r="B13" s="23" t="s">
        <v>1481</v>
      </c>
      <c r="C13" s="23">
        <f t="shared" si="2"/>
        <v>7</v>
      </c>
      <c r="D13" s="23">
        <f t="shared" si="3"/>
        <v>2</v>
      </c>
      <c r="E13" s="34" t="str">
        <f t="shared" si="4"/>
        <v>7_2</v>
      </c>
      <c r="F13" s="23" t="s">
        <v>2840</v>
      </c>
      <c r="G13" s="24">
        <f>AVERAGEIF('1. TipoContratoUC'!$C$3:$C$3832,'2. UnidadCompradora'!F13,'1. TipoContratoUC'!$S$3:$S$3832)</f>
        <v>52.206163318124794</v>
      </c>
      <c r="H13" s="24">
        <f>SUMPRODUCT(('1. TipoContratoUC'!$C$3:$C$3832='2. UnidadCompradora'!F13)*'1. TipoContratoUC'!$N$3:$N$3832*'1. TipoContratoUC'!$S$3:$S$3832)</f>
        <v>51.505721445527499</v>
      </c>
      <c r="I13" s="24">
        <f>SUMPRODUCT(('1. TipoContratoUC'!$C$3:$C$3832='2. UnidadCompradora'!F13)*'1. TipoContratoUC'!$P$3:$P$3832*'1. TipoContratoUC'!$S$3:$S$3832)</f>
        <v>52.66128764450832</v>
      </c>
      <c r="J13" s="24" t="e">
        <f>AVERAGEIF('1. TipoContratoUC'!$C$3:$C$3832,'2. UnidadCompradora'!F13,'1. TipoContratoUC'!#REF!)</f>
        <v>#REF!</v>
      </c>
      <c r="K13" s="24">
        <f t="shared" si="5"/>
        <v>58.590378840709135</v>
      </c>
      <c r="L13" s="25">
        <f>SUMIF('1. TipoContratoUC'!$C$3:$C$3832,'2. UnidadCompradora'!F13,'1. TipoContratoUC'!$O$3:$O$3832)</f>
        <v>193201821.0399999</v>
      </c>
      <c r="M13" s="28">
        <f t="shared" si="0"/>
        <v>0.26698487891458733</v>
      </c>
      <c r="N13" s="29">
        <f t="shared" si="6"/>
        <v>8.5352732790731624E-5</v>
      </c>
      <c r="O13" s="24">
        <f t="shared" si="7"/>
        <v>9.518071332195302E-2</v>
      </c>
      <c r="P13" s="20">
        <f t="shared" si="8"/>
        <v>29.342779777015544</v>
      </c>
      <c r="Q13" s="3">
        <f t="shared" si="9"/>
        <v>171</v>
      </c>
      <c r="R13" s="3">
        <f t="shared" si="10"/>
        <v>1</v>
      </c>
      <c r="S13" s="3">
        <f t="shared" si="11"/>
        <v>171</v>
      </c>
      <c r="T13" s="18"/>
    </row>
    <row r="14" spans="1:20" x14ac:dyDescent="0.25">
      <c r="A14">
        <f t="shared" si="1"/>
        <v>13</v>
      </c>
      <c r="B14" s="23" t="s">
        <v>1420</v>
      </c>
      <c r="C14" s="23">
        <f t="shared" si="2"/>
        <v>8</v>
      </c>
      <c r="D14" s="23">
        <f t="shared" si="3"/>
        <v>1</v>
      </c>
      <c r="E14" s="34" t="str">
        <f t="shared" si="4"/>
        <v>8_1</v>
      </c>
      <c r="F14" s="23" t="s">
        <v>1421</v>
      </c>
      <c r="G14" s="24">
        <f>AVERAGEIF('1. TipoContratoUC'!$C$3:$C$3832,'2. UnidadCompradora'!F14,'1. TipoContratoUC'!$S$3:$S$3832)</f>
        <v>28.966405144082724</v>
      </c>
      <c r="H14" s="24">
        <f>SUMPRODUCT(('1. TipoContratoUC'!$C$3:$C$3832='2. UnidadCompradora'!F14)*'1. TipoContratoUC'!$N$3:$N$3832*'1. TipoContratoUC'!$S$3:$S$3832)</f>
        <v>31.629289019692532</v>
      </c>
      <c r="I14" s="24">
        <f>SUMPRODUCT(('1. TipoContratoUC'!$C$3:$C$3832='2. UnidadCompradora'!F14)*'1. TipoContratoUC'!$P$3:$P$3832*'1. TipoContratoUC'!$S$3:$S$3832)</f>
        <v>32.363003925247803</v>
      </c>
      <c r="J14" s="24" t="e">
        <f>AVERAGEIF('1. TipoContratoUC'!$C$3:$C$3832,'2. UnidadCompradora'!F14,'1. TipoContratoUC'!#REF!)</f>
        <v>#REF!</v>
      </c>
      <c r="K14" s="24">
        <f t="shared" si="5"/>
        <v>30.523739029977143</v>
      </c>
      <c r="L14" s="25">
        <f>SUMIF('1. TipoContratoUC'!$C$3:$C$3832,'2. UnidadCompradora'!F14,'1. TipoContratoUC'!$O$3:$O$3832)</f>
        <v>849017744.25076699</v>
      </c>
      <c r="M14" s="28">
        <f t="shared" si="0"/>
        <v>0.23166025014090688</v>
      </c>
      <c r="N14" s="29">
        <f t="shared" si="6"/>
        <v>3.7507920095961365E-4</v>
      </c>
      <c r="O14" s="24">
        <f t="shared" si="7"/>
        <v>0.41855067650349187</v>
      </c>
      <c r="P14" s="20">
        <f t="shared" si="8"/>
        <v>15.471144853240318</v>
      </c>
      <c r="Q14" s="3">
        <f t="shared" si="9"/>
        <v>1158</v>
      </c>
      <c r="R14" s="3">
        <f t="shared" si="10"/>
        <v>0</v>
      </c>
      <c r="S14" s="3" t="str">
        <f t="shared" si="11"/>
        <v/>
      </c>
      <c r="T14" s="18"/>
    </row>
    <row r="15" spans="1:20" x14ac:dyDescent="0.25">
      <c r="A15">
        <f t="shared" si="1"/>
        <v>14</v>
      </c>
      <c r="B15" s="23" t="s">
        <v>1420</v>
      </c>
      <c r="C15" s="23">
        <f t="shared" si="2"/>
        <v>8</v>
      </c>
      <c r="D15" s="23">
        <f t="shared" si="3"/>
        <v>2</v>
      </c>
      <c r="E15" s="34" t="str">
        <f t="shared" si="4"/>
        <v>8_2</v>
      </c>
      <c r="F15" s="23" t="s">
        <v>2463</v>
      </c>
      <c r="G15" s="24">
        <f>AVERAGEIF('1. TipoContratoUC'!$C$3:$C$3832,'2. UnidadCompradora'!F15,'1. TipoContratoUC'!$S$3:$S$3832)</f>
        <v>38.535406874272766</v>
      </c>
      <c r="H15" s="24">
        <f>SUMPRODUCT(('1. TipoContratoUC'!$C$3:$C$3832='2. UnidadCompradora'!F15)*'1. TipoContratoUC'!$N$3:$N$3832*'1. TipoContratoUC'!$S$3:$S$3832)</f>
        <v>37.497692916764336</v>
      </c>
      <c r="I15" s="24">
        <f>SUMPRODUCT(('1. TipoContratoUC'!$C$3:$C$3832='2. UnidadCompradora'!F15)*'1. TipoContratoUC'!$P$3:$P$3832*'1. TipoContratoUC'!$S$3:$S$3832)</f>
        <v>37.251676909381487</v>
      </c>
      <c r="J15" s="24" t="e">
        <f>AVERAGEIF('1. TipoContratoUC'!$C$3:$C$3832,'2. UnidadCompradora'!F15,'1. TipoContratoUC'!#REF!)</f>
        <v>#REF!</v>
      </c>
      <c r="K15" s="24">
        <f t="shared" si="5"/>
        <v>37.283356034834689</v>
      </c>
      <c r="L15" s="25">
        <f>SUMIF('1. TipoContratoUC'!$C$3:$C$3832,'2. UnidadCompradora'!F15,'1. TipoContratoUC'!$O$3:$O$3832)</f>
        <v>2815908559.3958602</v>
      </c>
      <c r="M15" s="28">
        <f t="shared" si="0"/>
        <v>0.76833974985909304</v>
      </c>
      <c r="N15" s="29">
        <f t="shared" si="6"/>
        <v>1.2440125540198117E-3</v>
      </c>
      <c r="O15" s="24">
        <f t="shared" si="7"/>
        <v>1.3883859427191403</v>
      </c>
      <c r="P15" s="20">
        <f t="shared" si="8"/>
        <v>19.335870988776914</v>
      </c>
      <c r="Q15" s="3">
        <f t="shared" si="9"/>
        <v>851</v>
      </c>
      <c r="R15" s="3">
        <f t="shared" si="10"/>
        <v>0</v>
      </c>
      <c r="S15" s="3" t="str">
        <f t="shared" si="11"/>
        <v/>
      </c>
      <c r="T15" s="18"/>
    </row>
    <row r="16" spans="1:20" x14ac:dyDescent="0.25">
      <c r="A16">
        <f t="shared" si="1"/>
        <v>15</v>
      </c>
      <c r="B16" s="23" t="s">
        <v>523</v>
      </c>
      <c r="C16" s="23">
        <f t="shared" si="2"/>
        <v>9</v>
      </c>
      <c r="D16" s="23">
        <f t="shared" si="3"/>
        <v>1</v>
      </c>
      <c r="E16" s="34" t="str">
        <f t="shared" si="4"/>
        <v>9_1</v>
      </c>
      <c r="F16" s="23" t="s">
        <v>2567</v>
      </c>
      <c r="G16" s="24">
        <f>AVERAGEIF('1. TipoContratoUC'!$C$3:$C$3832,'2. UnidadCompradora'!F16,'1. TipoContratoUC'!$S$3:$S$3832)</f>
        <v>34.485093464292248</v>
      </c>
      <c r="H16" s="24">
        <f>SUMPRODUCT(('1. TipoContratoUC'!$C$3:$C$3832='2. UnidadCompradora'!F16)*'1. TipoContratoUC'!$N$3:$N$3832*'1. TipoContratoUC'!$S$3:$S$3832)</f>
        <v>34.417130985851273</v>
      </c>
      <c r="I16" s="24">
        <f>SUMPRODUCT(('1. TipoContratoUC'!$C$3:$C$3832='2. UnidadCompradora'!F16)*'1. TipoContratoUC'!$P$3:$P$3832*'1. TipoContratoUC'!$S$3:$S$3832)</f>
        <v>33.768929873206041</v>
      </c>
      <c r="J16" s="24" t="e">
        <f>AVERAGEIF('1. TipoContratoUC'!$C$3:$C$3832,'2. UnidadCompradora'!F16,'1. TipoContratoUC'!#REF!)</f>
        <v>#REF!</v>
      </c>
      <c r="K16" s="24">
        <f t="shared" si="5"/>
        <v>32.467726892579712</v>
      </c>
      <c r="L16" s="25">
        <f>SUMIF('1. TipoContratoUC'!$C$3:$C$3832,'2. UnidadCompradora'!F16,'1. TipoContratoUC'!$O$3:$O$3832)</f>
        <v>1147490942.66099</v>
      </c>
      <c r="M16" s="28">
        <f t="shared" si="0"/>
        <v>0.36927334420825431</v>
      </c>
      <c r="N16" s="29">
        <f t="shared" si="6"/>
        <v>5.0693874043998121E-4</v>
      </c>
      <c r="O16" s="24">
        <f t="shared" si="7"/>
        <v>0.56572195393764935</v>
      </c>
      <c r="P16" s="20">
        <f t="shared" si="8"/>
        <v>16.51672442325868</v>
      </c>
      <c r="Q16" s="3">
        <f t="shared" si="9"/>
        <v>1083</v>
      </c>
      <c r="R16" s="3">
        <f t="shared" si="10"/>
        <v>0</v>
      </c>
      <c r="S16" s="3" t="str">
        <f t="shared" si="11"/>
        <v/>
      </c>
      <c r="T16" s="18"/>
    </row>
    <row r="17" spans="1:20" x14ac:dyDescent="0.25">
      <c r="A17">
        <f t="shared" si="1"/>
        <v>16</v>
      </c>
      <c r="B17" s="23" t="s">
        <v>523</v>
      </c>
      <c r="C17" s="23">
        <f t="shared" si="2"/>
        <v>9</v>
      </c>
      <c r="D17" s="23">
        <f t="shared" si="3"/>
        <v>2</v>
      </c>
      <c r="E17" s="34" t="str">
        <f t="shared" si="4"/>
        <v>9_2</v>
      </c>
      <c r="F17" s="23" t="s">
        <v>524</v>
      </c>
      <c r="G17" s="24">
        <f>AVERAGEIF('1. TipoContratoUC'!$C$3:$C$3832,'2. UnidadCompradora'!F17,'1. TipoContratoUC'!$S$3:$S$3832)</f>
        <v>48.716888771420507</v>
      </c>
      <c r="H17" s="24">
        <f>SUMPRODUCT(('1. TipoContratoUC'!$C$3:$C$3832='2. UnidadCompradora'!F17)*'1. TipoContratoUC'!$N$3:$N$3832*'1. TipoContratoUC'!$S$3:$S$3832)</f>
        <v>46.921358422290368</v>
      </c>
      <c r="I17" s="24">
        <f>SUMPRODUCT(('1. TipoContratoUC'!$C$3:$C$3832='2. UnidadCompradora'!F17)*'1. TipoContratoUC'!$P$3:$P$3832*'1. TipoContratoUC'!$S$3:$S$3832)</f>
        <v>46.590732796898692</v>
      </c>
      <c r="J17" s="24" t="e">
        <f>AVERAGEIF('1. TipoContratoUC'!$C$3:$C$3832,'2. UnidadCompradora'!F17,'1. TipoContratoUC'!#REF!)</f>
        <v>#REF!</v>
      </c>
      <c r="K17" s="24">
        <f t="shared" si="5"/>
        <v>50.196561968522879</v>
      </c>
      <c r="L17" s="25">
        <f>SUMIF('1. TipoContratoUC'!$C$3:$C$3832,'2. UnidadCompradora'!F17,'1. TipoContratoUC'!$O$3:$O$3832)</f>
        <v>1959938717.9371343</v>
      </c>
      <c r="M17" s="28">
        <f t="shared" si="0"/>
        <v>0.63072665579174569</v>
      </c>
      <c r="N17" s="29">
        <f t="shared" si="6"/>
        <v>8.6586205439369507E-4</v>
      </c>
      <c r="O17" s="24">
        <f t="shared" si="7"/>
        <v>0.96632400991050538</v>
      </c>
      <c r="P17" s="20">
        <f t="shared" si="8"/>
        <v>25.581442989216693</v>
      </c>
      <c r="Q17" s="3">
        <f t="shared" si="9"/>
        <v>371</v>
      </c>
      <c r="R17" s="3">
        <f t="shared" si="10"/>
        <v>1</v>
      </c>
      <c r="S17" s="3">
        <f t="shared" si="11"/>
        <v>371</v>
      </c>
      <c r="T17" s="18"/>
    </row>
    <row r="18" spans="1:20" x14ac:dyDescent="0.25">
      <c r="A18">
        <f t="shared" si="1"/>
        <v>17</v>
      </c>
      <c r="B18" s="23" t="s">
        <v>2070</v>
      </c>
      <c r="C18" s="23">
        <f t="shared" si="2"/>
        <v>10</v>
      </c>
      <c r="D18" s="23">
        <f t="shared" si="3"/>
        <v>1</v>
      </c>
      <c r="E18" s="34" t="str">
        <f t="shared" si="4"/>
        <v>10_1</v>
      </c>
      <c r="F18" s="23" t="s">
        <v>2071</v>
      </c>
      <c r="G18" s="24">
        <f>AVERAGEIF('1. TipoContratoUC'!$C$3:$C$3832,'2. UnidadCompradora'!F18,'1. TipoContratoUC'!$S$3:$S$3832)</f>
        <v>36.453588986289958</v>
      </c>
      <c r="H18" s="24">
        <f>SUMPRODUCT(('1. TipoContratoUC'!$C$3:$C$3832='2. UnidadCompradora'!F18)*'1. TipoContratoUC'!$N$3:$N$3832*'1. TipoContratoUC'!$S$3:$S$3832)</f>
        <v>37.645384170551466</v>
      </c>
      <c r="I18" s="24">
        <f>SUMPRODUCT(('1. TipoContratoUC'!$C$3:$C$3832='2. UnidadCompradora'!F18)*'1. TipoContratoUC'!$P$3:$P$3832*'1. TipoContratoUC'!$S$3:$S$3832)</f>
        <v>39.129607287302356</v>
      </c>
      <c r="J18" s="24" t="e">
        <f>AVERAGEIF('1. TipoContratoUC'!$C$3:$C$3832,'2. UnidadCompradora'!F18,'1. TipoContratoUC'!#REF!)</f>
        <v>#REF!</v>
      </c>
      <c r="K18" s="24">
        <f t="shared" si="5"/>
        <v>39.879989141146247</v>
      </c>
      <c r="L18" s="25">
        <f>SUMIF('1. TipoContratoUC'!$C$3:$C$3832,'2. UnidadCompradora'!F18,'1. TipoContratoUC'!$O$3:$O$3832)</f>
        <v>107121055.03</v>
      </c>
      <c r="M18" s="28">
        <f t="shared" si="0"/>
        <v>0.21992617777931148</v>
      </c>
      <c r="N18" s="29">
        <f t="shared" si="6"/>
        <v>4.732395759532667E-5</v>
      </c>
      <c r="O18" s="24">
        <f t="shared" si="7"/>
        <v>5.2735976696754644E-2</v>
      </c>
      <c r="P18" s="20">
        <f t="shared" si="8"/>
        <v>19.966362558921499</v>
      </c>
      <c r="Q18" s="3">
        <f t="shared" si="9"/>
        <v>792</v>
      </c>
      <c r="R18" s="3">
        <f t="shared" si="10"/>
        <v>0</v>
      </c>
      <c r="S18" s="3" t="str">
        <f t="shared" si="11"/>
        <v/>
      </c>
      <c r="T18" s="18"/>
    </row>
    <row r="19" spans="1:20" x14ac:dyDescent="0.25">
      <c r="A19">
        <f t="shared" si="1"/>
        <v>18</v>
      </c>
      <c r="B19" s="23" t="s">
        <v>2070</v>
      </c>
      <c r="C19" s="23">
        <f t="shared" si="2"/>
        <v>10</v>
      </c>
      <c r="D19" s="23">
        <f t="shared" si="3"/>
        <v>2</v>
      </c>
      <c r="E19" s="34" t="str">
        <f t="shared" si="4"/>
        <v>10_2</v>
      </c>
      <c r="F19" s="23" t="s">
        <v>2535</v>
      </c>
      <c r="G19" s="24">
        <f>AVERAGEIF('1. TipoContratoUC'!$C$3:$C$3832,'2. UnidadCompradora'!F19,'1. TipoContratoUC'!$S$3:$S$3832)</f>
        <v>36.88154085987621</v>
      </c>
      <c r="H19" s="24">
        <f>SUMPRODUCT(('1. TipoContratoUC'!$C$3:$C$3832='2. UnidadCompradora'!F19)*'1. TipoContratoUC'!$N$3:$N$3832*'1. TipoContratoUC'!$S$3:$S$3832)</f>
        <v>36.840016859649211</v>
      </c>
      <c r="I19" s="24">
        <f>SUMPRODUCT(('1. TipoContratoUC'!$C$3:$C$3832='2. UnidadCompradora'!F19)*'1. TipoContratoUC'!$P$3:$P$3832*'1. TipoContratoUC'!$S$3:$S$3832)</f>
        <v>37.180156224366215</v>
      </c>
      <c r="J19" s="24" t="e">
        <f>AVERAGEIF('1. TipoContratoUC'!$C$3:$C$3832,'2. UnidadCompradora'!F19,'1. TipoContratoUC'!#REF!)</f>
        <v>#REF!</v>
      </c>
      <c r="K19" s="24">
        <f t="shared" si="5"/>
        <v>37.184463668706428</v>
      </c>
      <c r="L19" s="25">
        <f>SUMIF('1. TipoContratoUC'!$C$3:$C$3832,'2. UnidadCompradora'!F19,'1. TipoContratoUC'!$O$3:$O$3832)</f>
        <v>379956272.97000003</v>
      </c>
      <c r="M19" s="28">
        <f t="shared" si="0"/>
        <v>0.78007382222068855</v>
      </c>
      <c r="N19" s="29">
        <f t="shared" si="6"/>
        <v>1.6785714577843667E-4</v>
      </c>
      <c r="O19" s="24">
        <f t="shared" si="7"/>
        <v>0.18726566903472266</v>
      </c>
      <c r="P19" s="20">
        <f t="shared" si="8"/>
        <v>18.685864668870575</v>
      </c>
      <c r="Q19" s="3">
        <f t="shared" si="9"/>
        <v>908</v>
      </c>
      <c r="R19" s="3">
        <f t="shared" si="10"/>
        <v>0</v>
      </c>
      <c r="S19" s="3" t="str">
        <f t="shared" si="11"/>
        <v/>
      </c>
      <c r="T19" s="18"/>
    </row>
    <row r="20" spans="1:20" x14ac:dyDescent="0.25">
      <c r="A20">
        <f t="shared" si="1"/>
        <v>19</v>
      </c>
      <c r="B20" s="23" t="s">
        <v>1821</v>
      </c>
      <c r="C20" s="23">
        <f t="shared" si="2"/>
        <v>11</v>
      </c>
      <c r="D20" s="23">
        <f t="shared" si="3"/>
        <v>1</v>
      </c>
      <c r="E20" s="34" t="str">
        <f t="shared" si="4"/>
        <v>11_1</v>
      </c>
      <c r="F20" s="23" t="s">
        <v>1822</v>
      </c>
      <c r="G20" s="24">
        <f>AVERAGEIF('1. TipoContratoUC'!$C$3:$C$3832,'2. UnidadCompradora'!F20,'1. TipoContratoUC'!$S$3:$S$3832)</f>
        <v>32.604914843487656</v>
      </c>
      <c r="H20" s="24">
        <f>SUMPRODUCT(('1. TipoContratoUC'!$C$3:$C$3832='2. UnidadCompradora'!F20)*'1. TipoContratoUC'!$N$3:$N$3832*'1. TipoContratoUC'!$S$3:$S$3832)</f>
        <v>37.023570904735898</v>
      </c>
      <c r="I20" s="24">
        <f>SUMPRODUCT(('1. TipoContratoUC'!$C$3:$C$3832='2. UnidadCompradora'!F20)*'1. TipoContratoUC'!$P$3:$P$3832*'1. TipoContratoUC'!$S$3:$S$3832)</f>
        <v>36.16395652340492</v>
      </c>
      <c r="J20" s="24" t="e">
        <f>AVERAGEIF('1. TipoContratoUC'!$C$3:$C$3832,'2. UnidadCompradora'!F20,'1. TipoContratoUC'!#REF!)</f>
        <v>#REF!</v>
      </c>
      <c r="K20" s="24">
        <f t="shared" si="5"/>
        <v>35.779354183731051</v>
      </c>
      <c r="L20" s="25">
        <f>SUMIF('1. TipoContratoUC'!$C$3:$C$3832,'2. UnidadCompradora'!F20,'1. TipoContratoUC'!$O$3:$O$3832)</f>
        <v>154011256.96999991</v>
      </c>
      <c r="M20" s="28">
        <f t="shared" si="0"/>
        <v>0.14474769853714148</v>
      </c>
      <c r="N20" s="29">
        <f t="shared" si="6"/>
        <v>6.8039118845590734E-5</v>
      </c>
      <c r="O20" s="24">
        <f t="shared" si="7"/>
        <v>7.5856615184270629E-2</v>
      </c>
      <c r="P20" s="20">
        <f t="shared" si="8"/>
        <v>17.927605399457661</v>
      </c>
      <c r="Q20" s="3">
        <f t="shared" si="9"/>
        <v>969</v>
      </c>
      <c r="R20" s="3">
        <f t="shared" si="10"/>
        <v>0</v>
      </c>
      <c r="S20" s="3" t="str">
        <f t="shared" si="11"/>
        <v/>
      </c>
      <c r="T20" s="18"/>
    </row>
    <row r="21" spans="1:20" x14ac:dyDescent="0.25">
      <c r="A21">
        <f t="shared" si="1"/>
        <v>20</v>
      </c>
      <c r="B21" s="23" t="s">
        <v>1821</v>
      </c>
      <c r="C21" s="23">
        <f t="shared" si="2"/>
        <v>11</v>
      </c>
      <c r="D21" s="23">
        <f t="shared" si="3"/>
        <v>2</v>
      </c>
      <c r="E21" s="34" t="str">
        <f t="shared" si="4"/>
        <v>11_2</v>
      </c>
      <c r="F21" s="23" t="s">
        <v>2469</v>
      </c>
      <c r="G21" s="24">
        <f>AVERAGEIF('1. TipoContratoUC'!$C$3:$C$3832,'2. UnidadCompradora'!F21,'1. TipoContratoUC'!$S$3:$S$3832)</f>
        <v>45.522120624009951</v>
      </c>
      <c r="H21" s="24">
        <f>SUMPRODUCT(('1. TipoContratoUC'!$C$3:$C$3832='2. UnidadCompradora'!F21)*'1. TipoContratoUC'!$N$3:$N$3832*'1. TipoContratoUC'!$S$3:$S$3832)</f>
        <v>45.765994866482984</v>
      </c>
      <c r="I21" s="24">
        <f>SUMPRODUCT(('1. TipoContratoUC'!$C$3:$C$3832='2. UnidadCompradora'!F21)*'1. TipoContratoUC'!$P$3:$P$3832*'1. TipoContratoUC'!$S$3:$S$3832)</f>
        <v>42.184001584874849</v>
      </c>
      <c r="J21" s="24" t="e">
        <f>AVERAGEIF('1. TipoContratoUC'!$C$3:$C$3832,'2. UnidadCompradora'!F21,'1. TipoContratoUC'!#REF!)</f>
        <v>#REF!</v>
      </c>
      <c r="K21" s="24">
        <f t="shared" si="5"/>
        <v>44.103330669700078</v>
      </c>
      <c r="L21" s="25">
        <f>SUMIF('1. TipoContratoUC'!$C$3:$C$3832,'2. UnidadCompradora'!F21,'1. TipoContratoUC'!$O$3:$O$3832)</f>
        <v>909986710.01999998</v>
      </c>
      <c r="M21" s="28">
        <f t="shared" si="0"/>
        <v>0.85525230146285858</v>
      </c>
      <c r="N21" s="29">
        <f t="shared" si="6"/>
        <v>4.0201408084747565E-4</v>
      </c>
      <c r="O21" s="24">
        <f t="shared" si="7"/>
        <v>0.44861327717882976</v>
      </c>
      <c r="P21" s="20">
        <f t="shared" si="8"/>
        <v>22.275971973439454</v>
      </c>
      <c r="Q21" s="3">
        <f t="shared" si="9"/>
        <v>601</v>
      </c>
      <c r="R21" s="3">
        <f t="shared" si="10"/>
        <v>0</v>
      </c>
      <c r="S21" s="3" t="str">
        <f t="shared" si="11"/>
        <v/>
      </c>
      <c r="T21" s="18"/>
    </row>
    <row r="22" spans="1:20" x14ac:dyDescent="0.25">
      <c r="A22">
        <f t="shared" si="1"/>
        <v>21</v>
      </c>
      <c r="B22" s="23" t="s">
        <v>964</v>
      </c>
      <c r="C22" s="23">
        <f t="shared" si="2"/>
        <v>12</v>
      </c>
      <c r="D22" s="23">
        <f t="shared" si="3"/>
        <v>1</v>
      </c>
      <c r="E22" s="34" t="str">
        <f t="shared" si="4"/>
        <v>12_1</v>
      </c>
      <c r="F22" s="23" t="s">
        <v>965</v>
      </c>
      <c r="G22" s="24">
        <f>AVERAGEIF('1. TipoContratoUC'!$C$3:$C$3832,'2. UnidadCompradora'!F22,'1. TipoContratoUC'!$S$3:$S$3832)</f>
        <v>40.132595315732196</v>
      </c>
      <c r="H22" s="24">
        <f>SUMPRODUCT(('1. TipoContratoUC'!$C$3:$C$3832='2. UnidadCompradora'!F22)*'1. TipoContratoUC'!$N$3:$N$3832*'1. TipoContratoUC'!$S$3:$S$3832)</f>
        <v>43.867212226172029</v>
      </c>
      <c r="I22" s="24">
        <f>SUMPRODUCT(('1. TipoContratoUC'!$C$3:$C$3832='2. UnidadCompradora'!F22)*'1. TipoContratoUC'!$P$3:$P$3832*'1. TipoContratoUC'!$S$3:$S$3832)</f>
        <v>44.742790079122166</v>
      </c>
      <c r="J22" s="24" t="e">
        <f>AVERAGEIF('1. TipoContratoUC'!$C$3:$C$3832,'2. UnidadCompradora'!F22,'1. TipoContratoUC'!#REF!)</f>
        <v>#REF!</v>
      </c>
      <c r="K22" s="24">
        <f t="shared" si="5"/>
        <v>47.641393099665017</v>
      </c>
      <c r="L22" s="25">
        <f>SUMIF('1. TipoContratoUC'!$C$3:$C$3832,'2. UnidadCompradora'!F22,'1. TipoContratoUC'!$O$3:$O$3832)</f>
        <v>53612840.1599999</v>
      </c>
      <c r="M22" s="28">
        <f t="shared" si="0"/>
        <v>0.2338061019754232</v>
      </c>
      <c r="N22" s="29">
        <f t="shared" si="6"/>
        <v>2.3685089486714907E-5</v>
      </c>
      <c r="O22" s="24">
        <f t="shared" si="7"/>
        <v>2.6352125893453926E-2</v>
      </c>
      <c r="P22" s="20">
        <f t="shared" si="8"/>
        <v>23.833872612779235</v>
      </c>
      <c r="Q22" s="3">
        <f t="shared" si="9"/>
        <v>488</v>
      </c>
      <c r="R22" s="3">
        <f t="shared" si="10"/>
        <v>1</v>
      </c>
      <c r="S22" s="3">
        <f t="shared" si="11"/>
        <v>488</v>
      </c>
      <c r="T22" s="18"/>
    </row>
    <row r="23" spans="1:20" x14ac:dyDescent="0.25">
      <c r="A23">
        <f t="shared" si="1"/>
        <v>22</v>
      </c>
      <c r="B23" s="23" t="s">
        <v>964</v>
      </c>
      <c r="C23" s="23">
        <f t="shared" si="2"/>
        <v>12</v>
      </c>
      <c r="D23" s="23">
        <f t="shared" si="3"/>
        <v>2</v>
      </c>
      <c r="E23" s="34" t="str">
        <f t="shared" si="4"/>
        <v>12_2</v>
      </c>
      <c r="F23" s="23" t="s">
        <v>2794</v>
      </c>
      <c r="G23" s="24">
        <f>AVERAGEIF('1. TipoContratoUC'!$C$3:$C$3832,'2. UnidadCompradora'!F23,'1. TipoContratoUC'!$S$3:$S$3832)</f>
        <v>46.129394497825267</v>
      </c>
      <c r="H23" s="24">
        <f>SUMPRODUCT(('1. TipoContratoUC'!$C$3:$C$3832='2. UnidadCompradora'!F23)*'1. TipoContratoUC'!$N$3:$N$3832*'1. TipoContratoUC'!$S$3:$S$3832)</f>
        <v>45.055595509908315</v>
      </c>
      <c r="I23" s="24">
        <f>SUMPRODUCT(('1. TipoContratoUC'!$C$3:$C$3832='2. UnidadCompradora'!F23)*'1. TipoContratoUC'!$P$3:$P$3832*'1. TipoContratoUC'!$S$3:$S$3832)</f>
        <v>44.468249154787458</v>
      </c>
      <c r="J23" s="24" t="e">
        <f>AVERAGEIF('1. TipoContratoUC'!$C$3:$C$3832,'2. UnidadCompradora'!F23,'1. TipoContratoUC'!#REF!)</f>
        <v>#REF!</v>
      </c>
      <c r="K23" s="24">
        <f t="shared" si="5"/>
        <v>47.26178261913477</v>
      </c>
      <c r="L23" s="25">
        <f>SUMIF('1. TipoContratoUC'!$C$3:$C$3832,'2. UnidadCompradora'!F23,'1. TipoContratoUC'!$O$3:$O$3832)</f>
        <v>175691868.77199998</v>
      </c>
      <c r="M23" s="28">
        <f t="shared" si="0"/>
        <v>0.76619389802457682</v>
      </c>
      <c r="N23" s="29">
        <f t="shared" si="6"/>
        <v>7.761718315116772E-5</v>
      </c>
      <c r="O23" s="24">
        <f t="shared" si="7"/>
        <v>8.6546899442453917E-2</v>
      </c>
      <c r="P23" s="20">
        <f t="shared" si="8"/>
        <v>23.674164759288612</v>
      </c>
      <c r="Q23" s="3">
        <f t="shared" si="9"/>
        <v>501</v>
      </c>
      <c r="R23" s="3">
        <f t="shared" si="10"/>
        <v>0</v>
      </c>
      <c r="S23" s="3" t="str">
        <f t="shared" si="11"/>
        <v/>
      </c>
      <c r="T23" s="18"/>
    </row>
    <row r="24" spans="1:20" x14ac:dyDescent="0.25">
      <c r="A24">
        <f t="shared" si="1"/>
        <v>23</v>
      </c>
      <c r="B24" s="23" t="s">
        <v>317</v>
      </c>
      <c r="C24" s="23">
        <f t="shared" si="2"/>
        <v>13</v>
      </c>
      <c r="D24" s="23">
        <f t="shared" si="3"/>
        <v>1</v>
      </c>
      <c r="E24" s="34" t="str">
        <f t="shared" si="4"/>
        <v>13_1</v>
      </c>
      <c r="F24" s="23" t="s">
        <v>2692</v>
      </c>
      <c r="G24" s="24">
        <f>AVERAGEIF('1. TipoContratoUC'!$C$3:$C$3832,'2. UnidadCompradora'!F24,'1. TipoContratoUC'!$S$3:$S$3832)</f>
        <v>31.092652102110982</v>
      </c>
      <c r="H24" s="24">
        <f>SUMPRODUCT(('1. TipoContratoUC'!$C$3:$C$3832='2. UnidadCompradora'!F24)*'1. TipoContratoUC'!$N$3:$N$3832*'1. TipoContratoUC'!$S$3:$S$3832)</f>
        <v>33.232431414810812</v>
      </c>
      <c r="I24" s="24">
        <f>SUMPRODUCT(('1. TipoContratoUC'!$C$3:$C$3832='2. UnidadCompradora'!F24)*'1. TipoContratoUC'!$P$3:$P$3832*'1. TipoContratoUC'!$S$3:$S$3832)</f>
        <v>35.576708026721548</v>
      </c>
      <c r="J24" s="24" t="e">
        <f>AVERAGEIF('1. TipoContratoUC'!$C$3:$C$3832,'2. UnidadCompradora'!F24,'1. TipoContratoUC'!#REF!)</f>
        <v>#REF!</v>
      </c>
      <c r="K24" s="24">
        <f t="shared" si="5"/>
        <v>34.967359816928173</v>
      </c>
      <c r="L24" s="25">
        <f>SUMIF('1. TipoContratoUC'!$C$3:$C$3832,'2. UnidadCompradora'!F24,'1. TipoContratoUC'!$O$3:$O$3832)</f>
        <v>56320133.097200006</v>
      </c>
      <c r="M24" s="28">
        <f t="shared" si="0"/>
        <v>0.37941114985133895</v>
      </c>
      <c r="N24" s="29">
        <f t="shared" si="6"/>
        <v>2.4881117813007103E-5</v>
      </c>
      <c r="O24" s="24">
        <f t="shared" si="7"/>
        <v>2.7687038917733577E-2</v>
      </c>
      <c r="P24" s="20">
        <f t="shared" si="8"/>
        <v>17.497523427922953</v>
      </c>
      <c r="Q24" s="3">
        <f t="shared" si="9"/>
        <v>1008</v>
      </c>
      <c r="R24" s="3">
        <f t="shared" si="10"/>
        <v>0</v>
      </c>
      <c r="S24" s="3" t="str">
        <f t="shared" si="11"/>
        <v/>
      </c>
      <c r="T24" s="18"/>
    </row>
    <row r="25" spans="1:20" x14ac:dyDescent="0.25">
      <c r="A25">
        <f t="shared" si="1"/>
        <v>24</v>
      </c>
      <c r="B25" s="23" t="s">
        <v>317</v>
      </c>
      <c r="C25" s="23">
        <f t="shared" si="2"/>
        <v>13</v>
      </c>
      <c r="D25" s="23">
        <f t="shared" si="3"/>
        <v>2</v>
      </c>
      <c r="E25" s="34" t="str">
        <f t="shared" si="4"/>
        <v>13_2</v>
      </c>
      <c r="F25" s="23" t="s">
        <v>318</v>
      </c>
      <c r="G25" s="24">
        <f>AVERAGEIF('1. TipoContratoUC'!$C$3:$C$3832,'2. UnidadCompradora'!F25,'1. TipoContratoUC'!$S$3:$S$3832)</f>
        <v>30.937157150170531</v>
      </c>
      <c r="H25" s="24">
        <f>SUMPRODUCT(('1. TipoContratoUC'!$C$3:$C$3832='2. UnidadCompradora'!F25)*'1. TipoContratoUC'!$N$3:$N$3832*'1. TipoContratoUC'!$S$3:$S$3832)</f>
        <v>27.540394436015294</v>
      </c>
      <c r="I25" s="24">
        <f>SUMPRODUCT(('1. TipoContratoUC'!$C$3:$C$3832='2. UnidadCompradora'!F25)*'1. TipoContratoUC'!$P$3:$P$3832*'1. TipoContratoUC'!$S$3:$S$3832)</f>
        <v>27.952836829875174</v>
      </c>
      <c r="J25" s="24" t="e">
        <f>AVERAGEIF('1. TipoContratoUC'!$C$3:$C$3832,'2. UnidadCompradora'!F25,'1. TipoContratoUC'!#REF!)</f>
        <v>#REF!</v>
      </c>
      <c r="K25" s="24">
        <f t="shared" si="5"/>
        <v>24.42575690090111</v>
      </c>
      <c r="L25" s="25">
        <f>SUMIF('1. TipoContratoUC'!$C$3:$C$3832,'2. UnidadCompradora'!F25,'1. TipoContratoUC'!$O$3:$O$3832)</f>
        <v>92120768.33457759</v>
      </c>
      <c r="M25" s="28">
        <f t="shared" si="0"/>
        <v>0.62058885014866105</v>
      </c>
      <c r="N25" s="29">
        <f t="shared" si="6"/>
        <v>4.0697128431880623E-5</v>
      </c>
      <c r="O25" s="24">
        <f t="shared" si="7"/>
        <v>4.5339629665924218E-2</v>
      </c>
      <c r="P25" s="20">
        <f t="shared" si="8"/>
        <v>12.235548265283517</v>
      </c>
      <c r="Q25" s="3">
        <f t="shared" si="9"/>
        <v>1341</v>
      </c>
      <c r="R25" s="3">
        <f t="shared" si="10"/>
        <v>0</v>
      </c>
      <c r="S25" s="3" t="str">
        <f t="shared" si="11"/>
        <v/>
      </c>
      <c r="T25" s="18"/>
    </row>
    <row r="26" spans="1:20" x14ac:dyDescent="0.25">
      <c r="A26">
        <f t="shared" si="1"/>
        <v>25</v>
      </c>
      <c r="B26" s="23" t="s">
        <v>1816</v>
      </c>
      <c r="C26" s="23">
        <f t="shared" si="2"/>
        <v>14</v>
      </c>
      <c r="D26" s="23">
        <f t="shared" si="3"/>
        <v>1</v>
      </c>
      <c r="E26" s="34" t="str">
        <f t="shared" si="4"/>
        <v>14_1</v>
      </c>
      <c r="F26" s="23" t="s">
        <v>1817</v>
      </c>
      <c r="G26" s="24">
        <f>AVERAGEIF('1. TipoContratoUC'!$C$3:$C$3832,'2. UnidadCompradora'!F26,'1. TipoContratoUC'!$S$3:$S$3832)</f>
        <v>35.637625005670166</v>
      </c>
      <c r="H26" s="24">
        <f>SUMPRODUCT(('1. TipoContratoUC'!$C$3:$C$3832='2. UnidadCompradora'!F26)*'1. TipoContratoUC'!$N$3:$N$3832*'1. TipoContratoUC'!$S$3:$S$3832)</f>
        <v>37.236090592078057</v>
      </c>
      <c r="I26" s="24">
        <f>SUMPRODUCT(('1. TipoContratoUC'!$C$3:$C$3832='2. UnidadCompradora'!F26)*'1. TipoContratoUC'!$P$3:$P$3832*'1. TipoContratoUC'!$S$3:$S$3832)</f>
        <v>37.832916528170138</v>
      </c>
      <c r="J26" s="24" t="e">
        <f>AVERAGEIF('1. TipoContratoUC'!$C$3:$C$3832,'2. UnidadCompradora'!F26,'1. TipoContratoUC'!#REF!)</f>
        <v>#REF!</v>
      </c>
      <c r="K26" s="24">
        <f t="shared" si="5"/>
        <v>38.087041866104691</v>
      </c>
      <c r="L26" s="25">
        <f>SUMIF('1. TipoContratoUC'!$C$3:$C$3832,'2. UnidadCompradora'!F26,'1. TipoContratoUC'!$O$3:$O$3832)</f>
        <v>102105012.78823081</v>
      </c>
      <c r="M26" s="28">
        <f t="shared" si="0"/>
        <v>0.22637086619587143</v>
      </c>
      <c r="N26" s="29">
        <f t="shared" si="6"/>
        <v>4.5107969615378446E-5</v>
      </c>
      <c r="O26" s="24">
        <f t="shared" si="7"/>
        <v>5.0262664693141314E-2</v>
      </c>
      <c r="P26" s="20">
        <f t="shared" si="8"/>
        <v>19.068652265398917</v>
      </c>
      <c r="Q26" s="3">
        <f t="shared" si="9"/>
        <v>870</v>
      </c>
      <c r="R26" s="3">
        <f t="shared" si="10"/>
        <v>0</v>
      </c>
      <c r="S26" s="3" t="str">
        <f t="shared" si="11"/>
        <v/>
      </c>
      <c r="T26" s="18"/>
    </row>
    <row r="27" spans="1:20" x14ac:dyDescent="0.25">
      <c r="A27">
        <f t="shared" si="1"/>
        <v>26</v>
      </c>
      <c r="B27" s="23" t="s">
        <v>1816</v>
      </c>
      <c r="C27" s="23">
        <f t="shared" si="2"/>
        <v>14</v>
      </c>
      <c r="D27" s="23">
        <f t="shared" si="3"/>
        <v>2</v>
      </c>
      <c r="E27" s="34" t="str">
        <f t="shared" si="4"/>
        <v>14_2</v>
      </c>
      <c r="F27" s="23" t="s">
        <v>2495</v>
      </c>
      <c r="G27" s="24">
        <f>AVERAGEIF('1. TipoContratoUC'!$C$3:$C$3832,'2. UnidadCompradora'!F27,'1. TipoContratoUC'!$S$3:$S$3832)</f>
        <v>50.181109297829281</v>
      </c>
      <c r="H27" s="24">
        <f>SUMPRODUCT(('1. TipoContratoUC'!$C$3:$C$3832='2. UnidadCompradora'!F27)*'1. TipoContratoUC'!$N$3:$N$3832*'1. TipoContratoUC'!$S$3:$S$3832)</f>
        <v>50.181109297829281</v>
      </c>
      <c r="I27" s="24">
        <f>SUMPRODUCT(('1. TipoContratoUC'!$C$3:$C$3832='2. UnidadCompradora'!F27)*'1. TipoContratoUC'!$P$3:$P$3832*'1. TipoContratoUC'!$S$3:$S$3832)</f>
        <v>46.738771583845129</v>
      </c>
      <c r="J27" s="24" t="e">
        <f>AVERAGEIF('1. TipoContratoUC'!$C$3:$C$3832,'2. UnidadCompradora'!F27,'1. TipoContratoUC'!#REF!)</f>
        <v>#REF!</v>
      </c>
      <c r="K27" s="24">
        <f t="shared" si="5"/>
        <v>50.401256679105764</v>
      </c>
      <c r="L27" s="25">
        <f>SUMIF('1. TipoContratoUC'!$C$3:$C$3832,'2. UnidadCompradora'!F27,'1. TipoContratoUC'!$O$3:$O$3832)</f>
        <v>348946902.611</v>
      </c>
      <c r="M27" s="28">
        <f t="shared" si="0"/>
        <v>0.77362913380412845</v>
      </c>
      <c r="N27" s="29">
        <f t="shared" si="6"/>
        <v>1.5415782095834301E-4</v>
      </c>
      <c r="O27" s="24">
        <f t="shared" si="7"/>
        <v>0.17197555698288416</v>
      </c>
      <c r="P27" s="20">
        <f t="shared" si="8"/>
        <v>25.286616118044325</v>
      </c>
      <c r="Q27" s="3">
        <f t="shared" si="9"/>
        <v>393</v>
      </c>
      <c r="R27" s="3">
        <f t="shared" si="10"/>
        <v>1</v>
      </c>
      <c r="S27" s="3">
        <f t="shared" si="11"/>
        <v>393</v>
      </c>
      <c r="T27" s="18"/>
    </row>
    <row r="28" spans="1:20" x14ac:dyDescent="0.25">
      <c r="A28">
        <f t="shared" si="1"/>
        <v>27</v>
      </c>
      <c r="B28" s="23" t="s">
        <v>2443</v>
      </c>
      <c r="C28" s="23">
        <f t="shared" si="2"/>
        <v>15</v>
      </c>
      <c r="D28" s="23">
        <f t="shared" si="3"/>
        <v>1</v>
      </c>
      <c r="E28" s="34" t="str">
        <f t="shared" si="4"/>
        <v>15_1</v>
      </c>
      <c r="F28" s="23" t="s">
        <v>2708</v>
      </c>
      <c r="G28" s="24">
        <f>AVERAGEIF('1. TipoContratoUC'!$C$3:$C$3832,'2. UnidadCompradora'!F28,'1. TipoContratoUC'!$S$3:$S$3832)</f>
        <v>39.008432348183568</v>
      </c>
      <c r="H28" s="24">
        <f>SUMPRODUCT(('1. TipoContratoUC'!$C$3:$C$3832='2. UnidadCompradora'!F28)*'1. TipoContratoUC'!$N$3:$N$3832*'1. TipoContratoUC'!$S$3:$S$3832)</f>
        <v>39.240181990949608</v>
      </c>
      <c r="I28" s="24">
        <f>SUMPRODUCT(('1. TipoContratoUC'!$C$3:$C$3832='2. UnidadCompradora'!F28)*'1. TipoContratoUC'!$P$3:$P$3832*'1. TipoContratoUC'!$S$3:$S$3832)</f>
        <v>39.865447244282912</v>
      </c>
      <c r="J28" s="24" t="e">
        <f>AVERAGEIF('1. TipoContratoUC'!$C$3:$C$3832,'2. UnidadCompradora'!F28,'1. TipoContratoUC'!#REF!)</f>
        <v>#REF!</v>
      </c>
      <c r="K28" s="24">
        <f t="shared" si="5"/>
        <v>40.897442405498893</v>
      </c>
      <c r="L28" s="25">
        <f>SUMIF('1. TipoContratoUC'!$C$3:$C$3832,'2. UnidadCompradora'!F28,'1. TipoContratoUC'!$O$3:$O$3832)</f>
        <v>277556229.46758497</v>
      </c>
      <c r="M28" s="28">
        <f t="shared" si="0"/>
        <v>0.97952401385390397</v>
      </c>
      <c r="N28" s="29">
        <f t="shared" si="6"/>
        <v>1.2261883744483457E-4</v>
      </c>
      <c r="O28" s="24">
        <f t="shared" si="7"/>
        <v>0.13677421689820293</v>
      </c>
      <c r="P28" s="20">
        <f t="shared" si="8"/>
        <v>20.517108311198548</v>
      </c>
      <c r="Q28" s="3">
        <f t="shared" si="9"/>
        <v>747</v>
      </c>
      <c r="R28" s="3">
        <f t="shared" si="10"/>
        <v>0</v>
      </c>
      <c r="S28" s="3" t="str">
        <f t="shared" si="11"/>
        <v/>
      </c>
      <c r="T28" s="18"/>
    </row>
    <row r="29" spans="1:20" x14ac:dyDescent="0.25">
      <c r="A29">
        <f t="shared" si="1"/>
        <v>28</v>
      </c>
      <c r="B29" s="23" t="s">
        <v>2443</v>
      </c>
      <c r="C29" s="23">
        <f t="shared" si="2"/>
        <v>15</v>
      </c>
      <c r="D29" s="23">
        <f t="shared" si="3"/>
        <v>2</v>
      </c>
      <c r="E29" s="34" t="str">
        <f t="shared" si="4"/>
        <v>15_2</v>
      </c>
      <c r="F29" s="23" t="s">
        <v>2444</v>
      </c>
      <c r="G29" s="24">
        <f>AVERAGEIF('1. TipoContratoUC'!$C$3:$C$3832,'2. UnidadCompradora'!F29,'1. TipoContratoUC'!$S$3:$S$3832)</f>
        <v>36.012913095282961</v>
      </c>
      <c r="H29" s="24">
        <f>SUMPRODUCT(('1. TipoContratoUC'!$C$3:$C$3832='2. UnidadCompradora'!F29)*'1. TipoContratoUC'!$N$3:$N$3832*'1. TipoContratoUC'!$S$3:$S$3832)</f>
        <v>36.012913095282961</v>
      </c>
      <c r="I29" s="24">
        <f>SUMPRODUCT(('1. TipoContratoUC'!$C$3:$C$3832='2. UnidadCompradora'!F29)*'1. TipoContratoUC'!$P$3:$P$3832*'1. TipoContratoUC'!$S$3:$S$3832)</f>
        <v>36.012913095282961</v>
      </c>
      <c r="J29" s="24" t="e">
        <f>AVERAGEIF('1. TipoContratoUC'!$C$3:$C$3832,'2. UnidadCompradora'!F29,'1. TipoContratoUC'!#REF!)</f>
        <v>#REF!</v>
      </c>
      <c r="K29" s="24">
        <f t="shared" si="5"/>
        <v>35.570504925758826</v>
      </c>
      <c r="L29" s="25">
        <f>SUMIF('1. TipoContratoUC'!$C$3:$C$3832,'2. UnidadCompradora'!F29,'1. TipoContratoUC'!$O$3:$O$3832)</f>
        <v>5802040</v>
      </c>
      <c r="M29" s="28">
        <f t="shared" si="0"/>
        <v>2.0475986146095974E-2</v>
      </c>
      <c r="N29" s="29">
        <f t="shared" si="6"/>
        <v>2.5632262009508064E-6</v>
      </c>
      <c r="O29" s="24">
        <f t="shared" si="7"/>
        <v>2.7775584878218158E-3</v>
      </c>
      <c r="P29" s="20">
        <f t="shared" si="8"/>
        <v>17.786641242123324</v>
      </c>
      <c r="Q29" s="3">
        <f t="shared" si="9"/>
        <v>981</v>
      </c>
      <c r="R29" s="3">
        <f t="shared" si="10"/>
        <v>0</v>
      </c>
      <c r="S29" s="3" t="str">
        <f t="shared" si="11"/>
        <v/>
      </c>
      <c r="T29" s="18"/>
    </row>
    <row r="30" spans="1:20" x14ac:dyDescent="0.25">
      <c r="A30">
        <f t="shared" si="1"/>
        <v>29</v>
      </c>
      <c r="B30" s="23" t="s">
        <v>1033</v>
      </c>
      <c r="C30" s="23">
        <f t="shared" si="2"/>
        <v>16</v>
      </c>
      <c r="D30" s="23">
        <f t="shared" si="3"/>
        <v>1</v>
      </c>
      <c r="E30" s="34" t="str">
        <f t="shared" si="4"/>
        <v>16_1</v>
      </c>
      <c r="F30" s="23" t="s">
        <v>2537</v>
      </c>
      <c r="G30" s="24">
        <f>AVERAGEIF('1. TipoContratoUC'!$C$3:$C$3832,'2. UnidadCompradora'!F30,'1. TipoContratoUC'!$S$3:$S$3832)</f>
        <v>35.205013748729463</v>
      </c>
      <c r="H30" s="24">
        <f>SUMPRODUCT(('1. TipoContratoUC'!$C$3:$C$3832='2. UnidadCompradora'!F30)*'1. TipoContratoUC'!$N$3:$N$3832*'1. TipoContratoUC'!$S$3:$S$3832)</f>
        <v>35.547730197988294</v>
      </c>
      <c r="I30" s="24">
        <f>SUMPRODUCT(('1. TipoContratoUC'!$C$3:$C$3832='2. UnidadCompradora'!F30)*'1. TipoContratoUC'!$P$3:$P$3832*'1. TipoContratoUC'!$S$3:$S$3832)</f>
        <v>32.043492239845698</v>
      </c>
      <c r="J30" s="24" t="e">
        <f>AVERAGEIF('1. TipoContratoUC'!$C$3:$C$3832,'2. UnidadCompradora'!F30,'1. TipoContratoUC'!#REF!)</f>
        <v>#REF!</v>
      </c>
      <c r="K30" s="24">
        <f t="shared" si="5"/>
        <v>30.081947028568095</v>
      </c>
      <c r="L30" s="25">
        <f>SUMIF('1. TipoContratoUC'!$C$3:$C$3832,'2. UnidadCompradora'!F30,'1. TipoContratoUC'!$O$3:$O$3832)</f>
        <v>376038926.46099997</v>
      </c>
      <c r="M30" s="28">
        <f t="shared" si="0"/>
        <v>0.65385726091066154</v>
      </c>
      <c r="N30" s="29">
        <f t="shared" si="6"/>
        <v>1.6612653978294678E-4</v>
      </c>
      <c r="O30" s="24">
        <f t="shared" si="7"/>
        <v>0.18533410233810621</v>
      </c>
      <c r="P30" s="20">
        <f t="shared" si="8"/>
        <v>15.133640565453101</v>
      </c>
      <c r="Q30" s="3">
        <f t="shared" si="9"/>
        <v>1182</v>
      </c>
      <c r="R30" s="3">
        <f t="shared" si="10"/>
        <v>0</v>
      </c>
      <c r="S30" s="3" t="str">
        <f t="shared" si="11"/>
        <v/>
      </c>
      <c r="T30" s="18"/>
    </row>
    <row r="31" spans="1:20" x14ac:dyDescent="0.25">
      <c r="A31">
        <f t="shared" si="1"/>
        <v>30</v>
      </c>
      <c r="B31" s="23" t="s">
        <v>1033</v>
      </c>
      <c r="C31" s="23">
        <f t="shared" si="2"/>
        <v>16</v>
      </c>
      <c r="D31" s="23">
        <f t="shared" si="3"/>
        <v>2</v>
      </c>
      <c r="E31" s="34" t="str">
        <f t="shared" si="4"/>
        <v>16_2</v>
      </c>
      <c r="F31" s="23" t="s">
        <v>1034</v>
      </c>
      <c r="G31" s="24">
        <f>AVERAGEIF('1. TipoContratoUC'!$C$3:$C$3832,'2. UnidadCompradora'!F31,'1. TipoContratoUC'!$S$3:$S$3832)</f>
        <v>42.57333452850083</v>
      </c>
      <c r="H31" s="24">
        <f>SUMPRODUCT(('1. TipoContratoUC'!$C$3:$C$3832='2. UnidadCompradora'!F31)*'1. TipoContratoUC'!$N$3:$N$3832*'1. TipoContratoUC'!$S$3:$S$3832)</f>
        <v>40.853090355108961</v>
      </c>
      <c r="I31" s="24">
        <f>SUMPRODUCT(('1. TipoContratoUC'!$C$3:$C$3832='2. UnidadCompradora'!F31)*'1. TipoContratoUC'!$P$3:$P$3832*'1. TipoContratoUC'!$S$3:$S$3832)</f>
        <v>41.646698960449754</v>
      </c>
      <c r="J31" s="24" t="e">
        <f>AVERAGEIF('1. TipoContratoUC'!$C$3:$C$3832,'2. UnidadCompradora'!F31,'1. TipoContratoUC'!#REF!)</f>
        <v>#REF!</v>
      </c>
      <c r="K31" s="24">
        <f t="shared" si="5"/>
        <v>43.360396959753409</v>
      </c>
      <c r="L31" s="25">
        <f>SUMIF('1. TipoContratoUC'!$C$3:$C$3832,'2. UnidadCompradora'!F31,'1. TipoContratoUC'!$O$3:$O$3832)</f>
        <v>199069662.1279999</v>
      </c>
      <c r="M31" s="28">
        <f t="shared" si="0"/>
        <v>0.34614273908933851</v>
      </c>
      <c r="N31" s="29">
        <f t="shared" si="6"/>
        <v>8.7945028607337039E-5</v>
      </c>
      <c r="O31" s="24">
        <f t="shared" si="7"/>
        <v>9.8074030622472219E-2</v>
      </c>
      <c r="P31" s="20">
        <f t="shared" si="8"/>
        <v>21.72923549518794</v>
      </c>
      <c r="Q31" s="3">
        <f t="shared" si="9"/>
        <v>637</v>
      </c>
      <c r="R31" s="3">
        <f t="shared" si="10"/>
        <v>0</v>
      </c>
      <c r="S31" s="3" t="str">
        <f t="shared" si="11"/>
        <v/>
      </c>
      <c r="T31" s="18"/>
    </row>
    <row r="32" spans="1:20" x14ac:dyDescent="0.25">
      <c r="A32">
        <f t="shared" si="1"/>
        <v>31</v>
      </c>
      <c r="B32" s="23" t="s">
        <v>171</v>
      </c>
      <c r="C32" s="23">
        <f t="shared" si="2"/>
        <v>17</v>
      </c>
      <c r="D32" s="23">
        <f t="shared" si="3"/>
        <v>1</v>
      </c>
      <c r="E32" s="34" t="str">
        <f t="shared" si="4"/>
        <v>17_1</v>
      </c>
      <c r="F32" s="23" t="s">
        <v>2749</v>
      </c>
      <c r="G32" s="24">
        <f>AVERAGEIF('1. TipoContratoUC'!$C$3:$C$3832,'2. UnidadCompradora'!F32,'1. TipoContratoUC'!$S$3:$S$3832)</f>
        <v>35.772967874565801</v>
      </c>
      <c r="H32" s="24">
        <f>SUMPRODUCT(('1. TipoContratoUC'!$C$3:$C$3832='2. UnidadCompradora'!F32)*'1. TipoContratoUC'!$N$3:$N$3832*'1. TipoContratoUC'!$S$3:$S$3832)</f>
        <v>36.553160084663702</v>
      </c>
      <c r="I32" s="24">
        <f>SUMPRODUCT(('1. TipoContratoUC'!$C$3:$C$3832='2. UnidadCompradora'!F32)*'1. TipoContratoUC'!$P$3:$P$3832*'1. TipoContratoUC'!$S$3:$S$3832)</f>
        <v>41.662007238407078</v>
      </c>
      <c r="J32" s="24" t="e">
        <f>AVERAGEIF('1. TipoContratoUC'!$C$3:$C$3832,'2. UnidadCompradora'!F32,'1. TipoContratoUC'!#REF!)</f>
        <v>#REF!</v>
      </c>
      <c r="K32" s="24">
        <f t="shared" si="5"/>
        <v>43.381563868714437</v>
      </c>
      <c r="L32" s="25">
        <f>SUMIF('1. TipoContratoUC'!$C$3:$C$3832,'2. UnidadCompradora'!F32,'1. TipoContratoUC'!$O$3:$O$3832)</f>
        <v>290636404.31999999</v>
      </c>
      <c r="M32" s="28">
        <f t="shared" si="0"/>
        <v>0.69117491819911359</v>
      </c>
      <c r="N32" s="29">
        <f t="shared" si="6"/>
        <v>1.2839739927735004E-4</v>
      </c>
      <c r="O32" s="24">
        <f t="shared" si="7"/>
        <v>0.14322379445607228</v>
      </c>
      <c r="P32" s="20">
        <f t="shared" si="8"/>
        <v>21.762393831585253</v>
      </c>
      <c r="Q32" s="3">
        <f t="shared" si="9"/>
        <v>633</v>
      </c>
      <c r="R32" s="3">
        <f t="shared" si="10"/>
        <v>0</v>
      </c>
      <c r="S32" s="3" t="str">
        <f t="shared" si="11"/>
        <v/>
      </c>
      <c r="T32" s="18"/>
    </row>
    <row r="33" spans="1:20" x14ac:dyDescent="0.25">
      <c r="A33">
        <f t="shared" si="1"/>
        <v>32</v>
      </c>
      <c r="B33" s="23" t="s">
        <v>171</v>
      </c>
      <c r="C33" s="23">
        <f t="shared" si="2"/>
        <v>17</v>
      </c>
      <c r="D33" s="23">
        <f t="shared" si="3"/>
        <v>2</v>
      </c>
      <c r="E33" s="34" t="str">
        <f t="shared" si="4"/>
        <v>17_2</v>
      </c>
      <c r="F33" s="23" t="s">
        <v>172</v>
      </c>
      <c r="G33" s="24">
        <f>AVERAGEIF('1. TipoContratoUC'!$C$3:$C$3832,'2. UnidadCompradora'!F33,'1. TipoContratoUC'!$S$3:$S$3832)</f>
        <v>36.314595283985149</v>
      </c>
      <c r="H33" s="24">
        <f>SUMPRODUCT(('1. TipoContratoUC'!$C$3:$C$3832='2. UnidadCompradora'!F33)*'1. TipoContratoUC'!$N$3:$N$3832*'1. TipoContratoUC'!$S$3:$S$3832)</f>
        <v>36.084421843391368</v>
      </c>
      <c r="I33" s="24">
        <f>SUMPRODUCT(('1. TipoContratoUC'!$C$3:$C$3832='2. UnidadCompradora'!F33)*'1. TipoContratoUC'!$P$3:$P$3832*'1. TipoContratoUC'!$S$3:$S$3832)</f>
        <v>37.629348201476937</v>
      </c>
      <c r="J33" s="24" t="e">
        <f>AVERAGEIF('1. TipoContratoUC'!$C$3:$C$3832,'2. UnidadCompradora'!F33,'1. TipoContratoUC'!#REF!)</f>
        <v>#REF!</v>
      </c>
      <c r="K33" s="24">
        <f t="shared" si="5"/>
        <v>37.805565905812038</v>
      </c>
      <c r="L33" s="25">
        <f>SUMIF('1. TipoContratoUC'!$C$3:$C$3832,'2. UnidadCompradora'!F33,'1. TipoContratoUC'!$O$3:$O$3832)</f>
        <v>129859763.39</v>
      </c>
      <c r="M33" s="28">
        <f t="shared" si="0"/>
        <v>0.30882508180088641</v>
      </c>
      <c r="N33" s="29">
        <f t="shared" si="6"/>
        <v>5.7369467975146724E-5</v>
      </c>
      <c r="O33" s="24">
        <f t="shared" si="7"/>
        <v>6.3947987605501411E-2</v>
      </c>
      <c r="P33" s="20">
        <f t="shared" si="8"/>
        <v>18.93475694670877</v>
      </c>
      <c r="Q33" s="3">
        <f t="shared" si="9"/>
        <v>883</v>
      </c>
      <c r="R33" s="3">
        <f t="shared" si="10"/>
        <v>0</v>
      </c>
      <c r="S33" s="3" t="str">
        <f t="shared" si="11"/>
        <v/>
      </c>
      <c r="T33" s="18"/>
    </row>
    <row r="34" spans="1:20" x14ac:dyDescent="0.25">
      <c r="A34">
        <f t="shared" si="1"/>
        <v>33</v>
      </c>
      <c r="B34" s="23" t="s">
        <v>308</v>
      </c>
      <c r="C34" s="23">
        <f t="shared" si="2"/>
        <v>18</v>
      </c>
      <c r="D34" s="23">
        <f t="shared" si="3"/>
        <v>1</v>
      </c>
      <c r="E34" s="34" t="str">
        <f t="shared" si="4"/>
        <v>18_1</v>
      </c>
      <c r="F34" s="23" t="s">
        <v>309</v>
      </c>
      <c r="G34" s="24">
        <f>AVERAGEIF('1. TipoContratoUC'!$C$3:$C$3832,'2. UnidadCompradora'!F34,'1. TipoContratoUC'!$S$3:$S$3832)</f>
        <v>40.749239134946485</v>
      </c>
      <c r="H34" s="24">
        <f>SUMPRODUCT(('1. TipoContratoUC'!$C$3:$C$3832='2. UnidadCompradora'!F34)*'1. TipoContratoUC'!$N$3:$N$3832*'1. TipoContratoUC'!$S$3:$S$3832)</f>
        <v>43.094792728571846</v>
      </c>
      <c r="I34" s="24">
        <f>SUMPRODUCT(('1. TipoContratoUC'!$C$3:$C$3832='2. UnidadCompradora'!F34)*'1. TipoContratoUC'!$P$3:$P$3832*'1. TipoContratoUC'!$S$3:$S$3832)</f>
        <v>42.214859276920478</v>
      </c>
      <c r="J34" s="24" t="e">
        <f>AVERAGEIF('1. TipoContratoUC'!$C$3:$C$3832,'2. UnidadCompradora'!F34,'1. TipoContratoUC'!#REF!)</f>
        <v>#REF!</v>
      </c>
      <c r="K34" s="24">
        <f t="shared" si="5"/>
        <v>44.145997908960965</v>
      </c>
      <c r="L34" s="25">
        <f>SUMIF('1. TipoContratoUC'!$C$3:$C$3832,'2. UnidadCompradora'!F34,'1. TipoContratoUC'!$O$3:$O$3832)</f>
        <v>1407788033.035213</v>
      </c>
      <c r="M34" s="28">
        <f t="shared" si="0"/>
        <v>0.17436662587759078</v>
      </c>
      <c r="N34" s="29">
        <f t="shared" si="6"/>
        <v>6.2193283253146429E-4</v>
      </c>
      <c r="O34" s="24">
        <f t="shared" si="7"/>
        <v>0.69406934159862688</v>
      </c>
      <c r="P34" s="20">
        <f t="shared" si="8"/>
        <v>22.420033625279796</v>
      </c>
      <c r="Q34" s="3">
        <f t="shared" si="9"/>
        <v>587</v>
      </c>
      <c r="R34" s="3">
        <f t="shared" si="10"/>
        <v>0</v>
      </c>
      <c r="S34" s="3" t="str">
        <f t="shared" si="11"/>
        <v/>
      </c>
      <c r="T34" s="18"/>
    </row>
    <row r="35" spans="1:20" x14ac:dyDescent="0.25">
      <c r="A35">
        <f t="shared" si="1"/>
        <v>34</v>
      </c>
      <c r="B35" s="23" t="s">
        <v>308</v>
      </c>
      <c r="C35" s="23">
        <f t="shared" si="2"/>
        <v>18</v>
      </c>
      <c r="D35" s="23">
        <f t="shared" si="3"/>
        <v>2</v>
      </c>
      <c r="E35" s="34" t="str">
        <f t="shared" si="4"/>
        <v>18_2</v>
      </c>
      <c r="F35" s="23" t="s">
        <v>2460</v>
      </c>
      <c r="G35" s="24">
        <f>AVERAGEIF('1. TipoContratoUC'!$C$3:$C$3832,'2. UnidadCompradora'!F35,'1. TipoContratoUC'!$S$3:$S$3832)</f>
        <v>46.722125755388376</v>
      </c>
      <c r="H35" s="24">
        <f>SUMPRODUCT(('1. TipoContratoUC'!$C$3:$C$3832='2. UnidadCompradora'!F35)*'1. TipoContratoUC'!$N$3:$N$3832*'1. TipoContratoUC'!$S$3:$S$3832)</f>
        <v>46.846676278156131</v>
      </c>
      <c r="I35" s="24">
        <f>SUMPRODUCT(('1. TipoContratoUC'!$C$3:$C$3832='2. UnidadCompradora'!F35)*'1. TipoContratoUC'!$P$3:$P$3832*'1. TipoContratoUC'!$S$3:$S$3832)</f>
        <v>47.6867595535604</v>
      </c>
      <c r="J35" s="24" t="e">
        <f>AVERAGEIF('1. TipoContratoUC'!$C$3:$C$3832,'2. UnidadCompradora'!F35,'1. TipoContratoUC'!#REF!)</f>
        <v>#REF!</v>
      </c>
      <c r="K35" s="24">
        <f t="shared" si="5"/>
        <v>51.712049121407631</v>
      </c>
      <c r="L35" s="25">
        <f>SUMIF('1. TipoContratoUC'!$C$3:$C$3832,'2. UnidadCompradora'!F35,'1. TipoContratoUC'!$O$3:$O$3832)</f>
        <v>6665936086.7600002</v>
      </c>
      <c r="M35" s="28">
        <f t="shared" si="0"/>
        <v>0.82563337412240911</v>
      </c>
      <c r="N35" s="29">
        <f t="shared" si="6"/>
        <v>2.9448783585509096E-3</v>
      </c>
      <c r="O35" s="24">
        <f t="shared" si="7"/>
        <v>3.2867589704376803</v>
      </c>
      <c r="P35" s="20">
        <f t="shared" si="8"/>
        <v>27.499404045922656</v>
      </c>
      <c r="Q35" s="3">
        <f t="shared" si="9"/>
        <v>258</v>
      </c>
      <c r="R35" s="3">
        <f t="shared" si="10"/>
        <v>1</v>
      </c>
      <c r="S35" s="3">
        <f t="shared" si="11"/>
        <v>258</v>
      </c>
      <c r="T35" s="18"/>
    </row>
    <row r="36" spans="1:20" x14ac:dyDescent="0.25">
      <c r="A36">
        <f t="shared" si="1"/>
        <v>35</v>
      </c>
      <c r="B36" s="23" t="s">
        <v>988</v>
      </c>
      <c r="C36" s="23">
        <f t="shared" si="2"/>
        <v>19</v>
      </c>
      <c r="D36" s="23">
        <f t="shared" si="3"/>
        <v>1</v>
      </c>
      <c r="E36" s="34" t="str">
        <f t="shared" si="4"/>
        <v>19_1</v>
      </c>
      <c r="F36" s="23" t="s">
        <v>2781</v>
      </c>
      <c r="G36" s="24">
        <f>AVERAGEIF('1. TipoContratoUC'!$C$3:$C$3832,'2. UnidadCompradora'!F36,'1. TipoContratoUC'!$S$3:$S$3832)</f>
        <v>34.940994833955884</v>
      </c>
      <c r="H36" s="24">
        <f>SUMPRODUCT(('1. TipoContratoUC'!$C$3:$C$3832='2. UnidadCompradora'!F36)*'1. TipoContratoUC'!$N$3:$N$3832*'1. TipoContratoUC'!$S$3:$S$3832)</f>
        <v>35.394256703065224</v>
      </c>
      <c r="I36" s="24">
        <f>SUMPRODUCT(('1. TipoContratoUC'!$C$3:$C$3832='2. UnidadCompradora'!F36)*'1. TipoContratoUC'!$P$3:$P$3832*'1. TipoContratoUC'!$S$3:$S$3832)</f>
        <v>38.465588118808022</v>
      </c>
      <c r="J36" s="24" t="e">
        <f>AVERAGEIF('1. TipoContratoUC'!$C$3:$C$3832,'2. UnidadCompradora'!F36,'1. TipoContratoUC'!#REF!)</f>
        <v>#REF!</v>
      </c>
      <c r="K36" s="24">
        <f t="shared" si="5"/>
        <v>38.961843198991133</v>
      </c>
      <c r="L36" s="25">
        <f>SUMIF('1. TipoContratoUC'!$C$3:$C$3832,'2. UnidadCompradora'!F36,'1. TipoContratoUC'!$O$3:$O$3832)</f>
        <v>2527256041.8599987</v>
      </c>
      <c r="M36" s="28">
        <f t="shared" si="0"/>
        <v>0.26168379499182137</v>
      </c>
      <c r="N36" s="29">
        <f t="shared" si="6"/>
        <v>1.1164915965775446E-3</v>
      </c>
      <c r="O36" s="24">
        <f t="shared" si="7"/>
        <v>1.2460570503207291</v>
      </c>
      <c r="P36" s="20">
        <f t="shared" si="8"/>
        <v>20.103950124655931</v>
      </c>
      <c r="Q36" s="3">
        <f t="shared" si="9"/>
        <v>781</v>
      </c>
      <c r="R36" s="3">
        <f t="shared" si="10"/>
        <v>0</v>
      </c>
      <c r="S36" s="3" t="str">
        <f t="shared" si="11"/>
        <v/>
      </c>
      <c r="T36" s="18"/>
    </row>
    <row r="37" spans="1:20" x14ac:dyDescent="0.25">
      <c r="A37">
        <f t="shared" si="1"/>
        <v>36</v>
      </c>
      <c r="B37" s="23" t="s">
        <v>988</v>
      </c>
      <c r="C37" s="23">
        <f t="shared" si="2"/>
        <v>19</v>
      </c>
      <c r="D37" s="23">
        <f t="shared" si="3"/>
        <v>2</v>
      </c>
      <c r="E37" s="34" t="str">
        <f t="shared" si="4"/>
        <v>19_2</v>
      </c>
      <c r="F37" s="23" t="s">
        <v>989</v>
      </c>
      <c r="G37" s="24">
        <f>AVERAGEIF('1. TipoContratoUC'!$C$3:$C$3832,'2. UnidadCompradora'!F37,'1. TipoContratoUC'!$S$3:$S$3832)</f>
        <v>31.969053336385485</v>
      </c>
      <c r="H37" s="24">
        <f>SUMPRODUCT(('1. TipoContratoUC'!$C$3:$C$3832='2. UnidadCompradora'!F37)*'1. TipoContratoUC'!$N$3:$N$3832*'1. TipoContratoUC'!$S$3:$S$3832)</f>
        <v>32.127602233646513</v>
      </c>
      <c r="I37" s="24">
        <f>SUMPRODUCT(('1. TipoContratoUC'!$C$3:$C$3832='2. UnidadCompradora'!F37)*'1. TipoContratoUC'!$P$3:$P$3832*'1. TipoContratoUC'!$S$3:$S$3832)</f>
        <v>34.98269477716849</v>
      </c>
      <c r="J37" s="24" t="e">
        <f>AVERAGEIF('1. TipoContratoUC'!$C$3:$C$3832,'2. UnidadCompradora'!F37,'1. TipoContratoUC'!#REF!)</f>
        <v>#REF!</v>
      </c>
      <c r="K37" s="24">
        <f t="shared" si="5"/>
        <v>34.146011758708426</v>
      </c>
      <c r="L37" s="25">
        <f>SUMIF('1. TipoContratoUC'!$C$3:$C$3832,'2. UnidadCompradora'!F37,'1. TipoContratoUC'!$O$3:$O$3832)</f>
        <v>7130415125.5081806</v>
      </c>
      <c r="M37" s="28">
        <f t="shared" si="0"/>
        <v>0.73831620500817863</v>
      </c>
      <c r="N37" s="29">
        <f t="shared" si="6"/>
        <v>3.1500759859219344E-3</v>
      </c>
      <c r="O37" s="24">
        <f t="shared" si="7"/>
        <v>3.515784470342056</v>
      </c>
      <c r="P37" s="20">
        <f t="shared" si="8"/>
        <v>18.83089811452524</v>
      </c>
      <c r="Q37" s="3">
        <f t="shared" si="9"/>
        <v>890</v>
      </c>
      <c r="R37" s="3">
        <f t="shared" si="10"/>
        <v>0</v>
      </c>
      <c r="S37" s="3" t="str">
        <f t="shared" si="11"/>
        <v/>
      </c>
      <c r="T37" s="18"/>
    </row>
    <row r="38" spans="1:20" x14ac:dyDescent="0.25">
      <c r="A38">
        <f t="shared" si="1"/>
        <v>37</v>
      </c>
      <c r="B38" s="23" t="s">
        <v>11</v>
      </c>
      <c r="C38" s="23">
        <f t="shared" si="2"/>
        <v>20</v>
      </c>
      <c r="D38" s="23">
        <f t="shared" si="3"/>
        <v>1</v>
      </c>
      <c r="E38" s="34" t="str">
        <f t="shared" si="4"/>
        <v>20_1</v>
      </c>
      <c r="F38" s="23" t="s">
        <v>1963</v>
      </c>
      <c r="G38" s="24">
        <f>AVERAGEIF('1. TipoContratoUC'!$C$3:$C$3832,'2. UnidadCompradora'!F38,'1. TipoContratoUC'!$S$3:$S$3832)</f>
        <v>31.143392337127356</v>
      </c>
      <c r="H38" s="24">
        <f>SUMPRODUCT(('1. TipoContratoUC'!$C$3:$C$3832='2. UnidadCompradora'!F38)*'1. TipoContratoUC'!$N$3:$N$3832*'1. TipoContratoUC'!$S$3:$S$3832)</f>
        <v>30.786992688500163</v>
      </c>
      <c r="I38" s="24">
        <f>SUMPRODUCT(('1. TipoContratoUC'!$C$3:$C$3832='2. UnidadCompradora'!F38)*'1. TipoContratoUC'!$P$3:$P$3832*'1. TipoContratoUC'!$S$3:$S$3832)</f>
        <v>31.438988410348657</v>
      </c>
      <c r="J38" s="24" t="e">
        <f>AVERAGEIF('1. TipoContratoUC'!$C$3:$C$3832,'2. UnidadCompradora'!F38,'1. TipoContratoUC'!#REF!)</f>
        <v>#REF!</v>
      </c>
      <c r="K38" s="24">
        <f t="shared" si="5"/>
        <v>29.246093540590557</v>
      </c>
      <c r="L38" s="25">
        <f>SUMIF('1. TipoContratoUC'!$C$3:$C$3832,'2. UnidadCompradora'!F38,'1. TipoContratoUC'!$O$3:$O$3832)</f>
        <v>43644149.182621643</v>
      </c>
      <c r="M38" s="28">
        <f t="shared" si="0"/>
        <v>6.9062280906666794E-3</v>
      </c>
      <c r="N38" s="29">
        <f t="shared" si="6"/>
        <v>1.9281119520565442E-5</v>
      </c>
      <c r="O38" s="24">
        <f t="shared" si="7"/>
        <v>2.1436759980194529E-2</v>
      </c>
      <c r="P38" s="20">
        <f t="shared" si="8"/>
        <v>14.633765150285376</v>
      </c>
      <c r="Q38" s="3">
        <f t="shared" si="9"/>
        <v>1215</v>
      </c>
      <c r="R38" s="3">
        <f t="shared" si="10"/>
        <v>0</v>
      </c>
      <c r="S38" s="3" t="str">
        <f t="shared" si="11"/>
        <v/>
      </c>
      <c r="T38" s="18"/>
    </row>
    <row r="39" spans="1:20" x14ac:dyDescent="0.25">
      <c r="A39">
        <f t="shared" si="1"/>
        <v>38</v>
      </c>
      <c r="B39" s="23" t="s">
        <v>11</v>
      </c>
      <c r="C39" s="23">
        <f t="shared" si="2"/>
        <v>20</v>
      </c>
      <c r="D39" s="23">
        <f t="shared" si="3"/>
        <v>2</v>
      </c>
      <c r="E39" s="34" t="str">
        <f t="shared" si="4"/>
        <v>20_2</v>
      </c>
      <c r="F39" s="23" t="s">
        <v>1302</v>
      </c>
      <c r="G39" s="24">
        <f>AVERAGEIF('1. TipoContratoUC'!$C$3:$C$3832,'2. UnidadCompradora'!F39,'1. TipoContratoUC'!$S$3:$S$3832)</f>
        <v>26.195826210382624</v>
      </c>
      <c r="H39" s="24">
        <f>SUMPRODUCT(('1. TipoContratoUC'!$C$3:$C$3832='2. UnidadCompradora'!F39)*'1. TipoContratoUC'!$N$3:$N$3832*'1. TipoContratoUC'!$S$3:$S$3832)</f>
        <v>26.511590209129068</v>
      </c>
      <c r="I39" s="24">
        <f>SUMPRODUCT(('1. TipoContratoUC'!$C$3:$C$3832='2. UnidadCompradora'!F39)*'1. TipoContratoUC'!$P$3:$P$3832*'1. TipoContratoUC'!$S$3:$S$3832)</f>
        <v>27.654335321158165</v>
      </c>
      <c r="J39" s="24" t="e">
        <f>AVERAGEIF('1. TipoContratoUC'!$C$3:$C$3832,'2. UnidadCompradora'!F39,'1. TipoContratoUC'!#REF!)</f>
        <v>#REF!</v>
      </c>
      <c r="K39" s="24">
        <f t="shared" si="5"/>
        <v>24.013015880823101</v>
      </c>
      <c r="L39" s="25">
        <f>SUMIF('1. TipoContratoUC'!$C$3:$C$3832,'2. UnidadCompradora'!F39,'1. TipoContratoUC'!$O$3:$O$3832)</f>
        <v>58861358.399999991</v>
      </c>
      <c r="M39" s="28">
        <f t="shared" si="0"/>
        <v>9.3141915800879996E-3</v>
      </c>
      <c r="N39" s="29">
        <f t="shared" si="6"/>
        <v>2.6003780752017533E-5</v>
      </c>
      <c r="O39" s="24">
        <f t="shared" si="7"/>
        <v>2.8940067250103493E-2</v>
      </c>
      <c r="P39" s="20">
        <f t="shared" si="8"/>
        <v>12.020977974036603</v>
      </c>
      <c r="Q39" s="3">
        <f t="shared" si="9"/>
        <v>1348</v>
      </c>
      <c r="R39" s="3">
        <f t="shared" si="10"/>
        <v>0</v>
      </c>
      <c r="S39" s="3" t="str">
        <f t="shared" si="11"/>
        <v/>
      </c>
      <c r="T39" s="18"/>
    </row>
    <row r="40" spans="1:20" x14ac:dyDescent="0.25">
      <c r="A40">
        <f t="shared" si="1"/>
        <v>39</v>
      </c>
      <c r="B40" s="23" t="s">
        <v>11</v>
      </c>
      <c r="C40" s="23">
        <f t="shared" si="2"/>
        <v>20</v>
      </c>
      <c r="D40" s="23">
        <f t="shared" si="3"/>
        <v>3</v>
      </c>
      <c r="E40" s="34" t="str">
        <f t="shared" si="4"/>
        <v>20_3</v>
      </c>
      <c r="F40" s="23" t="s">
        <v>1532</v>
      </c>
      <c r="G40" s="24">
        <f>AVERAGEIF('1. TipoContratoUC'!$C$3:$C$3832,'2. UnidadCompradora'!F40,'1. TipoContratoUC'!$S$3:$S$3832)</f>
        <v>43.126972514703596</v>
      </c>
      <c r="H40" s="24">
        <f>SUMPRODUCT(('1. TipoContratoUC'!$C$3:$C$3832='2. UnidadCompradora'!F40)*'1. TipoContratoUC'!$N$3:$N$3832*'1. TipoContratoUC'!$S$3:$S$3832)</f>
        <v>44.465461335690321</v>
      </c>
      <c r="I40" s="24">
        <f>SUMPRODUCT(('1. TipoContratoUC'!$C$3:$C$3832='2. UnidadCompradora'!F40)*'1. TipoContratoUC'!$P$3:$P$3832*'1. TipoContratoUC'!$S$3:$S$3832)</f>
        <v>38.017754379527737</v>
      </c>
      <c r="J40" s="24" t="e">
        <f>AVERAGEIF('1. TipoContratoUC'!$C$3:$C$3832,'2. UnidadCompradora'!F40,'1. TipoContratoUC'!#REF!)</f>
        <v>#REF!</v>
      </c>
      <c r="K40" s="24">
        <f t="shared" si="5"/>
        <v>38.342619010911314</v>
      </c>
      <c r="L40" s="25">
        <f>SUMIF('1. TipoContratoUC'!$C$3:$C$3832,'2. UnidadCompradora'!F40,'1. TipoContratoUC'!$O$3:$O$3832)</f>
        <v>37096437.920000002</v>
      </c>
      <c r="M40" s="28">
        <f t="shared" si="0"/>
        <v>5.8701215724189142E-3</v>
      </c>
      <c r="N40" s="29">
        <f t="shared" si="6"/>
        <v>1.6388470544582427E-5</v>
      </c>
      <c r="O40" s="24">
        <f t="shared" si="7"/>
        <v>1.8208212037120513E-2</v>
      </c>
      <c r="P40" s="20">
        <f t="shared" si="8"/>
        <v>19.180413611474219</v>
      </c>
      <c r="Q40" s="3">
        <f t="shared" si="9"/>
        <v>865</v>
      </c>
      <c r="R40" s="3">
        <f t="shared" si="10"/>
        <v>0</v>
      </c>
      <c r="S40" s="3" t="str">
        <f t="shared" si="11"/>
        <v/>
      </c>
      <c r="T40" s="18"/>
    </row>
    <row r="41" spans="1:20" x14ac:dyDescent="0.25">
      <c r="A41">
        <f t="shared" si="1"/>
        <v>40</v>
      </c>
      <c r="B41" s="23" t="s">
        <v>11</v>
      </c>
      <c r="C41" s="23">
        <f t="shared" si="2"/>
        <v>20</v>
      </c>
      <c r="D41" s="23">
        <f t="shared" si="3"/>
        <v>4</v>
      </c>
      <c r="E41" s="34" t="str">
        <f t="shared" si="4"/>
        <v>20_4</v>
      </c>
      <c r="F41" s="23" t="s">
        <v>1050</v>
      </c>
      <c r="G41" s="24">
        <f>AVERAGEIF('1. TipoContratoUC'!$C$3:$C$3832,'2. UnidadCompradora'!F41,'1. TipoContratoUC'!$S$3:$S$3832)</f>
        <v>34.465782097813275</v>
      </c>
      <c r="H41" s="24">
        <f>SUMPRODUCT(('1. TipoContratoUC'!$C$3:$C$3832='2. UnidadCompradora'!F41)*'1. TipoContratoUC'!$N$3:$N$3832*'1. TipoContratoUC'!$S$3:$S$3832)</f>
        <v>35.962553905456225</v>
      </c>
      <c r="I41" s="24">
        <f>SUMPRODUCT(('1. TipoContratoUC'!$C$3:$C$3832='2. UnidadCompradora'!F41)*'1. TipoContratoUC'!$P$3:$P$3832*'1. TipoContratoUC'!$S$3:$S$3832)</f>
        <v>36.789010226149934</v>
      </c>
      <c r="J41" s="24" t="e">
        <f>AVERAGEIF('1. TipoContratoUC'!$C$3:$C$3832,'2. UnidadCompradora'!F41,'1. TipoContratoUC'!#REF!)</f>
        <v>#REF!</v>
      </c>
      <c r="K41" s="24">
        <f t="shared" si="5"/>
        <v>36.643622186875689</v>
      </c>
      <c r="L41" s="25">
        <f>SUMIF('1. TipoContratoUC'!$C$3:$C$3832,'2. UnidadCompradora'!F41,'1. TipoContratoUC'!$O$3:$O$3832)</f>
        <v>55129312.670000002</v>
      </c>
      <c r="M41" s="28">
        <f t="shared" si="0"/>
        <v>8.7236345515082914E-3</v>
      </c>
      <c r="N41" s="29">
        <f t="shared" si="6"/>
        <v>2.4355036965645402E-5</v>
      </c>
      <c r="O41" s="24">
        <f t="shared" si="7"/>
        <v>2.7099868731602347E-2</v>
      </c>
      <c r="P41" s="20">
        <f t="shared" si="8"/>
        <v>18.335361027803646</v>
      </c>
      <c r="Q41" s="3">
        <f t="shared" si="9"/>
        <v>933</v>
      </c>
      <c r="R41" s="3">
        <f t="shared" si="10"/>
        <v>0</v>
      </c>
      <c r="S41" s="3" t="str">
        <f t="shared" si="11"/>
        <v/>
      </c>
      <c r="T41" s="18"/>
    </row>
    <row r="42" spans="1:20" x14ac:dyDescent="0.25">
      <c r="A42">
        <f t="shared" si="1"/>
        <v>41</v>
      </c>
      <c r="B42" s="23" t="s">
        <v>11</v>
      </c>
      <c r="C42" s="23">
        <f t="shared" si="2"/>
        <v>20</v>
      </c>
      <c r="D42" s="23">
        <f t="shared" si="3"/>
        <v>5</v>
      </c>
      <c r="E42" s="34" t="str">
        <f t="shared" si="4"/>
        <v>20_5</v>
      </c>
      <c r="F42" s="23" t="s">
        <v>2076</v>
      </c>
      <c r="G42" s="24">
        <f>AVERAGEIF('1. TipoContratoUC'!$C$3:$C$3832,'2. UnidadCompradora'!F42,'1. TipoContratoUC'!$S$3:$S$3832)</f>
        <v>38.776355560897152</v>
      </c>
      <c r="H42" s="24">
        <f>SUMPRODUCT(('1. TipoContratoUC'!$C$3:$C$3832='2. UnidadCompradora'!F42)*'1. TipoContratoUC'!$N$3:$N$3832*'1. TipoContratoUC'!$S$3:$S$3832)</f>
        <v>41.740770070274145</v>
      </c>
      <c r="I42" s="24">
        <f>SUMPRODUCT(('1. TipoContratoUC'!$C$3:$C$3832='2. UnidadCompradora'!F42)*'1. TipoContratoUC'!$P$3:$P$3832*'1. TipoContratoUC'!$S$3:$S$3832)</f>
        <v>40.392867355473932</v>
      </c>
      <c r="J42" s="24" t="e">
        <f>AVERAGEIF('1. TipoContratoUC'!$C$3:$C$3832,'2. UnidadCompradora'!F42,'1. TipoContratoUC'!#REF!)</f>
        <v>#REF!</v>
      </c>
      <c r="K42" s="24">
        <f t="shared" si="5"/>
        <v>41.626711465606107</v>
      </c>
      <c r="L42" s="25">
        <f>SUMIF('1. TipoContratoUC'!$C$3:$C$3832,'2. UnidadCompradora'!F42,'1. TipoContratoUC'!$O$3:$O$3832)</f>
        <v>54738217.769999906</v>
      </c>
      <c r="M42" s="28">
        <f t="shared" si="0"/>
        <v>8.6617478923550727E-3</v>
      </c>
      <c r="N42" s="29">
        <f t="shared" si="6"/>
        <v>2.4182258995355906E-5</v>
      </c>
      <c r="O42" s="24">
        <f t="shared" si="7"/>
        <v>2.6907027510556125E-2</v>
      </c>
      <c r="P42" s="20">
        <f t="shared" si="8"/>
        <v>20.82680924655833</v>
      </c>
      <c r="Q42" s="3">
        <f t="shared" si="9"/>
        <v>719</v>
      </c>
      <c r="R42" s="3">
        <f t="shared" si="10"/>
        <v>0</v>
      </c>
      <c r="S42" s="3" t="str">
        <f t="shared" si="11"/>
        <v/>
      </c>
      <c r="T42" s="18"/>
    </row>
    <row r="43" spans="1:20" x14ac:dyDescent="0.25">
      <c r="A43">
        <f t="shared" si="1"/>
        <v>42</v>
      </c>
      <c r="B43" s="23" t="s">
        <v>11</v>
      </c>
      <c r="C43" s="23">
        <f t="shared" si="2"/>
        <v>20</v>
      </c>
      <c r="D43" s="23">
        <f t="shared" si="3"/>
        <v>6</v>
      </c>
      <c r="E43" s="34" t="str">
        <f t="shared" si="4"/>
        <v>20_6</v>
      </c>
      <c r="F43" s="23" t="s">
        <v>1841</v>
      </c>
      <c r="G43" s="24">
        <f>AVERAGEIF('1. TipoContratoUC'!$C$3:$C$3832,'2. UnidadCompradora'!F43,'1. TipoContratoUC'!$S$3:$S$3832)</f>
        <v>40.254245743631238</v>
      </c>
      <c r="H43" s="24">
        <f>SUMPRODUCT(('1. TipoContratoUC'!$C$3:$C$3832='2. UnidadCompradora'!F43)*'1. TipoContratoUC'!$N$3:$N$3832*'1. TipoContratoUC'!$S$3:$S$3832)</f>
        <v>39.215942813122936</v>
      </c>
      <c r="I43" s="24">
        <f>SUMPRODUCT(('1. TipoContratoUC'!$C$3:$C$3832='2. UnidadCompradora'!F43)*'1. TipoContratoUC'!$P$3:$P$3832*'1. TipoContratoUC'!$S$3:$S$3832)</f>
        <v>43.779216715592618</v>
      </c>
      <c r="J43" s="24" t="e">
        <f>AVERAGEIF('1. TipoContratoUC'!$C$3:$C$3832,'2. UnidadCompradora'!F43,'1. TipoContratoUC'!#REF!)</f>
        <v>#REF!</v>
      </c>
      <c r="K43" s="24">
        <f t="shared" si="5"/>
        <v>46.309050577536517</v>
      </c>
      <c r="L43" s="25">
        <f>SUMIF('1. TipoContratoUC'!$C$3:$C$3832,'2. UnidadCompradora'!F43,'1. TipoContratoUC'!$O$3:$O$3832)</f>
        <v>50066254.63000001</v>
      </c>
      <c r="M43" s="28">
        <f t="shared" si="0"/>
        <v>7.9224588082440171E-3</v>
      </c>
      <c r="N43" s="29">
        <f t="shared" si="6"/>
        <v>2.2118278338496569E-5</v>
      </c>
      <c r="O43" s="24">
        <f t="shared" si="7"/>
        <v>2.4603374160434986E-2</v>
      </c>
      <c r="P43" s="20">
        <f t="shared" si="8"/>
        <v>23.166826975848476</v>
      </c>
      <c r="Q43" s="3">
        <f t="shared" si="9"/>
        <v>539</v>
      </c>
      <c r="R43" s="3">
        <f t="shared" si="10"/>
        <v>0</v>
      </c>
      <c r="S43" s="3" t="str">
        <f t="shared" si="11"/>
        <v/>
      </c>
      <c r="T43" s="18"/>
    </row>
    <row r="44" spans="1:20" x14ac:dyDescent="0.25">
      <c r="A44">
        <f t="shared" si="1"/>
        <v>43</v>
      </c>
      <c r="B44" s="23" t="s">
        <v>11</v>
      </c>
      <c r="C44" s="23">
        <f t="shared" si="2"/>
        <v>20</v>
      </c>
      <c r="D44" s="23">
        <f t="shared" si="3"/>
        <v>7</v>
      </c>
      <c r="E44" s="34" t="str">
        <f t="shared" si="4"/>
        <v>20_7</v>
      </c>
      <c r="F44" s="23" t="s">
        <v>819</v>
      </c>
      <c r="G44" s="24">
        <f>AVERAGEIF('1. TipoContratoUC'!$C$3:$C$3832,'2. UnidadCompradora'!F44,'1. TipoContratoUC'!$S$3:$S$3832)</f>
        <v>35.285393527739039</v>
      </c>
      <c r="H44" s="24">
        <f>SUMPRODUCT(('1. TipoContratoUC'!$C$3:$C$3832='2. UnidadCompradora'!F44)*'1. TipoContratoUC'!$N$3:$N$3832*'1. TipoContratoUC'!$S$3:$S$3832)</f>
        <v>35.06931113337177</v>
      </c>
      <c r="I44" s="24">
        <f>SUMPRODUCT(('1. TipoContratoUC'!$C$3:$C$3832='2. UnidadCompradora'!F44)*'1. TipoContratoUC'!$P$3:$P$3832*'1. TipoContratoUC'!$S$3:$S$3832)</f>
        <v>35.980940390425303</v>
      </c>
      <c r="J44" s="24" t="e">
        <f>AVERAGEIF('1. TipoContratoUC'!$C$3:$C$3832,'2. UnidadCompradora'!F44,'1. TipoContratoUC'!#REF!)</f>
        <v>#REF!</v>
      </c>
      <c r="K44" s="24">
        <f t="shared" si="5"/>
        <v>35.526295947136497</v>
      </c>
      <c r="L44" s="25">
        <f>SUMIF('1. TipoContratoUC'!$C$3:$C$3832,'2. UnidadCompradora'!F44,'1. TipoContratoUC'!$O$3:$O$3832)</f>
        <v>15712420.98999998</v>
      </c>
      <c r="M44" s="28">
        <f t="shared" si="0"/>
        <v>2.486325549833994E-3</v>
      </c>
      <c r="N44" s="29">
        <f t="shared" si="6"/>
        <v>6.9414359711303875E-6</v>
      </c>
      <c r="O44" s="24">
        <f t="shared" si="7"/>
        <v>7.6641728904754368E-3</v>
      </c>
      <c r="P44" s="20">
        <f t="shared" si="8"/>
        <v>17.766980060013488</v>
      </c>
      <c r="Q44" s="3">
        <f t="shared" si="9"/>
        <v>985</v>
      </c>
      <c r="R44" s="3">
        <f t="shared" si="10"/>
        <v>0</v>
      </c>
      <c r="S44" s="3" t="str">
        <f t="shared" si="11"/>
        <v/>
      </c>
      <c r="T44" s="18"/>
    </row>
    <row r="45" spans="1:20" x14ac:dyDescent="0.25">
      <c r="A45">
        <f t="shared" si="1"/>
        <v>44</v>
      </c>
      <c r="B45" s="23" t="s">
        <v>11</v>
      </c>
      <c r="C45" s="23">
        <f t="shared" si="2"/>
        <v>20</v>
      </c>
      <c r="D45" s="23">
        <f t="shared" si="3"/>
        <v>8</v>
      </c>
      <c r="E45" s="34" t="str">
        <f t="shared" si="4"/>
        <v>20_8</v>
      </c>
      <c r="F45" s="23" t="s">
        <v>859</v>
      </c>
      <c r="G45" s="24">
        <f>AVERAGEIF('1. TipoContratoUC'!$C$3:$C$3832,'2. UnidadCompradora'!F45,'1. TipoContratoUC'!$S$3:$S$3832)</f>
        <v>38.100293802862581</v>
      </c>
      <c r="H45" s="24">
        <f>SUMPRODUCT(('1. TipoContratoUC'!$C$3:$C$3832='2. UnidadCompradora'!F45)*'1. TipoContratoUC'!$N$3:$N$3832*'1. TipoContratoUC'!$S$3:$S$3832)</f>
        <v>37.640398613328571</v>
      </c>
      <c r="I45" s="24">
        <f>SUMPRODUCT(('1. TipoContratoUC'!$C$3:$C$3832='2. UnidadCompradora'!F45)*'1. TipoContratoUC'!$P$3:$P$3832*'1. TipoContratoUC'!$S$3:$S$3832)</f>
        <v>37.809774691194825</v>
      </c>
      <c r="J45" s="24" t="e">
        <f>AVERAGEIF('1. TipoContratoUC'!$C$3:$C$3832,'2. UnidadCompradora'!F45,'1. TipoContratoUC'!#REF!)</f>
        <v>#REF!</v>
      </c>
      <c r="K45" s="24">
        <f t="shared" si="5"/>
        <v>38.055043416781196</v>
      </c>
      <c r="L45" s="25">
        <f>SUMIF('1. TipoContratoUC'!$C$3:$C$3832,'2. UnidadCompradora'!F45,'1. TipoContratoUC'!$O$3:$O$3832)</f>
        <v>37188105.548321396</v>
      </c>
      <c r="M45" s="28">
        <f t="shared" si="0"/>
        <v>5.8846270115573652E-3</v>
      </c>
      <c r="N45" s="29">
        <f t="shared" si="6"/>
        <v>1.6428967484743547E-5</v>
      </c>
      <c r="O45" s="24">
        <f t="shared" si="7"/>
        <v>1.825341154592491E-2</v>
      </c>
      <c r="P45" s="20">
        <f t="shared" si="8"/>
        <v>19.036648414163562</v>
      </c>
      <c r="Q45" s="3">
        <f t="shared" si="9"/>
        <v>872</v>
      </c>
      <c r="R45" s="3">
        <f t="shared" si="10"/>
        <v>0</v>
      </c>
      <c r="S45" s="3" t="str">
        <f t="shared" si="11"/>
        <v/>
      </c>
      <c r="T45" s="18"/>
    </row>
    <row r="46" spans="1:20" x14ac:dyDescent="0.25">
      <c r="A46">
        <f t="shared" si="1"/>
        <v>45</v>
      </c>
      <c r="B46" s="23" t="s">
        <v>11</v>
      </c>
      <c r="C46" s="23">
        <f t="shared" si="2"/>
        <v>20</v>
      </c>
      <c r="D46" s="23">
        <f t="shared" si="3"/>
        <v>9</v>
      </c>
      <c r="E46" s="34" t="str">
        <f t="shared" si="4"/>
        <v>20_9</v>
      </c>
      <c r="F46" s="23" t="s">
        <v>2989</v>
      </c>
      <c r="G46" s="24">
        <f>AVERAGEIF('1. TipoContratoUC'!$C$3:$C$3832,'2. UnidadCompradora'!F46,'1. TipoContratoUC'!$S$3:$S$3832)</f>
        <v>27.665381123197601</v>
      </c>
      <c r="H46" s="24">
        <f>SUMPRODUCT(('1. TipoContratoUC'!$C$3:$C$3832='2. UnidadCompradora'!F46)*'1. TipoContratoUC'!$N$3:$N$3832*'1. TipoContratoUC'!$S$3:$S$3832)</f>
        <v>27.665381123197601</v>
      </c>
      <c r="I46" s="24">
        <f>SUMPRODUCT(('1. TipoContratoUC'!$C$3:$C$3832='2. UnidadCompradora'!F46)*'1. TipoContratoUC'!$P$3:$P$3832*'1. TipoContratoUC'!$S$3:$S$3832)</f>
        <v>27.665381123197601</v>
      </c>
      <c r="J46" s="24" t="e">
        <f>AVERAGEIF('1. TipoContratoUC'!$C$3:$C$3832,'2. UnidadCompradora'!F46,'1. TipoContratoUC'!#REF!)</f>
        <v>#REF!</v>
      </c>
      <c r="K46" s="24">
        <f t="shared" si="5"/>
        <v>24.028289021722571</v>
      </c>
      <c r="L46" s="25">
        <f>SUMIF('1. TipoContratoUC'!$C$3:$C$3832,'2. UnidadCompradora'!F46,'1. TipoContratoUC'!$O$3:$O$3832)</f>
        <v>13281815.300000001</v>
      </c>
      <c r="M46" s="28">
        <f t="shared" si="0"/>
        <v>2.1017077348922343E-3</v>
      </c>
      <c r="N46" s="29">
        <f t="shared" si="6"/>
        <v>5.8676425831516667E-6</v>
      </c>
      <c r="O46" s="24">
        <f t="shared" si="7"/>
        <v>6.4656889185766165E-3</v>
      </c>
      <c r="P46" s="20">
        <f t="shared" si="8"/>
        <v>12.017377355320574</v>
      </c>
      <c r="Q46" s="3">
        <f t="shared" si="9"/>
        <v>1349</v>
      </c>
      <c r="R46" s="3">
        <f t="shared" si="10"/>
        <v>0</v>
      </c>
      <c r="S46" s="3" t="str">
        <f t="shared" si="11"/>
        <v/>
      </c>
      <c r="T46" s="18"/>
    </row>
    <row r="47" spans="1:20" x14ac:dyDescent="0.25">
      <c r="A47">
        <f t="shared" si="1"/>
        <v>46</v>
      </c>
      <c r="B47" s="23" t="s">
        <v>11</v>
      </c>
      <c r="C47" s="23">
        <f t="shared" si="2"/>
        <v>20</v>
      </c>
      <c r="D47" s="23">
        <f t="shared" si="3"/>
        <v>10</v>
      </c>
      <c r="E47" s="34" t="str">
        <f t="shared" si="4"/>
        <v>20_10</v>
      </c>
      <c r="F47" s="23" t="s">
        <v>2050</v>
      </c>
      <c r="G47" s="24">
        <f>AVERAGEIF('1. TipoContratoUC'!$C$3:$C$3832,'2. UnidadCompradora'!F47,'1. TipoContratoUC'!$S$3:$S$3832)</f>
        <v>35.444375824336504</v>
      </c>
      <c r="H47" s="24">
        <f>SUMPRODUCT(('1. TipoContratoUC'!$C$3:$C$3832='2. UnidadCompradora'!F47)*'1. TipoContratoUC'!$N$3:$N$3832*'1. TipoContratoUC'!$S$3:$S$3832)</f>
        <v>36.200816362297125</v>
      </c>
      <c r="I47" s="24">
        <f>SUMPRODUCT(('1. TipoContratoUC'!$C$3:$C$3832='2. UnidadCompradora'!F47)*'1. TipoContratoUC'!$P$3:$P$3832*'1. TipoContratoUC'!$S$3:$S$3832)</f>
        <v>36.4268037025425</v>
      </c>
      <c r="J47" s="24" t="e">
        <f>AVERAGEIF('1. TipoContratoUC'!$C$3:$C$3832,'2. UnidadCompradora'!F47,'1. TipoContratoUC'!#REF!)</f>
        <v>#REF!</v>
      </c>
      <c r="K47" s="24">
        <f t="shared" si="5"/>
        <v>36.142795605880515</v>
      </c>
      <c r="L47" s="25">
        <f>SUMIF('1. TipoContratoUC'!$C$3:$C$3832,'2. UnidadCompradora'!F47,'1. TipoContratoUC'!$O$3:$O$3832)</f>
        <v>34815702.409999989</v>
      </c>
      <c r="M47" s="28">
        <f t="shared" si="0"/>
        <v>5.5092191389533307E-3</v>
      </c>
      <c r="N47" s="29">
        <f t="shared" si="6"/>
        <v>1.5380886829773338E-5</v>
      </c>
      <c r="O47" s="24">
        <f t="shared" si="7"/>
        <v>1.7083626110196464E-2</v>
      </c>
      <c r="P47" s="20">
        <f t="shared" si="8"/>
        <v>18.079939615995357</v>
      </c>
      <c r="Q47" s="3">
        <f t="shared" si="9"/>
        <v>953</v>
      </c>
      <c r="R47" s="3">
        <f t="shared" si="10"/>
        <v>0</v>
      </c>
      <c r="S47" s="3" t="str">
        <f t="shared" si="11"/>
        <v/>
      </c>
      <c r="T47" s="18"/>
    </row>
    <row r="48" spans="1:20" x14ac:dyDescent="0.25">
      <c r="A48">
        <f t="shared" si="1"/>
        <v>47</v>
      </c>
      <c r="B48" s="23" t="s">
        <v>11</v>
      </c>
      <c r="C48" s="23">
        <f t="shared" si="2"/>
        <v>20</v>
      </c>
      <c r="D48" s="23">
        <f t="shared" si="3"/>
        <v>11</v>
      </c>
      <c r="E48" s="34" t="str">
        <f t="shared" si="4"/>
        <v>20_11</v>
      </c>
      <c r="F48" s="23" t="s">
        <v>1793</v>
      </c>
      <c r="G48" s="24">
        <f>AVERAGEIF('1. TipoContratoUC'!$C$3:$C$3832,'2. UnidadCompradora'!F48,'1. TipoContratoUC'!$S$3:$S$3832)</f>
        <v>41.650139745945374</v>
      </c>
      <c r="H48" s="24">
        <f>SUMPRODUCT(('1. TipoContratoUC'!$C$3:$C$3832='2. UnidadCompradora'!F48)*'1. TipoContratoUC'!$N$3:$N$3832*'1. TipoContratoUC'!$S$3:$S$3832)</f>
        <v>41.074724450598779</v>
      </c>
      <c r="I48" s="24">
        <f>SUMPRODUCT(('1. TipoContratoUC'!$C$3:$C$3832='2. UnidadCompradora'!F48)*'1. TipoContratoUC'!$P$3:$P$3832*'1. TipoContratoUC'!$S$3:$S$3832)</f>
        <v>42.486437564088824</v>
      </c>
      <c r="J48" s="24" t="e">
        <f>AVERAGEIF('1. TipoContratoUC'!$C$3:$C$3832,'2. UnidadCompradora'!F48,'1. TipoContratoUC'!#REF!)</f>
        <v>#REF!</v>
      </c>
      <c r="K48" s="24">
        <f t="shared" si="5"/>
        <v>44.521511921465226</v>
      </c>
      <c r="L48" s="25">
        <f>SUMIF('1. TipoContratoUC'!$C$3:$C$3832,'2. UnidadCompradora'!F48,'1. TipoContratoUC'!$O$3:$O$3832)</f>
        <v>56133236.249999903</v>
      </c>
      <c r="M48" s="28">
        <f t="shared" si="0"/>
        <v>8.8824949110049706E-3</v>
      </c>
      <c r="N48" s="29">
        <f t="shared" si="6"/>
        <v>2.4798550492613173E-5</v>
      </c>
      <c r="O48" s="24">
        <f t="shared" si="7"/>
        <v>2.7594883749707227E-2</v>
      </c>
      <c r="P48" s="20">
        <f t="shared" si="8"/>
        <v>22.274553402607467</v>
      </c>
      <c r="Q48" s="3">
        <f t="shared" si="9"/>
        <v>602</v>
      </c>
      <c r="R48" s="3">
        <f t="shared" si="10"/>
        <v>0</v>
      </c>
      <c r="S48" s="3" t="str">
        <f t="shared" si="11"/>
        <v/>
      </c>
      <c r="T48" s="18"/>
    </row>
    <row r="49" spans="1:20" x14ac:dyDescent="0.25">
      <c r="A49">
        <f t="shared" si="1"/>
        <v>48</v>
      </c>
      <c r="B49" s="23" t="s">
        <v>11</v>
      </c>
      <c r="C49" s="23">
        <f t="shared" si="2"/>
        <v>20</v>
      </c>
      <c r="D49" s="23">
        <f t="shared" si="3"/>
        <v>12</v>
      </c>
      <c r="E49" s="34" t="str">
        <f t="shared" si="4"/>
        <v>20_12</v>
      </c>
      <c r="F49" s="23" t="s">
        <v>1252</v>
      </c>
      <c r="G49" s="24">
        <f>AVERAGEIF('1. TipoContratoUC'!$C$3:$C$3832,'2. UnidadCompradora'!F49,'1. TipoContratoUC'!$S$3:$S$3832)</f>
        <v>30.520642555958364</v>
      </c>
      <c r="H49" s="24">
        <f>SUMPRODUCT(('1. TipoContratoUC'!$C$3:$C$3832='2. UnidadCompradora'!F49)*'1. TipoContratoUC'!$N$3:$N$3832*'1. TipoContratoUC'!$S$3:$S$3832)</f>
        <v>31.787788930491359</v>
      </c>
      <c r="I49" s="24">
        <f>SUMPRODUCT(('1. TipoContratoUC'!$C$3:$C$3832='2. UnidadCompradora'!F49)*'1. TipoContratoUC'!$P$3:$P$3832*'1. TipoContratoUC'!$S$3:$S$3832)</f>
        <v>31.913225748591959</v>
      </c>
      <c r="J49" s="24" t="e">
        <f>AVERAGEIF('1. TipoContratoUC'!$C$3:$C$3832,'2. UnidadCompradora'!F49,'1. TipoContratoUC'!#REF!)</f>
        <v>#REF!</v>
      </c>
      <c r="K49" s="24">
        <f t="shared" si="5"/>
        <v>29.901826248900541</v>
      </c>
      <c r="L49" s="25">
        <f>SUMIF('1. TipoContratoUC'!$C$3:$C$3832,'2. UnidadCompradora'!F49,'1. TipoContratoUC'!$O$3:$O$3832)</f>
        <v>44595301.9099999</v>
      </c>
      <c r="M49" s="28">
        <f t="shared" si="0"/>
        <v>7.0567380171369506E-3</v>
      </c>
      <c r="N49" s="29">
        <f t="shared" si="6"/>
        <v>1.9701319931441921E-5</v>
      </c>
      <c r="O49" s="24">
        <f t="shared" si="7"/>
        <v>2.1905754726352099E-2</v>
      </c>
      <c r="P49" s="20">
        <f t="shared" si="8"/>
        <v>14.961866001813446</v>
      </c>
      <c r="Q49" s="3">
        <f t="shared" si="9"/>
        <v>1201</v>
      </c>
      <c r="R49" s="3">
        <f t="shared" si="10"/>
        <v>0</v>
      </c>
      <c r="S49" s="3" t="str">
        <f t="shared" si="11"/>
        <v/>
      </c>
      <c r="T49" s="18"/>
    </row>
    <row r="50" spans="1:20" x14ac:dyDescent="0.25">
      <c r="A50">
        <f t="shared" si="1"/>
        <v>49</v>
      </c>
      <c r="B50" s="23" t="s">
        <v>11</v>
      </c>
      <c r="C50" s="23">
        <f t="shared" si="2"/>
        <v>20</v>
      </c>
      <c r="D50" s="23">
        <f t="shared" si="3"/>
        <v>13</v>
      </c>
      <c r="E50" s="34" t="str">
        <f t="shared" si="4"/>
        <v>20_13</v>
      </c>
      <c r="F50" s="23" t="s">
        <v>2471</v>
      </c>
      <c r="G50" s="24">
        <f>AVERAGEIF('1. TipoContratoUC'!$C$3:$C$3832,'2. UnidadCompradora'!F50,'1. TipoContratoUC'!$S$3:$S$3832)</f>
        <v>47.836096736838826</v>
      </c>
      <c r="H50" s="24">
        <f>SUMPRODUCT(('1. TipoContratoUC'!$C$3:$C$3832='2. UnidadCompradora'!F50)*'1. TipoContratoUC'!$N$3:$N$3832*'1. TipoContratoUC'!$S$3:$S$3832)</f>
        <v>49.433073374112873</v>
      </c>
      <c r="I50" s="24">
        <f>SUMPRODUCT(('1. TipoContratoUC'!$C$3:$C$3832='2. UnidadCompradora'!F50)*'1. TipoContratoUC'!$P$3:$P$3832*'1. TipoContratoUC'!$S$3:$S$3832)</f>
        <v>46.383600696931722</v>
      </c>
      <c r="J50" s="24" t="e">
        <f>AVERAGEIF('1. TipoContratoUC'!$C$3:$C$3832,'2. UnidadCompradora'!F50,'1. TipoContratoUC'!#REF!)</f>
        <v>#REF!</v>
      </c>
      <c r="K50" s="24">
        <f t="shared" si="5"/>
        <v>49.91015834329928</v>
      </c>
      <c r="L50" s="25">
        <f>SUMIF('1. TipoContratoUC'!$C$3:$C$3832,'2. UnidadCompradora'!F50,'1. TipoContratoUC'!$O$3:$O$3832)</f>
        <v>18489945.989999998</v>
      </c>
      <c r="M50" s="28">
        <f t="shared" si="0"/>
        <v>2.9258397009121672E-3</v>
      </c>
      <c r="N50" s="29">
        <f t="shared" si="6"/>
        <v>8.1684914298648909E-6</v>
      </c>
      <c r="O50" s="24">
        <f t="shared" si="7"/>
        <v>9.0337159668138784E-3</v>
      </c>
      <c r="P50" s="20">
        <f t="shared" si="8"/>
        <v>24.959596029633047</v>
      </c>
      <c r="Q50" s="3">
        <f t="shared" si="9"/>
        <v>411</v>
      </c>
      <c r="R50" s="3">
        <f t="shared" si="10"/>
        <v>1</v>
      </c>
      <c r="S50" s="3">
        <f t="shared" si="11"/>
        <v>411</v>
      </c>
      <c r="T50" s="18"/>
    </row>
    <row r="51" spans="1:20" x14ac:dyDescent="0.25">
      <c r="A51">
        <f t="shared" si="1"/>
        <v>50</v>
      </c>
      <c r="B51" s="23" t="s">
        <v>11</v>
      </c>
      <c r="C51" s="23">
        <f t="shared" si="2"/>
        <v>20</v>
      </c>
      <c r="D51" s="23">
        <f t="shared" si="3"/>
        <v>14</v>
      </c>
      <c r="E51" s="34" t="str">
        <f t="shared" si="4"/>
        <v>20_14</v>
      </c>
      <c r="F51" s="23" t="s">
        <v>997</v>
      </c>
      <c r="G51" s="24">
        <f>AVERAGEIF('1. TipoContratoUC'!$C$3:$C$3832,'2. UnidadCompradora'!F51,'1. TipoContratoUC'!$S$3:$S$3832)</f>
        <v>26.937045206648271</v>
      </c>
      <c r="H51" s="24">
        <f>SUMPRODUCT(('1. TipoContratoUC'!$C$3:$C$3832='2. UnidadCompradora'!F51)*'1. TipoContratoUC'!$N$3:$N$3832*'1. TipoContratoUC'!$S$3:$S$3832)</f>
        <v>27.585554596532422</v>
      </c>
      <c r="I51" s="24">
        <f>SUMPRODUCT(('1. TipoContratoUC'!$C$3:$C$3832='2. UnidadCompradora'!F51)*'1. TipoContratoUC'!$P$3:$P$3832*'1. TipoContratoUC'!$S$3:$S$3832)</f>
        <v>27.388949671689058</v>
      </c>
      <c r="J51" s="24" t="e">
        <f>AVERAGEIF('1. TipoContratoUC'!$C$3:$C$3832,'2. UnidadCompradora'!F51,'1. TipoContratoUC'!#REF!)</f>
        <v>#REF!</v>
      </c>
      <c r="K51" s="24">
        <f t="shared" si="5"/>
        <v>23.646064490370382</v>
      </c>
      <c r="L51" s="25">
        <f>SUMIF('1. TipoContratoUC'!$C$3:$C$3832,'2. UnidadCompradora'!F51,'1. TipoContratoUC'!$O$3:$O$3832)</f>
        <v>86819143.928196296</v>
      </c>
      <c r="M51" s="28">
        <f t="shared" si="0"/>
        <v>1.373821742052175E-2</v>
      </c>
      <c r="N51" s="29">
        <f t="shared" si="6"/>
        <v>3.8354975915517966E-5</v>
      </c>
      <c r="O51" s="24">
        <f t="shared" si="7"/>
        <v>4.2725502700692093E-2</v>
      </c>
      <c r="P51" s="20">
        <f t="shared" si="8"/>
        <v>11.844394996535536</v>
      </c>
      <c r="Q51" s="3">
        <f t="shared" si="9"/>
        <v>1359</v>
      </c>
      <c r="R51" s="3">
        <f t="shared" si="10"/>
        <v>0</v>
      </c>
      <c r="S51" s="3" t="str">
        <f t="shared" si="11"/>
        <v/>
      </c>
      <c r="T51" s="18"/>
    </row>
    <row r="52" spans="1:20" x14ac:dyDescent="0.25">
      <c r="A52">
        <f t="shared" si="1"/>
        <v>51</v>
      </c>
      <c r="B52" s="23" t="s">
        <v>11</v>
      </c>
      <c r="C52" s="23">
        <f t="shared" si="2"/>
        <v>20</v>
      </c>
      <c r="D52" s="23">
        <f t="shared" si="3"/>
        <v>15</v>
      </c>
      <c r="E52" s="34" t="str">
        <f t="shared" si="4"/>
        <v>20_15</v>
      </c>
      <c r="F52" s="23" t="s">
        <v>1200</v>
      </c>
      <c r="G52" s="24">
        <f>AVERAGEIF('1. TipoContratoUC'!$C$3:$C$3832,'2. UnidadCompradora'!F52,'1. TipoContratoUC'!$S$3:$S$3832)</f>
        <v>29.052595645029687</v>
      </c>
      <c r="H52" s="24">
        <f>SUMPRODUCT(('1. TipoContratoUC'!$C$3:$C$3832='2. UnidadCompradora'!F52)*'1. TipoContratoUC'!$N$3:$N$3832*'1. TipoContratoUC'!$S$3:$S$3832)</f>
        <v>28.204678591209621</v>
      </c>
      <c r="I52" s="24">
        <f>SUMPRODUCT(('1. TipoContratoUC'!$C$3:$C$3832='2. UnidadCompradora'!F52)*'1. TipoContratoUC'!$P$3:$P$3832*'1. TipoContratoUC'!$S$3:$S$3832)</f>
        <v>30.802262530632081</v>
      </c>
      <c r="J52" s="24" t="e">
        <f>AVERAGEIF('1. TipoContratoUC'!$C$3:$C$3832,'2. UnidadCompradora'!F52,'1. TipoContratoUC'!#REF!)</f>
        <v>#REF!</v>
      </c>
      <c r="K52" s="24">
        <f t="shared" si="5"/>
        <v>28.365686301666244</v>
      </c>
      <c r="L52" s="25">
        <f>SUMIF('1. TipoContratoUC'!$C$3:$C$3832,'2. UnidadCompradora'!F52,'1. TipoContratoUC'!$O$3:$O$3832)</f>
        <v>41166705.5</v>
      </c>
      <c r="M52" s="28">
        <f t="shared" si="0"/>
        <v>6.5141986554639623E-3</v>
      </c>
      <c r="N52" s="29">
        <f t="shared" si="6"/>
        <v>1.8186634036377835E-5</v>
      </c>
      <c r="O52" s="24">
        <f t="shared" si="7"/>
        <v>2.0215181113198602E-2</v>
      </c>
      <c r="P52" s="20">
        <f t="shared" si="8"/>
        <v>14.192950741389721</v>
      </c>
      <c r="Q52" s="3">
        <f t="shared" si="9"/>
        <v>1236</v>
      </c>
      <c r="R52" s="3">
        <f t="shared" si="10"/>
        <v>0</v>
      </c>
      <c r="S52" s="3" t="str">
        <f t="shared" si="11"/>
        <v/>
      </c>
      <c r="T52" s="18"/>
    </row>
    <row r="53" spans="1:20" x14ac:dyDescent="0.25">
      <c r="A53">
        <f t="shared" si="1"/>
        <v>52</v>
      </c>
      <c r="B53" s="23" t="s">
        <v>11</v>
      </c>
      <c r="C53" s="23">
        <f t="shared" si="2"/>
        <v>20</v>
      </c>
      <c r="D53" s="23">
        <f t="shared" si="3"/>
        <v>16</v>
      </c>
      <c r="E53" s="34" t="str">
        <f t="shared" si="4"/>
        <v>20_16</v>
      </c>
      <c r="F53" s="23" t="s">
        <v>1781</v>
      </c>
      <c r="G53" s="24">
        <f>AVERAGEIF('1. TipoContratoUC'!$C$3:$C$3832,'2. UnidadCompradora'!F53,'1. TipoContratoUC'!$S$3:$S$3832)</f>
        <v>31.890403657989054</v>
      </c>
      <c r="H53" s="24">
        <f>SUMPRODUCT(('1. TipoContratoUC'!$C$3:$C$3832='2. UnidadCompradora'!F53)*'1. TipoContratoUC'!$N$3:$N$3832*'1. TipoContratoUC'!$S$3:$S$3832)</f>
        <v>32.675864385496993</v>
      </c>
      <c r="I53" s="24">
        <f>SUMPRODUCT(('1. TipoContratoUC'!$C$3:$C$3832='2. UnidadCompradora'!F53)*'1. TipoContratoUC'!$P$3:$P$3832*'1. TipoContratoUC'!$S$3:$S$3832)</f>
        <v>33.883643033778995</v>
      </c>
      <c r="J53" s="24" t="e">
        <f>AVERAGEIF('1. TipoContratoUC'!$C$3:$C$3832,'2. UnidadCompradora'!F53,'1. TipoContratoUC'!#REF!)</f>
        <v>#REF!</v>
      </c>
      <c r="K53" s="24">
        <f t="shared" si="5"/>
        <v>32.626341926435842</v>
      </c>
      <c r="L53" s="25">
        <f>SUMIF('1. TipoContratoUC'!$C$3:$C$3832,'2. UnidadCompradora'!F53,'1. TipoContratoUC'!$O$3:$O$3832)</f>
        <v>60676150.619999982</v>
      </c>
      <c r="M53" s="28">
        <f t="shared" si="0"/>
        <v>9.6013633830264299E-3</v>
      </c>
      <c r="N53" s="29">
        <f t="shared" si="6"/>
        <v>2.6805519962292825E-5</v>
      </c>
      <c r="O53" s="24">
        <f t="shared" si="7"/>
        <v>2.9834905683562726E-2</v>
      </c>
      <c r="P53" s="20">
        <f t="shared" si="8"/>
        <v>16.328088416059703</v>
      </c>
      <c r="Q53" s="3">
        <f t="shared" si="9"/>
        <v>1097</v>
      </c>
      <c r="R53" s="3">
        <f t="shared" si="10"/>
        <v>0</v>
      </c>
      <c r="S53" s="3" t="str">
        <f t="shared" si="11"/>
        <v/>
      </c>
      <c r="T53" s="18"/>
    </row>
    <row r="54" spans="1:20" x14ac:dyDescent="0.25">
      <c r="A54">
        <f t="shared" si="1"/>
        <v>53</v>
      </c>
      <c r="B54" s="23" t="s">
        <v>11</v>
      </c>
      <c r="C54" s="23">
        <f t="shared" si="2"/>
        <v>20</v>
      </c>
      <c r="D54" s="23">
        <f t="shared" si="3"/>
        <v>17</v>
      </c>
      <c r="E54" s="34" t="str">
        <f t="shared" si="4"/>
        <v>20_17</v>
      </c>
      <c r="F54" s="23" t="s">
        <v>1211</v>
      </c>
      <c r="G54" s="24">
        <f>AVERAGEIF('1. TipoContratoUC'!$C$3:$C$3832,'2. UnidadCompradora'!F54,'1. TipoContratoUC'!$S$3:$S$3832)</f>
        <v>29.575075532506315</v>
      </c>
      <c r="H54" s="24">
        <f>SUMPRODUCT(('1. TipoContratoUC'!$C$3:$C$3832='2. UnidadCompradora'!F54)*'1. TipoContratoUC'!$N$3:$N$3832*'1. TipoContratoUC'!$S$3:$S$3832)</f>
        <v>26.162395551420737</v>
      </c>
      <c r="I54" s="24">
        <f>SUMPRODUCT(('1. TipoContratoUC'!$C$3:$C$3832='2. UnidadCompradora'!F54)*'1. TipoContratoUC'!$P$3:$P$3832*'1. TipoContratoUC'!$S$3:$S$3832)</f>
        <v>25.796750156615772</v>
      </c>
      <c r="J54" s="24" t="e">
        <f>AVERAGEIF('1. TipoContratoUC'!$C$3:$C$3832,'2. UnidadCompradora'!F54,'1. TipoContratoUC'!#REF!)</f>
        <v>#REF!</v>
      </c>
      <c r="K54" s="24">
        <f t="shared" si="5"/>
        <v>21.444514304431205</v>
      </c>
      <c r="L54" s="25">
        <f>SUMIF('1. TipoContratoUC'!$C$3:$C$3832,'2. UnidadCompradora'!F54,'1. TipoContratoUC'!$O$3:$O$3832)</f>
        <v>33416610.121999897</v>
      </c>
      <c r="M54" s="28">
        <f t="shared" si="0"/>
        <v>5.2878274829861027E-3</v>
      </c>
      <c r="N54" s="29">
        <f t="shared" si="6"/>
        <v>1.4762795604936894E-5</v>
      </c>
      <c r="O54" s="24">
        <f t="shared" si="7"/>
        <v>1.6393761156257607E-2</v>
      </c>
      <c r="P54" s="20">
        <f t="shared" si="8"/>
        <v>10.730454032793732</v>
      </c>
      <c r="Q54" s="3">
        <f t="shared" si="9"/>
        <v>1409</v>
      </c>
      <c r="R54" s="3">
        <f t="shared" si="10"/>
        <v>0</v>
      </c>
      <c r="S54" s="3" t="str">
        <f t="shared" si="11"/>
        <v/>
      </c>
      <c r="T54" s="18"/>
    </row>
    <row r="55" spans="1:20" x14ac:dyDescent="0.25">
      <c r="A55">
        <f t="shared" si="1"/>
        <v>54</v>
      </c>
      <c r="B55" s="23" t="s">
        <v>11</v>
      </c>
      <c r="C55" s="23">
        <f t="shared" si="2"/>
        <v>20</v>
      </c>
      <c r="D55" s="23">
        <f t="shared" si="3"/>
        <v>18</v>
      </c>
      <c r="E55" s="34" t="str">
        <f t="shared" si="4"/>
        <v>20_18</v>
      </c>
      <c r="F55" s="23" t="s">
        <v>2542</v>
      </c>
      <c r="G55" s="24">
        <f>AVERAGEIF('1. TipoContratoUC'!$C$3:$C$3832,'2. UnidadCompradora'!F55,'1. TipoContratoUC'!$S$3:$S$3832)</f>
        <v>32.207019021783566</v>
      </c>
      <c r="H55" s="24">
        <f>SUMPRODUCT(('1. TipoContratoUC'!$C$3:$C$3832='2. UnidadCompradora'!F55)*'1. TipoContratoUC'!$N$3:$N$3832*'1. TipoContratoUC'!$S$3:$S$3832)</f>
        <v>32.207019021783566</v>
      </c>
      <c r="I55" s="24">
        <f>SUMPRODUCT(('1. TipoContratoUC'!$C$3:$C$3832='2. UnidadCompradora'!F55)*'1. TipoContratoUC'!$P$3:$P$3832*'1. TipoContratoUC'!$S$3:$S$3832)</f>
        <v>32.207019021783566</v>
      </c>
      <c r="J55" s="24" t="e">
        <f>AVERAGEIF('1. TipoContratoUC'!$C$3:$C$3832,'2. UnidadCompradora'!F55,'1. TipoContratoUC'!#REF!)</f>
        <v>#REF!</v>
      </c>
      <c r="K55" s="24">
        <f t="shared" si="5"/>
        <v>30.308057144651617</v>
      </c>
      <c r="L55" s="25">
        <f>SUMIF('1. TipoContratoUC'!$C$3:$C$3832,'2. UnidadCompradora'!F55,'1. TipoContratoUC'!$O$3:$O$3832)</f>
        <v>9789763.2400000002</v>
      </c>
      <c r="M55" s="28">
        <f t="shared" si="0"/>
        <v>1.5491271832602325E-3</v>
      </c>
      <c r="N55" s="29">
        <f t="shared" si="6"/>
        <v>4.3249232404245849E-6</v>
      </c>
      <c r="O55" s="24">
        <f t="shared" si="7"/>
        <v>4.7438265695477645E-3</v>
      </c>
      <c r="P55" s="20">
        <f t="shared" si="8"/>
        <v>15.156400485610583</v>
      </c>
      <c r="Q55" s="3">
        <f t="shared" si="9"/>
        <v>1178</v>
      </c>
      <c r="R55" s="3">
        <f t="shared" si="10"/>
        <v>0</v>
      </c>
      <c r="S55" s="3" t="str">
        <f t="shared" si="11"/>
        <v/>
      </c>
      <c r="T55" s="18"/>
    </row>
    <row r="56" spans="1:20" x14ac:dyDescent="0.25">
      <c r="A56">
        <f t="shared" si="1"/>
        <v>55</v>
      </c>
      <c r="B56" s="23" t="s">
        <v>11</v>
      </c>
      <c r="C56" s="23">
        <f t="shared" si="2"/>
        <v>20</v>
      </c>
      <c r="D56" s="23">
        <f t="shared" si="3"/>
        <v>19</v>
      </c>
      <c r="E56" s="34" t="str">
        <f t="shared" si="4"/>
        <v>20_19</v>
      </c>
      <c r="F56" s="23" t="s">
        <v>1330</v>
      </c>
      <c r="G56" s="24">
        <f>AVERAGEIF('1. TipoContratoUC'!$C$3:$C$3832,'2. UnidadCompradora'!F56,'1. TipoContratoUC'!$S$3:$S$3832)</f>
        <v>51.5580833876108</v>
      </c>
      <c r="H56" s="24">
        <f>SUMPRODUCT(('1. TipoContratoUC'!$C$3:$C$3832='2. UnidadCompradora'!F56)*'1. TipoContratoUC'!$N$3:$N$3832*'1. TipoContratoUC'!$S$3:$S$3832)</f>
        <v>50.095459811951478</v>
      </c>
      <c r="I56" s="24">
        <f>SUMPRODUCT(('1. TipoContratoUC'!$C$3:$C$3832='2. UnidadCompradora'!F56)*'1. TipoContratoUC'!$P$3:$P$3832*'1. TipoContratoUC'!$S$3:$S$3832)</f>
        <v>54.882941674946423</v>
      </c>
      <c r="J56" s="24" t="e">
        <f>AVERAGEIF('1. TipoContratoUC'!$C$3:$C$3832,'2. UnidadCompradora'!F56,'1. TipoContratoUC'!#REF!)</f>
        <v>#REF!</v>
      </c>
      <c r="K56" s="24">
        <f t="shared" si="5"/>
        <v>61.662282077395133</v>
      </c>
      <c r="L56" s="25">
        <f>SUMIF('1. TipoContratoUC'!$C$3:$C$3832,'2. UnidadCompradora'!F56,'1. TipoContratoUC'!$O$3:$O$3832)</f>
        <v>7001745.6699999999</v>
      </c>
      <c r="M56" s="28">
        <f t="shared" si="0"/>
        <v>1.1079526932125919E-3</v>
      </c>
      <c r="N56" s="29">
        <f t="shared" si="6"/>
        <v>3.0932323723617656E-6</v>
      </c>
      <c r="O56" s="24">
        <f t="shared" si="7"/>
        <v>3.3691098128296776E-3</v>
      </c>
      <c r="P56" s="20">
        <f t="shared" si="8"/>
        <v>30.832825593603982</v>
      </c>
      <c r="Q56" s="3">
        <f t="shared" si="9"/>
        <v>114</v>
      </c>
      <c r="R56" s="3">
        <f t="shared" si="10"/>
        <v>1</v>
      </c>
      <c r="S56" s="3">
        <f t="shared" si="11"/>
        <v>114</v>
      </c>
      <c r="T56" s="18"/>
    </row>
    <row r="57" spans="1:20" x14ac:dyDescent="0.25">
      <c r="A57">
        <f t="shared" si="1"/>
        <v>56</v>
      </c>
      <c r="B57" s="23" t="s">
        <v>11</v>
      </c>
      <c r="C57" s="23">
        <f t="shared" si="2"/>
        <v>20</v>
      </c>
      <c r="D57" s="23">
        <f t="shared" si="3"/>
        <v>20</v>
      </c>
      <c r="E57" s="34" t="str">
        <f t="shared" si="4"/>
        <v>20_20</v>
      </c>
      <c r="F57" s="23" t="s">
        <v>2911</v>
      </c>
      <c r="G57" s="24">
        <f>AVERAGEIF('1. TipoContratoUC'!$C$3:$C$3832,'2. UnidadCompradora'!F57,'1. TipoContratoUC'!$S$3:$S$3832)</f>
        <v>29.526188605814401</v>
      </c>
      <c r="H57" s="24">
        <f>SUMPRODUCT(('1. TipoContratoUC'!$C$3:$C$3832='2. UnidadCompradora'!F57)*'1. TipoContratoUC'!$N$3:$N$3832*'1. TipoContratoUC'!$S$3:$S$3832)</f>
        <v>29.526188605814401</v>
      </c>
      <c r="I57" s="24">
        <f>SUMPRODUCT(('1. TipoContratoUC'!$C$3:$C$3832='2. UnidadCompradora'!F57)*'1. TipoContratoUC'!$P$3:$P$3832*'1. TipoContratoUC'!$S$3:$S$3832)</f>
        <v>29.526188605814401</v>
      </c>
      <c r="J57" s="24" t="e">
        <f>AVERAGEIF('1. TipoContratoUC'!$C$3:$C$3832,'2. UnidadCompradora'!F57,'1. TipoContratoUC'!#REF!)</f>
        <v>#REF!</v>
      </c>
      <c r="K57" s="24">
        <f t="shared" si="5"/>
        <v>26.601246129527905</v>
      </c>
      <c r="L57" s="25">
        <f>SUMIF('1. TipoContratoUC'!$C$3:$C$3832,'2. UnidadCompradora'!F57,'1. TipoContratoUC'!$O$3:$O$3832)</f>
        <v>2456805</v>
      </c>
      <c r="M57" s="28">
        <f t="shared" si="0"/>
        <v>3.8876358050408331E-4</v>
      </c>
      <c r="N57" s="29">
        <f t="shared" si="6"/>
        <v>1.0853677235294734E-6</v>
      </c>
      <c r="O57" s="24">
        <f t="shared" si="7"/>
        <v>1.1280887502046933E-3</v>
      </c>
      <c r="P57" s="20">
        <f t="shared" si="8"/>
        <v>13.301187109139054</v>
      </c>
      <c r="Q57" s="3">
        <f t="shared" si="9"/>
        <v>1288</v>
      </c>
      <c r="R57" s="3">
        <f t="shared" si="10"/>
        <v>0</v>
      </c>
      <c r="S57" s="3" t="str">
        <f t="shared" si="11"/>
        <v/>
      </c>
      <c r="T57" s="18"/>
    </row>
    <row r="58" spans="1:20" x14ac:dyDescent="0.25">
      <c r="A58">
        <f t="shared" si="1"/>
        <v>57</v>
      </c>
      <c r="B58" s="23" t="s">
        <v>11</v>
      </c>
      <c r="C58" s="23">
        <f t="shared" si="2"/>
        <v>20</v>
      </c>
      <c r="D58" s="23">
        <f t="shared" si="3"/>
        <v>21</v>
      </c>
      <c r="E58" s="34" t="str">
        <f t="shared" si="4"/>
        <v>20_21</v>
      </c>
      <c r="F58" s="23" t="s">
        <v>2926</v>
      </c>
      <c r="G58" s="24">
        <f>AVERAGEIF('1. TipoContratoUC'!$C$3:$C$3832,'2. UnidadCompradora'!F58,'1. TipoContratoUC'!$S$3:$S$3832)</f>
        <v>41.1396990363329</v>
      </c>
      <c r="H58" s="24">
        <f>SUMPRODUCT(('1. TipoContratoUC'!$C$3:$C$3832='2. UnidadCompradora'!F58)*'1. TipoContratoUC'!$N$3:$N$3832*'1. TipoContratoUC'!$S$3:$S$3832)</f>
        <v>41.1396990363329</v>
      </c>
      <c r="I58" s="24">
        <f>SUMPRODUCT(('1. TipoContratoUC'!$C$3:$C$3832='2. UnidadCompradora'!F58)*'1. TipoContratoUC'!$P$3:$P$3832*'1. TipoContratoUC'!$S$3:$S$3832)</f>
        <v>41.1396990363329</v>
      </c>
      <c r="J58" s="24" t="e">
        <f>AVERAGEIF('1. TipoContratoUC'!$C$3:$C$3832,'2. UnidadCompradora'!F58,'1. TipoContratoUC'!#REF!)</f>
        <v>#REF!</v>
      </c>
      <c r="K58" s="24">
        <f t="shared" si="5"/>
        <v>42.659363096444366</v>
      </c>
      <c r="L58" s="25">
        <f>SUMIF('1. TipoContratoUC'!$C$3:$C$3832,'2. UnidadCompradora'!F58,'1. TipoContratoUC'!$O$3:$O$3832)</f>
        <v>3269998.3689999902</v>
      </c>
      <c r="M58" s="28">
        <f t="shared" si="0"/>
        <v>5.1744288788688924E-4</v>
      </c>
      <c r="N58" s="29">
        <f t="shared" si="6"/>
        <v>1.4446204260031261E-6</v>
      </c>
      <c r="O58" s="24">
        <f t="shared" si="7"/>
        <v>1.5290584438125857E-3</v>
      </c>
      <c r="P58" s="20">
        <f t="shared" si="8"/>
        <v>21.33044607744409</v>
      </c>
      <c r="Q58" s="3">
        <f t="shared" si="9"/>
        <v>669</v>
      </c>
      <c r="R58" s="3">
        <f t="shared" si="10"/>
        <v>0</v>
      </c>
      <c r="S58" s="3" t="str">
        <f t="shared" si="11"/>
        <v/>
      </c>
      <c r="T58" s="18"/>
    </row>
    <row r="59" spans="1:20" x14ac:dyDescent="0.25">
      <c r="A59">
        <f t="shared" si="1"/>
        <v>58</v>
      </c>
      <c r="B59" s="23" t="s">
        <v>11</v>
      </c>
      <c r="C59" s="23">
        <f t="shared" si="2"/>
        <v>20</v>
      </c>
      <c r="D59" s="23">
        <f t="shared" si="3"/>
        <v>22</v>
      </c>
      <c r="E59" s="34" t="str">
        <f t="shared" si="4"/>
        <v>20_22</v>
      </c>
      <c r="F59" s="23" t="s">
        <v>1389</v>
      </c>
      <c r="G59" s="24">
        <f>AVERAGEIF('1. TipoContratoUC'!$C$3:$C$3832,'2. UnidadCompradora'!F59,'1. TipoContratoUC'!$S$3:$S$3832)</f>
        <v>46.360116134734028</v>
      </c>
      <c r="H59" s="24">
        <f>SUMPRODUCT(('1. TipoContratoUC'!$C$3:$C$3832='2. UnidadCompradora'!F59)*'1. TipoContratoUC'!$N$3:$N$3832*'1. TipoContratoUC'!$S$3:$S$3832)</f>
        <v>47.588237608576996</v>
      </c>
      <c r="I59" s="24">
        <f>SUMPRODUCT(('1. TipoContratoUC'!$C$3:$C$3832='2. UnidadCompradora'!F59)*'1. TipoContratoUC'!$P$3:$P$3832*'1. TipoContratoUC'!$S$3:$S$3832)</f>
        <v>47.405971953527384</v>
      </c>
      <c r="J59" s="24" t="e">
        <f>AVERAGEIF('1. TipoContratoUC'!$C$3:$C$3832,'2. UnidadCompradora'!F59,'1. TipoContratoUC'!#REF!)</f>
        <v>#REF!</v>
      </c>
      <c r="K59" s="24">
        <f t="shared" si="5"/>
        <v>51.32380129994435</v>
      </c>
      <c r="L59" s="25">
        <f>SUMIF('1. TipoContratoUC'!$C$3:$C$3832,'2. UnidadCompradora'!F59,'1. TipoContratoUC'!$O$3:$O$3832)</f>
        <v>8369949.4699999895</v>
      </c>
      <c r="M59" s="28">
        <f t="shared" si="0"/>
        <v>1.3244565704626336E-3</v>
      </c>
      <c r="N59" s="29">
        <f t="shared" si="6"/>
        <v>3.6976776758068347E-6</v>
      </c>
      <c r="O59" s="24">
        <f t="shared" si="7"/>
        <v>4.0437442594358905E-3</v>
      </c>
      <c r="P59" s="20">
        <f t="shared" si="8"/>
        <v>25.663922522101892</v>
      </c>
      <c r="Q59" s="3">
        <f t="shared" si="9"/>
        <v>361</v>
      </c>
      <c r="R59" s="3">
        <f t="shared" si="10"/>
        <v>1</v>
      </c>
      <c r="S59" s="3">
        <f t="shared" si="11"/>
        <v>361</v>
      </c>
      <c r="T59" s="18"/>
    </row>
    <row r="60" spans="1:20" x14ac:dyDescent="0.25">
      <c r="A60">
        <f t="shared" si="1"/>
        <v>59</v>
      </c>
      <c r="B60" s="23" t="s">
        <v>11</v>
      </c>
      <c r="C60" s="23">
        <f t="shared" si="2"/>
        <v>20</v>
      </c>
      <c r="D60" s="23">
        <f t="shared" si="3"/>
        <v>23</v>
      </c>
      <c r="E60" s="34" t="str">
        <f t="shared" si="4"/>
        <v>20_23</v>
      </c>
      <c r="F60" s="23" t="s">
        <v>1175</v>
      </c>
      <c r="G60" s="24">
        <f>AVERAGEIF('1. TipoContratoUC'!$C$3:$C$3832,'2. UnidadCompradora'!F60,'1. TipoContratoUC'!$S$3:$S$3832)</f>
        <v>46.421832148380489</v>
      </c>
      <c r="H60" s="24">
        <f>SUMPRODUCT(('1. TipoContratoUC'!$C$3:$C$3832='2. UnidadCompradora'!F60)*'1. TipoContratoUC'!$N$3:$N$3832*'1. TipoContratoUC'!$S$3:$S$3832)</f>
        <v>46.637479327119742</v>
      </c>
      <c r="I60" s="24">
        <f>SUMPRODUCT(('1. TipoContratoUC'!$C$3:$C$3832='2. UnidadCompradora'!F60)*'1. TipoContratoUC'!$P$3:$P$3832*'1. TipoContratoUC'!$S$3:$S$3832)</f>
        <v>46.83783348899707</v>
      </c>
      <c r="J60" s="24" t="e">
        <f>AVERAGEIF('1. TipoContratoUC'!$C$3:$C$3832,'2. UnidadCompradora'!F60,'1. TipoContratoUC'!#REF!)</f>
        <v>#REF!</v>
      </c>
      <c r="K60" s="24">
        <f t="shared" si="5"/>
        <v>50.538230565633235</v>
      </c>
      <c r="L60" s="25">
        <f>SUMIF('1. TipoContratoUC'!$C$3:$C$3832,'2. UnidadCompradora'!F60,'1. TipoContratoUC'!$O$3:$O$3832)</f>
        <v>4284924.67</v>
      </c>
      <c r="M60" s="28">
        <f t="shared" si="0"/>
        <v>6.7804431238925253E-4</v>
      </c>
      <c r="N60" s="29">
        <f t="shared" si="6"/>
        <v>1.8929947368933147E-6</v>
      </c>
      <c r="O60" s="24">
        <f t="shared" si="7"/>
        <v>2.0294986877449858E-3</v>
      </c>
      <c r="P60" s="20">
        <f t="shared" si="8"/>
        <v>25.270130032160491</v>
      </c>
      <c r="Q60" s="3">
        <f t="shared" si="9"/>
        <v>395</v>
      </c>
      <c r="R60" s="3">
        <f t="shared" si="10"/>
        <v>1</v>
      </c>
      <c r="S60" s="3">
        <f t="shared" si="11"/>
        <v>395</v>
      </c>
      <c r="T60" s="18"/>
    </row>
    <row r="61" spans="1:20" x14ac:dyDescent="0.25">
      <c r="A61">
        <f t="shared" si="1"/>
        <v>60</v>
      </c>
      <c r="B61" s="23" t="s">
        <v>11</v>
      </c>
      <c r="C61" s="23">
        <f t="shared" si="2"/>
        <v>20</v>
      </c>
      <c r="D61" s="23">
        <f t="shared" si="3"/>
        <v>24</v>
      </c>
      <c r="E61" s="34" t="str">
        <f t="shared" si="4"/>
        <v>20_24</v>
      </c>
      <c r="F61" s="23" t="s">
        <v>1105</v>
      </c>
      <c r="G61" s="24">
        <f>AVERAGEIF('1. TipoContratoUC'!$C$3:$C$3832,'2. UnidadCompradora'!F61,'1. TipoContratoUC'!$S$3:$S$3832)</f>
        <v>32.974853086544577</v>
      </c>
      <c r="H61" s="24">
        <f>SUMPRODUCT(('1. TipoContratoUC'!$C$3:$C$3832='2. UnidadCompradora'!F61)*'1. TipoContratoUC'!$N$3:$N$3832*'1. TipoContratoUC'!$S$3:$S$3832)</f>
        <v>32.884091436354481</v>
      </c>
      <c r="I61" s="24">
        <f>SUMPRODUCT(('1. TipoContratoUC'!$C$3:$C$3832='2. UnidadCompradora'!F61)*'1. TipoContratoUC'!$P$3:$P$3832*'1. TipoContratoUC'!$S$3:$S$3832)</f>
        <v>33.09155277835071</v>
      </c>
      <c r="J61" s="24" t="e">
        <f>AVERAGEIF('1. TipoContratoUC'!$C$3:$C$3832,'2. UnidadCompradora'!F61,'1. TipoContratoUC'!#REF!)</f>
        <v>#REF!</v>
      </c>
      <c r="K61" s="24">
        <f t="shared" si="5"/>
        <v>31.531110812112534</v>
      </c>
      <c r="L61" s="25">
        <f>SUMIF('1. TipoContratoUC'!$C$3:$C$3832,'2. UnidadCompradora'!F61,'1. TipoContratoUC'!$O$3:$O$3832)</f>
        <v>47504274.257399999</v>
      </c>
      <c r="M61" s="28">
        <f t="shared" si="0"/>
        <v>7.5170523299792928E-3</v>
      </c>
      <c r="N61" s="29">
        <f t="shared" si="6"/>
        <v>2.0986446221280892E-5</v>
      </c>
      <c r="O61" s="24">
        <f t="shared" si="7"/>
        <v>2.3340111910406882E-2</v>
      </c>
      <c r="P61" s="20">
        <f t="shared" si="8"/>
        <v>15.77722546201147</v>
      </c>
      <c r="Q61" s="3">
        <f t="shared" si="9"/>
        <v>1133</v>
      </c>
      <c r="R61" s="3">
        <f t="shared" si="10"/>
        <v>0</v>
      </c>
      <c r="S61" s="3" t="str">
        <f t="shared" si="11"/>
        <v/>
      </c>
      <c r="T61" s="18"/>
    </row>
    <row r="62" spans="1:20" x14ac:dyDescent="0.25">
      <c r="A62">
        <f t="shared" si="1"/>
        <v>61</v>
      </c>
      <c r="B62" s="23" t="s">
        <v>11</v>
      </c>
      <c r="C62" s="23">
        <f t="shared" si="2"/>
        <v>20</v>
      </c>
      <c r="D62" s="23">
        <f t="shared" si="3"/>
        <v>25</v>
      </c>
      <c r="E62" s="34" t="str">
        <f t="shared" si="4"/>
        <v>20_25</v>
      </c>
      <c r="F62" s="23" t="s">
        <v>2970</v>
      </c>
      <c r="G62" s="24">
        <f>AVERAGEIF('1. TipoContratoUC'!$C$3:$C$3832,'2. UnidadCompradora'!F62,'1. TipoContratoUC'!$S$3:$S$3832)</f>
        <v>38.785826480768563</v>
      </c>
      <c r="H62" s="24">
        <f>SUMPRODUCT(('1. TipoContratoUC'!$C$3:$C$3832='2. UnidadCompradora'!F62)*'1. TipoContratoUC'!$N$3:$N$3832*'1. TipoContratoUC'!$S$3:$S$3832)</f>
        <v>38.785826480768563</v>
      </c>
      <c r="I62" s="24">
        <f>SUMPRODUCT(('1. TipoContratoUC'!$C$3:$C$3832='2. UnidadCompradora'!F62)*'1. TipoContratoUC'!$P$3:$P$3832*'1. TipoContratoUC'!$S$3:$S$3832)</f>
        <v>38.785826480768563</v>
      </c>
      <c r="J62" s="24" t="e">
        <f>AVERAGEIF('1. TipoContratoUC'!$C$3:$C$3832,'2. UnidadCompradora'!F62,'1. TipoContratoUC'!#REF!)</f>
        <v>#REF!</v>
      </c>
      <c r="K62" s="24">
        <f t="shared" si="5"/>
        <v>39.404639983341767</v>
      </c>
      <c r="L62" s="25">
        <f>SUMIF('1. TipoContratoUC'!$C$3:$C$3832,'2. UnidadCompradora'!F62,'1. TipoContratoUC'!$O$3:$O$3832)</f>
        <v>2168929.64</v>
      </c>
      <c r="M62" s="28">
        <f t="shared" si="0"/>
        <v>3.4321032915019E-4</v>
      </c>
      <c r="N62" s="29">
        <f t="shared" si="6"/>
        <v>9.5819009887329294E-7</v>
      </c>
      <c r="O62" s="24">
        <f t="shared" si="7"/>
        <v>9.8614305893767189E-4</v>
      </c>
      <c r="P62" s="20">
        <f t="shared" si="8"/>
        <v>19.702813063200352</v>
      </c>
      <c r="Q62" s="3">
        <f t="shared" si="9"/>
        <v>817</v>
      </c>
      <c r="R62" s="3">
        <f t="shared" si="10"/>
        <v>0</v>
      </c>
      <c r="S62" s="3" t="str">
        <f t="shared" si="11"/>
        <v/>
      </c>
      <c r="T62" s="18"/>
    </row>
    <row r="63" spans="1:20" x14ac:dyDescent="0.25">
      <c r="A63">
        <f t="shared" si="1"/>
        <v>62</v>
      </c>
      <c r="B63" s="23" t="s">
        <v>11</v>
      </c>
      <c r="C63" s="23">
        <f t="shared" si="2"/>
        <v>20</v>
      </c>
      <c r="D63" s="23">
        <f t="shared" si="3"/>
        <v>26</v>
      </c>
      <c r="E63" s="34" t="str">
        <f t="shared" si="4"/>
        <v>20_26</v>
      </c>
      <c r="F63" s="23" t="s">
        <v>2959</v>
      </c>
      <c r="G63" s="24">
        <f>AVERAGEIF('1. TipoContratoUC'!$C$3:$C$3832,'2. UnidadCompradora'!F63,'1. TipoContratoUC'!$S$3:$S$3832)</f>
        <v>43.188622214908236</v>
      </c>
      <c r="H63" s="24">
        <f>SUMPRODUCT(('1. TipoContratoUC'!$C$3:$C$3832='2. UnidadCompradora'!F63)*'1. TipoContratoUC'!$N$3:$N$3832*'1. TipoContratoUC'!$S$3:$S$3832)</f>
        <v>43.188622214908236</v>
      </c>
      <c r="I63" s="24">
        <f>SUMPRODUCT(('1. TipoContratoUC'!$C$3:$C$3832='2. UnidadCompradora'!F63)*'1. TipoContratoUC'!$P$3:$P$3832*'1. TipoContratoUC'!$S$3:$S$3832)</f>
        <v>43.188622214908236</v>
      </c>
      <c r="J63" s="24" t="e">
        <f>AVERAGEIF('1. TipoContratoUC'!$C$3:$C$3832,'2. UnidadCompradora'!F63,'1. TipoContratoUC'!#REF!)</f>
        <v>#REF!</v>
      </c>
      <c r="K63" s="24">
        <f t="shared" si="5"/>
        <v>45.492429657553068</v>
      </c>
      <c r="L63" s="25">
        <f>SUMIF('1. TipoContratoUC'!$C$3:$C$3832,'2. UnidadCompradora'!F63,'1. TipoContratoUC'!$O$3:$O$3832)</f>
        <v>3339934</v>
      </c>
      <c r="M63" s="28">
        <f t="shared" si="0"/>
        <v>5.2850946676163762E-4</v>
      </c>
      <c r="N63" s="29">
        <f t="shared" si="6"/>
        <v>1.4755166007553257E-6</v>
      </c>
      <c r="O63" s="24">
        <f t="shared" si="7"/>
        <v>1.5635423311674873E-3</v>
      </c>
      <c r="P63" s="20">
        <f t="shared" si="8"/>
        <v>22.746996599942118</v>
      </c>
      <c r="Q63" s="3">
        <f t="shared" si="9"/>
        <v>561</v>
      </c>
      <c r="R63" s="3">
        <f t="shared" si="10"/>
        <v>0</v>
      </c>
      <c r="S63" s="3" t="str">
        <f t="shared" si="11"/>
        <v/>
      </c>
      <c r="T63" s="18"/>
    </row>
    <row r="64" spans="1:20" x14ac:dyDescent="0.25">
      <c r="A64">
        <f t="shared" si="1"/>
        <v>63</v>
      </c>
      <c r="B64" s="23" t="s">
        <v>11</v>
      </c>
      <c r="C64" s="23">
        <f t="shared" si="2"/>
        <v>20</v>
      </c>
      <c r="D64" s="23">
        <f t="shared" si="3"/>
        <v>27</v>
      </c>
      <c r="E64" s="34" t="str">
        <f t="shared" si="4"/>
        <v>20_27</v>
      </c>
      <c r="F64" s="23" t="s">
        <v>2961</v>
      </c>
      <c r="G64" s="24">
        <f>AVERAGEIF('1. TipoContratoUC'!$C$3:$C$3832,'2. UnidadCompradora'!F64,'1. TipoContratoUC'!$S$3:$S$3832)</f>
        <v>28.844527321799532</v>
      </c>
      <c r="H64" s="24">
        <f>SUMPRODUCT(('1. TipoContratoUC'!$C$3:$C$3832='2. UnidadCompradora'!F64)*'1. TipoContratoUC'!$N$3:$N$3832*'1. TipoContratoUC'!$S$3:$S$3832)</f>
        <v>28.844527321799532</v>
      </c>
      <c r="I64" s="24">
        <f>SUMPRODUCT(('1. TipoContratoUC'!$C$3:$C$3832='2. UnidadCompradora'!F64)*'1. TipoContratoUC'!$P$3:$P$3832*'1. TipoContratoUC'!$S$3:$S$3832)</f>
        <v>28.844527321799532</v>
      </c>
      <c r="J64" s="24" t="e">
        <f>AVERAGEIF('1. TipoContratoUC'!$C$3:$C$3832,'2. UnidadCompradora'!F64,'1. TipoContratoUC'!#REF!)</f>
        <v>#REF!</v>
      </c>
      <c r="K64" s="24">
        <f t="shared" si="5"/>
        <v>25.658706257882859</v>
      </c>
      <c r="L64" s="25">
        <f>SUMIF('1. TipoContratoUC'!$C$3:$C$3832,'2. UnidadCompradora'!F64,'1. TipoContratoUC'!$O$3:$O$3832)</f>
        <v>2999323.66</v>
      </c>
      <c r="M64" s="28">
        <f t="shared" si="0"/>
        <v>4.7461145884684046E-4</v>
      </c>
      <c r="N64" s="29">
        <f t="shared" si="6"/>
        <v>1.3250417078206403E-6</v>
      </c>
      <c r="O64" s="24">
        <f t="shared" si="7"/>
        <v>1.3955940560389901E-3</v>
      </c>
      <c r="P64" s="20">
        <f t="shared" si="8"/>
        <v>12.830050925969449</v>
      </c>
      <c r="Q64" s="3">
        <f t="shared" si="9"/>
        <v>1311</v>
      </c>
      <c r="R64" s="3">
        <f t="shared" si="10"/>
        <v>0</v>
      </c>
      <c r="S64" s="3" t="str">
        <f t="shared" si="11"/>
        <v/>
      </c>
      <c r="T64" s="18"/>
    </row>
    <row r="65" spans="1:20" x14ac:dyDescent="0.25">
      <c r="A65">
        <f t="shared" si="1"/>
        <v>64</v>
      </c>
      <c r="B65" s="23" t="s">
        <v>11</v>
      </c>
      <c r="C65" s="23">
        <f t="shared" si="2"/>
        <v>20</v>
      </c>
      <c r="D65" s="23">
        <f t="shared" si="3"/>
        <v>28</v>
      </c>
      <c r="E65" s="34" t="str">
        <f t="shared" si="4"/>
        <v>20_28</v>
      </c>
      <c r="F65" s="23" t="s">
        <v>2565</v>
      </c>
      <c r="G65" s="24">
        <f>AVERAGEIF('1. TipoContratoUC'!$C$3:$C$3832,'2. UnidadCompradora'!F65,'1. TipoContratoUC'!$S$3:$S$3832)</f>
        <v>46.439984887412628</v>
      </c>
      <c r="H65" s="24">
        <f>SUMPRODUCT(('1. TipoContratoUC'!$C$3:$C$3832='2. UnidadCompradora'!F65)*'1. TipoContratoUC'!$N$3:$N$3832*'1. TipoContratoUC'!$S$3:$S$3832)</f>
        <v>55.041901709109567</v>
      </c>
      <c r="I65" s="24">
        <f>SUMPRODUCT(('1. TipoContratoUC'!$C$3:$C$3832='2. UnidadCompradora'!F65)*'1. TipoContratoUC'!$P$3:$P$3832*'1. TipoContratoUC'!$S$3:$S$3832)</f>
        <v>54.77146042754174</v>
      </c>
      <c r="J65" s="24" t="e">
        <f>AVERAGEIF('1. TipoContratoUC'!$C$3:$C$3832,'2. UnidadCompradora'!F65,'1. TipoContratoUC'!#REF!)</f>
        <v>#REF!</v>
      </c>
      <c r="K65" s="24">
        <f t="shared" si="5"/>
        <v>61.50813584218465</v>
      </c>
      <c r="L65" s="25">
        <f>SUMIF('1. TipoContratoUC'!$C$3:$C$3832,'2. UnidadCompradora'!F65,'1. TipoContratoUC'!$O$3:$O$3832)</f>
        <v>9014602.9399999902</v>
      </c>
      <c r="M65" s="28">
        <f t="shared" si="0"/>
        <v>1.4264662094781769E-3</v>
      </c>
      <c r="N65" s="29">
        <f t="shared" si="6"/>
        <v>3.9824727935305758E-6</v>
      </c>
      <c r="O65" s="24">
        <f t="shared" si="7"/>
        <v>4.3616102359711317E-3</v>
      </c>
      <c r="P65" s="20">
        <f t="shared" si="8"/>
        <v>30.756248726210309</v>
      </c>
      <c r="Q65" s="3">
        <f t="shared" si="9"/>
        <v>117</v>
      </c>
      <c r="R65" s="3">
        <f t="shared" si="10"/>
        <v>1</v>
      </c>
      <c r="S65" s="3">
        <f t="shared" si="11"/>
        <v>117</v>
      </c>
      <c r="T65" s="18"/>
    </row>
    <row r="66" spans="1:20" x14ac:dyDescent="0.25">
      <c r="A66">
        <f t="shared" si="1"/>
        <v>65</v>
      </c>
      <c r="B66" s="23" t="s">
        <v>11</v>
      </c>
      <c r="C66" s="23">
        <f t="shared" si="2"/>
        <v>20</v>
      </c>
      <c r="D66" s="23">
        <f t="shared" si="3"/>
        <v>29</v>
      </c>
      <c r="E66" s="34" t="str">
        <f t="shared" si="4"/>
        <v>20_29</v>
      </c>
      <c r="F66" s="23" t="s">
        <v>311</v>
      </c>
      <c r="G66" s="24">
        <f>AVERAGEIF('1. TipoContratoUC'!$C$3:$C$3832,'2. UnidadCompradora'!F66,'1. TipoContratoUC'!$S$3:$S$3832)</f>
        <v>56.820538669966375</v>
      </c>
      <c r="H66" s="24">
        <f>SUMPRODUCT(('1. TipoContratoUC'!$C$3:$C$3832='2. UnidadCompradora'!F66)*'1. TipoContratoUC'!$N$3:$N$3832*'1. TipoContratoUC'!$S$3:$S$3832)</f>
        <v>54.23162177827701</v>
      </c>
      <c r="I66" s="24">
        <f>SUMPRODUCT(('1. TipoContratoUC'!$C$3:$C$3832='2. UnidadCompradora'!F66)*'1. TipoContratoUC'!$P$3:$P$3832*'1. TipoContratoUC'!$S$3:$S$3832)</f>
        <v>54.456248901234822</v>
      </c>
      <c r="J66" s="24" t="e">
        <f>AVERAGEIF('1. TipoContratoUC'!$C$3:$C$3832,'2. UnidadCompradora'!F66,'1. TipoContratoUC'!#REF!)</f>
        <v>#REF!</v>
      </c>
      <c r="K66" s="24">
        <f t="shared" si="5"/>
        <v>61.072289713743125</v>
      </c>
      <c r="L66" s="25">
        <f>SUMIF('1. TipoContratoUC'!$C$3:$C$3832,'2. UnidadCompradora'!F66,'1. TipoContratoUC'!$O$3:$O$3832)</f>
        <v>24873592.399999999</v>
      </c>
      <c r="M66" s="28">
        <f t="shared" ref="M66:M129" si="12">L66/SUMIF($B$2:$B$1538,B66,$L$2:$L$1538)</f>
        <v>3.9359846798680213E-3</v>
      </c>
      <c r="N66" s="29">
        <f t="shared" si="6"/>
        <v>1.0988659807834976E-5</v>
      </c>
      <c r="O66" s="24">
        <f t="shared" si="7"/>
        <v>1.2181366750374133E-2</v>
      </c>
      <c r="P66" s="20">
        <f t="shared" si="8"/>
        <v>30.54223554024675</v>
      </c>
      <c r="Q66" s="3">
        <f t="shared" si="9"/>
        <v>124</v>
      </c>
      <c r="R66" s="3">
        <f t="shared" si="10"/>
        <v>1</v>
      </c>
      <c r="S66" s="3">
        <f t="shared" si="11"/>
        <v>124</v>
      </c>
      <c r="T66" s="18"/>
    </row>
    <row r="67" spans="1:20" x14ac:dyDescent="0.25">
      <c r="A67">
        <f t="shared" ref="A67:A130" si="13">A66+1</f>
        <v>66</v>
      </c>
      <c r="B67" s="23" t="s">
        <v>11</v>
      </c>
      <c r="C67" s="23">
        <f t="shared" ref="C67:C130" si="14">IF(B67&lt;&gt;B66,C66+1,C66)</f>
        <v>20</v>
      </c>
      <c r="D67" s="23">
        <f t="shared" ref="D67:D130" si="15">IF(B67&lt;&gt;B66,1,D66+1)</f>
        <v>30</v>
      </c>
      <c r="E67" s="34" t="str">
        <f t="shared" ref="E67:E130" si="16">CONCATENATE(C67,"_",D67)</f>
        <v>20_30</v>
      </c>
      <c r="F67" s="23" t="s">
        <v>374</v>
      </c>
      <c r="G67" s="24">
        <f>AVERAGEIF('1. TipoContratoUC'!$C$3:$C$3832,'2. UnidadCompradora'!F67,'1. TipoContratoUC'!$S$3:$S$3832)</f>
        <v>56.732017023648368</v>
      </c>
      <c r="H67" s="24">
        <f>SUMPRODUCT(('1. TipoContratoUC'!$C$3:$C$3832='2. UnidadCompradora'!F67)*'1. TipoContratoUC'!$N$3:$N$3832*'1. TipoContratoUC'!$S$3:$S$3832)</f>
        <v>56.926023132900823</v>
      </c>
      <c r="I67" s="24">
        <f>SUMPRODUCT(('1. TipoContratoUC'!$C$3:$C$3832='2. UnidadCompradora'!F67)*'1. TipoContratoUC'!$P$3:$P$3832*'1. TipoContratoUC'!$S$3:$S$3832)</f>
        <v>56.938416215544649</v>
      </c>
      <c r="J67" s="24" t="e">
        <f>AVERAGEIF('1. TipoContratoUC'!$C$3:$C$3832,'2. UnidadCompradora'!F67,'1. TipoContratoUC'!#REF!)</f>
        <v>#REF!</v>
      </c>
      <c r="K67" s="24">
        <f t="shared" ref="K67:K130" si="17">100*((I67-MIN($I$2:$I$1538))/(MAX($I$2:$I$1538)-MIN($I$2:$I$1538)))</f>
        <v>64.504407272263677</v>
      </c>
      <c r="L67" s="25">
        <f>SUMIF('1. TipoContratoUC'!$C$3:$C$3832,'2. UnidadCompradora'!F67,'1. TipoContratoUC'!$O$3:$O$3832)</f>
        <v>4606271.9700000007</v>
      </c>
      <c r="M67" s="28">
        <f t="shared" si="12"/>
        <v>7.2889414659804003E-4</v>
      </c>
      <c r="N67" s="29">
        <f t="shared" ref="N67:N130" si="18">L67/SUM($L$2:$L$1538)</f>
        <v>2.0349596007971829E-6</v>
      </c>
      <c r="O67" s="24">
        <f t="shared" ref="O67:O130" si="19">100*((L67-MIN($L$2:$L$1538))/(MAX($L$2:$L$1538)-MIN($L$2:$L$1538)))</f>
        <v>2.18794873583278E-3</v>
      </c>
      <c r="P67" s="20">
        <f t="shared" ref="P67:P130" si="20">K67*0.5+O67*0.5</f>
        <v>32.253297610499757</v>
      </c>
      <c r="Q67" s="3">
        <f t="shared" ref="Q67:Q130" si="21">_xlfn.RANK.EQ(P67,$P$2:$P$1538)</f>
        <v>79</v>
      </c>
      <c r="R67" s="3">
        <f t="shared" ref="R67:R130" si="22">IF(Q67&lt;=500,1,0)</f>
        <v>1</v>
      </c>
      <c r="S67" s="3">
        <f t="shared" ref="S67:S130" si="23">IF(AND(R67=1,Q67&lt;=500),Q67,"")</f>
        <v>79</v>
      </c>
      <c r="T67" s="18"/>
    </row>
    <row r="68" spans="1:20" x14ac:dyDescent="0.25">
      <c r="A68">
        <f t="shared" si="13"/>
        <v>67</v>
      </c>
      <c r="B68" s="23" t="s">
        <v>11</v>
      </c>
      <c r="C68" s="23">
        <f t="shared" si="14"/>
        <v>20</v>
      </c>
      <c r="D68" s="23">
        <f t="shared" si="15"/>
        <v>31</v>
      </c>
      <c r="E68" s="34" t="str">
        <f t="shared" si="16"/>
        <v>20_31</v>
      </c>
      <c r="F68" s="23" t="s">
        <v>3010</v>
      </c>
      <c r="G68" s="24">
        <f>AVERAGEIF('1. TipoContratoUC'!$C$3:$C$3832,'2. UnidadCompradora'!F68,'1. TipoContratoUC'!$S$3:$S$3832)</f>
        <v>49.779596809366573</v>
      </c>
      <c r="H68" s="24">
        <f>SUMPRODUCT(('1. TipoContratoUC'!$C$3:$C$3832='2. UnidadCompradora'!F68)*'1. TipoContratoUC'!$N$3:$N$3832*'1. TipoContratoUC'!$S$3:$S$3832)</f>
        <v>49.779596809366573</v>
      </c>
      <c r="I68" s="24">
        <f>SUMPRODUCT(('1. TipoContratoUC'!$C$3:$C$3832='2. UnidadCompradora'!F68)*'1. TipoContratoUC'!$P$3:$P$3832*'1. TipoContratoUC'!$S$3:$S$3832)</f>
        <v>49.779596809366573</v>
      </c>
      <c r="J68" s="24" t="e">
        <f>AVERAGEIF('1. TipoContratoUC'!$C$3:$C$3832,'2. UnidadCompradora'!F68,'1. TipoContratoUC'!#REF!)</f>
        <v>#REF!</v>
      </c>
      <c r="K68" s="24">
        <f t="shared" si="17"/>
        <v>54.605836116091169</v>
      </c>
      <c r="L68" s="25">
        <f>SUMIF('1. TipoContratoUC'!$C$3:$C$3832,'2. UnidadCompradora'!F68,'1. TipoContratoUC'!$O$3:$O$3832)</f>
        <v>5328764.42</v>
      </c>
      <c r="M68" s="28">
        <f t="shared" si="12"/>
        <v>8.4322098643643459E-4</v>
      </c>
      <c r="N68" s="29">
        <f t="shared" si="18"/>
        <v>2.3541424361153018E-6</v>
      </c>
      <c r="O68" s="24">
        <f t="shared" si="19"/>
        <v>2.5441955860336929E-3</v>
      </c>
      <c r="P68" s="20">
        <f t="shared" si="20"/>
        <v>27.304190155838601</v>
      </c>
      <c r="Q68" s="3">
        <f t="shared" si="21"/>
        <v>265</v>
      </c>
      <c r="R68" s="3">
        <f t="shared" si="22"/>
        <v>1</v>
      </c>
      <c r="S68" s="3">
        <f t="shared" si="23"/>
        <v>265</v>
      </c>
      <c r="T68" s="18"/>
    </row>
    <row r="69" spans="1:20" x14ac:dyDescent="0.25">
      <c r="A69">
        <f t="shared" si="13"/>
        <v>68</v>
      </c>
      <c r="B69" s="23" t="s">
        <v>11</v>
      </c>
      <c r="C69" s="23">
        <f t="shared" si="14"/>
        <v>20</v>
      </c>
      <c r="D69" s="23">
        <f t="shared" si="15"/>
        <v>32</v>
      </c>
      <c r="E69" s="34" t="str">
        <f t="shared" si="16"/>
        <v>20_32</v>
      </c>
      <c r="F69" s="23" t="s">
        <v>2955</v>
      </c>
      <c r="G69" s="24">
        <f>AVERAGEIF('1. TipoContratoUC'!$C$3:$C$3832,'2. UnidadCompradora'!F69,'1. TipoContratoUC'!$S$3:$S$3832)</f>
        <v>50.417540444893326</v>
      </c>
      <c r="H69" s="24">
        <f>SUMPRODUCT(('1. TipoContratoUC'!$C$3:$C$3832='2. UnidadCompradora'!F69)*'1. TipoContratoUC'!$N$3:$N$3832*'1. TipoContratoUC'!$S$3:$S$3832)</f>
        <v>50.417540444893326</v>
      </c>
      <c r="I69" s="24">
        <f>SUMPRODUCT(('1. TipoContratoUC'!$C$3:$C$3832='2. UnidadCompradora'!F69)*'1. TipoContratoUC'!$P$3:$P$3832*'1. TipoContratoUC'!$S$3:$S$3832)</f>
        <v>50.417540444893326</v>
      </c>
      <c r="J69" s="24" t="e">
        <f>AVERAGEIF('1. TipoContratoUC'!$C$3:$C$3832,'2. UnidadCompradora'!F69,'1. TipoContratoUC'!#REF!)</f>
        <v>#REF!</v>
      </c>
      <c r="K69" s="24">
        <f t="shared" si="17"/>
        <v>55.487927158147535</v>
      </c>
      <c r="L69" s="25">
        <f>SUMIF('1. TipoContratoUC'!$C$3:$C$3832,'2. UnidadCompradora'!F69,'1. TipoContratoUC'!$O$3:$O$3832)</f>
        <v>3844101.14</v>
      </c>
      <c r="M69" s="28">
        <f t="shared" si="12"/>
        <v>6.0828861997847959E-4</v>
      </c>
      <c r="N69" s="29">
        <f t="shared" si="18"/>
        <v>1.6982476441308339E-6</v>
      </c>
      <c r="O69" s="24">
        <f t="shared" si="19"/>
        <v>1.8121372550311246E-3</v>
      </c>
      <c r="P69" s="20">
        <f t="shared" si="20"/>
        <v>27.744869647701282</v>
      </c>
      <c r="Q69" s="3">
        <f t="shared" si="21"/>
        <v>241</v>
      </c>
      <c r="R69" s="3">
        <f t="shared" si="22"/>
        <v>1</v>
      </c>
      <c r="S69" s="3">
        <f t="shared" si="23"/>
        <v>241</v>
      </c>
      <c r="T69" s="18"/>
    </row>
    <row r="70" spans="1:20" x14ac:dyDescent="0.25">
      <c r="A70">
        <f t="shared" si="13"/>
        <v>69</v>
      </c>
      <c r="B70" s="23" t="s">
        <v>11</v>
      </c>
      <c r="C70" s="23">
        <f t="shared" si="14"/>
        <v>20</v>
      </c>
      <c r="D70" s="23">
        <f t="shared" si="15"/>
        <v>33</v>
      </c>
      <c r="E70" s="34" t="str">
        <f t="shared" si="16"/>
        <v>20_33</v>
      </c>
      <c r="F70" s="23" t="s">
        <v>3038</v>
      </c>
      <c r="G70" s="24">
        <f>AVERAGEIF('1. TipoContratoUC'!$C$3:$C$3832,'2. UnidadCompradora'!F70,'1. TipoContratoUC'!$S$3:$S$3832)</f>
        <v>63.728880901521904</v>
      </c>
      <c r="H70" s="24">
        <f>SUMPRODUCT(('1. TipoContratoUC'!$C$3:$C$3832='2. UnidadCompradora'!F70)*'1. TipoContratoUC'!$N$3:$N$3832*'1. TipoContratoUC'!$S$3:$S$3832)</f>
        <v>63.728880901521904</v>
      </c>
      <c r="I70" s="24">
        <f>SUMPRODUCT(('1. TipoContratoUC'!$C$3:$C$3832='2. UnidadCompradora'!F70)*'1. TipoContratoUC'!$P$3:$P$3832*'1. TipoContratoUC'!$S$3:$S$3832)</f>
        <v>63.728880901521904</v>
      </c>
      <c r="J70" s="24" t="e">
        <f>AVERAGEIF('1. TipoContratoUC'!$C$3:$C$3832,'2. UnidadCompradora'!F70,'1. TipoContratoUC'!#REF!)</f>
        <v>#REF!</v>
      </c>
      <c r="K70" s="24">
        <f t="shared" si="17"/>
        <v>73.893650674550798</v>
      </c>
      <c r="L70" s="25">
        <f>SUMIF('1. TipoContratoUC'!$C$3:$C$3832,'2. UnidadCompradora'!F70,'1. TipoContratoUC'!$O$3:$O$3832)</f>
        <v>1930764.33</v>
      </c>
      <c r="M70" s="28">
        <f t="shared" si="12"/>
        <v>3.0552317096406412E-4</v>
      </c>
      <c r="N70" s="29">
        <f t="shared" si="18"/>
        <v>8.5297338841463158E-7</v>
      </c>
      <c r="O70" s="24">
        <f t="shared" si="19"/>
        <v>8.6870841790491905E-4</v>
      </c>
      <c r="P70" s="20">
        <f t="shared" si="20"/>
        <v>36.947259691484355</v>
      </c>
      <c r="Q70" s="3">
        <f t="shared" si="21"/>
        <v>22</v>
      </c>
      <c r="R70" s="3">
        <f t="shared" si="22"/>
        <v>1</v>
      </c>
      <c r="S70" s="3">
        <f t="shared" si="23"/>
        <v>22</v>
      </c>
      <c r="T70" s="18"/>
    </row>
    <row r="71" spans="1:20" x14ac:dyDescent="0.25">
      <c r="A71">
        <f t="shared" si="13"/>
        <v>70</v>
      </c>
      <c r="B71" s="23" t="s">
        <v>11</v>
      </c>
      <c r="C71" s="23">
        <f t="shared" si="14"/>
        <v>20</v>
      </c>
      <c r="D71" s="23">
        <f t="shared" si="15"/>
        <v>34</v>
      </c>
      <c r="E71" s="34" t="str">
        <f t="shared" si="16"/>
        <v>20_34</v>
      </c>
      <c r="F71" s="23" t="s">
        <v>1391</v>
      </c>
      <c r="G71" s="24">
        <f>AVERAGEIF('1. TipoContratoUC'!$C$3:$C$3832,'2. UnidadCompradora'!F71,'1. TipoContratoUC'!$S$3:$S$3832)</f>
        <v>61.536172399829617</v>
      </c>
      <c r="H71" s="24">
        <f>SUMPRODUCT(('1. TipoContratoUC'!$C$3:$C$3832='2. UnidadCompradora'!F71)*'1. TipoContratoUC'!$N$3:$N$3832*'1. TipoContratoUC'!$S$3:$S$3832)</f>
        <v>60.31150683528346</v>
      </c>
      <c r="I71" s="24">
        <f>SUMPRODUCT(('1. TipoContratoUC'!$C$3:$C$3832='2. UnidadCompradora'!F71)*'1. TipoContratoUC'!$P$3:$P$3832*'1. TipoContratoUC'!$S$3:$S$3832)</f>
        <v>63.723045596366916</v>
      </c>
      <c r="J71" s="24" t="e">
        <f>AVERAGEIF('1. TipoContratoUC'!$C$3:$C$3832,'2. UnidadCompradora'!F71,'1. TipoContratoUC'!#REF!)</f>
        <v>#REF!</v>
      </c>
      <c r="K71" s="24">
        <f t="shared" si="17"/>
        <v>73.885582139780283</v>
      </c>
      <c r="L71" s="25">
        <f>SUMIF('1. TipoContratoUC'!$C$3:$C$3832,'2. UnidadCompradora'!F71,'1. TipoContratoUC'!$O$3:$O$3832)</f>
        <v>8321393.5999999996</v>
      </c>
      <c r="M71" s="28">
        <f t="shared" si="12"/>
        <v>1.3167731141542627E-3</v>
      </c>
      <c r="N71" s="29">
        <f t="shared" si="18"/>
        <v>3.6762266554426292E-6</v>
      </c>
      <c r="O71" s="24">
        <f t="shared" si="19"/>
        <v>4.0198023127120709E-3</v>
      </c>
      <c r="P71" s="20">
        <f t="shared" si="20"/>
        <v>36.944800971046497</v>
      </c>
      <c r="Q71" s="3">
        <f t="shared" si="21"/>
        <v>23</v>
      </c>
      <c r="R71" s="3">
        <f t="shared" si="22"/>
        <v>1</v>
      </c>
      <c r="S71" s="3">
        <f t="shared" si="23"/>
        <v>23</v>
      </c>
      <c r="T71" s="18"/>
    </row>
    <row r="72" spans="1:20" x14ac:dyDescent="0.25">
      <c r="A72">
        <f t="shared" si="13"/>
        <v>71</v>
      </c>
      <c r="B72" s="23" t="s">
        <v>11</v>
      </c>
      <c r="C72" s="23">
        <f t="shared" si="14"/>
        <v>20</v>
      </c>
      <c r="D72" s="23">
        <f t="shared" si="15"/>
        <v>35</v>
      </c>
      <c r="E72" s="34" t="str">
        <f t="shared" si="16"/>
        <v>20_35</v>
      </c>
      <c r="F72" s="23" t="s">
        <v>2953</v>
      </c>
      <c r="G72" s="24">
        <f>AVERAGEIF('1. TipoContratoUC'!$C$3:$C$3832,'2. UnidadCompradora'!F72,'1. TipoContratoUC'!$S$3:$S$3832)</f>
        <v>60.410880615677996</v>
      </c>
      <c r="H72" s="24">
        <f>SUMPRODUCT(('1. TipoContratoUC'!$C$3:$C$3832='2. UnidadCompradora'!F72)*'1. TipoContratoUC'!$N$3:$N$3832*'1. TipoContratoUC'!$S$3:$S$3832)</f>
        <v>60.410880615677996</v>
      </c>
      <c r="I72" s="24">
        <f>SUMPRODUCT(('1. TipoContratoUC'!$C$3:$C$3832='2. UnidadCompradora'!F72)*'1. TipoContratoUC'!$P$3:$P$3832*'1. TipoContratoUC'!$S$3:$S$3832)</f>
        <v>60.410880615677996</v>
      </c>
      <c r="J72" s="24" t="e">
        <f>AVERAGEIF('1. TipoContratoUC'!$C$3:$C$3832,'2. UnidadCompradora'!F72,'1. TipoContratoUC'!#REF!)</f>
        <v>#REF!</v>
      </c>
      <c r="K72" s="24">
        <f t="shared" si="17"/>
        <v>69.305818510872712</v>
      </c>
      <c r="L72" s="25">
        <f>SUMIF('1. TipoContratoUC'!$C$3:$C$3832,'2. UnidadCompradora'!F72,'1. TipoContratoUC'!$O$3:$O$3832)</f>
        <v>4038020.47</v>
      </c>
      <c r="M72" s="28">
        <f t="shared" si="12"/>
        <v>6.3897431666981358E-4</v>
      </c>
      <c r="N72" s="29">
        <f t="shared" si="18"/>
        <v>1.7839173581498387E-6</v>
      </c>
      <c r="O72" s="24">
        <f t="shared" si="19"/>
        <v>1.9077550715295138E-3</v>
      </c>
      <c r="P72" s="20">
        <f t="shared" si="20"/>
        <v>34.65386313297212</v>
      </c>
      <c r="Q72" s="3">
        <f t="shared" si="21"/>
        <v>44</v>
      </c>
      <c r="R72" s="3">
        <f t="shared" si="22"/>
        <v>1</v>
      </c>
      <c r="S72" s="3">
        <f t="shared" si="23"/>
        <v>44</v>
      </c>
      <c r="T72" s="18"/>
    </row>
    <row r="73" spans="1:20" x14ac:dyDescent="0.25">
      <c r="A73">
        <f t="shared" si="13"/>
        <v>72</v>
      </c>
      <c r="B73" s="23" t="s">
        <v>11</v>
      </c>
      <c r="C73" s="23">
        <f t="shared" si="14"/>
        <v>20</v>
      </c>
      <c r="D73" s="23">
        <f t="shared" si="15"/>
        <v>36</v>
      </c>
      <c r="E73" s="34" t="str">
        <f t="shared" si="16"/>
        <v>20_36</v>
      </c>
      <c r="F73" s="23" t="s">
        <v>3012</v>
      </c>
      <c r="G73" s="24">
        <f>AVERAGEIF('1. TipoContratoUC'!$C$3:$C$3832,'2. UnidadCompradora'!F73,'1. TipoContratoUC'!$S$3:$S$3832)</f>
        <v>52.46386281163776</v>
      </c>
      <c r="H73" s="24">
        <f>SUMPRODUCT(('1. TipoContratoUC'!$C$3:$C$3832='2. UnidadCompradora'!F73)*'1. TipoContratoUC'!$N$3:$N$3832*'1. TipoContratoUC'!$S$3:$S$3832)</f>
        <v>52.46386281163776</v>
      </c>
      <c r="I73" s="24">
        <f>SUMPRODUCT(('1. TipoContratoUC'!$C$3:$C$3832='2. UnidadCompradora'!F73)*'1. TipoContratoUC'!$P$3:$P$3832*'1. TipoContratoUC'!$S$3:$S$3832)</f>
        <v>52.46386281163776</v>
      </c>
      <c r="J73" s="24" t="e">
        <f>AVERAGEIF('1. TipoContratoUC'!$C$3:$C$3832,'2. UnidadCompradora'!F73,'1. TipoContratoUC'!#REF!)</f>
        <v>#REF!</v>
      </c>
      <c r="K73" s="24">
        <f t="shared" si="17"/>
        <v>58.317397550738583</v>
      </c>
      <c r="L73" s="25">
        <f>SUMIF('1. TipoContratoUC'!$C$3:$C$3832,'2. UnidadCompradora'!F73,'1. TipoContratoUC'!$O$3:$O$3832)</f>
        <v>2906956.85</v>
      </c>
      <c r="M73" s="28">
        <f t="shared" si="12"/>
        <v>4.599953815532252E-4</v>
      </c>
      <c r="N73" s="29">
        <f t="shared" si="18"/>
        <v>1.2842358830606861E-6</v>
      </c>
      <c r="O73" s="24">
        <f t="shared" si="19"/>
        <v>1.3500497944683586E-3</v>
      </c>
      <c r="P73" s="20">
        <f t="shared" si="20"/>
        <v>29.159373800266525</v>
      </c>
      <c r="Q73" s="3">
        <f t="shared" si="21"/>
        <v>176</v>
      </c>
      <c r="R73" s="3">
        <f t="shared" si="22"/>
        <v>1</v>
      </c>
      <c r="S73" s="3">
        <f t="shared" si="23"/>
        <v>176</v>
      </c>
      <c r="T73" s="18"/>
    </row>
    <row r="74" spans="1:20" x14ac:dyDescent="0.25">
      <c r="A74">
        <f t="shared" si="13"/>
        <v>73</v>
      </c>
      <c r="B74" s="23" t="s">
        <v>11</v>
      </c>
      <c r="C74" s="23">
        <f t="shared" si="14"/>
        <v>20</v>
      </c>
      <c r="D74" s="23">
        <f t="shared" si="15"/>
        <v>37</v>
      </c>
      <c r="E74" s="34" t="str">
        <f t="shared" si="16"/>
        <v>20_37</v>
      </c>
      <c r="F74" s="23" t="s">
        <v>2937</v>
      </c>
      <c r="G74" s="24">
        <f>AVERAGEIF('1. TipoContratoUC'!$C$3:$C$3832,'2. UnidadCompradora'!F74,'1. TipoContratoUC'!$S$3:$S$3832)</f>
        <v>33.130224195206942</v>
      </c>
      <c r="H74" s="24">
        <f>SUMPRODUCT(('1. TipoContratoUC'!$C$3:$C$3832='2. UnidadCompradora'!F74)*'1. TipoContratoUC'!$N$3:$N$3832*'1. TipoContratoUC'!$S$3:$S$3832)</f>
        <v>33.130224195206942</v>
      </c>
      <c r="I74" s="24">
        <f>SUMPRODUCT(('1. TipoContratoUC'!$C$3:$C$3832='2. UnidadCompradora'!F74)*'1. TipoContratoUC'!$P$3:$P$3832*'1. TipoContratoUC'!$S$3:$S$3832)</f>
        <v>33.130224195206942</v>
      </c>
      <c r="J74" s="24" t="e">
        <f>AVERAGEIF('1. TipoContratoUC'!$C$3:$C$3832,'2. UnidadCompradora'!F74,'1. TipoContratoUC'!#REF!)</f>
        <v>#REF!</v>
      </c>
      <c r="K74" s="24">
        <f t="shared" si="17"/>
        <v>31.584582166779068</v>
      </c>
      <c r="L74" s="25">
        <f>SUMIF('1. TipoContratoUC'!$C$3:$C$3832,'2. UnidadCompradora'!F74,'1. TipoContratoUC'!$O$3:$O$3832)</f>
        <v>2142600.69</v>
      </c>
      <c r="M74" s="28">
        <f t="shared" si="12"/>
        <v>3.3904404941984386E-4</v>
      </c>
      <c r="N74" s="29">
        <f t="shared" si="18"/>
        <v>9.4655849094168195E-7</v>
      </c>
      <c r="O74" s="24">
        <f t="shared" si="19"/>
        <v>9.7316077032469405E-4</v>
      </c>
      <c r="P74" s="20">
        <f t="shared" si="20"/>
        <v>15.792777663774697</v>
      </c>
      <c r="Q74" s="3">
        <f t="shared" si="21"/>
        <v>1130</v>
      </c>
      <c r="R74" s="3">
        <f t="shared" si="22"/>
        <v>0</v>
      </c>
      <c r="S74" s="3" t="str">
        <f t="shared" si="23"/>
        <v/>
      </c>
      <c r="T74" s="18"/>
    </row>
    <row r="75" spans="1:20" x14ac:dyDescent="0.25">
      <c r="A75">
        <f t="shared" si="13"/>
        <v>74</v>
      </c>
      <c r="B75" s="23" t="s">
        <v>11</v>
      </c>
      <c r="C75" s="23">
        <f t="shared" si="14"/>
        <v>20</v>
      </c>
      <c r="D75" s="23">
        <f t="shared" si="15"/>
        <v>38</v>
      </c>
      <c r="E75" s="34" t="str">
        <f t="shared" si="16"/>
        <v>20_38</v>
      </c>
      <c r="F75" s="23" t="s">
        <v>2573</v>
      </c>
      <c r="G75" s="24">
        <f>AVERAGEIF('1. TipoContratoUC'!$C$3:$C$3832,'2. UnidadCompradora'!F75,'1. TipoContratoUC'!$S$3:$S$3832)</f>
        <v>42.995368681867653</v>
      </c>
      <c r="H75" s="24">
        <f>SUMPRODUCT(('1. TipoContratoUC'!$C$3:$C$3832='2. UnidadCompradora'!F75)*'1. TipoContratoUC'!$N$3:$N$3832*'1. TipoContratoUC'!$S$3:$S$3832)</f>
        <v>37.91641147923724</v>
      </c>
      <c r="I75" s="24">
        <f>SUMPRODUCT(('1. TipoContratoUC'!$C$3:$C$3832='2. UnidadCompradora'!F75)*'1. TipoContratoUC'!$P$3:$P$3832*'1. TipoContratoUC'!$S$3:$S$3832)</f>
        <v>39.592961345822957</v>
      </c>
      <c r="J75" s="24" t="e">
        <f>AVERAGEIF('1. TipoContratoUC'!$C$3:$C$3832,'2. UnidadCompradora'!F75,'1. TipoContratoUC'!#REF!)</f>
        <v>#REF!</v>
      </c>
      <c r="K75" s="24">
        <f t="shared" si="17"/>
        <v>40.520673429788772</v>
      </c>
      <c r="L75" s="25">
        <f>SUMIF('1. TipoContratoUC'!$C$3:$C$3832,'2. UnidadCompradora'!F75,'1. TipoContratoUC'!$O$3:$O$3832)</f>
        <v>7644376.27999999</v>
      </c>
      <c r="M75" s="28">
        <f t="shared" si="12"/>
        <v>1.2096422358849322E-3</v>
      </c>
      <c r="N75" s="29">
        <f t="shared" si="18"/>
        <v>3.3771338306566021E-6</v>
      </c>
      <c r="O75" s="24">
        <f t="shared" si="19"/>
        <v>3.685978356791885E-3</v>
      </c>
      <c r="P75" s="20">
        <f t="shared" si="20"/>
        <v>20.262179704072782</v>
      </c>
      <c r="Q75" s="3">
        <f t="shared" si="21"/>
        <v>765</v>
      </c>
      <c r="R75" s="3">
        <f t="shared" si="22"/>
        <v>0</v>
      </c>
      <c r="S75" s="3" t="str">
        <f t="shared" si="23"/>
        <v/>
      </c>
      <c r="T75" s="18"/>
    </row>
    <row r="76" spans="1:20" x14ac:dyDescent="0.25">
      <c r="A76">
        <f t="shared" si="13"/>
        <v>75</v>
      </c>
      <c r="B76" s="23" t="s">
        <v>11</v>
      </c>
      <c r="C76" s="23">
        <f t="shared" si="14"/>
        <v>20</v>
      </c>
      <c r="D76" s="23">
        <f t="shared" si="15"/>
        <v>39</v>
      </c>
      <c r="E76" s="34" t="str">
        <f t="shared" si="16"/>
        <v>20_39</v>
      </c>
      <c r="F76" s="23" t="s">
        <v>12</v>
      </c>
      <c r="G76" s="24">
        <f>AVERAGEIF('1. TipoContratoUC'!$C$3:$C$3832,'2. UnidadCompradora'!F76,'1. TipoContratoUC'!$S$3:$S$3832)</f>
        <v>50.431687577476552</v>
      </c>
      <c r="H76" s="24">
        <f>SUMPRODUCT(('1. TipoContratoUC'!$C$3:$C$3832='2. UnidadCompradora'!F76)*'1. TipoContratoUC'!$N$3:$N$3832*'1. TipoContratoUC'!$S$3:$S$3832)</f>
        <v>50.54701190652743</v>
      </c>
      <c r="I76" s="24">
        <f>SUMPRODUCT(('1. TipoContratoUC'!$C$3:$C$3832='2. UnidadCompradora'!F76)*'1. TipoContratoUC'!$P$3:$P$3832*'1. TipoContratoUC'!$S$3:$S$3832)</f>
        <v>50.591612715466766</v>
      </c>
      <c r="J76" s="24" t="e">
        <f>AVERAGEIF('1. TipoContratoUC'!$C$3:$C$3832,'2. UnidadCompradora'!F76,'1. TipoContratoUC'!#REF!)</f>
        <v>#REF!</v>
      </c>
      <c r="K76" s="24">
        <f t="shared" si="17"/>
        <v>55.728618626785597</v>
      </c>
      <c r="L76" s="25">
        <f>SUMIF('1. TipoContratoUC'!$C$3:$C$3832,'2. UnidadCompradora'!F76,'1. TipoContratoUC'!$O$3:$O$3832)</f>
        <v>5683326.1199999992</v>
      </c>
      <c r="M76" s="28">
        <f t="shared" si="12"/>
        <v>8.9932665050078419E-4</v>
      </c>
      <c r="N76" s="29">
        <f t="shared" si="18"/>
        <v>2.5107807632026123E-6</v>
      </c>
      <c r="O76" s="24">
        <f t="shared" si="19"/>
        <v>2.7190230030217609E-3</v>
      </c>
      <c r="P76" s="20">
        <f t="shared" si="20"/>
        <v>27.865668824894311</v>
      </c>
      <c r="Q76" s="3">
        <f t="shared" si="21"/>
        <v>231</v>
      </c>
      <c r="R76" s="3">
        <f t="shared" si="22"/>
        <v>1</v>
      </c>
      <c r="S76" s="3">
        <f t="shared" si="23"/>
        <v>231</v>
      </c>
      <c r="T76" s="18"/>
    </row>
    <row r="77" spans="1:20" x14ac:dyDescent="0.25">
      <c r="A77">
        <f t="shared" si="13"/>
        <v>76</v>
      </c>
      <c r="B77" s="23" t="s">
        <v>11</v>
      </c>
      <c r="C77" s="23">
        <f t="shared" si="14"/>
        <v>20</v>
      </c>
      <c r="D77" s="23">
        <f t="shared" si="15"/>
        <v>40</v>
      </c>
      <c r="E77" s="34" t="str">
        <f t="shared" si="16"/>
        <v>20_40</v>
      </c>
      <c r="F77" s="23" t="s">
        <v>2191</v>
      </c>
      <c r="G77" s="24">
        <f>AVERAGEIF('1. TipoContratoUC'!$C$3:$C$3832,'2. UnidadCompradora'!F77,'1. TipoContratoUC'!$S$3:$S$3832)</f>
        <v>57.554684594292368</v>
      </c>
      <c r="H77" s="24">
        <f>SUMPRODUCT(('1. TipoContratoUC'!$C$3:$C$3832='2. UnidadCompradora'!F77)*'1. TipoContratoUC'!$N$3:$N$3832*'1. TipoContratoUC'!$S$3:$S$3832)</f>
        <v>57.919464788310243</v>
      </c>
      <c r="I77" s="24">
        <f>SUMPRODUCT(('1. TipoContratoUC'!$C$3:$C$3832='2. UnidadCompradora'!F77)*'1. TipoContratoUC'!$P$3:$P$3832*'1. TipoContratoUC'!$S$3:$S$3832)</f>
        <v>58.199580612072594</v>
      </c>
      <c r="J77" s="24" t="e">
        <f>AVERAGEIF('1. TipoContratoUC'!$C$3:$C$3832,'2. UnidadCompradora'!F77,'1. TipoContratoUC'!#REF!)</f>
        <v>#REF!</v>
      </c>
      <c r="K77" s="24">
        <f t="shared" si="17"/>
        <v>66.248231890592464</v>
      </c>
      <c r="L77" s="25">
        <f>SUMIF('1. TipoContratoUC'!$C$3:$C$3832,'2. UnidadCompradora'!F77,'1. TipoContratoUC'!$O$3:$O$3832)</f>
        <v>5978138.21</v>
      </c>
      <c r="M77" s="28">
        <f t="shared" si="12"/>
        <v>9.4597756650115553E-4</v>
      </c>
      <c r="N77" s="29">
        <f t="shared" si="18"/>
        <v>2.6410228975975955E-6</v>
      </c>
      <c r="O77" s="24">
        <f t="shared" si="19"/>
        <v>2.8643890597378533E-3</v>
      </c>
      <c r="P77" s="20">
        <f t="shared" si="20"/>
        <v>33.125548139826101</v>
      </c>
      <c r="Q77" s="3">
        <f t="shared" si="21"/>
        <v>65</v>
      </c>
      <c r="R77" s="3">
        <f t="shared" si="22"/>
        <v>1</v>
      </c>
      <c r="S77" s="3">
        <f t="shared" si="23"/>
        <v>65</v>
      </c>
      <c r="T77" s="18"/>
    </row>
    <row r="78" spans="1:20" x14ac:dyDescent="0.25">
      <c r="A78">
        <f t="shared" si="13"/>
        <v>77</v>
      </c>
      <c r="B78" s="23" t="s">
        <v>11</v>
      </c>
      <c r="C78" s="23">
        <f t="shared" si="14"/>
        <v>20</v>
      </c>
      <c r="D78" s="23">
        <f t="shared" si="15"/>
        <v>41</v>
      </c>
      <c r="E78" s="34" t="str">
        <f t="shared" si="16"/>
        <v>20_41</v>
      </c>
      <c r="F78" s="23" t="s">
        <v>2034</v>
      </c>
      <c r="G78" s="24">
        <f>AVERAGEIF('1. TipoContratoUC'!$C$3:$C$3832,'2. UnidadCompradora'!F78,'1. TipoContratoUC'!$S$3:$S$3832)</f>
        <v>43.89800326429252</v>
      </c>
      <c r="H78" s="24">
        <f>SUMPRODUCT(('1. TipoContratoUC'!$C$3:$C$3832='2. UnidadCompradora'!F78)*'1. TipoContratoUC'!$N$3:$N$3832*'1. TipoContratoUC'!$S$3:$S$3832)</f>
        <v>45.728704643060325</v>
      </c>
      <c r="I78" s="24">
        <f>SUMPRODUCT(('1. TipoContratoUC'!$C$3:$C$3832='2. UnidadCompradora'!F78)*'1. TipoContratoUC'!$P$3:$P$3832*'1. TipoContratoUC'!$S$3:$S$3832)</f>
        <v>47.853762068026647</v>
      </c>
      <c r="J78" s="24" t="e">
        <f>AVERAGEIF('1. TipoContratoUC'!$C$3:$C$3832,'2. UnidadCompradora'!F78,'1. TipoContratoUC'!#REF!)</f>
        <v>#REF!</v>
      </c>
      <c r="K78" s="24">
        <f t="shared" si="17"/>
        <v>51.942965167603347</v>
      </c>
      <c r="L78" s="25">
        <f>SUMIF('1. TipoContratoUC'!$C$3:$C$3832,'2. UnidadCompradora'!F78,'1. TipoContratoUC'!$O$3:$O$3832)</f>
        <v>3362408.0500000003</v>
      </c>
      <c r="M78" s="28">
        <f t="shared" si="12"/>
        <v>5.3206574906586107E-4</v>
      </c>
      <c r="N78" s="29">
        <f t="shared" si="18"/>
        <v>1.4854451903206302E-6</v>
      </c>
      <c r="O78" s="24">
        <f t="shared" si="19"/>
        <v>1.5746238442320983E-3</v>
      </c>
      <c r="P78" s="20">
        <f t="shared" si="20"/>
        <v>25.972269895723791</v>
      </c>
      <c r="Q78" s="3">
        <f t="shared" si="21"/>
        <v>346</v>
      </c>
      <c r="R78" s="3">
        <f t="shared" si="22"/>
        <v>1</v>
      </c>
      <c r="S78" s="3">
        <f t="shared" si="23"/>
        <v>346</v>
      </c>
      <c r="T78" s="18"/>
    </row>
    <row r="79" spans="1:20" x14ac:dyDescent="0.25">
      <c r="A79">
        <f t="shared" si="13"/>
        <v>78</v>
      </c>
      <c r="B79" s="23" t="s">
        <v>11</v>
      </c>
      <c r="C79" s="23">
        <f t="shared" si="14"/>
        <v>20</v>
      </c>
      <c r="D79" s="23">
        <f t="shared" si="15"/>
        <v>42</v>
      </c>
      <c r="E79" s="34" t="str">
        <f t="shared" si="16"/>
        <v>20_42</v>
      </c>
      <c r="F79" s="23" t="s">
        <v>1462</v>
      </c>
      <c r="G79" s="24">
        <f>AVERAGEIF('1. TipoContratoUC'!$C$3:$C$3832,'2. UnidadCompradora'!F79,'1. TipoContratoUC'!$S$3:$S$3832)</f>
        <v>49.170553091180473</v>
      </c>
      <c r="H79" s="24">
        <f>SUMPRODUCT(('1. TipoContratoUC'!$C$3:$C$3832='2. UnidadCompradora'!F79)*'1. TipoContratoUC'!$N$3:$N$3832*'1. TipoContratoUC'!$S$3:$S$3832)</f>
        <v>52.337445995480834</v>
      </c>
      <c r="I79" s="24">
        <f>SUMPRODUCT(('1. TipoContratoUC'!$C$3:$C$3832='2. UnidadCompradora'!F79)*'1. TipoContratoUC'!$P$3:$P$3832*'1. TipoContratoUC'!$S$3:$S$3832)</f>
        <v>56.02912305625108</v>
      </c>
      <c r="J79" s="24" t="e">
        <f>AVERAGEIF('1. TipoContratoUC'!$C$3:$C$3832,'2. UnidadCompradora'!F79,'1. TipoContratoUC'!#REF!)</f>
        <v>#REF!</v>
      </c>
      <c r="K79" s="24">
        <f t="shared" si="17"/>
        <v>63.247118531145183</v>
      </c>
      <c r="L79" s="25">
        <f>SUMIF('1. TipoContratoUC'!$C$3:$C$3832,'2. UnidadCompradora'!F79,'1. TipoContratoUC'!$O$3:$O$3832)</f>
        <v>11536438.030000001</v>
      </c>
      <c r="M79" s="28">
        <f t="shared" si="12"/>
        <v>1.825520118530479E-3</v>
      </c>
      <c r="N79" s="29">
        <f t="shared" si="18"/>
        <v>5.0965695210893598E-6</v>
      </c>
      <c r="O79" s="24">
        <f t="shared" si="19"/>
        <v>5.6050776348880909E-3</v>
      </c>
      <c r="P79" s="20">
        <f t="shared" si="20"/>
        <v>31.626361804390037</v>
      </c>
      <c r="Q79" s="3">
        <f t="shared" si="21"/>
        <v>96</v>
      </c>
      <c r="R79" s="3">
        <f t="shared" si="22"/>
        <v>1</v>
      </c>
      <c r="S79" s="3">
        <f t="shared" si="23"/>
        <v>96</v>
      </c>
      <c r="T79" s="18"/>
    </row>
    <row r="80" spans="1:20" x14ac:dyDescent="0.25">
      <c r="A80">
        <f t="shared" si="13"/>
        <v>79</v>
      </c>
      <c r="B80" s="23" t="s">
        <v>11</v>
      </c>
      <c r="C80" s="23">
        <f t="shared" si="14"/>
        <v>20</v>
      </c>
      <c r="D80" s="23">
        <f t="shared" si="15"/>
        <v>43</v>
      </c>
      <c r="E80" s="34" t="str">
        <f t="shared" si="16"/>
        <v>20_43</v>
      </c>
      <c r="F80" s="23" t="s">
        <v>2704</v>
      </c>
      <c r="G80" s="24">
        <f>AVERAGEIF('1. TipoContratoUC'!$C$3:$C$3832,'2. UnidadCompradora'!F80,'1. TipoContratoUC'!$S$3:$S$3832)</f>
        <v>41.365104963841922</v>
      </c>
      <c r="H80" s="24">
        <f>SUMPRODUCT(('1. TipoContratoUC'!$C$3:$C$3832='2. UnidadCompradora'!F80)*'1. TipoContratoUC'!$N$3:$N$3832*'1. TipoContratoUC'!$S$3:$S$3832)</f>
        <v>42.062727730555508</v>
      </c>
      <c r="I80" s="24">
        <f>SUMPRODUCT(('1. TipoContratoUC'!$C$3:$C$3832='2. UnidadCompradora'!F80)*'1. TipoContratoUC'!$P$3:$P$3832*'1. TipoContratoUC'!$S$3:$S$3832)</f>
        <v>42.211611484946879</v>
      </c>
      <c r="J80" s="24" t="e">
        <f>AVERAGEIF('1. TipoContratoUC'!$C$3:$C$3832,'2. UnidadCompradora'!F80,'1. TipoContratoUC'!#REF!)</f>
        <v>#REF!</v>
      </c>
      <c r="K80" s="24">
        <f t="shared" si="17"/>
        <v>44.141507154532469</v>
      </c>
      <c r="L80" s="25">
        <f>SUMIF('1. TipoContratoUC'!$C$3:$C$3832,'2. UnidadCompradora'!F80,'1. TipoContratoUC'!$O$3:$O$3832)</f>
        <v>4042818.79</v>
      </c>
      <c r="M80" s="28">
        <f t="shared" si="12"/>
        <v>6.3973360039953746E-4</v>
      </c>
      <c r="N80" s="29">
        <f t="shared" si="18"/>
        <v>1.786037160761428E-6</v>
      </c>
      <c r="O80" s="24">
        <f t="shared" si="19"/>
        <v>1.9101210289679011E-3</v>
      </c>
      <c r="P80" s="20">
        <f t="shared" si="20"/>
        <v>22.07170863778072</v>
      </c>
      <c r="Q80" s="3">
        <f t="shared" si="21"/>
        <v>615</v>
      </c>
      <c r="R80" s="3">
        <f t="shared" si="22"/>
        <v>0</v>
      </c>
      <c r="S80" s="3" t="str">
        <f t="shared" si="23"/>
        <v/>
      </c>
      <c r="T80" s="18"/>
    </row>
    <row r="81" spans="1:20" x14ac:dyDescent="0.25">
      <c r="A81">
        <f t="shared" si="13"/>
        <v>80</v>
      </c>
      <c r="B81" s="23" t="s">
        <v>11</v>
      </c>
      <c r="C81" s="23">
        <f t="shared" si="14"/>
        <v>20</v>
      </c>
      <c r="D81" s="23">
        <f t="shared" si="15"/>
        <v>44</v>
      </c>
      <c r="E81" s="34" t="str">
        <f t="shared" si="16"/>
        <v>20_44</v>
      </c>
      <c r="F81" s="23" t="s">
        <v>2012</v>
      </c>
      <c r="G81" s="24">
        <f>AVERAGEIF('1. TipoContratoUC'!$C$3:$C$3832,'2. UnidadCompradora'!F81,'1. TipoContratoUC'!$S$3:$S$3832)</f>
        <v>40.322442016051696</v>
      </c>
      <c r="H81" s="24">
        <f>SUMPRODUCT(('1. TipoContratoUC'!$C$3:$C$3832='2. UnidadCompradora'!F81)*'1. TipoContratoUC'!$N$3:$N$3832*'1. TipoContratoUC'!$S$3:$S$3832)</f>
        <v>48.877201678305227</v>
      </c>
      <c r="I81" s="24">
        <f>SUMPRODUCT(('1. TipoContratoUC'!$C$3:$C$3832='2. UnidadCompradora'!F81)*'1. TipoContratoUC'!$P$3:$P$3832*'1. TipoContratoUC'!$S$3:$S$3832)</f>
        <v>50.940149332571579</v>
      </c>
      <c r="J81" s="24" t="e">
        <f>AVERAGEIF('1. TipoContratoUC'!$C$3:$C$3832,'2. UnidadCompradora'!F81,'1. TipoContratoUC'!#REF!)</f>
        <v>#REF!</v>
      </c>
      <c r="K81" s="24">
        <f t="shared" si="17"/>
        <v>56.210543691408162</v>
      </c>
      <c r="L81" s="25">
        <f>SUMIF('1. TipoContratoUC'!$C$3:$C$3832,'2. UnidadCompradora'!F81,'1. TipoContratoUC'!$O$3:$O$3832)</f>
        <v>3843904.716</v>
      </c>
      <c r="M81" s="28">
        <f t="shared" si="12"/>
        <v>6.0825753794407434E-4</v>
      </c>
      <c r="N81" s="29">
        <f t="shared" si="18"/>
        <v>1.6981608679032837E-6</v>
      </c>
      <c r="O81" s="24">
        <f t="shared" si="19"/>
        <v>1.8120404022109967E-3</v>
      </c>
      <c r="P81" s="20">
        <f t="shared" si="20"/>
        <v>28.106177865905188</v>
      </c>
      <c r="Q81" s="3">
        <f t="shared" si="21"/>
        <v>222</v>
      </c>
      <c r="R81" s="3">
        <f t="shared" si="22"/>
        <v>1</v>
      </c>
      <c r="S81" s="3">
        <f t="shared" si="23"/>
        <v>222</v>
      </c>
      <c r="T81" s="18"/>
    </row>
    <row r="82" spans="1:20" x14ac:dyDescent="0.25">
      <c r="A82">
        <f t="shared" si="13"/>
        <v>81</v>
      </c>
      <c r="B82" s="23" t="s">
        <v>11</v>
      </c>
      <c r="C82" s="23">
        <f t="shared" si="14"/>
        <v>20</v>
      </c>
      <c r="D82" s="23">
        <f t="shared" si="15"/>
        <v>45</v>
      </c>
      <c r="E82" s="34" t="str">
        <f t="shared" si="16"/>
        <v>20_45</v>
      </c>
      <c r="F82" s="23" t="s">
        <v>2221</v>
      </c>
      <c r="G82" s="24">
        <f>AVERAGEIF('1. TipoContratoUC'!$C$3:$C$3832,'2. UnidadCompradora'!F82,'1. TipoContratoUC'!$S$3:$S$3832)</f>
        <v>47.521463844001829</v>
      </c>
      <c r="H82" s="24">
        <f>SUMPRODUCT(('1. TipoContratoUC'!$C$3:$C$3832='2. UnidadCompradora'!F82)*'1. TipoContratoUC'!$N$3:$N$3832*'1. TipoContratoUC'!$S$3:$S$3832)</f>
        <v>46.578871051503071</v>
      </c>
      <c r="I82" s="24">
        <f>SUMPRODUCT(('1. TipoContratoUC'!$C$3:$C$3832='2. UnidadCompradora'!F82)*'1. TipoContratoUC'!$P$3:$P$3832*'1. TipoContratoUC'!$S$3:$S$3832)</f>
        <v>50.941109670818861</v>
      </c>
      <c r="J82" s="24" t="e">
        <f>AVERAGEIF('1. TipoContratoUC'!$C$3:$C$3832,'2. UnidadCompradora'!F82,'1. TipoContratoUC'!#REF!)</f>
        <v>#REF!</v>
      </c>
      <c r="K82" s="24">
        <f t="shared" si="17"/>
        <v>56.211871560702718</v>
      </c>
      <c r="L82" s="25">
        <f>SUMIF('1. TipoContratoUC'!$C$3:$C$3832,'2. UnidadCompradora'!F82,'1. TipoContratoUC'!$O$3:$O$3832)</f>
        <v>4316503.4499999899</v>
      </c>
      <c r="M82" s="28">
        <f t="shared" si="12"/>
        <v>6.8304132256333911E-4</v>
      </c>
      <c r="N82" s="29">
        <f t="shared" si="18"/>
        <v>1.9069456155997757E-6</v>
      </c>
      <c r="O82" s="24">
        <f t="shared" si="19"/>
        <v>2.0450695645177247E-3</v>
      </c>
      <c r="P82" s="20">
        <f t="shared" si="20"/>
        <v>28.106958315133618</v>
      </c>
      <c r="Q82" s="3">
        <f t="shared" si="21"/>
        <v>221</v>
      </c>
      <c r="R82" s="3">
        <f t="shared" si="22"/>
        <v>1</v>
      </c>
      <c r="S82" s="3">
        <f t="shared" si="23"/>
        <v>221</v>
      </c>
      <c r="T82" s="18"/>
    </row>
    <row r="83" spans="1:20" x14ac:dyDescent="0.25">
      <c r="A83">
        <f t="shared" si="13"/>
        <v>82</v>
      </c>
      <c r="B83" s="23" t="s">
        <v>11</v>
      </c>
      <c r="C83" s="23">
        <f t="shared" si="14"/>
        <v>20</v>
      </c>
      <c r="D83" s="23">
        <f t="shared" si="15"/>
        <v>46</v>
      </c>
      <c r="E83" s="34" t="str">
        <f t="shared" si="16"/>
        <v>20_46</v>
      </c>
      <c r="F83" s="23" t="s">
        <v>3008</v>
      </c>
      <c r="G83" s="24">
        <f>AVERAGEIF('1. TipoContratoUC'!$C$3:$C$3832,'2. UnidadCompradora'!F83,'1. TipoContratoUC'!$S$3:$S$3832)</f>
        <v>35.65997295400097</v>
      </c>
      <c r="H83" s="24">
        <f>SUMPRODUCT(('1. TipoContratoUC'!$C$3:$C$3832='2. UnidadCompradora'!F83)*'1. TipoContratoUC'!$N$3:$N$3832*'1. TipoContratoUC'!$S$3:$S$3832)</f>
        <v>35.65997295400097</v>
      </c>
      <c r="I83" s="24">
        <f>SUMPRODUCT(('1. TipoContratoUC'!$C$3:$C$3832='2. UnidadCompradora'!F83)*'1. TipoContratoUC'!$P$3:$P$3832*'1. TipoContratoUC'!$S$3:$S$3832)</f>
        <v>35.65997295400097</v>
      </c>
      <c r="J83" s="24" t="e">
        <f>AVERAGEIF('1. TipoContratoUC'!$C$3:$C$3832,'2. UnidadCompradora'!F83,'1. TipoContratoUC'!#REF!)</f>
        <v>#REF!</v>
      </c>
      <c r="K83" s="24">
        <f t="shared" si="17"/>
        <v>35.082491064236585</v>
      </c>
      <c r="L83" s="25">
        <f>SUMIF('1. TipoContratoUC'!$C$3:$C$3832,'2. UnidadCompradora'!F83,'1. TipoContratoUC'!$O$3:$O$3832)</f>
        <v>3158548.96</v>
      </c>
      <c r="M83" s="28">
        <f t="shared" si="12"/>
        <v>4.9980718977983541E-4</v>
      </c>
      <c r="N83" s="29">
        <f t="shared" si="18"/>
        <v>1.3953842874674977E-6</v>
      </c>
      <c r="O83" s="24">
        <f t="shared" si="19"/>
        <v>1.4741049271177057E-3</v>
      </c>
      <c r="P83" s="20">
        <f t="shared" si="20"/>
        <v>17.541982584581852</v>
      </c>
      <c r="Q83" s="3">
        <f t="shared" si="21"/>
        <v>1005</v>
      </c>
      <c r="R83" s="3">
        <f t="shared" si="22"/>
        <v>0</v>
      </c>
      <c r="S83" s="3" t="str">
        <f t="shared" si="23"/>
        <v/>
      </c>
      <c r="T83" s="18"/>
    </row>
    <row r="84" spans="1:20" x14ac:dyDescent="0.25">
      <c r="A84">
        <f t="shared" si="13"/>
        <v>83</v>
      </c>
      <c r="B84" s="23" t="s">
        <v>11</v>
      </c>
      <c r="C84" s="23">
        <f t="shared" si="14"/>
        <v>20</v>
      </c>
      <c r="D84" s="23">
        <f t="shared" si="15"/>
        <v>47</v>
      </c>
      <c r="E84" s="34" t="str">
        <f t="shared" si="16"/>
        <v>20_47</v>
      </c>
      <c r="F84" s="23" t="s">
        <v>3042</v>
      </c>
      <c r="G84" s="24">
        <f>AVERAGEIF('1. TipoContratoUC'!$C$3:$C$3832,'2. UnidadCompradora'!F84,'1. TipoContratoUC'!$S$3:$S$3832)</f>
        <v>47.494627424955297</v>
      </c>
      <c r="H84" s="24">
        <f>SUMPRODUCT(('1. TipoContratoUC'!$C$3:$C$3832='2. UnidadCompradora'!F84)*'1. TipoContratoUC'!$N$3:$N$3832*'1. TipoContratoUC'!$S$3:$S$3832)</f>
        <v>47.494627424955297</v>
      </c>
      <c r="I84" s="24">
        <f>SUMPRODUCT(('1. TipoContratoUC'!$C$3:$C$3832='2. UnidadCompradora'!F84)*'1. TipoContratoUC'!$P$3:$P$3832*'1. TipoContratoUC'!$S$3:$S$3832)</f>
        <v>47.494627424955297</v>
      </c>
      <c r="J84" s="24" t="e">
        <f>AVERAGEIF('1. TipoContratoUC'!$C$3:$C$3832,'2. UnidadCompradora'!F84,'1. TipoContratoUC'!#REF!)</f>
        <v>#REF!</v>
      </c>
      <c r="K84" s="24">
        <f t="shared" si="17"/>
        <v>51.446386106533524</v>
      </c>
      <c r="L84" s="25">
        <f>SUMIF('1. TipoContratoUC'!$C$3:$C$3832,'2. UnidadCompradora'!F84,'1. TipoContratoUC'!$O$3:$O$3832)</f>
        <v>2558378</v>
      </c>
      <c r="M84" s="28">
        <f t="shared" si="12"/>
        <v>4.0483644064664298E-4</v>
      </c>
      <c r="N84" s="29">
        <f t="shared" si="18"/>
        <v>1.1302406604463469E-6</v>
      </c>
      <c r="O84" s="24">
        <f t="shared" si="19"/>
        <v>1.1781724034185884E-3</v>
      </c>
      <c r="P84" s="20">
        <f t="shared" si="20"/>
        <v>25.723782139468472</v>
      </c>
      <c r="Q84" s="3">
        <f t="shared" si="21"/>
        <v>358</v>
      </c>
      <c r="R84" s="3">
        <f t="shared" si="22"/>
        <v>1</v>
      </c>
      <c r="S84" s="3">
        <f t="shared" si="23"/>
        <v>358</v>
      </c>
      <c r="T84" s="18"/>
    </row>
    <row r="85" spans="1:20" x14ac:dyDescent="0.25">
      <c r="A85">
        <f t="shared" si="13"/>
        <v>84</v>
      </c>
      <c r="B85" s="23" t="s">
        <v>11</v>
      </c>
      <c r="C85" s="23">
        <f t="shared" si="14"/>
        <v>20</v>
      </c>
      <c r="D85" s="23">
        <f t="shared" si="15"/>
        <v>48</v>
      </c>
      <c r="E85" s="34" t="str">
        <f t="shared" si="16"/>
        <v>20_48</v>
      </c>
      <c r="F85" s="23" t="s">
        <v>2933</v>
      </c>
      <c r="G85" s="24">
        <f>AVERAGEIF('1. TipoContratoUC'!$C$3:$C$3832,'2. UnidadCompradora'!F85,'1. TipoContratoUC'!$S$3:$S$3832)</f>
        <v>44.724368295744931</v>
      </c>
      <c r="H85" s="24">
        <f>SUMPRODUCT(('1. TipoContratoUC'!$C$3:$C$3832='2. UnidadCompradora'!F85)*'1. TipoContratoUC'!$N$3:$N$3832*'1. TipoContratoUC'!$S$3:$S$3832)</f>
        <v>44.724368295744931</v>
      </c>
      <c r="I85" s="24">
        <f>SUMPRODUCT(('1. TipoContratoUC'!$C$3:$C$3832='2. UnidadCompradora'!F85)*'1. TipoContratoUC'!$P$3:$P$3832*'1. TipoContratoUC'!$S$3:$S$3832)</f>
        <v>44.724368295744931</v>
      </c>
      <c r="J85" s="24" t="e">
        <f>AVERAGEIF('1. TipoContratoUC'!$C$3:$C$3832,'2. UnidadCompradora'!F85,'1. TipoContratoUC'!#REF!)</f>
        <v>#REF!</v>
      </c>
      <c r="K85" s="24">
        <f t="shared" si="17"/>
        <v>47.615921115635665</v>
      </c>
      <c r="L85" s="25">
        <f>SUMIF('1. TipoContratoUC'!$C$3:$C$3832,'2. UnidadCompradora'!F85,'1. TipoContratoUC'!$O$3:$O$3832)</f>
        <v>4537218.12</v>
      </c>
      <c r="M85" s="28">
        <f t="shared" si="12"/>
        <v>7.1796710030271255E-4</v>
      </c>
      <c r="N85" s="29">
        <f t="shared" si="18"/>
        <v>2.004452979402548E-6</v>
      </c>
      <c r="O85" s="24">
        <f t="shared" si="19"/>
        <v>2.1538996373864964E-3</v>
      </c>
      <c r="P85" s="20">
        <f t="shared" si="20"/>
        <v>23.809037507636525</v>
      </c>
      <c r="Q85" s="3">
        <f t="shared" si="21"/>
        <v>491</v>
      </c>
      <c r="R85" s="3">
        <f t="shared" si="22"/>
        <v>1</v>
      </c>
      <c r="S85" s="3">
        <f t="shared" si="23"/>
        <v>491</v>
      </c>
      <c r="T85" s="18"/>
    </row>
    <row r="86" spans="1:20" x14ac:dyDescent="0.25">
      <c r="A86">
        <f t="shared" si="13"/>
        <v>85</v>
      </c>
      <c r="B86" s="23" t="s">
        <v>11</v>
      </c>
      <c r="C86" s="23">
        <f t="shared" si="14"/>
        <v>20</v>
      </c>
      <c r="D86" s="23">
        <f t="shared" si="15"/>
        <v>49</v>
      </c>
      <c r="E86" s="34" t="str">
        <f t="shared" si="16"/>
        <v>20_49</v>
      </c>
      <c r="F86" s="23" t="s">
        <v>1772</v>
      </c>
      <c r="G86" s="24">
        <f>AVERAGEIF('1. TipoContratoUC'!$C$3:$C$3832,'2. UnidadCompradora'!F86,'1. TipoContratoUC'!$S$3:$S$3832)</f>
        <v>50.861581841415706</v>
      </c>
      <c r="H86" s="24">
        <f>SUMPRODUCT(('1. TipoContratoUC'!$C$3:$C$3832='2. UnidadCompradora'!F86)*'1. TipoContratoUC'!$N$3:$N$3832*'1. TipoContratoUC'!$S$3:$S$3832)</f>
        <v>51.200068946558915</v>
      </c>
      <c r="I86" s="24">
        <f>SUMPRODUCT(('1. TipoContratoUC'!$C$3:$C$3832='2. UnidadCompradora'!F86)*'1. TipoContratoUC'!$P$3:$P$3832*'1. TipoContratoUC'!$S$3:$S$3832)</f>
        <v>52.119258396068759</v>
      </c>
      <c r="J86" s="24" t="e">
        <f>AVERAGEIF('1. TipoContratoUC'!$C$3:$C$3832,'2. UnidadCompradora'!F86,'1. TipoContratoUC'!#REF!)</f>
        <v>#REF!</v>
      </c>
      <c r="K86" s="24">
        <f t="shared" si="17"/>
        <v>57.840909580487896</v>
      </c>
      <c r="L86" s="25">
        <f>SUMIF('1. TipoContratoUC'!$C$3:$C$3832,'2. UnidadCompradora'!F86,'1. TipoContratoUC'!$O$3:$O$3832)</f>
        <v>30616185.57</v>
      </c>
      <c r="M86" s="28">
        <f t="shared" si="12"/>
        <v>4.8446897183824717E-3</v>
      </c>
      <c r="N86" s="29">
        <f t="shared" si="18"/>
        <v>1.3525623578292462E-5</v>
      </c>
      <c r="O86" s="24">
        <f t="shared" si="19"/>
        <v>1.5012926760167702E-2</v>
      </c>
      <c r="P86" s="20">
        <f t="shared" si="20"/>
        <v>28.92796125362403</v>
      </c>
      <c r="Q86" s="3">
        <f t="shared" si="21"/>
        <v>187</v>
      </c>
      <c r="R86" s="3">
        <f t="shared" si="22"/>
        <v>1</v>
      </c>
      <c r="S86" s="3">
        <f t="shared" si="23"/>
        <v>187</v>
      </c>
      <c r="T86" s="18"/>
    </row>
    <row r="87" spans="1:20" x14ac:dyDescent="0.25">
      <c r="A87">
        <f t="shared" si="13"/>
        <v>86</v>
      </c>
      <c r="B87" s="23" t="s">
        <v>11</v>
      </c>
      <c r="C87" s="23">
        <f t="shared" si="14"/>
        <v>20</v>
      </c>
      <c r="D87" s="23">
        <f t="shared" si="15"/>
        <v>50</v>
      </c>
      <c r="E87" s="34" t="str">
        <f t="shared" si="16"/>
        <v>20_50</v>
      </c>
      <c r="F87" s="23" t="s">
        <v>1512</v>
      </c>
      <c r="G87" s="24">
        <f>AVERAGEIF('1. TipoContratoUC'!$C$3:$C$3832,'2. UnidadCompradora'!F87,'1. TipoContratoUC'!$S$3:$S$3832)</f>
        <v>51.597557906120343</v>
      </c>
      <c r="H87" s="24">
        <f>SUMPRODUCT(('1. TipoContratoUC'!$C$3:$C$3832='2. UnidadCompradora'!F87)*'1. TipoContratoUC'!$N$3:$N$3832*'1. TipoContratoUC'!$S$3:$S$3832)</f>
        <v>54.190464840203937</v>
      </c>
      <c r="I87" s="24">
        <f>SUMPRODUCT(('1. TipoContratoUC'!$C$3:$C$3832='2. UnidadCompradora'!F87)*'1. TipoContratoUC'!$P$3:$P$3832*'1. TipoContratoUC'!$S$3:$S$3832)</f>
        <v>55.361702065086526</v>
      </c>
      <c r="J87" s="24" t="e">
        <f>AVERAGEIF('1. TipoContratoUC'!$C$3:$C$3832,'2. UnidadCompradora'!F87,'1. TipoContratoUC'!#REF!)</f>
        <v>#REF!</v>
      </c>
      <c r="K87" s="24">
        <f t="shared" si="17"/>
        <v>62.324268854777586</v>
      </c>
      <c r="L87" s="25">
        <f>SUMIF('1. TipoContratoUC'!$C$3:$C$3832,'2. UnidadCompradora'!F87,'1. TipoContratoUC'!$O$3:$O$3832)</f>
        <v>18785818.41</v>
      </c>
      <c r="M87" s="28">
        <f t="shared" si="12"/>
        <v>2.9726584029954048E-3</v>
      </c>
      <c r="N87" s="29">
        <f t="shared" si="18"/>
        <v>8.2992019970244975E-6</v>
      </c>
      <c r="O87" s="24">
        <f t="shared" si="19"/>
        <v>9.1796048514469607E-3</v>
      </c>
      <c r="P87" s="20">
        <f t="shared" si="20"/>
        <v>31.166724229814516</v>
      </c>
      <c r="Q87" s="3">
        <f t="shared" si="21"/>
        <v>108</v>
      </c>
      <c r="R87" s="3">
        <f t="shared" si="22"/>
        <v>1</v>
      </c>
      <c r="S87" s="3">
        <f t="shared" si="23"/>
        <v>108</v>
      </c>
      <c r="T87" s="18"/>
    </row>
    <row r="88" spans="1:20" x14ac:dyDescent="0.25">
      <c r="A88">
        <f t="shared" si="13"/>
        <v>87</v>
      </c>
      <c r="B88" s="23" t="s">
        <v>11</v>
      </c>
      <c r="C88" s="23">
        <f t="shared" si="14"/>
        <v>20</v>
      </c>
      <c r="D88" s="23">
        <f t="shared" si="15"/>
        <v>51</v>
      </c>
      <c r="E88" s="34" t="str">
        <f t="shared" si="16"/>
        <v>20_51</v>
      </c>
      <c r="F88" s="23" t="s">
        <v>2231</v>
      </c>
      <c r="G88" s="24">
        <f>AVERAGEIF('1. TipoContratoUC'!$C$3:$C$3832,'2. UnidadCompradora'!F88,'1. TipoContratoUC'!$S$3:$S$3832)</f>
        <v>51.081166786244637</v>
      </c>
      <c r="H88" s="24">
        <f>SUMPRODUCT(('1. TipoContratoUC'!$C$3:$C$3832='2. UnidadCompradora'!F88)*'1. TipoContratoUC'!$N$3:$N$3832*'1. TipoContratoUC'!$S$3:$S$3832)</f>
        <v>51.113324531103544</v>
      </c>
      <c r="I88" s="24">
        <f>SUMPRODUCT(('1. TipoContratoUC'!$C$3:$C$3832='2. UnidadCompradora'!F88)*'1. TipoContratoUC'!$P$3:$P$3832*'1. TipoContratoUC'!$S$3:$S$3832)</f>
        <v>48.659522730961498</v>
      </c>
      <c r="J88" s="24" t="e">
        <f>AVERAGEIF('1. TipoContratoUC'!$C$3:$C$3832,'2. UnidadCompradora'!F88,'1. TipoContratoUC'!#REF!)</f>
        <v>#REF!</v>
      </c>
      <c r="K88" s="24">
        <f t="shared" si="17"/>
        <v>53.057098491042431</v>
      </c>
      <c r="L88" s="25">
        <f>SUMIF('1. TipoContratoUC'!$C$3:$C$3832,'2. UnidadCompradora'!F88,'1. TipoContratoUC'!$O$3:$O$3832)</f>
        <v>13724801.302000001</v>
      </c>
      <c r="M88" s="28">
        <f t="shared" si="12"/>
        <v>2.1718056157784705E-3</v>
      </c>
      <c r="N88" s="29">
        <f t="shared" si="18"/>
        <v>6.063345013155742E-6</v>
      </c>
      <c r="O88" s="24">
        <f t="shared" si="19"/>
        <v>6.6841166238012133E-3</v>
      </c>
      <c r="P88" s="20">
        <f t="shared" si="20"/>
        <v>26.531891303833117</v>
      </c>
      <c r="Q88" s="3">
        <f t="shared" si="21"/>
        <v>307</v>
      </c>
      <c r="R88" s="3">
        <f t="shared" si="22"/>
        <v>1</v>
      </c>
      <c r="S88" s="3">
        <f t="shared" si="23"/>
        <v>307</v>
      </c>
      <c r="T88" s="18"/>
    </row>
    <row r="89" spans="1:20" x14ac:dyDescent="0.25">
      <c r="A89">
        <f t="shared" si="13"/>
        <v>88</v>
      </c>
      <c r="B89" s="23" t="s">
        <v>11</v>
      </c>
      <c r="C89" s="23">
        <f t="shared" si="14"/>
        <v>20</v>
      </c>
      <c r="D89" s="23">
        <f t="shared" si="15"/>
        <v>52</v>
      </c>
      <c r="E89" s="34" t="str">
        <f t="shared" si="16"/>
        <v>20_52</v>
      </c>
      <c r="F89" s="23" t="s">
        <v>1030</v>
      </c>
      <c r="G89" s="24">
        <f>AVERAGEIF('1. TipoContratoUC'!$C$3:$C$3832,'2. UnidadCompradora'!F89,'1. TipoContratoUC'!$S$3:$S$3832)</f>
        <v>28.194535875494775</v>
      </c>
      <c r="H89" s="24">
        <f>SUMPRODUCT(('1. TipoContratoUC'!$C$3:$C$3832='2. UnidadCompradora'!F89)*'1. TipoContratoUC'!$N$3:$N$3832*'1. TipoContratoUC'!$S$3:$S$3832)</f>
        <v>26.748621132618418</v>
      </c>
      <c r="I89" s="24">
        <f>SUMPRODUCT(('1. TipoContratoUC'!$C$3:$C$3832='2. UnidadCompradora'!F89)*'1. TipoContratoUC'!$P$3:$P$3832*'1. TipoContratoUC'!$S$3:$S$3832)</f>
        <v>27.957183464728487</v>
      </c>
      <c r="J89" s="24" t="e">
        <f>AVERAGEIF('1. TipoContratoUC'!$C$3:$C$3832,'2. UnidadCompradora'!F89,'1. TipoContratoUC'!#REF!)</f>
        <v>#REF!</v>
      </c>
      <c r="K89" s="24">
        <f t="shared" si="17"/>
        <v>24.43176703636399</v>
      </c>
      <c r="L89" s="25">
        <f>SUMIF('1. TipoContratoUC'!$C$3:$C$3832,'2. UnidadCompradora'!F89,'1. TipoContratoUC'!$O$3:$O$3832)</f>
        <v>4296803.96</v>
      </c>
      <c r="M89" s="28">
        <f t="shared" si="12"/>
        <v>6.7992408523009516E-4</v>
      </c>
      <c r="N89" s="29">
        <f t="shared" si="18"/>
        <v>1.8982427716150147E-6</v>
      </c>
      <c r="O89" s="24">
        <f t="shared" si="19"/>
        <v>2.0353561325461367E-3</v>
      </c>
      <c r="P89" s="20">
        <f t="shared" si="20"/>
        <v>12.216901196248267</v>
      </c>
      <c r="Q89" s="3">
        <f t="shared" si="21"/>
        <v>1343</v>
      </c>
      <c r="R89" s="3">
        <f t="shared" si="22"/>
        <v>0</v>
      </c>
      <c r="S89" s="3" t="str">
        <f t="shared" si="23"/>
        <v/>
      </c>
      <c r="T89" s="18"/>
    </row>
    <row r="90" spans="1:20" x14ac:dyDescent="0.25">
      <c r="A90">
        <f t="shared" si="13"/>
        <v>89</v>
      </c>
      <c r="B90" s="23" t="s">
        <v>11</v>
      </c>
      <c r="C90" s="23">
        <f t="shared" si="14"/>
        <v>20</v>
      </c>
      <c r="D90" s="23">
        <f t="shared" si="15"/>
        <v>53</v>
      </c>
      <c r="E90" s="34" t="str">
        <f t="shared" si="16"/>
        <v>20_53</v>
      </c>
      <c r="F90" s="23" t="s">
        <v>1358</v>
      </c>
      <c r="G90" s="24">
        <f>AVERAGEIF('1. TipoContratoUC'!$C$3:$C$3832,'2. UnidadCompradora'!F90,'1. TipoContratoUC'!$S$3:$S$3832)</f>
        <v>51.216811009392252</v>
      </c>
      <c r="H90" s="24">
        <f>SUMPRODUCT(('1. TipoContratoUC'!$C$3:$C$3832='2. UnidadCompradora'!F90)*'1. TipoContratoUC'!$N$3:$N$3832*'1. TipoContratoUC'!$S$3:$S$3832)</f>
        <v>49.960040736431907</v>
      </c>
      <c r="I90" s="24">
        <f>SUMPRODUCT(('1. TipoContratoUC'!$C$3:$C$3832='2. UnidadCompradora'!F90)*'1. TipoContratoUC'!$P$3:$P$3832*'1. TipoContratoUC'!$S$3:$S$3832)</f>
        <v>48.713727910127467</v>
      </c>
      <c r="J90" s="24" t="e">
        <f>AVERAGEIF('1. TipoContratoUC'!$C$3:$C$3832,'2. UnidadCompradora'!F90,'1. TipoContratoUC'!#REF!)</f>
        <v>#REF!</v>
      </c>
      <c r="K90" s="24">
        <f t="shared" si="17"/>
        <v>53.132048534138143</v>
      </c>
      <c r="L90" s="25">
        <f>SUMIF('1. TipoContratoUC'!$C$3:$C$3832,'2. UnidadCompradora'!F90,'1. TipoContratoUC'!$O$3:$O$3832)</f>
        <v>8388356.2299999893</v>
      </c>
      <c r="M90" s="28">
        <f t="shared" si="12"/>
        <v>1.3273692468545651E-3</v>
      </c>
      <c r="N90" s="29">
        <f t="shared" si="18"/>
        <v>3.7058094173161338E-6</v>
      </c>
      <c r="O90" s="24">
        <f t="shared" si="19"/>
        <v>4.0528202716106944E-3</v>
      </c>
      <c r="P90" s="20">
        <f t="shared" si="20"/>
        <v>26.568050677204877</v>
      </c>
      <c r="Q90" s="3">
        <f t="shared" si="21"/>
        <v>305</v>
      </c>
      <c r="R90" s="3">
        <f t="shared" si="22"/>
        <v>1</v>
      </c>
      <c r="S90" s="3">
        <f t="shared" si="23"/>
        <v>305</v>
      </c>
      <c r="T90" s="18"/>
    </row>
    <row r="91" spans="1:20" x14ac:dyDescent="0.25">
      <c r="A91">
        <f t="shared" si="13"/>
        <v>90</v>
      </c>
      <c r="B91" s="23" t="s">
        <v>11</v>
      </c>
      <c r="C91" s="23">
        <f t="shared" si="14"/>
        <v>20</v>
      </c>
      <c r="D91" s="23">
        <f t="shared" si="15"/>
        <v>54</v>
      </c>
      <c r="E91" s="34" t="str">
        <f t="shared" si="16"/>
        <v>20_54</v>
      </c>
      <c r="F91" s="23" t="s">
        <v>2940</v>
      </c>
      <c r="G91" s="24">
        <f>AVERAGEIF('1. TipoContratoUC'!$C$3:$C$3832,'2. UnidadCompradora'!F91,'1. TipoContratoUC'!$S$3:$S$3832)</f>
        <v>38.970501596153404</v>
      </c>
      <c r="H91" s="24">
        <f>SUMPRODUCT(('1. TipoContratoUC'!$C$3:$C$3832='2. UnidadCompradora'!F91)*'1. TipoContratoUC'!$N$3:$N$3832*'1. TipoContratoUC'!$S$3:$S$3832)</f>
        <v>38.970501596153404</v>
      </c>
      <c r="I91" s="24">
        <f>SUMPRODUCT(('1. TipoContratoUC'!$C$3:$C$3832='2. UnidadCompradora'!F91)*'1. TipoContratoUC'!$P$3:$P$3832*'1. TipoContratoUC'!$S$3:$S$3832)</f>
        <v>38.970501596153404</v>
      </c>
      <c r="J91" s="24" t="e">
        <f>AVERAGEIF('1. TipoContratoUC'!$C$3:$C$3832,'2. UnidadCompradora'!F91,'1. TipoContratoUC'!#REF!)</f>
        <v>#REF!</v>
      </c>
      <c r="K91" s="24">
        <f t="shared" si="17"/>
        <v>39.659992111492066</v>
      </c>
      <c r="L91" s="25">
        <f>SUMIF('1. TipoContratoUC'!$C$3:$C$3832,'2. UnidadCompradora'!F91,'1. TipoContratoUC'!$O$3:$O$3832)</f>
        <v>2437708.61</v>
      </c>
      <c r="M91" s="28">
        <f t="shared" si="12"/>
        <v>3.8574177740977896E-4</v>
      </c>
      <c r="N91" s="29">
        <f t="shared" si="18"/>
        <v>1.0769313171635098E-6</v>
      </c>
      <c r="O91" s="24">
        <f t="shared" si="19"/>
        <v>1.1186726950089495E-3</v>
      </c>
      <c r="P91" s="20">
        <f t="shared" si="20"/>
        <v>19.830555392093537</v>
      </c>
      <c r="Q91" s="3">
        <f t="shared" si="21"/>
        <v>809</v>
      </c>
      <c r="R91" s="3">
        <f t="shared" si="22"/>
        <v>0</v>
      </c>
      <c r="S91" s="3" t="str">
        <f t="shared" si="23"/>
        <v/>
      </c>
      <c r="T91" s="18"/>
    </row>
    <row r="92" spans="1:20" x14ac:dyDescent="0.25">
      <c r="A92">
        <f t="shared" si="13"/>
        <v>91</v>
      </c>
      <c r="B92" s="23" t="s">
        <v>11</v>
      </c>
      <c r="C92" s="23">
        <f t="shared" si="14"/>
        <v>20</v>
      </c>
      <c r="D92" s="23">
        <f t="shared" si="15"/>
        <v>55</v>
      </c>
      <c r="E92" s="34" t="str">
        <f t="shared" si="16"/>
        <v>20_55</v>
      </c>
      <c r="F92" s="23" t="s">
        <v>1291</v>
      </c>
      <c r="G92" s="24">
        <f>AVERAGEIF('1. TipoContratoUC'!$C$3:$C$3832,'2. UnidadCompradora'!F92,'1. TipoContratoUC'!$S$3:$S$3832)</f>
        <v>54.549485384715361</v>
      </c>
      <c r="H92" s="24">
        <f>SUMPRODUCT(('1. TipoContratoUC'!$C$3:$C$3832='2. UnidadCompradora'!F92)*'1. TipoContratoUC'!$N$3:$N$3832*'1. TipoContratoUC'!$S$3:$S$3832)</f>
        <v>55.095972163409968</v>
      </c>
      <c r="I92" s="24">
        <f>SUMPRODUCT(('1. TipoContratoUC'!$C$3:$C$3832='2. UnidadCompradora'!F92)*'1. TipoContratoUC'!$P$3:$P$3832*'1. TipoContratoUC'!$S$3:$S$3832)</f>
        <v>55.635509231282988</v>
      </c>
      <c r="J92" s="24" t="e">
        <f>AVERAGEIF('1. TipoContratoUC'!$C$3:$C$3832,'2. UnidadCompradora'!F92,'1. TipoContratoUC'!#REF!)</f>
        <v>#REF!</v>
      </c>
      <c r="K92" s="24">
        <f t="shared" si="17"/>
        <v>62.702864760595048</v>
      </c>
      <c r="L92" s="25">
        <f>SUMIF('1. TipoContratoUC'!$C$3:$C$3832,'2. UnidadCompradora'!F92,'1. TipoContratoUC'!$O$3:$O$3832)</f>
        <v>14099163.939999901</v>
      </c>
      <c r="M92" s="28">
        <f t="shared" si="12"/>
        <v>2.2310445702562556E-3</v>
      </c>
      <c r="N92" s="29">
        <f t="shared" si="18"/>
        <v>6.2287310019421694E-6</v>
      </c>
      <c r="O92" s="24">
        <f t="shared" si="19"/>
        <v>6.8687074947789903E-3</v>
      </c>
      <c r="P92" s="20">
        <f t="shared" si="20"/>
        <v>31.354866734044915</v>
      </c>
      <c r="Q92" s="3">
        <f t="shared" si="21"/>
        <v>102</v>
      </c>
      <c r="R92" s="3">
        <f t="shared" si="22"/>
        <v>1</v>
      </c>
      <c r="S92" s="3">
        <f t="shared" si="23"/>
        <v>102</v>
      </c>
      <c r="T92" s="18"/>
    </row>
    <row r="93" spans="1:20" x14ac:dyDescent="0.25">
      <c r="A93">
        <f t="shared" si="13"/>
        <v>92</v>
      </c>
      <c r="B93" s="23" t="s">
        <v>11</v>
      </c>
      <c r="C93" s="23">
        <f t="shared" si="14"/>
        <v>20</v>
      </c>
      <c r="D93" s="23">
        <f t="shared" si="15"/>
        <v>56</v>
      </c>
      <c r="E93" s="34" t="str">
        <f t="shared" si="16"/>
        <v>20_56</v>
      </c>
      <c r="F93" s="23" t="s">
        <v>2237</v>
      </c>
      <c r="G93" s="24">
        <f>AVERAGEIF('1. TipoContratoUC'!$C$3:$C$3832,'2. UnidadCompradora'!F93,'1. TipoContratoUC'!$S$3:$S$3832)</f>
        <v>59.091157336870296</v>
      </c>
      <c r="H93" s="24">
        <f>SUMPRODUCT(('1. TipoContratoUC'!$C$3:$C$3832='2. UnidadCompradora'!F93)*'1. TipoContratoUC'!$N$3:$N$3832*'1. TipoContratoUC'!$S$3:$S$3832)</f>
        <v>59.483139558760918</v>
      </c>
      <c r="I93" s="24">
        <f>SUMPRODUCT(('1. TipoContratoUC'!$C$3:$C$3832='2. UnidadCompradora'!F93)*'1. TipoContratoUC'!$P$3:$P$3832*'1. TipoContratoUC'!$S$3:$S$3832)</f>
        <v>60.092234438190104</v>
      </c>
      <c r="J93" s="24" t="e">
        <f>AVERAGEIF('1. TipoContratoUC'!$C$3:$C$3832,'2. UnidadCompradora'!F93,'1. TipoContratoUC'!#REF!)</f>
        <v>#REF!</v>
      </c>
      <c r="K93" s="24">
        <f t="shared" si="17"/>
        <v>68.865223255908717</v>
      </c>
      <c r="L93" s="25">
        <f>SUMIF('1. TipoContratoUC'!$C$3:$C$3832,'2. UnidadCompradora'!F93,'1. TipoContratoUC'!$O$3:$O$3832)</f>
        <v>2619539.3200000003</v>
      </c>
      <c r="M93" s="28">
        <f t="shared" si="12"/>
        <v>4.1451457698695327E-4</v>
      </c>
      <c r="N93" s="29">
        <f t="shared" si="18"/>
        <v>1.1572605186184271E-6</v>
      </c>
      <c r="O93" s="24">
        <f t="shared" si="19"/>
        <v>1.2083298501907038E-3</v>
      </c>
      <c r="P93" s="20">
        <f t="shared" si="20"/>
        <v>34.433215792879452</v>
      </c>
      <c r="Q93" s="3">
        <f t="shared" si="21"/>
        <v>46</v>
      </c>
      <c r="R93" s="3">
        <f t="shared" si="22"/>
        <v>1</v>
      </c>
      <c r="S93" s="3">
        <f t="shared" si="23"/>
        <v>46</v>
      </c>
      <c r="T93" s="18"/>
    </row>
    <row r="94" spans="1:20" x14ac:dyDescent="0.25">
      <c r="A94">
        <f t="shared" si="13"/>
        <v>93</v>
      </c>
      <c r="B94" s="23" t="s">
        <v>11</v>
      </c>
      <c r="C94" s="23">
        <f t="shared" si="14"/>
        <v>20</v>
      </c>
      <c r="D94" s="23">
        <f t="shared" si="15"/>
        <v>57</v>
      </c>
      <c r="E94" s="34" t="str">
        <f t="shared" si="16"/>
        <v>20_57</v>
      </c>
      <c r="F94" s="23" t="s">
        <v>1967</v>
      </c>
      <c r="G94" s="24">
        <f>AVERAGEIF('1. TipoContratoUC'!$C$3:$C$3832,'2. UnidadCompradora'!F94,'1. TipoContratoUC'!$S$3:$S$3832)</f>
        <v>59.020058460443032</v>
      </c>
      <c r="H94" s="24">
        <f>SUMPRODUCT(('1. TipoContratoUC'!$C$3:$C$3832='2. UnidadCompradora'!F94)*'1. TipoContratoUC'!$N$3:$N$3832*'1. TipoContratoUC'!$S$3:$S$3832)</f>
        <v>59.020058460443032</v>
      </c>
      <c r="I94" s="24">
        <f>SUMPRODUCT(('1. TipoContratoUC'!$C$3:$C$3832='2. UnidadCompradora'!F94)*'1. TipoContratoUC'!$P$3:$P$3832*'1. TipoContratoUC'!$S$3:$S$3832)</f>
        <v>59.020058460443032</v>
      </c>
      <c r="J94" s="24" t="e">
        <f>AVERAGEIF('1. TipoContratoUC'!$C$3:$C$3832,'2. UnidadCompradora'!F94,'1. TipoContratoUC'!#REF!)</f>
        <v>#REF!</v>
      </c>
      <c r="K94" s="24">
        <f t="shared" si="17"/>
        <v>67.382714813453916</v>
      </c>
      <c r="L94" s="25">
        <f>SUMIF('1. TipoContratoUC'!$C$3:$C$3832,'2. UnidadCompradora'!F94,'1. TipoContratoUC'!$O$3:$O$3832)</f>
        <v>2688118.0690000001</v>
      </c>
      <c r="M94" s="28">
        <f t="shared" si="12"/>
        <v>4.2536644354035526E-4</v>
      </c>
      <c r="N94" s="29">
        <f t="shared" si="18"/>
        <v>1.1875572498138736E-6</v>
      </c>
      <c r="O94" s="24">
        <f t="shared" si="19"/>
        <v>1.2421446856564155E-3</v>
      </c>
      <c r="P94" s="20">
        <f t="shared" si="20"/>
        <v>33.691978479069789</v>
      </c>
      <c r="Q94" s="3">
        <f t="shared" si="21"/>
        <v>53</v>
      </c>
      <c r="R94" s="3">
        <f t="shared" si="22"/>
        <v>1</v>
      </c>
      <c r="S94" s="3">
        <f t="shared" si="23"/>
        <v>53</v>
      </c>
      <c r="T94" s="18"/>
    </row>
    <row r="95" spans="1:20" x14ac:dyDescent="0.25">
      <c r="A95">
        <f t="shared" si="13"/>
        <v>94</v>
      </c>
      <c r="B95" s="23" t="s">
        <v>11</v>
      </c>
      <c r="C95" s="23">
        <f t="shared" si="14"/>
        <v>20</v>
      </c>
      <c r="D95" s="23">
        <f t="shared" si="15"/>
        <v>58</v>
      </c>
      <c r="E95" s="34" t="str">
        <f t="shared" si="16"/>
        <v>20_58</v>
      </c>
      <c r="F95" s="23" t="s">
        <v>2668</v>
      </c>
      <c r="G95" s="24">
        <f>AVERAGEIF('1. TipoContratoUC'!$C$3:$C$3832,'2. UnidadCompradora'!F95,'1. TipoContratoUC'!$S$3:$S$3832)</f>
        <v>39.670004487113601</v>
      </c>
      <c r="H95" s="24">
        <f>SUMPRODUCT(('1. TipoContratoUC'!$C$3:$C$3832='2. UnidadCompradora'!F95)*'1. TipoContratoUC'!$N$3:$N$3832*'1. TipoContratoUC'!$S$3:$S$3832)</f>
        <v>39.565257260888437</v>
      </c>
      <c r="I95" s="24">
        <f>SUMPRODUCT(('1. TipoContratoUC'!$C$3:$C$3832='2. UnidadCompradora'!F95)*'1. TipoContratoUC'!$P$3:$P$3832*'1. TipoContratoUC'!$S$3:$S$3832)</f>
        <v>39.938205963829944</v>
      </c>
      <c r="J95" s="24" t="e">
        <f>AVERAGEIF('1. TipoContratoUC'!$C$3:$C$3832,'2. UnidadCompradora'!F95,'1. TipoContratoUC'!#REF!)</f>
        <v>#REF!</v>
      </c>
      <c r="K95" s="24">
        <f t="shared" si="17"/>
        <v>40.998046614350251</v>
      </c>
      <c r="L95" s="25">
        <f>SUMIF('1. TipoContratoUC'!$C$3:$C$3832,'2. UnidadCompradora'!F95,'1. TipoContratoUC'!$O$3:$O$3832)</f>
        <v>1721439073.25999</v>
      </c>
      <c r="M95" s="28">
        <f t="shared" si="12"/>
        <v>0.27239964821798418</v>
      </c>
      <c r="N95" s="29">
        <f t="shared" si="18"/>
        <v>7.6049764150548443E-4</v>
      </c>
      <c r="O95" s="24">
        <f t="shared" si="19"/>
        <v>0.84872451500883594</v>
      </c>
      <c r="P95" s="20">
        <f t="shared" si="20"/>
        <v>20.923385564679542</v>
      </c>
      <c r="Q95" s="3">
        <f t="shared" si="21"/>
        <v>710</v>
      </c>
      <c r="R95" s="3">
        <f t="shared" si="22"/>
        <v>0</v>
      </c>
      <c r="S95" s="3" t="str">
        <f t="shared" si="23"/>
        <v/>
      </c>
      <c r="T95" s="18"/>
    </row>
    <row r="96" spans="1:20" x14ac:dyDescent="0.25">
      <c r="A96">
        <f t="shared" si="13"/>
        <v>95</v>
      </c>
      <c r="B96" s="23" t="s">
        <v>11</v>
      </c>
      <c r="C96" s="23">
        <f t="shared" si="14"/>
        <v>20</v>
      </c>
      <c r="D96" s="23">
        <f t="shared" si="15"/>
        <v>59</v>
      </c>
      <c r="E96" s="34" t="str">
        <f t="shared" si="16"/>
        <v>20_59</v>
      </c>
      <c r="F96" s="23" t="s">
        <v>1855</v>
      </c>
      <c r="G96" s="24">
        <f>AVERAGEIF('1. TipoContratoUC'!$C$3:$C$3832,'2. UnidadCompradora'!F96,'1. TipoContratoUC'!$S$3:$S$3832)</f>
        <v>37.77589406463931</v>
      </c>
      <c r="H96" s="24">
        <f>SUMPRODUCT(('1. TipoContratoUC'!$C$3:$C$3832='2. UnidadCompradora'!F96)*'1. TipoContratoUC'!$N$3:$N$3832*'1. TipoContratoUC'!$S$3:$S$3832)</f>
        <v>38.092049816913871</v>
      </c>
      <c r="I96" s="24">
        <f>SUMPRODUCT(('1. TipoContratoUC'!$C$3:$C$3832='2. UnidadCompradora'!F96)*'1. TipoContratoUC'!$P$3:$P$3832*'1. TipoContratoUC'!$S$3:$S$3832)</f>
        <v>38.272133511870457</v>
      </c>
      <c r="J96" s="24" t="e">
        <f>AVERAGEIF('1. TipoContratoUC'!$C$3:$C$3832,'2. UnidadCompradora'!F96,'1. TipoContratoUC'!#REF!)</f>
        <v>#REF!</v>
      </c>
      <c r="K96" s="24">
        <f t="shared" si="17"/>
        <v>38.694351580106563</v>
      </c>
      <c r="L96" s="25">
        <f>SUMIF('1. TipoContratoUC'!$C$3:$C$3832,'2. UnidadCompradora'!F96,'1. TipoContratoUC'!$O$3:$O$3832)</f>
        <v>3543753648.49156</v>
      </c>
      <c r="M96" s="28">
        <f t="shared" si="12"/>
        <v>0.56076178484331785</v>
      </c>
      <c r="N96" s="29">
        <f t="shared" si="18"/>
        <v>1.5655600791322673E-3</v>
      </c>
      <c r="O96" s="24">
        <f t="shared" si="19"/>
        <v>1.7472720742275683</v>
      </c>
      <c r="P96" s="20">
        <f t="shared" si="20"/>
        <v>20.220811827167065</v>
      </c>
      <c r="Q96" s="3">
        <f t="shared" si="21"/>
        <v>771</v>
      </c>
      <c r="R96" s="3">
        <f t="shared" si="22"/>
        <v>0</v>
      </c>
      <c r="S96" s="3" t="str">
        <f t="shared" si="23"/>
        <v/>
      </c>
      <c r="T96" s="18"/>
    </row>
    <row r="97" spans="1:20" x14ac:dyDescent="0.25">
      <c r="A97">
        <f t="shared" si="13"/>
        <v>96</v>
      </c>
      <c r="B97" s="23" t="s">
        <v>314</v>
      </c>
      <c r="C97" s="23">
        <f t="shared" si="14"/>
        <v>21</v>
      </c>
      <c r="D97" s="23">
        <f t="shared" si="15"/>
        <v>1</v>
      </c>
      <c r="E97" s="34" t="str">
        <f t="shared" si="16"/>
        <v>21_1</v>
      </c>
      <c r="F97" s="23" t="s">
        <v>2036</v>
      </c>
      <c r="G97" s="24">
        <f>AVERAGEIF('1. TipoContratoUC'!$C$3:$C$3832,'2. UnidadCompradora'!F97,'1. TipoContratoUC'!$S$3:$S$3832)</f>
        <v>30.730221189668534</v>
      </c>
      <c r="H97" s="24">
        <f>SUMPRODUCT(('1. TipoContratoUC'!$C$3:$C$3832='2. UnidadCompradora'!F97)*'1. TipoContratoUC'!$N$3:$N$3832*'1. TipoContratoUC'!$S$3:$S$3832)</f>
        <v>29.096480004913413</v>
      </c>
      <c r="I97" s="24">
        <f>SUMPRODUCT(('1. TipoContratoUC'!$C$3:$C$3832='2. UnidadCompradora'!F97)*'1. TipoContratoUC'!$P$3:$P$3832*'1. TipoContratoUC'!$S$3:$S$3832)</f>
        <v>28.923281453411693</v>
      </c>
      <c r="J97" s="24" t="e">
        <f>AVERAGEIF('1. TipoContratoUC'!$C$3:$C$3832,'2. UnidadCompradora'!F97,'1. TipoContratoUC'!#REF!)</f>
        <v>#REF!</v>
      </c>
      <c r="K97" s="24">
        <f t="shared" si="17"/>
        <v>25.767600382929906</v>
      </c>
      <c r="L97" s="25">
        <f>SUMIF('1. TipoContratoUC'!$C$3:$C$3832,'2. UnidadCompradora'!F97,'1. TipoContratoUC'!$O$3:$O$3832)</f>
        <v>10041630.949999992</v>
      </c>
      <c r="M97" s="28">
        <f t="shared" si="12"/>
        <v>9.7559181699342409E-3</v>
      </c>
      <c r="N97" s="29">
        <f t="shared" si="18"/>
        <v>4.4361933994454566E-6</v>
      </c>
      <c r="O97" s="24">
        <f t="shared" si="19"/>
        <v>4.8680175951492282E-3</v>
      </c>
      <c r="P97" s="20">
        <f t="shared" si="20"/>
        <v>12.886234200262528</v>
      </c>
      <c r="Q97" s="3">
        <f t="shared" si="21"/>
        <v>1309</v>
      </c>
      <c r="R97" s="3">
        <f t="shared" si="22"/>
        <v>0</v>
      </c>
      <c r="S97" s="3" t="str">
        <f t="shared" si="23"/>
        <v/>
      </c>
      <c r="T97" s="18"/>
    </row>
    <row r="98" spans="1:20" x14ac:dyDescent="0.25">
      <c r="A98">
        <f t="shared" si="13"/>
        <v>97</v>
      </c>
      <c r="B98" s="23" t="s">
        <v>314</v>
      </c>
      <c r="C98" s="23">
        <f t="shared" si="14"/>
        <v>21</v>
      </c>
      <c r="D98" s="23">
        <f t="shared" si="15"/>
        <v>2</v>
      </c>
      <c r="E98" s="34" t="str">
        <f t="shared" si="16"/>
        <v>21_2</v>
      </c>
      <c r="F98" s="23" t="s">
        <v>3045</v>
      </c>
      <c r="G98" s="24">
        <f>AVERAGEIF('1. TipoContratoUC'!$C$3:$C$3832,'2. UnidadCompradora'!F98,'1. TipoContratoUC'!$S$3:$S$3832)</f>
        <v>23.197865811967464</v>
      </c>
      <c r="H98" s="24">
        <f>SUMPRODUCT(('1. TipoContratoUC'!$C$3:$C$3832='2. UnidadCompradora'!F98)*'1. TipoContratoUC'!$N$3:$N$3832*'1. TipoContratoUC'!$S$3:$S$3832)</f>
        <v>23.197865811967464</v>
      </c>
      <c r="I98" s="24">
        <f>SUMPRODUCT(('1. TipoContratoUC'!$C$3:$C$3832='2. UnidadCompradora'!F98)*'1. TipoContratoUC'!$P$3:$P$3832*'1. TipoContratoUC'!$S$3:$S$3832)</f>
        <v>23.197865811967464</v>
      </c>
      <c r="J98" s="24" t="e">
        <f>AVERAGEIF('1. TipoContratoUC'!$C$3:$C$3832,'2. UnidadCompradora'!F98,'1. TipoContratoUC'!#REF!)</f>
        <v>#REF!</v>
      </c>
      <c r="K98" s="24">
        <f t="shared" si="17"/>
        <v>17.851010941298018</v>
      </c>
      <c r="L98" s="25">
        <f>SUMIF('1. TipoContratoUC'!$C$3:$C$3832,'2. UnidadCompradora'!F98,'1. TipoContratoUC'!$O$3:$O$3832)</f>
        <v>9567924.3299999908</v>
      </c>
      <c r="M98" s="28">
        <f t="shared" si="12"/>
        <v>9.2956898420572687E-3</v>
      </c>
      <c r="N98" s="29">
        <f t="shared" si="18"/>
        <v>4.2269192096867072E-6</v>
      </c>
      <c r="O98" s="24">
        <f t="shared" si="19"/>
        <v>4.6344421559950588E-3</v>
      </c>
      <c r="P98" s="20">
        <f t="shared" si="20"/>
        <v>8.9278226917270072</v>
      </c>
      <c r="Q98" s="3">
        <f t="shared" si="21"/>
        <v>1458</v>
      </c>
      <c r="R98" s="3">
        <f t="shared" si="22"/>
        <v>0</v>
      </c>
      <c r="S98" s="3" t="str">
        <f t="shared" si="23"/>
        <v/>
      </c>
      <c r="T98" s="18"/>
    </row>
    <row r="99" spans="1:20" x14ac:dyDescent="0.25">
      <c r="A99">
        <f t="shared" si="13"/>
        <v>98</v>
      </c>
      <c r="B99" s="23" t="s">
        <v>314</v>
      </c>
      <c r="C99" s="23">
        <f t="shared" si="14"/>
        <v>21</v>
      </c>
      <c r="D99" s="23">
        <f t="shared" si="15"/>
        <v>3</v>
      </c>
      <c r="E99" s="34" t="str">
        <f t="shared" si="16"/>
        <v>21_3</v>
      </c>
      <c r="F99" s="23" t="s">
        <v>315</v>
      </c>
      <c r="G99" s="24">
        <f>AVERAGEIF('1. TipoContratoUC'!$C$3:$C$3832,'2. UnidadCompradora'!F99,'1. TipoContratoUC'!$S$3:$S$3832)</f>
        <v>32.380936327593247</v>
      </c>
      <c r="H99" s="24">
        <f>SUMPRODUCT(('1. TipoContratoUC'!$C$3:$C$3832='2. UnidadCompradora'!F99)*'1. TipoContratoUC'!$N$3:$N$3832*'1. TipoContratoUC'!$S$3:$S$3832)</f>
        <v>42.344146748121283</v>
      </c>
      <c r="I99" s="24">
        <f>SUMPRODUCT(('1. TipoContratoUC'!$C$3:$C$3832='2. UnidadCompradora'!F99)*'1. TipoContratoUC'!$P$3:$P$3832*'1. TipoContratoUC'!$S$3:$S$3832)</f>
        <v>42.977398227333026</v>
      </c>
      <c r="J99" s="24" t="e">
        <f>AVERAGEIF('1. TipoContratoUC'!$C$3:$C$3832,'2. UnidadCompradora'!F99,'1. TipoContratoUC'!#REF!)</f>
        <v>#REF!</v>
      </c>
      <c r="K99" s="24">
        <f t="shared" si="17"/>
        <v>45.200368138428928</v>
      </c>
      <c r="L99" s="25">
        <f>SUMIF('1. TipoContratoUC'!$C$3:$C$3832,'2. UnidadCompradora'!F99,'1. TipoContratoUC'!$O$3:$O$3832)</f>
        <v>24311242.859999891</v>
      </c>
      <c r="M99" s="28">
        <f t="shared" si="12"/>
        <v>2.3619519292486766E-2</v>
      </c>
      <c r="N99" s="29">
        <f t="shared" si="18"/>
        <v>1.0740224934062836E-5</v>
      </c>
      <c r="O99" s="24">
        <f t="shared" si="19"/>
        <v>1.1904083226737354E-2</v>
      </c>
      <c r="P99" s="20">
        <f t="shared" si="20"/>
        <v>22.606136110827833</v>
      </c>
      <c r="Q99" s="3">
        <f t="shared" si="21"/>
        <v>572</v>
      </c>
      <c r="R99" s="3">
        <f t="shared" si="22"/>
        <v>0</v>
      </c>
      <c r="S99" s="3" t="str">
        <f t="shared" si="23"/>
        <v/>
      </c>
      <c r="T99" s="18"/>
    </row>
    <row r="100" spans="1:20" x14ac:dyDescent="0.25">
      <c r="A100">
        <f t="shared" si="13"/>
        <v>99</v>
      </c>
      <c r="B100" s="23" t="s">
        <v>314</v>
      </c>
      <c r="C100" s="23">
        <f t="shared" si="14"/>
        <v>21</v>
      </c>
      <c r="D100" s="23">
        <f t="shared" si="15"/>
        <v>4</v>
      </c>
      <c r="E100" s="34" t="str">
        <f t="shared" si="16"/>
        <v>21_4</v>
      </c>
      <c r="F100" s="23" t="s">
        <v>1121</v>
      </c>
      <c r="G100" s="24">
        <f>AVERAGEIF('1. TipoContratoUC'!$C$3:$C$3832,'2. UnidadCompradora'!F100,'1. TipoContratoUC'!$S$3:$S$3832)</f>
        <v>43.829553793810803</v>
      </c>
      <c r="H100" s="24">
        <f>SUMPRODUCT(('1. TipoContratoUC'!$C$3:$C$3832='2. UnidadCompradora'!F100)*'1. TipoContratoUC'!$N$3:$N$3832*'1. TipoContratoUC'!$S$3:$S$3832)</f>
        <v>42.436090593038713</v>
      </c>
      <c r="I100" s="24">
        <f>SUMPRODUCT(('1. TipoContratoUC'!$C$3:$C$3832='2. UnidadCompradora'!F100)*'1. TipoContratoUC'!$P$3:$P$3832*'1. TipoContratoUC'!$S$3:$S$3832)</f>
        <v>42.351603238738946</v>
      </c>
      <c r="J100" s="24" t="e">
        <f>AVERAGEIF('1. TipoContratoUC'!$C$3:$C$3832,'2. UnidadCompradora'!F100,'1. TipoContratoUC'!#REF!)</f>
        <v>#REF!</v>
      </c>
      <c r="K100" s="24">
        <f t="shared" si="17"/>
        <v>44.335075151930511</v>
      </c>
      <c r="L100" s="25">
        <f>SUMIF('1. TipoContratoUC'!$C$3:$C$3832,'2. UnidadCompradora'!F100,'1. TipoContratoUC'!$O$3:$O$3832)</f>
        <v>30164012.105</v>
      </c>
      <c r="M100" s="28">
        <f t="shared" si="12"/>
        <v>2.9305760711439623E-2</v>
      </c>
      <c r="N100" s="29">
        <f t="shared" si="18"/>
        <v>1.3325862309348657E-5</v>
      </c>
      <c r="O100" s="24">
        <f t="shared" si="19"/>
        <v>1.4789968897216076E-2</v>
      </c>
      <c r="P100" s="20">
        <f t="shared" si="20"/>
        <v>22.174932560413865</v>
      </c>
      <c r="Q100" s="3">
        <f t="shared" si="21"/>
        <v>608</v>
      </c>
      <c r="R100" s="3">
        <f t="shared" si="22"/>
        <v>0</v>
      </c>
      <c r="S100" s="3" t="str">
        <f t="shared" si="23"/>
        <v/>
      </c>
      <c r="T100" s="18"/>
    </row>
    <row r="101" spans="1:20" x14ac:dyDescent="0.25">
      <c r="A101">
        <f t="shared" si="13"/>
        <v>100</v>
      </c>
      <c r="B101" s="23" t="s">
        <v>314</v>
      </c>
      <c r="C101" s="23">
        <f t="shared" si="14"/>
        <v>21</v>
      </c>
      <c r="D101" s="23">
        <f t="shared" si="15"/>
        <v>5</v>
      </c>
      <c r="E101" s="34" t="str">
        <f t="shared" si="16"/>
        <v>21_5</v>
      </c>
      <c r="F101" s="23" t="s">
        <v>2982</v>
      </c>
      <c r="G101" s="24">
        <f>AVERAGEIF('1. TipoContratoUC'!$C$3:$C$3832,'2. UnidadCompradora'!F101,'1. TipoContratoUC'!$S$3:$S$3832)</f>
        <v>23.402657655895414</v>
      </c>
      <c r="H101" s="24">
        <f>SUMPRODUCT(('1. TipoContratoUC'!$C$3:$C$3832='2. UnidadCompradora'!F101)*'1. TipoContratoUC'!$N$3:$N$3832*'1. TipoContratoUC'!$S$3:$S$3832)</f>
        <v>23.402657655895414</v>
      </c>
      <c r="I101" s="24">
        <f>SUMPRODUCT(('1. TipoContratoUC'!$C$3:$C$3832='2. UnidadCompradora'!F101)*'1. TipoContratoUC'!$P$3:$P$3832*'1. TipoContratoUC'!$S$3:$S$3832)</f>
        <v>23.402657655895414</v>
      </c>
      <c r="J101" s="24" t="e">
        <f>AVERAGEIF('1. TipoContratoUC'!$C$3:$C$3832,'2. UnidadCompradora'!F101,'1. TipoContratoUC'!#REF!)</f>
        <v>#REF!</v>
      </c>
      <c r="K101" s="24">
        <f t="shared" si="17"/>
        <v>18.134178671102063</v>
      </c>
      <c r="L101" s="25">
        <f>SUMIF('1. TipoContratoUC'!$C$3:$C$3832,'2. UnidadCompradora'!F101,'1. TipoContratoUC'!$O$3:$O$3832)</f>
        <v>35954758.330000103</v>
      </c>
      <c r="M101" s="28">
        <f t="shared" si="12"/>
        <v>3.4931743840600195E-2</v>
      </c>
      <c r="N101" s="29">
        <f t="shared" si="18"/>
        <v>1.5884099144492372E-5</v>
      </c>
      <c r="O101" s="24">
        <f t="shared" si="19"/>
        <v>1.7645272233561136E-2</v>
      </c>
      <c r="P101" s="20">
        <f t="shared" si="20"/>
        <v>9.0759119716678125</v>
      </c>
      <c r="Q101" s="3">
        <f t="shared" si="21"/>
        <v>1454</v>
      </c>
      <c r="R101" s="3">
        <f t="shared" si="22"/>
        <v>0</v>
      </c>
      <c r="S101" s="3" t="str">
        <f t="shared" si="23"/>
        <v/>
      </c>
      <c r="T101" s="18"/>
    </row>
    <row r="102" spans="1:20" x14ac:dyDescent="0.25">
      <c r="A102">
        <f t="shared" si="13"/>
        <v>101</v>
      </c>
      <c r="B102" s="23" t="s">
        <v>314</v>
      </c>
      <c r="C102" s="23">
        <f t="shared" si="14"/>
        <v>21</v>
      </c>
      <c r="D102" s="23">
        <f t="shared" si="15"/>
        <v>6</v>
      </c>
      <c r="E102" s="34" t="str">
        <f t="shared" si="16"/>
        <v>21_6</v>
      </c>
      <c r="F102" s="23" t="s">
        <v>3006</v>
      </c>
      <c r="G102" s="24">
        <f>AVERAGEIF('1. TipoContratoUC'!$C$3:$C$3832,'2. UnidadCompradora'!F102,'1. TipoContratoUC'!$S$3:$S$3832)</f>
        <v>53.444427775024472</v>
      </c>
      <c r="H102" s="24">
        <f>SUMPRODUCT(('1. TipoContratoUC'!$C$3:$C$3832='2. UnidadCompradora'!F102)*'1. TipoContratoUC'!$N$3:$N$3832*'1. TipoContratoUC'!$S$3:$S$3832)</f>
        <v>53.444427775024472</v>
      </c>
      <c r="I102" s="24">
        <f>SUMPRODUCT(('1. TipoContratoUC'!$C$3:$C$3832='2. UnidadCompradora'!F102)*'1. TipoContratoUC'!$P$3:$P$3832*'1. TipoContratoUC'!$S$3:$S$3832)</f>
        <v>53.444427775024472</v>
      </c>
      <c r="J102" s="24" t="e">
        <f>AVERAGEIF('1. TipoContratoUC'!$C$3:$C$3832,'2. UnidadCompradora'!F102,'1. TipoContratoUC'!#REF!)</f>
        <v>#REF!</v>
      </c>
      <c r="K102" s="24">
        <f t="shared" si="17"/>
        <v>59.673234527846375</v>
      </c>
      <c r="L102" s="25">
        <f>SUMIF('1. TipoContratoUC'!$C$3:$C$3832,'2. UnidadCompradora'!F102,'1. TipoContratoUC'!$O$3:$O$3832)</f>
        <v>25079379.600000001</v>
      </c>
      <c r="M102" s="28">
        <f t="shared" si="12"/>
        <v>2.4365800371334932E-2</v>
      </c>
      <c r="N102" s="29">
        <f t="shared" si="18"/>
        <v>1.1079572511446173E-5</v>
      </c>
      <c r="O102" s="24">
        <f t="shared" si="19"/>
        <v>1.2282836380695761E-2</v>
      </c>
      <c r="P102" s="20">
        <f t="shared" si="20"/>
        <v>29.842758682113537</v>
      </c>
      <c r="Q102" s="3">
        <f t="shared" si="21"/>
        <v>161</v>
      </c>
      <c r="R102" s="3">
        <f t="shared" si="22"/>
        <v>1</v>
      </c>
      <c r="S102" s="3">
        <f t="shared" si="23"/>
        <v>161</v>
      </c>
      <c r="T102" s="18"/>
    </row>
    <row r="103" spans="1:20" x14ac:dyDescent="0.25">
      <c r="A103">
        <f t="shared" si="13"/>
        <v>102</v>
      </c>
      <c r="B103" s="23" t="s">
        <v>314</v>
      </c>
      <c r="C103" s="23">
        <f t="shared" si="14"/>
        <v>21</v>
      </c>
      <c r="D103" s="23">
        <f t="shared" si="15"/>
        <v>7</v>
      </c>
      <c r="E103" s="34" t="str">
        <f t="shared" si="16"/>
        <v>21_7</v>
      </c>
      <c r="F103" s="23" t="s">
        <v>1289</v>
      </c>
      <c r="G103" s="24">
        <f>AVERAGEIF('1. TipoContratoUC'!$C$3:$C$3832,'2. UnidadCompradora'!F103,'1. TipoContratoUC'!$S$3:$S$3832)</f>
        <v>39.376711470110024</v>
      </c>
      <c r="H103" s="24">
        <f>SUMPRODUCT(('1. TipoContratoUC'!$C$3:$C$3832='2. UnidadCompradora'!F103)*'1. TipoContratoUC'!$N$3:$N$3832*'1. TipoContratoUC'!$S$3:$S$3832)</f>
        <v>34.529724755431445</v>
      </c>
      <c r="I103" s="24">
        <f>SUMPRODUCT(('1. TipoContratoUC'!$C$3:$C$3832='2. UnidadCompradora'!F103)*'1. TipoContratoUC'!$P$3:$P$3832*'1. TipoContratoUC'!$S$3:$S$3832)</f>
        <v>36.271521033660918</v>
      </c>
      <c r="J103" s="24" t="e">
        <f>AVERAGEIF('1. TipoContratoUC'!$C$3:$C$3832,'2. UnidadCompradora'!F103,'1. TipoContratoUC'!#REF!)</f>
        <v>#REF!</v>
      </c>
      <c r="K103" s="24">
        <f t="shared" si="17"/>
        <v>35.928084707332324</v>
      </c>
      <c r="L103" s="25">
        <f>SUMIF('1. TipoContratoUC'!$C$3:$C$3832,'2. UnidadCompradora'!F103,'1. TipoContratoUC'!$O$3:$O$3832)</f>
        <v>15585529.579999901</v>
      </c>
      <c r="M103" s="28">
        <f t="shared" si="12"/>
        <v>1.514207721581012E-2</v>
      </c>
      <c r="N103" s="29">
        <f t="shared" si="18"/>
        <v>6.8853778628119697E-6</v>
      </c>
      <c r="O103" s="24">
        <f t="shared" si="19"/>
        <v>7.601605226093505E-3</v>
      </c>
      <c r="P103" s="20">
        <f t="shared" si="20"/>
        <v>17.967843156279208</v>
      </c>
      <c r="Q103" s="3">
        <f t="shared" si="21"/>
        <v>966</v>
      </c>
      <c r="R103" s="3">
        <f t="shared" si="22"/>
        <v>0</v>
      </c>
      <c r="S103" s="3" t="str">
        <f t="shared" si="23"/>
        <v/>
      </c>
      <c r="T103" s="18"/>
    </row>
    <row r="104" spans="1:20" x14ac:dyDescent="0.25">
      <c r="A104">
        <f t="shared" si="13"/>
        <v>103</v>
      </c>
      <c r="B104" s="23" t="s">
        <v>314</v>
      </c>
      <c r="C104" s="23">
        <f t="shared" si="14"/>
        <v>21</v>
      </c>
      <c r="D104" s="23">
        <f t="shared" si="15"/>
        <v>8</v>
      </c>
      <c r="E104" s="34" t="str">
        <f t="shared" si="16"/>
        <v>21_8</v>
      </c>
      <c r="F104" s="23" t="s">
        <v>2061</v>
      </c>
      <c r="G104" s="24">
        <f>AVERAGEIF('1. TipoContratoUC'!$C$3:$C$3832,'2. UnidadCompradora'!F104,'1. TipoContratoUC'!$S$3:$S$3832)</f>
        <v>49.401231830315815</v>
      </c>
      <c r="H104" s="24">
        <f>SUMPRODUCT(('1. TipoContratoUC'!$C$3:$C$3832='2. UnidadCompradora'!F104)*'1. TipoContratoUC'!$N$3:$N$3832*'1. TipoContratoUC'!$S$3:$S$3832)</f>
        <v>44.87899918932554</v>
      </c>
      <c r="I104" s="24">
        <f>SUMPRODUCT(('1. TipoContratoUC'!$C$3:$C$3832='2. UnidadCompradora'!F104)*'1. TipoContratoUC'!$P$3:$P$3832*'1. TipoContratoUC'!$S$3:$S$3832)</f>
        <v>44.526135236342633</v>
      </c>
      <c r="J104" s="24" t="e">
        <f>AVERAGEIF('1. TipoContratoUC'!$C$3:$C$3832,'2. UnidadCompradora'!F104,'1. TipoContratoUC'!#REF!)</f>
        <v>#REF!</v>
      </c>
      <c r="K104" s="24">
        <f t="shared" si="17"/>
        <v>47.341822282760234</v>
      </c>
      <c r="L104" s="25">
        <f>SUMIF('1. TipoContratoUC'!$C$3:$C$3832,'2. UnidadCompradora'!F104,'1. TipoContratoUC'!$O$3:$O$3832)</f>
        <v>15466184.77</v>
      </c>
      <c r="M104" s="28">
        <f t="shared" si="12"/>
        <v>1.5026128102945601E-2</v>
      </c>
      <c r="N104" s="29">
        <f t="shared" si="18"/>
        <v>6.8326536927029662E-6</v>
      </c>
      <c r="O104" s="24">
        <f t="shared" si="19"/>
        <v>7.5427586420907348E-3</v>
      </c>
      <c r="P104" s="20">
        <f t="shared" si="20"/>
        <v>23.674682520701161</v>
      </c>
      <c r="Q104" s="3">
        <f t="shared" si="21"/>
        <v>500</v>
      </c>
      <c r="R104" s="3">
        <f t="shared" si="22"/>
        <v>1</v>
      </c>
      <c r="S104" s="3">
        <f t="shared" si="23"/>
        <v>500</v>
      </c>
      <c r="T104" s="18"/>
    </row>
    <row r="105" spans="1:20" x14ac:dyDescent="0.25">
      <c r="A105">
        <f t="shared" si="13"/>
        <v>104</v>
      </c>
      <c r="B105" s="23" t="s">
        <v>314</v>
      </c>
      <c r="C105" s="23">
        <f t="shared" si="14"/>
        <v>21</v>
      </c>
      <c r="D105" s="23">
        <f t="shared" si="15"/>
        <v>9</v>
      </c>
      <c r="E105" s="34" t="str">
        <f t="shared" si="16"/>
        <v>21_9</v>
      </c>
      <c r="F105" s="23" t="s">
        <v>2895</v>
      </c>
      <c r="G105" s="24">
        <f>AVERAGEIF('1. TipoContratoUC'!$C$3:$C$3832,'2. UnidadCompradora'!F105,'1. TipoContratoUC'!$S$3:$S$3832)</f>
        <v>40.813774915708969</v>
      </c>
      <c r="H105" s="24">
        <f>SUMPRODUCT(('1. TipoContratoUC'!$C$3:$C$3832='2. UnidadCompradora'!F105)*'1. TipoContratoUC'!$N$3:$N$3832*'1. TipoContratoUC'!$S$3:$S$3832)</f>
        <v>40.813774915708969</v>
      </c>
      <c r="I105" s="24">
        <f>SUMPRODUCT(('1. TipoContratoUC'!$C$3:$C$3832='2. UnidadCompradora'!F105)*'1. TipoContratoUC'!$P$3:$P$3832*'1. TipoContratoUC'!$S$3:$S$3832)</f>
        <v>40.813774915708969</v>
      </c>
      <c r="J105" s="24" t="e">
        <f>AVERAGEIF('1. TipoContratoUC'!$C$3:$C$3832,'2. UnidadCompradora'!F105,'1. TipoContratoUC'!#REF!)</f>
        <v>#REF!</v>
      </c>
      <c r="K105" s="24">
        <f t="shared" si="17"/>
        <v>42.208704556752096</v>
      </c>
      <c r="L105" s="25">
        <f>SUMIF('1. TipoContratoUC'!$C$3:$C$3832,'2. UnidadCompradora'!F105,'1. TipoContratoUC'!$O$3:$O$3832)</f>
        <v>12053725.5699999</v>
      </c>
      <c r="M105" s="28">
        <f t="shared" si="12"/>
        <v>1.171076301143721E-2</v>
      </c>
      <c r="N105" s="29">
        <f t="shared" si="18"/>
        <v>5.3250968969697611E-6</v>
      </c>
      <c r="O105" s="24">
        <f t="shared" si="19"/>
        <v>5.8601419705405153E-3</v>
      </c>
      <c r="P105" s="20">
        <f t="shared" si="20"/>
        <v>21.10728234936132</v>
      </c>
      <c r="Q105" s="3">
        <f t="shared" si="21"/>
        <v>696</v>
      </c>
      <c r="R105" s="3">
        <f t="shared" si="22"/>
        <v>0</v>
      </c>
      <c r="S105" s="3" t="str">
        <f t="shared" si="23"/>
        <v/>
      </c>
      <c r="T105" s="18"/>
    </row>
    <row r="106" spans="1:20" x14ac:dyDescent="0.25">
      <c r="A106">
        <f t="shared" si="13"/>
        <v>105</v>
      </c>
      <c r="B106" s="23" t="s">
        <v>314</v>
      </c>
      <c r="C106" s="23">
        <f t="shared" si="14"/>
        <v>21</v>
      </c>
      <c r="D106" s="23">
        <f t="shared" si="15"/>
        <v>10</v>
      </c>
      <c r="E106" s="34" t="str">
        <f t="shared" si="16"/>
        <v>21_10</v>
      </c>
      <c r="F106" s="23" t="s">
        <v>1258</v>
      </c>
      <c r="G106" s="24">
        <f>AVERAGEIF('1. TipoContratoUC'!$C$3:$C$3832,'2. UnidadCompradora'!F106,'1. TipoContratoUC'!$S$3:$S$3832)</f>
        <v>41.671255265333599</v>
      </c>
      <c r="H106" s="24">
        <f>SUMPRODUCT(('1. TipoContratoUC'!$C$3:$C$3832='2. UnidadCompradora'!F106)*'1. TipoContratoUC'!$N$3:$N$3832*'1. TipoContratoUC'!$S$3:$S$3832)</f>
        <v>40.089529348874095</v>
      </c>
      <c r="I106" s="24">
        <f>SUMPRODUCT(('1. TipoContratoUC'!$C$3:$C$3832='2. UnidadCompradora'!F106)*'1. TipoContratoUC'!$P$3:$P$3832*'1. TipoContratoUC'!$S$3:$S$3832)</f>
        <v>40.201938107019295</v>
      </c>
      <c r="J106" s="24" t="e">
        <f>AVERAGEIF('1. TipoContratoUC'!$C$3:$C$3832,'2. UnidadCompradora'!F106,'1. TipoContratoUC'!#REF!)</f>
        <v>#REF!</v>
      </c>
      <c r="K106" s="24">
        <f t="shared" si="17"/>
        <v>41.36271168514066</v>
      </c>
      <c r="L106" s="25">
        <f>SUMIF('1. TipoContratoUC'!$C$3:$C$3832,'2. UnidadCompradora'!F106,'1. TipoContratoUC'!$O$3:$O$3832)</f>
        <v>851061710.36226892</v>
      </c>
      <c r="M106" s="28">
        <f t="shared" si="12"/>
        <v>0.82684659944195404</v>
      </c>
      <c r="N106" s="29">
        <f t="shared" si="18"/>
        <v>3.7598218464998071E-4</v>
      </c>
      <c r="O106" s="24">
        <f t="shared" si="19"/>
        <v>0.4195585160859539</v>
      </c>
      <c r="P106" s="20">
        <f t="shared" si="20"/>
        <v>20.891135100613308</v>
      </c>
      <c r="Q106" s="3">
        <f t="shared" si="21"/>
        <v>714</v>
      </c>
      <c r="R106" s="3">
        <f t="shared" si="22"/>
        <v>0</v>
      </c>
      <c r="S106" s="3" t="str">
        <f t="shared" si="23"/>
        <v/>
      </c>
      <c r="T106" s="18"/>
    </row>
    <row r="107" spans="1:20" x14ac:dyDescent="0.25">
      <c r="A107">
        <f t="shared" si="13"/>
        <v>106</v>
      </c>
      <c r="B107" s="23" t="s">
        <v>2438</v>
      </c>
      <c r="C107" s="23">
        <f t="shared" si="14"/>
        <v>22</v>
      </c>
      <c r="D107" s="23">
        <f t="shared" si="15"/>
        <v>1</v>
      </c>
      <c r="E107" s="34" t="str">
        <f t="shared" si="16"/>
        <v>22_1</v>
      </c>
      <c r="F107" s="23" t="s">
        <v>2439</v>
      </c>
      <c r="G107" s="24">
        <f>AVERAGEIF('1. TipoContratoUC'!$C$3:$C$3832,'2. UnidadCompradora'!F107,'1. TipoContratoUC'!$S$3:$S$3832)</f>
        <v>58.617004656420434</v>
      </c>
      <c r="H107" s="24">
        <f>SUMPRODUCT(('1. TipoContratoUC'!$C$3:$C$3832='2. UnidadCompradora'!F107)*'1. TipoContratoUC'!$N$3:$N$3832*'1. TipoContratoUC'!$S$3:$S$3832)</f>
        <v>52.825309097958261</v>
      </c>
      <c r="I107" s="24">
        <f>SUMPRODUCT(('1. TipoContratoUC'!$C$3:$C$3832='2. UnidadCompradora'!F107)*'1. TipoContratoUC'!$P$3:$P$3832*'1. TipoContratoUC'!$S$3:$S$3832)</f>
        <v>56.168765532755657</v>
      </c>
      <c r="J107" s="24" t="e">
        <f>AVERAGEIF('1. TipoContratoUC'!$C$3:$C$3832,'2. UnidadCompradora'!F107,'1. TipoContratoUC'!#REF!)</f>
        <v>#REF!</v>
      </c>
      <c r="K107" s="24">
        <f t="shared" si="17"/>
        <v>63.440203579346253</v>
      </c>
      <c r="L107" s="25">
        <f>SUMIF('1. TipoContratoUC'!$C$3:$C$3832,'2. UnidadCompradora'!F107,'1. TipoContratoUC'!$O$3:$O$3832)</f>
        <v>32200922.359999999</v>
      </c>
      <c r="M107" s="28">
        <f t="shared" si="12"/>
        <v>1</v>
      </c>
      <c r="N107" s="29">
        <f t="shared" si="18"/>
        <v>1.4225728862250978E-5</v>
      </c>
      <c r="O107" s="24">
        <f t="shared" si="19"/>
        <v>1.5794329375288459E-2</v>
      </c>
      <c r="P107" s="20">
        <f t="shared" si="20"/>
        <v>31.727998954360771</v>
      </c>
      <c r="Q107" s="3">
        <f t="shared" si="21"/>
        <v>94</v>
      </c>
      <c r="R107" s="3">
        <f t="shared" si="22"/>
        <v>1</v>
      </c>
      <c r="S107" s="3">
        <f t="shared" si="23"/>
        <v>94</v>
      </c>
      <c r="T107" s="18"/>
    </row>
    <row r="108" spans="1:20" x14ac:dyDescent="0.25">
      <c r="A108">
        <f t="shared" si="13"/>
        <v>107</v>
      </c>
      <c r="B108" s="23" t="s">
        <v>2296</v>
      </c>
      <c r="C108" s="23">
        <f t="shared" si="14"/>
        <v>23</v>
      </c>
      <c r="D108" s="23">
        <f t="shared" si="15"/>
        <v>1</v>
      </c>
      <c r="E108" s="34" t="str">
        <f t="shared" si="16"/>
        <v>23_1</v>
      </c>
      <c r="F108" s="23" t="s">
        <v>2297</v>
      </c>
      <c r="G108" s="24">
        <f>AVERAGEIF('1. TipoContratoUC'!$C$3:$C$3832,'2. UnidadCompradora'!F108,'1. TipoContratoUC'!$S$3:$S$3832)</f>
        <v>53.48141769714794</v>
      </c>
      <c r="H108" s="24">
        <f>SUMPRODUCT(('1. TipoContratoUC'!$C$3:$C$3832='2. UnidadCompradora'!F108)*'1. TipoContratoUC'!$N$3:$N$3832*'1. TipoContratoUC'!$S$3:$S$3832)</f>
        <v>55.111995180901289</v>
      </c>
      <c r="I108" s="24">
        <f>SUMPRODUCT(('1. TipoContratoUC'!$C$3:$C$3832='2. UnidadCompradora'!F108)*'1. TipoContratoUC'!$P$3:$P$3832*'1. TipoContratoUC'!$S$3:$S$3832)</f>
        <v>57.050387660308118</v>
      </c>
      <c r="J108" s="24" t="e">
        <f>AVERAGEIF('1. TipoContratoUC'!$C$3:$C$3832,'2. UnidadCompradora'!F108,'1. TipoContratoUC'!#REF!)</f>
        <v>#REF!</v>
      </c>
      <c r="K108" s="24">
        <f t="shared" si="17"/>
        <v>64.65923130826242</v>
      </c>
      <c r="L108" s="25">
        <f>SUMIF('1. TipoContratoUC'!$C$3:$C$3832,'2. UnidadCompradora'!F108,'1. TipoContratoUC'!$O$3:$O$3832)</f>
        <v>119785114.445591</v>
      </c>
      <c r="M108" s="28">
        <f t="shared" si="12"/>
        <v>1</v>
      </c>
      <c r="N108" s="29">
        <f t="shared" si="18"/>
        <v>5.2918687880612643E-5</v>
      </c>
      <c r="O108" s="24">
        <f t="shared" si="19"/>
        <v>5.8980375897827973E-2</v>
      </c>
      <c r="P108" s="20">
        <f t="shared" si="20"/>
        <v>32.359105842080126</v>
      </c>
      <c r="Q108" s="3">
        <f t="shared" si="21"/>
        <v>76</v>
      </c>
      <c r="R108" s="3">
        <f t="shared" si="22"/>
        <v>1</v>
      </c>
      <c r="S108" s="3">
        <f t="shared" si="23"/>
        <v>76</v>
      </c>
      <c r="T108" s="18"/>
    </row>
    <row r="109" spans="1:20" x14ac:dyDescent="0.25">
      <c r="A109">
        <f t="shared" si="13"/>
        <v>108</v>
      </c>
      <c r="B109" s="23" t="s">
        <v>479</v>
      </c>
      <c r="C109" s="23">
        <f t="shared" si="14"/>
        <v>24</v>
      </c>
      <c r="D109" s="23">
        <f t="shared" si="15"/>
        <v>1</v>
      </c>
      <c r="E109" s="34" t="str">
        <f t="shared" si="16"/>
        <v>24_1</v>
      </c>
      <c r="F109" s="23" t="s">
        <v>480</v>
      </c>
      <c r="G109" s="24">
        <f>AVERAGEIF('1. TipoContratoUC'!$C$3:$C$3832,'2. UnidadCompradora'!F109,'1. TipoContratoUC'!$S$3:$S$3832)</f>
        <v>38.446354698335256</v>
      </c>
      <c r="H109" s="24">
        <f>SUMPRODUCT(('1. TipoContratoUC'!$C$3:$C$3832='2. UnidadCompradora'!F109)*'1. TipoContratoUC'!$N$3:$N$3832*'1. TipoContratoUC'!$S$3:$S$3832)</f>
        <v>36.307481831594693</v>
      </c>
      <c r="I109" s="24">
        <f>SUMPRODUCT(('1. TipoContratoUC'!$C$3:$C$3832='2. UnidadCompradora'!F109)*'1. TipoContratoUC'!$P$3:$P$3832*'1. TipoContratoUC'!$S$3:$S$3832)</f>
        <v>36.708864687339833</v>
      </c>
      <c r="J109" s="24" t="e">
        <f>AVERAGEIF('1. TipoContratoUC'!$C$3:$C$3832,'2. UnidadCompradora'!F109,'1. TipoContratoUC'!#REF!)</f>
        <v>#REF!</v>
      </c>
      <c r="K109" s="24">
        <f t="shared" si="17"/>
        <v>36.532804149186831</v>
      </c>
      <c r="L109" s="25">
        <f>SUMIF('1. TipoContratoUC'!$C$3:$C$3832,'2. UnidadCompradora'!F109,'1. TipoContratoUC'!$O$3:$O$3832)</f>
        <v>438892804.00184512</v>
      </c>
      <c r="M109" s="28">
        <f t="shared" si="12"/>
        <v>1</v>
      </c>
      <c r="N109" s="29">
        <f t="shared" si="18"/>
        <v>1.9389413630831507E-4</v>
      </c>
      <c r="O109" s="24">
        <f t="shared" si="19"/>
        <v>0.21632611602190321</v>
      </c>
      <c r="P109" s="20">
        <f t="shared" si="20"/>
        <v>18.374565132604367</v>
      </c>
      <c r="Q109" s="3">
        <f t="shared" si="21"/>
        <v>930</v>
      </c>
      <c r="R109" s="3">
        <f t="shared" si="22"/>
        <v>0</v>
      </c>
      <c r="S109" s="3" t="str">
        <f t="shared" si="23"/>
        <v/>
      </c>
      <c r="T109" s="18"/>
    </row>
    <row r="110" spans="1:20" x14ac:dyDescent="0.25">
      <c r="A110">
        <f t="shared" si="13"/>
        <v>109</v>
      </c>
      <c r="B110" s="23" t="s">
        <v>2188</v>
      </c>
      <c r="C110" s="23">
        <f t="shared" si="14"/>
        <v>25</v>
      </c>
      <c r="D110" s="23">
        <f t="shared" si="15"/>
        <v>1</v>
      </c>
      <c r="E110" s="34" t="str">
        <f t="shared" si="16"/>
        <v>25_1</v>
      </c>
      <c r="F110" s="23" t="s">
        <v>2189</v>
      </c>
      <c r="G110" s="24">
        <f>AVERAGEIF('1. TipoContratoUC'!$C$3:$C$3832,'2. UnidadCompradora'!F110,'1. TipoContratoUC'!$S$3:$S$3832)</f>
        <v>38.660831001333463</v>
      </c>
      <c r="H110" s="24">
        <f>SUMPRODUCT(('1. TipoContratoUC'!$C$3:$C$3832='2. UnidadCompradora'!F110)*'1. TipoContratoUC'!$N$3:$N$3832*'1. TipoContratoUC'!$S$3:$S$3832)</f>
        <v>36.997858853351097</v>
      </c>
      <c r="I110" s="24">
        <f>SUMPRODUCT(('1. TipoContratoUC'!$C$3:$C$3832='2. UnidadCompradora'!F110)*'1. TipoContratoUC'!$P$3:$P$3832*'1. TipoContratoUC'!$S$3:$S$3832)</f>
        <v>34.8553126031575</v>
      </c>
      <c r="J110" s="24" t="e">
        <f>AVERAGEIF('1. TipoContratoUC'!$C$3:$C$3832,'2. UnidadCompradora'!F110,'1. TipoContratoUC'!#REF!)</f>
        <v>#REF!</v>
      </c>
      <c r="K110" s="24">
        <f t="shared" si="17"/>
        <v>33.969879153325536</v>
      </c>
      <c r="L110" s="25">
        <f>SUMIF('1. TipoContratoUC'!$C$3:$C$3832,'2. UnidadCompradora'!F110,'1. TipoContratoUC'!$O$3:$O$3832)</f>
        <v>849707221.07509923</v>
      </c>
      <c r="M110" s="28">
        <f t="shared" si="12"/>
        <v>1</v>
      </c>
      <c r="N110" s="29">
        <f t="shared" si="18"/>
        <v>3.7538379814630601E-4</v>
      </c>
      <c r="O110" s="24">
        <f t="shared" si="19"/>
        <v>0.41889064399651538</v>
      </c>
      <c r="P110" s="20">
        <f t="shared" si="20"/>
        <v>17.194384898661024</v>
      </c>
      <c r="Q110" s="3">
        <f t="shared" si="21"/>
        <v>1042</v>
      </c>
      <c r="R110" s="3">
        <f t="shared" si="22"/>
        <v>0</v>
      </c>
      <c r="S110" s="3" t="str">
        <f t="shared" si="23"/>
        <v/>
      </c>
      <c r="T110" s="18"/>
    </row>
    <row r="111" spans="1:20" x14ac:dyDescent="0.25">
      <c r="A111">
        <f t="shared" si="13"/>
        <v>110</v>
      </c>
      <c r="B111" s="23" t="s">
        <v>953</v>
      </c>
      <c r="C111" s="23">
        <f t="shared" si="14"/>
        <v>26</v>
      </c>
      <c r="D111" s="23">
        <f t="shared" si="15"/>
        <v>1</v>
      </c>
      <c r="E111" s="34" t="str">
        <f t="shared" si="16"/>
        <v>26_1</v>
      </c>
      <c r="F111" s="23" t="s">
        <v>954</v>
      </c>
      <c r="G111" s="24">
        <f>AVERAGEIF('1. TipoContratoUC'!$C$3:$C$3832,'2. UnidadCompradora'!F111,'1. TipoContratoUC'!$S$3:$S$3832)</f>
        <v>40.512192308966434</v>
      </c>
      <c r="H111" s="24">
        <f>SUMPRODUCT(('1. TipoContratoUC'!$C$3:$C$3832='2. UnidadCompradora'!F111)*'1. TipoContratoUC'!$N$3:$N$3832*'1. TipoContratoUC'!$S$3:$S$3832)</f>
        <v>45.564805184983626</v>
      </c>
      <c r="I111" s="24">
        <f>SUMPRODUCT(('1. TipoContratoUC'!$C$3:$C$3832='2. UnidadCompradora'!F111)*'1. TipoContratoUC'!$P$3:$P$3832*'1. TipoContratoUC'!$S$3:$S$3832)</f>
        <v>46.791625183826469</v>
      </c>
      <c r="J111" s="24" t="e">
        <f>AVERAGEIF('1. TipoContratoUC'!$C$3:$C$3832,'2. UnidadCompradora'!F111,'1. TipoContratoUC'!#REF!)</f>
        <v>#REF!</v>
      </c>
      <c r="K111" s="24">
        <f t="shared" si="17"/>
        <v>50.474337880151801</v>
      </c>
      <c r="L111" s="25">
        <f>SUMIF('1. TipoContratoUC'!$C$3:$C$3832,'2. UnidadCompradora'!F111,'1. TipoContratoUC'!$O$3:$O$3832)</f>
        <v>9158946673.7980576</v>
      </c>
      <c r="M111" s="28">
        <f t="shared" si="12"/>
        <v>0.98634676654214659</v>
      </c>
      <c r="N111" s="29">
        <f t="shared" si="18"/>
        <v>4.0462409923734443E-3</v>
      </c>
      <c r="O111" s="24">
        <f t="shared" si="19"/>
        <v>4.5160135725443693</v>
      </c>
      <c r="P111" s="20">
        <f t="shared" si="20"/>
        <v>27.495175726348084</v>
      </c>
      <c r="Q111" s="3">
        <f t="shared" si="21"/>
        <v>259</v>
      </c>
      <c r="R111" s="3">
        <f t="shared" si="22"/>
        <v>1</v>
      </c>
      <c r="S111" s="3">
        <f t="shared" si="23"/>
        <v>259</v>
      </c>
      <c r="T111" s="18"/>
    </row>
    <row r="112" spans="1:20" x14ac:dyDescent="0.25">
      <c r="A112">
        <f t="shared" si="13"/>
        <v>111</v>
      </c>
      <c r="B112" s="23" t="s">
        <v>953</v>
      </c>
      <c r="C112" s="23">
        <f t="shared" si="14"/>
        <v>26</v>
      </c>
      <c r="D112" s="23">
        <f t="shared" si="15"/>
        <v>2</v>
      </c>
      <c r="E112" s="34" t="str">
        <f t="shared" si="16"/>
        <v>26_2</v>
      </c>
      <c r="F112" s="23" t="s">
        <v>2521</v>
      </c>
      <c r="G112" s="24">
        <f>AVERAGEIF('1. TipoContratoUC'!$C$3:$C$3832,'2. UnidadCompradora'!F112,'1. TipoContratoUC'!$S$3:$S$3832)</f>
        <v>44.718593000924855</v>
      </c>
      <c r="H112" s="24">
        <f>SUMPRODUCT(('1. TipoContratoUC'!$C$3:$C$3832='2. UnidadCompradora'!F112)*'1. TipoContratoUC'!$N$3:$N$3832*'1. TipoContratoUC'!$S$3:$S$3832)</f>
        <v>47.370270778851882</v>
      </c>
      <c r="I112" s="24">
        <f>SUMPRODUCT(('1. TipoContratoUC'!$C$3:$C$3832='2. UnidadCompradora'!F112)*'1. TipoContratoUC'!$P$3:$P$3832*'1. TipoContratoUC'!$S$3:$S$3832)</f>
        <v>48.990844220401343</v>
      </c>
      <c r="J112" s="24" t="e">
        <f>AVERAGEIF('1. TipoContratoUC'!$C$3:$C$3832,'2. UnidadCompradora'!F112,'1. TipoContratoUC'!#REF!)</f>
        <v>#REF!</v>
      </c>
      <c r="K112" s="24">
        <f t="shared" si="17"/>
        <v>53.515220026551361</v>
      </c>
      <c r="L112" s="25">
        <f>SUMIF('1. TipoContratoUC'!$C$3:$C$3832,'2. UnidadCompradora'!F112,'1. TipoContratoUC'!$O$3:$O$3832)</f>
        <v>126780196.78999999</v>
      </c>
      <c r="M112" s="28">
        <f t="shared" si="12"/>
        <v>1.3653233457853266E-2</v>
      </c>
      <c r="N112" s="29">
        <f t="shared" si="18"/>
        <v>5.6008976527881103E-5</v>
      </c>
      <c r="O112" s="24">
        <f t="shared" si="19"/>
        <v>6.2429513742924797E-2</v>
      </c>
      <c r="P112" s="20">
        <f t="shared" si="20"/>
        <v>26.788824770147144</v>
      </c>
      <c r="Q112" s="3">
        <f t="shared" si="21"/>
        <v>291</v>
      </c>
      <c r="R112" s="3">
        <f t="shared" si="22"/>
        <v>1</v>
      </c>
      <c r="S112" s="3">
        <f t="shared" si="23"/>
        <v>291</v>
      </c>
      <c r="T112" s="18"/>
    </row>
    <row r="113" spans="1:20" x14ac:dyDescent="0.25">
      <c r="A113">
        <f t="shared" si="13"/>
        <v>112</v>
      </c>
      <c r="B113" s="23" t="s">
        <v>772</v>
      </c>
      <c r="C113" s="23">
        <f t="shared" si="14"/>
        <v>27</v>
      </c>
      <c r="D113" s="23">
        <f t="shared" si="15"/>
        <v>1</v>
      </c>
      <c r="E113" s="34" t="str">
        <f t="shared" si="16"/>
        <v>27_1</v>
      </c>
      <c r="F113" s="23" t="s">
        <v>773</v>
      </c>
      <c r="G113" s="24">
        <f>AVERAGEIF('1. TipoContratoUC'!$C$3:$C$3832,'2. UnidadCompradora'!F113,'1. TipoContratoUC'!$S$3:$S$3832)</f>
        <v>43.265027701291132</v>
      </c>
      <c r="H113" s="24">
        <f>SUMPRODUCT(('1. TipoContratoUC'!$C$3:$C$3832='2. UnidadCompradora'!F113)*'1. TipoContratoUC'!$N$3:$N$3832*'1. TipoContratoUC'!$S$3:$S$3832)</f>
        <v>37.905825932527243</v>
      </c>
      <c r="I113" s="24">
        <f>SUMPRODUCT(('1. TipoContratoUC'!$C$3:$C$3832='2. UnidadCompradora'!F113)*'1. TipoContratoUC'!$P$3:$P$3832*'1. TipoContratoUC'!$S$3:$S$3832)</f>
        <v>37.832914753710959</v>
      </c>
      <c r="J113" s="24" t="e">
        <f>AVERAGEIF('1. TipoContratoUC'!$C$3:$C$3832,'2. UnidadCompradora'!F113,'1. TipoContratoUC'!#REF!)</f>
        <v>#REF!</v>
      </c>
      <c r="K113" s="24">
        <f t="shared" si="17"/>
        <v>38.087039412542246</v>
      </c>
      <c r="L113" s="25">
        <f>SUMIF('1. TipoContratoUC'!$C$3:$C$3832,'2. UnidadCompradora'!F113,'1. TipoContratoUC'!$O$3:$O$3832)</f>
        <v>1997076020.3474841</v>
      </c>
      <c r="M113" s="28">
        <f t="shared" si="12"/>
        <v>1</v>
      </c>
      <c r="N113" s="29">
        <f t="shared" si="18"/>
        <v>8.8226857805965436E-4</v>
      </c>
      <c r="O113" s="24">
        <f t="shared" si="19"/>
        <v>0.98463568501333287</v>
      </c>
      <c r="P113" s="20">
        <f t="shared" si="20"/>
        <v>19.535837548777788</v>
      </c>
      <c r="Q113" s="3">
        <f t="shared" si="21"/>
        <v>834</v>
      </c>
      <c r="R113" s="3">
        <f t="shared" si="22"/>
        <v>0</v>
      </c>
      <c r="S113" s="3" t="str">
        <f t="shared" si="23"/>
        <v/>
      </c>
      <c r="T113" s="18"/>
    </row>
    <row r="114" spans="1:20" x14ac:dyDescent="0.25">
      <c r="A114">
        <f t="shared" si="13"/>
        <v>113</v>
      </c>
      <c r="B114" s="23" t="s">
        <v>1975</v>
      </c>
      <c r="C114" s="23">
        <f t="shared" si="14"/>
        <v>28</v>
      </c>
      <c r="D114" s="23">
        <f t="shared" si="15"/>
        <v>1</v>
      </c>
      <c r="E114" s="34" t="str">
        <f t="shared" si="16"/>
        <v>28_1</v>
      </c>
      <c r="F114" s="23" t="s">
        <v>2869</v>
      </c>
      <c r="G114" s="24">
        <f>AVERAGEIF('1. TipoContratoUC'!$C$3:$C$3832,'2. UnidadCompradora'!F114,'1. TipoContratoUC'!$S$3:$S$3832)</f>
        <v>38.92818017943145</v>
      </c>
      <c r="H114" s="24">
        <f>SUMPRODUCT(('1. TipoContratoUC'!$C$3:$C$3832='2. UnidadCompradora'!F114)*'1. TipoContratoUC'!$N$3:$N$3832*'1. TipoContratoUC'!$S$3:$S$3832)</f>
        <v>41.781352167135068</v>
      </c>
      <c r="I114" s="24">
        <f>SUMPRODUCT(('1. TipoContratoUC'!$C$3:$C$3832='2. UnidadCompradora'!F114)*'1. TipoContratoUC'!$P$3:$P$3832*'1. TipoContratoUC'!$S$3:$S$3832)</f>
        <v>39.928168041387167</v>
      </c>
      <c r="J114" s="24" t="e">
        <f>AVERAGEIF('1. TipoContratoUC'!$C$3:$C$3832,'2. UnidadCompradora'!F114,'1. TipoContratoUC'!#REF!)</f>
        <v>#REF!</v>
      </c>
      <c r="K114" s="24">
        <f t="shared" si="17"/>
        <v>40.984167078644376</v>
      </c>
      <c r="L114" s="25">
        <f>SUMIF('1. TipoContratoUC'!$C$3:$C$3832,'2. UnidadCompradora'!F114,'1. TipoContratoUC'!$O$3:$O$3832)</f>
        <v>3122298806.3357</v>
      </c>
      <c r="M114" s="28">
        <f t="shared" si="12"/>
        <v>0.42775693716553076</v>
      </c>
      <c r="N114" s="29">
        <f t="shared" si="18"/>
        <v>1.379369688522846E-3</v>
      </c>
      <c r="O114" s="24">
        <f t="shared" si="19"/>
        <v>1.5394609614333123</v>
      </c>
      <c r="P114" s="20">
        <f t="shared" si="20"/>
        <v>21.261814020038845</v>
      </c>
      <c r="Q114" s="3">
        <f t="shared" si="21"/>
        <v>675</v>
      </c>
      <c r="R114" s="3">
        <f t="shared" si="22"/>
        <v>0</v>
      </c>
      <c r="S114" s="3" t="str">
        <f t="shared" si="23"/>
        <v/>
      </c>
      <c r="T114" s="18"/>
    </row>
    <row r="115" spans="1:20" x14ac:dyDescent="0.25">
      <c r="A115">
        <f t="shared" si="13"/>
        <v>114</v>
      </c>
      <c r="B115" s="23" t="s">
        <v>1975</v>
      </c>
      <c r="C115" s="23">
        <f t="shared" si="14"/>
        <v>28</v>
      </c>
      <c r="D115" s="23">
        <f t="shared" si="15"/>
        <v>2</v>
      </c>
      <c r="E115" s="34" t="str">
        <f t="shared" si="16"/>
        <v>28_2</v>
      </c>
      <c r="F115" s="23" t="s">
        <v>1976</v>
      </c>
      <c r="G115" s="24">
        <f>AVERAGEIF('1. TipoContratoUC'!$C$3:$C$3832,'2. UnidadCompradora'!F115,'1. TipoContratoUC'!$S$3:$S$3832)</f>
        <v>37.361492447395321</v>
      </c>
      <c r="H115" s="24">
        <f>SUMPRODUCT(('1. TipoContratoUC'!$C$3:$C$3832='2. UnidadCompradora'!F115)*'1. TipoContratoUC'!$N$3:$N$3832*'1. TipoContratoUC'!$S$3:$S$3832)</f>
        <v>40.373260388295272</v>
      </c>
      <c r="I115" s="24">
        <f>SUMPRODUCT(('1. TipoContratoUC'!$C$3:$C$3832='2. UnidadCompradora'!F115)*'1. TipoContratoUC'!$P$3:$P$3832*'1. TipoContratoUC'!$S$3:$S$3832)</f>
        <v>41.222595965168871</v>
      </c>
      <c r="J115" s="24" t="e">
        <f>AVERAGEIF('1. TipoContratoUC'!$C$3:$C$3832,'2. UnidadCompradora'!F115,'1. TipoContratoUC'!#REF!)</f>
        <v>#REF!</v>
      </c>
      <c r="K115" s="24">
        <f t="shared" si="17"/>
        <v>42.773985508626311</v>
      </c>
      <c r="L115" s="25">
        <f>SUMIF('1. TipoContratoUC'!$C$3:$C$3832,'2. UnidadCompradora'!F115,'1. TipoContratoUC'!$O$3:$O$3832)</f>
        <v>4176937126.6339898</v>
      </c>
      <c r="M115" s="28">
        <f t="shared" si="12"/>
        <v>0.57224306283446924</v>
      </c>
      <c r="N115" s="29">
        <f t="shared" si="18"/>
        <v>1.8452879819360808E-3</v>
      </c>
      <c r="O115" s="24">
        <f t="shared" si="19"/>
        <v>2.0594824228443591</v>
      </c>
      <c r="P115" s="20">
        <f t="shared" si="20"/>
        <v>22.416733965735336</v>
      </c>
      <c r="Q115" s="3">
        <f t="shared" si="21"/>
        <v>588</v>
      </c>
      <c r="R115" s="3">
        <f t="shared" si="22"/>
        <v>0</v>
      </c>
      <c r="S115" s="3" t="str">
        <f t="shared" si="23"/>
        <v/>
      </c>
      <c r="T115" s="18"/>
    </row>
    <row r="116" spans="1:20" x14ac:dyDescent="0.25">
      <c r="A116">
        <f t="shared" si="13"/>
        <v>115</v>
      </c>
      <c r="B116" s="23" t="s">
        <v>138</v>
      </c>
      <c r="C116" s="23">
        <f t="shared" si="14"/>
        <v>29</v>
      </c>
      <c r="D116" s="23">
        <f t="shared" si="15"/>
        <v>1</v>
      </c>
      <c r="E116" s="34" t="str">
        <f t="shared" si="16"/>
        <v>29_1</v>
      </c>
      <c r="F116" s="23" t="s">
        <v>139</v>
      </c>
      <c r="G116" s="24">
        <f>AVERAGEIF('1. TipoContratoUC'!$C$3:$C$3832,'2. UnidadCompradora'!F116,'1. TipoContratoUC'!$S$3:$S$3832)</f>
        <v>30.845989858581127</v>
      </c>
      <c r="H116" s="24">
        <f>SUMPRODUCT(('1. TipoContratoUC'!$C$3:$C$3832='2. UnidadCompradora'!F116)*'1. TipoContratoUC'!$N$3:$N$3832*'1. TipoContratoUC'!$S$3:$S$3832)</f>
        <v>24.671296822077593</v>
      </c>
      <c r="I116" s="24">
        <f>SUMPRODUCT(('1. TipoContratoUC'!$C$3:$C$3832='2. UnidadCompradora'!F116)*'1. TipoContratoUC'!$P$3:$P$3832*'1. TipoContratoUC'!$S$3:$S$3832)</f>
        <v>24.939520697125026</v>
      </c>
      <c r="J116" s="24" t="e">
        <f>AVERAGEIF('1. TipoContratoUC'!$C$3:$C$3832,'2. UnidadCompradora'!F116,'1. TipoContratoUC'!#REF!)</f>
        <v>#REF!</v>
      </c>
      <c r="K116" s="24">
        <f t="shared" si="17"/>
        <v>20.25921456148566</v>
      </c>
      <c r="L116" s="25">
        <f>SUMIF('1. TipoContratoUC'!$C$3:$C$3832,'2. UnidadCompradora'!F116,'1. TipoContratoUC'!$O$3:$O$3832)</f>
        <v>373460174.42290187</v>
      </c>
      <c r="M116" s="28">
        <f t="shared" si="12"/>
        <v>5.5296088018155012E-2</v>
      </c>
      <c r="N116" s="29">
        <f t="shared" si="18"/>
        <v>1.6498729827654415E-4</v>
      </c>
      <c r="O116" s="24">
        <f t="shared" si="19"/>
        <v>0.18406257030891804</v>
      </c>
      <c r="P116" s="20">
        <f t="shared" si="20"/>
        <v>10.221638565897289</v>
      </c>
      <c r="Q116" s="3">
        <f t="shared" si="21"/>
        <v>1426</v>
      </c>
      <c r="R116" s="3">
        <f t="shared" si="22"/>
        <v>0</v>
      </c>
      <c r="S116" s="3" t="str">
        <f t="shared" si="23"/>
        <v/>
      </c>
      <c r="T116" s="18"/>
    </row>
    <row r="117" spans="1:20" x14ac:dyDescent="0.25">
      <c r="A117">
        <f t="shared" si="13"/>
        <v>116</v>
      </c>
      <c r="B117" s="23" t="s">
        <v>138</v>
      </c>
      <c r="C117" s="23">
        <f t="shared" si="14"/>
        <v>29</v>
      </c>
      <c r="D117" s="23">
        <f t="shared" si="15"/>
        <v>2</v>
      </c>
      <c r="E117" s="34" t="str">
        <f t="shared" si="16"/>
        <v>29_2</v>
      </c>
      <c r="F117" s="23" t="s">
        <v>815</v>
      </c>
      <c r="G117" s="24">
        <f>AVERAGEIF('1. TipoContratoUC'!$C$3:$C$3832,'2. UnidadCompradora'!F117,'1. TipoContratoUC'!$S$3:$S$3832)</f>
        <v>34.567737088065478</v>
      </c>
      <c r="H117" s="24">
        <f>SUMPRODUCT(('1. TipoContratoUC'!$C$3:$C$3832='2. UnidadCompradora'!F117)*'1. TipoContratoUC'!$N$3:$N$3832*'1. TipoContratoUC'!$S$3:$S$3832)</f>
        <v>36.357833373147677</v>
      </c>
      <c r="I117" s="24">
        <f>SUMPRODUCT(('1. TipoContratoUC'!$C$3:$C$3832='2. UnidadCompradora'!F117)*'1. TipoContratoUC'!$P$3:$P$3832*'1. TipoContratoUC'!$S$3:$S$3832)</f>
        <v>36.508534840815472</v>
      </c>
      <c r="J117" s="24" t="e">
        <f>AVERAGEIF('1. TipoContratoUC'!$C$3:$C$3832,'2. UnidadCompradora'!F117,'1. TipoContratoUC'!#REF!)</f>
        <v>#REF!</v>
      </c>
      <c r="K117" s="24">
        <f t="shared" si="17"/>
        <v>36.255806067797153</v>
      </c>
      <c r="L117" s="25">
        <f>SUMIF('1. TipoContratoUC'!$C$3:$C$3832,'2. UnidadCompradora'!F117,'1. TipoContratoUC'!$O$3:$O$3832)</f>
        <v>2509833551.56708</v>
      </c>
      <c r="M117" s="28">
        <f t="shared" si="12"/>
        <v>0.37161653767454872</v>
      </c>
      <c r="N117" s="29">
        <f t="shared" si="18"/>
        <v>1.1087946859039504E-3</v>
      </c>
      <c r="O117" s="24">
        <f t="shared" si="19"/>
        <v>1.237466362224946</v>
      </c>
      <c r="P117" s="20">
        <f t="shared" si="20"/>
        <v>18.746636215011048</v>
      </c>
      <c r="Q117" s="3">
        <f t="shared" si="21"/>
        <v>900</v>
      </c>
      <c r="R117" s="3">
        <f t="shared" si="22"/>
        <v>0</v>
      </c>
      <c r="S117" s="3" t="str">
        <f t="shared" si="23"/>
        <v/>
      </c>
      <c r="T117" s="18"/>
    </row>
    <row r="118" spans="1:20" x14ac:dyDescent="0.25">
      <c r="A118">
        <f t="shared" si="13"/>
        <v>117</v>
      </c>
      <c r="B118" s="23" t="s">
        <v>138</v>
      </c>
      <c r="C118" s="23">
        <f t="shared" si="14"/>
        <v>29</v>
      </c>
      <c r="D118" s="23">
        <f t="shared" si="15"/>
        <v>3</v>
      </c>
      <c r="E118" s="34" t="str">
        <f t="shared" si="16"/>
        <v>29_3</v>
      </c>
      <c r="F118" s="23" t="s">
        <v>372</v>
      </c>
      <c r="G118" s="24">
        <f>AVERAGEIF('1. TipoContratoUC'!$C$3:$C$3832,'2. UnidadCompradora'!F118,'1. TipoContratoUC'!$S$3:$S$3832)</f>
        <v>39.824378303559811</v>
      </c>
      <c r="H118" s="24">
        <f>SUMPRODUCT(('1. TipoContratoUC'!$C$3:$C$3832='2. UnidadCompradora'!F118)*'1. TipoContratoUC'!$N$3:$N$3832*'1. TipoContratoUC'!$S$3:$S$3832)</f>
        <v>37.466429459565362</v>
      </c>
      <c r="I118" s="24">
        <f>SUMPRODUCT(('1. TipoContratoUC'!$C$3:$C$3832='2. UnidadCompradora'!F118)*'1. TipoContratoUC'!$P$3:$P$3832*'1. TipoContratoUC'!$S$3:$S$3832)</f>
        <v>37.775320857221743</v>
      </c>
      <c r="J118" s="24" t="e">
        <f>AVERAGEIF('1. TipoContratoUC'!$C$3:$C$3832,'2. UnidadCompradora'!F118,'1. TipoContratoUC'!#REF!)</f>
        <v>#REF!</v>
      </c>
      <c r="K118" s="24">
        <f t="shared" si="17"/>
        <v>38.007403756128319</v>
      </c>
      <c r="L118" s="25">
        <f>SUMIF('1. TipoContratoUC'!$C$3:$C$3832,'2. UnidadCompradora'!F118,'1. TipoContratoUC'!$O$3:$O$3832)</f>
        <v>3870532589.9021311</v>
      </c>
      <c r="M118" s="28">
        <f t="shared" si="12"/>
        <v>0.57308737430729628</v>
      </c>
      <c r="N118" s="29">
        <f t="shared" si="18"/>
        <v>1.70992453448634E-3</v>
      </c>
      <c r="O118" s="24">
        <f t="shared" si="19"/>
        <v>1.9084003581141398</v>
      </c>
      <c r="P118" s="20">
        <f t="shared" si="20"/>
        <v>19.957902057121231</v>
      </c>
      <c r="Q118" s="3">
        <f t="shared" si="21"/>
        <v>794</v>
      </c>
      <c r="R118" s="3">
        <f t="shared" si="22"/>
        <v>0</v>
      </c>
      <c r="S118" s="3" t="str">
        <f t="shared" si="23"/>
        <v/>
      </c>
      <c r="T118" s="18"/>
    </row>
    <row r="119" spans="1:20" x14ac:dyDescent="0.25">
      <c r="A119">
        <f t="shared" si="13"/>
        <v>118</v>
      </c>
      <c r="B119" s="23" t="s">
        <v>100</v>
      </c>
      <c r="C119" s="23">
        <f t="shared" si="14"/>
        <v>30</v>
      </c>
      <c r="D119" s="23">
        <f t="shared" si="15"/>
        <v>1</v>
      </c>
      <c r="E119" s="34" t="str">
        <f t="shared" si="16"/>
        <v>30_1</v>
      </c>
      <c r="F119" s="23" t="s">
        <v>661</v>
      </c>
      <c r="G119" s="24">
        <f>AVERAGEIF('1. TipoContratoUC'!$C$3:$C$3832,'2. UnidadCompradora'!F119,'1. TipoContratoUC'!$S$3:$S$3832)</f>
        <v>37.366202394301695</v>
      </c>
      <c r="H119" s="24">
        <f>SUMPRODUCT(('1. TipoContratoUC'!$C$3:$C$3832='2. UnidadCompradora'!F119)*'1. TipoContratoUC'!$N$3:$N$3832*'1. TipoContratoUC'!$S$3:$S$3832)</f>
        <v>38.283134074775994</v>
      </c>
      <c r="I119" s="24">
        <f>SUMPRODUCT(('1. TipoContratoUC'!$C$3:$C$3832='2. UnidadCompradora'!F119)*'1. TipoContratoUC'!$P$3:$P$3832*'1. TipoContratoUC'!$S$3:$S$3832)</f>
        <v>39.812969607733216</v>
      </c>
      <c r="J119" s="24" t="e">
        <f>AVERAGEIF('1. TipoContratoUC'!$C$3:$C$3832,'2. UnidadCompradora'!F119,'1. TipoContratoUC'!#REF!)</f>
        <v>#REF!</v>
      </c>
      <c r="K119" s="24">
        <f t="shared" si="17"/>
        <v>40.824881052848113</v>
      </c>
      <c r="L119" s="25">
        <f>SUMIF('1. TipoContratoUC'!$C$3:$C$3832,'2. UnidadCompradora'!F119,'1. TipoContratoUC'!$O$3:$O$3832)</f>
        <v>137117367.209999</v>
      </c>
      <c r="M119" s="28">
        <f t="shared" si="12"/>
        <v>2.0864487280787278E-3</v>
      </c>
      <c r="N119" s="29">
        <f t="shared" si="18"/>
        <v>6.0575733403779082E-5</v>
      </c>
      <c r="O119" s="24">
        <f t="shared" si="19"/>
        <v>6.7526569638961767E-2</v>
      </c>
      <c r="P119" s="20">
        <f t="shared" si="20"/>
        <v>20.446203811243539</v>
      </c>
      <c r="Q119" s="3">
        <f t="shared" si="21"/>
        <v>751</v>
      </c>
      <c r="R119" s="3">
        <f t="shared" si="22"/>
        <v>0</v>
      </c>
      <c r="S119" s="3" t="str">
        <f t="shared" si="23"/>
        <v/>
      </c>
      <c r="T119" s="18"/>
    </row>
    <row r="120" spans="1:20" x14ac:dyDescent="0.25">
      <c r="A120">
        <f t="shared" si="13"/>
        <v>119</v>
      </c>
      <c r="B120" s="23" t="s">
        <v>100</v>
      </c>
      <c r="C120" s="23">
        <f t="shared" si="14"/>
        <v>30</v>
      </c>
      <c r="D120" s="23">
        <f t="shared" si="15"/>
        <v>2</v>
      </c>
      <c r="E120" s="34" t="str">
        <f t="shared" si="16"/>
        <v>30_2</v>
      </c>
      <c r="F120" s="23" t="s">
        <v>1795</v>
      </c>
      <c r="G120" s="24">
        <f>AVERAGEIF('1. TipoContratoUC'!$C$3:$C$3832,'2. UnidadCompradora'!F120,'1. TipoContratoUC'!$S$3:$S$3832)</f>
        <v>37.58139959520998</v>
      </c>
      <c r="H120" s="24">
        <f>SUMPRODUCT(('1. TipoContratoUC'!$C$3:$C$3832='2. UnidadCompradora'!F120)*'1. TipoContratoUC'!$N$3:$N$3832*'1. TipoContratoUC'!$S$3:$S$3832)</f>
        <v>36.200171639937906</v>
      </c>
      <c r="I120" s="24">
        <f>SUMPRODUCT(('1. TipoContratoUC'!$C$3:$C$3832='2. UnidadCompradora'!F120)*'1. TipoContratoUC'!$P$3:$P$3832*'1. TipoContratoUC'!$S$3:$S$3832)</f>
        <v>38.069985459030491</v>
      </c>
      <c r="J120" s="24" t="e">
        <f>AVERAGEIF('1. TipoContratoUC'!$C$3:$C$3832,'2. UnidadCompradora'!F120,'1. TipoContratoUC'!#REF!)</f>
        <v>#REF!</v>
      </c>
      <c r="K120" s="24">
        <f t="shared" si="17"/>
        <v>38.414839446668573</v>
      </c>
      <c r="L120" s="25">
        <f>SUMIF('1. TipoContratoUC'!$C$3:$C$3832,'2. UnidadCompradora'!F120,'1. TipoContratoUC'!$O$3:$O$3832)</f>
        <v>158589188.25</v>
      </c>
      <c r="M120" s="28">
        <f t="shared" si="12"/>
        <v>2.4131750546558125E-3</v>
      </c>
      <c r="N120" s="29">
        <f t="shared" si="18"/>
        <v>7.0061558091622902E-5</v>
      </c>
      <c r="O120" s="24">
        <f t="shared" si="19"/>
        <v>7.8113903269338189E-2</v>
      </c>
      <c r="P120" s="20">
        <f t="shared" si="20"/>
        <v>19.246476674968957</v>
      </c>
      <c r="Q120" s="3">
        <f t="shared" si="21"/>
        <v>857</v>
      </c>
      <c r="R120" s="3">
        <f t="shared" si="22"/>
        <v>0</v>
      </c>
      <c r="S120" s="3" t="str">
        <f t="shared" si="23"/>
        <v/>
      </c>
      <c r="T120" s="18"/>
    </row>
    <row r="121" spans="1:20" x14ac:dyDescent="0.25">
      <c r="A121">
        <f t="shared" si="13"/>
        <v>120</v>
      </c>
      <c r="B121" s="23" t="s">
        <v>100</v>
      </c>
      <c r="C121" s="23">
        <f t="shared" si="14"/>
        <v>30</v>
      </c>
      <c r="D121" s="23">
        <f t="shared" si="15"/>
        <v>3</v>
      </c>
      <c r="E121" s="34" t="str">
        <f t="shared" si="16"/>
        <v>30_3</v>
      </c>
      <c r="F121" s="23" t="s">
        <v>2517</v>
      </c>
      <c r="G121" s="24">
        <f>AVERAGEIF('1. TipoContratoUC'!$C$3:$C$3832,'2. UnidadCompradora'!F121,'1. TipoContratoUC'!$S$3:$S$3832)</f>
        <v>35.885758895798787</v>
      </c>
      <c r="H121" s="24">
        <f>SUMPRODUCT(('1. TipoContratoUC'!$C$3:$C$3832='2. UnidadCompradora'!F121)*'1. TipoContratoUC'!$N$3:$N$3832*'1. TipoContratoUC'!$S$3:$S$3832)</f>
        <v>36.192967764431344</v>
      </c>
      <c r="I121" s="24">
        <f>SUMPRODUCT(('1. TipoContratoUC'!$C$3:$C$3832='2. UnidadCompradora'!F121)*'1. TipoContratoUC'!$P$3:$P$3832*'1. TipoContratoUC'!$S$3:$S$3832)</f>
        <v>36.46418264011556</v>
      </c>
      <c r="J121" s="24" t="e">
        <f>AVERAGEIF('1. TipoContratoUC'!$C$3:$C$3832,'2. UnidadCompradora'!F121,'1. TipoContratoUC'!#REF!)</f>
        <v>#REF!</v>
      </c>
      <c r="K121" s="24">
        <f t="shared" si="17"/>
        <v>36.194479836521921</v>
      </c>
      <c r="L121" s="25">
        <f>SUMIF('1. TipoContratoUC'!$C$3:$C$3832,'2. UnidadCompradora'!F121,'1. TipoContratoUC'!$O$3:$O$3832)</f>
        <v>384308115.23000002</v>
      </c>
      <c r="M121" s="28">
        <f t="shared" si="12"/>
        <v>5.8478309095880473E-3</v>
      </c>
      <c r="N121" s="29">
        <f t="shared" si="18"/>
        <v>1.6977970337942477E-4</v>
      </c>
      <c r="O121" s="24">
        <f t="shared" si="19"/>
        <v>0.18941147706039296</v>
      </c>
      <c r="P121" s="20">
        <f t="shared" si="20"/>
        <v>18.191945656791159</v>
      </c>
      <c r="Q121" s="3">
        <f t="shared" si="21"/>
        <v>943</v>
      </c>
      <c r="R121" s="3">
        <f t="shared" si="22"/>
        <v>0</v>
      </c>
      <c r="S121" s="3" t="str">
        <f t="shared" si="23"/>
        <v/>
      </c>
      <c r="T121" s="18"/>
    </row>
    <row r="122" spans="1:20" x14ac:dyDescent="0.25">
      <c r="A122">
        <f t="shared" si="13"/>
        <v>121</v>
      </c>
      <c r="B122" s="23" t="s">
        <v>100</v>
      </c>
      <c r="C122" s="23">
        <f t="shared" si="14"/>
        <v>30</v>
      </c>
      <c r="D122" s="23">
        <f t="shared" si="15"/>
        <v>4</v>
      </c>
      <c r="E122" s="34" t="str">
        <f t="shared" si="16"/>
        <v>30_4</v>
      </c>
      <c r="F122" s="23" t="s">
        <v>1423</v>
      </c>
      <c r="G122" s="24">
        <f>AVERAGEIF('1. TipoContratoUC'!$C$3:$C$3832,'2. UnidadCompradora'!F122,'1. TipoContratoUC'!$S$3:$S$3832)</f>
        <v>40.81994302864188</v>
      </c>
      <c r="H122" s="24">
        <f>SUMPRODUCT(('1. TipoContratoUC'!$C$3:$C$3832='2. UnidadCompradora'!F122)*'1. TipoContratoUC'!$N$3:$N$3832*'1. TipoContratoUC'!$S$3:$S$3832)</f>
        <v>37.91582379489671</v>
      </c>
      <c r="I122" s="24">
        <f>SUMPRODUCT(('1. TipoContratoUC'!$C$3:$C$3832='2. UnidadCompradora'!F122)*'1. TipoContratoUC'!$P$3:$P$3832*'1. TipoContratoUC'!$S$3:$S$3832)</f>
        <v>38.74059178172071</v>
      </c>
      <c r="J122" s="24" t="e">
        <f>AVERAGEIF('1. TipoContratoUC'!$C$3:$C$3832,'2. UnidadCompradora'!F122,'1. TipoContratoUC'!#REF!)</f>
        <v>#REF!</v>
      </c>
      <c r="K122" s="24">
        <f t="shared" si="17"/>
        <v>39.342093512778924</v>
      </c>
      <c r="L122" s="25">
        <f>SUMIF('1. TipoContratoUC'!$C$3:$C$3832,'2. UnidadCompradora'!F122,'1. TipoContratoUC'!$O$3:$O$3832)</f>
        <v>23903602050.558582</v>
      </c>
      <c r="M122" s="28">
        <f t="shared" si="12"/>
        <v>0.36372956329087897</v>
      </c>
      <c r="N122" s="29">
        <f t="shared" si="18"/>
        <v>1.0560137309134921E-2</v>
      </c>
      <c r="O122" s="24">
        <f t="shared" si="19"/>
        <v>11.786313816192449</v>
      </c>
      <c r="P122" s="20">
        <f t="shared" si="20"/>
        <v>25.564203664485685</v>
      </c>
      <c r="Q122" s="3">
        <f t="shared" si="21"/>
        <v>373</v>
      </c>
      <c r="R122" s="3">
        <f t="shared" si="22"/>
        <v>1</v>
      </c>
      <c r="S122" s="3">
        <f t="shared" si="23"/>
        <v>373</v>
      </c>
      <c r="T122" s="18"/>
    </row>
    <row r="123" spans="1:20" x14ac:dyDescent="0.25">
      <c r="A123">
        <f t="shared" si="13"/>
        <v>122</v>
      </c>
      <c r="B123" s="23" t="s">
        <v>100</v>
      </c>
      <c r="C123" s="23">
        <f t="shared" si="14"/>
        <v>30</v>
      </c>
      <c r="D123" s="23">
        <f t="shared" si="15"/>
        <v>5</v>
      </c>
      <c r="E123" s="34" t="str">
        <f t="shared" si="16"/>
        <v>30_5</v>
      </c>
      <c r="F123" s="23" t="s">
        <v>1347</v>
      </c>
      <c r="G123" s="24">
        <f>AVERAGEIF('1. TipoContratoUC'!$C$3:$C$3832,'2. UnidadCompradora'!F123,'1. TipoContratoUC'!$S$3:$S$3832)</f>
        <v>27.171709095777512</v>
      </c>
      <c r="H123" s="24">
        <f>SUMPRODUCT(('1. TipoContratoUC'!$C$3:$C$3832='2. UnidadCompradora'!F123)*'1. TipoContratoUC'!$N$3:$N$3832*'1. TipoContratoUC'!$S$3:$S$3832)</f>
        <v>26.580591649450774</v>
      </c>
      <c r="I123" s="24">
        <f>SUMPRODUCT(('1. TipoContratoUC'!$C$3:$C$3832='2. UnidadCompradora'!F123)*'1. TipoContratoUC'!$P$3:$P$3832*'1. TipoContratoUC'!$S$3:$S$3832)</f>
        <v>27.980568944413143</v>
      </c>
      <c r="J123" s="24" t="e">
        <f>AVERAGEIF('1. TipoContratoUC'!$C$3:$C$3832,'2. UnidadCompradora'!F123,'1. TipoContratoUC'!#REF!)</f>
        <v>#REF!</v>
      </c>
      <c r="K123" s="24">
        <f t="shared" si="17"/>
        <v>24.464102372897276</v>
      </c>
      <c r="L123" s="25">
        <f>SUMIF('1. TipoContratoUC'!$C$3:$C$3832,'2. UnidadCompradora'!F123,'1. TipoContratoUC'!$O$3:$O$3832)</f>
        <v>92565948.321999803</v>
      </c>
      <c r="M123" s="28">
        <f t="shared" si="12"/>
        <v>1.4085313120404913E-3</v>
      </c>
      <c r="N123" s="29">
        <f t="shared" si="18"/>
        <v>4.0893800121131225E-5</v>
      </c>
      <c r="O123" s="24">
        <f t="shared" si="19"/>
        <v>4.555913918230968E-2</v>
      </c>
      <c r="P123" s="20">
        <f t="shared" si="20"/>
        <v>12.254830756039793</v>
      </c>
      <c r="Q123" s="3">
        <f t="shared" si="21"/>
        <v>1340</v>
      </c>
      <c r="R123" s="3">
        <f t="shared" si="22"/>
        <v>0</v>
      </c>
      <c r="S123" s="3" t="str">
        <f t="shared" si="23"/>
        <v/>
      </c>
      <c r="T123" s="18"/>
    </row>
    <row r="124" spans="1:20" x14ac:dyDescent="0.25">
      <c r="A124">
        <f t="shared" si="13"/>
        <v>123</v>
      </c>
      <c r="B124" s="23" t="s">
        <v>100</v>
      </c>
      <c r="C124" s="23">
        <f t="shared" si="14"/>
        <v>30</v>
      </c>
      <c r="D124" s="23">
        <f t="shared" si="15"/>
        <v>6</v>
      </c>
      <c r="E124" s="34" t="str">
        <f t="shared" si="16"/>
        <v>30_6</v>
      </c>
      <c r="F124" s="23" t="s">
        <v>1456</v>
      </c>
      <c r="G124" s="24">
        <f>AVERAGEIF('1. TipoContratoUC'!$C$3:$C$3832,'2. UnidadCompradora'!F124,'1. TipoContratoUC'!$S$3:$S$3832)</f>
        <v>28.788817384217722</v>
      </c>
      <c r="H124" s="24">
        <f>SUMPRODUCT(('1. TipoContratoUC'!$C$3:$C$3832='2. UnidadCompradora'!F124)*'1. TipoContratoUC'!$N$3:$N$3832*'1. TipoContratoUC'!$S$3:$S$3832)</f>
        <v>26.628309588684772</v>
      </c>
      <c r="I124" s="24">
        <f>SUMPRODUCT(('1. TipoContratoUC'!$C$3:$C$3832='2. UnidadCompradora'!F124)*'1. TipoContratoUC'!$P$3:$P$3832*'1. TipoContratoUC'!$S$3:$S$3832)</f>
        <v>30.045780740058408</v>
      </c>
      <c r="J124" s="24" t="e">
        <f>AVERAGEIF('1. TipoContratoUC'!$C$3:$C$3832,'2. UnidadCompradora'!F124,'1. TipoContratoUC'!#REF!)</f>
        <v>#REF!</v>
      </c>
      <c r="K124" s="24">
        <f t="shared" si="17"/>
        <v>27.319691367657985</v>
      </c>
      <c r="L124" s="25">
        <f>SUMIF('1. TipoContratoUC'!$C$3:$C$3832,'2. UnidadCompradora'!F124,'1. TipoContratoUC'!$O$3:$O$3832)</f>
        <v>94302598.924999893</v>
      </c>
      <c r="M124" s="28">
        <f t="shared" si="12"/>
        <v>1.4349570851972739E-3</v>
      </c>
      <c r="N124" s="29">
        <f t="shared" si="18"/>
        <v>4.1661017914787742E-5</v>
      </c>
      <c r="O124" s="24">
        <f t="shared" si="19"/>
        <v>4.6415447517736991E-2</v>
      </c>
      <c r="P124" s="20">
        <f t="shared" si="20"/>
        <v>13.683053407587861</v>
      </c>
      <c r="Q124" s="3">
        <f t="shared" si="21"/>
        <v>1264</v>
      </c>
      <c r="R124" s="3">
        <f t="shared" si="22"/>
        <v>0</v>
      </c>
      <c r="S124" s="3" t="str">
        <f t="shared" si="23"/>
        <v/>
      </c>
      <c r="T124" s="18"/>
    </row>
    <row r="125" spans="1:20" x14ac:dyDescent="0.25">
      <c r="A125">
        <f t="shared" si="13"/>
        <v>124</v>
      </c>
      <c r="B125" s="23" t="s">
        <v>100</v>
      </c>
      <c r="C125" s="23">
        <f t="shared" si="14"/>
        <v>30</v>
      </c>
      <c r="D125" s="23">
        <f t="shared" si="15"/>
        <v>7</v>
      </c>
      <c r="E125" s="34" t="str">
        <f t="shared" si="16"/>
        <v>30_7</v>
      </c>
      <c r="F125" s="23" t="s">
        <v>904</v>
      </c>
      <c r="G125" s="24">
        <f>AVERAGEIF('1. TipoContratoUC'!$C$3:$C$3832,'2. UnidadCompradora'!F125,'1. TipoContratoUC'!$S$3:$S$3832)</f>
        <v>42.514399415616573</v>
      </c>
      <c r="H125" s="24">
        <f>SUMPRODUCT(('1. TipoContratoUC'!$C$3:$C$3832='2. UnidadCompradora'!F125)*'1. TipoContratoUC'!$N$3:$N$3832*'1. TipoContratoUC'!$S$3:$S$3832)</f>
        <v>42.094802756862833</v>
      </c>
      <c r="I125" s="24">
        <f>SUMPRODUCT(('1. TipoContratoUC'!$C$3:$C$3832='2. UnidadCompradora'!F125)*'1. TipoContratoUC'!$P$3:$P$3832*'1. TipoContratoUC'!$S$3:$S$3832)</f>
        <v>48.272044619436741</v>
      </c>
      <c r="J125" s="24" t="e">
        <f>AVERAGEIF('1. TipoContratoUC'!$C$3:$C$3832,'2. UnidadCompradora'!F125,'1. TipoContratoUC'!#REF!)</f>
        <v>#REF!</v>
      </c>
      <c r="K125" s="24">
        <f t="shared" si="17"/>
        <v>52.521328632806153</v>
      </c>
      <c r="L125" s="25">
        <f>SUMIF('1. TipoContratoUC'!$C$3:$C$3832,'2. UnidadCompradora'!F125,'1. TipoContratoUC'!$O$3:$O$3832)</f>
        <v>649596317.40999997</v>
      </c>
      <c r="M125" s="28">
        <f t="shared" si="12"/>
        <v>9.8845933071991191E-3</v>
      </c>
      <c r="N125" s="29">
        <f t="shared" si="18"/>
        <v>2.869787696786765E-4</v>
      </c>
      <c r="O125" s="24">
        <f t="shared" si="19"/>
        <v>0.32021988401618612</v>
      </c>
      <c r="P125" s="20">
        <f t="shared" si="20"/>
        <v>26.420774258411168</v>
      </c>
      <c r="Q125" s="3">
        <f t="shared" si="21"/>
        <v>314</v>
      </c>
      <c r="R125" s="3">
        <f t="shared" si="22"/>
        <v>1</v>
      </c>
      <c r="S125" s="3">
        <f t="shared" si="23"/>
        <v>314</v>
      </c>
      <c r="T125" s="18"/>
    </row>
    <row r="126" spans="1:20" x14ac:dyDescent="0.25">
      <c r="A126">
        <f t="shared" si="13"/>
        <v>125</v>
      </c>
      <c r="B126" s="23" t="s">
        <v>100</v>
      </c>
      <c r="C126" s="23">
        <f t="shared" si="14"/>
        <v>30</v>
      </c>
      <c r="D126" s="23">
        <f t="shared" si="15"/>
        <v>8</v>
      </c>
      <c r="E126" s="34" t="str">
        <f t="shared" si="16"/>
        <v>30_8</v>
      </c>
      <c r="F126" s="23" t="s">
        <v>1789</v>
      </c>
      <c r="G126" s="24">
        <f>AVERAGEIF('1. TipoContratoUC'!$C$3:$C$3832,'2. UnidadCompradora'!F126,'1. TipoContratoUC'!$S$3:$S$3832)</f>
        <v>30.880710589610022</v>
      </c>
      <c r="H126" s="24">
        <f>SUMPRODUCT(('1. TipoContratoUC'!$C$3:$C$3832='2. UnidadCompradora'!F126)*'1. TipoContratoUC'!$N$3:$N$3832*'1. TipoContratoUC'!$S$3:$S$3832)</f>
        <v>30.686731507653931</v>
      </c>
      <c r="I126" s="24">
        <f>SUMPRODUCT(('1. TipoContratoUC'!$C$3:$C$3832='2. UnidadCompradora'!F126)*'1. TipoContratoUC'!$P$3:$P$3832*'1. TipoContratoUC'!$S$3:$S$3832)</f>
        <v>31.952438236620758</v>
      </c>
      <c r="J126" s="24" t="e">
        <f>AVERAGEIF('1. TipoContratoUC'!$C$3:$C$3832,'2. UnidadCompradora'!F126,'1. TipoContratoUC'!#REF!)</f>
        <v>#REF!</v>
      </c>
      <c r="K126" s="24">
        <f t="shared" si="17"/>
        <v>29.956045748086208</v>
      </c>
      <c r="L126" s="25">
        <f>SUMIF('1. TipoContratoUC'!$C$3:$C$3832,'2. UnidadCompradora'!F126,'1. TipoContratoUC'!$O$3:$O$3832)</f>
        <v>169784516</v>
      </c>
      <c r="M126" s="28">
        <f t="shared" si="12"/>
        <v>2.5835289479641476E-3</v>
      </c>
      <c r="N126" s="29">
        <f t="shared" si="18"/>
        <v>7.500743185620082E-5</v>
      </c>
      <c r="O126" s="24">
        <f t="shared" si="19"/>
        <v>8.3634099705860651E-2</v>
      </c>
      <c r="P126" s="20">
        <f t="shared" si="20"/>
        <v>15.019839923896035</v>
      </c>
      <c r="Q126" s="3">
        <f t="shared" si="21"/>
        <v>1192</v>
      </c>
      <c r="R126" s="3">
        <f t="shared" si="22"/>
        <v>0</v>
      </c>
      <c r="S126" s="3" t="str">
        <f t="shared" si="23"/>
        <v/>
      </c>
      <c r="T126" s="18"/>
    </row>
    <row r="127" spans="1:20" x14ac:dyDescent="0.25">
      <c r="A127">
        <f t="shared" si="13"/>
        <v>126</v>
      </c>
      <c r="B127" s="23" t="s">
        <v>100</v>
      </c>
      <c r="C127" s="23">
        <f t="shared" si="14"/>
        <v>30</v>
      </c>
      <c r="D127" s="23">
        <f t="shared" si="15"/>
        <v>9</v>
      </c>
      <c r="E127" s="34" t="str">
        <f t="shared" si="16"/>
        <v>30_9</v>
      </c>
      <c r="F127" s="23" t="s">
        <v>555</v>
      </c>
      <c r="G127" s="24">
        <f>AVERAGEIF('1. TipoContratoUC'!$C$3:$C$3832,'2. UnidadCompradora'!F127,'1. TipoContratoUC'!$S$3:$S$3832)</f>
        <v>32.676143749967586</v>
      </c>
      <c r="H127" s="24">
        <f>SUMPRODUCT(('1. TipoContratoUC'!$C$3:$C$3832='2. UnidadCompradora'!F127)*'1. TipoContratoUC'!$N$3:$N$3832*'1. TipoContratoUC'!$S$3:$S$3832)</f>
        <v>30.413711262100954</v>
      </c>
      <c r="I127" s="24">
        <f>SUMPRODUCT(('1. TipoContratoUC'!$C$3:$C$3832='2. UnidadCompradora'!F127)*'1. TipoContratoUC'!$P$3:$P$3832*'1. TipoContratoUC'!$S$3:$S$3832)</f>
        <v>30.804163871175277</v>
      </c>
      <c r="J127" s="24" t="e">
        <f>AVERAGEIF('1. TipoContratoUC'!$C$3:$C$3832,'2. UnidadCompradora'!F127,'1. TipoContratoUC'!#REF!)</f>
        <v>#REF!</v>
      </c>
      <c r="K127" s="24">
        <f t="shared" si="17"/>
        <v>28.368315304242099</v>
      </c>
      <c r="L127" s="25">
        <f>SUMIF('1. TipoContratoUC'!$C$3:$C$3832,'2. UnidadCompradora'!F127,'1. TipoContratoUC'!$O$3:$O$3832)</f>
        <v>189445790.59999901</v>
      </c>
      <c r="M127" s="28">
        <f t="shared" si="12"/>
        <v>2.8827050641358344E-3</v>
      </c>
      <c r="N127" s="29">
        <f t="shared" si="18"/>
        <v>8.3693393035166492E-5</v>
      </c>
      <c r="O127" s="24">
        <f t="shared" si="19"/>
        <v>9.3328688413583286E-2</v>
      </c>
      <c r="P127" s="20">
        <f t="shared" si="20"/>
        <v>14.23082199632784</v>
      </c>
      <c r="Q127" s="3">
        <f t="shared" si="21"/>
        <v>1234</v>
      </c>
      <c r="R127" s="3">
        <f t="shared" si="22"/>
        <v>0</v>
      </c>
      <c r="S127" s="3" t="str">
        <f t="shared" si="23"/>
        <v/>
      </c>
      <c r="T127" s="18"/>
    </row>
    <row r="128" spans="1:20" x14ac:dyDescent="0.25">
      <c r="A128">
        <f t="shared" si="13"/>
        <v>127</v>
      </c>
      <c r="B128" s="23" t="s">
        <v>100</v>
      </c>
      <c r="C128" s="23">
        <f t="shared" si="14"/>
        <v>30</v>
      </c>
      <c r="D128" s="23">
        <f t="shared" si="15"/>
        <v>10</v>
      </c>
      <c r="E128" s="34" t="str">
        <f t="shared" si="16"/>
        <v>30_10</v>
      </c>
      <c r="F128" s="23" t="s">
        <v>101</v>
      </c>
      <c r="G128" s="24">
        <f>AVERAGEIF('1. TipoContratoUC'!$C$3:$C$3832,'2. UnidadCompradora'!F128,'1. TipoContratoUC'!$S$3:$S$3832)</f>
        <v>32.306088077473213</v>
      </c>
      <c r="H128" s="24">
        <f>SUMPRODUCT(('1. TipoContratoUC'!$C$3:$C$3832='2. UnidadCompradora'!F128)*'1. TipoContratoUC'!$N$3:$N$3832*'1. TipoContratoUC'!$S$3:$S$3832)</f>
        <v>30.989353526549394</v>
      </c>
      <c r="I128" s="24">
        <f>SUMPRODUCT(('1. TipoContratoUC'!$C$3:$C$3832='2. UnidadCompradora'!F128)*'1. TipoContratoUC'!$P$3:$P$3832*'1. TipoContratoUC'!$S$3:$S$3832)</f>
        <v>28.719035219713511</v>
      </c>
      <c r="J128" s="24" t="e">
        <f>AVERAGEIF('1. TipoContratoUC'!$C$3:$C$3832,'2. UnidadCompradora'!F128,'1. TipoContratoUC'!#REF!)</f>
        <v>#REF!</v>
      </c>
      <c r="K128" s="24">
        <f t="shared" si="17"/>
        <v>25.485187073844756</v>
      </c>
      <c r="L128" s="25">
        <f>SUMIF('1. TipoContratoUC'!$C$3:$C$3832,'2. UnidadCompradora'!F128,'1. TipoContratoUC'!$O$3:$O$3832)</f>
        <v>220522588.088</v>
      </c>
      <c r="M128" s="28">
        <f t="shared" si="12"/>
        <v>3.3555856766427491E-3</v>
      </c>
      <c r="N128" s="29">
        <f t="shared" si="18"/>
        <v>9.7422505823579938E-5</v>
      </c>
      <c r="O128" s="24">
        <f t="shared" si="19"/>
        <v>0.1086520474596633</v>
      </c>
      <c r="P128" s="20">
        <f t="shared" si="20"/>
        <v>12.79691956065221</v>
      </c>
      <c r="Q128" s="3">
        <f t="shared" si="21"/>
        <v>1316</v>
      </c>
      <c r="R128" s="3">
        <f t="shared" si="22"/>
        <v>0</v>
      </c>
      <c r="S128" s="3" t="str">
        <f t="shared" si="23"/>
        <v/>
      </c>
      <c r="T128" s="18"/>
    </row>
    <row r="129" spans="1:20" x14ac:dyDescent="0.25">
      <c r="A129">
        <f t="shared" si="13"/>
        <v>128</v>
      </c>
      <c r="B129" s="23" t="s">
        <v>100</v>
      </c>
      <c r="C129" s="23">
        <f t="shared" si="14"/>
        <v>30</v>
      </c>
      <c r="D129" s="23">
        <f t="shared" si="15"/>
        <v>11</v>
      </c>
      <c r="E129" s="34" t="str">
        <f t="shared" si="16"/>
        <v>30_11</v>
      </c>
      <c r="F129" s="23" t="s">
        <v>1880</v>
      </c>
      <c r="G129" s="24">
        <f>AVERAGEIF('1. TipoContratoUC'!$C$3:$C$3832,'2. UnidadCompradora'!F129,'1. TipoContratoUC'!$S$3:$S$3832)</f>
        <v>37.046233770408719</v>
      </c>
      <c r="H129" s="24">
        <f>SUMPRODUCT(('1. TipoContratoUC'!$C$3:$C$3832='2. UnidadCompradora'!F129)*'1. TipoContratoUC'!$N$3:$N$3832*'1. TipoContratoUC'!$S$3:$S$3832)</f>
        <v>35.207806227038489</v>
      </c>
      <c r="I129" s="24">
        <f>SUMPRODUCT(('1. TipoContratoUC'!$C$3:$C$3832='2. UnidadCompradora'!F129)*'1. TipoContratoUC'!$P$3:$P$3832*'1. TipoContratoUC'!$S$3:$S$3832)</f>
        <v>34.597537399502166</v>
      </c>
      <c r="J129" s="24" t="e">
        <f>AVERAGEIF('1. TipoContratoUC'!$C$3:$C$3832,'2. UnidadCompradora'!F129,'1. TipoContratoUC'!#REF!)</f>
        <v>#REF!</v>
      </c>
      <c r="K129" s="24">
        <f t="shared" si="17"/>
        <v>33.613450802377457</v>
      </c>
      <c r="L129" s="25">
        <f>SUMIF('1. TipoContratoUC'!$C$3:$C$3832,'2. UnidadCompradora'!F129,'1. TipoContratoUC'!$O$3:$O$3832)</f>
        <v>199364984.85999891</v>
      </c>
      <c r="M129" s="28">
        <f t="shared" si="12"/>
        <v>3.0336406506953858E-3</v>
      </c>
      <c r="N129" s="29">
        <f t="shared" si="18"/>
        <v>8.8075496333239698E-5</v>
      </c>
      <c r="O129" s="24">
        <f t="shared" si="19"/>
        <v>9.8219648466738099E-2</v>
      </c>
      <c r="P129" s="20">
        <f t="shared" si="20"/>
        <v>16.855835225422098</v>
      </c>
      <c r="Q129" s="3">
        <f t="shared" si="21"/>
        <v>1061</v>
      </c>
      <c r="R129" s="3">
        <f t="shared" si="22"/>
        <v>0</v>
      </c>
      <c r="S129" s="3" t="str">
        <f t="shared" si="23"/>
        <v/>
      </c>
      <c r="T129" s="18"/>
    </row>
    <row r="130" spans="1:20" x14ac:dyDescent="0.25">
      <c r="A130">
        <f t="shared" si="13"/>
        <v>129</v>
      </c>
      <c r="B130" s="23" t="s">
        <v>100</v>
      </c>
      <c r="C130" s="23">
        <f t="shared" si="14"/>
        <v>30</v>
      </c>
      <c r="D130" s="23">
        <f t="shared" si="15"/>
        <v>12</v>
      </c>
      <c r="E130" s="34" t="str">
        <f t="shared" si="16"/>
        <v>30_12</v>
      </c>
      <c r="F130" s="23" t="s">
        <v>805</v>
      </c>
      <c r="G130" s="24">
        <f>AVERAGEIF('1. TipoContratoUC'!$C$3:$C$3832,'2. UnidadCompradora'!F130,'1. TipoContratoUC'!$S$3:$S$3832)</f>
        <v>36.523244745109253</v>
      </c>
      <c r="H130" s="24">
        <f>SUMPRODUCT(('1. TipoContratoUC'!$C$3:$C$3832='2. UnidadCompradora'!F130)*'1. TipoContratoUC'!$N$3:$N$3832*'1. TipoContratoUC'!$S$3:$S$3832)</f>
        <v>36.718693153798128</v>
      </c>
      <c r="I130" s="24">
        <f>SUMPRODUCT(('1. TipoContratoUC'!$C$3:$C$3832='2. UnidadCompradora'!F130)*'1. TipoContratoUC'!$P$3:$P$3832*'1. TipoContratoUC'!$S$3:$S$3832)</f>
        <v>35.307569419286352</v>
      </c>
      <c r="J130" s="24" t="e">
        <f>AVERAGEIF('1. TipoContratoUC'!$C$3:$C$3832,'2. UnidadCompradora'!F130,'1. TipoContratoUC'!#REF!)</f>
        <v>#REF!</v>
      </c>
      <c r="K130" s="24">
        <f t="shared" si="17"/>
        <v>34.595219173979238</v>
      </c>
      <c r="L130" s="25">
        <f>SUMIF('1. TipoContratoUC'!$C$3:$C$3832,'2. UnidadCompradora'!F130,'1. TipoContratoUC'!$O$3:$O$3832)</f>
        <v>258238362.25999999</v>
      </c>
      <c r="M130" s="28">
        <f t="shared" ref="M130:M193" si="24">L130/SUMIF($B$2:$B$1538,B130,$L$2:$L$1538)</f>
        <v>3.9294883897042897E-3</v>
      </c>
      <c r="N130" s="29">
        <f t="shared" si="18"/>
        <v>1.1408458684108656E-4</v>
      </c>
      <c r="O130" s="24">
        <f t="shared" si="19"/>
        <v>0.12724895563726982</v>
      </c>
      <c r="P130" s="20">
        <f t="shared" si="20"/>
        <v>17.361234064808254</v>
      </c>
      <c r="Q130" s="3">
        <f t="shared" si="21"/>
        <v>1023</v>
      </c>
      <c r="R130" s="3">
        <f t="shared" si="22"/>
        <v>0</v>
      </c>
      <c r="S130" s="3" t="str">
        <f t="shared" si="23"/>
        <v/>
      </c>
      <c r="T130" s="18"/>
    </row>
    <row r="131" spans="1:20" x14ac:dyDescent="0.25">
      <c r="A131">
        <f t="shared" ref="A131:A194" si="25">A130+1</f>
        <v>130</v>
      </c>
      <c r="B131" s="23" t="s">
        <v>100</v>
      </c>
      <c r="C131" s="23">
        <f t="shared" ref="C131:C194" si="26">IF(B131&lt;&gt;B130,C130+1,C130)</f>
        <v>30</v>
      </c>
      <c r="D131" s="23">
        <f t="shared" ref="D131:D194" si="27">IF(B131&lt;&gt;B130,1,D130+1)</f>
        <v>13</v>
      </c>
      <c r="E131" s="34" t="str">
        <f t="shared" ref="E131:E194" si="28">CONCATENATE(C131,"_",D131)</f>
        <v>30_13</v>
      </c>
      <c r="F131" s="23" t="s">
        <v>951</v>
      </c>
      <c r="G131" s="24">
        <f>AVERAGEIF('1. TipoContratoUC'!$C$3:$C$3832,'2. UnidadCompradora'!F131,'1. TipoContratoUC'!$S$3:$S$3832)</f>
        <v>40.659940972065321</v>
      </c>
      <c r="H131" s="24">
        <f>SUMPRODUCT(('1. TipoContratoUC'!$C$3:$C$3832='2. UnidadCompradora'!F131)*'1. TipoContratoUC'!$N$3:$N$3832*'1. TipoContratoUC'!$S$3:$S$3832)</f>
        <v>36.384351257586417</v>
      </c>
      <c r="I131" s="24">
        <f>SUMPRODUCT(('1. TipoContratoUC'!$C$3:$C$3832='2. UnidadCompradora'!F131)*'1. TipoContratoUC'!$P$3:$P$3832*'1. TipoContratoUC'!$S$3:$S$3832)</f>
        <v>38.101836979513152</v>
      </c>
      <c r="J131" s="24" t="e">
        <f>AVERAGEIF('1. TipoContratoUC'!$C$3:$C$3832,'2. UnidadCompradora'!F131,'1. TipoContratoUC'!#REF!)</f>
        <v>#REF!</v>
      </c>
      <c r="K131" s="24">
        <f t="shared" ref="K131:K194" si="29">100*((I131-MIN($I$2:$I$1538))/(MAX($I$2:$I$1538)-MIN($I$2:$I$1538)))</f>
        <v>38.458880862444175</v>
      </c>
      <c r="L131" s="25">
        <f>SUMIF('1. TipoContratoUC'!$C$3:$C$3832,'2. UnidadCompradora'!F131,'1. TipoContratoUC'!$O$3:$O$3832)</f>
        <v>57693420.990099996</v>
      </c>
      <c r="M131" s="28">
        <f t="shared" si="24"/>
        <v>8.7789291241967965E-4</v>
      </c>
      <c r="N131" s="29">
        <f t="shared" ref="N131:N194" si="30">L131/SUM($L$2:$L$1538)</f>
        <v>2.548780916786329E-5</v>
      </c>
      <c r="O131" s="24">
        <f t="shared" ref="O131:O194" si="31">100*((L131-MIN($L$2:$L$1538))/(MAX($L$2:$L$1538)-MIN($L$2:$L$1538)))</f>
        <v>2.8364180230787673E-2</v>
      </c>
      <c r="P131" s="20">
        <f t="shared" ref="P131:P194" si="32">K131*0.5+O131*0.5</f>
        <v>19.243622521337482</v>
      </c>
      <c r="Q131" s="3">
        <f t="shared" ref="Q131:Q194" si="33">_xlfn.RANK.EQ(P131,$P$2:$P$1538)</f>
        <v>858</v>
      </c>
      <c r="R131" s="3">
        <f t="shared" ref="R131:R194" si="34">IF(Q131&lt;=500,1,0)</f>
        <v>0</v>
      </c>
      <c r="S131" s="3" t="str">
        <f t="shared" ref="S131:S194" si="35">IF(AND(R131=1,Q131&lt;=500),Q131,"")</f>
        <v/>
      </c>
      <c r="T131" s="18"/>
    </row>
    <row r="132" spans="1:20" x14ac:dyDescent="0.25">
      <c r="A132">
        <f t="shared" si="25"/>
        <v>131</v>
      </c>
      <c r="B132" s="23" t="s">
        <v>100</v>
      </c>
      <c r="C132" s="23">
        <f t="shared" si="26"/>
        <v>30</v>
      </c>
      <c r="D132" s="23">
        <f t="shared" si="27"/>
        <v>14</v>
      </c>
      <c r="E132" s="34" t="str">
        <f t="shared" si="28"/>
        <v>30_14</v>
      </c>
      <c r="F132" s="23" t="s">
        <v>2694</v>
      </c>
      <c r="G132" s="24">
        <f>AVERAGEIF('1. TipoContratoUC'!$C$3:$C$3832,'2. UnidadCompradora'!F132,'1. TipoContratoUC'!$S$3:$S$3832)</f>
        <v>32.497195234307426</v>
      </c>
      <c r="H132" s="24">
        <f>SUMPRODUCT(('1. TipoContratoUC'!$C$3:$C$3832='2. UnidadCompradora'!F132)*'1. TipoContratoUC'!$N$3:$N$3832*'1. TipoContratoUC'!$S$3:$S$3832)</f>
        <v>32.254231194205389</v>
      </c>
      <c r="I132" s="24">
        <f>SUMPRODUCT(('1. TipoContratoUC'!$C$3:$C$3832='2. UnidadCompradora'!F132)*'1. TipoContratoUC'!$P$3:$P$3832*'1. TipoContratoUC'!$S$3:$S$3832)</f>
        <v>32.083778100122203</v>
      </c>
      <c r="J132" s="24" t="e">
        <f>AVERAGEIF('1. TipoContratoUC'!$C$3:$C$3832,'2. UnidadCompradora'!F132,'1. TipoContratoUC'!#REF!)</f>
        <v>#REF!</v>
      </c>
      <c r="K132" s="24">
        <f t="shared" si="29"/>
        <v>30.137650690290652</v>
      </c>
      <c r="L132" s="25">
        <f>SUMIF('1. TipoContratoUC'!$C$3:$C$3832,'2. UnidadCompradora'!F132,'1. TipoContratoUC'!$O$3:$O$3832)</f>
        <v>1319667744.73</v>
      </c>
      <c r="M132" s="28">
        <f t="shared" si="24"/>
        <v>2.0080746469274713E-2</v>
      </c>
      <c r="N132" s="29">
        <f t="shared" si="30"/>
        <v>5.8300303683559514E-4</v>
      </c>
      <c r="O132" s="24">
        <f t="shared" si="31"/>
        <v>0.65061895654958102</v>
      </c>
      <c r="P132" s="20">
        <f t="shared" si="32"/>
        <v>15.394134823420117</v>
      </c>
      <c r="Q132" s="3">
        <f t="shared" si="33"/>
        <v>1166</v>
      </c>
      <c r="R132" s="3">
        <f t="shared" si="34"/>
        <v>0</v>
      </c>
      <c r="S132" s="3" t="str">
        <f t="shared" si="35"/>
        <v/>
      </c>
      <c r="T132" s="18"/>
    </row>
    <row r="133" spans="1:20" x14ac:dyDescent="0.25">
      <c r="A133">
        <f t="shared" si="25"/>
        <v>132</v>
      </c>
      <c r="B133" s="23" t="s">
        <v>100</v>
      </c>
      <c r="C133" s="23">
        <f t="shared" si="26"/>
        <v>30</v>
      </c>
      <c r="D133" s="23">
        <f t="shared" si="27"/>
        <v>15</v>
      </c>
      <c r="E133" s="34" t="str">
        <f t="shared" si="28"/>
        <v>30_15</v>
      </c>
      <c r="F133" s="23" t="s">
        <v>2664</v>
      </c>
      <c r="G133" s="24">
        <f>AVERAGEIF('1. TipoContratoUC'!$C$3:$C$3832,'2. UnidadCompradora'!F133,'1. TipoContratoUC'!$S$3:$S$3832)</f>
        <v>25.887590572010236</v>
      </c>
      <c r="H133" s="24">
        <f>SUMPRODUCT(('1. TipoContratoUC'!$C$3:$C$3832='2. UnidadCompradora'!F133)*'1. TipoContratoUC'!$N$3:$N$3832*'1. TipoContratoUC'!$S$3:$S$3832)</f>
        <v>25.887590572010236</v>
      </c>
      <c r="I133" s="24">
        <f>SUMPRODUCT(('1. TipoContratoUC'!$C$3:$C$3832='2. UnidadCompradora'!F133)*'1. TipoContratoUC'!$P$3:$P$3832*'1. TipoContratoUC'!$S$3:$S$3832)</f>
        <v>25.887590572010236</v>
      </c>
      <c r="J133" s="24" t="e">
        <f>AVERAGEIF('1. TipoContratoUC'!$C$3:$C$3832,'2. UnidadCompradora'!F133,'1. TipoContratoUC'!#REF!)</f>
        <v>#REF!</v>
      </c>
      <c r="K133" s="24">
        <f t="shared" si="29"/>
        <v>21.570120254884763</v>
      </c>
      <c r="L133" s="25">
        <f>SUMIF('1. TipoContratoUC'!$C$3:$C$3832,'2. UnidadCompradora'!F133,'1. TipoContratoUC'!$O$3:$O$3832)</f>
        <v>23297635.190000001</v>
      </c>
      <c r="M133" s="28">
        <f t="shared" si="24"/>
        <v>3.5450885834885674E-4</v>
      </c>
      <c r="N133" s="29">
        <f t="shared" si="30"/>
        <v>1.0292433168196276E-5</v>
      </c>
      <c r="O133" s="24">
        <f t="shared" si="31"/>
        <v>1.1404293173876666E-2</v>
      </c>
      <c r="P133" s="20">
        <f t="shared" si="32"/>
        <v>10.790762274029319</v>
      </c>
      <c r="Q133" s="3">
        <f t="shared" si="33"/>
        <v>1407</v>
      </c>
      <c r="R133" s="3">
        <f t="shared" si="34"/>
        <v>0</v>
      </c>
      <c r="S133" s="3" t="str">
        <f t="shared" si="35"/>
        <v/>
      </c>
      <c r="T133" s="18"/>
    </row>
    <row r="134" spans="1:20" x14ac:dyDescent="0.25">
      <c r="A134">
        <f t="shared" si="25"/>
        <v>133</v>
      </c>
      <c r="B134" s="23" t="s">
        <v>100</v>
      </c>
      <c r="C134" s="23">
        <f t="shared" si="26"/>
        <v>30</v>
      </c>
      <c r="D134" s="23">
        <f t="shared" si="27"/>
        <v>16</v>
      </c>
      <c r="E134" s="34" t="str">
        <f t="shared" si="28"/>
        <v>30_16</v>
      </c>
      <c r="F134" s="23" t="s">
        <v>2765</v>
      </c>
      <c r="G134" s="24">
        <f>AVERAGEIF('1. TipoContratoUC'!$C$3:$C$3832,'2. UnidadCompradora'!F134,'1. TipoContratoUC'!$S$3:$S$3832)</f>
        <v>19.346000499513984</v>
      </c>
      <c r="H134" s="24">
        <f>SUMPRODUCT(('1. TipoContratoUC'!$C$3:$C$3832='2. UnidadCompradora'!F134)*'1. TipoContratoUC'!$N$3:$N$3832*'1. TipoContratoUC'!$S$3:$S$3832)</f>
        <v>19.112188213027189</v>
      </c>
      <c r="I134" s="24">
        <f>SUMPRODUCT(('1. TipoContratoUC'!$C$3:$C$3832='2. UnidadCompradora'!F134)*'1. TipoContratoUC'!$P$3:$P$3832*'1. TipoContratoUC'!$S$3:$S$3832)</f>
        <v>18.319727049397905</v>
      </c>
      <c r="J134" s="24" t="e">
        <f>AVERAGEIF('1. TipoContratoUC'!$C$3:$C$3832,'2. UnidadCompradora'!F134,'1. TipoContratoUC'!#REF!)</f>
        <v>#REF!</v>
      </c>
      <c r="K134" s="24">
        <f t="shared" si="29"/>
        <v>11.105959709902701</v>
      </c>
      <c r="L134" s="25">
        <f>SUMIF('1. TipoContratoUC'!$C$3:$C$3832,'2. UnidadCompradora'!F134,'1. TipoContratoUC'!$O$3:$O$3832)</f>
        <v>1786559477.6200001</v>
      </c>
      <c r="M134" s="28">
        <f t="shared" si="24"/>
        <v>2.7185212388219051E-2</v>
      </c>
      <c r="N134" s="29">
        <f t="shared" si="30"/>
        <v>7.8926654462784982E-4</v>
      </c>
      <c r="O134" s="24">
        <f t="shared" si="31"/>
        <v>0.880834108592912</v>
      </c>
      <c r="P134" s="20">
        <f t="shared" si="32"/>
        <v>5.9933969092478065</v>
      </c>
      <c r="Q134" s="3">
        <f t="shared" si="33"/>
        <v>1508</v>
      </c>
      <c r="R134" s="3">
        <f t="shared" si="34"/>
        <v>0</v>
      </c>
      <c r="S134" s="3" t="str">
        <f t="shared" si="35"/>
        <v/>
      </c>
      <c r="T134" s="18"/>
    </row>
    <row r="135" spans="1:20" x14ac:dyDescent="0.25">
      <c r="A135">
        <f t="shared" si="25"/>
        <v>134</v>
      </c>
      <c r="B135" s="23" t="s">
        <v>100</v>
      </c>
      <c r="C135" s="23">
        <f t="shared" si="26"/>
        <v>30</v>
      </c>
      <c r="D135" s="23">
        <f t="shared" si="27"/>
        <v>17</v>
      </c>
      <c r="E135" s="34" t="str">
        <f t="shared" si="28"/>
        <v>30_17</v>
      </c>
      <c r="F135" s="23" t="s">
        <v>2734</v>
      </c>
      <c r="G135" s="24">
        <f>AVERAGEIF('1. TipoContratoUC'!$C$3:$C$3832,'2. UnidadCompradora'!F135,'1. TipoContratoUC'!$S$3:$S$3832)</f>
        <v>30.92896503681753</v>
      </c>
      <c r="H135" s="24">
        <f>SUMPRODUCT(('1. TipoContratoUC'!$C$3:$C$3832='2. UnidadCompradora'!F135)*'1. TipoContratoUC'!$N$3:$N$3832*'1. TipoContratoUC'!$S$3:$S$3832)</f>
        <v>30.844449479925402</v>
      </c>
      <c r="I135" s="24">
        <f>SUMPRODUCT(('1. TipoContratoUC'!$C$3:$C$3832='2. UnidadCompradora'!F135)*'1. TipoContratoUC'!$P$3:$P$3832*'1. TipoContratoUC'!$S$3:$S$3832)</f>
        <v>30.743530826993442</v>
      </c>
      <c r="J135" s="24" t="e">
        <f>AVERAGEIF('1. TipoContratoUC'!$C$3:$C$3832,'2. UnidadCompradora'!F135,'1. TipoContratoUC'!#REF!)</f>
        <v>#REF!</v>
      </c>
      <c r="K135" s="24">
        <f t="shared" si="29"/>
        <v>28.2844773879327</v>
      </c>
      <c r="L135" s="25">
        <f>SUMIF('1. TipoContratoUC'!$C$3:$C$3832,'2. UnidadCompradora'!F135,'1. TipoContratoUC'!$O$3:$O$3832)</f>
        <v>1530682268.01999</v>
      </c>
      <c r="M135" s="28">
        <f t="shared" si="24"/>
        <v>2.3291652517742314E-2</v>
      </c>
      <c r="N135" s="29">
        <f t="shared" si="30"/>
        <v>6.7622506820353573E-4</v>
      </c>
      <c r="O135" s="24">
        <f t="shared" si="31"/>
        <v>0.75466607741389757</v>
      </c>
      <c r="P135" s="20">
        <f t="shared" si="32"/>
        <v>14.519571732673299</v>
      </c>
      <c r="Q135" s="3">
        <f t="shared" si="33"/>
        <v>1218</v>
      </c>
      <c r="R135" s="3">
        <f t="shared" si="34"/>
        <v>0</v>
      </c>
      <c r="S135" s="3" t="str">
        <f t="shared" si="35"/>
        <v/>
      </c>
      <c r="T135" s="18"/>
    </row>
    <row r="136" spans="1:20" x14ac:dyDescent="0.25">
      <c r="A136">
        <f t="shared" si="25"/>
        <v>135</v>
      </c>
      <c r="B136" s="23" t="s">
        <v>100</v>
      </c>
      <c r="C136" s="23">
        <f t="shared" si="26"/>
        <v>30</v>
      </c>
      <c r="D136" s="23">
        <f t="shared" si="27"/>
        <v>18</v>
      </c>
      <c r="E136" s="34" t="str">
        <f t="shared" si="28"/>
        <v>30_18</v>
      </c>
      <c r="F136" s="23" t="s">
        <v>2646</v>
      </c>
      <c r="G136" s="24">
        <f>AVERAGEIF('1. TipoContratoUC'!$C$3:$C$3832,'2. UnidadCompradora'!F136,'1. TipoContratoUC'!$S$3:$S$3832)</f>
        <v>30.060321879718202</v>
      </c>
      <c r="H136" s="24">
        <f>SUMPRODUCT(('1. TipoContratoUC'!$C$3:$C$3832='2. UnidadCompradora'!F136)*'1. TipoContratoUC'!$N$3:$N$3832*'1. TipoContratoUC'!$S$3:$S$3832)</f>
        <v>29.182932176859595</v>
      </c>
      <c r="I136" s="24">
        <f>SUMPRODUCT(('1. TipoContratoUC'!$C$3:$C$3832='2. UnidadCompradora'!F136)*'1. TipoContratoUC'!$P$3:$P$3832*'1. TipoContratoUC'!$S$3:$S$3832)</f>
        <v>28.305903212002445</v>
      </c>
      <c r="J136" s="24" t="e">
        <f>AVERAGEIF('1. TipoContratoUC'!$C$3:$C$3832,'2. UnidadCompradora'!F136,'1. TipoContratoUC'!#REF!)</f>
        <v>#REF!</v>
      </c>
      <c r="K136" s="24">
        <f t="shared" si="29"/>
        <v>24.913945316902097</v>
      </c>
      <c r="L136" s="25">
        <f>SUMIF('1. TipoContratoUC'!$C$3:$C$3832,'2. UnidadCompradora'!F136,'1. TipoContratoUC'!$O$3:$O$3832)</f>
        <v>1210509708.3099899</v>
      </c>
      <c r="M136" s="28">
        <f t="shared" si="24"/>
        <v>1.8419741369174649E-2</v>
      </c>
      <c r="N136" s="29">
        <f t="shared" si="30"/>
        <v>5.347791812613295E-4</v>
      </c>
      <c r="O136" s="24">
        <f t="shared" si="31"/>
        <v>0.59679527071210947</v>
      </c>
      <c r="P136" s="20">
        <f t="shared" si="32"/>
        <v>12.755370293807104</v>
      </c>
      <c r="Q136" s="3">
        <f t="shared" si="33"/>
        <v>1319</v>
      </c>
      <c r="R136" s="3">
        <f t="shared" si="34"/>
        <v>0</v>
      </c>
      <c r="S136" s="3" t="str">
        <f t="shared" si="35"/>
        <v/>
      </c>
      <c r="T136" s="18"/>
    </row>
    <row r="137" spans="1:20" x14ac:dyDescent="0.25">
      <c r="A137">
        <f t="shared" si="25"/>
        <v>136</v>
      </c>
      <c r="B137" s="23" t="s">
        <v>100</v>
      </c>
      <c r="C137" s="23">
        <f t="shared" si="26"/>
        <v>30</v>
      </c>
      <c r="D137" s="23">
        <f t="shared" si="27"/>
        <v>19</v>
      </c>
      <c r="E137" s="34" t="str">
        <f t="shared" si="28"/>
        <v>30_19</v>
      </c>
      <c r="F137" s="23" t="s">
        <v>2706</v>
      </c>
      <c r="G137" s="24">
        <f>AVERAGEIF('1. TipoContratoUC'!$C$3:$C$3832,'2. UnidadCompradora'!F137,'1. TipoContratoUC'!$S$3:$S$3832)</f>
        <v>27.896605731293924</v>
      </c>
      <c r="H137" s="24">
        <f>SUMPRODUCT(('1. TipoContratoUC'!$C$3:$C$3832='2. UnidadCompradora'!F137)*'1. TipoContratoUC'!$N$3:$N$3832*'1. TipoContratoUC'!$S$3:$S$3832)</f>
        <v>27.284918451292974</v>
      </c>
      <c r="I137" s="24">
        <f>SUMPRODUCT(('1. TipoContratoUC'!$C$3:$C$3832='2. UnidadCompradora'!F137)*'1. TipoContratoUC'!$P$3:$P$3832*'1. TipoContratoUC'!$S$3:$S$3832)</f>
        <v>26.851420510856201</v>
      </c>
      <c r="J137" s="24" t="e">
        <f>AVERAGEIF('1. TipoContratoUC'!$C$3:$C$3832,'2. UnidadCompradora'!F137,'1. TipoContratoUC'!#REF!)</f>
        <v>#REF!</v>
      </c>
      <c r="K137" s="24">
        <f t="shared" si="29"/>
        <v>22.902817546268125</v>
      </c>
      <c r="L137" s="25">
        <f>SUMIF('1. TipoContratoUC'!$C$3:$C$3832,'2. UnidadCompradora'!F137,'1. TipoContratoUC'!$O$3:$O$3832)</f>
        <v>961670435.59999895</v>
      </c>
      <c r="M137" s="28">
        <f t="shared" si="24"/>
        <v>1.4633274383948467E-2</v>
      </c>
      <c r="N137" s="29">
        <f t="shared" si="30"/>
        <v>4.2484692577260624E-4</v>
      </c>
      <c r="O137" s="24">
        <f t="shared" si="31"/>
        <v>0.47409750811373164</v>
      </c>
      <c r="P137" s="20">
        <f t="shared" si="32"/>
        <v>11.688457527190929</v>
      </c>
      <c r="Q137" s="3">
        <f t="shared" si="33"/>
        <v>1364</v>
      </c>
      <c r="R137" s="3">
        <f t="shared" si="34"/>
        <v>0</v>
      </c>
      <c r="S137" s="3" t="str">
        <f t="shared" si="35"/>
        <v/>
      </c>
      <c r="T137" s="18"/>
    </row>
    <row r="138" spans="1:20" x14ac:dyDescent="0.25">
      <c r="A138">
        <f t="shared" si="25"/>
        <v>137</v>
      </c>
      <c r="B138" s="23" t="s">
        <v>100</v>
      </c>
      <c r="C138" s="23">
        <f t="shared" si="26"/>
        <v>30</v>
      </c>
      <c r="D138" s="23">
        <f t="shared" si="27"/>
        <v>20</v>
      </c>
      <c r="E138" s="34" t="str">
        <f t="shared" si="28"/>
        <v>30_20</v>
      </c>
      <c r="F138" s="23" t="s">
        <v>2658</v>
      </c>
      <c r="G138" s="24">
        <f>AVERAGEIF('1. TipoContratoUC'!$C$3:$C$3832,'2. UnidadCompradora'!F138,'1. TipoContratoUC'!$S$3:$S$3832)</f>
        <v>40.749712987667309</v>
      </c>
      <c r="H138" s="24">
        <f>SUMPRODUCT(('1. TipoContratoUC'!$C$3:$C$3832='2. UnidadCompradora'!F138)*'1. TipoContratoUC'!$N$3:$N$3832*'1. TipoContratoUC'!$S$3:$S$3832)</f>
        <v>39.670785435600301</v>
      </c>
      <c r="I138" s="24">
        <f>SUMPRODUCT(('1. TipoContratoUC'!$C$3:$C$3832='2. UnidadCompradora'!F138)*'1. TipoContratoUC'!$P$3:$P$3832*'1. TipoContratoUC'!$S$3:$S$3832)</f>
        <v>38.802129853403599</v>
      </c>
      <c r="J138" s="24" t="e">
        <f>AVERAGEIF('1. TipoContratoUC'!$C$3:$C$3832,'2. UnidadCompradora'!F138,'1. TipoContratoUC'!#REF!)</f>
        <v>#REF!</v>
      </c>
      <c r="K138" s="24">
        <f t="shared" si="29"/>
        <v>39.427182819661148</v>
      </c>
      <c r="L138" s="25">
        <f>SUMIF('1. TipoContratoUC'!$C$3:$C$3832,'2. UnidadCompradora'!F138,'1. TipoContratoUC'!$O$3:$O$3832)</f>
        <v>2026860494.8199999</v>
      </c>
      <c r="M138" s="28">
        <f t="shared" si="24"/>
        <v>3.0841756864638973E-2</v>
      </c>
      <c r="N138" s="29">
        <f t="shared" si="30"/>
        <v>8.9542676817028839E-4</v>
      </c>
      <c r="O138" s="24">
        <f t="shared" si="31"/>
        <v>0.99932182493870281</v>
      </c>
      <c r="P138" s="20">
        <f t="shared" si="32"/>
        <v>20.213252322299926</v>
      </c>
      <c r="Q138" s="3">
        <f t="shared" si="33"/>
        <v>772</v>
      </c>
      <c r="R138" s="3">
        <f t="shared" si="34"/>
        <v>0</v>
      </c>
      <c r="S138" s="3" t="str">
        <f t="shared" si="35"/>
        <v/>
      </c>
      <c r="T138" s="18"/>
    </row>
    <row r="139" spans="1:20" x14ac:dyDescent="0.25">
      <c r="A139">
        <f t="shared" si="25"/>
        <v>138</v>
      </c>
      <c r="B139" s="23" t="s">
        <v>100</v>
      </c>
      <c r="C139" s="23">
        <f t="shared" si="26"/>
        <v>30</v>
      </c>
      <c r="D139" s="23">
        <f t="shared" si="27"/>
        <v>21</v>
      </c>
      <c r="E139" s="34" t="str">
        <f t="shared" si="28"/>
        <v>30_21</v>
      </c>
      <c r="F139" s="23" t="s">
        <v>2763</v>
      </c>
      <c r="G139" s="24">
        <f>AVERAGEIF('1. TipoContratoUC'!$C$3:$C$3832,'2. UnidadCompradora'!F139,'1. TipoContratoUC'!$S$3:$S$3832)</f>
        <v>25.918588471560668</v>
      </c>
      <c r="H139" s="24">
        <f>SUMPRODUCT(('1. TipoContratoUC'!$C$3:$C$3832='2. UnidadCompradora'!F139)*'1. TipoContratoUC'!$N$3:$N$3832*'1. TipoContratoUC'!$S$3:$S$3832)</f>
        <v>25.60158583115642</v>
      </c>
      <c r="I139" s="24">
        <f>SUMPRODUCT(('1. TipoContratoUC'!$C$3:$C$3832='2. UnidadCompradora'!F139)*'1. TipoContratoUC'!$P$3:$P$3832*'1. TipoContratoUC'!$S$3:$S$3832)</f>
        <v>25.413870368856294</v>
      </c>
      <c r="J139" s="24" t="e">
        <f>AVERAGEIF('1. TipoContratoUC'!$C$3:$C$3832,'2. UnidadCompradora'!F139,'1. TipoContratoUC'!#REF!)</f>
        <v>#REF!</v>
      </c>
      <c r="K139" s="24">
        <f t="shared" si="29"/>
        <v>20.915102594432394</v>
      </c>
      <c r="L139" s="25">
        <f>SUMIF('1. TipoContratoUC'!$C$3:$C$3832,'2. UnidadCompradora'!F139,'1. TipoContratoUC'!$O$3:$O$3832)</f>
        <v>920114958.45799994</v>
      </c>
      <c r="M139" s="28">
        <f t="shared" si="24"/>
        <v>1.400094476595894E-2</v>
      </c>
      <c r="N139" s="29">
        <f t="shared" si="30"/>
        <v>4.0648854013524696E-4</v>
      </c>
      <c r="O139" s="24">
        <f t="shared" si="31"/>
        <v>0.4536073177450527</v>
      </c>
      <c r="P139" s="20">
        <f t="shared" si="32"/>
        <v>10.684354956088724</v>
      </c>
      <c r="Q139" s="3">
        <f t="shared" si="33"/>
        <v>1410</v>
      </c>
      <c r="R139" s="3">
        <f t="shared" si="34"/>
        <v>0</v>
      </c>
      <c r="S139" s="3" t="str">
        <f t="shared" si="35"/>
        <v/>
      </c>
      <c r="T139" s="18"/>
    </row>
    <row r="140" spans="1:20" x14ac:dyDescent="0.25">
      <c r="A140">
        <f t="shared" si="25"/>
        <v>139</v>
      </c>
      <c r="B140" s="23" t="s">
        <v>100</v>
      </c>
      <c r="C140" s="23">
        <f t="shared" si="26"/>
        <v>30</v>
      </c>
      <c r="D140" s="23">
        <f t="shared" si="27"/>
        <v>22</v>
      </c>
      <c r="E140" s="34" t="str">
        <f t="shared" si="28"/>
        <v>30_22</v>
      </c>
      <c r="F140" s="23" t="s">
        <v>2683</v>
      </c>
      <c r="G140" s="24">
        <f>AVERAGEIF('1. TipoContratoUC'!$C$3:$C$3832,'2. UnidadCompradora'!F140,'1. TipoContratoUC'!$S$3:$S$3832)</f>
        <v>35.036772397056154</v>
      </c>
      <c r="H140" s="24">
        <f>SUMPRODUCT(('1. TipoContratoUC'!$C$3:$C$3832='2. UnidadCompradora'!F140)*'1. TipoContratoUC'!$N$3:$N$3832*'1. TipoContratoUC'!$S$3:$S$3832)</f>
        <v>36.325703473014052</v>
      </c>
      <c r="I140" s="24">
        <f>SUMPRODUCT(('1. TipoContratoUC'!$C$3:$C$3832='2. UnidadCompradora'!F140)*'1. TipoContratoUC'!$P$3:$P$3832*'1. TipoContratoUC'!$S$3:$S$3832)</f>
        <v>39.046248582521322</v>
      </c>
      <c r="J140" s="24" t="e">
        <f>AVERAGEIF('1. TipoContratoUC'!$C$3:$C$3832,'2. UnidadCompradora'!F140,'1. TipoContratoUC'!#REF!)</f>
        <v>#REF!</v>
      </c>
      <c r="K140" s="24">
        <f t="shared" si="29"/>
        <v>39.764728226748922</v>
      </c>
      <c r="L140" s="25">
        <f>SUMIF('1. TipoContratoUC'!$C$3:$C$3832,'2. UnidadCompradora'!F140,'1. TipoContratoUC'!$O$3:$O$3832)</f>
        <v>28203791734.8699</v>
      </c>
      <c r="M140" s="28">
        <f t="shared" si="24"/>
        <v>0.42916347206472205</v>
      </c>
      <c r="N140" s="29">
        <f t="shared" si="30"/>
        <v>1.2459875826602079E-2</v>
      </c>
      <c r="O140" s="24">
        <f t="shared" si="31"/>
        <v>13.906652970328063</v>
      </c>
      <c r="P140" s="20">
        <f t="shared" si="32"/>
        <v>26.835690598538491</v>
      </c>
      <c r="Q140" s="3">
        <f t="shared" si="33"/>
        <v>287</v>
      </c>
      <c r="R140" s="3">
        <f t="shared" si="34"/>
        <v>1</v>
      </c>
      <c r="S140" s="3">
        <f t="shared" si="35"/>
        <v>287</v>
      </c>
      <c r="T140" s="18"/>
    </row>
    <row r="141" spans="1:20" x14ac:dyDescent="0.25">
      <c r="A141">
        <f t="shared" si="25"/>
        <v>140</v>
      </c>
      <c r="B141" s="23" t="s">
        <v>100</v>
      </c>
      <c r="C141" s="23">
        <f t="shared" si="26"/>
        <v>30</v>
      </c>
      <c r="D141" s="23">
        <f t="shared" si="27"/>
        <v>23</v>
      </c>
      <c r="E141" s="34" t="str">
        <f t="shared" si="28"/>
        <v>30_23</v>
      </c>
      <c r="F141" s="23" t="s">
        <v>1849</v>
      </c>
      <c r="G141" s="24">
        <f>AVERAGEIF('1. TipoContratoUC'!$C$3:$C$3832,'2. UnidadCompradora'!F141,'1. TipoContratoUC'!$S$3:$S$3832)</f>
        <v>25.084056105714311</v>
      </c>
      <c r="H141" s="24">
        <f>SUMPRODUCT(('1. TipoContratoUC'!$C$3:$C$3832='2. UnidadCompradora'!F141)*'1. TipoContratoUC'!$N$3:$N$3832*'1. TipoContratoUC'!$S$3:$S$3832)</f>
        <v>24.254387825805672</v>
      </c>
      <c r="I141" s="24">
        <f>SUMPRODUCT(('1. TipoContratoUC'!$C$3:$C$3832='2. UnidadCompradora'!F141)*'1. TipoContratoUC'!$P$3:$P$3832*'1. TipoContratoUC'!$S$3:$S$3832)</f>
        <v>24.124360899672784</v>
      </c>
      <c r="J141" s="24" t="e">
        <f>AVERAGEIF('1. TipoContratoUC'!$C$3:$C$3832,'2. UnidadCompradora'!F141,'1. TipoContratoUC'!#REF!)</f>
        <v>#REF!</v>
      </c>
      <c r="K141" s="24">
        <f t="shared" si="29"/>
        <v>19.132084960790792</v>
      </c>
      <c r="L141" s="25">
        <f>SUMIF('1. TipoContratoUC'!$C$3:$C$3832,'2. UnidadCompradora'!F141,'1. TipoContratoUC'!$O$3:$O$3832)</f>
        <v>60490596.6199999</v>
      </c>
      <c r="M141" s="28">
        <f t="shared" si="24"/>
        <v>9.2045618251426385E-4</v>
      </c>
      <c r="N141" s="29">
        <f t="shared" si="30"/>
        <v>2.6723545885159363E-5</v>
      </c>
      <c r="O141" s="24">
        <f t="shared" si="31"/>
        <v>2.9743412647141084E-2</v>
      </c>
      <c r="P141" s="20">
        <f t="shared" si="32"/>
        <v>9.5809141867189656</v>
      </c>
      <c r="Q141" s="3">
        <f t="shared" si="33"/>
        <v>1445</v>
      </c>
      <c r="R141" s="3">
        <f t="shared" si="34"/>
        <v>0</v>
      </c>
      <c r="S141" s="3" t="str">
        <f t="shared" si="35"/>
        <v/>
      </c>
      <c r="T141" s="18"/>
    </row>
    <row r="142" spans="1:20" x14ac:dyDescent="0.25">
      <c r="A142">
        <f t="shared" si="25"/>
        <v>141</v>
      </c>
      <c r="B142" s="23" t="s">
        <v>100</v>
      </c>
      <c r="C142" s="23">
        <f t="shared" si="26"/>
        <v>30</v>
      </c>
      <c r="D142" s="23">
        <f t="shared" si="27"/>
        <v>24</v>
      </c>
      <c r="E142" s="34" t="str">
        <f t="shared" si="28"/>
        <v>30_24</v>
      </c>
      <c r="F142" s="23" t="s">
        <v>2743</v>
      </c>
      <c r="G142" s="24">
        <f>AVERAGEIF('1. TipoContratoUC'!$C$3:$C$3832,'2. UnidadCompradora'!F142,'1. TipoContratoUC'!$S$3:$S$3832)</f>
        <v>28.090286510696483</v>
      </c>
      <c r="H142" s="24">
        <f>SUMPRODUCT(('1. TipoContratoUC'!$C$3:$C$3832='2. UnidadCompradora'!F142)*'1. TipoContratoUC'!$N$3:$N$3832*'1. TipoContratoUC'!$S$3:$S$3832)</f>
        <v>27.630258956964191</v>
      </c>
      <c r="I142" s="24">
        <f>SUMPRODUCT(('1. TipoContratoUC'!$C$3:$C$3832='2. UnidadCompradora'!F142)*'1. TipoContratoUC'!$P$3:$P$3832*'1. TipoContratoUC'!$S$3:$S$3832)</f>
        <v>27.116924313064985</v>
      </c>
      <c r="J142" s="24" t="e">
        <f>AVERAGEIF('1. TipoContratoUC'!$C$3:$C$3832,'2. UnidadCompradora'!F142,'1. TipoContratoUC'!#REF!)</f>
        <v>#REF!</v>
      </c>
      <c r="K142" s="24">
        <f t="shared" si="29"/>
        <v>23.269932307695122</v>
      </c>
      <c r="L142" s="25">
        <f>SUMIF('1. TipoContratoUC'!$C$3:$C$3832,'2. UnidadCompradora'!F142,'1. TipoContratoUC'!$O$3:$O$3832)</f>
        <v>455265064.83999997</v>
      </c>
      <c r="M142" s="28">
        <f t="shared" si="24"/>
        <v>6.9275485286945399E-3</v>
      </c>
      <c r="N142" s="29">
        <f t="shared" si="30"/>
        <v>2.011270764378487E-4</v>
      </c>
      <c r="O142" s="24">
        <f t="shared" si="31"/>
        <v>0.22439895658135878</v>
      </c>
      <c r="P142" s="20">
        <f t="shared" si="32"/>
        <v>11.747165632138239</v>
      </c>
      <c r="Q142" s="3">
        <f t="shared" si="33"/>
        <v>1362</v>
      </c>
      <c r="R142" s="3">
        <f t="shared" si="34"/>
        <v>0</v>
      </c>
      <c r="S142" s="3" t="str">
        <f t="shared" si="35"/>
        <v/>
      </c>
      <c r="T142" s="18"/>
    </row>
    <row r="143" spans="1:20" x14ac:dyDescent="0.25">
      <c r="A143">
        <f t="shared" si="25"/>
        <v>142</v>
      </c>
      <c r="B143" s="23" t="s">
        <v>100</v>
      </c>
      <c r="C143" s="23">
        <f t="shared" si="26"/>
        <v>30</v>
      </c>
      <c r="D143" s="23">
        <f t="shared" si="27"/>
        <v>25</v>
      </c>
      <c r="E143" s="34" t="str">
        <f t="shared" si="28"/>
        <v>30_25</v>
      </c>
      <c r="F143" s="23" t="s">
        <v>2789</v>
      </c>
      <c r="G143" s="24">
        <f>AVERAGEIF('1. TipoContratoUC'!$C$3:$C$3832,'2. UnidadCompradora'!F143,'1. TipoContratoUC'!$S$3:$S$3832)</f>
        <v>28.281767911675153</v>
      </c>
      <c r="H143" s="24">
        <f>SUMPRODUCT(('1. TipoContratoUC'!$C$3:$C$3832='2. UnidadCompradora'!F143)*'1. TipoContratoUC'!$N$3:$N$3832*'1. TipoContratoUC'!$S$3:$S$3832)</f>
        <v>27.132981163116362</v>
      </c>
      <c r="I143" s="24">
        <f>SUMPRODUCT(('1. TipoContratoUC'!$C$3:$C$3832='2. UnidadCompradora'!F143)*'1. TipoContratoUC'!$P$3:$P$3832*'1. TipoContratoUC'!$S$3:$S$3832)</f>
        <v>26.809532615482027</v>
      </c>
      <c r="J143" s="24" t="e">
        <f>AVERAGEIF('1. TipoContratoUC'!$C$3:$C$3832,'2. UnidadCompradora'!F143,'1. TipoContratoUC'!#REF!)</f>
        <v>#REF!</v>
      </c>
      <c r="K143" s="24">
        <f t="shared" si="29"/>
        <v>22.844898734601255</v>
      </c>
      <c r="L143" s="25">
        <f>SUMIF('1. TipoContratoUC'!$C$3:$C$3832,'2. UnidadCompradora'!F143,'1. TipoContratoUC'!$O$3:$O$3832)</f>
        <v>276941327.30000001</v>
      </c>
      <c r="M143" s="28">
        <f t="shared" si="24"/>
        <v>4.2140823723122297E-3</v>
      </c>
      <c r="N143" s="29">
        <f t="shared" si="30"/>
        <v>1.2234718586246439E-4</v>
      </c>
      <c r="O143" s="24">
        <f t="shared" si="31"/>
        <v>0.13647102070510242</v>
      </c>
      <c r="P143" s="20">
        <f t="shared" si="32"/>
        <v>11.490684877653178</v>
      </c>
      <c r="Q143" s="3">
        <f t="shared" si="33"/>
        <v>1371</v>
      </c>
      <c r="R143" s="3">
        <f t="shared" si="34"/>
        <v>0</v>
      </c>
      <c r="S143" s="3" t="str">
        <f t="shared" si="35"/>
        <v/>
      </c>
      <c r="T143" s="18"/>
    </row>
    <row r="144" spans="1:20" x14ac:dyDescent="0.25">
      <c r="A144">
        <f t="shared" si="25"/>
        <v>143</v>
      </c>
      <c r="B144" s="23" t="s">
        <v>100</v>
      </c>
      <c r="C144" s="23">
        <f t="shared" si="26"/>
        <v>30</v>
      </c>
      <c r="D144" s="23">
        <f t="shared" si="27"/>
        <v>26</v>
      </c>
      <c r="E144" s="34" t="str">
        <f t="shared" si="28"/>
        <v>30_26</v>
      </c>
      <c r="F144" s="23" t="s">
        <v>2783</v>
      </c>
      <c r="G144" s="24">
        <f>AVERAGEIF('1. TipoContratoUC'!$C$3:$C$3832,'2. UnidadCompradora'!F144,'1. TipoContratoUC'!$S$3:$S$3832)</f>
        <v>26.163095163700635</v>
      </c>
      <c r="H144" s="24">
        <f>SUMPRODUCT(('1. TipoContratoUC'!$C$3:$C$3832='2. UnidadCompradora'!F144)*'1. TipoContratoUC'!$N$3:$N$3832*'1. TipoContratoUC'!$S$3:$S$3832)</f>
        <v>25.726927643847457</v>
      </c>
      <c r="I144" s="24">
        <f>SUMPRODUCT(('1. TipoContratoUC'!$C$3:$C$3832='2. UnidadCompradora'!F144)*'1. TipoContratoUC'!$P$3:$P$3832*'1. TipoContratoUC'!$S$3:$S$3832)</f>
        <v>24.648797180523424</v>
      </c>
      <c r="J144" s="24" t="e">
        <f>AVERAGEIF('1. TipoContratoUC'!$C$3:$C$3832,'2. UnidadCompradora'!F144,'1. TipoContratoUC'!#REF!)</f>
        <v>#REF!</v>
      </c>
      <c r="K144" s="24">
        <f t="shared" si="29"/>
        <v>19.857228248858448</v>
      </c>
      <c r="L144" s="25">
        <f>SUMIF('1. TipoContratoUC'!$C$3:$C$3832,'2. UnidadCompradora'!F144,'1. TipoContratoUC'!$O$3:$O$3832)</f>
        <v>427079467.06</v>
      </c>
      <c r="M144" s="28">
        <f t="shared" si="24"/>
        <v>6.4986619052505978E-3</v>
      </c>
      <c r="N144" s="29">
        <f t="shared" si="30"/>
        <v>1.8867523833966999E-4</v>
      </c>
      <c r="O144" s="24">
        <f t="shared" si="31"/>
        <v>0.21050119137958423</v>
      </c>
      <c r="P144" s="20">
        <f t="shared" si="32"/>
        <v>10.033864720119016</v>
      </c>
      <c r="Q144" s="3">
        <f t="shared" si="33"/>
        <v>1433</v>
      </c>
      <c r="R144" s="3">
        <f t="shared" si="34"/>
        <v>0</v>
      </c>
      <c r="S144" s="3" t="str">
        <f t="shared" si="35"/>
        <v/>
      </c>
      <c r="T144" s="18"/>
    </row>
    <row r="145" spans="1:20" x14ac:dyDescent="0.25">
      <c r="A145">
        <f t="shared" si="25"/>
        <v>144</v>
      </c>
      <c r="B145" s="23" t="s">
        <v>1415</v>
      </c>
      <c r="C145" s="23">
        <f t="shared" si="26"/>
        <v>31</v>
      </c>
      <c r="D145" s="23">
        <f t="shared" si="27"/>
        <v>1</v>
      </c>
      <c r="E145" s="34" t="str">
        <f t="shared" si="28"/>
        <v>31_1</v>
      </c>
      <c r="F145" s="23" t="s">
        <v>1416</v>
      </c>
      <c r="G145" s="24">
        <f>AVERAGEIF('1. TipoContratoUC'!$C$3:$C$3832,'2. UnidadCompradora'!F145,'1. TipoContratoUC'!$S$3:$S$3832)</f>
        <v>54.413217332599196</v>
      </c>
      <c r="H145" s="24">
        <f>SUMPRODUCT(('1. TipoContratoUC'!$C$3:$C$3832='2. UnidadCompradora'!F145)*'1. TipoContratoUC'!$N$3:$N$3832*'1. TipoContratoUC'!$S$3:$S$3832)</f>
        <v>53.215321627442783</v>
      </c>
      <c r="I145" s="24">
        <f>SUMPRODUCT(('1. TipoContratoUC'!$C$3:$C$3832='2. UnidadCompradora'!F145)*'1. TipoContratoUC'!$P$3:$P$3832*'1. TipoContratoUC'!$S$3:$S$3832)</f>
        <v>55.455240624700359</v>
      </c>
      <c r="J145" s="24" t="e">
        <f>AVERAGEIF('1. TipoContratoUC'!$C$3:$C$3832,'2. UnidadCompradora'!F145,'1. TipoContratoUC'!#REF!)</f>
        <v>#REF!</v>
      </c>
      <c r="K145" s="24">
        <f t="shared" si="29"/>
        <v>62.453605556215308</v>
      </c>
      <c r="L145" s="25">
        <f>SUMIF('1. TipoContratoUC'!$C$3:$C$3832,'2. UnidadCompradora'!F145,'1. TipoContratoUC'!$O$3:$O$3832)</f>
        <v>2499195109.4402533</v>
      </c>
      <c r="M145" s="28">
        <f t="shared" si="24"/>
        <v>1</v>
      </c>
      <c r="N145" s="29">
        <f t="shared" si="30"/>
        <v>1.1040948331630556E-3</v>
      </c>
      <c r="O145" s="24">
        <f t="shared" si="31"/>
        <v>1.2322207551618871</v>
      </c>
      <c r="P145" s="20">
        <f t="shared" si="32"/>
        <v>31.842913155688599</v>
      </c>
      <c r="Q145" s="3">
        <f t="shared" si="33"/>
        <v>90</v>
      </c>
      <c r="R145" s="3">
        <f t="shared" si="34"/>
        <v>1</v>
      </c>
      <c r="S145" s="3">
        <f t="shared" si="35"/>
        <v>90</v>
      </c>
      <c r="T145" s="18"/>
    </row>
    <row r="146" spans="1:20" x14ac:dyDescent="0.25">
      <c r="A146">
        <f t="shared" si="25"/>
        <v>145</v>
      </c>
      <c r="B146" s="23" t="s">
        <v>332</v>
      </c>
      <c r="C146" s="23">
        <f t="shared" si="26"/>
        <v>32</v>
      </c>
      <c r="D146" s="23">
        <f t="shared" si="27"/>
        <v>1</v>
      </c>
      <c r="E146" s="34" t="str">
        <f t="shared" si="28"/>
        <v>32_1</v>
      </c>
      <c r="F146" s="23" t="s">
        <v>333</v>
      </c>
      <c r="G146" s="24">
        <f>AVERAGEIF('1. TipoContratoUC'!$C$3:$C$3832,'2. UnidadCompradora'!F146,'1. TipoContratoUC'!$S$3:$S$3832)</f>
        <v>51.485568662758844</v>
      </c>
      <c r="H146" s="24">
        <f>SUMPRODUCT(('1. TipoContratoUC'!$C$3:$C$3832='2. UnidadCompradora'!F146)*'1. TipoContratoUC'!$N$3:$N$3832*'1. TipoContratoUC'!$S$3:$S$3832)</f>
        <v>53.532745322637744</v>
      </c>
      <c r="I146" s="24">
        <f>SUMPRODUCT(('1. TipoContratoUC'!$C$3:$C$3832='2. UnidadCompradora'!F146)*'1. TipoContratoUC'!$P$3:$P$3832*'1. TipoContratoUC'!$S$3:$S$3832)</f>
        <v>54.241365942159632</v>
      </c>
      <c r="J146" s="24" t="e">
        <f>AVERAGEIF('1. TipoContratoUC'!$C$3:$C$3832,'2. UnidadCompradora'!F146,'1. TipoContratoUC'!#REF!)</f>
        <v>#REF!</v>
      </c>
      <c r="K146" s="24">
        <f t="shared" si="29"/>
        <v>60.775168898149005</v>
      </c>
      <c r="L146" s="25">
        <f>SUMIF('1. TipoContratoUC'!$C$3:$C$3832,'2. UnidadCompradora'!F146,'1. TipoContratoUC'!$O$3:$O$3832)</f>
        <v>86356171.909999996</v>
      </c>
      <c r="M146" s="28">
        <f t="shared" si="24"/>
        <v>0.8562124361789587</v>
      </c>
      <c r="N146" s="29">
        <f t="shared" si="30"/>
        <v>3.8150444059938234E-5</v>
      </c>
      <c r="O146" s="24">
        <f t="shared" si="31"/>
        <v>4.2497220283050786E-2</v>
      </c>
      <c r="P146" s="20">
        <f t="shared" si="32"/>
        <v>30.408833059216029</v>
      </c>
      <c r="Q146" s="3">
        <f t="shared" si="33"/>
        <v>127</v>
      </c>
      <c r="R146" s="3">
        <f t="shared" si="34"/>
        <v>1</v>
      </c>
      <c r="S146" s="3">
        <f t="shared" si="35"/>
        <v>127</v>
      </c>
      <c r="T146" s="18"/>
    </row>
    <row r="147" spans="1:20" x14ac:dyDescent="0.25">
      <c r="A147">
        <f t="shared" si="25"/>
        <v>146</v>
      </c>
      <c r="B147" s="23" t="s">
        <v>332</v>
      </c>
      <c r="C147" s="23">
        <f t="shared" si="26"/>
        <v>32</v>
      </c>
      <c r="D147" s="23">
        <f t="shared" si="27"/>
        <v>2</v>
      </c>
      <c r="E147" s="34" t="str">
        <f t="shared" si="28"/>
        <v>32_2</v>
      </c>
      <c r="F147" s="23" t="s">
        <v>3074</v>
      </c>
      <c r="G147" s="24">
        <f>AVERAGEIF('1. TipoContratoUC'!$C$3:$C$3832,'2. UnidadCompradora'!F147,'1. TipoContratoUC'!$S$3:$S$3832)</f>
        <v>50.446432295802033</v>
      </c>
      <c r="H147" s="24">
        <f>SUMPRODUCT(('1. TipoContratoUC'!$C$3:$C$3832='2. UnidadCompradora'!F147)*'1. TipoContratoUC'!$N$3:$N$3832*'1. TipoContratoUC'!$S$3:$S$3832)</f>
        <v>50.446432295802033</v>
      </c>
      <c r="I147" s="24">
        <f>SUMPRODUCT(('1. TipoContratoUC'!$C$3:$C$3832='2. UnidadCompradora'!F147)*'1. TipoContratoUC'!$P$3:$P$3832*'1. TipoContratoUC'!$S$3:$S$3832)</f>
        <v>50.446432295802033</v>
      </c>
      <c r="J147" s="24" t="e">
        <f>AVERAGEIF('1. TipoContratoUC'!$C$3:$C$3832,'2. UnidadCompradora'!F147,'1. TipoContratoUC'!#REF!)</f>
        <v>#REF!</v>
      </c>
      <c r="K147" s="24">
        <f t="shared" si="29"/>
        <v>55.527876209216842</v>
      </c>
      <c r="L147" s="25">
        <f>SUMIF('1. TipoContratoUC'!$C$3:$C$3832,'2. UnidadCompradora'!F147,'1. TipoContratoUC'!$O$3:$O$3832)</f>
        <v>14502176.1599999</v>
      </c>
      <c r="M147" s="28">
        <f t="shared" si="24"/>
        <v>0.14378756382104121</v>
      </c>
      <c r="N147" s="29">
        <f t="shared" si="30"/>
        <v>6.4067738078530822E-6</v>
      </c>
      <c r="O147" s="24">
        <f t="shared" si="31"/>
        <v>7.0674249124730824E-3</v>
      </c>
      <c r="P147" s="20">
        <f t="shared" si="32"/>
        <v>27.767471817064656</v>
      </c>
      <c r="Q147" s="3">
        <f t="shared" si="33"/>
        <v>239</v>
      </c>
      <c r="R147" s="3">
        <f t="shared" si="34"/>
        <v>1</v>
      </c>
      <c r="S147" s="3">
        <f t="shared" si="35"/>
        <v>239</v>
      </c>
      <c r="T147" s="18"/>
    </row>
    <row r="148" spans="1:20" x14ac:dyDescent="0.25">
      <c r="A148">
        <f t="shared" si="25"/>
        <v>147</v>
      </c>
      <c r="B148" s="23" t="s">
        <v>273</v>
      </c>
      <c r="C148" s="23">
        <f t="shared" si="26"/>
        <v>33</v>
      </c>
      <c r="D148" s="23">
        <f t="shared" si="27"/>
        <v>1</v>
      </c>
      <c r="E148" s="34" t="str">
        <f t="shared" si="28"/>
        <v>33_1</v>
      </c>
      <c r="F148" s="23" t="s">
        <v>274</v>
      </c>
      <c r="G148" s="24">
        <f>AVERAGEIF('1. TipoContratoUC'!$C$3:$C$3832,'2. UnidadCompradora'!F148,'1. TipoContratoUC'!$S$3:$S$3832)</f>
        <v>56.560960106079705</v>
      </c>
      <c r="H148" s="24">
        <f>SUMPRODUCT(('1. TipoContratoUC'!$C$3:$C$3832='2. UnidadCompradora'!F148)*'1. TipoContratoUC'!$N$3:$N$3832*'1. TipoContratoUC'!$S$3:$S$3832)</f>
        <v>52.774984515160696</v>
      </c>
      <c r="I148" s="24">
        <f>SUMPRODUCT(('1. TipoContratoUC'!$C$3:$C$3832='2. UnidadCompradora'!F148)*'1. TipoContratoUC'!$P$3:$P$3832*'1. TipoContratoUC'!$S$3:$S$3832)</f>
        <v>54.208331115975376</v>
      </c>
      <c r="J148" s="24" t="e">
        <f>AVERAGEIF('1. TipoContratoUC'!$C$3:$C$3832,'2. UnidadCompradora'!F148,'1. TipoContratoUC'!#REF!)</f>
        <v>#REF!</v>
      </c>
      <c r="K148" s="24">
        <f t="shared" si="29"/>
        <v>60.72949131375087</v>
      </c>
      <c r="L148" s="25">
        <f>SUMIF('1. TipoContratoUC'!$C$3:$C$3832,'2. UnidadCompradora'!F148,'1. TipoContratoUC'!$O$3:$O$3832)</f>
        <v>252419931.75</v>
      </c>
      <c r="M148" s="28">
        <f t="shared" si="24"/>
        <v>1</v>
      </c>
      <c r="N148" s="29">
        <f t="shared" si="30"/>
        <v>1.1151411963788845E-4</v>
      </c>
      <c r="O148" s="24">
        <f t="shared" si="31"/>
        <v>0.12438000172321799</v>
      </c>
      <c r="P148" s="20">
        <f t="shared" si="32"/>
        <v>30.426935657737044</v>
      </c>
      <c r="Q148" s="3">
        <f t="shared" si="33"/>
        <v>126</v>
      </c>
      <c r="R148" s="3">
        <f t="shared" si="34"/>
        <v>1</v>
      </c>
      <c r="S148" s="3">
        <f t="shared" si="35"/>
        <v>126</v>
      </c>
      <c r="T148" s="18"/>
    </row>
    <row r="149" spans="1:20" x14ac:dyDescent="0.25">
      <c r="A149">
        <f t="shared" si="25"/>
        <v>148</v>
      </c>
      <c r="B149" s="23" t="s">
        <v>1282</v>
      </c>
      <c r="C149" s="23">
        <f t="shared" si="26"/>
        <v>34</v>
      </c>
      <c r="D149" s="23">
        <f t="shared" si="27"/>
        <v>1</v>
      </c>
      <c r="E149" s="34" t="str">
        <f t="shared" si="28"/>
        <v>34_1</v>
      </c>
      <c r="F149" s="23" t="s">
        <v>1283</v>
      </c>
      <c r="G149" s="24">
        <f>AVERAGEIF('1. TipoContratoUC'!$C$3:$C$3832,'2. UnidadCompradora'!F149,'1. TipoContratoUC'!$S$3:$S$3832)</f>
        <v>32.131179885886674</v>
      </c>
      <c r="H149" s="24">
        <f>SUMPRODUCT(('1. TipoContratoUC'!$C$3:$C$3832='2. UnidadCompradora'!F149)*'1. TipoContratoUC'!$N$3:$N$3832*'1. TipoContratoUC'!$S$3:$S$3832)</f>
        <v>31.472279327339201</v>
      </c>
      <c r="I149" s="24">
        <f>SUMPRODUCT(('1. TipoContratoUC'!$C$3:$C$3832='2. UnidadCompradora'!F149)*'1. TipoContratoUC'!$P$3:$P$3832*'1. TipoContratoUC'!$S$3:$S$3832)</f>
        <v>32.739988036925915</v>
      </c>
      <c r="J149" s="24" t="e">
        <f>AVERAGEIF('1. TipoContratoUC'!$C$3:$C$3832,'2. UnidadCompradora'!F149,'1. TipoContratoUC'!#REF!)</f>
        <v>#REF!</v>
      </c>
      <c r="K149" s="24">
        <f t="shared" si="29"/>
        <v>31.044998729722035</v>
      </c>
      <c r="L149" s="25">
        <f>SUMIF('1. TipoContratoUC'!$C$3:$C$3832,'2. UnidadCompradora'!F149,'1. TipoContratoUC'!$O$3:$O$3832)</f>
        <v>203222158.31675261</v>
      </c>
      <c r="M149" s="28">
        <f t="shared" si="24"/>
        <v>1</v>
      </c>
      <c r="N149" s="29">
        <f t="shared" si="30"/>
        <v>8.9779519067650877E-5</v>
      </c>
      <c r="O149" s="24">
        <f t="shared" si="31"/>
        <v>0.10012154501201974</v>
      </c>
      <c r="P149" s="20">
        <f t="shared" si="32"/>
        <v>15.572560137367027</v>
      </c>
      <c r="Q149" s="3">
        <f t="shared" si="33"/>
        <v>1152</v>
      </c>
      <c r="R149" s="3">
        <f t="shared" si="34"/>
        <v>0</v>
      </c>
      <c r="S149" s="3" t="str">
        <f t="shared" si="35"/>
        <v/>
      </c>
      <c r="T149" s="18"/>
    </row>
    <row r="150" spans="1:20" x14ac:dyDescent="0.25">
      <c r="A150">
        <f t="shared" si="25"/>
        <v>149</v>
      </c>
      <c r="B150" s="23" t="s">
        <v>915</v>
      </c>
      <c r="C150" s="23">
        <f t="shared" si="26"/>
        <v>35</v>
      </c>
      <c r="D150" s="23">
        <f t="shared" si="27"/>
        <v>1</v>
      </c>
      <c r="E150" s="34" t="str">
        <f t="shared" si="28"/>
        <v>35_1</v>
      </c>
      <c r="F150" s="23" t="s">
        <v>916</v>
      </c>
      <c r="G150" s="24">
        <f>AVERAGEIF('1. TipoContratoUC'!$C$3:$C$3832,'2. UnidadCompradora'!F150,'1. TipoContratoUC'!$S$3:$S$3832)</f>
        <v>32.506707006279399</v>
      </c>
      <c r="H150" s="24">
        <f>SUMPRODUCT(('1. TipoContratoUC'!$C$3:$C$3832='2. UnidadCompradora'!F150)*'1. TipoContratoUC'!$N$3:$N$3832*'1. TipoContratoUC'!$S$3:$S$3832)</f>
        <v>30.698769750818713</v>
      </c>
      <c r="I150" s="24">
        <f>SUMPRODUCT(('1. TipoContratoUC'!$C$3:$C$3832='2. UnidadCompradora'!F150)*'1. TipoContratoUC'!$P$3:$P$3832*'1. TipoContratoUC'!$S$3:$S$3832)</f>
        <v>30.009437855160865</v>
      </c>
      <c r="J150" s="24" t="e">
        <f>AVERAGEIF('1. TipoContratoUC'!$C$3:$C$3832,'2. UnidadCompradora'!F150,'1. TipoContratoUC'!#REF!)</f>
        <v>#REF!</v>
      </c>
      <c r="K150" s="24">
        <f t="shared" si="29"/>
        <v>27.269439697407932</v>
      </c>
      <c r="L150" s="25">
        <f>SUMIF('1. TipoContratoUC'!$C$3:$C$3832,'2. UnidadCompradora'!F150,'1. TipoContratoUC'!$O$3:$O$3832)</f>
        <v>221323759.59383592</v>
      </c>
      <c r="M150" s="28">
        <f t="shared" si="24"/>
        <v>1</v>
      </c>
      <c r="N150" s="29">
        <f t="shared" si="30"/>
        <v>9.7776447505335638E-5</v>
      </c>
      <c r="O150" s="24">
        <f t="shared" si="31"/>
        <v>0.10904708940844045</v>
      </c>
      <c r="P150" s="20">
        <f t="shared" si="32"/>
        <v>13.689243393408187</v>
      </c>
      <c r="Q150" s="3">
        <f t="shared" si="33"/>
        <v>1263</v>
      </c>
      <c r="R150" s="3">
        <f t="shared" si="34"/>
        <v>0</v>
      </c>
      <c r="S150" s="3" t="str">
        <f t="shared" si="35"/>
        <v/>
      </c>
      <c r="T150" s="18"/>
    </row>
    <row r="151" spans="1:20" x14ac:dyDescent="0.25">
      <c r="A151">
        <f t="shared" si="25"/>
        <v>150</v>
      </c>
      <c r="B151" s="23" t="s">
        <v>298</v>
      </c>
      <c r="C151" s="23">
        <f t="shared" si="26"/>
        <v>36</v>
      </c>
      <c r="D151" s="23">
        <f t="shared" si="27"/>
        <v>1</v>
      </c>
      <c r="E151" s="34" t="str">
        <f t="shared" si="28"/>
        <v>36_1</v>
      </c>
      <c r="F151" s="23" t="s">
        <v>2997</v>
      </c>
      <c r="G151" s="24">
        <f>AVERAGEIF('1. TipoContratoUC'!$C$3:$C$3832,'2. UnidadCompradora'!F151,'1. TipoContratoUC'!$S$3:$S$3832)</f>
        <v>45.301594192859731</v>
      </c>
      <c r="H151" s="24">
        <f>SUMPRODUCT(('1. TipoContratoUC'!$C$3:$C$3832='2. UnidadCompradora'!F151)*'1. TipoContratoUC'!$N$3:$N$3832*'1. TipoContratoUC'!$S$3:$S$3832)</f>
        <v>45.301594192859731</v>
      </c>
      <c r="I151" s="24">
        <f>SUMPRODUCT(('1. TipoContratoUC'!$C$3:$C$3832='2. UnidadCompradora'!F151)*'1. TipoContratoUC'!$P$3:$P$3832*'1. TipoContratoUC'!$S$3:$S$3832)</f>
        <v>45.301594192859731</v>
      </c>
      <c r="J151" s="24" t="e">
        <f>AVERAGEIF('1. TipoContratoUC'!$C$3:$C$3832,'2. UnidadCompradora'!F151,'1. TipoContratoUC'!#REF!)</f>
        <v>#REF!</v>
      </c>
      <c r="K151" s="24">
        <f t="shared" si="29"/>
        <v>48.414057133824009</v>
      </c>
      <c r="L151" s="25">
        <f>SUMIF('1. TipoContratoUC'!$C$3:$C$3832,'2. UnidadCompradora'!F151,'1. TipoContratoUC'!$O$3:$O$3832)</f>
        <v>890206571.73580098</v>
      </c>
      <c r="M151" s="28">
        <f t="shared" si="24"/>
        <v>0.65034371549289438</v>
      </c>
      <c r="N151" s="29">
        <f t="shared" si="30"/>
        <v>3.9327560805023723E-4</v>
      </c>
      <c r="O151" s="24">
        <f t="shared" si="31"/>
        <v>0.43886007912079555</v>
      </c>
      <c r="P151" s="20">
        <f t="shared" si="32"/>
        <v>24.426458606472401</v>
      </c>
      <c r="Q151" s="3">
        <f t="shared" si="33"/>
        <v>450</v>
      </c>
      <c r="R151" s="3">
        <f t="shared" si="34"/>
        <v>1</v>
      </c>
      <c r="S151" s="3">
        <f t="shared" si="35"/>
        <v>450</v>
      </c>
      <c r="T151" s="18"/>
    </row>
    <row r="152" spans="1:20" x14ac:dyDescent="0.25">
      <c r="A152">
        <f t="shared" si="25"/>
        <v>151</v>
      </c>
      <c r="B152" s="23" t="s">
        <v>298</v>
      </c>
      <c r="C152" s="23">
        <f t="shared" si="26"/>
        <v>36</v>
      </c>
      <c r="D152" s="23">
        <f t="shared" si="27"/>
        <v>2</v>
      </c>
      <c r="E152" s="34" t="str">
        <f t="shared" si="28"/>
        <v>36_2</v>
      </c>
      <c r="F152" s="23" t="s">
        <v>299</v>
      </c>
      <c r="G152" s="24">
        <f>AVERAGEIF('1. TipoContratoUC'!$C$3:$C$3832,'2. UnidadCompradora'!F152,'1. TipoContratoUC'!$S$3:$S$3832)</f>
        <v>34.054001679817667</v>
      </c>
      <c r="H152" s="24">
        <f>SUMPRODUCT(('1. TipoContratoUC'!$C$3:$C$3832='2. UnidadCompradora'!F152)*'1. TipoContratoUC'!$N$3:$N$3832*'1. TipoContratoUC'!$S$3:$S$3832)</f>
        <v>34.054001679817667</v>
      </c>
      <c r="I152" s="24">
        <f>SUMPRODUCT(('1. TipoContratoUC'!$C$3:$C$3832='2. UnidadCompradora'!F152)*'1. TipoContratoUC'!$P$3:$P$3832*'1. TipoContratoUC'!$S$3:$S$3832)</f>
        <v>34.054001679817667</v>
      </c>
      <c r="J152" s="24" t="e">
        <f>AVERAGEIF('1. TipoContratoUC'!$C$3:$C$3832,'2. UnidadCompradora'!F152,'1. TipoContratoUC'!#REF!)</f>
        <v>#REF!</v>
      </c>
      <c r="K152" s="24">
        <f t="shared" si="29"/>
        <v>32.86189852930638</v>
      </c>
      <c r="L152" s="25">
        <f>SUMIF('1. TipoContratoUC'!$C$3:$C$3832,'2. UnidadCompradora'!F152,'1. TipoContratoUC'!$O$3:$O$3832)</f>
        <v>329102591.01073098</v>
      </c>
      <c r="M152" s="28">
        <f t="shared" si="24"/>
        <v>0.24042711951555648</v>
      </c>
      <c r="N152" s="29">
        <f t="shared" si="30"/>
        <v>1.453909976628053E-4</v>
      </c>
      <c r="O152" s="24">
        <f t="shared" si="31"/>
        <v>0.16219071632191767</v>
      </c>
      <c r="P152" s="20">
        <f t="shared" si="32"/>
        <v>16.512044622814148</v>
      </c>
      <c r="Q152" s="3">
        <f t="shared" si="33"/>
        <v>1084</v>
      </c>
      <c r="R152" s="3">
        <f t="shared" si="34"/>
        <v>0</v>
      </c>
      <c r="S152" s="3" t="str">
        <f t="shared" si="35"/>
        <v/>
      </c>
      <c r="T152" s="18"/>
    </row>
    <row r="153" spans="1:20" x14ac:dyDescent="0.25">
      <c r="A153">
        <f t="shared" si="25"/>
        <v>152</v>
      </c>
      <c r="B153" s="23" t="s">
        <v>298</v>
      </c>
      <c r="C153" s="23">
        <f t="shared" si="26"/>
        <v>36</v>
      </c>
      <c r="D153" s="23">
        <f t="shared" si="27"/>
        <v>3</v>
      </c>
      <c r="E153" s="34" t="str">
        <f t="shared" si="28"/>
        <v>36_3</v>
      </c>
      <c r="F153" s="23" t="s">
        <v>2540</v>
      </c>
      <c r="G153" s="24">
        <f>AVERAGEIF('1. TipoContratoUC'!$C$3:$C$3832,'2. UnidadCompradora'!F153,'1. TipoContratoUC'!$S$3:$S$3832)</f>
        <v>34.334593592232785</v>
      </c>
      <c r="H153" s="24">
        <f>SUMPRODUCT(('1. TipoContratoUC'!$C$3:$C$3832='2. UnidadCompradora'!F153)*'1. TipoContratoUC'!$N$3:$N$3832*'1. TipoContratoUC'!$S$3:$S$3832)</f>
        <v>34.910753726328096</v>
      </c>
      <c r="I153" s="24">
        <f>SUMPRODUCT(('1. TipoContratoUC'!$C$3:$C$3832='2. UnidadCompradora'!F153)*'1. TipoContratoUC'!$P$3:$P$3832*'1. TipoContratoUC'!$S$3:$S$3832)</f>
        <v>37.296977446272621</v>
      </c>
      <c r="J153" s="24" t="e">
        <f>AVERAGEIF('1. TipoContratoUC'!$C$3:$C$3832,'2. UnidadCompradora'!F153,'1. TipoContratoUC'!#REF!)</f>
        <v>#REF!</v>
      </c>
      <c r="K153" s="24">
        <f t="shared" si="29"/>
        <v>37.345993540041583</v>
      </c>
      <c r="L153" s="25">
        <f>SUMIF('1. TipoContratoUC'!$C$3:$C$3832,'2. UnidadCompradora'!F153,'1. TipoContratoUC'!$O$3:$O$3832)</f>
        <v>149515584.11999997</v>
      </c>
      <c r="M153" s="28">
        <f t="shared" si="24"/>
        <v>0.10922916499154919</v>
      </c>
      <c r="N153" s="29">
        <f t="shared" si="30"/>
        <v>6.6053019742512678E-5</v>
      </c>
      <c r="O153" s="24">
        <f t="shared" si="31"/>
        <v>7.3639887116944469E-2</v>
      </c>
      <c r="P153" s="20">
        <f t="shared" si="32"/>
        <v>18.709816713579265</v>
      </c>
      <c r="Q153" s="3">
        <f t="shared" si="33"/>
        <v>903</v>
      </c>
      <c r="R153" s="3">
        <f t="shared" si="34"/>
        <v>0</v>
      </c>
      <c r="S153" s="3" t="str">
        <f t="shared" si="35"/>
        <v/>
      </c>
      <c r="T153" s="18"/>
    </row>
    <row r="154" spans="1:20" x14ac:dyDescent="0.25">
      <c r="A154">
        <f t="shared" si="25"/>
        <v>153</v>
      </c>
      <c r="B154" s="23" t="s">
        <v>2214</v>
      </c>
      <c r="C154" s="23">
        <f t="shared" si="26"/>
        <v>37</v>
      </c>
      <c r="D154" s="23">
        <f t="shared" si="27"/>
        <v>1</v>
      </c>
      <c r="E154" s="34" t="str">
        <f t="shared" si="28"/>
        <v>37_1</v>
      </c>
      <c r="F154" s="23" t="s">
        <v>2215</v>
      </c>
      <c r="G154" s="24">
        <f>AVERAGEIF('1. TipoContratoUC'!$C$3:$C$3832,'2. UnidadCompradora'!F154,'1. TipoContratoUC'!$S$3:$S$3832)</f>
        <v>49.399412116143232</v>
      </c>
      <c r="H154" s="24">
        <f>SUMPRODUCT(('1. TipoContratoUC'!$C$3:$C$3832='2. UnidadCompradora'!F154)*'1. TipoContratoUC'!$N$3:$N$3832*'1. TipoContratoUC'!$S$3:$S$3832)</f>
        <v>52.651756392445648</v>
      </c>
      <c r="I154" s="24">
        <f>SUMPRODUCT(('1. TipoContratoUC'!$C$3:$C$3832='2. UnidadCompradora'!F154)*'1. TipoContratoUC'!$P$3:$P$3832*'1. TipoContratoUC'!$S$3:$S$3832)</f>
        <v>53.983187784369932</v>
      </c>
      <c r="J154" s="24" t="e">
        <f>AVERAGEIF('1. TipoContratoUC'!$C$3:$C$3832,'2. UnidadCompradora'!F154,'1. TipoContratoUC'!#REF!)</f>
        <v>#REF!</v>
      </c>
      <c r="K154" s="24">
        <f t="shared" si="29"/>
        <v>60.4181833784912</v>
      </c>
      <c r="L154" s="25">
        <f>SUMIF('1. TipoContratoUC'!$C$3:$C$3832,'2. UnidadCompradora'!F154,'1. TipoContratoUC'!$O$3:$O$3832)</f>
        <v>397388434.05499899</v>
      </c>
      <c r="M154" s="28">
        <f t="shared" si="24"/>
        <v>0.9823869106719354</v>
      </c>
      <c r="N154" s="29">
        <f t="shared" si="30"/>
        <v>1.7555832881617243E-4</v>
      </c>
      <c r="O154" s="24">
        <f t="shared" si="31"/>
        <v>0.19586112560831839</v>
      </c>
      <c r="P154" s="20">
        <f t="shared" si="32"/>
        <v>30.307022252049759</v>
      </c>
      <c r="Q154" s="3">
        <f t="shared" si="33"/>
        <v>136</v>
      </c>
      <c r="R154" s="3">
        <f t="shared" si="34"/>
        <v>1</v>
      </c>
      <c r="S154" s="3">
        <f t="shared" si="35"/>
        <v>136</v>
      </c>
      <c r="T154" s="18"/>
    </row>
    <row r="155" spans="1:20" x14ac:dyDescent="0.25">
      <c r="A155">
        <f t="shared" si="25"/>
        <v>154</v>
      </c>
      <c r="B155" s="23" t="s">
        <v>2214</v>
      </c>
      <c r="C155" s="23">
        <f t="shared" si="26"/>
        <v>37</v>
      </c>
      <c r="D155" s="23">
        <f t="shared" si="27"/>
        <v>2</v>
      </c>
      <c r="E155" s="34" t="str">
        <f t="shared" si="28"/>
        <v>37_2</v>
      </c>
      <c r="F155" s="23" t="s">
        <v>2863</v>
      </c>
      <c r="G155" s="24">
        <f>AVERAGEIF('1. TipoContratoUC'!$C$3:$C$3832,'2. UnidadCompradora'!F155,'1. TipoContratoUC'!$S$3:$S$3832)</f>
        <v>32.554696437839034</v>
      </c>
      <c r="H155" s="24">
        <f>SUMPRODUCT(('1. TipoContratoUC'!$C$3:$C$3832='2. UnidadCompradora'!F155)*'1. TipoContratoUC'!$N$3:$N$3832*'1. TipoContratoUC'!$S$3:$S$3832)</f>
        <v>32.554696437839034</v>
      </c>
      <c r="I155" s="24">
        <f>SUMPRODUCT(('1. TipoContratoUC'!$C$3:$C$3832='2. UnidadCompradora'!F155)*'1. TipoContratoUC'!$P$3:$P$3832*'1. TipoContratoUC'!$S$3:$S$3832)</f>
        <v>32.554696437839034</v>
      </c>
      <c r="J155" s="24" t="e">
        <f>AVERAGEIF('1. TipoContratoUC'!$C$3:$C$3832,'2. UnidadCompradora'!F155,'1. TipoContratoUC'!#REF!)</f>
        <v>#REF!</v>
      </c>
      <c r="K155" s="24">
        <f t="shared" si="29"/>
        <v>30.788794183394241</v>
      </c>
      <c r="L155" s="25">
        <f>SUMIF('1. TipoContratoUC'!$C$3:$C$3832,'2. UnidadCompradora'!F155,'1. TipoContratoUC'!$O$3:$O$3832)</f>
        <v>7124726.4299999997</v>
      </c>
      <c r="M155" s="28">
        <f t="shared" si="24"/>
        <v>1.7613089328064553E-2</v>
      </c>
      <c r="N155" s="29">
        <f t="shared" si="30"/>
        <v>3.1475628330695239E-6</v>
      </c>
      <c r="O155" s="24">
        <f t="shared" si="31"/>
        <v>3.4297492124321432E-3</v>
      </c>
      <c r="P155" s="20">
        <f t="shared" si="32"/>
        <v>15.396111966303337</v>
      </c>
      <c r="Q155" s="3">
        <f t="shared" si="33"/>
        <v>1165</v>
      </c>
      <c r="R155" s="3">
        <f t="shared" si="34"/>
        <v>0</v>
      </c>
      <c r="S155" s="3" t="str">
        <f t="shared" si="35"/>
        <v/>
      </c>
      <c r="T155" s="18"/>
    </row>
    <row r="156" spans="1:20" x14ac:dyDescent="0.25">
      <c r="A156">
        <f t="shared" si="25"/>
        <v>155</v>
      </c>
      <c r="B156" s="23" t="s">
        <v>1765</v>
      </c>
      <c r="C156" s="23">
        <f t="shared" si="26"/>
        <v>38</v>
      </c>
      <c r="D156" s="23">
        <f t="shared" si="27"/>
        <v>1</v>
      </c>
      <c r="E156" s="34" t="str">
        <f t="shared" si="28"/>
        <v>38_1</v>
      </c>
      <c r="F156" s="23" t="s">
        <v>1766</v>
      </c>
      <c r="G156" s="24">
        <f>AVERAGEIF('1. TipoContratoUC'!$C$3:$C$3832,'2. UnidadCompradora'!F156,'1. TipoContratoUC'!$S$3:$S$3832)</f>
        <v>28.280573944743526</v>
      </c>
      <c r="H156" s="24">
        <f>SUMPRODUCT(('1. TipoContratoUC'!$C$3:$C$3832='2. UnidadCompradora'!F156)*'1. TipoContratoUC'!$N$3:$N$3832*'1. TipoContratoUC'!$S$3:$S$3832)</f>
        <v>26.939458003597533</v>
      </c>
      <c r="I156" s="24">
        <f>SUMPRODUCT(('1. TipoContratoUC'!$C$3:$C$3832='2. UnidadCompradora'!F156)*'1. TipoContratoUC'!$P$3:$P$3832*'1. TipoContratoUC'!$S$3:$S$3832)</f>
        <v>26.209813701129448</v>
      </c>
      <c r="J156" s="24" t="e">
        <f>AVERAGEIF('1. TipoContratoUC'!$C$3:$C$3832,'2. UnidadCompradora'!F156,'1. TipoContratoUC'!#REF!)</f>
        <v>#REF!</v>
      </c>
      <c r="K156" s="24">
        <f t="shared" si="29"/>
        <v>22.015661396626445</v>
      </c>
      <c r="L156" s="25">
        <f>SUMIF('1. TipoContratoUC'!$C$3:$C$3832,'2. UnidadCompradora'!F156,'1. TipoContratoUC'!$O$3:$O$3832)</f>
        <v>112949029.5184</v>
      </c>
      <c r="M156" s="28">
        <f t="shared" si="24"/>
        <v>1</v>
      </c>
      <c r="N156" s="29">
        <f t="shared" si="30"/>
        <v>4.9898641138897509E-5</v>
      </c>
      <c r="O156" s="24">
        <f t="shared" si="31"/>
        <v>5.5609636559281618E-2</v>
      </c>
      <c r="P156" s="20">
        <f t="shared" si="32"/>
        <v>11.035635516592864</v>
      </c>
      <c r="Q156" s="3">
        <f t="shared" si="33"/>
        <v>1392</v>
      </c>
      <c r="R156" s="3">
        <f t="shared" si="34"/>
        <v>0</v>
      </c>
      <c r="S156" s="3" t="str">
        <f t="shared" si="35"/>
        <v/>
      </c>
      <c r="T156" s="18"/>
    </row>
    <row r="157" spans="1:20" x14ac:dyDescent="0.25">
      <c r="A157">
        <f t="shared" si="25"/>
        <v>156</v>
      </c>
      <c r="B157" s="23" t="s">
        <v>146</v>
      </c>
      <c r="C157" s="23">
        <f t="shared" si="26"/>
        <v>39</v>
      </c>
      <c r="D157" s="23">
        <f t="shared" si="27"/>
        <v>1</v>
      </c>
      <c r="E157" s="34" t="str">
        <f t="shared" si="28"/>
        <v>39_1</v>
      </c>
      <c r="F157" s="23" t="s">
        <v>147</v>
      </c>
      <c r="G157" s="24">
        <f>AVERAGEIF('1. TipoContratoUC'!$C$3:$C$3832,'2. UnidadCompradora'!F157,'1. TipoContratoUC'!$S$3:$S$3832)</f>
        <v>34.693819330139732</v>
      </c>
      <c r="H157" s="24">
        <f>SUMPRODUCT(('1. TipoContratoUC'!$C$3:$C$3832='2. UnidadCompradora'!F157)*'1. TipoContratoUC'!$N$3:$N$3832*'1. TipoContratoUC'!$S$3:$S$3832)</f>
        <v>39.729192334153915</v>
      </c>
      <c r="I157" s="24">
        <f>SUMPRODUCT(('1. TipoContratoUC'!$C$3:$C$3832='2. UnidadCompradora'!F157)*'1. TipoContratoUC'!$P$3:$P$3832*'1. TipoContratoUC'!$S$3:$S$3832)</f>
        <v>33.756119441810597</v>
      </c>
      <c r="J157" s="24" t="e">
        <f>AVERAGEIF('1. TipoContratoUC'!$C$3:$C$3832,'2. UnidadCompradora'!F157,'1. TipoContratoUC'!#REF!)</f>
        <v>#REF!</v>
      </c>
      <c r="K157" s="24">
        <f t="shared" si="29"/>
        <v>32.450013781029554</v>
      </c>
      <c r="L157" s="25">
        <f>SUMIF('1. TipoContratoUC'!$C$3:$C$3832,'2. UnidadCompradora'!F157,'1. TipoContratoUC'!$O$3:$O$3832)</f>
        <v>451821830.68240476</v>
      </c>
      <c r="M157" s="28">
        <f t="shared" si="24"/>
        <v>1</v>
      </c>
      <c r="N157" s="29">
        <f t="shared" si="30"/>
        <v>1.9960592387620541E-4</v>
      </c>
      <c r="O157" s="24">
        <f t="shared" si="31"/>
        <v>0.22270116538209089</v>
      </c>
      <c r="P157" s="20">
        <f t="shared" si="32"/>
        <v>16.336357473205823</v>
      </c>
      <c r="Q157" s="3">
        <f t="shared" si="33"/>
        <v>1096</v>
      </c>
      <c r="R157" s="3">
        <f t="shared" si="34"/>
        <v>0</v>
      </c>
      <c r="S157" s="3" t="str">
        <f t="shared" si="35"/>
        <v/>
      </c>
      <c r="T157" s="18"/>
    </row>
    <row r="158" spans="1:20" x14ac:dyDescent="0.25">
      <c r="A158">
        <f t="shared" si="25"/>
        <v>157</v>
      </c>
      <c r="B158" s="23" t="s">
        <v>2167</v>
      </c>
      <c r="C158" s="23">
        <f t="shared" si="26"/>
        <v>40</v>
      </c>
      <c r="D158" s="23">
        <f t="shared" si="27"/>
        <v>1</v>
      </c>
      <c r="E158" s="34" t="str">
        <f t="shared" si="28"/>
        <v>40_1</v>
      </c>
      <c r="F158" s="23" t="s">
        <v>2168</v>
      </c>
      <c r="G158" s="24">
        <f>AVERAGEIF('1. TipoContratoUC'!$C$3:$C$3832,'2. UnidadCompradora'!F158,'1. TipoContratoUC'!$S$3:$S$3832)</f>
        <v>33.909156871670682</v>
      </c>
      <c r="H158" s="24">
        <f>SUMPRODUCT(('1. TipoContratoUC'!$C$3:$C$3832='2. UnidadCompradora'!F158)*'1. TipoContratoUC'!$N$3:$N$3832*'1. TipoContratoUC'!$S$3:$S$3832)</f>
        <v>36.82503924269065</v>
      </c>
      <c r="I158" s="24">
        <f>SUMPRODUCT(('1. TipoContratoUC'!$C$3:$C$3832='2. UnidadCompradora'!F158)*'1. TipoContratoUC'!$P$3:$P$3832*'1. TipoContratoUC'!$S$3:$S$3832)</f>
        <v>30.468587833042164</v>
      </c>
      <c r="J158" s="24" t="e">
        <f>AVERAGEIF('1. TipoContratoUC'!$C$3:$C$3832,'2. UnidadCompradora'!F158,'1. TipoContratoUC'!#REF!)</f>
        <v>#REF!</v>
      </c>
      <c r="K158" s="24">
        <f t="shared" si="29"/>
        <v>27.904310961724331</v>
      </c>
      <c r="L158" s="25">
        <f>SUMIF('1. TipoContratoUC'!$C$3:$C$3832,'2. UnidadCompradora'!F158,'1. TipoContratoUC'!$O$3:$O$3832)</f>
        <v>76462860.846361756</v>
      </c>
      <c r="M158" s="28">
        <f t="shared" si="24"/>
        <v>1</v>
      </c>
      <c r="N158" s="29">
        <f t="shared" si="30"/>
        <v>3.3779775444679805E-5</v>
      </c>
      <c r="O158" s="24">
        <f t="shared" si="31"/>
        <v>3.7619022726136563E-2</v>
      </c>
      <c r="P158" s="20">
        <f t="shared" si="32"/>
        <v>13.970964992225234</v>
      </c>
      <c r="Q158" s="3">
        <f t="shared" si="33"/>
        <v>1247</v>
      </c>
      <c r="R158" s="3">
        <f t="shared" si="34"/>
        <v>0</v>
      </c>
      <c r="S158" s="3" t="str">
        <f t="shared" si="35"/>
        <v/>
      </c>
      <c r="T158" s="18"/>
    </row>
    <row r="159" spans="1:20" x14ac:dyDescent="0.25">
      <c r="A159">
        <f t="shared" si="25"/>
        <v>158</v>
      </c>
      <c r="B159" s="23" t="s">
        <v>1147</v>
      </c>
      <c r="C159" s="23">
        <f t="shared" si="26"/>
        <v>41</v>
      </c>
      <c r="D159" s="23">
        <f t="shared" si="27"/>
        <v>1</v>
      </c>
      <c r="E159" s="34" t="str">
        <f t="shared" si="28"/>
        <v>41_1</v>
      </c>
      <c r="F159" s="23" t="s">
        <v>1148</v>
      </c>
      <c r="G159" s="24">
        <f>AVERAGEIF('1. TipoContratoUC'!$C$3:$C$3832,'2. UnidadCompradora'!F159,'1. TipoContratoUC'!$S$3:$S$3832)</f>
        <v>60.966744619607347</v>
      </c>
      <c r="H159" s="24">
        <f>SUMPRODUCT(('1. TipoContratoUC'!$C$3:$C$3832='2. UnidadCompradora'!F159)*'1. TipoContratoUC'!$N$3:$N$3832*'1. TipoContratoUC'!$S$3:$S$3832)</f>
        <v>57.179633623327348</v>
      </c>
      <c r="I159" s="24">
        <f>SUMPRODUCT(('1. TipoContratoUC'!$C$3:$C$3832='2. UnidadCompradora'!F159)*'1. TipoContratoUC'!$P$3:$P$3832*'1. TipoContratoUC'!$S$3:$S$3832)</f>
        <v>57.448459146830515</v>
      </c>
      <c r="J159" s="24" t="e">
        <f>AVERAGEIF('1. TipoContratoUC'!$C$3:$C$3832,'2. UnidadCompradora'!F159,'1. TipoContratoUC'!#REF!)</f>
        <v>#REF!</v>
      </c>
      <c r="K159" s="24">
        <f t="shared" si="29"/>
        <v>65.20964873200478</v>
      </c>
      <c r="L159" s="25">
        <f>SUMIF('1. TipoContratoUC'!$C$3:$C$3832,'2. UnidadCompradora'!F159,'1. TipoContratoUC'!$O$3:$O$3832)</f>
        <v>148656493.35087729</v>
      </c>
      <c r="M159" s="28">
        <f t="shared" si="24"/>
        <v>1</v>
      </c>
      <c r="N159" s="29">
        <f t="shared" si="30"/>
        <v>6.5673490478941539E-5</v>
      </c>
      <c r="O159" s="24">
        <f t="shared" si="31"/>
        <v>7.3216286315944221E-2</v>
      </c>
      <c r="P159" s="20">
        <f t="shared" si="32"/>
        <v>32.64143250916036</v>
      </c>
      <c r="Q159" s="3">
        <f t="shared" si="33"/>
        <v>71</v>
      </c>
      <c r="R159" s="3">
        <f t="shared" si="34"/>
        <v>1</v>
      </c>
      <c r="S159" s="3">
        <f t="shared" si="35"/>
        <v>71</v>
      </c>
      <c r="T159" s="18"/>
    </row>
    <row r="160" spans="1:20" x14ac:dyDescent="0.25">
      <c r="A160">
        <f t="shared" si="25"/>
        <v>159</v>
      </c>
      <c r="B160" s="23" t="s">
        <v>639</v>
      </c>
      <c r="C160" s="23">
        <f t="shared" si="26"/>
        <v>42</v>
      </c>
      <c r="D160" s="23">
        <f t="shared" si="27"/>
        <v>1</v>
      </c>
      <c r="E160" s="34" t="str">
        <f t="shared" si="28"/>
        <v>42_1</v>
      </c>
      <c r="F160" s="23" t="s">
        <v>640</v>
      </c>
      <c r="G160" s="24">
        <f>AVERAGEIF('1. TipoContratoUC'!$C$3:$C$3832,'2. UnidadCompradora'!F160,'1. TipoContratoUC'!$S$3:$S$3832)</f>
        <v>28.808707195994518</v>
      </c>
      <c r="H160" s="24">
        <f>SUMPRODUCT(('1. TipoContratoUC'!$C$3:$C$3832='2. UnidadCompradora'!F160)*'1. TipoContratoUC'!$N$3:$N$3832*'1. TipoContratoUC'!$S$3:$S$3832)</f>
        <v>30.820252721145227</v>
      </c>
      <c r="I160" s="24">
        <f>SUMPRODUCT(('1. TipoContratoUC'!$C$3:$C$3832='2. UnidadCompradora'!F160)*'1. TipoContratoUC'!$P$3:$P$3832*'1. TipoContratoUC'!$S$3:$S$3832)</f>
        <v>32.31775284376468</v>
      </c>
      <c r="J160" s="24" t="e">
        <f>AVERAGEIF('1. TipoContratoUC'!$C$3:$C$3832,'2. UnidadCompradora'!F160,'1. TipoContratoUC'!#REF!)</f>
        <v>#REF!</v>
      </c>
      <c r="K160" s="24">
        <f t="shared" si="29"/>
        <v>30.461169907257286</v>
      </c>
      <c r="L160" s="25">
        <f>SUMIF('1. TipoContratoUC'!$C$3:$C$3832,'2. UnidadCompradora'!F160,'1. TipoContratoUC'!$O$3:$O$3832)</f>
        <v>332816171.39799988</v>
      </c>
      <c r="M160" s="28">
        <f t="shared" si="24"/>
        <v>1</v>
      </c>
      <c r="N160" s="29">
        <f t="shared" si="30"/>
        <v>1.4703158382697941E-4</v>
      </c>
      <c r="O160" s="24">
        <f t="shared" si="31"/>
        <v>0.16402180994224885</v>
      </c>
      <c r="P160" s="20">
        <f t="shared" si="32"/>
        <v>15.312595858599767</v>
      </c>
      <c r="Q160" s="3">
        <f t="shared" si="33"/>
        <v>1173</v>
      </c>
      <c r="R160" s="3">
        <f t="shared" si="34"/>
        <v>0</v>
      </c>
      <c r="S160" s="3" t="str">
        <f t="shared" si="35"/>
        <v/>
      </c>
      <c r="T160" s="18"/>
    </row>
    <row r="161" spans="1:20" x14ac:dyDescent="0.25">
      <c r="A161">
        <f t="shared" si="25"/>
        <v>160</v>
      </c>
      <c r="B161" s="23" t="s">
        <v>174</v>
      </c>
      <c r="C161" s="23">
        <f t="shared" si="26"/>
        <v>43</v>
      </c>
      <c r="D161" s="23">
        <f t="shared" si="27"/>
        <v>1</v>
      </c>
      <c r="E161" s="34" t="str">
        <f t="shared" si="28"/>
        <v>43_1</v>
      </c>
      <c r="F161" s="23" t="s">
        <v>1934</v>
      </c>
      <c r="G161" s="24">
        <f>AVERAGEIF('1. TipoContratoUC'!$C$3:$C$3832,'2. UnidadCompradora'!F161,'1. TipoContratoUC'!$S$3:$S$3832)</f>
        <v>37.36577336045562</v>
      </c>
      <c r="H161" s="24">
        <f>SUMPRODUCT(('1. TipoContratoUC'!$C$3:$C$3832='2. UnidadCompradora'!F161)*'1. TipoContratoUC'!$N$3:$N$3832*'1. TipoContratoUC'!$S$3:$S$3832)</f>
        <v>37.346166725800813</v>
      </c>
      <c r="I161" s="24">
        <f>SUMPRODUCT(('1. TipoContratoUC'!$C$3:$C$3832='2. UnidadCompradora'!F161)*'1. TipoContratoUC'!$P$3:$P$3832*'1. TipoContratoUC'!$S$3:$S$3832)</f>
        <v>36.972369243818093</v>
      </c>
      <c r="J161" s="24" t="e">
        <f>AVERAGEIF('1. TipoContratoUC'!$C$3:$C$3832,'2. UnidadCompradora'!F161,'1. TipoContratoUC'!#REF!)</f>
        <v>#REF!</v>
      </c>
      <c r="K161" s="24">
        <f t="shared" si="29"/>
        <v>36.897154533556744</v>
      </c>
      <c r="L161" s="25">
        <f>SUMIF('1. TipoContratoUC'!$C$3:$C$3832,'2. UnidadCompradora'!F161,'1. TipoContratoUC'!$O$3:$O$3832)</f>
        <v>207688841.00866079</v>
      </c>
      <c r="M161" s="28">
        <f t="shared" si="24"/>
        <v>4.5653136220861056E-2</v>
      </c>
      <c r="N161" s="29">
        <f t="shared" si="30"/>
        <v>9.1752810893841751E-5</v>
      </c>
      <c r="O161" s="24">
        <f t="shared" si="31"/>
        <v>0.10232397860124164</v>
      </c>
      <c r="P161" s="20">
        <f t="shared" si="32"/>
        <v>18.499739256078993</v>
      </c>
      <c r="Q161" s="3">
        <f t="shared" si="33"/>
        <v>918</v>
      </c>
      <c r="R161" s="3">
        <f t="shared" si="34"/>
        <v>0</v>
      </c>
      <c r="S161" s="3" t="str">
        <f t="shared" si="35"/>
        <v/>
      </c>
      <c r="T161" s="18"/>
    </row>
    <row r="162" spans="1:20" x14ac:dyDescent="0.25">
      <c r="A162">
        <f t="shared" si="25"/>
        <v>161</v>
      </c>
      <c r="B162" s="23" t="s">
        <v>174</v>
      </c>
      <c r="C162" s="23">
        <f t="shared" si="26"/>
        <v>43</v>
      </c>
      <c r="D162" s="23">
        <f t="shared" si="27"/>
        <v>2</v>
      </c>
      <c r="E162" s="34" t="str">
        <f t="shared" si="28"/>
        <v>43_2</v>
      </c>
      <c r="F162" s="23" t="s">
        <v>1715</v>
      </c>
      <c r="G162" s="24">
        <f>AVERAGEIF('1. TipoContratoUC'!$C$3:$C$3832,'2. UnidadCompradora'!F162,'1. TipoContratoUC'!$S$3:$S$3832)</f>
        <v>43.003483424875462</v>
      </c>
      <c r="H162" s="24">
        <f>SUMPRODUCT(('1. TipoContratoUC'!$C$3:$C$3832='2. UnidadCompradora'!F162)*'1. TipoContratoUC'!$N$3:$N$3832*'1. TipoContratoUC'!$S$3:$S$3832)</f>
        <v>48.371962941651411</v>
      </c>
      <c r="I162" s="24">
        <f>SUMPRODUCT(('1. TipoContratoUC'!$C$3:$C$3832='2. UnidadCompradora'!F162)*'1. TipoContratoUC'!$P$3:$P$3832*'1. TipoContratoUC'!$S$3:$S$3832)</f>
        <v>48.167564700570637</v>
      </c>
      <c r="J162" s="24" t="e">
        <f>AVERAGEIF('1. TipoContratoUC'!$C$3:$C$3832,'2. UnidadCompradora'!F162,'1. TipoContratoUC'!#REF!)</f>
        <v>#REF!</v>
      </c>
      <c r="K162" s="24">
        <f t="shared" si="29"/>
        <v>52.376863204554844</v>
      </c>
      <c r="L162" s="25">
        <f>SUMIF('1. TipoContratoUC'!$C$3:$C$3832,'2. UnidadCompradora'!F162,'1. TipoContratoUC'!$O$3:$O$3832)</f>
        <v>937718518.37201297</v>
      </c>
      <c r="M162" s="28">
        <f t="shared" si="24"/>
        <v>0.20612465767612573</v>
      </c>
      <c r="N162" s="29">
        <f t="shared" si="30"/>
        <v>4.1426544377631206E-4</v>
      </c>
      <c r="O162" s="24">
        <f t="shared" si="31"/>
        <v>0.46228728771801264</v>
      </c>
      <c r="P162" s="20">
        <f t="shared" si="32"/>
        <v>26.419575246136429</v>
      </c>
      <c r="Q162" s="3">
        <f t="shared" si="33"/>
        <v>315</v>
      </c>
      <c r="R162" s="3">
        <f t="shared" si="34"/>
        <v>1</v>
      </c>
      <c r="S162" s="3">
        <f t="shared" si="35"/>
        <v>315</v>
      </c>
      <c r="T162" s="18"/>
    </row>
    <row r="163" spans="1:20" x14ac:dyDescent="0.25">
      <c r="A163">
        <f t="shared" si="25"/>
        <v>162</v>
      </c>
      <c r="B163" s="23" t="s">
        <v>174</v>
      </c>
      <c r="C163" s="23">
        <f t="shared" si="26"/>
        <v>43</v>
      </c>
      <c r="D163" s="23">
        <f t="shared" si="27"/>
        <v>3</v>
      </c>
      <c r="E163" s="34" t="str">
        <f t="shared" si="28"/>
        <v>43_3</v>
      </c>
      <c r="F163" s="23" t="s">
        <v>657</v>
      </c>
      <c r="G163" s="24">
        <f>AVERAGEIF('1. TipoContratoUC'!$C$3:$C$3832,'2. UnidadCompradora'!F163,'1. TipoContratoUC'!$S$3:$S$3832)</f>
        <v>56.752321588195365</v>
      </c>
      <c r="H163" s="24">
        <f>SUMPRODUCT(('1. TipoContratoUC'!$C$3:$C$3832='2. UnidadCompradora'!F163)*'1. TipoContratoUC'!$N$3:$N$3832*'1. TipoContratoUC'!$S$3:$S$3832)</f>
        <v>56.454550727046659</v>
      </c>
      <c r="I163" s="24">
        <f>SUMPRODUCT(('1. TipoContratoUC'!$C$3:$C$3832='2. UnidadCompradora'!F163)*'1. TipoContratoUC'!$P$3:$P$3832*'1. TipoContratoUC'!$S$3:$S$3832)</f>
        <v>56.196668292958144</v>
      </c>
      <c r="J163" s="24" t="e">
        <f>AVERAGEIF('1. TipoContratoUC'!$C$3:$C$3832,'2. UnidadCompradora'!F163,'1. TipoContratoUC'!#REF!)</f>
        <v>#REF!</v>
      </c>
      <c r="K163" s="24">
        <f t="shared" si="29"/>
        <v>63.478785004808614</v>
      </c>
      <c r="L163" s="25">
        <f>SUMIF('1. TipoContratoUC'!$C$3:$C$3832,'2. UnidadCompradora'!F163,'1. TipoContratoUC'!$O$3:$O$3832)</f>
        <v>2555033634.742239</v>
      </c>
      <c r="M163" s="28">
        <f t="shared" si="24"/>
        <v>0.56163488615599222</v>
      </c>
      <c r="N163" s="29">
        <f t="shared" si="30"/>
        <v>1.1287631862037972E-3</v>
      </c>
      <c r="O163" s="24">
        <f t="shared" si="31"/>
        <v>1.2597536363133737</v>
      </c>
      <c r="P163" s="20">
        <f t="shared" si="32"/>
        <v>32.369269320560996</v>
      </c>
      <c r="Q163" s="3">
        <f t="shared" si="33"/>
        <v>75</v>
      </c>
      <c r="R163" s="3">
        <f t="shared" si="34"/>
        <v>1</v>
      </c>
      <c r="S163" s="3">
        <f t="shared" si="35"/>
        <v>75</v>
      </c>
      <c r="T163" s="18"/>
    </row>
    <row r="164" spans="1:20" x14ac:dyDescent="0.25">
      <c r="A164">
        <f t="shared" si="25"/>
        <v>163</v>
      </c>
      <c r="B164" s="23" t="s">
        <v>174</v>
      </c>
      <c r="C164" s="23">
        <f t="shared" si="26"/>
        <v>43</v>
      </c>
      <c r="D164" s="23">
        <f t="shared" si="27"/>
        <v>4</v>
      </c>
      <c r="E164" s="34" t="str">
        <f t="shared" si="28"/>
        <v>43_4</v>
      </c>
      <c r="F164" s="23" t="s">
        <v>2294</v>
      </c>
      <c r="G164" s="24">
        <f>AVERAGEIF('1. TipoContratoUC'!$C$3:$C$3832,'2. UnidadCompradora'!F164,'1. TipoContratoUC'!$S$3:$S$3832)</f>
        <v>40.012626450996663</v>
      </c>
      <c r="H164" s="24">
        <f>SUMPRODUCT(('1. TipoContratoUC'!$C$3:$C$3832='2. UnidadCompradora'!F164)*'1. TipoContratoUC'!$N$3:$N$3832*'1. TipoContratoUC'!$S$3:$S$3832)</f>
        <v>42.339938416296512</v>
      </c>
      <c r="I164" s="24">
        <f>SUMPRODUCT(('1. TipoContratoUC'!$C$3:$C$3832='2. UnidadCompradora'!F164)*'1. TipoContratoUC'!$P$3:$P$3832*'1. TipoContratoUC'!$S$3:$S$3832)</f>
        <v>37.103658947664933</v>
      </c>
      <c r="J164" s="24" t="e">
        <f>AVERAGEIF('1. TipoContratoUC'!$C$3:$C$3832,'2. UnidadCompradora'!F164,'1. TipoContratoUC'!#REF!)</f>
        <v>#REF!</v>
      </c>
      <c r="K164" s="24">
        <f t="shared" si="29"/>
        <v>37.078690119505339</v>
      </c>
      <c r="L164" s="25">
        <f>SUMIF('1. TipoContratoUC'!$C$3:$C$3832,'2. UnidadCompradora'!F164,'1. TipoContratoUC'!$O$3:$O$3832)</f>
        <v>58668605.194557801</v>
      </c>
      <c r="M164" s="28">
        <f t="shared" si="24"/>
        <v>1.2896243302370646E-2</v>
      </c>
      <c r="N164" s="29">
        <f t="shared" si="30"/>
        <v>2.5918626208700584E-5</v>
      </c>
      <c r="O164" s="24">
        <f t="shared" si="31"/>
        <v>2.8845024426742628E-2</v>
      </c>
      <c r="P164" s="20">
        <f t="shared" si="32"/>
        <v>18.553767571966041</v>
      </c>
      <c r="Q164" s="3">
        <f t="shared" si="33"/>
        <v>915</v>
      </c>
      <c r="R164" s="3">
        <f t="shared" si="34"/>
        <v>0</v>
      </c>
      <c r="S164" s="3" t="str">
        <f t="shared" si="35"/>
        <v/>
      </c>
      <c r="T164" s="18"/>
    </row>
    <row r="165" spans="1:20" x14ac:dyDescent="0.25">
      <c r="A165">
        <f t="shared" si="25"/>
        <v>164</v>
      </c>
      <c r="B165" s="23" t="s">
        <v>174</v>
      </c>
      <c r="C165" s="23">
        <f t="shared" si="26"/>
        <v>43</v>
      </c>
      <c r="D165" s="23">
        <f t="shared" si="27"/>
        <v>5</v>
      </c>
      <c r="E165" s="34" t="str">
        <f t="shared" si="28"/>
        <v>43_5</v>
      </c>
      <c r="F165" s="23" t="s">
        <v>1619</v>
      </c>
      <c r="G165" s="24">
        <f>AVERAGEIF('1. TipoContratoUC'!$C$3:$C$3832,'2. UnidadCompradora'!F165,'1. TipoContratoUC'!$S$3:$S$3832)</f>
        <v>45.56064844117487</v>
      </c>
      <c r="H165" s="24">
        <f>SUMPRODUCT(('1. TipoContratoUC'!$C$3:$C$3832='2. UnidadCompradora'!F165)*'1. TipoContratoUC'!$N$3:$N$3832*'1. TipoContratoUC'!$S$3:$S$3832)</f>
        <v>46.884388883873463</v>
      </c>
      <c r="I165" s="24">
        <f>SUMPRODUCT(('1. TipoContratoUC'!$C$3:$C$3832='2. UnidadCompradora'!F165)*'1. TipoContratoUC'!$P$3:$P$3832*'1. TipoContratoUC'!$S$3:$S$3832)</f>
        <v>48.121725620335205</v>
      </c>
      <c r="J165" s="24" t="e">
        <f>AVERAGEIF('1. TipoContratoUC'!$C$3:$C$3832,'2. UnidadCompradora'!F165,'1. TipoContratoUC'!#REF!)</f>
        <v>#REF!</v>
      </c>
      <c r="K165" s="24">
        <f t="shared" si="29"/>
        <v>52.313481050082231</v>
      </c>
      <c r="L165" s="25">
        <f>SUMIF('1. TipoContratoUC'!$C$3:$C$3832,'2. UnidadCompradora'!F165,'1. TipoContratoUC'!$O$3:$O$3832)</f>
        <v>89226875.198281184</v>
      </c>
      <c r="M165" s="28">
        <f t="shared" si="24"/>
        <v>1.9613411429355666E-2</v>
      </c>
      <c r="N165" s="29">
        <f t="shared" si="30"/>
        <v>3.9418663838443377E-5</v>
      </c>
      <c r="O165" s="24">
        <f t="shared" si="31"/>
        <v>4.3912707744977311E-2</v>
      </c>
      <c r="P165" s="20">
        <f t="shared" si="32"/>
        <v>26.178696878913605</v>
      </c>
      <c r="Q165" s="3">
        <f t="shared" si="33"/>
        <v>335</v>
      </c>
      <c r="R165" s="3">
        <f t="shared" si="34"/>
        <v>1</v>
      </c>
      <c r="S165" s="3">
        <f t="shared" si="35"/>
        <v>335</v>
      </c>
      <c r="T165" s="18"/>
    </row>
    <row r="166" spans="1:20" x14ac:dyDescent="0.25">
      <c r="A166">
        <f t="shared" si="25"/>
        <v>165</v>
      </c>
      <c r="B166" s="23" t="s">
        <v>174</v>
      </c>
      <c r="C166" s="23">
        <f t="shared" si="26"/>
        <v>43</v>
      </c>
      <c r="D166" s="23">
        <f t="shared" si="27"/>
        <v>6</v>
      </c>
      <c r="E166" s="34" t="str">
        <f t="shared" si="28"/>
        <v>43_6</v>
      </c>
      <c r="F166" s="23" t="s">
        <v>501</v>
      </c>
      <c r="G166" s="24">
        <f>AVERAGEIF('1. TipoContratoUC'!$C$3:$C$3832,'2. UnidadCompradora'!F166,'1. TipoContratoUC'!$S$3:$S$3832)</f>
        <v>38.68419919333985</v>
      </c>
      <c r="H166" s="24">
        <f>SUMPRODUCT(('1. TipoContratoUC'!$C$3:$C$3832='2. UnidadCompradora'!F166)*'1. TipoContratoUC'!$N$3:$N$3832*'1. TipoContratoUC'!$S$3:$S$3832)</f>
        <v>37.634202112030344</v>
      </c>
      <c r="I166" s="24">
        <f>SUMPRODUCT(('1. TipoContratoUC'!$C$3:$C$3832='2. UnidadCompradora'!F166)*'1. TipoContratoUC'!$P$3:$P$3832*'1. TipoContratoUC'!$S$3:$S$3832)</f>
        <v>37.556477199580783</v>
      </c>
      <c r="J166" s="24" t="e">
        <f>AVERAGEIF('1. TipoContratoUC'!$C$3:$C$3832,'2. UnidadCompradora'!F166,'1. TipoContratoUC'!#REF!)</f>
        <v>#REF!</v>
      </c>
      <c r="K166" s="24">
        <f t="shared" si="29"/>
        <v>37.704806443034123</v>
      </c>
      <c r="L166" s="25">
        <f>SUMIF('1. TipoContratoUC'!$C$3:$C$3832,'2. UnidadCompradora'!F166,'1. TipoContratoUC'!$O$3:$O$3832)</f>
        <v>236709675.99732289</v>
      </c>
      <c r="M166" s="28">
        <f t="shared" si="24"/>
        <v>5.2032352969079473E-2</v>
      </c>
      <c r="N166" s="29">
        <f t="shared" si="30"/>
        <v>1.0457364022566445E-4</v>
      </c>
      <c r="O166" s="24">
        <f t="shared" si="31"/>
        <v>0.11663358288141276</v>
      </c>
      <c r="P166" s="20">
        <f t="shared" si="32"/>
        <v>18.910720012957768</v>
      </c>
      <c r="Q166" s="3">
        <f t="shared" si="33"/>
        <v>884</v>
      </c>
      <c r="R166" s="3">
        <f t="shared" si="34"/>
        <v>0</v>
      </c>
      <c r="S166" s="3" t="str">
        <f t="shared" si="35"/>
        <v/>
      </c>
      <c r="T166" s="18"/>
    </row>
    <row r="167" spans="1:20" x14ac:dyDescent="0.25">
      <c r="A167">
        <f t="shared" si="25"/>
        <v>166</v>
      </c>
      <c r="B167" s="23" t="s">
        <v>174</v>
      </c>
      <c r="C167" s="23">
        <f t="shared" si="26"/>
        <v>43</v>
      </c>
      <c r="D167" s="23">
        <f t="shared" si="27"/>
        <v>7</v>
      </c>
      <c r="E167" s="34" t="str">
        <f t="shared" si="28"/>
        <v>43_7</v>
      </c>
      <c r="F167" s="23" t="s">
        <v>1006</v>
      </c>
      <c r="G167" s="24">
        <f>AVERAGEIF('1. TipoContratoUC'!$C$3:$C$3832,'2. UnidadCompradora'!F167,'1. TipoContratoUC'!$S$3:$S$3832)</f>
        <v>49.544309805661314</v>
      </c>
      <c r="H167" s="24">
        <f>SUMPRODUCT(('1. TipoContratoUC'!$C$3:$C$3832='2. UnidadCompradora'!F167)*'1. TipoContratoUC'!$N$3:$N$3832*'1. TipoContratoUC'!$S$3:$S$3832)</f>
        <v>48.668308365729573</v>
      </c>
      <c r="I167" s="24">
        <f>SUMPRODUCT(('1. TipoContratoUC'!$C$3:$C$3832='2. UnidadCompradora'!F167)*'1. TipoContratoUC'!$P$3:$P$3832*'1. TipoContratoUC'!$S$3:$S$3832)</f>
        <v>48.377341920137852</v>
      </c>
      <c r="J167" s="24" t="e">
        <f>AVERAGEIF('1. TipoContratoUC'!$C$3:$C$3832,'2. UnidadCompradora'!F167,'1. TipoContratoUC'!#REF!)</f>
        <v>#REF!</v>
      </c>
      <c r="K167" s="24">
        <f t="shared" si="29"/>
        <v>52.666924263091694</v>
      </c>
      <c r="L167" s="25">
        <f>SUMIF('1. TipoContratoUC'!$C$3:$C$3832,'2. UnidadCompradora'!F167,'1. TipoContratoUC'!$O$3:$O$3832)</f>
        <v>37383748.123098895</v>
      </c>
      <c r="M167" s="28">
        <f t="shared" si="24"/>
        <v>8.2175110478806251E-3</v>
      </c>
      <c r="N167" s="29">
        <f t="shared" si="30"/>
        <v>1.6515398494128378E-5</v>
      </c>
      <c r="O167" s="24">
        <f t="shared" si="31"/>
        <v>1.8349879060609225E-2</v>
      </c>
      <c r="P167" s="20">
        <f t="shared" si="32"/>
        <v>26.342637071076151</v>
      </c>
      <c r="Q167" s="3">
        <f t="shared" si="33"/>
        <v>322</v>
      </c>
      <c r="R167" s="3">
        <f t="shared" si="34"/>
        <v>1</v>
      </c>
      <c r="S167" s="3">
        <f t="shared" si="35"/>
        <v>322</v>
      </c>
      <c r="T167" s="18"/>
    </row>
    <row r="168" spans="1:20" x14ac:dyDescent="0.25">
      <c r="A168">
        <f t="shared" si="25"/>
        <v>167</v>
      </c>
      <c r="B168" s="23" t="s">
        <v>174</v>
      </c>
      <c r="C168" s="23">
        <f t="shared" si="26"/>
        <v>43</v>
      </c>
      <c r="D168" s="23">
        <f t="shared" si="27"/>
        <v>8</v>
      </c>
      <c r="E168" s="34" t="str">
        <f t="shared" si="28"/>
        <v>43_8</v>
      </c>
      <c r="F168" s="23" t="s">
        <v>1885</v>
      </c>
      <c r="G168" s="24">
        <f>AVERAGEIF('1. TipoContratoUC'!$C$3:$C$3832,'2. UnidadCompradora'!F168,'1. TipoContratoUC'!$S$3:$S$3832)</f>
        <v>40.980531309723233</v>
      </c>
      <c r="H168" s="24">
        <f>SUMPRODUCT(('1. TipoContratoUC'!$C$3:$C$3832='2. UnidadCompradora'!F168)*'1. TipoContratoUC'!$N$3:$N$3832*'1. TipoContratoUC'!$S$3:$S$3832)</f>
        <v>40.590648122950313</v>
      </c>
      <c r="I168" s="24">
        <f>SUMPRODUCT(('1. TipoContratoUC'!$C$3:$C$3832='2. UnidadCompradora'!F168)*'1. TipoContratoUC'!$P$3:$P$3832*'1. TipoContratoUC'!$S$3:$S$3832)</f>
        <v>40.250260828999274</v>
      </c>
      <c r="J168" s="24" t="e">
        <f>AVERAGEIF('1. TipoContratoUC'!$C$3:$C$3832,'2. UnidadCompradora'!F168,'1. TipoContratoUC'!#REF!)</f>
        <v>#REF!</v>
      </c>
      <c r="K168" s="24">
        <f t="shared" si="29"/>
        <v>41.429527995881223</v>
      </c>
      <c r="L168" s="25">
        <f>SUMIF('1. TipoContratoUC'!$C$3:$C$3832,'2. UnidadCompradora'!F168,'1. TipoContratoUC'!$O$3:$O$3832)</f>
        <v>111177912.8157008</v>
      </c>
      <c r="M168" s="28">
        <f t="shared" si="24"/>
        <v>2.4438580204290055E-2</v>
      </c>
      <c r="N168" s="29">
        <f t="shared" si="30"/>
        <v>4.9116196905955268E-5</v>
      </c>
      <c r="O168" s="24">
        <f t="shared" si="31"/>
        <v>5.4736333666393515E-2</v>
      </c>
      <c r="P168" s="20">
        <f t="shared" si="32"/>
        <v>20.742132164773807</v>
      </c>
      <c r="Q168" s="3">
        <f t="shared" si="33"/>
        <v>729</v>
      </c>
      <c r="R168" s="3">
        <f t="shared" si="34"/>
        <v>0</v>
      </c>
      <c r="S168" s="3" t="str">
        <f t="shared" si="35"/>
        <v/>
      </c>
      <c r="T168" s="18"/>
    </row>
    <row r="169" spans="1:20" x14ac:dyDescent="0.25">
      <c r="A169">
        <f t="shared" si="25"/>
        <v>168</v>
      </c>
      <c r="B169" s="23" t="s">
        <v>174</v>
      </c>
      <c r="C169" s="23">
        <f t="shared" si="26"/>
        <v>43</v>
      </c>
      <c r="D169" s="23">
        <f t="shared" si="27"/>
        <v>9</v>
      </c>
      <c r="E169" s="34" t="str">
        <f t="shared" si="28"/>
        <v>43_9</v>
      </c>
      <c r="F169" s="23" t="s">
        <v>175</v>
      </c>
      <c r="G169" s="24">
        <f>AVERAGEIF('1. TipoContratoUC'!$C$3:$C$3832,'2. UnidadCompradora'!F169,'1. TipoContratoUC'!$S$3:$S$3832)</f>
        <v>45.996831625229419</v>
      </c>
      <c r="H169" s="24">
        <f>SUMPRODUCT(('1. TipoContratoUC'!$C$3:$C$3832='2. UnidadCompradora'!F169)*'1. TipoContratoUC'!$N$3:$N$3832*'1. TipoContratoUC'!$S$3:$S$3832)</f>
        <v>46.97144123884447</v>
      </c>
      <c r="I169" s="24">
        <f>SUMPRODUCT(('1. TipoContratoUC'!$C$3:$C$3832='2. UnidadCompradora'!F169)*'1. TipoContratoUC'!$P$3:$P$3832*'1. TipoContratoUC'!$S$3:$S$3832)</f>
        <v>47.453149692440732</v>
      </c>
      <c r="J169" s="24" t="e">
        <f>AVERAGEIF('1. TipoContratoUC'!$C$3:$C$3832,'2. UnidadCompradora'!F169,'1. TipoContratoUC'!#REF!)</f>
        <v>#REF!</v>
      </c>
      <c r="K169" s="24">
        <f t="shared" si="29"/>
        <v>51.389034431152837</v>
      </c>
      <c r="L169" s="25">
        <f>SUMIF('1. TipoContratoUC'!$C$3:$C$3832,'2. UnidadCompradora'!F169,'1. TipoContratoUC'!$O$3:$O$3832)</f>
        <v>289056370.28590262</v>
      </c>
      <c r="M169" s="28">
        <f t="shared" si="24"/>
        <v>6.3538945010626097E-2</v>
      </c>
      <c r="N169" s="29">
        <f t="shared" si="30"/>
        <v>1.2769937157768022E-4</v>
      </c>
      <c r="O169" s="24">
        <f t="shared" si="31"/>
        <v>0.14244471067760867</v>
      </c>
      <c r="P169" s="20">
        <f t="shared" si="32"/>
        <v>25.765739570915223</v>
      </c>
      <c r="Q169" s="3">
        <f t="shared" si="33"/>
        <v>354</v>
      </c>
      <c r="R169" s="3">
        <f t="shared" si="34"/>
        <v>1</v>
      </c>
      <c r="S169" s="3">
        <f t="shared" si="35"/>
        <v>354</v>
      </c>
      <c r="T169" s="18"/>
    </row>
    <row r="170" spans="1:20" x14ac:dyDescent="0.25">
      <c r="A170">
        <f t="shared" si="25"/>
        <v>169</v>
      </c>
      <c r="B170" s="23" t="s">
        <v>174</v>
      </c>
      <c r="C170" s="23">
        <f t="shared" si="26"/>
        <v>43</v>
      </c>
      <c r="D170" s="23">
        <f t="shared" si="27"/>
        <v>10</v>
      </c>
      <c r="E170" s="34" t="str">
        <f t="shared" si="28"/>
        <v>43_10</v>
      </c>
      <c r="F170" s="23" t="s">
        <v>1560</v>
      </c>
      <c r="G170" s="24">
        <f>AVERAGEIF('1. TipoContratoUC'!$C$3:$C$3832,'2. UnidadCompradora'!F170,'1. TipoContratoUC'!$S$3:$S$3832)</f>
        <v>38.120390416437132</v>
      </c>
      <c r="H170" s="24">
        <f>SUMPRODUCT(('1. TipoContratoUC'!$C$3:$C$3832='2. UnidadCompradora'!F170)*'1. TipoContratoUC'!$N$3:$N$3832*'1. TipoContratoUC'!$S$3:$S$3832)</f>
        <v>37.823565312969805</v>
      </c>
      <c r="I170" s="24">
        <f>SUMPRODUCT(('1. TipoContratoUC'!$C$3:$C$3832='2. UnidadCompradora'!F170)*'1. TipoContratoUC'!$P$3:$P$3832*'1. TipoContratoUC'!$S$3:$S$3832)</f>
        <v>36.958188511840547</v>
      </c>
      <c r="J170" s="24" t="e">
        <f>AVERAGEIF('1. TipoContratoUC'!$C$3:$C$3832,'2. UnidadCompradora'!F170,'1. TipoContratoUC'!#REF!)</f>
        <v>#REF!</v>
      </c>
      <c r="K170" s="24">
        <f t="shared" si="29"/>
        <v>36.877546693693475</v>
      </c>
      <c r="L170" s="25">
        <f>SUMIF('1. TipoContratoUC'!$C$3:$C$3832,'2. UnidadCompradora'!F170,'1. TipoContratoUC'!$O$3:$O$3832)</f>
        <v>26614536.024399988</v>
      </c>
      <c r="M170" s="28">
        <f t="shared" si="24"/>
        <v>5.8502759834182828E-3</v>
      </c>
      <c r="N170" s="29">
        <f t="shared" si="30"/>
        <v>1.1757774173203072E-5</v>
      </c>
      <c r="O170" s="24">
        <f t="shared" si="31"/>
        <v>1.3039791890415193E-2</v>
      </c>
      <c r="P170" s="20">
        <f t="shared" si="32"/>
        <v>18.445293242791944</v>
      </c>
      <c r="Q170" s="3">
        <f t="shared" si="33"/>
        <v>924</v>
      </c>
      <c r="R170" s="3">
        <f t="shared" si="34"/>
        <v>0</v>
      </c>
      <c r="S170" s="3" t="str">
        <f t="shared" si="35"/>
        <v/>
      </c>
      <c r="T170" s="18"/>
    </row>
    <row r="171" spans="1:20" x14ac:dyDescent="0.25">
      <c r="A171">
        <f t="shared" si="25"/>
        <v>170</v>
      </c>
      <c r="B171" s="23" t="s">
        <v>135</v>
      </c>
      <c r="C171" s="23">
        <f t="shared" si="26"/>
        <v>44</v>
      </c>
      <c r="D171" s="23">
        <f t="shared" si="27"/>
        <v>1</v>
      </c>
      <c r="E171" s="34" t="str">
        <f t="shared" si="28"/>
        <v>44_1</v>
      </c>
      <c r="F171" s="23" t="s">
        <v>136</v>
      </c>
      <c r="G171" s="24">
        <f>AVERAGEIF('1. TipoContratoUC'!$C$3:$C$3832,'2. UnidadCompradora'!F171,'1. TipoContratoUC'!$S$3:$S$3832)</f>
        <v>21.609320356129217</v>
      </c>
      <c r="H171" s="24">
        <f>SUMPRODUCT(('1. TipoContratoUC'!$C$3:$C$3832='2. UnidadCompradora'!F171)*'1. TipoContratoUC'!$N$3:$N$3832*'1. TipoContratoUC'!$S$3:$S$3832)</f>
        <v>12.257547784309935</v>
      </c>
      <c r="I171" s="24">
        <f>SUMPRODUCT(('1. TipoContratoUC'!$C$3:$C$3832='2. UnidadCompradora'!F171)*'1. TipoContratoUC'!$P$3:$P$3832*'1. TipoContratoUC'!$S$3:$S$3832)</f>
        <v>12.952853880085158</v>
      </c>
      <c r="J171" s="24" t="e">
        <f>AVERAGEIF('1. TipoContratoUC'!$C$3:$C$3832,'2. UnidadCompradora'!F171,'1. TipoContratoUC'!#REF!)</f>
        <v>#REF!</v>
      </c>
      <c r="K171" s="24">
        <f t="shared" si="29"/>
        <v>3.6851305286624418</v>
      </c>
      <c r="L171" s="25">
        <f>SUMIF('1. TipoContratoUC'!$C$3:$C$3832,'2. UnidadCompradora'!F171,'1. TipoContratoUC'!$O$3:$O$3832)</f>
        <v>291445788.72708499</v>
      </c>
      <c r="M171" s="28">
        <f t="shared" si="24"/>
        <v>1</v>
      </c>
      <c r="N171" s="29">
        <f t="shared" si="30"/>
        <v>1.2875496925599227E-4</v>
      </c>
      <c r="O171" s="24">
        <f t="shared" si="31"/>
        <v>0.14362288602530013</v>
      </c>
      <c r="P171" s="20">
        <f t="shared" si="32"/>
        <v>1.9143767073438709</v>
      </c>
      <c r="Q171" s="3">
        <f t="shared" si="33"/>
        <v>1529</v>
      </c>
      <c r="R171" s="3">
        <f t="shared" si="34"/>
        <v>0</v>
      </c>
      <c r="S171" s="3" t="str">
        <f t="shared" si="35"/>
        <v/>
      </c>
      <c r="T171" s="18"/>
    </row>
    <row r="172" spans="1:20" x14ac:dyDescent="0.25">
      <c r="A172">
        <f t="shared" si="25"/>
        <v>171</v>
      </c>
      <c r="B172" s="23" t="s">
        <v>1144</v>
      </c>
      <c r="C172" s="23">
        <f t="shared" si="26"/>
        <v>45</v>
      </c>
      <c r="D172" s="23">
        <f t="shared" si="27"/>
        <v>1</v>
      </c>
      <c r="E172" s="34" t="str">
        <f t="shared" si="28"/>
        <v>45_1</v>
      </c>
      <c r="F172" s="23" t="s">
        <v>1145</v>
      </c>
      <c r="G172" s="24">
        <f>AVERAGEIF('1. TipoContratoUC'!$C$3:$C$3832,'2. UnidadCompradora'!F172,'1. TipoContratoUC'!$S$3:$S$3832)</f>
        <v>41.874862636395171</v>
      </c>
      <c r="H172" s="24">
        <f>SUMPRODUCT(('1. TipoContratoUC'!$C$3:$C$3832='2. UnidadCompradora'!F172)*'1. TipoContratoUC'!$N$3:$N$3832*'1. TipoContratoUC'!$S$3:$S$3832)</f>
        <v>41.357668314095022</v>
      </c>
      <c r="I172" s="24">
        <f>SUMPRODUCT(('1. TipoContratoUC'!$C$3:$C$3832='2. UnidadCompradora'!F172)*'1. TipoContratoUC'!$P$3:$P$3832*'1. TipoContratoUC'!$S$3:$S$3832)</f>
        <v>40.328898238152668</v>
      </c>
      <c r="J172" s="24" t="e">
        <f>AVERAGEIF('1. TipoContratoUC'!$C$3:$C$3832,'2. UnidadCompradora'!F172,'1. TipoContratoUC'!#REF!)</f>
        <v>#REF!</v>
      </c>
      <c r="K172" s="24">
        <f t="shared" si="29"/>
        <v>41.538260727617711</v>
      </c>
      <c r="L172" s="25">
        <f>SUMIF('1. TipoContratoUC'!$C$3:$C$3832,'2. UnidadCompradora'!F172,'1. TipoContratoUC'!$O$3:$O$3832)</f>
        <v>665563125.24999702</v>
      </c>
      <c r="M172" s="28">
        <f t="shared" si="24"/>
        <v>1</v>
      </c>
      <c r="N172" s="29">
        <f t="shared" si="30"/>
        <v>2.9403258871491672E-4</v>
      </c>
      <c r="O172" s="24">
        <f t="shared" si="31"/>
        <v>0.32809280365813148</v>
      </c>
      <c r="P172" s="20">
        <f t="shared" si="32"/>
        <v>20.933176765637921</v>
      </c>
      <c r="Q172" s="3">
        <f t="shared" si="33"/>
        <v>709</v>
      </c>
      <c r="R172" s="3">
        <f t="shared" si="34"/>
        <v>0</v>
      </c>
      <c r="S172" s="3" t="str">
        <f t="shared" si="35"/>
        <v/>
      </c>
      <c r="T172" s="18"/>
    </row>
    <row r="173" spans="1:20" x14ac:dyDescent="0.25">
      <c r="A173">
        <f t="shared" si="25"/>
        <v>172</v>
      </c>
      <c r="B173" s="23" t="s">
        <v>200</v>
      </c>
      <c r="C173" s="23">
        <f t="shared" si="26"/>
        <v>46</v>
      </c>
      <c r="D173" s="23">
        <f t="shared" si="27"/>
        <v>1</v>
      </c>
      <c r="E173" s="34" t="str">
        <f t="shared" si="28"/>
        <v>46_1</v>
      </c>
      <c r="F173" s="23" t="s">
        <v>201</v>
      </c>
      <c r="G173" s="24">
        <f>AVERAGEIF('1. TipoContratoUC'!$C$3:$C$3832,'2. UnidadCompradora'!F173,'1. TipoContratoUC'!$S$3:$S$3832)</f>
        <v>36.595199258622308</v>
      </c>
      <c r="H173" s="24">
        <f>SUMPRODUCT(('1. TipoContratoUC'!$C$3:$C$3832='2. UnidadCompradora'!F173)*'1. TipoContratoUC'!$N$3:$N$3832*'1. TipoContratoUC'!$S$3:$S$3832)</f>
        <v>38.984032583342632</v>
      </c>
      <c r="I173" s="24">
        <f>SUMPRODUCT(('1. TipoContratoUC'!$C$3:$C$3832='2. UnidadCompradora'!F173)*'1. TipoContratoUC'!$P$3:$P$3832*'1. TipoContratoUC'!$S$3:$S$3832)</f>
        <v>38.744757817235111</v>
      </c>
      <c r="J173" s="24" t="e">
        <f>AVERAGEIF('1. TipoContratoUC'!$C$3:$C$3832,'2. UnidadCompradora'!F173,'1. TipoContratoUC'!#REF!)</f>
        <v>#REF!</v>
      </c>
      <c r="K173" s="24">
        <f t="shared" si="29"/>
        <v>39.347853931730526</v>
      </c>
      <c r="L173" s="25">
        <f>SUMIF('1. TipoContratoUC'!$C$3:$C$3832,'2. UnidadCompradora'!F173,'1. TipoContratoUC'!$O$3:$O$3832)</f>
        <v>1512600500.452338</v>
      </c>
      <c r="M173" s="28">
        <f t="shared" si="24"/>
        <v>1</v>
      </c>
      <c r="N173" s="29">
        <f t="shared" si="30"/>
        <v>6.6823690190531855E-4</v>
      </c>
      <c r="O173" s="24">
        <f t="shared" si="31"/>
        <v>0.74575031263041636</v>
      </c>
      <c r="P173" s="20">
        <f t="shared" si="32"/>
        <v>20.04680212218047</v>
      </c>
      <c r="Q173" s="3">
        <f t="shared" si="33"/>
        <v>786</v>
      </c>
      <c r="R173" s="3">
        <f t="shared" si="34"/>
        <v>0</v>
      </c>
      <c r="S173" s="3" t="str">
        <f t="shared" si="35"/>
        <v/>
      </c>
      <c r="T173" s="18"/>
    </row>
    <row r="174" spans="1:20" x14ac:dyDescent="0.25">
      <c r="A174">
        <f t="shared" si="25"/>
        <v>173</v>
      </c>
      <c r="B174" s="23" t="s">
        <v>326</v>
      </c>
      <c r="C174" s="23">
        <f t="shared" si="26"/>
        <v>47</v>
      </c>
      <c r="D174" s="23">
        <f t="shared" si="27"/>
        <v>1</v>
      </c>
      <c r="E174" s="34" t="str">
        <f t="shared" si="28"/>
        <v>47_1</v>
      </c>
      <c r="F174" s="23" t="s">
        <v>1476</v>
      </c>
      <c r="G174" s="24">
        <f>AVERAGEIF('1. TipoContratoUC'!$C$3:$C$3832,'2. UnidadCompradora'!F174,'1. TipoContratoUC'!$S$3:$S$3832)</f>
        <v>35.101169203086314</v>
      </c>
      <c r="H174" s="24">
        <f>SUMPRODUCT(('1. TipoContratoUC'!$C$3:$C$3832='2. UnidadCompradora'!F174)*'1. TipoContratoUC'!$N$3:$N$3832*'1. TipoContratoUC'!$S$3:$S$3832)</f>
        <v>37.161373582363026</v>
      </c>
      <c r="I174" s="24">
        <f>SUMPRODUCT(('1. TipoContratoUC'!$C$3:$C$3832='2. UnidadCompradora'!F174)*'1. TipoContratoUC'!$P$3:$P$3832*'1. TipoContratoUC'!$S$3:$S$3832)</f>
        <v>37.152098891594989</v>
      </c>
      <c r="J174" s="24" t="e">
        <f>AVERAGEIF('1. TipoContratoUC'!$C$3:$C$3832,'2. UnidadCompradora'!F174,'1. TipoContratoUC'!#REF!)</f>
        <v>#REF!</v>
      </c>
      <c r="K174" s="24">
        <f t="shared" si="29"/>
        <v>37.145668514208083</v>
      </c>
      <c r="L174" s="25">
        <f>SUMIF('1. TipoContratoUC'!$C$3:$C$3832,'2. UnidadCompradora'!F174,'1. TipoContratoUC'!$O$3:$O$3832)</f>
        <v>202940449.170807</v>
      </c>
      <c r="M174" s="28">
        <f t="shared" si="24"/>
        <v>0.30475468976840742</v>
      </c>
      <c r="N174" s="29">
        <f t="shared" si="30"/>
        <v>8.9655065554070264E-5</v>
      </c>
      <c r="O174" s="24">
        <f t="shared" si="31"/>
        <v>9.9982639759908218E-2</v>
      </c>
      <c r="P174" s="20">
        <f t="shared" si="32"/>
        <v>18.622825576983995</v>
      </c>
      <c r="Q174" s="3">
        <f t="shared" si="33"/>
        <v>909</v>
      </c>
      <c r="R174" s="3">
        <f t="shared" si="34"/>
        <v>0</v>
      </c>
      <c r="S174" s="3" t="str">
        <f t="shared" si="35"/>
        <v/>
      </c>
      <c r="T174" s="18"/>
    </row>
    <row r="175" spans="1:20" x14ac:dyDescent="0.25">
      <c r="A175">
        <f t="shared" si="25"/>
        <v>174</v>
      </c>
      <c r="B175" s="23" t="s">
        <v>326</v>
      </c>
      <c r="C175" s="23">
        <f t="shared" si="26"/>
        <v>47</v>
      </c>
      <c r="D175" s="23">
        <f t="shared" si="27"/>
        <v>2</v>
      </c>
      <c r="E175" s="34" t="str">
        <f t="shared" si="28"/>
        <v>47_2</v>
      </c>
      <c r="F175" s="23" t="s">
        <v>327</v>
      </c>
      <c r="G175" s="24">
        <f>AVERAGEIF('1. TipoContratoUC'!$C$3:$C$3832,'2. UnidadCompradora'!F175,'1. TipoContratoUC'!$S$3:$S$3832)</f>
        <v>39.895994778423137</v>
      </c>
      <c r="H175" s="24">
        <f>SUMPRODUCT(('1. TipoContratoUC'!$C$3:$C$3832='2. UnidadCompradora'!F175)*'1. TipoContratoUC'!$N$3:$N$3832*'1. TipoContratoUC'!$S$3:$S$3832)</f>
        <v>49.388267773091954</v>
      </c>
      <c r="I175" s="24">
        <f>SUMPRODUCT(('1. TipoContratoUC'!$C$3:$C$3832='2. UnidadCompradora'!F175)*'1. TipoContratoUC'!$P$3:$P$3832*'1. TipoContratoUC'!$S$3:$S$3832)</f>
        <v>47.557929939861332</v>
      </c>
      <c r="J175" s="24" t="e">
        <f>AVERAGEIF('1. TipoContratoUC'!$C$3:$C$3832,'2. UnidadCompradora'!F175,'1. TipoContratoUC'!#REF!)</f>
        <v>#REF!</v>
      </c>
      <c r="K175" s="24">
        <f t="shared" si="29"/>
        <v>51.53391512669868</v>
      </c>
      <c r="L175" s="25">
        <f>SUMIF('1. TipoContratoUC'!$C$3:$C$3832,'2. UnidadCompradora'!F175,'1. TipoContratoUC'!$O$3:$O$3832)</f>
        <v>462973664.65309435</v>
      </c>
      <c r="M175" s="28">
        <f t="shared" si="24"/>
        <v>0.69524531023159253</v>
      </c>
      <c r="N175" s="29">
        <f t="shared" si="30"/>
        <v>2.0453258295169004E-4</v>
      </c>
      <c r="O175" s="24">
        <f t="shared" si="31"/>
        <v>0.22819991588947916</v>
      </c>
      <c r="P175" s="20">
        <f t="shared" si="32"/>
        <v>25.881057521294078</v>
      </c>
      <c r="Q175" s="3">
        <f t="shared" si="33"/>
        <v>350</v>
      </c>
      <c r="R175" s="3">
        <f t="shared" si="34"/>
        <v>1</v>
      </c>
      <c r="S175" s="3">
        <f t="shared" si="35"/>
        <v>350</v>
      </c>
      <c r="T175" s="18"/>
    </row>
    <row r="176" spans="1:20" x14ac:dyDescent="0.25">
      <c r="A176">
        <f t="shared" si="25"/>
        <v>175</v>
      </c>
      <c r="B176" s="23" t="s">
        <v>552</v>
      </c>
      <c r="C176" s="23">
        <f t="shared" si="26"/>
        <v>48</v>
      </c>
      <c r="D176" s="23">
        <f t="shared" si="27"/>
        <v>1</v>
      </c>
      <c r="E176" s="34" t="str">
        <f t="shared" si="28"/>
        <v>48_1</v>
      </c>
      <c r="F176" s="23" t="s">
        <v>553</v>
      </c>
      <c r="G176" s="24">
        <f>AVERAGEIF('1. TipoContratoUC'!$C$3:$C$3832,'2. UnidadCompradora'!F176,'1. TipoContratoUC'!$S$3:$S$3832)</f>
        <v>35.707780532579015</v>
      </c>
      <c r="H176" s="24">
        <f>SUMPRODUCT(('1. TipoContratoUC'!$C$3:$C$3832='2. UnidadCompradora'!F176)*'1. TipoContratoUC'!$N$3:$N$3832*'1. TipoContratoUC'!$S$3:$S$3832)</f>
        <v>35.540353377975819</v>
      </c>
      <c r="I176" s="24">
        <f>SUMPRODUCT(('1. TipoContratoUC'!$C$3:$C$3832='2. UnidadCompradora'!F176)*'1. TipoContratoUC'!$P$3:$P$3832*'1. TipoContratoUC'!$S$3:$S$3832)</f>
        <v>35.897228567596173</v>
      </c>
      <c r="J176" s="24" t="e">
        <f>AVERAGEIF('1. TipoContratoUC'!$C$3:$C$3832,'2. UnidadCompradora'!F176,'1. TipoContratoUC'!#REF!)</f>
        <v>#REF!</v>
      </c>
      <c r="K176" s="24">
        <f t="shared" si="29"/>
        <v>35.410546772884118</v>
      </c>
      <c r="L176" s="25">
        <f>SUMIF('1. TipoContratoUC'!$C$3:$C$3832,'2. UnidadCompradora'!F176,'1. TipoContratoUC'!$O$3:$O$3832)</f>
        <v>220937469.83873099</v>
      </c>
      <c r="M176" s="28">
        <f t="shared" si="24"/>
        <v>1</v>
      </c>
      <c r="N176" s="29">
        <f t="shared" si="30"/>
        <v>9.7605792352761065E-5</v>
      </c>
      <c r="O176" s="24">
        <f t="shared" si="31"/>
        <v>0.1088566175100545</v>
      </c>
      <c r="P176" s="20">
        <f t="shared" si="32"/>
        <v>17.759701695197087</v>
      </c>
      <c r="Q176" s="3">
        <f t="shared" si="33"/>
        <v>987</v>
      </c>
      <c r="R176" s="3">
        <f t="shared" si="34"/>
        <v>0</v>
      </c>
      <c r="S176" s="3" t="str">
        <f t="shared" si="35"/>
        <v/>
      </c>
      <c r="T176" s="18"/>
    </row>
    <row r="177" spans="1:20" x14ac:dyDescent="0.25">
      <c r="A177">
        <f t="shared" si="25"/>
        <v>176</v>
      </c>
      <c r="B177" s="23" t="s">
        <v>571</v>
      </c>
      <c r="C177" s="23">
        <f t="shared" si="26"/>
        <v>49</v>
      </c>
      <c r="D177" s="23">
        <f t="shared" si="27"/>
        <v>1</v>
      </c>
      <c r="E177" s="34" t="str">
        <f t="shared" si="28"/>
        <v>49_1</v>
      </c>
      <c r="F177" s="23" t="s">
        <v>572</v>
      </c>
      <c r="G177" s="24">
        <f>AVERAGEIF('1. TipoContratoUC'!$C$3:$C$3832,'2. UnidadCompradora'!F177,'1. TipoContratoUC'!$S$3:$S$3832)</f>
        <v>45.987362985523674</v>
      </c>
      <c r="H177" s="24">
        <f>SUMPRODUCT(('1. TipoContratoUC'!$C$3:$C$3832='2. UnidadCompradora'!F177)*'1. TipoContratoUC'!$N$3:$N$3832*'1. TipoContratoUC'!$S$3:$S$3832)</f>
        <v>43.555936623957464</v>
      </c>
      <c r="I177" s="24">
        <f>SUMPRODUCT(('1. TipoContratoUC'!$C$3:$C$3832='2. UnidadCompradora'!F177)*'1. TipoContratoUC'!$P$3:$P$3832*'1. TipoContratoUC'!$S$3:$S$3832)</f>
        <v>42.454240348047136</v>
      </c>
      <c r="J177" s="24" t="e">
        <f>AVERAGEIF('1. TipoContratoUC'!$C$3:$C$3832,'2. UnidadCompradora'!F177,'1. TipoContratoUC'!#REF!)</f>
        <v>#REF!</v>
      </c>
      <c r="K177" s="24">
        <f t="shared" si="29"/>
        <v>44.476992508984416</v>
      </c>
      <c r="L177" s="25">
        <f>SUMIF('1. TipoContratoUC'!$C$3:$C$3832,'2. UnidadCompradora'!F177,'1. TipoContratoUC'!$O$3:$O$3832)</f>
        <v>319614093.81818008</v>
      </c>
      <c r="M177" s="28">
        <f t="shared" si="24"/>
        <v>1</v>
      </c>
      <c r="N177" s="29">
        <f t="shared" si="30"/>
        <v>1.411991677871763E-4</v>
      </c>
      <c r="O177" s="24">
        <f t="shared" si="31"/>
        <v>0.15751212454149635</v>
      </c>
      <c r="P177" s="20">
        <f t="shared" si="32"/>
        <v>22.317252316762957</v>
      </c>
      <c r="Q177" s="3">
        <f t="shared" si="33"/>
        <v>597</v>
      </c>
      <c r="R177" s="3">
        <f t="shared" si="34"/>
        <v>0</v>
      </c>
      <c r="S177" s="3" t="str">
        <f t="shared" si="35"/>
        <v/>
      </c>
      <c r="T177" s="18"/>
    </row>
    <row r="178" spans="1:20" x14ac:dyDescent="0.25">
      <c r="A178">
        <f t="shared" si="25"/>
        <v>177</v>
      </c>
      <c r="B178" s="23" t="s">
        <v>215</v>
      </c>
      <c r="C178" s="23">
        <f t="shared" si="26"/>
        <v>50</v>
      </c>
      <c r="D178" s="23">
        <f t="shared" si="27"/>
        <v>1</v>
      </c>
      <c r="E178" s="34" t="str">
        <f t="shared" si="28"/>
        <v>50_1</v>
      </c>
      <c r="F178" s="23" t="s">
        <v>2281</v>
      </c>
      <c r="G178" s="24">
        <f>AVERAGEIF('1. TipoContratoUC'!$C$3:$C$3832,'2. UnidadCompradora'!F178,'1. TipoContratoUC'!$S$3:$S$3832)</f>
        <v>34.393329599824476</v>
      </c>
      <c r="H178" s="24">
        <f>SUMPRODUCT(('1. TipoContratoUC'!$C$3:$C$3832='2. UnidadCompradora'!F178)*'1. TipoContratoUC'!$N$3:$N$3832*'1. TipoContratoUC'!$S$3:$S$3832)</f>
        <v>37.835708779989979</v>
      </c>
      <c r="I178" s="24">
        <f>SUMPRODUCT(('1. TipoContratoUC'!$C$3:$C$3832='2. UnidadCompradora'!F178)*'1. TipoContratoUC'!$P$3:$P$3832*'1. TipoContratoUC'!$S$3:$S$3832)</f>
        <v>38.371343191675123</v>
      </c>
      <c r="J178" s="24" t="e">
        <f>AVERAGEIF('1. TipoContratoUC'!$C$3:$C$3832,'2. UnidadCompradora'!F178,'1. TipoContratoUC'!#REF!)</f>
        <v>#REF!</v>
      </c>
      <c r="K178" s="24">
        <f t="shared" si="29"/>
        <v>38.83152979612359</v>
      </c>
      <c r="L178" s="25">
        <f>SUMIF('1. TipoContratoUC'!$C$3:$C$3832,'2. UnidadCompradora'!F178,'1. TipoContratoUC'!$O$3:$O$3832)</f>
        <v>1011704050.591038</v>
      </c>
      <c r="M178" s="28">
        <f t="shared" si="24"/>
        <v>0.83561388293134475</v>
      </c>
      <c r="N178" s="29">
        <f t="shared" si="30"/>
        <v>4.4695078456594725E-4</v>
      </c>
      <c r="O178" s="24">
        <f t="shared" si="31"/>
        <v>0.4987681018960235</v>
      </c>
      <c r="P178" s="20">
        <f t="shared" si="32"/>
        <v>19.665148949009808</v>
      </c>
      <c r="Q178" s="3">
        <f t="shared" si="33"/>
        <v>822</v>
      </c>
      <c r="R178" s="3">
        <f t="shared" si="34"/>
        <v>0</v>
      </c>
      <c r="S178" s="3" t="str">
        <f t="shared" si="35"/>
        <v/>
      </c>
      <c r="T178" s="18"/>
    </row>
    <row r="179" spans="1:20" x14ac:dyDescent="0.25">
      <c r="A179">
        <f t="shared" si="25"/>
        <v>178</v>
      </c>
      <c r="B179" s="23" t="s">
        <v>215</v>
      </c>
      <c r="C179" s="23">
        <f t="shared" si="26"/>
        <v>50</v>
      </c>
      <c r="D179" s="23">
        <f t="shared" si="27"/>
        <v>2</v>
      </c>
      <c r="E179" s="34" t="str">
        <f t="shared" si="28"/>
        <v>50_2</v>
      </c>
      <c r="F179" s="23" t="s">
        <v>396</v>
      </c>
      <c r="G179" s="24">
        <f>AVERAGEIF('1. TipoContratoUC'!$C$3:$C$3832,'2. UnidadCompradora'!F179,'1. TipoContratoUC'!$S$3:$S$3832)</f>
        <v>30.447821162863132</v>
      </c>
      <c r="H179" s="24">
        <f>SUMPRODUCT(('1. TipoContratoUC'!$C$3:$C$3832='2. UnidadCompradora'!F179)*'1. TipoContratoUC'!$N$3:$N$3832*'1. TipoContratoUC'!$S$3:$S$3832)</f>
        <v>30.391615474162819</v>
      </c>
      <c r="I179" s="24">
        <f>SUMPRODUCT(('1. TipoContratoUC'!$C$3:$C$3832='2. UnidadCompradora'!F179)*'1. TipoContratoUC'!$P$3:$P$3832*'1. TipoContratoUC'!$S$3:$S$3832)</f>
        <v>29.644040144290052</v>
      </c>
      <c r="J179" s="24" t="e">
        <f>AVERAGEIF('1. TipoContratoUC'!$C$3:$C$3832,'2. UnidadCompradora'!F179,'1. TipoContratoUC'!#REF!)</f>
        <v>#REF!</v>
      </c>
      <c r="K179" s="24">
        <f t="shared" si="29"/>
        <v>26.764200629882929</v>
      </c>
      <c r="L179" s="25">
        <f>SUMIF('1. TipoContratoUC'!$C$3:$C$3832,'2. UnidadCompradora'!F179,'1. TipoContratoUC'!$O$3:$O$3832)</f>
        <v>24253537.421616178</v>
      </c>
      <c r="M179" s="28">
        <f t="shared" si="24"/>
        <v>2.0032135452909987E-2</v>
      </c>
      <c r="N179" s="29">
        <f t="shared" si="30"/>
        <v>1.0714731815848813E-5</v>
      </c>
      <c r="O179" s="24">
        <f t="shared" si="31"/>
        <v>1.1875629807378215E-2</v>
      </c>
      <c r="P179" s="20">
        <f t="shared" si="32"/>
        <v>13.388038129845153</v>
      </c>
      <c r="Q179" s="3">
        <f t="shared" si="33"/>
        <v>1280</v>
      </c>
      <c r="R179" s="3">
        <f t="shared" si="34"/>
        <v>0</v>
      </c>
      <c r="S179" s="3" t="str">
        <f t="shared" si="35"/>
        <v/>
      </c>
      <c r="T179" s="18"/>
    </row>
    <row r="180" spans="1:20" x14ac:dyDescent="0.25">
      <c r="A180">
        <f t="shared" si="25"/>
        <v>179</v>
      </c>
      <c r="B180" s="23" t="s">
        <v>215</v>
      </c>
      <c r="C180" s="23">
        <f t="shared" si="26"/>
        <v>50</v>
      </c>
      <c r="D180" s="23">
        <f t="shared" si="27"/>
        <v>3</v>
      </c>
      <c r="E180" s="34" t="str">
        <f t="shared" si="28"/>
        <v>50_3</v>
      </c>
      <c r="F180" s="23" t="s">
        <v>1454</v>
      </c>
      <c r="G180" s="24">
        <f>AVERAGEIF('1. TipoContratoUC'!$C$3:$C$3832,'2. UnidadCompradora'!F180,'1. TipoContratoUC'!$S$3:$S$3832)</f>
        <v>35.044711881585101</v>
      </c>
      <c r="H180" s="24">
        <f>SUMPRODUCT(('1. TipoContratoUC'!$C$3:$C$3832='2. UnidadCompradora'!F180)*'1. TipoContratoUC'!$N$3:$N$3832*'1. TipoContratoUC'!$S$3:$S$3832)</f>
        <v>35.161238772799443</v>
      </c>
      <c r="I180" s="24">
        <f>SUMPRODUCT(('1. TipoContratoUC'!$C$3:$C$3832='2. UnidadCompradora'!F180)*'1. TipoContratoUC'!$P$3:$P$3832*'1. TipoContratoUC'!$S$3:$S$3832)</f>
        <v>35.36090293266713</v>
      </c>
      <c r="J180" s="24" t="e">
        <f>AVERAGEIF('1. TipoContratoUC'!$C$3:$C$3832,'2. UnidadCompradora'!F180,'1. TipoContratoUC'!#REF!)</f>
        <v>#REF!</v>
      </c>
      <c r="K180" s="24">
        <f t="shared" si="29"/>
        <v>34.668963956080134</v>
      </c>
      <c r="L180" s="25">
        <f>SUMIF('1. TipoContratoUC'!$C$3:$C$3832,'2. UnidadCompradora'!F180,'1. TipoContratoUC'!$O$3:$O$3832)</f>
        <v>31259775.252172802</v>
      </c>
      <c r="M180" s="28">
        <f t="shared" si="24"/>
        <v>2.5818916275732327E-2</v>
      </c>
      <c r="N180" s="29">
        <f t="shared" si="30"/>
        <v>1.3809948735652102E-5</v>
      </c>
      <c r="O180" s="24">
        <f t="shared" si="31"/>
        <v>1.5330268203799213E-2</v>
      </c>
      <c r="P180" s="20">
        <f t="shared" si="32"/>
        <v>17.342147112141966</v>
      </c>
      <c r="Q180" s="3">
        <f t="shared" si="33"/>
        <v>1025</v>
      </c>
      <c r="R180" s="3">
        <f t="shared" si="34"/>
        <v>0</v>
      </c>
      <c r="S180" s="3" t="str">
        <f t="shared" si="35"/>
        <v/>
      </c>
      <c r="T180" s="18"/>
    </row>
    <row r="181" spans="1:20" x14ac:dyDescent="0.25">
      <c r="A181">
        <f t="shared" si="25"/>
        <v>180</v>
      </c>
      <c r="B181" s="23" t="s">
        <v>215</v>
      </c>
      <c r="C181" s="23">
        <f t="shared" si="26"/>
        <v>50</v>
      </c>
      <c r="D181" s="23">
        <f t="shared" si="27"/>
        <v>4</v>
      </c>
      <c r="E181" s="34" t="str">
        <f t="shared" si="28"/>
        <v>50_4</v>
      </c>
      <c r="F181" s="23" t="s">
        <v>2127</v>
      </c>
      <c r="G181" s="24">
        <f>AVERAGEIF('1. TipoContratoUC'!$C$3:$C$3832,'2. UnidadCompradora'!F181,'1. TipoContratoUC'!$S$3:$S$3832)</f>
        <v>38.030230164477018</v>
      </c>
      <c r="H181" s="24">
        <f>SUMPRODUCT(('1. TipoContratoUC'!$C$3:$C$3832='2. UnidadCompradora'!F181)*'1. TipoContratoUC'!$N$3:$N$3832*'1. TipoContratoUC'!$S$3:$S$3832)</f>
        <v>37.747626933274518</v>
      </c>
      <c r="I181" s="24">
        <f>SUMPRODUCT(('1. TipoContratoUC'!$C$3:$C$3832='2. UnidadCompradora'!F181)*'1. TipoContratoUC'!$P$3:$P$3832*'1. TipoContratoUC'!$S$3:$S$3832)</f>
        <v>41.9794166885059</v>
      </c>
      <c r="J181" s="24" t="e">
        <f>AVERAGEIF('1. TipoContratoUC'!$C$3:$C$3832,'2. UnidadCompradora'!F181,'1. TipoContratoUC'!#REF!)</f>
        <v>#REF!</v>
      </c>
      <c r="K181" s="24">
        <f t="shared" si="29"/>
        <v>43.820449088354614</v>
      </c>
      <c r="L181" s="25">
        <f>SUMIF('1. TipoContratoUC'!$C$3:$C$3832,'2. UnidadCompradora'!F181,'1. TipoContratoUC'!$O$3:$O$3832)</f>
        <v>35859343.166878797</v>
      </c>
      <c r="M181" s="28">
        <f t="shared" si="24"/>
        <v>2.9617915402768095E-2</v>
      </c>
      <c r="N181" s="29">
        <f t="shared" si="30"/>
        <v>1.5841946617780987E-5</v>
      </c>
      <c r="O181" s="24">
        <f t="shared" si="31"/>
        <v>1.7598224888881797E-2</v>
      </c>
      <c r="P181" s="20">
        <f t="shared" si="32"/>
        <v>21.919023656621746</v>
      </c>
      <c r="Q181" s="3">
        <f t="shared" si="33"/>
        <v>625</v>
      </c>
      <c r="R181" s="3">
        <f t="shared" si="34"/>
        <v>0</v>
      </c>
      <c r="S181" s="3" t="str">
        <f t="shared" si="35"/>
        <v/>
      </c>
      <c r="T181" s="18"/>
    </row>
    <row r="182" spans="1:20" x14ac:dyDescent="0.25">
      <c r="A182">
        <f t="shared" si="25"/>
        <v>181</v>
      </c>
      <c r="B182" s="23" t="s">
        <v>215</v>
      </c>
      <c r="C182" s="23">
        <f t="shared" si="26"/>
        <v>50</v>
      </c>
      <c r="D182" s="23">
        <f t="shared" si="27"/>
        <v>5</v>
      </c>
      <c r="E182" s="34" t="str">
        <f t="shared" si="28"/>
        <v>50_5</v>
      </c>
      <c r="F182" s="23" t="s">
        <v>941</v>
      </c>
      <c r="G182" s="24">
        <f>AVERAGEIF('1. TipoContratoUC'!$C$3:$C$3832,'2. UnidadCompradora'!F182,'1. TipoContratoUC'!$S$3:$S$3832)</f>
        <v>32.696065045512377</v>
      </c>
      <c r="H182" s="24">
        <f>SUMPRODUCT(('1. TipoContratoUC'!$C$3:$C$3832='2. UnidadCompradora'!F182)*'1. TipoContratoUC'!$N$3:$N$3832*'1. TipoContratoUC'!$S$3:$S$3832)</f>
        <v>29.555356551703717</v>
      </c>
      <c r="I182" s="24">
        <f>SUMPRODUCT(('1. TipoContratoUC'!$C$3:$C$3832='2. UnidadCompradora'!F182)*'1. TipoContratoUC'!$P$3:$P$3832*'1. TipoContratoUC'!$S$3:$S$3832)</f>
        <v>32.555276926635727</v>
      </c>
      <c r="J182" s="24" t="e">
        <f>AVERAGEIF('1. TipoContratoUC'!$C$3:$C$3832,'2. UnidadCompradora'!F182,'1. TipoContratoUC'!#REF!)</f>
        <v>#REF!</v>
      </c>
      <c r="K182" s="24">
        <f t="shared" si="29"/>
        <v>30.789596831056294</v>
      </c>
      <c r="L182" s="25">
        <f>SUMIF('1. TipoContratoUC'!$C$3:$C$3832,'2. UnidadCompradora'!F182,'1. TipoContratoUC'!$O$3:$O$3832)</f>
        <v>11418024.47696539</v>
      </c>
      <c r="M182" s="28">
        <f t="shared" si="24"/>
        <v>9.430682582548023E-3</v>
      </c>
      <c r="N182" s="29">
        <f t="shared" si="30"/>
        <v>5.0442567618381318E-6</v>
      </c>
      <c r="O182" s="24">
        <f t="shared" si="31"/>
        <v>5.5466902354215919E-3</v>
      </c>
      <c r="P182" s="20">
        <f t="shared" si="32"/>
        <v>15.397571760645858</v>
      </c>
      <c r="Q182" s="3">
        <f t="shared" si="33"/>
        <v>1163</v>
      </c>
      <c r="R182" s="3">
        <f t="shared" si="34"/>
        <v>0</v>
      </c>
      <c r="S182" s="3" t="str">
        <f t="shared" si="35"/>
        <v/>
      </c>
      <c r="T182" s="18"/>
    </row>
    <row r="183" spans="1:20" x14ac:dyDescent="0.25">
      <c r="A183">
        <f t="shared" si="25"/>
        <v>182</v>
      </c>
      <c r="B183" s="23" t="s">
        <v>215</v>
      </c>
      <c r="C183" s="23">
        <f t="shared" si="26"/>
        <v>50</v>
      </c>
      <c r="D183" s="23">
        <f t="shared" si="27"/>
        <v>6</v>
      </c>
      <c r="E183" s="34" t="str">
        <f t="shared" si="28"/>
        <v>50_6</v>
      </c>
      <c r="F183" s="23" t="s">
        <v>411</v>
      </c>
      <c r="G183" s="24">
        <f>AVERAGEIF('1. TipoContratoUC'!$C$3:$C$3832,'2. UnidadCompradora'!F183,'1. TipoContratoUC'!$S$3:$S$3832)</f>
        <v>36.373741511519135</v>
      </c>
      <c r="H183" s="24">
        <f>SUMPRODUCT(('1. TipoContratoUC'!$C$3:$C$3832='2. UnidadCompradora'!F183)*'1. TipoContratoUC'!$N$3:$N$3832*'1. TipoContratoUC'!$S$3:$S$3832)</f>
        <v>36.266751061444353</v>
      </c>
      <c r="I183" s="24">
        <f>SUMPRODUCT(('1. TipoContratoUC'!$C$3:$C$3832='2. UnidadCompradora'!F183)*'1. TipoContratoUC'!$P$3:$P$3832*'1. TipoContratoUC'!$S$3:$S$3832)</f>
        <v>35.496840496117407</v>
      </c>
      <c r="J183" s="24" t="e">
        <f>AVERAGEIF('1. TipoContratoUC'!$C$3:$C$3832,'2. UnidadCompradora'!F183,'1. TipoContratoUC'!#REF!)</f>
        <v>#REF!</v>
      </c>
      <c r="K183" s="24">
        <f t="shared" si="29"/>
        <v>34.856926183964809</v>
      </c>
      <c r="L183" s="25">
        <f>SUMIF('1. TipoContratoUC'!$C$3:$C$3832,'2. UnidadCompradora'!F183,'1. TipoContratoUC'!$O$3:$O$3832)</f>
        <v>23549300.305630099</v>
      </c>
      <c r="M183" s="28">
        <f t="shared" si="24"/>
        <v>1.9450472949285813E-2</v>
      </c>
      <c r="N183" s="29">
        <f t="shared" si="30"/>
        <v>1.0403613825042554E-5</v>
      </c>
      <c r="O183" s="24">
        <f t="shared" si="31"/>
        <v>1.1528384304169682E-2</v>
      </c>
      <c r="P183" s="20">
        <f t="shared" si="32"/>
        <v>17.43422728413449</v>
      </c>
      <c r="Q183" s="3">
        <f t="shared" si="33"/>
        <v>1012</v>
      </c>
      <c r="R183" s="3">
        <f t="shared" si="34"/>
        <v>0</v>
      </c>
      <c r="S183" s="3" t="str">
        <f t="shared" si="35"/>
        <v/>
      </c>
      <c r="T183" s="18"/>
    </row>
    <row r="184" spans="1:20" x14ac:dyDescent="0.25">
      <c r="A184">
        <f t="shared" si="25"/>
        <v>183</v>
      </c>
      <c r="B184" s="23" t="s">
        <v>215</v>
      </c>
      <c r="C184" s="23">
        <f t="shared" si="26"/>
        <v>50</v>
      </c>
      <c r="D184" s="23">
        <f t="shared" si="27"/>
        <v>7</v>
      </c>
      <c r="E184" s="34" t="str">
        <f t="shared" si="28"/>
        <v>50_7</v>
      </c>
      <c r="F184" s="23" t="s">
        <v>2158</v>
      </c>
      <c r="G184" s="24">
        <f>AVERAGEIF('1. TipoContratoUC'!$C$3:$C$3832,'2. UnidadCompradora'!F184,'1. TipoContratoUC'!$S$3:$S$3832)</f>
        <v>36.505404228854616</v>
      </c>
      <c r="H184" s="24">
        <f>SUMPRODUCT(('1. TipoContratoUC'!$C$3:$C$3832='2. UnidadCompradora'!F184)*'1. TipoContratoUC'!$N$3:$N$3832*'1. TipoContratoUC'!$S$3:$S$3832)</f>
        <v>36.956902246599995</v>
      </c>
      <c r="I184" s="24">
        <f>SUMPRODUCT(('1. TipoContratoUC'!$C$3:$C$3832='2. UnidadCompradora'!F184)*'1. TipoContratoUC'!$P$3:$P$3832*'1. TipoContratoUC'!$S$3:$S$3832)</f>
        <v>36.848949110835932</v>
      </c>
      <c r="J184" s="24" t="e">
        <f>AVERAGEIF('1. TipoContratoUC'!$C$3:$C$3832,'2. UnidadCompradora'!F184,'1. TipoContratoUC'!#REF!)</f>
        <v>#REF!</v>
      </c>
      <c r="K184" s="24">
        <f t="shared" si="29"/>
        <v>36.726500281911015</v>
      </c>
      <c r="L184" s="25">
        <f>SUMIF('1. TipoContratoUC'!$C$3:$C$3832,'2. UnidadCompradora'!F184,'1. TipoContratoUC'!$O$3:$O$3832)</f>
        <v>7428156.2360908203</v>
      </c>
      <c r="M184" s="28">
        <f t="shared" si="24"/>
        <v>6.1352630463764176E-3</v>
      </c>
      <c r="N184" s="29">
        <f t="shared" si="30"/>
        <v>3.2816121035194714E-6</v>
      </c>
      <c r="O184" s="24">
        <f t="shared" si="31"/>
        <v>3.5793644958540373E-3</v>
      </c>
      <c r="P184" s="20">
        <f t="shared" si="32"/>
        <v>18.365039823203436</v>
      </c>
      <c r="Q184" s="3">
        <f t="shared" si="33"/>
        <v>931</v>
      </c>
      <c r="R184" s="3">
        <f t="shared" si="34"/>
        <v>0</v>
      </c>
      <c r="S184" s="3" t="str">
        <f t="shared" si="35"/>
        <v/>
      </c>
      <c r="T184" s="18"/>
    </row>
    <row r="185" spans="1:20" x14ac:dyDescent="0.25">
      <c r="A185">
        <f t="shared" si="25"/>
        <v>184</v>
      </c>
      <c r="B185" s="23" t="s">
        <v>215</v>
      </c>
      <c r="C185" s="23">
        <f t="shared" si="26"/>
        <v>50</v>
      </c>
      <c r="D185" s="23">
        <f t="shared" si="27"/>
        <v>8</v>
      </c>
      <c r="E185" s="34" t="str">
        <f t="shared" si="28"/>
        <v>50_8</v>
      </c>
      <c r="F185" s="23" t="s">
        <v>1213</v>
      </c>
      <c r="G185" s="24">
        <f>AVERAGEIF('1. TipoContratoUC'!$C$3:$C$3832,'2. UnidadCompradora'!F185,'1. TipoContratoUC'!$S$3:$S$3832)</f>
        <v>35.530565517437886</v>
      </c>
      <c r="H185" s="24">
        <f>SUMPRODUCT(('1. TipoContratoUC'!$C$3:$C$3832='2. UnidadCompradora'!F185)*'1. TipoContratoUC'!$N$3:$N$3832*'1. TipoContratoUC'!$S$3:$S$3832)</f>
        <v>33.583517985899533</v>
      </c>
      <c r="I185" s="24">
        <f>SUMPRODUCT(('1. TipoContratoUC'!$C$3:$C$3832='2. UnidadCompradora'!F185)*'1. TipoContratoUC'!$P$3:$P$3832*'1. TipoContratoUC'!$S$3:$S$3832)</f>
        <v>33.662105893464684</v>
      </c>
      <c r="J185" s="24" t="e">
        <f>AVERAGEIF('1. TipoContratoUC'!$C$3:$C$3832,'2. UnidadCompradora'!F185,'1. TipoContratoUC'!#REF!)</f>
        <v>#REF!</v>
      </c>
      <c r="K185" s="24">
        <f t="shared" si="29"/>
        <v>32.320020307923755</v>
      </c>
      <c r="L185" s="25">
        <f>SUMIF('1. TipoContratoUC'!$C$3:$C$3832,'2. UnidadCompradora'!F185,'1. TipoContratoUC'!$O$3:$O$3832)</f>
        <v>49327077.726211593</v>
      </c>
      <c r="M185" s="28">
        <f t="shared" si="24"/>
        <v>4.0741549792526886E-2</v>
      </c>
      <c r="N185" s="29">
        <f t="shared" si="30"/>
        <v>2.179172464239517E-5</v>
      </c>
      <c r="O185" s="24">
        <f t="shared" si="31"/>
        <v>2.4238900533456755E-2</v>
      </c>
      <c r="P185" s="20">
        <f t="shared" si="32"/>
        <v>16.172129604228605</v>
      </c>
      <c r="Q185" s="3">
        <f t="shared" si="33"/>
        <v>1106</v>
      </c>
      <c r="R185" s="3">
        <f t="shared" si="34"/>
        <v>0</v>
      </c>
      <c r="S185" s="3" t="str">
        <f t="shared" si="35"/>
        <v/>
      </c>
      <c r="T185" s="18"/>
    </row>
    <row r="186" spans="1:20" x14ac:dyDescent="0.25">
      <c r="A186">
        <f t="shared" si="25"/>
        <v>185</v>
      </c>
      <c r="B186" s="23" t="s">
        <v>215</v>
      </c>
      <c r="C186" s="23">
        <f t="shared" si="26"/>
        <v>50</v>
      </c>
      <c r="D186" s="23">
        <f t="shared" si="27"/>
        <v>9</v>
      </c>
      <c r="E186" s="34" t="str">
        <f t="shared" si="28"/>
        <v>50_9</v>
      </c>
      <c r="F186" s="23" t="s">
        <v>216</v>
      </c>
      <c r="G186" s="24">
        <f>AVERAGEIF('1. TipoContratoUC'!$C$3:$C$3832,'2. UnidadCompradora'!F186,'1. TipoContratoUC'!$S$3:$S$3832)</f>
        <v>38.22240863674277</v>
      </c>
      <c r="H186" s="24">
        <f>SUMPRODUCT(('1. TipoContratoUC'!$C$3:$C$3832='2. UnidadCompradora'!F186)*'1. TipoContratoUC'!$N$3:$N$3832*'1. TipoContratoUC'!$S$3:$S$3832)</f>
        <v>37.03835355493932</v>
      </c>
      <c r="I186" s="24">
        <f>SUMPRODUCT(('1. TipoContratoUC'!$C$3:$C$3832='2. UnidadCompradora'!F186)*'1. TipoContratoUC'!$P$3:$P$3832*'1. TipoContratoUC'!$S$3:$S$3832)</f>
        <v>39.408642485505879</v>
      </c>
      <c r="J186" s="24" t="e">
        <f>AVERAGEIF('1. TipoContratoUC'!$C$3:$C$3832,'2. UnidadCompradora'!F186,'1. TipoContratoUC'!#REF!)</f>
        <v>#REF!</v>
      </c>
      <c r="K186" s="24">
        <f t="shared" si="29"/>
        <v>40.265813899081984</v>
      </c>
      <c r="L186" s="25">
        <f>SUMIF('1. TipoContratoUC'!$C$3:$C$3832,'2. UnidadCompradora'!F186,'1. TipoContratoUC'!$O$3:$O$3832)</f>
        <v>15932235.647636499</v>
      </c>
      <c r="M186" s="28">
        <f t="shared" si="24"/>
        <v>1.3159181566507663E-2</v>
      </c>
      <c r="N186" s="29">
        <f t="shared" si="30"/>
        <v>7.0385457273207892E-6</v>
      </c>
      <c r="O186" s="24">
        <f t="shared" si="31"/>
        <v>7.7725591849079987E-3</v>
      </c>
      <c r="P186" s="20">
        <f t="shared" si="32"/>
        <v>20.136793229133445</v>
      </c>
      <c r="Q186" s="3">
        <f t="shared" si="33"/>
        <v>778</v>
      </c>
      <c r="R186" s="3">
        <f t="shared" si="34"/>
        <v>0</v>
      </c>
      <c r="S186" s="3" t="str">
        <f t="shared" si="35"/>
        <v/>
      </c>
      <c r="T186" s="18"/>
    </row>
    <row r="187" spans="1:20" x14ac:dyDescent="0.25">
      <c r="A187">
        <f t="shared" si="25"/>
        <v>186</v>
      </c>
      <c r="B187" s="23" t="s">
        <v>2344</v>
      </c>
      <c r="C187" s="23">
        <f t="shared" si="26"/>
        <v>51</v>
      </c>
      <c r="D187" s="23">
        <f t="shared" si="27"/>
        <v>1</v>
      </c>
      <c r="E187" s="34" t="str">
        <f t="shared" si="28"/>
        <v>51_1</v>
      </c>
      <c r="F187" s="23" t="s">
        <v>2345</v>
      </c>
      <c r="G187" s="24">
        <f>AVERAGEIF('1. TipoContratoUC'!$C$3:$C$3832,'2. UnidadCompradora'!F187,'1. TipoContratoUC'!$S$3:$S$3832)</f>
        <v>36.695031075418107</v>
      </c>
      <c r="H187" s="24">
        <f>SUMPRODUCT(('1. TipoContratoUC'!$C$3:$C$3832='2. UnidadCompradora'!F187)*'1. TipoContratoUC'!$N$3:$N$3832*'1. TipoContratoUC'!$S$3:$S$3832)</f>
        <v>44.416071467138259</v>
      </c>
      <c r="I187" s="24">
        <f>SUMPRODUCT(('1. TipoContratoUC'!$C$3:$C$3832='2. UnidadCompradora'!F187)*'1. TipoContratoUC'!$P$3:$P$3832*'1. TipoContratoUC'!$S$3:$S$3832)</f>
        <v>46.568178740494162</v>
      </c>
      <c r="J187" s="24" t="e">
        <f>AVERAGEIF('1. TipoContratoUC'!$C$3:$C$3832,'2. UnidadCompradora'!F187,'1. TipoContratoUC'!#REF!)</f>
        <v>#REF!</v>
      </c>
      <c r="K187" s="24">
        <f t="shared" si="29"/>
        <v>50.165376249270352</v>
      </c>
      <c r="L187" s="25">
        <f>SUMIF('1. TipoContratoUC'!$C$3:$C$3832,'2. UnidadCompradora'!F187,'1. TipoContratoUC'!$O$3:$O$3832)</f>
        <v>1339552734.4991152</v>
      </c>
      <c r="M187" s="28">
        <f t="shared" si="24"/>
        <v>1</v>
      </c>
      <c r="N187" s="29">
        <f t="shared" si="30"/>
        <v>5.917878309393646E-4</v>
      </c>
      <c r="O187" s="24">
        <f t="shared" si="31"/>
        <v>0.66042385481741028</v>
      </c>
      <c r="P187" s="20">
        <f t="shared" si="32"/>
        <v>25.412900052043881</v>
      </c>
      <c r="Q187" s="3">
        <f t="shared" si="33"/>
        <v>382</v>
      </c>
      <c r="R187" s="3">
        <f t="shared" si="34"/>
        <v>1</v>
      </c>
      <c r="S187" s="3">
        <f t="shared" si="35"/>
        <v>382</v>
      </c>
      <c r="T187" s="18"/>
    </row>
    <row r="188" spans="1:20" x14ac:dyDescent="0.25">
      <c r="A188">
        <f t="shared" si="25"/>
        <v>187</v>
      </c>
      <c r="B188" s="23" t="s">
        <v>461</v>
      </c>
      <c r="C188" s="23">
        <f t="shared" si="26"/>
        <v>52</v>
      </c>
      <c r="D188" s="23">
        <f t="shared" si="27"/>
        <v>1</v>
      </c>
      <c r="E188" s="34" t="str">
        <f t="shared" si="28"/>
        <v>52_1</v>
      </c>
      <c r="F188" s="23" t="s">
        <v>462</v>
      </c>
      <c r="G188" s="24">
        <f>AVERAGEIF('1. TipoContratoUC'!$C$3:$C$3832,'2. UnidadCompradora'!F188,'1. TipoContratoUC'!$S$3:$S$3832)</f>
        <v>38.451769669855878</v>
      </c>
      <c r="H188" s="24">
        <f>SUMPRODUCT(('1. TipoContratoUC'!$C$3:$C$3832='2. UnidadCompradora'!F188)*'1. TipoContratoUC'!$N$3:$N$3832*'1. TipoContratoUC'!$S$3:$S$3832)</f>
        <v>39.834167435567359</v>
      </c>
      <c r="I188" s="24">
        <f>SUMPRODUCT(('1. TipoContratoUC'!$C$3:$C$3832='2. UnidadCompradora'!F188)*'1. TipoContratoUC'!$P$3:$P$3832*'1. TipoContratoUC'!$S$3:$S$3832)</f>
        <v>33.715341226804405</v>
      </c>
      <c r="J188" s="24" t="e">
        <f>AVERAGEIF('1. TipoContratoUC'!$C$3:$C$3832,'2. UnidadCompradora'!F188,'1. TipoContratoUC'!#REF!)</f>
        <v>#REF!</v>
      </c>
      <c r="K188" s="24">
        <f t="shared" si="29"/>
        <v>32.393629335500428</v>
      </c>
      <c r="L188" s="25">
        <f>SUMIF('1. TipoContratoUC'!$C$3:$C$3832,'2. UnidadCompradora'!F188,'1. TipoContratoUC'!$O$3:$O$3832)</f>
        <v>1697247546.8041182</v>
      </c>
      <c r="M188" s="28">
        <f t="shared" si="24"/>
        <v>1</v>
      </c>
      <c r="N188" s="29">
        <f t="shared" si="30"/>
        <v>7.4981030490444659E-4</v>
      </c>
      <c r="O188" s="24">
        <f t="shared" si="31"/>
        <v>0.83679614800450752</v>
      </c>
      <c r="P188" s="20">
        <f t="shared" si="32"/>
        <v>16.615212741752469</v>
      </c>
      <c r="Q188" s="3">
        <f t="shared" si="33"/>
        <v>1079</v>
      </c>
      <c r="R188" s="3">
        <f t="shared" si="34"/>
        <v>0</v>
      </c>
      <c r="S188" s="3" t="str">
        <f t="shared" si="35"/>
        <v/>
      </c>
      <c r="T188" s="18"/>
    </row>
    <row r="189" spans="1:20" x14ac:dyDescent="0.25">
      <c r="A189">
        <f t="shared" si="25"/>
        <v>188</v>
      </c>
      <c r="B189" s="23" t="s">
        <v>2139</v>
      </c>
      <c r="C189" s="23">
        <f t="shared" si="26"/>
        <v>53</v>
      </c>
      <c r="D189" s="23">
        <f t="shared" si="27"/>
        <v>1</v>
      </c>
      <c r="E189" s="34" t="str">
        <f t="shared" si="28"/>
        <v>53_1</v>
      </c>
      <c r="F189" s="23" t="s">
        <v>2140</v>
      </c>
      <c r="G189" s="24">
        <f>AVERAGEIF('1. TipoContratoUC'!$C$3:$C$3832,'2. UnidadCompradora'!F189,'1. TipoContratoUC'!$S$3:$S$3832)</f>
        <v>36.205063581291647</v>
      </c>
      <c r="H189" s="24">
        <f>SUMPRODUCT(('1. TipoContratoUC'!$C$3:$C$3832='2. UnidadCompradora'!F189)*'1. TipoContratoUC'!$N$3:$N$3832*'1. TipoContratoUC'!$S$3:$S$3832)</f>
        <v>38.79072068624432</v>
      </c>
      <c r="I189" s="24">
        <f>SUMPRODUCT(('1. TipoContratoUC'!$C$3:$C$3832='2. UnidadCompradora'!F189)*'1. TipoContratoUC'!$P$3:$P$3832*'1. TipoContratoUC'!$S$3:$S$3832)</f>
        <v>39.573189364977864</v>
      </c>
      <c r="J189" s="24" t="e">
        <f>AVERAGEIF('1. TipoContratoUC'!$C$3:$C$3832,'2. UnidadCompradora'!F189,'1. TipoContratoUC'!#REF!)</f>
        <v>#REF!</v>
      </c>
      <c r="K189" s="24">
        <f t="shared" si="29"/>
        <v>40.493334514223349</v>
      </c>
      <c r="L189" s="25">
        <f>SUMIF('1. TipoContratoUC'!$C$3:$C$3832,'2. UnidadCompradora'!F189,'1. TipoContratoUC'!$O$3:$O$3832)</f>
        <v>23540442.439999998</v>
      </c>
      <c r="M189" s="28">
        <f t="shared" si="24"/>
        <v>1</v>
      </c>
      <c r="N189" s="29">
        <f t="shared" si="30"/>
        <v>1.0399700595683987E-5</v>
      </c>
      <c r="O189" s="24">
        <f t="shared" si="31"/>
        <v>1.1524016664438324E-2</v>
      </c>
      <c r="P189" s="20">
        <f t="shared" si="32"/>
        <v>20.252429265443894</v>
      </c>
      <c r="Q189" s="3">
        <f t="shared" si="33"/>
        <v>767</v>
      </c>
      <c r="R189" s="3">
        <f t="shared" si="34"/>
        <v>0</v>
      </c>
      <c r="S189" s="3" t="str">
        <f t="shared" si="35"/>
        <v/>
      </c>
      <c r="T189" s="18"/>
    </row>
    <row r="190" spans="1:20" x14ac:dyDescent="0.25">
      <c r="A190">
        <f t="shared" si="25"/>
        <v>189</v>
      </c>
      <c r="B190" s="23" t="s">
        <v>2136</v>
      </c>
      <c r="C190" s="23">
        <f t="shared" si="26"/>
        <v>54</v>
      </c>
      <c r="D190" s="23">
        <f t="shared" si="27"/>
        <v>1</v>
      </c>
      <c r="E190" s="34" t="str">
        <f t="shared" si="28"/>
        <v>54_1</v>
      </c>
      <c r="F190" s="23" t="s">
        <v>2137</v>
      </c>
      <c r="G190" s="24">
        <f>AVERAGEIF('1. TipoContratoUC'!$C$3:$C$3832,'2. UnidadCompradora'!F190,'1. TipoContratoUC'!$S$3:$S$3832)</f>
        <v>46.055043410586997</v>
      </c>
      <c r="H190" s="24">
        <f>SUMPRODUCT(('1. TipoContratoUC'!$C$3:$C$3832='2. UnidadCompradora'!F190)*'1. TipoContratoUC'!$N$3:$N$3832*'1. TipoContratoUC'!$S$3:$S$3832)</f>
        <v>42.999344820389538</v>
      </c>
      <c r="I190" s="24">
        <f>SUMPRODUCT(('1. TipoContratoUC'!$C$3:$C$3832='2. UnidadCompradora'!F190)*'1. TipoContratoUC'!$P$3:$P$3832*'1. TipoContratoUC'!$S$3:$S$3832)</f>
        <v>47.96970910984416</v>
      </c>
      <c r="J190" s="24" t="e">
        <f>AVERAGEIF('1. TipoContratoUC'!$C$3:$C$3832,'2. UnidadCompradora'!F190,'1. TipoContratoUC'!#REF!)</f>
        <v>#REF!</v>
      </c>
      <c r="K190" s="24">
        <f t="shared" si="29"/>
        <v>52.103286301390852</v>
      </c>
      <c r="L190" s="25">
        <f>SUMIF('1. TipoContratoUC'!$C$3:$C$3832,'2. UnidadCompradora'!F190,'1. TipoContratoUC'!$O$3:$O$3832)</f>
        <v>26381303.8439999</v>
      </c>
      <c r="M190" s="28">
        <f t="shared" si="24"/>
        <v>1</v>
      </c>
      <c r="N190" s="29">
        <f t="shared" si="30"/>
        <v>1.1654736821563582E-5</v>
      </c>
      <c r="O190" s="24">
        <f t="shared" si="31"/>
        <v>1.2924789678789284E-2</v>
      </c>
      <c r="P190" s="20">
        <f t="shared" si="32"/>
        <v>26.058105545534822</v>
      </c>
      <c r="Q190" s="3">
        <f t="shared" si="33"/>
        <v>338</v>
      </c>
      <c r="R190" s="3">
        <f t="shared" si="34"/>
        <v>1</v>
      </c>
      <c r="S190" s="3">
        <f t="shared" si="35"/>
        <v>338</v>
      </c>
      <c r="T190" s="18"/>
    </row>
    <row r="191" spans="1:20" x14ac:dyDescent="0.25">
      <c r="A191">
        <f t="shared" si="25"/>
        <v>190</v>
      </c>
      <c r="B191" s="23" t="s">
        <v>1233</v>
      </c>
      <c r="C191" s="23">
        <f t="shared" si="26"/>
        <v>55</v>
      </c>
      <c r="D191" s="23">
        <f t="shared" si="27"/>
        <v>1</v>
      </c>
      <c r="E191" s="34" t="str">
        <f t="shared" si="28"/>
        <v>55_1</v>
      </c>
      <c r="F191" s="23" t="s">
        <v>1234</v>
      </c>
      <c r="G191" s="24">
        <f>AVERAGEIF('1. TipoContratoUC'!$C$3:$C$3832,'2. UnidadCompradora'!F191,'1. TipoContratoUC'!$S$3:$S$3832)</f>
        <v>41.628217136211227</v>
      </c>
      <c r="H191" s="24">
        <f>SUMPRODUCT(('1. TipoContratoUC'!$C$3:$C$3832='2. UnidadCompradora'!F191)*'1. TipoContratoUC'!$N$3:$N$3832*'1. TipoContratoUC'!$S$3:$S$3832)</f>
        <v>40.39419406417619</v>
      </c>
      <c r="I191" s="24">
        <f>SUMPRODUCT(('1. TipoContratoUC'!$C$3:$C$3832='2. UnidadCompradora'!F191)*'1. TipoContratoUC'!$P$3:$P$3832*'1. TipoContratoUC'!$S$3:$S$3832)</f>
        <v>40.222822261198395</v>
      </c>
      <c r="J191" s="24" t="e">
        <f>AVERAGEIF('1. TipoContratoUC'!$C$3:$C$3832,'2. UnidadCompradora'!F191,'1. TipoContratoUC'!#REF!)</f>
        <v>#REF!</v>
      </c>
      <c r="K191" s="24">
        <f t="shared" si="29"/>
        <v>41.391588413892876</v>
      </c>
      <c r="L191" s="25">
        <f>SUMIF('1. TipoContratoUC'!$C$3:$C$3832,'2. UnidadCompradora'!F191,'1. TipoContratoUC'!$O$3:$O$3832)</f>
        <v>1599987636.758873</v>
      </c>
      <c r="M191" s="28">
        <f t="shared" si="24"/>
        <v>0.88319057792416511</v>
      </c>
      <c r="N191" s="29">
        <f t="shared" si="30"/>
        <v>7.0684280558867309E-4</v>
      </c>
      <c r="O191" s="24">
        <f t="shared" si="31"/>
        <v>0.788839194814972</v>
      </c>
      <c r="P191" s="20">
        <f t="shared" si="32"/>
        <v>21.090213804353922</v>
      </c>
      <c r="Q191" s="3">
        <f t="shared" si="33"/>
        <v>698</v>
      </c>
      <c r="R191" s="3">
        <f t="shared" si="34"/>
        <v>0</v>
      </c>
      <c r="S191" s="3" t="str">
        <f t="shared" si="35"/>
        <v/>
      </c>
      <c r="T191" s="18"/>
    </row>
    <row r="192" spans="1:20" x14ac:dyDescent="0.25">
      <c r="A192">
        <f t="shared" si="25"/>
        <v>191</v>
      </c>
      <c r="B192" s="23" t="s">
        <v>1233</v>
      </c>
      <c r="C192" s="23">
        <f t="shared" si="26"/>
        <v>55</v>
      </c>
      <c r="D192" s="23">
        <f t="shared" si="27"/>
        <v>2</v>
      </c>
      <c r="E192" s="34" t="str">
        <f t="shared" si="28"/>
        <v>55_2</v>
      </c>
      <c r="F192" s="23" t="s">
        <v>2654</v>
      </c>
      <c r="G192" s="24">
        <f>AVERAGEIF('1. TipoContratoUC'!$C$3:$C$3832,'2. UnidadCompradora'!F192,'1. TipoContratoUC'!$S$3:$S$3832)</f>
        <v>47.011252501353567</v>
      </c>
      <c r="H192" s="24">
        <f>SUMPRODUCT(('1. TipoContratoUC'!$C$3:$C$3832='2. UnidadCompradora'!F192)*'1. TipoContratoUC'!$N$3:$N$3832*'1. TipoContratoUC'!$S$3:$S$3832)</f>
        <v>47.925295358063551</v>
      </c>
      <c r="I192" s="24">
        <f>SUMPRODUCT(('1. TipoContratoUC'!$C$3:$C$3832='2. UnidadCompradora'!F192)*'1. TipoContratoUC'!$P$3:$P$3832*'1. TipoContratoUC'!$S$3:$S$3832)</f>
        <v>49.445010899340872</v>
      </c>
      <c r="J192" s="24" t="e">
        <f>AVERAGEIF('1. TipoContratoUC'!$C$3:$C$3832,'2. UnidadCompradora'!F192,'1. TipoContratoUC'!#REF!)</f>
        <v>#REF!</v>
      </c>
      <c r="K192" s="24">
        <f t="shared" si="29"/>
        <v>54.143200833605341</v>
      </c>
      <c r="L192" s="25">
        <f>SUMIF('1. TipoContratoUC'!$C$3:$C$3832,'2. UnidadCompradora'!F192,'1. TipoContratoUC'!$O$3:$O$3832)</f>
        <v>211611894.25</v>
      </c>
      <c r="M192" s="28">
        <f t="shared" si="24"/>
        <v>0.1168094220758349</v>
      </c>
      <c r="N192" s="29">
        <f t="shared" si="30"/>
        <v>9.3485938010498244E-5</v>
      </c>
      <c r="O192" s="24">
        <f t="shared" si="31"/>
        <v>0.10425835917559584</v>
      </c>
      <c r="P192" s="20">
        <f t="shared" si="32"/>
        <v>27.123729596390469</v>
      </c>
      <c r="Q192" s="3">
        <f t="shared" si="33"/>
        <v>274</v>
      </c>
      <c r="R192" s="3">
        <f t="shared" si="34"/>
        <v>1</v>
      </c>
      <c r="S192" s="3">
        <f t="shared" si="35"/>
        <v>274</v>
      </c>
      <c r="T192" s="18"/>
    </row>
    <row r="193" spans="1:20" x14ac:dyDescent="0.25">
      <c r="A193">
        <f t="shared" si="25"/>
        <v>192</v>
      </c>
      <c r="B193" s="23" t="s">
        <v>594</v>
      </c>
      <c r="C193" s="23">
        <f t="shared" si="26"/>
        <v>56</v>
      </c>
      <c r="D193" s="23">
        <f t="shared" si="27"/>
        <v>1</v>
      </c>
      <c r="E193" s="34" t="str">
        <f t="shared" si="28"/>
        <v>56_1</v>
      </c>
      <c r="F193" s="23" t="s">
        <v>595</v>
      </c>
      <c r="G193" s="24">
        <f>AVERAGEIF('1. TipoContratoUC'!$C$3:$C$3832,'2. UnidadCompradora'!F193,'1. TipoContratoUC'!$S$3:$S$3832)</f>
        <v>33.561974874970559</v>
      </c>
      <c r="H193" s="24">
        <f>SUMPRODUCT(('1. TipoContratoUC'!$C$3:$C$3832='2. UnidadCompradora'!F193)*'1. TipoContratoUC'!$N$3:$N$3832*'1. TipoContratoUC'!$S$3:$S$3832)</f>
        <v>36.367961295932218</v>
      </c>
      <c r="I193" s="24">
        <f>SUMPRODUCT(('1. TipoContratoUC'!$C$3:$C$3832='2. UnidadCompradora'!F193)*'1. TipoContratoUC'!$P$3:$P$3832*'1. TipoContratoUC'!$S$3:$S$3832)</f>
        <v>40.97914048556234</v>
      </c>
      <c r="J193" s="24" t="e">
        <f>AVERAGEIF('1. TipoContratoUC'!$C$3:$C$3832,'2. UnidadCompradora'!F193,'1. TipoContratoUC'!#REF!)</f>
        <v>#REF!</v>
      </c>
      <c r="K193" s="24">
        <f t="shared" si="29"/>
        <v>42.437357183267856</v>
      </c>
      <c r="L193" s="25">
        <f>SUMIF('1. TipoContratoUC'!$C$3:$C$3832,'2. UnidadCompradora'!F193,'1. TipoContratoUC'!$O$3:$O$3832)</f>
        <v>2044980153.38344</v>
      </c>
      <c r="M193" s="28">
        <f t="shared" si="24"/>
        <v>1</v>
      </c>
      <c r="N193" s="29">
        <f t="shared" si="30"/>
        <v>9.0343167395895787E-4</v>
      </c>
      <c r="O193" s="24">
        <f t="shared" si="31"/>
        <v>1.0082562730287024</v>
      </c>
      <c r="P193" s="20">
        <f t="shared" si="32"/>
        <v>21.722806728148278</v>
      </c>
      <c r="Q193" s="3">
        <f t="shared" si="33"/>
        <v>638</v>
      </c>
      <c r="R193" s="3">
        <f t="shared" si="34"/>
        <v>0</v>
      </c>
      <c r="S193" s="3" t="str">
        <f t="shared" si="35"/>
        <v/>
      </c>
      <c r="T193" s="18"/>
    </row>
    <row r="194" spans="1:20" x14ac:dyDescent="0.25">
      <c r="A194">
        <f t="shared" si="25"/>
        <v>193</v>
      </c>
      <c r="B194" s="23" t="s">
        <v>23</v>
      </c>
      <c r="C194" s="23">
        <f t="shared" si="26"/>
        <v>57</v>
      </c>
      <c r="D194" s="23">
        <f t="shared" si="27"/>
        <v>1</v>
      </c>
      <c r="E194" s="34" t="str">
        <f t="shared" si="28"/>
        <v>57_1</v>
      </c>
      <c r="F194" s="23" t="s">
        <v>24</v>
      </c>
      <c r="G194" s="24">
        <f>AVERAGEIF('1. TipoContratoUC'!$C$3:$C$3832,'2. UnidadCompradora'!F194,'1. TipoContratoUC'!$S$3:$S$3832)</f>
        <v>34.16921368974883</v>
      </c>
      <c r="H194" s="24">
        <f>SUMPRODUCT(('1. TipoContratoUC'!$C$3:$C$3832='2. UnidadCompradora'!F194)*'1. TipoContratoUC'!$N$3:$N$3832*'1. TipoContratoUC'!$S$3:$S$3832)</f>
        <v>35.417260380615218</v>
      </c>
      <c r="I194" s="24">
        <f>SUMPRODUCT(('1. TipoContratoUC'!$C$3:$C$3832='2. UnidadCompradora'!F194)*'1. TipoContratoUC'!$P$3:$P$3832*'1. TipoContratoUC'!$S$3:$S$3832)</f>
        <v>36.773416171470728</v>
      </c>
      <c r="J194" s="24" t="e">
        <f>AVERAGEIF('1. TipoContratoUC'!$C$3:$C$3832,'2. UnidadCompradora'!F194,'1. TipoContratoUC'!#REF!)</f>
        <v>#REF!</v>
      </c>
      <c r="K194" s="24">
        <f t="shared" si="29"/>
        <v>36.62206013158454</v>
      </c>
      <c r="L194" s="25">
        <f>SUMIF('1. TipoContratoUC'!$C$3:$C$3832,'2. UnidadCompradora'!F194,'1. TipoContratoUC'!$O$3:$O$3832)</f>
        <v>6807274413.0699997</v>
      </c>
      <c r="M194" s="28">
        <f t="shared" ref="M194:M257" si="36">L194/SUMIF($B$2:$B$1538,B194,$L$2:$L$1538)</f>
        <v>1</v>
      </c>
      <c r="N194" s="29">
        <f t="shared" si="30"/>
        <v>3.0073188279713765E-3</v>
      </c>
      <c r="O194" s="24">
        <f t="shared" si="31"/>
        <v>3.356450125771699</v>
      </c>
      <c r="P194" s="20">
        <f t="shared" si="32"/>
        <v>19.989255128678121</v>
      </c>
      <c r="Q194" s="3">
        <f t="shared" si="33"/>
        <v>790</v>
      </c>
      <c r="R194" s="3">
        <f t="shared" si="34"/>
        <v>0</v>
      </c>
      <c r="S194" s="3" t="str">
        <f t="shared" si="35"/>
        <v/>
      </c>
      <c r="T194" s="18"/>
    </row>
    <row r="195" spans="1:20" x14ac:dyDescent="0.25">
      <c r="A195">
        <f t="shared" ref="A195:A258" si="37">A194+1</f>
        <v>194</v>
      </c>
      <c r="B195" s="23" t="s">
        <v>800</v>
      </c>
      <c r="C195" s="23">
        <f t="shared" ref="C195:C258" si="38">IF(B195&lt;&gt;B194,C194+1,C194)</f>
        <v>58</v>
      </c>
      <c r="D195" s="23">
        <f t="shared" ref="D195:D258" si="39">IF(B195&lt;&gt;B194,1,D194+1)</f>
        <v>1</v>
      </c>
      <c r="E195" s="34" t="str">
        <f t="shared" ref="E195:E258" si="40">CONCATENATE(C195,"_",D195)</f>
        <v>58_1</v>
      </c>
      <c r="F195" s="23" t="s">
        <v>801</v>
      </c>
      <c r="G195" s="24">
        <f>AVERAGEIF('1. TipoContratoUC'!$C$3:$C$3832,'2. UnidadCompradora'!F195,'1. TipoContratoUC'!$S$3:$S$3832)</f>
        <v>41.074984052620508</v>
      </c>
      <c r="H195" s="24">
        <f>SUMPRODUCT(('1. TipoContratoUC'!$C$3:$C$3832='2. UnidadCompradora'!F195)*'1. TipoContratoUC'!$N$3:$N$3832*'1. TipoContratoUC'!$S$3:$S$3832)</f>
        <v>37.313132576332649</v>
      </c>
      <c r="I195" s="24">
        <f>SUMPRODUCT(('1. TipoContratoUC'!$C$3:$C$3832='2. UnidadCompradora'!F195)*'1. TipoContratoUC'!$P$3:$P$3832*'1. TipoContratoUC'!$S$3:$S$3832)</f>
        <v>38.872351648981407</v>
      </c>
      <c r="J195" s="24" t="e">
        <f>AVERAGEIF('1. TipoContratoUC'!$C$3:$C$3832,'2. UnidadCompradora'!F195,'1. TipoContratoUC'!#REF!)</f>
        <v>#REF!</v>
      </c>
      <c r="K195" s="24">
        <f t="shared" ref="K195:K258" si="41">100*((I195-MIN($I$2:$I$1538))/(MAX($I$2:$I$1538)-MIN($I$2:$I$1538)))</f>
        <v>39.524279198379865</v>
      </c>
      <c r="L195" s="25">
        <f>SUMIF('1. TipoContratoUC'!$C$3:$C$3832,'2. UnidadCompradora'!F195,'1. TipoContratoUC'!$O$3:$O$3832)</f>
        <v>1211715634.529999</v>
      </c>
      <c r="M195" s="28">
        <f t="shared" si="36"/>
        <v>1</v>
      </c>
      <c r="N195" s="29">
        <f t="shared" ref="N195:N258" si="42">L195/SUM($L$2:$L$1538)</f>
        <v>5.3531193554836318E-4</v>
      </c>
      <c r="O195" s="24">
        <f t="shared" ref="O195:O258" si="43">100*((L195-MIN($L$2:$L$1538))/(MAX($L$2:$L$1538)-MIN($L$2:$L$1538)))</f>
        <v>0.59738988926826586</v>
      </c>
      <c r="P195" s="20">
        <f t="shared" ref="P195:P258" si="44">K195*0.5+O195*0.5</f>
        <v>20.060834543824065</v>
      </c>
      <c r="Q195" s="3">
        <f t="shared" ref="Q195:Q258" si="45">_xlfn.RANK.EQ(P195,$P$2:$P$1538)</f>
        <v>785</v>
      </c>
      <c r="R195" s="3">
        <f t="shared" ref="R195:R258" si="46">IF(Q195&lt;=500,1,0)</f>
        <v>0</v>
      </c>
      <c r="S195" s="3" t="str">
        <f t="shared" ref="S195:S258" si="47">IF(AND(R195=1,Q195&lt;=500),Q195,"")</f>
        <v/>
      </c>
      <c r="T195" s="18"/>
    </row>
    <row r="196" spans="1:20" x14ac:dyDescent="0.25">
      <c r="A196">
        <f t="shared" si="37"/>
        <v>195</v>
      </c>
      <c r="B196" s="23" t="s">
        <v>1673</v>
      </c>
      <c r="C196" s="23">
        <f t="shared" si="38"/>
        <v>59</v>
      </c>
      <c r="D196" s="23">
        <f t="shared" si="39"/>
        <v>1</v>
      </c>
      <c r="E196" s="34" t="str">
        <f t="shared" si="40"/>
        <v>59_1</v>
      </c>
      <c r="F196" s="23" t="s">
        <v>1674</v>
      </c>
      <c r="G196" s="24">
        <f>AVERAGEIF('1. TipoContratoUC'!$C$3:$C$3832,'2. UnidadCompradora'!F196,'1. TipoContratoUC'!$S$3:$S$3832)</f>
        <v>24.130617151025746</v>
      </c>
      <c r="H196" s="24">
        <f>SUMPRODUCT(('1. TipoContratoUC'!$C$3:$C$3832='2. UnidadCompradora'!F196)*'1. TipoContratoUC'!$N$3:$N$3832*'1. TipoContratoUC'!$S$3:$S$3832)</f>
        <v>23.362965315355787</v>
      </c>
      <c r="I196" s="24">
        <f>SUMPRODUCT(('1. TipoContratoUC'!$C$3:$C$3832='2. UnidadCompradora'!F196)*'1. TipoContratoUC'!$P$3:$P$3832*'1. TipoContratoUC'!$S$3:$S$3832)</f>
        <v>23.128176885322468</v>
      </c>
      <c r="J196" s="24" t="e">
        <f>AVERAGEIF('1. TipoContratoUC'!$C$3:$C$3832,'2. UnidadCompradora'!F196,'1. TipoContratoUC'!#REF!)</f>
        <v>#REF!</v>
      </c>
      <c r="K196" s="24">
        <f t="shared" si="41"/>
        <v>17.754651365779537</v>
      </c>
      <c r="L196" s="25">
        <f>SUMIF('1. TipoContratoUC'!$C$3:$C$3832,'2. UnidadCompradora'!F196,'1. TipoContratoUC'!$O$3:$O$3832)</f>
        <v>310644658.86999899</v>
      </c>
      <c r="M196" s="28">
        <f t="shared" si="36"/>
        <v>0.94549895354211577</v>
      </c>
      <c r="N196" s="29">
        <f t="shared" si="42"/>
        <v>1.3723664931662081E-4</v>
      </c>
      <c r="O196" s="24">
        <f t="shared" si="43"/>
        <v>0.15308947216862864</v>
      </c>
      <c r="P196" s="20">
        <f t="shared" si="44"/>
        <v>8.9538704189740823</v>
      </c>
      <c r="Q196" s="3">
        <f t="shared" si="45"/>
        <v>1457</v>
      </c>
      <c r="R196" s="3">
        <f t="shared" si="46"/>
        <v>0</v>
      </c>
      <c r="S196" s="3" t="str">
        <f t="shared" si="47"/>
        <v/>
      </c>
      <c r="T196" s="18"/>
    </row>
    <row r="197" spans="1:20" x14ac:dyDescent="0.25">
      <c r="A197">
        <f t="shared" si="37"/>
        <v>196</v>
      </c>
      <c r="B197" s="23" t="s">
        <v>1673</v>
      </c>
      <c r="C197" s="23">
        <f t="shared" si="38"/>
        <v>59</v>
      </c>
      <c r="D197" s="23">
        <f t="shared" si="39"/>
        <v>2</v>
      </c>
      <c r="E197" s="34" t="str">
        <f t="shared" si="40"/>
        <v>59_2</v>
      </c>
      <c r="F197" s="23" t="s">
        <v>2410</v>
      </c>
      <c r="G197" s="24">
        <f>AVERAGEIF('1. TipoContratoUC'!$C$3:$C$3832,'2. UnidadCompradora'!F197,'1. TipoContratoUC'!$S$3:$S$3832)</f>
        <v>39.980412007954534</v>
      </c>
      <c r="H197" s="24">
        <f>SUMPRODUCT(('1. TipoContratoUC'!$C$3:$C$3832='2. UnidadCompradora'!F197)*'1. TipoContratoUC'!$N$3:$N$3832*'1. TipoContratoUC'!$S$3:$S$3832)</f>
        <v>46.983322222291896</v>
      </c>
      <c r="I197" s="24">
        <f>SUMPRODUCT(('1. TipoContratoUC'!$C$3:$C$3832='2. UnidadCompradora'!F197)*'1. TipoContratoUC'!$P$3:$P$3832*'1. TipoContratoUC'!$S$3:$S$3832)</f>
        <v>47.340340371716991</v>
      </c>
      <c r="J197" s="24" t="e">
        <f>AVERAGEIF('1. TipoContratoUC'!$C$3:$C$3832,'2. UnidadCompradora'!F197,'1. TipoContratoUC'!#REF!)</f>
        <v>#REF!</v>
      </c>
      <c r="K197" s="24">
        <f t="shared" si="41"/>
        <v>51.233051855687982</v>
      </c>
      <c r="L197" s="25">
        <f>SUMIF('1. TipoContratoUC'!$C$3:$C$3832,'2. UnidadCompradora'!F197,'1. TipoContratoUC'!$O$3:$O$3832)</f>
        <v>17906375.169999901</v>
      </c>
      <c r="M197" s="28">
        <f t="shared" si="36"/>
        <v>5.4501046457884283E-2</v>
      </c>
      <c r="N197" s="29">
        <f t="shared" si="42"/>
        <v>7.910681415467438E-6</v>
      </c>
      <c r="O197" s="24">
        <f t="shared" si="43"/>
        <v>8.7459686464173847E-3</v>
      </c>
      <c r="P197" s="20">
        <f t="shared" si="44"/>
        <v>25.620898912167199</v>
      </c>
      <c r="Q197" s="3">
        <f t="shared" si="45"/>
        <v>366</v>
      </c>
      <c r="R197" s="3">
        <f t="shared" si="46"/>
        <v>1</v>
      </c>
      <c r="S197" s="3">
        <f t="shared" si="47"/>
        <v>366</v>
      </c>
      <c r="T197" s="18"/>
    </row>
    <row r="198" spans="1:20" x14ac:dyDescent="0.25">
      <c r="A198">
        <f t="shared" si="37"/>
        <v>197</v>
      </c>
      <c r="B198" s="23" t="s">
        <v>1834</v>
      </c>
      <c r="C198" s="23">
        <f t="shared" si="38"/>
        <v>60</v>
      </c>
      <c r="D198" s="23">
        <f t="shared" si="39"/>
        <v>1</v>
      </c>
      <c r="E198" s="34" t="str">
        <f t="shared" si="40"/>
        <v>60_1</v>
      </c>
      <c r="F198" s="23" t="s">
        <v>1835</v>
      </c>
      <c r="G198" s="24">
        <f>AVERAGEIF('1. TipoContratoUC'!$C$3:$C$3832,'2. UnidadCompradora'!F198,'1. TipoContratoUC'!$S$3:$S$3832)</f>
        <v>46.499547038797765</v>
      </c>
      <c r="H198" s="24">
        <f>SUMPRODUCT(('1. TipoContratoUC'!$C$3:$C$3832='2. UnidadCompradora'!F198)*'1. TipoContratoUC'!$N$3:$N$3832*'1. TipoContratoUC'!$S$3:$S$3832)</f>
        <v>47.336068259437546</v>
      </c>
      <c r="I198" s="24">
        <f>SUMPRODUCT(('1. TipoContratoUC'!$C$3:$C$3832='2. UnidadCompradora'!F198)*'1. TipoContratoUC'!$P$3:$P$3832*'1. TipoContratoUC'!$S$3:$S$3832)</f>
        <v>46.093752943543066</v>
      </c>
      <c r="J198" s="24" t="e">
        <f>AVERAGEIF('1. TipoContratoUC'!$C$3:$C$3832,'2. UnidadCompradora'!F198,'1. TipoContratoUC'!#REF!)</f>
        <v>#REF!</v>
      </c>
      <c r="K198" s="24">
        <f t="shared" si="41"/>
        <v>49.509382957221185</v>
      </c>
      <c r="L198" s="25">
        <f>SUMIF('1. TipoContratoUC'!$C$3:$C$3832,'2. UnidadCompradora'!F198,'1. TipoContratoUC'!$O$3:$O$3832)</f>
        <v>564691309.55467701</v>
      </c>
      <c r="M198" s="28">
        <f t="shared" si="36"/>
        <v>1</v>
      </c>
      <c r="N198" s="29">
        <f t="shared" si="42"/>
        <v>2.4946942111736054E-4</v>
      </c>
      <c r="O198" s="24">
        <f t="shared" si="43"/>
        <v>0.27835489066609287</v>
      </c>
      <c r="P198" s="20">
        <f t="shared" si="44"/>
        <v>24.893868923943639</v>
      </c>
      <c r="Q198" s="3">
        <f t="shared" si="45"/>
        <v>417</v>
      </c>
      <c r="R198" s="3">
        <f t="shared" si="46"/>
        <v>1</v>
      </c>
      <c r="S198" s="3">
        <f t="shared" si="47"/>
        <v>417</v>
      </c>
      <c r="T198" s="18"/>
    </row>
    <row r="199" spans="1:20" x14ac:dyDescent="0.25">
      <c r="A199">
        <f t="shared" si="37"/>
        <v>198</v>
      </c>
      <c r="B199" s="23" t="s">
        <v>1070</v>
      </c>
      <c r="C199" s="23">
        <f t="shared" si="38"/>
        <v>61</v>
      </c>
      <c r="D199" s="23">
        <f t="shared" si="39"/>
        <v>1</v>
      </c>
      <c r="E199" s="34" t="str">
        <f t="shared" si="40"/>
        <v>61_1</v>
      </c>
      <c r="F199" s="23" t="s">
        <v>1071</v>
      </c>
      <c r="G199" s="24">
        <f>AVERAGEIF('1. TipoContratoUC'!$C$3:$C$3832,'2. UnidadCompradora'!F199,'1. TipoContratoUC'!$S$3:$S$3832)</f>
        <v>32.026803618992126</v>
      </c>
      <c r="H199" s="24">
        <f>SUMPRODUCT(('1. TipoContratoUC'!$C$3:$C$3832='2. UnidadCompradora'!F199)*'1. TipoContratoUC'!$N$3:$N$3832*'1. TipoContratoUC'!$S$3:$S$3832)</f>
        <v>29.166765673541601</v>
      </c>
      <c r="I199" s="24">
        <f>SUMPRODUCT(('1. TipoContratoUC'!$C$3:$C$3832='2. UnidadCompradora'!F199)*'1. TipoContratoUC'!$P$3:$P$3832*'1. TipoContratoUC'!$S$3:$S$3832)</f>
        <v>29.302429059561721</v>
      </c>
      <c r="J199" s="24" t="e">
        <f>AVERAGEIF('1. TipoContratoUC'!$C$3:$C$3832,'2. UnidadCompradora'!F199,'1. TipoContratoUC'!#REF!)</f>
        <v>#REF!</v>
      </c>
      <c r="K199" s="24">
        <f t="shared" si="41"/>
        <v>26.29185156810852</v>
      </c>
      <c r="L199" s="25">
        <f>SUMIF('1. TipoContratoUC'!$C$3:$C$3832,'2. UnidadCompradora'!F199,'1. TipoContratoUC'!$O$3:$O$3832)</f>
        <v>822235338.80432296</v>
      </c>
      <c r="M199" s="28">
        <f t="shared" si="36"/>
        <v>1</v>
      </c>
      <c r="N199" s="29">
        <f t="shared" si="42"/>
        <v>3.6324726540508232E-4</v>
      </c>
      <c r="O199" s="24">
        <f t="shared" si="43"/>
        <v>0.40534479790766781</v>
      </c>
      <c r="P199" s="20">
        <f t="shared" si="44"/>
        <v>13.348598183008093</v>
      </c>
      <c r="Q199" s="3">
        <f t="shared" si="45"/>
        <v>1282</v>
      </c>
      <c r="R199" s="3">
        <f t="shared" si="46"/>
        <v>0</v>
      </c>
      <c r="S199" s="3" t="str">
        <f t="shared" si="47"/>
        <v/>
      </c>
      <c r="T199" s="18"/>
    </row>
    <row r="200" spans="1:20" x14ac:dyDescent="0.25">
      <c r="A200">
        <f t="shared" si="37"/>
        <v>199</v>
      </c>
      <c r="B200" s="23" t="s">
        <v>195</v>
      </c>
      <c r="C200" s="23">
        <f t="shared" si="38"/>
        <v>62</v>
      </c>
      <c r="D200" s="23">
        <f t="shared" si="39"/>
        <v>1</v>
      </c>
      <c r="E200" s="34" t="str">
        <f t="shared" si="40"/>
        <v>62_1</v>
      </c>
      <c r="F200" s="23" t="s">
        <v>196</v>
      </c>
      <c r="G200" s="24">
        <f>AVERAGEIF('1. TipoContratoUC'!$C$3:$C$3832,'2. UnidadCompradora'!F200,'1. TipoContratoUC'!$S$3:$S$3832)</f>
        <v>59.415856556774415</v>
      </c>
      <c r="H200" s="24">
        <f>SUMPRODUCT(('1. TipoContratoUC'!$C$3:$C$3832='2. UnidadCompradora'!F200)*'1. TipoContratoUC'!$N$3:$N$3832*'1. TipoContratoUC'!$S$3:$S$3832)</f>
        <v>59.131544215142483</v>
      </c>
      <c r="I200" s="24">
        <f>SUMPRODUCT(('1. TipoContratoUC'!$C$3:$C$3832='2. UnidadCompradora'!F200)*'1. TipoContratoUC'!$P$3:$P$3832*'1. TipoContratoUC'!$S$3:$S$3832)</f>
        <v>60.273389228970302</v>
      </c>
      <c r="J200" s="24" t="e">
        <f>AVERAGEIF('1. TipoContratoUC'!$C$3:$C$3832,'2. UnidadCompradora'!F200,'1. TipoContratoUC'!#REF!)</f>
        <v>#REF!</v>
      </c>
      <c r="K200" s="24">
        <f t="shared" si="41"/>
        <v>69.115707796037185</v>
      </c>
      <c r="L200" s="25">
        <f>SUMIF('1. TipoContratoUC'!$C$3:$C$3832,'2. UnidadCompradora'!F200,'1. TipoContratoUC'!$O$3:$O$3832)</f>
        <v>570617117.06999993</v>
      </c>
      <c r="M200" s="28">
        <f t="shared" si="36"/>
        <v>0.50066921126621389</v>
      </c>
      <c r="N200" s="29">
        <f t="shared" si="42"/>
        <v>2.5208732535191713E-4</v>
      </c>
      <c r="O200" s="24">
        <f t="shared" si="43"/>
        <v>0.28127679007449596</v>
      </c>
      <c r="P200" s="20">
        <f t="shared" si="44"/>
        <v>34.698492293055843</v>
      </c>
      <c r="Q200" s="3">
        <f t="shared" si="45"/>
        <v>41</v>
      </c>
      <c r="R200" s="3">
        <f t="shared" si="46"/>
        <v>1</v>
      </c>
      <c r="S200" s="3">
        <f t="shared" si="47"/>
        <v>41</v>
      </c>
      <c r="T200" s="18"/>
    </row>
    <row r="201" spans="1:20" x14ac:dyDescent="0.25">
      <c r="A201">
        <f t="shared" si="37"/>
        <v>200</v>
      </c>
      <c r="B201" s="23" t="s">
        <v>195</v>
      </c>
      <c r="C201" s="23">
        <f t="shared" si="38"/>
        <v>62</v>
      </c>
      <c r="D201" s="23">
        <f t="shared" si="39"/>
        <v>2</v>
      </c>
      <c r="E201" s="34" t="str">
        <f t="shared" si="40"/>
        <v>62_2</v>
      </c>
      <c r="F201" s="23" t="s">
        <v>768</v>
      </c>
      <c r="G201" s="24">
        <f>AVERAGEIF('1. TipoContratoUC'!$C$3:$C$3832,'2. UnidadCompradora'!F201,'1. TipoContratoUC'!$S$3:$S$3832)</f>
        <v>36.115637452384235</v>
      </c>
      <c r="H201" s="24">
        <f>SUMPRODUCT(('1. TipoContratoUC'!$C$3:$C$3832='2. UnidadCompradora'!F201)*'1. TipoContratoUC'!$N$3:$N$3832*'1. TipoContratoUC'!$S$3:$S$3832)</f>
        <v>35.34397296698711</v>
      </c>
      <c r="I201" s="24">
        <f>SUMPRODUCT(('1. TipoContratoUC'!$C$3:$C$3832='2. UnidadCompradora'!F201)*'1. TipoContratoUC'!$P$3:$P$3832*'1. TipoContratoUC'!$S$3:$S$3832)</f>
        <v>35.531724148178604</v>
      </c>
      <c r="J201" s="24" t="e">
        <f>AVERAGEIF('1. TipoContratoUC'!$C$3:$C$3832,'2. UnidadCompradora'!F201,'1. TipoContratoUC'!#REF!)</f>
        <v>#REF!</v>
      </c>
      <c r="K201" s="24">
        <f t="shared" si="41"/>
        <v>34.905160158384803</v>
      </c>
      <c r="L201" s="25">
        <f>SUMIF('1. TipoContratoUC'!$C$3:$C$3832,'2. UnidadCompradora'!F201,'1. TipoContratoUC'!$O$3:$O$3832)</f>
        <v>564874117.56199801</v>
      </c>
      <c r="M201" s="28">
        <f t="shared" si="36"/>
        <v>0.49563020534094854</v>
      </c>
      <c r="N201" s="29">
        <f t="shared" si="42"/>
        <v>2.4955018206938926E-4</v>
      </c>
      <c r="O201" s="24">
        <f t="shared" si="43"/>
        <v>0.27844502970740687</v>
      </c>
      <c r="P201" s="20">
        <f t="shared" si="44"/>
        <v>17.591802594046104</v>
      </c>
      <c r="Q201" s="3">
        <f t="shared" si="45"/>
        <v>1000</v>
      </c>
      <c r="R201" s="3">
        <f t="shared" si="46"/>
        <v>0</v>
      </c>
      <c r="S201" s="3" t="str">
        <f t="shared" si="47"/>
        <v/>
      </c>
      <c r="T201" s="18"/>
    </row>
    <row r="202" spans="1:20" x14ac:dyDescent="0.25">
      <c r="A202">
        <f t="shared" si="37"/>
        <v>201</v>
      </c>
      <c r="B202" s="23" t="s">
        <v>195</v>
      </c>
      <c r="C202" s="23">
        <f t="shared" si="38"/>
        <v>62</v>
      </c>
      <c r="D202" s="23">
        <f t="shared" si="39"/>
        <v>3</v>
      </c>
      <c r="E202" s="34" t="str">
        <f t="shared" si="40"/>
        <v>62_3</v>
      </c>
      <c r="F202" s="23" t="s">
        <v>2666</v>
      </c>
      <c r="G202" s="24">
        <f>AVERAGEIF('1. TipoContratoUC'!$C$3:$C$3832,'2. UnidadCompradora'!F202,'1. TipoContratoUC'!$S$3:$S$3832)</f>
        <v>28.849145569506224</v>
      </c>
      <c r="H202" s="24">
        <f>SUMPRODUCT(('1. TipoContratoUC'!$C$3:$C$3832='2. UnidadCompradora'!F202)*'1. TipoContratoUC'!$N$3:$N$3832*'1. TipoContratoUC'!$S$3:$S$3832)</f>
        <v>27.436780261854985</v>
      </c>
      <c r="I202" s="24">
        <f>SUMPRODUCT(('1. TipoContratoUC'!$C$3:$C$3832='2. UnidadCompradora'!F202)*'1. TipoContratoUC'!$P$3:$P$3832*'1. TipoContratoUC'!$S$3:$S$3832)</f>
        <v>29.882288546544363</v>
      </c>
      <c r="J202" s="24" t="e">
        <f>AVERAGEIF('1. TipoContratoUC'!$C$3:$C$3832,'2. UnidadCompradora'!F202,'1. TipoContratoUC'!#REF!)</f>
        <v>#REF!</v>
      </c>
      <c r="K202" s="24">
        <f t="shared" si="41"/>
        <v>27.093629077333848</v>
      </c>
      <c r="L202" s="25">
        <f>SUMIF('1. TipoContratoUC'!$C$3:$C$3832,'2. UnidadCompradora'!F202,'1. TipoContratoUC'!$O$3:$O$3832)</f>
        <v>4217587.54</v>
      </c>
      <c r="M202" s="28">
        <f t="shared" si="36"/>
        <v>3.700583392837427E-3</v>
      </c>
      <c r="N202" s="29">
        <f t="shared" si="42"/>
        <v>1.8632465283472117E-6</v>
      </c>
      <c r="O202" s="24">
        <f t="shared" si="43"/>
        <v>1.9962960702448731E-3</v>
      </c>
      <c r="P202" s="20">
        <f t="shared" si="44"/>
        <v>13.547812686702047</v>
      </c>
      <c r="Q202" s="3">
        <f t="shared" si="45"/>
        <v>1273</v>
      </c>
      <c r="R202" s="3">
        <f t="shared" si="46"/>
        <v>0</v>
      </c>
      <c r="S202" s="3" t="str">
        <f t="shared" si="47"/>
        <v/>
      </c>
      <c r="T202" s="18"/>
    </row>
    <row r="203" spans="1:20" x14ac:dyDescent="0.25">
      <c r="A203">
        <f t="shared" si="37"/>
        <v>202</v>
      </c>
      <c r="B203" s="23" t="s">
        <v>722</v>
      </c>
      <c r="C203" s="23">
        <f t="shared" si="38"/>
        <v>63</v>
      </c>
      <c r="D203" s="23">
        <f t="shared" si="39"/>
        <v>1</v>
      </c>
      <c r="E203" s="34" t="str">
        <f t="shared" si="40"/>
        <v>63_1</v>
      </c>
      <c r="F203" s="23" t="s">
        <v>723</v>
      </c>
      <c r="G203" s="24">
        <f>AVERAGEIF('1. TipoContratoUC'!$C$3:$C$3832,'2. UnidadCompradora'!F203,'1. TipoContratoUC'!$S$3:$S$3832)</f>
        <v>43.150178220892272</v>
      </c>
      <c r="H203" s="24">
        <f>SUMPRODUCT(('1. TipoContratoUC'!$C$3:$C$3832='2. UnidadCompradora'!F203)*'1. TipoContratoUC'!$N$3:$N$3832*'1. TipoContratoUC'!$S$3:$S$3832)</f>
        <v>47.463751562867799</v>
      </c>
      <c r="I203" s="24">
        <f>SUMPRODUCT(('1. TipoContratoUC'!$C$3:$C$3832='2. UnidadCompradora'!F203)*'1. TipoContratoUC'!$P$3:$P$3832*'1. TipoContratoUC'!$S$3:$S$3832)</f>
        <v>47.024970352939384</v>
      </c>
      <c r="J203" s="24" t="e">
        <f>AVERAGEIF('1. TipoContratoUC'!$C$3:$C$3832,'2. UnidadCompradora'!F203,'1. TipoContratoUC'!#REF!)</f>
        <v>#REF!</v>
      </c>
      <c r="K203" s="24">
        <f t="shared" si="41"/>
        <v>50.796986578122862</v>
      </c>
      <c r="L203" s="25">
        <f>SUMIF('1. TipoContratoUC'!$C$3:$C$3832,'2. UnidadCompradora'!F203,'1. TipoContratoUC'!$O$3:$O$3832)</f>
        <v>2083799983.7301171</v>
      </c>
      <c r="M203" s="28">
        <f t="shared" si="36"/>
        <v>1</v>
      </c>
      <c r="N203" s="29">
        <f t="shared" si="42"/>
        <v>9.2058150509784491E-4</v>
      </c>
      <c r="O203" s="24">
        <f t="shared" si="43"/>
        <v>1.0273975696420268</v>
      </c>
      <c r="P203" s="20">
        <f t="shared" si="44"/>
        <v>25.912192073882444</v>
      </c>
      <c r="Q203" s="3">
        <f t="shared" si="45"/>
        <v>349</v>
      </c>
      <c r="R203" s="3">
        <f t="shared" si="46"/>
        <v>1</v>
      </c>
      <c r="S203" s="3">
        <f t="shared" si="47"/>
        <v>349</v>
      </c>
      <c r="T203" s="18"/>
    </row>
    <row r="204" spans="1:20" x14ac:dyDescent="0.25">
      <c r="A204">
        <f t="shared" si="37"/>
        <v>203</v>
      </c>
      <c r="B204" s="23" t="s">
        <v>1126</v>
      </c>
      <c r="C204" s="23">
        <f t="shared" si="38"/>
        <v>64</v>
      </c>
      <c r="D204" s="23">
        <f t="shared" si="39"/>
        <v>1</v>
      </c>
      <c r="E204" s="34" t="str">
        <f t="shared" si="40"/>
        <v>64_1</v>
      </c>
      <c r="F204" s="23" t="s">
        <v>1127</v>
      </c>
      <c r="G204" s="24">
        <f>AVERAGEIF('1. TipoContratoUC'!$C$3:$C$3832,'2. UnidadCompradora'!F204,'1. TipoContratoUC'!$S$3:$S$3832)</f>
        <v>26.007691342502635</v>
      </c>
      <c r="H204" s="24">
        <f>SUMPRODUCT(('1. TipoContratoUC'!$C$3:$C$3832='2. UnidadCompradora'!F204)*'1. TipoContratoUC'!$N$3:$N$3832*'1. TipoContratoUC'!$S$3:$S$3832)</f>
        <v>23.897854526026769</v>
      </c>
      <c r="I204" s="24">
        <f>SUMPRODUCT(('1. TipoContratoUC'!$C$3:$C$3832='2. UnidadCompradora'!F204)*'1. TipoContratoUC'!$P$3:$P$3832*'1. TipoContratoUC'!$S$3:$S$3832)</f>
        <v>23.124490458061182</v>
      </c>
      <c r="J204" s="24" t="e">
        <f>AVERAGEIF('1. TipoContratoUC'!$C$3:$C$3832,'2. UnidadCompradora'!F204,'1. TipoContratoUC'!#REF!)</f>
        <v>#REF!</v>
      </c>
      <c r="K204" s="24">
        <f t="shared" si="41"/>
        <v>17.74955410595393</v>
      </c>
      <c r="L204" s="25">
        <f>SUMIF('1. TipoContratoUC'!$C$3:$C$3832,'2. UnidadCompradora'!F204,'1. TipoContratoUC'!$O$3:$O$3832)</f>
        <v>1196458907.1367669</v>
      </c>
      <c r="M204" s="28">
        <f t="shared" si="36"/>
        <v>0.97894578336568383</v>
      </c>
      <c r="N204" s="29">
        <f t="shared" si="42"/>
        <v>5.2857181597057738E-4</v>
      </c>
      <c r="O204" s="24">
        <f t="shared" si="43"/>
        <v>0.5898670963612771</v>
      </c>
      <c r="P204" s="20">
        <f t="shared" si="44"/>
        <v>9.1697106011576039</v>
      </c>
      <c r="Q204" s="3">
        <f t="shared" si="45"/>
        <v>1451</v>
      </c>
      <c r="R204" s="3">
        <f t="shared" si="46"/>
        <v>0</v>
      </c>
      <c r="S204" s="3" t="str">
        <f t="shared" si="47"/>
        <v/>
      </c>
      <c r="T204" s="18"/>
    </row>
    <row r="205" spans="1:20" x14ac:dyDescent="0.25">
      <c r="A205">
        <f t="shared" si="37"/>
        <v>204</v>
      </c>
      <c r="B205" s="23" t="s">
        <v>1126</v>
      </c>
      <c r="C205" s="23">
        <f t="shared" si="38"/>
        <v>64</v>
      </c>
      <c r="D205" s="23">
        <f t="shared" si="39"/>
        <v>2</v>
      </c>
      <c r="E205" s="34" t="str">
        <f t="shared" si="40"/>
        <v>64_2</v>
      </c>
      <c r="F205" s="23" t="s">
        <v>2722</v>
      </c>
      <c r="G205" s="24">
        <f>AVERAGEIF('1. TipoContratoUC'!$C$3:$C$3832,'2. UnidadCompradora'!F205,'1. TipoContratoUC'!$S$3:$S$3832)</f>
        <v>34.716758375920833</v>
      </c>
      <c r="H205" s="24">
        <f>SUMPRODUCT(('1. TipoContratoUC'!$C$3:$C$3832='2. UnidadCompradora'!F205)*'1. TipoContratoUC'!$N$3:$N$3832*'1. TipoContratoUC'!$S$3:$S$3832)</f>
        <v>35.042867759598025</v>
      </c>
      <c r="I205" s="24">
        <f>SUMPRODUCT(('1. TipoContratoUC'!$C$3:$C$3832='2. UnidadCompradora'!F205)*'1. TipoContratoUC'!$P$3:$P$3832*'1. TipoContratoUC'!$S$3:$S$3832)</f>
        <v>35.202164511391452</v>
      </c>
      <c r="J205" s="24" t="e">
        <f>AVERAGEIF('1. TipoContratoUC'!$C$3:$C$3832,'2. UnidadCompradora'!F205,'1. TipoContratoUC'!#REF!)</f>
        <v>#REF!</v>
      </c>
      <c r="K205" s="24">
        <f t="shared" si="41"/>
        <v>34.44947475415114</v>
      </c>
      <c r="L205" s="25">
        <f>SUMIF('1. TipoContratoUC'!$C$3:$C$3832,'2. UnidadCompradora'!F205,'1. TipoContratoUC'!$O$3:$O$3832)</f>
        <v>25732277.98</v>
      </c>
      <c r="M205" s="28">
        <f t="shared" si="36"/>
        <v>2.1054216634316149E-2</v>
      </c>
      <c r="N205" s="29">
        <f t="shared" si="42"/>
        <v>1.1368010066887765E-5</v>
      </c>
      <c r="O205" s="24">
        <f t="shared" si="43"/>
        <v>1.2604767760568698E-2</v>
      </c>
      <c r="P205" s="20">
        <f t="shared" si="44"/>
        <v>17.231039760955856</v>
      </c>
      <c r="Q205" s="3">
        <f t="shared" si="45"/>
        <v>1038</v>
      </c>
      <c r="R205" s="3">
        <f t="shared" si="46"/>
        <v>0</v>
      </c>
      <c r="S205" s="3" t="str">
        <f t="shared" si="47"/>
        <v/>
      </c>
      <c r="T205" s="18"/>
    </row>
    <row r="206" spans="1:20" x14ac:dyDescent="0.25">
      <c r="A206">
        <f t="shared" si="37"/>
        <v>205</v>
      </c>
      <c r="B206" s="23" t="s">
        <v>1314</v>
      </c>
      <c r="C206" s="23">
        <f t="shared" si="38"/>
        <v>65</v>
      </c>
      <c r="D206" s="23">
        <f t="shared" si="39"/>
        <v>1</v>
      </c>
      <c r="E206" s="34" t="str">
        <f t="shared" si="40"/>
        <v>65_1</v>
      </c>
      <c r="F206" s="23" t="s">
        <v>1315</v>
      </c>
      <c r="G206" s="24">
        <f>AVERAGEIF('1. TipoContratoUC'!$C$3:$C$3832,'2. UnidadCompradora'!F206,'1. TipoContratoUC'!$S$3:$S$3832)</f>
        <v>34.587348801483628</v>
      </c>
      <c r="H206" s="24">
        <f>SUMPRODUCT(('1. TipoContratoUC'!$C$3:$C$3832='2. UnidadCompradora'!F206)*'1. TipoContratoUC'!$N$3:$N$3832*'1. TipoContratoUC'!$S$3:$S$3832)</f>
        <v>30.167614322384004</v>
      </c>
      <c r="I206" s="24">
        <f>SUMPRODUCT(('1. TipoContratoUC'!$C$3:$C$3832='2. UnidadCompradora'!F206)*'1. TipoContratoUC'!$P$3:$P$3832*'1. TipoContratoUC'!$S$3:$S$3832)</f>
        <v>33.267492852839951</v>
      </c>
      <c r="J206" s="24" t="e">
        <f>AVERAGEIF('1. TipoContratoUC'!$C$3:$C$3832,'2. UnidadCompradora'!F206,'1. TipoContratoUC'!#REF!)</f>
        <v>#REF!</v>
      </c>
      <c r="K206" s="24">
        <f t="shared" si="41"/>
        <v>31.774384911896508</v>
      </c>
      <c r="L206" s="25">
        <f>SUMIF('1. TipoContratoUC'!$C$3:$C$3832,'2. UnidadCompradora'!F206,'1. TipoContratoUC'!$O$3:$O$3832)</f>
        <v>124293858.6118999</v>
      </c>
      <c r="M206" s="28">
        <f t="shared" si="36"/>
        <v>1</v>
      </c>
      <c r="N206" s="29">
        <f t="shared" si="42"/>
        <v>5.4910561631994405E-5</v>
      </c>
      <c r="O206" s="24">
        <f t="shared" si="43"/>
        <v>6.1203549174738046E-2</v>
      </c>
      <c r="P206" s="20">
        <f t="shared" si="44"/>
        <v>15.917794230535623</v>
      </c>
      <c r="Q206" s="3">
        <f t="shared" si="45"/>
        <v>1125</v>
      </c>
      <c r="R206" s="3">
        <f t="shared" si="46"/>
        <v>0</v>
      </c>
      <c r="S206" s="3" t="str">
        <f t="shared" si="47"/>
        <v/>
      </c>
      <c r="T206" s="18"/>
    </row>
    <row r="207" spans="1:20" x14ac:dyDescent="0.25">
      <c r="A207">
        <f t="shared" si="37"/>
        <v>206</v>
      </c>
      <c r="B207" s="23" t="s">
        <v>749</v>
      </c>
      <c r="C207" s="23">
        <f t="shared" si="38"/>
        <v>66</v>
      </c>
      <c r="D207" s="23">
        <f t="shared" si="39"/>
        <v>1</v>
      </c>
      <c r="E207" s="34" t="str">
        <f t="shared" si="40"/>
        <v>66_1</v>
      </c>
      <c r="F207" s="23" t="s">
        <v>750</v>
      </c>
      <c r="G207" s="24">
        <f>AVERAGEIF('1. TipoContratoUC'!$C$3:$C$3832,'2. UnidadCompradora'!F207,'1. TipoContratoUC'!$S$3:$S$3832)</f>
        <v>43.441979977097937</v>
      </c>
      <c r="H207" s="24">
        <f>SUMPRODUCT(('1. TipoContratoUC'!$C$3:$C$3832='2. UnidadCompradora'!F207)*'1. TipoContratoUC'!$N$3:$N$3832*'1. TipoContratoUC'!$S$3:$S$3832)</f>
        <v>43.441979977097937</v>
      </c>
      <c r="I207" s="24">
        <f>SUMPRODUCT(('1. TipoContratoUC'!$C$3:$C$3832='2. UnidadCompradora'!F207)*'1. TipoContratoUC'!$P$3:$P$3832*'1. TipoContratoUC'!$S$3:$S$3832)</f>
        <v>43.441979977097937</v>
      </c>
      <c r="J207" s="24" t="e">
        <f>AVERAGEIF('1. TipoContratoUC'!$C$3:$C$3832,'2. UnidadCompradora'!F207,'1. TipoContratoUC'!#REF!)</f>
        <v>#REF!</v>
      </c>
      <c r="K207" s="24">
        <f t="shared" si="41"/>
        <v>45.842749968027597</v>
      </c>
      <c r="L207" s="25">
        <f>SUMIF('1. TipoContratoUC'!$C$3:$C$3832,'2. UnidadCompradora'!F207,'1. TipoContratoUC'!$O$3:$O$3832)</f>
        <v>255985567.33000001</v>
      </c>
      <c r="M207" s="28">
        <f t="shared" si="36"/>
        <v>0.62118113488490101</v>
      </c>
      <c r="N207" s="29">
        <f t="shared" si="42"/>
        <v>1.1308934672037987E-4</v>
      </c>
      <c r="O207" s="24">
        <f t="shared" si="43"/>
        <v>0.12613814666208803</v>
      </c>
      <c r="P207" s="20">
        <f t="shared" si="44"/>
        <v>22.984444057344842</v>
      </c>
      <c r="Q207" s="3">
        <f t="shared" si="45"/>
        <v>549</v>
      </c>
      <c r="R207" s="3">
        <f t="shared" si="46"/>
        <v>0</v>
      </c>
      <c r="S207" s="3" t="str">
        <f t="shared" si="47"/>
        <v/>
      </c>
      <c r="T207" s="18"/>
    </row>
    <row r="208" spans="1:20" x14ac:dyDescent="0.25">
      <c r="A208">
        <f t="shared" si="37"/>
        <v>207</v>
      </c>
      <c r="B208" s="23" t="s">
        <v>749</v>
      </c>
      <c r="C208" s="23">
        <f t="shared" si="38"/>
        <v>66</v>
      </c>
      <c r="D208" s="23">
        <f t="shared" si="39"/>
        <v>2</v>
      </c>
      <c r="E208" s="34" t="str">
        <f t="shared" si="40"/>
        <v>66_2</v>
      </c>
      <c r="F208" s="23" t="s">
        <v>1170</v>
      </c>
      <c r="G208" s="24">
        <f>AVERAGEIF('1. TipoContratoUC'!$C$3:$C$3832,'2. UnidadCompradora'!F208,'1. TipoContratoUC'!$S$3:$S$3832)</f>
        <v>34.304245094032673</v>
      </c>
      <c r="H208" s="24">
        <f>SUMPRODUCT(('1. TipoContratoUC'!$C$3:$C$3832='2. UnidadCompradora'!F208)*'1. TipoContratoUC'!$N$3:$N$3832*'1. TipoContratoUC'!$S$3:$S$3832)</f>
        <v>35.841117602689465</v>
      </c>
      <c r="I208" s="24">
        <f>SUMPRODUCT(('1. TipoContratoUC'!$C$3:$C$3832='2. UnidadCompradora'!F208)*'1. TipoContratoUC'!$P$3:$P$3832*'1. TipoContratoUC'!$S$3:$S$3832)</f>
        <v>36.012061479621408</v>
      </c>
      <c r="J208" s="24" t="e">
        <f>AVERAGEIF('1. TipoContratoUC'!$C$3:$C$3832,'2. UnidadCompradora'!F208,'1. TipoContratoUC'!#REF!)</f>
        <v>#REF!</v>
      </c>
      <c r="K208" s="24">
        <f t="shared" si="41"/>
        <v>35.569327388270409</v>
      </c>
      <c r="L208" s="25">
        <f>SUMIF('1. TipoContratoUC'!$C$3:$C$3832,'2. UnidadCompradora'!F208,'1. TipoContratoUC'!$O$3:$O$3832)</f>
        <v>156109316.03671998</v>
      </c>
      <c r="M208" s="28">
        <f t="shared" si="36"/>
        <v>0.3788188651150991</v>
      </c>
      <c r="N208" s="29">
        <f t="shared" si="42"/>
        <v>6.8965999730755131E-5</v>
      </c>
      <c r="O208" s="24">
        <f t="shared" si="43"/>
        <v>7.6891126941527735E-2</v>
      </c>
      <c r="P208" s="20">
        <f t="shared" si="44"/>
        <v>17.823109257605967</v>
      </c>
      <c r="Q208" s="3">
        <f t="shared" si="45"/>
        <v>978</v>
      </c>
      <c r="R208" s="3">
        <f t="shared" si="46"/>
        <v>0</v>
      </c>
      <c r="S208" s="3" t="str">
        <f t="shared" si="47"/>
        <v/>
      </c>
      <c r="T208" s="18"/>
    </row>
    <row r="209" spans="1:20" x14ac:dyDescent="0.25">
      <c r="A209">
        <f t="shared" si="37"/>
        <v>208</v>
      </c>
      <c r="B209" s="23" t="s">
        <v>2155</v>
      </c>
      <c r="C209" s="23">
        <f t="shared" si="38"/>
        <v>67</v>
      </c>
      <c r="D209" s="23">
        <f t="shared" si="39"/>
        <v>1</v>
      </c>
      <c r="E209" s="34" t="str">
        <f t="shared" si="40"/>
        <v>67_1</v>
      </c>
      <c r="F209" s="23" t="s">
        <v>2156</v>
      </c>
      <c r="G209" s="24">
        <f>AVERAGEIF('1. TipoContratoUC'!$C$3:$C$3832,'2. UnidadCompradora'!F209,'1. TipoContratoUC'!$S$3:$S$3832)</f>
        <v>25.863968958732865</v>
      </c>
      <c r="H209" s="24">
        <f>SUMPRODUCT(('1. TipoContratoUC'!$C$3:$C$3832='2. UnidadCompradora'!F209)*'1. TipoContratoUC'!$N$3:$N$3832*'1. TipoContratoUC'!$S$3:$S$3832)</f>
        <v>28.07241341265803</v>
      </c>
      <c r="I209" s="24">
        <f>SUMPRODUCT(('1. TipoContratoUC'!$C$3:$C$3832='2. UnidadCompradora'!F209)*'1. TipoContratoUC'!$P$3:$P$3832*'1. TipoContratoUC'!$S$3:$S$3832)</f>
        <v>28.401681233510111</v>
      </c>
      <c r="J209" s="24" t="e">
        <f>AVERAGEIF('1. TipoContratoUC'!$C$3:$C$3832,'2. UnidadCompradora'!F209,'1. TipoContratoUC'!#REF!)</f>
        <v>#REF!</v>
      </c>
      <c r="K209" s="24">
        <f t="shared" si="41"/>
        <v>25.046378544687229</v>
      </c>
      <c r="L209" s="25">
        <f>SUMIF('1. TipoContratoUC'!$C$3:$C$3832,'2. UnidadCompradora'!F209,'1. TipoContratoUC'!$O$3:$O$3832)</f>
        <v>490691824.501185</v>
      </c>
      <c r="M209" s="28">
        <f t="shared" si="36"/>
        <v>1</v>
      </c>
      <c r="N209" s="29">
        <f t="shared" si="42"/>
        <v>2.1677791624218244E-4</v>
      </c>
      <c r="O209" s="24">
        <f t="shared" si="43"/>
        <v>0.24186719661919162</v>
      </c>
      <c r="P209" s="20">
        <f t="shared" si="44"/>
        <v>12.644122870653211</v>
      </c>
      <c r="Q209" s="3">
        <f t="shared" si="45"/>
        <v>1321</v>
      </c>
      <c r="R209" s="3">
        <f t="shared" si="46"/>
        <v>0</v>
      </c>
      <c r="S209" s="3" t="str">
        <f t="shared" si="47"/>
        <v/>
      </c>
      <c r="T209" s="18"/>
    </row>
    <row r="210" spans="1:20" x14ac:dyDescent="0.25">
      <c r="A210">
        <f t="shared" si="37"/>
        <v>209</v>
      </c>
      <c r="B210" s="23" t="s">
        <v>305</v>
      </c>
      <c r="C210" s="23">
        <f t="shared" si="38"/>
        <v>68</v>
      </c>
      <c r="D210" s="23">
        <f t="shared" si="39"/>
        <v>1</v>
      </c>
      <c r="E210" s="34" t="str">
        <f t="shared" si="40"/>
        <v>68_1</v>
      </c>
      <c r="F210" s="23" t="s">
        <v>306</v>
      </c>
      <c r="G210" s="24">
        <f>AVERAGEIF('1. TipoContratoUC'!$C$3:$C$3832,'2. UnidadCompradora'!F210,'1. TipoContratoUC'!$S$3:$S$3832)</f>
        <v>35.140239765105498</v>
      </c>
      <c r="H210" s="24">
        <f>SUMPRODUCT(('1. TipoContratoUC'!$C$3:$C$3832='2. UnidadCompradora'!F210)*'1. TipoContratoUC'!$N$3:$N$3832*'1. TipoContratoUC'!$S$3:$S$3832)</f>
        <v>36.083320600059189</v>
      </c>
      <c r="I210" s="24">
        <f>SUMPRODUCT(('1. TipoContratoUC'!$C$3:$C$3832='2. UnidadCompradora'!F210)*'1. TipoContratoUC'!$P$3:$P$3832*'1. TipoContratoUC'!$S$3:$S$3832)</f>
        <v>36.622692817731775</v>
      </c>
      <c r="J210" s="24" t="e">
        <f>AVERAGEIF('1. TipoContratoUC'!$C$3:$C$3832,'2. UnidadCompradora'!F210,'1. TipoContratoUC'!#REF!)</f>
        <v>#REF!</v>
      </c>
      <c r="K210" s="24">
        <f t="shared" si="41"/>
        <v>36.413653443661325</v>
      </c>
      <c r="L210" s="25">
        <f>SUMIF('1. TipoContratoUC'!$C$3:$C$3832,'2. UnidadCompradora'!F210,'1. TipoContratoUC'!$O$3:$O$3832)</f>
        <v>302714105.98973274</v>
      </c>
      <c r="M210" s="28">
        <f t="shared" si="36"/>
        <v>1</v>
      </c>
      <c r="N210" s="29">
        <f t="shared" si="42"/>
        <v>1.3373308833966715E-4</v>
      </c>
      <c r="O210" s="24">
        <f t="shared" si="43"/>
        <v>0.1491790721582941</v>
      </c>
      <c r="P210" s="20">
        <f t="shared" si="44"/>
        <v>18.281416257909811</v>
      </c>
      <c r="Q210" s="3">
        <f t="shared" si="45"/>
        <v>938</v>
      </c>
      <c r="R210" s="3">
        <f t="shared" si="46"/>
        <v>0</v>
      </c>
      <c r="S210" s="3" t="str">
        <f t="shared" si="47"/>
        <v/>
      </c>
      <c r="T210" s="18"/>
    </row>
    <row r="211" spans="1:20" x14ac:dyDescent="0.25">
      <c r="A211">
        <f t="shared" si="37"/>
        <v>210</v>
      </c>
      <c r="B211" s="23" t="s">
        <v>17</v>
      </c>
      <c r="C211" s="23">
        <f t="shared" si="38"/>
        <v>69</v>
      </c>
      <c r="D211" s="23">
        <f t="shared" si="39"/>
        <v>1</v>
      </c>
      <c r="E211" s="34" t="str">
        <f t="shared" si="40"/>
        <v>69_1</v>
      </c>
      <c r="F211" s="23" t="s">
        <v>2515</v>
      </c>
      <c r="G211" s="24">
        <f>AVERAGEIF('1. TipoContratoUC'!$C$3:$C$3832,'2. UnidadCompradora'!F211,'1. TipoContratoUC'!$S$3:$S$3832)</f>
        <v>47.936996464753101</v>
      </c>
      <c r="H211" s="24">
        <f>SUMPRODUCT(('1. TipoContratoUC'!$C$3:$C$3832='2. UnidadCompradora'!F211)*'1. TipoContratoUC'!$N$3:$N$3832*'1. TipoContratoUC'!$S$3:$S$3832)</f>
        <v>47.936996464753101</v>
      </c>
      <c r="I211" s="24">
        <f>SUMPRODUCT(('1. TipoContratoUC'!$C$3:$C$3832='2. UnidadCompradora'!F211)*'1. TipoContratoUC'!$P$3:$P$3832*'1. TipoContratoUC'!$S$3:$S$3832)</f>
        <v>47.936996464753101</v>
      </c>
      <c r="J211" s="24" t="e">
        <f>AVERAGEIF('1. TipoContratoUC'!$C$3:$C$3832,'2. UnidadCompradora'!F211,'1. TipoContratoUC'!#REF!)</f>
        <v>#REF!</v>
      </c>
      <c r="K211" s="24">
        <f t="shared" si="41"/>
        <v>52.058054200010972</v>
      </c>
      <c r="L211" s="25">
        <f>SUMIF('1. TipoContratoUC'!$C$3:$C$3832,'2. UnidadCompradora'!F211,'1. TipoContratoUC'!$O$3:$O$3832)</f>
        <v>111415219.38</v>
      </c>
      <c r="M211" s="28">
        <f t="shared" si="36"/>
        <v>2.624827123922097E-4</v>
      </c>
      <c r="N211" s="29">
        <f t="shared" si="42"/>
        <v>4.9221034239594702E-5</v>
      </c>
      <c r="O211" s="24">
        <f t="shared" si="43"/>
        <v>5.4853344876771681E-2</v>
      </c>
      <c r="P211" s="20">
        <f t="shared" si="44"/>
        <v>26.05645377244387</v>
      </c>
      <c r="Q211" s="3">
        <f t="shared" si="45"/>
        <v>339</v>
      </c>
      <c r="R211" s="3">
        <f t="shared" si="46"/>
        <v>1</v>
      </c>
      <c r="S211" s="3">
        <f t="shared" si="47"/>
        <v>339</v>
      </c>
      <c r="T211" s="18"/>
    </row>
    <row r="212" spans="1:20" x14ac:dyDescent="0.25">
      <c r="A212">
        <f t="shared" si="37"/>
        <v>211</v>
      </c>
      <c r="B212" s="23" t="s">
        <v>17</v>
      </c>
      <c r="C212" s="23">
        <f t="shared" si="38"/>
        <v>69</v>
      </c>
      <c r="D212" s="23">
        <f t="shared" si="39"/>
        <v>2</v>
      </c>
      <c r="E212" s="34" t="str">
        <f t="shared" si="40"/>
        <v>69_2</v>
      </c>
      <c r="F212" s="23" t="s">
        <v>1464</v>
      </c>
      <c r="G212" s="24">
        <f>AVERAGEIF('1. TipoContratoUC'!$C$3:$C$3832,'2. UnidadCompradora'!F212,'1. TipoContratoUC'!$S$3:$S$3832)</f>
        <v>46.340319349721568</v>
      </c>
      <c r="H212" s="24">
        <f>SUMPRODUCT(('1. TipoContratoUC'!$C$3:$C$3832='2. UnidadCompradora'!F212)*'1. TipoContratoUC'!$N$3:$N$3832*'1. TipoContratoUC'!$S$3:$S$3832)</f>
        <v>47.014990037133863</v>
      </c>
      <c r="I212" s="24">
        <f>SUMPRODUCT(('1. TipoContratoUC'!$C$3:$C$3832='2. UnidadCompradora'!F212)*'1. TipoContratoUC'!$P$3:$P$3832*'1. TipoContratoUC'!$S$3:$S$3832)</f>
        <v>45.278021487810776</v>
      </c>
      <c r="J212" s="24" t="e">
        <f>AVERAGEIF('1. TipoContratoUC'!$C$3:$C$3832,'2. UnidadCompradora'!F212,'1. TipoContratoUC'!#REF!)</f>
        <v>#REF!</v>
      </c>
      <c r="K212" s="24">
        <f t="shared" si="41"/>
        <v>48.3814629189079</v>
      </c>
      <c r="L212" s="25">
        <f>SUMIF('1. TipoContratoUC'!$C$3:$C$3832,'2. UnidadCompradora'!F212,'1. TipoContratoUC'!$O$3:$O$3832)</f>
        <v>36158694.829999998</v>
      </c>
      <c r="M212" s="28">
        <f t="shared" si="36"/>
        <v>8.518613837818545E-5</v>
      </c>
      <c r="N212" s="29">
        <f t="shared" si="42"/>
        <v>1.5974194245548198E-5</v>
      </c>
      <c r="O212" s="24">
        <f t="shared" si="43"/>
        <v>1.7745829320027523E-2</v>
      </c>
      <c r="P212" s="20">
        <f t="shared" si="44"/>
        <v>24.199604374113964</v>
      </c>
      <c r="Q212" s="3">
        <f t="shared" si="45"/>
        <v>467</v>
      </c>
      <c r="R212" s="3">
        <f t="shared" si="46"/>
        <v>1</v>
      </c>
      <c r="S212" s="3">
        <f t="shared" si="47"/>
        <v>467</v>
      </c>
      <c r="T212" s="18"/>
    </row>
    <row r="213" spans="1:20" x14ac:dyDescent="0.25">
      <c r="A213">
        <f t="shared" si="37"/>
        <v>212</v>
      </c>
      <c r="B213" s="23" t="s">
        <v>17</v>
      </c>
      <c r="C213" s="23">
        <f t="shared" si="38"/>
        <v>69</v>
      </c>
      <c r="D213" s="23">
        <f t="shared" si="39"/>
        <v>3</v>
      </c>
      <c r="E213" s="34" t="str">
        <f t="shared" si="40"/>
        <v>69_3</v>
      </c>
      <c r="F213" s="23" t="s">
        <v>1741</v>
      </c>
      <c r="G213" s="24">
        <f>AVERAGEIF('1. TipoContratoUC'!$C$3:$C$3832,'2. UnidadCompradora'!F213,'1. TipoContratoUC'!$S$3:$S$3832)</f>
        <v>42.12667541063194</v>
      </c>
      <c r="H213" s="24">
        <f>SUMPRODUCT(('1. TipoContratoUC'!$C$3:$C$3832='2. UnidadCompradora'!F213)*'1. TipoContratoUC'!$N$3:$N$3832*'1. TipoContratoUC'!$S$3:$S$3832)</f>
        <v>40.016707255634195</v>
      </c>
      <c r="I213" s="24">
        <f>SUMPRODUCT(('1. TipoContratoUC'!$C$3:$C$3832='2. UnidadCompradora'!F213)*'1. TipoContratoUC'!$P$3:$P$3832*'1. TipoContratoUC'!$S$3:$S$3832)</f>
        <v>40.321652737798935</v>
      </c>
      <c r="J213" s="24" t="e">
        <f>AVERAGEIF('1. TipoContratoUC'!$C$3:$C$3832,'2. UnidadCompradora'!F213,'1. TipoContratoUC'!#REF!)</f>
        <v>#REF!</v>
      </c>
      <c r="K213" s="24">
        <f t="shared" si="41"/>
        <v>41.528242301848849</v>
      </c>
      <c r="L213" s="25">
        <f>SUMIF('1. TipoContratoUC'!$C$3:$C$3832,'2. UnidadCompradora'!F213,'1. TipoContratoUC'!$O$3:$O$3832)</f>
        <v>148324648.5449999</v>
      </c>
      <c r="M213" s="28">
        <f t="shared" si="36"/>
        <v>3.4943750307510991E-4</v>
      </c>
      <c r="N213" s="29">
        <f t="shared" si="42"/>
        <v>6.5526888025136616E-5</v>
      </c>
      <c r="O213" s="24">
        <f t="shared" si="43"/>
        <v>7.3052660153692495E-2</v>
      </c>
      <c r="P213" s="20">
        <f t="shared" si="44"/>
        <v>20.80064748100127</v>
      </c>
      <c r="Q213" s="3">
        <f t="shared" si="45"/>
        <v>724</v>
      </c>
      <c r="R213" s="3">
        <f t="shared" si="46"/>
        <v>0</v>
      </c>
      <c r="S213" s="3" t="str">
        <f t="shared" si="47"/>
        <v/>
      </c>
      <c r="T213" s="18"/>
    </row>
    <row r="214" spans="1:20" x14ac:dyDescent="0.25">
      <c r="A214">
        <f t="shared" si="37"/>
        <v>213</v>
      </c>
      <c r="B214" s="23" t="s">
        <v>17</v>
      </c>
      <c r="C214" s="23">
        <f t="shared" si="38"/>
        <v>69</v>
      </c>
      <c r="D214" s="23">
        <f t="shared" si="39"/>
        <v>4</v>
      </c>
      <c r="E214" s="34" t="str">
        <f t="shared" si="40"/>
        <v>69_4</v>
      </c>
      <c r="F214" s="23" t="s">
        <v>1028</v>
      </c>
      <c r="G214" s="24">
        <f>AVERAGEIF('1. TipoContratoUC'!$C$3:$C$3832,'2. UnidadCompradora'!F214,'1. TipoContratoUC'!$S$3:$S$3832)</f>
        <v>36.01354690293573</v>
      </c>
      <c r="H214" s="24">
        <f>SUMPRODUCT(('1. TipoContratoUC'!$C$3:$C$3832='2. UnidadCompradora'!F214)*'1. TipoContratoUC'!$N$3:$N$3832*'1. TipoContratoUC'!$S$3:$S$3832)</f>
        <v>37.489926542649833</v>
      </c>
      <c r="I214" s="24">
        <f>SUMPRODUCT(('1. TipoContratoUC'!$C$3:$C$3832='2. UnidadCompradora'!F214)*'1. TipoContratoUC'!$P$3:$P$3832*'1. TipoContratoUC'!$S$3:$S$3832)</f>
        <v>34.218852617344098</v>
      </c>
      <c r="J214" s="24" t="e">
        <f>AVERAGEIF('1. TipoContratoUC'!$C$3:$C$3832,'2. UnidadCompradora'!F214,'1. TipoContratoUC'!#REF!)</f>
        <v>#REF!</v>
      </c>
      <c r="K214" s="24">
        <f t="shared" si="41"/>
        <v>33.08983956855915</v>
      </c>
      <c r="L214" s="25">
        <f>SUMIF('1. TipoContratoUC'!$C$3:$C$3832,'2. UnidadCompradora'!F214,'1. TipoContratoUC'!$O$3:$O$3832)</f>
        <v>66429294.748682901</v>
      </c>
      <c r="M214" s="28">
        <f t="shared" si="36"/>
        <v>1.5650053524972793E-4</v>
      </c>
      <c r="N214" s="29">
        <f t="shared" si="42"/>
        <v>2.9347144937040734E-5</v>
      </c>
      <c r="O214" s="24">
        <f t="shared" si="43"/>
        <v>3.2671668164049775E-2</v>
      </c>
      <c r="P214" s="20">
        <f t="shared" si="44"/>
        <v>16.561255618361599</v>
      </c>
      <c r="Q214" s="3">
        <f t="shared" si="45"/>
        <v>1081</v>
      </c>
      <c r="R214" s="3">
        <f t="shared" si="46"/>
        <v>0</v>
      </c>
      <c r="S214" s="3" t="str">
        <f t="shared" si="47"/>
        <v/>
      </c>
      <c r="T214" s="18"/>
    </row>
    <row r="215" spans="1:20" x14ac:dyDescent="0.25">
      <c r="A215">
        <f t="shared" si="37"/>
        <v>214</v>
      </c>
      <c r="B215" s="23" t="s">
        <v>17</v>
      </c>
      <c r="C215" s="23">
        <f t="shared" si="38"/>
        <v>69</v>
      </c>
      <c r="D215" s="23">
        <f t="shared" si="39"/>
        <v>5</v>
      </c>
      <c r="E215" s="34" t="str">
        <f t="shared" si="40"/>
        <v>69_5</v>
      </c>
      <c r="F215" s="23" t="s">
        <v>2753</v>
      </c>
      <c r="G215" s="24">
        <f>AVERAGEIF('1. TipoContratoUC'!$C$3:$C$3832,'2. UnidadCompradora'!F215,'1. TipoContratoUC'!$S$3:$S$3832)</f>
        <v>32.670727760255311</v>
      </c>
      <c r="H215" s="24">
        <f>SUMPRODUCT(('1. TipoContratoUC'!$C$3:$C$3832='2. UnidadCompradora'!F215)*'1. TipoContratoUC'!$N$3:$N$3832*'1. TipoContratoUC'!$S$3:$S$3832)</f>
        <v>38.57632336256836</v>
      </c>
      <c r="I215" s="24">
        <f>SUMPRODUCT(('1. TipoContratoUC'!$C$3:$C$3832='2. UnidadCompradora'!F215)*'1. TipoContratoUC'!$P$3:$P$3832*'1. TipoContratoUC'!$S$3:$S$3832)</f>
        <v>35.696456047196577</v>
      </c>
      <c r="J215" s="24" t="e">
        <f>AVERAGEIF('1. TipoContratoUC'!$C$3:$C$3832,'2. UnidadCompradora'!F215,'1. TipoContratoUC'!#REF!)</f>
        <v>#REF!</v>
      </c>
      <c r="K215" s="24">
        <f t="shared" si="41"/>
        <v>35.132936601901953</v>
      </c>
      <c r="L215" s="25">
        <f>SUMIF('1. TipoContratoUC'!$C$3:$C$3832,'2. UnidadCompradora'!F215,'1. TipoContratoUC'!$O$3:$O$3832)</f>
        <v>4572598170.4809799</v>
      </c>
      <c r="M215" s="28">
        <f t="shared" si="36"/>
        <v>1.0772567492542717E-2</v>
      </c>
      <c r="N215" s="29">
        <f t="shared" si="42"/>
        <v>2.0200831840174439E-3</v>
      </c>
      <c r="O215" s="24">
        <f t="shared" si="43"/>
        <v>2.2545751198236785</v>
      </c>
      <c r="P215" s="20">
        <f t="shared" si="44"/>
        <v>18.693755860862815</v>
      </c>
      <c r="Q215" s="3">
        <f t="shared" si="45"/>
        <v>907</v>
      </c>
      <c r="R215" s="3">
        <f t="shared" si="46"/>
        <v>0</v>
      </c>
      <c r="S215" s="3" t="str">
        <f t="shared" si="47"/>
        <v/>
      </c>
      <c r="T215" s="18"/>
    </row>
    <row r="216" spans="1:20" x14ac:dyDescent="0.25">
      <c r="A216">
        <f t="shared" si="37"/>
        <v>215</v>
      </c>
      <c r="B216" s="23" t="s">
        <v>17</v>
      </c>
      <c r="C216" s="23">
        <f t="shared" si="38"/>
        <v>69</v>
      </c>
      <c r="D216" s="23">
        <f t="shared" si="39"/>
        <v>6</v>
      </c>
      <c r="E216" s="34" t="str">
        <f t="shared" si="40"/>
        <v>69_6</v>
      </c>
      <c r="F216" s="23" t="s">
        <v>2563</v>
      </c>
      <c r="G216" s="24">
        <f>AVERAGEIF('1. TipoContratoUC'!$C$3:$C$3832,'2. UnidadCompradora'!F216,'1. TipoContratoUC'!$S$3:$S$3832)</f>
        <v>38.94940727303436</v>
      </c>
      <c r="H216" s="24">
        <f>SUMPRODUCT(('1. TipoContratoUC'!$C$3:$C$3832='2. UnidadCompradora'!F216)*'1. TipoContratoUC'!$N$3:$N$3832*'1. TipoContratoUC'!$S$3:$S$3832)</f>
        <v>38.94940727303436</v>
      </c>
      <c r="I216" s="24">
        <f>SUMPRODUCT(('1. TipoContratoUC'!$C$3:$C$3832='2. UnidadCompradora'!F216)*'1. TipoContratoUC'!$P$3:$P$3832*'1. TipoContratoUC'!$S$3:$S$3832)</f>
        <v>38.94940727303436</v>
      </c>
      <c r="J216" s="24" t="e">
        <f>AVERAGEIF('1. TipoContratoUC'!$C$3:$C$3832,'2. UnidadCompradora'!F216,'1. TipoContratoUC'!#REF!)</f>
        <v>#REF!</v>
      </c>
      <c r="K216" s="24">
        <f t="shared" si="41"/>
        <v>39.630824780045629</v>
      </c>
      <c r="L216" s="25">
        <f>SUMIF('1. TipoContratoUC'!$C$3:$C$3832,'2. UnidadCompradora'!F216,'1. TipoContratoUC'!$O$3:$O$3832)</f>
        <v>310944512.06999999</v>
      </c>
      <c r="M216" s="28">
        <f t="shared" si="36"/>
        <v>7.3255305142141871E-4</v>
      </c>
      <c r="N216" s="29">
        <f t="shared" si="42"/>
        <v>1.3736911851343461E-4</v>
      </c>
      <c r="O216" s="24">
        <f t="shared" si="43"/>
        <v>0.15323732389776853</v>
      </c>
      <c r="P216" s="20">
        <f t="shared" si="44"/>
        <v>19.892031051971699</v>
      </c>
      <c r="Q216" s="3">
        <f t="shared" si="45"/>
        <v>800</v>
      </c>
      <c r="R216" s="3">
        <f t="shared" si="46"/>
        <v>0</v>
      </c>
      <c r="S216" s="3" t="str">
        <f t="shared" si="47"/>
        <v/>
      </c>
      <c r="T216" s="18"/>
    </row>
    <row r="217" spans="1:20" x14ac:dyDescent="0.25">
      <c r="A217">
        <f t="shared" si="37"/>
        <v>216</v>
      </c>
      <c r="B217" s="23" t="s">
        <v>17</v>
      </c>
      <c r="C217" s="23">
        <f t="shared" si="38"/>
        <v>69</v>
      </c>
      <c r="D217" s="23">
        <f t="shared" si="39"/>
        <v>7</v>
      </c>
      <c r="E217" s="34" t="str">
        <f t="shared" si="40"/>
        <v>69_7</v>
      </c>
      <c r="F217" s="23" t="s">
        <v>18</v>
      </c>
      <c r="G217" s="24">
        <f>AVERAGEIF('1. TipoContratoUC'!$C$3:$C$3832,'2. UnidadCompradora'!F217,'1. TipoContratoUC'!$S$3:$S$3832)</f>
        <v>31.576894320814215</v>
      </c>
      <c r="H217" s="24">
        <f>SUMPRODUCT(('1. TipoContratoUC'!$C$3:$C$3832='2. UnidadCompradora'!F217)*'1. TipoContratoUC'!$N$3:$N$3832*'1. TipoContratoUC'!$S$3:$S$3832)</f>
        <v>31.334377862471328</v>
      </c>
      <c r="I217" s="24">
        <f>SUMPRODUCT(('1. TipoContratoUC'!$C$3:$C$3832='2. UnidadCompradora'!F217)*'1. TipoContratoUC'!$P$3:$P$3832*'1. TipoContratoUC'!$S$3:$S$3832)</f>
        <v>32.787869856420819</v>
      </c>
      <c r="J217" s="24" t="e">
        <f>AVERAGEIF('1. TipoContratoUC'!$C$3:$C$3832,'2. UnidadCompradora'!F217,'1. TipoContratoUC'!#REF!)</f>
        <v>#REF!</v>
      </c>
      <c r="K217" s="24">
        <f t="shared" si="41"/>
        <v>31.111205400188997</v>
      </c>
      <c r="L217" s="25">
        <f>SUMIF('1. TipoContratoUC'!$C$3:$C$3832,'2. UnidadCompradora'!F217,'1. TipoContratoUC'!$O$3:$O$3832)</f>
        <v>149116507.48000002</v>
      </c>
      <c r="M217" s="28">
        <f t="shared" si="36"/>
        <v>3.5130304067623362E-4</v>
      </c>
      <c r="N217" s="29">
        <f t="shared" si="42"/>
        <v>6.5876715597791978E-5</v>
      </c>
      <c r="O217" s="24">
        <f t="shared" si="43"/>
        <v>7.3443110256523655E-2</v>
      </c>
      <c r="P217" s="20">
        <f t="shared" si="44"/>
        <v>15.59232425522276</v>
      </c>
      <c r="Q217" s="3">
        <f t="shared" si="45"/>
        <v>1150</v>
      </c>
      <c r="R217" s="3">
        <f t="shared" si="46"/>
        <v>0</v>
      </c>
      <c r="S217" s="3" t="str">
        <f t="shared" si="47"/>
        <v/>
      </c>
      <c r="T217" s="18"/>
    </row>
    <row r="218" spans="1:20" x14ac:dyDescent="0.25">
      <c r="A218">
        <f t="shared" si="37"/>
        <v>217</v>
      </c>
      <c r="B218" s="23" t="s">
        <v>17</v>
      </c>
      <c r="C218" s="23">
        <f t="shared" si="38"/>
        <v>69</v>
      </c>
      <c r="D218" s="23">
        <f t="shared" si="39"/>
        <v>8</v>
      </c>
      <c r="E218" s="34" t="str">
        <f t="shared" si="40"/>
        <v>69_8</v>
      </c>
      <c r="F218" s="23" t="s">
        <v>1109</v>
      </c>
      <c r="G218" s="24">
        <f>AVERAGEIF('1. TipoContratoUC'!$C$3:$C$3832,'2. UnidadCompradora'!F218,'1. TipoContratoUC'!$S$3:$S$3832)</f>
        <v>44.869026759557443</v>
      </c>
      <c r="H218" s="24">
        <f>SUMPRODUCT(('1. TipoContratoUC'!$C$3:$C$3832='2. UnidadCompradora'!F218)*'1. TipoContratoUC'!$N$3:$N$3832*'1. TipoContratoUC'!$S$3:$S$3832)</f>
        <v>44.975592437962455</v>
      </c>
      <c r="I218" s="24">
        <f>SUMPRODUCT(('1. TipoContratoUC'!$C$3:$C$3832='2. UnidadCompradora'!F218)*'1. TipoContratoUC'!$P$3:$P$3832*'1. TipoContratoUC'!$S$3:$S$3832)</f>
        <v>45.284027225800187</v>
      </c>
      <c r="J218" s="24" t="e">
        <f>AVERAGEIF('1. TipoContratoUC'!$C$3:$C$3832,'2. UnidadCompradora'!F218,'1. TipoContratoUC'!#REF!)</f>
        <v>#REF!</v>
      </c>
      <c r="K218" s="24">
        <f t="shared" si="41"/>
        <v>48.389767112862316</v>
      </c>
      <c r="L218" s="25">
        <f>SUMIF('1. TipoContratoUC'!$C$3:$C$3832,'2. UnidadCompradora'!F218,'1. TipoContratoUC'!$O$3:$O$3832)</f>
        <v>194930813.6131053</v>
      </c>
      <c r="M218" s="28">
        <f t="shared" si="36"/>
        <v>4.5923679880284735E-4</v>
      </c>
      <c r="N218" s="29">
        <f t="shared" si="42"/>
        <v>8.6116567418661292E-5</v>
      </c>
      <c r="O218" s="24">
        <f t="shared" si="43"/>
        <v>9.6033245633106668E-2</v>
      </c>
      <c r="P218" s="20">
        <f t="shared" si="44"/>
        <v>24.242900179247712</v>
      </c>
      <c r="Q218" s="3">
        <f t="shared" si="45"/>
        <v>462</v>
      </c>
      <c r="R218" s="3">
        <f t="shared" si="46"/>
        <v>1</v>
      </c>
      <c r="S218" s="3">
        <f t="shared" si="47"/>
        <v>462</v>
      </c>
      <c r="T218" s="18"/>
    </row>
    <row r="219" spans="1:20" x14ac:dyDescent="0.25">
      <c r="A219">
        <f t="shared" si="37"/>
        <v>218</v>
      </c>
      <c r="B219" s="23" t="s">
        <v>17</v>
      </c>
      <c r="C219" s="23">
        <f t="shared" si="38"/>
        <v>69</v>
      </c>
      <c r="D219" s="23">
        <f t="shared" si="39"/>
        <v>9</v>
      </c>
      <c r="E219" s="34" t="str">
        <f t="shared" si="40"/>
        <v>69_9</v>
      </c>
      <c r="F219" s="23" t="s">
        <v>1860</v>
      </c>
      <c r="G219" s="24">
        <f>AVERAGEIF('1. TipoContratoUC'!$C$3:$C$3832,'2. UnidadCompradora'!F219,'1. TipoContratoUC'!$S$3:$S$3832)</f>
        <v>31.047796445309292</v>
      </c>
      <c r="H219" s="24">
        <f>SUMPRODUCT(('1. TipoContratoUC'!$C$3:$C$3832='2. UnidadCompradora'!F219)*'1. TipoContratoUC'!$N$3:$N$3832*'1. TipoContratoUC'!$S$3:$S$3832)</f>
        <v>33.319565827603427</v>
      </c>
      <c r="I219" s="24">
        <f>SUMPRODUCT(('1. TipoContratoUC'!$C$3:$C$3832='2. UnidadCompradora'!F219)*'1. TipoContratoUC'!$P$3:$P$3832*'1. TipoContratoUC'!$S$3:$S$3832)</f>
        <v>31.134432150310399</v>
      </c>
      <c r="J219" s="24" t="e">
        <f>AVERAGEIF('1. TipoContratoUC'!$C$3:$C$3832,'2. UnidadCompradora'!F219,'1. TipoContratoUC'!#REF!)</f>
        <v>#REF!</v>
      </c>
      <c r="K219" s="24">
        <f t="shared" si="41"/>
        <v>28.82498055533425</v>
      </c>
      <c r="L219" s="25">
        <f>SUMIF('1. TipoContratoUC'!$C$3:$C$3832,'2. UnidadCompradora'!F219,'1. TipoContratoUC'!$O$3:$O$3832)</f>
        <v>164006255.1942814</v>
      </c>
      <c r="M219" s="28">
        <f t="shared" si="36"/>
        <v>3.8638174346593398E-4</v>
      </c>
      <c r="N219" s="29">
        <f t="shared" si="42"/>
        <v>7.2454710831674089E-5</v>
      </c>
      <c r="O219" s="24">
        <f t="shared" si="43"/>
        <v>8.0784952684771857E-2</v>
      </c>
      <c r="P219" s="20">
        <f t="shared" si="44"/>
        <v>14.452882754009512</v>
      </c>
      <c r="Q219" s="3">
        <f t="shared" si="45"/>
        <v>1220</v>
      </c>
      <c r="R219" s="3">
        <f t="shared" si="46"/>
        <v>0</v>
      </c>
      <c r="S219" s="3" t="str">
        <f t="shared" si="47"/>
        <v/>
      </c>
      <c r="T219" s="18"/>
    </row>
    <row r="220" spans="1:20" x14ac:dyDescent="0.25">
      <c r="A220">
        <f t="shared" si="37"/>
        <v>219</v>
      </c>
      <c r="B220" s="23" t="s">
        <v>17</v>
      </c>
      <c r="C220" s="23">
        <f t="shared" si="38"/>
        <v>69</v>
      </c>
      <c r="D220" s="23">
        <f t="shared" si="39"/>
        <v>10</v>
      </c>
      <c r="E220" s="34" t="str">
        <f t="shared" si="40"/>
        <v>69_10</v>
      </c>
      <c r="F220" s="23" t="s">
        <v>1403</v>
      </c>
      <c r="G220" s="24">
        <f>AVERAGEIF('1. TipoContratoUC'!$C$3:$C$3832,'2. UnidadCompradora'!F220,'1. TipoContratoUC'!$S$3:$S$3832)</f>
        <v>32.719275933952169</v>
      </c>
      <c r="H220" s="24">
        <f>SUMPRODUCT(('1. TipoContratoUC'!$C$3:$C$3832='2. UnidadCompradora'!F220)*'1. TipoContratoUC'!$N$3:$N$3832*'1. TipoContratoUC'!$S$3:$S$3832)</f>
        <v>32.105962855985702</v>
      </c>
      <c r="I220" s="24">
        <f>SUMPRODUCT(('1. TipoContratoUC'!$C$3:$C$3832='2. UnidadCompradora'!F220)*'1. TipoContratoUC'!$P$3:$P$3832*'1. TipoContratoUC'!$S$3:$S$3832)</f>
        <v>32.098325209897361</v>
      </c>
      <c r="J220" s="24" t="e">
        <f>AVERAGEIF('1. TipoContratoUC'!$C$3:$C$3832,'2. UnidadCompradora'!F220,'1. TipoContratoUC'!#REF!)</f>
        <v>#REF!</v>
      </c>
      <c r="K220" s="24">
        <f t="shared" si="41"/>
        <v>30.157765124397173</v>
      </c>
      <c r="L220" s="25">
        <f>SUMIF('1. TipoContratoUC'!$C$3:$C$3832,'2. UnidadCompradora'!F220,'1. TipoContratoUC'!$O$3:$O$3832)</f>
        <v>96599851.606015086</v>
      </c>
      <c r="M220" s="28">
        <f t="shared" si="36"/>
        <v>2.2757924103485077E-4</v>
      </c>
      <c r="N220" s="29">
        <f t="shared" si="42"/>
        <v>4.267589858816859E-5</v>
      </c>
      <c r="O220" s="24">
        <f t="shared" si="43"/>
        <v>4.754817773758533E-2</v>
      </c>
      <c r="P220" s="20">
        <f t="shared" si="44"/>
        <v>15.102656651067379</v>
      </c>
      <c r="Q220" s="3">
        <f t="shared" si="45"/>
        <v>1185</v>
      </c>
      <c r="R220" s="3">
        <f t="shared" si="46"/>
        <v>0</v>
      </c>
      <c r="S220" s="3" t="str">
        <f t="shared" si="47"/>
        <v/>
      </c>
      <c r="T220" s="18"/>
    </row>
    <row r="221" spans="1:20" x14ac:dyDescent="0.25">
      <c r="A221">
        <f t="shared" si="37"/>
        <v>220</v>
      </c>
      <c r="B221" s="23" t="s">
        <v>17</v>
      </c>
      <c r="C221" s="23">
        <f t="shared" si="38"/>
        <v>69</v>
      </c>
      <c r="D221" s="23">
        <f t="shared" si="39"/>
        <v>11</v>
      </c>
      <c r="E221" s="34" t="str">
        <f t="shared" si="40"/>
        <v>69_11</v>
      </c>
      <c r="F221" s="23" t="s">
        <v>1433</v>
      </c>
      <c r="G221" s="24">
        <f>AVERAGEIF('1. TipoContratoUC'!$C$3:$C$3832,'2. UnidadCompradora'!F221,'1. TipoContratoUC'!$S$3:$S$3832)</f>
        <v>46.641018911534388</v>
      </c>
      <c r="H221" s="24">
        <f>SUMPRODUCT(('1. TipoContratoUC'!$C$3:$C$3832='2. UnidadCompradora'!F221)*'1. TipoContratoUC'!$N$3:$N$3832*'1. TipoContratoUC'!$S$3:$S$3832)</f>
        <v>51.800606472812454</v>
      </c>
      <c r="I221" s="24">
        <f>SUMPRODUCT(('1. TipoContratoUC'!$C$3:$C$3832='2. UnidadCompradora'!F221)*'1. TipoContratoUC'!$P$3:$P$3832*'1. TipoContratoUC'!$S$3:$S$3832)</f>
        <v>51.307006110403144</v>
      </c>
      <c r="J221" s="24" t="e">
        <f>AVERAGEIF('1. TipoContratoUC'!$C$3:$C$3832,'2. UnidadCompradora'!F221,'1. TipoContratoUC'!#REF!)</f>
        <v>#REF!</v>
      </c>
      <c r="K221" s="24">
        <f t="shared" si="41"/>
        <v>56.717800225405377</v>
      </c>
      <c r="L221" s="25">
        <f>SUMIF('1. TipoContratoUC'!$C$3:$C$3832,'2. UnidadCompradora'!F221,'1. TipoContratoUC'!$O$3:$O$3832)</f>
        <v>1138263937.2850001</v>
      </c>
      <c r="M221" s="28">
        <f t="shared" si="36"/>
        <v>2.6816318931956935E-3</v>
      </c>
      <c r="N221" s="29">
        <f t="shared" si="42"/>
        <v>5.0286243246277823E-4</v>
      </c>
      <c r="O221" s="24">
        <f t="shared" si="43"/>
        <v>0.56117229864092855</v>
      </c>
      <c r="P221" s="20">
        <f t="shared" si="44"/>
        <v>28.639486262023151</v>
      </c>
      <c r="Q221" s="3">
        <f t="shared" si="45"/>
        <v>197</v>
      </c>
      <c r="R221" s="3">
        <f t="shared" si="46"/>
        <v>1</v>
      </c>
      <c r="S221" s="3">
        <f t="shared" si="47"/>
        <v>197</v>
      </c>
      <c r="T221" s="18"/>
    </row>
    <row r="222" spans="1:20" x14ac:dyDescent="0.25">
      <c r="A222">
        <f t="shared" si="37"/>
        <v>221</v>
      </c>
      <c r="B222" s="23" t="s">
        <v>17</v>
      </c>
      <c r="C222" s="23">
        <f t="shared" si="38"/>
        <v>69</v>
      </c>
      <c r="D222" s="23">
        <f t="shared" si="39"/>
        <v>12</v>
      </c>
      <c r="E222" s="34" t="str">
        <f t="shared" si="40"/>
        <v>69_12</v>
      </c>
      <c r="F222" s="23" t="s">
        <v>257</v>
      </c>
      <c r="G222" s="24">
        <f>AVERAGEIF('1. TipoContratoUC'!$C$3:$C$3832,'2. UnidadCompradora'!F222,'1. TipoContratoUC'!$S$3:$S$3832)</f>
        <v>38.330399765952123</v>
      </c>
      <c r="H222" s="24">
        <f>SUMPRODUCT(('1. TipoContratoUC'!$C$3:$C$3832='2. UnidadCompradora'!F222)*'1. TipoContratoUC'!$N$3:$N$3832*'1. TipoContratoUC'!$S$3:$S$3832)</f>
        <v>38.897083443152169</v>
      </c>
      <c r="I222" s="24">
        <f>SUMPRODUCT(('1. TipoContratoUC'!$C$3:$C$3832='2. UnidadCompradora'!F222)*'1. TipoContratoUC'!$P$3:$P$3832*'1. TipoContratoUC'!$S$3:$S$3832)</f>
        <v>40.559907186828639</v>
      </c>
      <c r="J222" s="24" t="e">
        <f>AVERAGEIF('1. TipoContratoUC'!$C$3:$C$3832,'2. UnidadCompradora'!F222,'1. TipoContratoUC'!#REF!)</f>
        <v>#REF!</v>
      </c>
      <c r="K222" s="24">
        <f t="shared" si="41"/>
        <v>41.857679110236546</v>
      </c>
      <c r="L222" s="25">
        <f>SUMIF('1. TipoContratoUC'!$C$3:$C$3832,'2. UnidadCompradora'!F222,'1. TipoContratoUC'!$O$3:$O$3832)</f>
        <v>958231238.74676406</v>
      </c>
      <c r="M222" s="28">
        <f t="shared" si="36"/>
        <v>2.2574935098170941E-3</v>
      </c>
      <c r="N222" s="29">
        <f t="shared" si="42"/>
        <v>4.2332755681195807E-4</v>
      </c>
      <c r="O222" s="24">
        <f t="shared" si="43"/>
        <v>0.47240170763002298</v>
      </c>
      <c r="P222" s="20">
        <f t="shared" si="44"/>
        <v>21.165040408933283</v>
      </c>
      <c r="Q222" s="3">
        <f t="shared" si="45"/>
        <v>684</v>
      </c>
      <c r="R222" s="3">
        <f t="shared" si="46"/>
        <v>0</v>
      </c>
      <c r="S222" s="3" t="str">
        <f t="shared" si="47"/>
        <v/>
      </c>
      <c r="T222" s="18"/>
    </row>
    <row r="223" spans="1:20" x14ac:dyDescent="0.25">
      <c r="A223">
        <f t="shared" si="37"/>
        <v>222</v>
      </c>
      <c r="B223" s="23" t="s">
        <v>17</v>
      </c>
      <c r="C223" s="23">
        <f t="shared" si="38"/>
        <v>69</v>
      </c>
      <c r="D223" s="23">
        <f t="shared" si="39"/>
        <v>13</v>
      </c>
      <c r="E223" s="34" t="str">
        <f t="shared" si="40"/>
        <v>69_13</v>
      </c>
      <c r="F223" s="23" t="s">
        <v>811</v>
      </c>
      <c r="G223" s="24">
        <f>AVERAGEIF('1. TipoContratoUC'!$C$3:$C$3832,'2. UnidadCompradora'!F223,'1. TipoContratoUC'!$S$3:$S$3832)</f>
        <v>42.692080139107063</v>
      </c>
      <c r="H223" s="24">
        <f>SUMPRODUCT(('1. TipoContratoUC'!$C$3:$C$3832='2. UnidadCompradora'!F223)*'1. TipoContratoUC'!$N$3:$N$3832*'1. TipoContratoUC'!$S$3:$S$3832)</f>
        <v>42.560910480780635</v>
      </c>
      <c r="I223" s="24">
        <f>SUMPRODUCT(('1. TipoContratoUC'!$C$3:$C$3832='2. UnidadCompradora'!F223)*'1. TipoContratoUC'!$P$3:$P$3832*'1. TipoContratoUC'!$S$3:$S$3832)</f>
        <v>43.273065632066618</v>
      </c>
      <c r="J223" s="24" t="e">
        <f>AVERAGEIF('1. TipoContratoUC'!$C$3:$C$3832,'2. UnidadCompradora'!F223,'1. TipoContratoUC'!#REF!)</f>
        <v>#REF!</v>
      </c>
      <c r="K223" s="24">
        <f t="shared" si="41"/>
        <v>45.609190414597904</v>
      </c>
      <c r="L223" s="25">
        <f>SUMIF('1. TipoContratoUC'!$C$3:$C$3832,'2. UnidadCompradora'!F223,'1. TipoContratoUC'!$O$3:$O$3832)</f>
        <v>189241380.36000001</v>
      </c>
      <c r="M223" s="28">
        <f t="shared" si="36"/>
        <v>4.458330835783043E-4</v>
      </c>
      <c r="N223" s="29">
        <f t="shared" si="42"/>
        <v>8.3603088645174689E-5</v>
      </c>
      <c r="O223" s="24">
        <f t="shared" si="43"/>
        <v>9.3227897735219167E-2</v>
      </c>
      <c r="P223" s="20">
        <f t="shared" si="44"/>
        <v>22.851209156166561</v>
      </c>
      <c r="Q223" s="3">
        <f t="shared" si="45"/>
        <v>555</v>
      </c>
      <c r="R223" s="3">
        <f t="shared" si="46"/>
        <v>0</v>
      </c>
      <c r="S223" s="3" t="str">
        <f t="shared" si="47"/>
        <v/>
      </c>
      <c r="T223" s="18"/>
    </row>
    <row r="224" spans="1:20" x14ac:dyDescent="0.25">
      <c r="A224">
        <f t="shared" si="37"/>
        <v>223</v>
      </c>
      <c r="B224" s="23" t="s">
        <v>17</v>
      </c>
      <c r="C224" s="23">
        <f t="shared" si="38"/>
        <v>69</v>
      </c>
      <c r="D224" s="23">
        <f t="shared" si="39"/>
        <v>14</v>
      </c>
      <c r="E224" s="34" t="str">
        <f t="shared" si="40"/>
        <v>69_14</v>
      </c>
      <c r="F224" s="23" t="s">
        <v>1554</v>
      </c>
      <c r="G224" s="24">
        <f>AVERAGEIF('1. TipoContratoUC'!$C$3:$C$3832,'2. UnidadCompradora'!F224,'1. TipoContratoUC'!$S$3:$S$3832)</f>
        <v>41.699061466504929</v>
      </c>
      <c r="H224" s="24">
        <f>SUMPRODUCT(('1. TipoContratoUC'!$C$3:$C$3832='2. UnidadCompradora'!F224)*'1. TipoContratoUC'!$N$3:$N$3832*'1. TipoContratoUC'!$S$3:$S$3832)</f>
        <v>40.349514440145938</v>
      </c>
      <c r="I224" s="24">
        <f>SUMPRODUCT(('1. TipoContratoUC'!$C$3:$C$3832='2. UnidadCompradora'!F224)*'1. TipoContratoUC'!$P$3:$P$3832*'1. TipoContratoUC'!$S$3:$S$3832)</f>
        <v>38.837914161319581</v>
      </c>
      <c r="J224" s="24" t="e">
        <f>AVERAGEIF('1. TipoContratoUC'!$C$3:$C$3832,'2. UnidadCompradora'!F224,'1. TipoContratoUC'!#REF!)</f>
        <v>#REF!</v>
      </c>
      <c r="K224" s="24">
        <f t="shared" si="41"/>
        <v>39.476662139934973</v>
      </c>
      <c r="L224" s="25">
        <f>SUMIF('1. TipoContratoUC'!$C$3:$C$3832,'2. UnidadCompradora'!F224,'1. TipoContratoUC'!$O$3:$O$3832)</f>
        <v>461552528.76433802</v>
      </c>
      <c r="M224" s="28">
        <f t="shared" si="36"/>
        <v>1.0873699332615077E-3</v>
      </c>
      <c r="N224" s="29">
        <f t="shared" si="42"/>
        <v>2.0390475330122712E-4</v>
      </c>
      <c r="O224" s="24">
        <f t="shared" si="43"/>
        <v>0.22749918166855143</v>
      </c>
      <c r="P224" s="20">
        <f t="shared" si="44"/>
        <v>19.852080660801761</v>
      </c>
      <c r="Q224" s="3">
        <f t="shared" si="45"/>
        <v>806</v>
      </c>
      <c r="R224" s="3">
        <f t="shared" si="46"/>
        <v>0</v>
      </c>
      <c r="S224" s="3" t="str">
        <f t="shared" si="47"/>
        <v/>
      </c>
      <c r="T224" s="18"/>
    </row>
    <row r="225" spans="1:20" x14ac:dyDescent="0.25">
      <c r="A225">
        <f t="shared" si="37"/>
        <v>224</v>
      </c>
      <c r="B225" s="23" t="s">
        <v>17</v>
      </c>
      <c r="C225" s="23">
        <f t="shared" si="38"/>
        <v>69</v>
      </c>
      <c r="D225" s="23">
        <f t="shared" si="39"/>
        <v>15</v>
      </c>
      <c r="E225" s="34" t="str">
        <f t="shared" si="40"/>
        <v>69_15</v>
      </c>
      <c r="F225" s="23" t="s">
        <v>1168</v>
      </c>
      <c r="G225" s="24">
        <f>AVERAGEIF('1. TipoContratoUC'!$C$3:$C$3832,'2. UnidadCompradora'!F225,'1. TipoContratoUC'!$S$3:$S$3832)</f>
        <v>45.253880838890787</v>
      </c>
      <c r="H225" s="24">
        <f>SUMPRODUCT(('1. TipoContratoUC'!$C$3:$C$3832='2. UnidadCompradora'!F225)*'1. TipoContratoUC'!$N$3:$N$3832*'1. TipoContratoUC'!$S$3:$S$3832)</f>
        <v>46.330683925885523</v>
      </c>
      <c r="I225" s="24">
        <f>SUMPRODUCT(('1. TipoContratoUC'!$C$3:$C$3832='2. UnidadCompradora'!F225)*'1. TipoContratoUC'!$P$3:$P$3832*'1. TipoContratoUC'!$S$3:$S$3832)</f>
        <v>46.836206939033154</v>
      </c>
      <c r="J225" s="24" t="e">
        <f>AVERAGEIF('1. TipoContratoUC'!$C$3:$C$3832,'2. UnidadCompradora'!F225,'1. TipoContratoUC'!#REF!)</f>
        <v>#REF!</v>
      </c>
      <c r="K225" s="24">
        <f t="shared" si="41"/>
        <v>50.535981518738303</v>
      </c>
      <c r="L225" s="25">
        <f>SUMIF('1. TipoContratoUC'!$C$3:$C$3832,'2. UnidadCompradora'!F225,'1. TipoContratoUC'!$O$3:$O$3832)</f>
        <v>157235597.18355101</v>
      </c>
      <c r="M225" s="28">
        <f t="shared" si="36"/>
        <v>3.7043077474526766E-4</v>
      </c>
      <c r="N225" s="29">
        <f t="shared" si="42"/>
        <v>6.9463568404048366E-5</v>
      </c>
      <c r="O225" s="24">
        <f t="shared" si="43"/>
        <v>7.7446474074911939E-2</v>
      </c>
      <c r="P225" s="20">
        <f t="shared" si="44"/>
        <v>25.306713996406607</v>
      </c>
      <c r="Q225" s="3">
        <f t="shared" si="45"/>
        <v>391</v>
      </c>
      <c r="R225" s="3">
        <f t="shared" si="46"/>
        <v>1</v>
      </c>
      <c r="S225" s="3">
        <f t="shared" si="47"/>
        <v>391</v>
      </c>
      <c r="T225" s="18"/>
    </row>
    <row r="226" spans="1:20" x14ac:dyDescent="0.25">
      <c r="A226">
        <f t="shared" si="37"/>
        <v>225</v>
      </c>
      <c r="B226" s="23" t="s">
        <v>17</v>
      </c>
      <c r="C226" s="23">
        <f t="shared" si="38"/>
        <v>69</v>
      </c>
      <c r="D226" s="23">
        <f t="shared" si="39"/>
        <v>16</v>
      </c>
      <c r="E226" s="34" t="str">
        <f t="shared" si="40"/>
        <v>69_16</v>
      </c>
      <c r="F226" s="23" t="s">
        <v>1713</v>
      </c>
      <c r="G226" s="24">
        <f>AVERAGEIF('1. TipoContratoUC'!$C$3:$C$3832,'2. UnidadCompradora'!F226,'1. TipoContratoUC'!$S$3:$S$3832)</f>
        <v>35.248784619557036</v>
      </c>
      <c r="H226" s="24">
        <f>SUMPRODUCT(('1. TipoContratoUC'!$C$3:$C$3832='2. UnidadCompradora'!F226)*'1. TipoContratoUC'!$N$3:$N$3832*'1. TipoContratoUC'!$S$3:$S$3832)</f>
        <v>35.726242831001919</v>
      </c>
      <c r="I226" s="24">
        <f>SUMPRODUCT(('1. TipoContratoUC'!$C$3:$C$3832='2. UnidadCompradora'!F226)*'1. TipoContratoUC'!$P$3:$P$3832*'1. TipoContratoUC'!$S$3:$S$3832)</f>
        <v>36.50639463403806</v>
      </c>
      <c r="J226" s="24" t="e">
        <f>AVERAGEIF('1. TipoContratoUC'!$C$3:$C$3832,'2. UnidadCompradora'!F226,'1. TipoContratoUC'!#REF!)</f>
        <v>#REF!</v>
      </c>
      <c r="K226" s="24">
        <f t="shared" si="41"/>
        <v>36.252846782491417</v>
      </c>
      <c r="L226" s="25">
        <f>SUMIF('1. TipoContratoUC'!$C$3:$C$3832,'2. UnidadCompradora'!F226,'1. TipoContratoUC'!$O$3:$O$3832)</f>
        <v>86851915.331618994</v>
      </c>
      <c r="M226" s="28">
        <f t="shared" si="36"/>
        <v>2.046141132204617E-4</v>
      </c>
      <c r="N226" s="29">
        <f t="shared" si="42"/>
        <v>3.8369453671599445E-5</v>
      </c>
      <c r="O226" s="24">
        <f t="shared" si="43"/>
        <v>4.2741661636672673E-2</v>
      </c>
      <c r="P226" s="20">
        <f t="shared" si="44"/>
        <v>18.147794222064046</v>
      </c>
      <c r="Q226" s="3">
        <f t="shared" si="45"/>
        <v>946</v>
      </c>
      <c r="R226" s="3">
        <f t="shared" si="46"/>
        <v>0</v>
      </c>
      <c r="S226" s="3" t="str">
        <f t="shared" si="47"/>
        <v/>
      </c>
      <c r="T226" s="18"/>
    </row>
    <row r="227" spans="1:20" x14ac:dyDescent="0.25">
      <c r="A227">
        <f t="shared" si="37"/>
        <v>226</v>
      </c>
      <c r="B227" s="23" t="s">
        <v>17</v>
      </c>
      <c r="C227" s="23">
        <f t="shared" si="38"/>
        <v>69</v>
      </c>
      <c r="D227" s="23">
        <f t="shared" si="39"/>
        <v>17</v>
      </c>
      <c r="E227" s="34" t="str">
        <f t="shared" si="40"/>
        <v>69_17</v>
      </c>
      <c r="F227" s="23" t="s">
        <v>2162</v>
      </c>
      <c r="G227" s="24">
        <f>AVERAGEIF('1. TipoContratoUC'!$C$3:$C$3832,'2. UnidadCompradora'!F227,'1. TipoContratoUC'!$S$3:$S$3832)</f>
        <v>34.328267092532535</v>
      </c>
      <c r="H227" s="24">
        <f>SUMPRODUCT(('1. TipoContratoUC'!$C$3:$C$3832='2. UnidadCompradora'!F227)*'1. TipoContratoUC'!$N$3:$N$3832*'1. TipoContratoUC'!$S$3:$S$3832)</f>
        <v>34.301907123683073</v>
      </c>
      <c r="I227" s="24">
        <f>SUMPRODUCT(('1. TipoContratoUC'!$C$3:$C$3832='2. UnidadCompradora'!F227)*'1. TipoContratoUC'!$P$3:$P$3832*'1. TipoContratoUC'!$S$3:$S$3832)</f>
        <v>35.039280576611525</v>
      </c>
      <c r="J227" s="24" t="e">
        <f>AVERAGEIF('1. TipoContratoUC'!$C$3:$C$3832,'2. UnidadCompradora'!F227,'1. TipoContratoUC'!#REF!)</f>
        <v>#REF!</v>
      </c>
      <c r="K227" s="24">
        <f t="shared" si="41"/>
        <v>34.224253509259142</v>
      </c>
      <c r="L227" s="25">
        <f>SUMIF('1. TipoContratoUC'!$C$3:$C$3832,'2. UnidadCompradora'!F227,'1. TipoContratoUC'!$O$3:$O$3832)</f>
        <v>61704843.305999897</v>
      </c>
      <c r="M227" s="28">
        <f t="shared" si="36"/>
        <v>1.4537021718239818E-4</v>
      </c>
      <c r="N227" s="29">
        <f t="shared" si="42"/>
        <v>2.725997598904918E-5</v>
      </c>
      <c r="O227" s="24">
        <f t="shared" si="43"/>
        <v>3.0342133861811765E-2</v>
      </c>
      <c r="P227" s="20">
        <f t="shared" si="44"/>
        <v>17.127297821560479</v>
      </c>
      <c r="Q227" s="3">
        <f t="shared" si="45"/>
        <v>1048</v>
      </c>
      <c r="R227" s="3">
        <f t="shared" si="46"/>
        <v>0</v>
      </c>
      <c r="S227" s="3" t="str">
        <f t="shared" si="47"/>
        <v/>
      </c>
      <c r="T227" s="18"/>
    </row>
    <row r="228" spans="1:20" x14ac:dyDescent="0.25">
      <c r="A228">
        <f t="shared" si="37"/>
        <v>227</v>
      </c>
      <c r="B228" s="23" t="s">
        <v>17</v>
      </c>
      <c r="C228" s="23">
        <f t="shared" si="38"/>
        <v>69</v>
      </c>
      <c r="D228" s="23">
        <f t="shared" si="39"/>
        <v>18</v>
      </c>
      <c r="E228" s="34" t="str">
        <f t="shared" si="40"/>
        <v>69_18</v>
      </c>
      <c r="F228" s="23" t="s">
        <v>1770</v>
      </c>
      <c r="G228" s="24">
        <f>AVERAGEIF('1. TipoContratoUC'!$C$3:$C$3832,'2. UnidadCompradora'!F228,'1. TipoContratoUC'!$S$3:$S$3832)</f>
        <v>47.940554219809364</v>
      </c>
      <c r="H228" s="24">
        <f>SUMPRODUCT(('1. TipoContratoUC'!$C$3:$C$3832='2. UnidadCompradora'!F228)*'1. TipoContratoUC'!$N$3:$N$3832*'1. TipoContratoUC'!$S$3:$S$3832)</f>
        <v>49.656486446782822</v>
      </c>
      <c r="I228" s="24">
        <f>SUMPRODUCT(('1. TipoContratoUC'!$C$3:$C$3832='2. UnidadCompradora'!F228)*'1. TipoContratoUC'!$P$3:$P$3832*'1. TipoContratoUC'!$S$3:$S$3832)</f>
        <v>48.285369144108671</v>
      </c>
      <c r="J228" s="24" t="e">
        <f>AVERAGEIF('1. TipoContratoUC'!$C$3:$C$3832,'2. UnidadCompradora'!F228,'1. TipoContratoUC'!#REF!)</f>
        <v>#REF!</v>
      </c>
      <c r="K228" s="24">
        <f t="shared" si="41"/>
        <v>52.539752586268854</v>
      </c>
      <c r="L228" s="25">
        <f>SUMIF('1. TipoContratoUC'!$C$3:$C$3832,'2. UnidadCompradora'!F228,'1. TipoContratoUC'!$O$3:$O$3832)</f>
        <v>1734220847.582058</v>
      </c>
      <c r="M228" s="28">
        <f t="shared" si="36"/>
        <v>4.0856446228222246E-3</v>
      </c>
      <c r="N228" s="29">
        <f t="shared" si="42"/>
        <v>7.6614437590182861E-4</v>
      </c>
      <c r="O228" s="24">
        <f t="shared" si="43"/>
        <v>0.85502695712046717</v>
      </c>
      <c r="P228" s="20">
        <f t="shared" si="44"/>
        <v>26.69738977169466</v>
      </c>
      <c r="Q228" s="3">
        <f t="shared" si="45"/>
        <v>299</v>
      </c>
      <c r="R228" s="3">
        <f t="shared" si="46"/>
        <v>1</v>
      </c>
      <c r="S228" s="3">
        <f t="shared" si="47"/>
        <v>299</v>
      </c>
      <c r="T228" s="18"/>
    </row>
    <row r="229" spans="1:20" x14ac:dyDescent="0.25">
      <c r="A229">
        <f t="shared" si="37"/>
        <v>228</v>
      </c>
      <c r="B229" s="23" t="s">
        <v>17</v>
      </c>
      <c r="C229" s="23">
        <f t="shared" si="38"/>
        <v>69</v>
      </c>
      <c r="D229" s="23">
        <f t="shared" si="39"/>
        <v>19</v>
      </c>
      <c r="E229" s="34" t="str">
        <f t="shared" si="40"/>
        <v>69_19</v>
      </c>
      <c r="F229" s="23" t="s">
        <v>1309</v>
      </c>
      <c r="G229" s="24">
        <f>AVERAGEIF('1. TipoContratoUC'!$C$3:$C$3832,'2. UnidadCompradora'!F229,'1. TipoContratoUC'!$S$3:$S$3832)</f>
        <v>37.889021634198166</v>
      </c>
      <c r="H229" s="24">
        <f>SUMPRODUCT(('1. TipoContratoUC'!$C$3:$C$3832='2. UnidadCompradora'!F229)*'1. TipoContratoUC'!$N$3:$N$3832*'1. TipoContratoUC'!$S$3:$S$3832)</f>
        <v>40.798386880882759</v>
      </c>
      <c r="I229" s="24">
        <f>SUMPRODUCT(('1. TipoContratoUC'!$C$3:$C$3832='2. UnidadCompradora'!F229)*'1. TipoContratoUC'!$P$3:$P$3832*'1. TipoContratoUC'!$S$3:$S$3832)</f>
        <v>38.504281616335945</v>
      </c>
      <c r="J229" s="24" t="e">
        <f>AVERAGEIF('1. TipoContratoUC'!$C$3:$C$3832,'2. UnidadCompradora'!F229,'1. TipoContratoUC'!#REF!)</f>
        <v>#REF!</v>
      </c>
      <c r="K229" s="24">
        <f t="shared" si="41"/>
        <v>39.015345084823153</v>
      </c>
      <c r="L229" s="25">
        <f>SUMIF('1. TipoContratoUC'!$C$3:$C$3832,'2. UnidadCompradora'!F229,'1. TipoContratoUC'!$O$3:$O$3832)</f>
        <v>273092058.71899998</v>
      </c>
      <c r="M229" s="28">
        <f t="shared" si="36"/>
        <v>6.4337659346926936E-4</v>
      </c>
      <c r="N229" s="29">
        <f t="shared" si="42"/>
        <v>1.2064665534538488E-4</v>
      </c>
      <c r="O229" s="24">
        <f t="shared" si="43"/>
        <v>0.13457302189894385</v>
      </c>
      <c r="P229" s="20">
        <f t="shared" si="44"/>
        <v>19.574959053361049</v>
      </c>
      <c r="Q229" s="3">
        <f t="shared" si="45"/>
        <v>830</v>
      </c>
      <c r="R229" s="3">
        <f t="shared" si="46"/>
        <v>0</v>
      </c>
      <c r="S229" s="3" t="str">
        <f t="shared" si="47"/>
        <v/>
      </c>
      <c r="T229" s="18"/>
    </row>
    <row r="230" spans="1:20" x14ac:dyDescent="0.25">
      <c r="A230">
        <f t="shared" si="37"/>
        <v>229</v>
      </c>
      <c r="B230" s="23" t="s">
        <v>17</v>
      </c>
      <c r="C230" s="23">
        <f t="shared" si="38"/>
        <v>69</v>
      </c>
      <c r="D230" s="23">
        <f t="shared" si="39"/>
        <v>20</v>
      </c>
      <c r="E230" s="34" t="str">
        <f t="shared" si="40"/>
        <v>69_20</v>
      </c>
      <c r="F230" s="23" t="s">
        <v>1923</v>
      </c>
      <c r="G230" s="24">
        <f>AVERAGEIF('1. TipoContratoUC'!$C$3:$C$3832,'2. UnidadCompradora'!F230,'1. TipoContratoUC'!$S$3:$S$3832)</f>
        <v>38.234733369061111</v>
      </c>
      <c r="H230" s="24">
        <f>SUMPRODUCT(('1. TipoContratoUC'!$C$3:$C$3832='2. UnidadCompradora'!F230)*'1. TipoContratoUC'!$N$3:$N$3832*'1. TipoContratoUC'!$S$3:$S$3832)</f>
        <v>38.8284234175661</v>
      </c>
      <c r="I230" s="24">
        <f>SUMPRODUCT(('1. TipoContratoUC'!$C$3:$C$3832='2. UnidadCompradora'!F230)*'1. TipoContratoUC'!$P$3:$P$3832*'1. TipoContratoUC'!$S$3:$S$3832)</f>
        <v>38.672583354252218</v>
      </c>
      <c r="J230" s="24" t="e">
        <f>AVERAGEIF('1. TipoContratoUC'!$C$3:$C$3832,'2. UnidadCompradora'!F230,'1. TipoContratoUC'!#REF!)</f>
        <v>#REF!</v>
      </c>
      <c r="K230" s="24">
        <f t="shared" si="41"/>
        <v>39.248057580270931</v>
      </c>
      <c r="L230" s="25">
        <f>SUMIF('1. TipoContratoUC'!$C$3:$C$3832,'2. UnidadCompradora'!F230,'1. TipoContratoUC'!$O$3:$O$3832)</f>
        <v>398426055.56746697</v>
      </c>
      <c r="M230" s="28">
        <f t="shared" si="36"/>
        <v>9.3865050336068372E-4</v>
      </c>
      <c r="N230" s="29">
        <f t="shared" si="42"/>
        <v>1.760167294213782E-4</v>
      </c>
      <c r="O230" s="24">
        <f t="shared" si="43"/>
        <v>0.19637275641569563</v>
      </c>
      <c r="P230" s="20">
        <f t="shared" si="44"/>
        <v>19.722215168343315</v>
      </c>
      <c r="Q230" s="3">
        <f t="shared" si="45"/>
        <v>816</v>
      </c>
      <c r="R230" s="3">
        <f t="shared" si="46"/>
        <v>0</v>
      </c>
      <c r="S230" s="3" t="str">
        <f t="shared" si="47"/>
        <v/>
      </c>
      <c r="T230" s="18"/>
    </row>
    <row r="231" spans="1:20" x14ac:dyDescent="0.25">
      <c r="A231">
        <f t="shared" si="37"/>
        <v>230</v>
      </c>
      <c r="B231" s="23" t="s">
        <v>17</v>
      </c>
      <c r="C231" s="23">
        <f t="shared" si="38"/>
        <v>69</v>
      </c>
      <c r="D231" s="23">
        <f t="shared" si="39"/>
        <v>21</v>
      </c>
      <c r="E231" s="34" t="str">
        <f t="shared" si="40"/>
        <v>69_21</v>
      </c>
      <c r="F231" s="23" t="s">
        <v>1892</v>
      </c>
      <c r="G231" s="24">
        <f>AVERAGEIF('1. TipoContratoUC'!$C$3:$C$3832,'2. UnidadCompradora'!F231,'1. TipoContratoUC'!$S$3:$S$3832)</f>
        <v>44.732689212861324</v>
      </c>
      <c r="H231" s="24">
        <f>SUMPRODUCT(('1. TipoContratoUC'!$C$3:$C$3832='2. UnidadCompradora'!F231)*'1. TipoContratoUC'!$N$3:$N$3832*'1. TipoContratoUC'!$S$3:$S$3832)</f>
        <v>43.317152341993562</v>
      </c>
      <c r="I231" s="24">
        <f>SUMPRODUCT(('1. TipoContratoUC'!$C$3:$C$3832='2. UnidadCompradora'!F231)*'1. TipoContratoUC'!$P$3:$P$3832*'1. TipoContratoUC'!$S$3:$S$3832)</f>
        <v>44.766438712051091</v>
      </c>
      <c r="J231" s="24" t="e">
        <f>AVERAGEIF('1. TipoContratoUC'!$C$3:$C$3832,'2. UnidadCompradora'!F231,'1. TipoContratoUC'!#REF!)</f>
        <v>#REF!</v>
      </c>
      <c r="K231" s="24">
        <f t="shared" si="41"/>
        <v>47.674092300819773</v>
      </c>
      <c r="L231" s="25">
        <f>SUMIF('1. TipoContratoUC'!$C$3:$C$3832,'2. UnidadCompradora'!F231,'1. TipoContratoUC'!$O$3:$O$3832)</f>
        <v>146036385.85999998</v>
      </c>
      <c r="M231" s="28">
        <f t="shared" si="36"/>
        <v>3.440465932912669E-4</v>
      </c>
      <c r="N231" s="29">
        <f t="shared" si="42"/>
        <v>6.4515978953697973E-5</v>
      </c>
      <c r="O231" s="24">
        <f t="shared" si="43"/>
        <v>7.1924362724475749E-2</v>
      </c>
      <c r="P231" s="20">
        <f t="shared" si="44"/>
        <v>23.873008331772123</v>
      </c>
      <c r="Q231" s="3">
        <f t="shared" si="45"/>
        <v>485</v>
      </c>
      <c r="R231" s="3">
        <f t="shared" si="46"/>
        <v>1</v>
      </c>
      <c r="S231" s="3">
        <f t="shared" si="47"/>
        <v>485</v>
      </c>
      <c r="T231" s="18"/>
    </row>
    <row r="232" spans="1:20" x14ac:dyDescent="0.25">
      <c r="A232">
        <f t="shared" si="37"/>
        <v>231</v>
      </c>
      <c r="B232" s="23" t="s">
        <v>17</v>
      </c>
      <c r="C232" s="23">
        <f t="shared" si="38"/>
        <v>69</v>
      </c>
      <c r="D232" s="23">
        <f t="shared" si="39"/>
        <v>22</v>
      </c>
      <c r="E232" s="34" t="str">
        <f t="shared" si="40"/>
        <v>69_22</v>
      </c>
      <c r="F232" s="23" t="s">
        <v>1362</v>
      </c>
      <c r="G232" s="24">
        <f>AVERAGEIF('1. TipoContratoUC'!$C$3:$C$3832,'2. UnidadCompradora'!F232,'1. TipoContratoUC'!$S$3:$S$3832)</f>
        <v>45.800958264992445</v>
      </c>
      <c r="H232" s="24">
        <f>SUMPRODUCT(('1. TipoContratoUC'!$C$3:$C$3832='2. UnidadCompradora'!F232)*'1. TipoContratoUC'!$N$3:$N$3832*'1. TipoContratoUC'!$S$3:$S$3832)</f>
        <v>47.313609847811875</v>
      </c>
      <c r="I232" s="24">
        <f>SUMPRODUCT(('1. TipoContratoUC'!$C$3:$C$3832='2. UnidadCompradora'!F232)*'1. TipoContratoUC'!$P$3:$P$3832*'1. TipoContratoUC'!$S$3:$S$3832)</f>
        <v>47.528541665733925</v>
      </c>
      <c r="J232" s="24" t="e">
        <f>AVERAGEIF('1. TipoContratoUC'!$C$3:$C$3832,'2. UnidadCompradora'!F232,'1. TipoContratoUC'!#REF!)</f>
        <v>#REF!</v>
      </c>
      <c r="K232" s="24">
        <f t="shared" si="41"/>
        <v>51.493279666282376</v>
      </c>
      <c r="L232" s="25">
        <f>SUMIF('1. TipoContratoUC'!$C$3:$C$3832,'2. UnidadCompradora'!F232,'1. TipoContratoUC'!$O$3:$O$3832)</f>
        <v>30043143.19342906</v>
      </c>
      <c r="M232" s="28">
        <f t="shared" si="36"/>
        <v>7.0778532395138682E-5</v>
      </c>
      <c r="N232" s="29">
        <f t="shared" si="42"/>
        <v>1.3272464821392862E-5</v>
      </c>
      <c r="O232" s="24">
        <f t="shared" si="43"/>
        <v>1.4730370808634862E-2</v>
      </c>
      <c r="P232" s="20">
        <f t="shared" si="44"/>
        <v>25.754005018545506</v>
      </c>
      <c r="Q232" s="3">
        <f t="shared" si="45"/>
        <v>356</v>
      </c>
      <c r="R232" s="3">
        <f t="shared" si="46"/>
        <v>1</v>
      </c>
      <c r="S232" s="3">
        <f t="shared" si="47"/>
        <v>356</v>
      </c>
      <c r="T232" s="18"/>
    </row>
    <row r="233" spans="1:20" x14ac:dyDescent="0.25">
      <c r="A233">
        <f t="shared" si="37"/>
        <v>232</v>
      </c>
      <c r="B233" s="23" t="s">
        <v>17</v>
      </c>
      <c r="C233" s="23">
        <f t="shared" si="38"/>
        <v>69</v>
      </c>
      <c r="D233" s="23">
        <f t="shared" si="39"/>
        <v>23</v>
      </c>
      <c r="E233" s="34" t="str">
        <f t="shared" si="40"/>
        <v>69_23</v>
      </c>
      <c r="F233" s="23" t="s">
        <v>1490</v>
      </c>
      <c r="G233" s="24">
        <f>AVERAGEIF('1. TipoContratoUC'!$C$3:$C$3832,'2. UnidadCompradora'!F233,'1. TipoContratoUC'!$S$3:$S$3832)</f>
        <v>37.495754990263656</v>
      </c>
      <c r="H233" s="24">
        <f>SUMPRODUCT(('1. TipoContratoUC'!$C$3:$C$3832='2. UnidadCompradora'!F233)*'1. TipoContratoUC'!$N$3:$N$3832*'1. TipoContratoUC'!$S$3:$S$3832)</f>
        <v>36.263044147708719</v>
      </c>
      <c r="I233" s="24">
        <f>SUMPRODUCT(('1. TipoContratoUC'!$C$3:$C$3832='2. UnidadCompradora'!F233)*'1. TipoContratoUC'!$P$3:$P$3832*'1. TipoContratoUC'!$S$3:$S$3832)</f>
        <v>35.440366939053284</v>
      </c>
      <c r="J233" s="24" t="e">
        <f>AVERAGEIF('1. TipoContratoUC'!$C$3:$C$3832,'2. UnidadCompradora'!F233,'1. TipoContratoUC'!#REF!)</f>
        <v>#REF!</v>
      </c>
      <c r="K233" s="24">
        <f t="shared" si="41"/>
        <v>34.778839632073449</v>
      </c>
      <c r="L233" s="25">
        <f>SUMIF('1. TipoContratoUC'!$C$3:$C$3832,'2. UnidadCompradora'!F233,'1. TipoContratoUC'!$O$3:$O$3832)</f>
        <v>50925709.195999898</v>
      </c>
      <c r="M233" s="28">
        <f t="shared" si="36"/>
        <v>1.1997569411654782E-4</v>
      </c>
      <c r="N233" s="29">
        <f t="shared" si="42"/>
        <v>2.2497968320312918E-5</v>
      </c>
      <c r="O233" s="24">
        <f t="shared" si="43"/>
        <v>2.5027154342536894E-2</v>
      </c>
      <c r="P233" s="20">
        <f t="shared" si="44"/>
        <v>17.401933393207994</v>
      </c>
      <c r="Q233" s="3">
        <f t="shared" si="45"/>
        <v>1017</v>
      </c>
      <c r="R233" s="3">
        <f t="shared" si="46"/>
        <v>0</v>
      </c>
      <c r="S233" s="3" t="str">
        <f t="shared" si="47"/>
        <v/>
      </c>
      <c r="T233" s="18"/>
    </row>
    <row r="234" spans="1:20" x14ac:dyDescent="0.25">
      <c r="A234">
        <f t="shared" si="37"/>
        <v>233</v>
      </c>
      <c r="B234" s="23" t="s">
        <v>17</v>
      </c>
      <c r="C234" s="23">
        <f t="shared" si="38"/>
        <v>69</v>
      </c>
      <c r="D234" s="23">
        <f t="shared" si="39"/>
        <v>24</v>
      </c>
      <c r="E234" s="34" t="str">
        <f t="shared" si="40"/>
        <v>69_24</v>
      </c>
      <c r="F234" s="23" t="s">
        <v>642</v>
      </c>
      <c r="G234" s="24">
        <f>AVERAGEIF('1. TipoContratoUC'!$C$3:$C$3832,'2. UnidadCompradora'!F234,'1. TipoContratoUC'!$S$3:$S$3832)</f>
        <v>37.348180805805185</v>
      </c>
      <c r="H234" s="24">
        <f>SUMPRODUCT(('1. TipoContratoUC'!$C$3:$C$3832='2. UnidadCompradora'!F234)*'1. TipoContratoUC'!$N$3:$N$3832*'1. TipoContratoUC'!$S$3:$S$3832)</f>
        <v>36.988297506648394</v>
      </c>
      <c r="I234" s="24">
        <f>SUMPRODUCT(('1. TipoContratoUC'!$C$3:$C$3832='2. UnidadCompradora'!F234)*'1. TipoContratoUC'!$P$3:$P$3832*'1. TipoContratoUC'!$S$3:$S$3832)</f>
        <v>36.971263571589589</v>
      </c>
      <c r="J234" s="24" t="e">
        <f>AVERAGEIF('1. TipoContratoUC'!$C$3:$C$3832,'2. UnidadCompradora'!F234,'1. TipoContratoUC'!#REF!)</f>
        <v>#REF!</v>
      </c>
      <c r="K234" s="24">
        <f t="shared" si="41"/>
        <v>36.895625709513517</v>
      </c>
      <c r="L234" s="25">
        <f>SUMIF('1. TipoContratoUC'!$C$3:$C$3832,'2. UnidadCompradora'!F234,'1. TipoContratoUC'!$O$3:$O$3832)</f>
        <v>103407365.96044649</v>
      </c>
      <c r="M234" s="28">
        <f t="shared" si="36"/>
        <v>2.4361703948234736E-4</v>
      </c>
      <c r="N234" s="29">
        <f t="shared" si="42"/>
        <v>4.5683323417474716E-5</v>
      </c>
      <c r="O234" s="24">
        <f t="shared" si="43"/>
        <v>5.0904829487321529E-2</v>
      </c>
      <c r="P234" s="20">
        <f t="shared" si="44"/>
        <v>18.47326526950042</v>
      </c>
      <c r="Q234" s="3">
        <f t="shared" si="45"/>
        <v>920</v>
      </c>
      <c r="R234" s="3">
        <f t="shared" si="46"/>
        <v>0</v>
      </c>
      <c r="S234" s="3" t="str">
        <f t="shared" si="47"/>
        <v/>
      </c>
      <c r="T234" s="18"/>
    </row>
    <row r="235" spans="1:20" x14ac:dyDescent="0.25">
      <c r="A235">
        <f t="shared" si="37"/>
        <v>234</v>
      </c>
      <c r="B235" s="23" t="s">
        <v>17</v>
      </c>
      <c r="C235" s="23">
        <f t="shared" si="38"/>
        <v>69</v>
      </c>
      <c r="D235" s="23">
        <f t="shared" si="39"/>
        <v>25</v>
      </c>
      <c r="E235" s="34" t="str">
        <f t="shared" si="40"/>
        <v>69_25</v>
      </c>
      <c r="F235" s="23" t="s">
        <v>144</v>
      </c>
      <c r="G235" s="24">
        <f>AVERAGEIF('1. TipoContratoUC'!$C$3:$C$3832,'2. UnidadCompradora'!F235,'1. TipoContratoUC'!$S$3:$S$3832)</f>
        <v>55.880893071162404</v>
      </c>
      <c r="H235" s="24">
        <f>SUMPRODUCT(('1. TipoContratoUC'!$C$3:$C$3832='2. UnidadCompradora'!F235)*'1. TipoContratoUC'!$N$3:$N$3832*'1. TipoContratoUC'!$S$3:$S$3832)</f>
        <v>57.068218843586365</v>
      </c>
      <c r="I235" s="24">
        <f>SUMPRODUCT(('1. TipoContratoUC'!$C$3:$C$3832='2. UnidadCompradora'!F235)*'1. TipoContratoUC'!$P$3:$P$3832*'1. TipoContratoUC'!$S$3:$S$3832)</f>
        <v>56.782941818684947</v>
      </c>
      <c r="J235" s="24" t="e">
        <f>AVERAGEIF('1. TipoContratoUC'!$C$3:$C$3832,'2. UnidadCompradora'!F235,'1. TipoContratoUC'!#REF!)</f>
        <v>#REF!</v>
      </c>
      <c r="K235" s="24">
        <f t="shared" si="41"/>
        <v>64.289431269523533</v>
      </c>
      <c r="L235" s="25">
        <f>SUMIF('1. TipoContratoUC'!$C$3:$C$3832,'2. UnidadCompradora'!F235,'1. TipoContratoUC'!$O$3:$O$3832)</f>
        <v>528161851.26300704</v>
      </c>
      <c r="M235" s="28">
        <f t="shared" si="36"/>
        <v>1.2442945952363383E-3</v>
      </c>
      <c r="N235" s="29">
        <f t="shared" si="42"/>
        <v>2.3333143092774651E-4</v>
      </c>
      <c r="O235" s="24">
        <f t="shared" si="43"/>
        <v>0.26034293157094512</v>
      </c>
      <c r="P235" s="20">
        <f t="shared" si="44"/>
        <v>32.27488710054724</v>
      </c>
      <c r="Q235" s="3">
        <f t="shared" si="45"/>
        <v>78</v>
      </c>
      <c r="R235" s="3">
        <f t="shared" si="46"/>
        <v>1</v>
      </c>
      <c r="S235" s="3">
        <f t="shared" si="47"/>
        <v>78</v>
      </c>
      <c r="T235" s="18"/>
    </row>
    <row r="236" spans="1:20" x14ac:dyDescent="0.25">
      <c r="A236">
        <f t="shared" si="37"/>
        <v>235</v>
      </c>
      <c r="B236" s="23" t="s">
        <v>17</v>
      </c>
      <c r="C236" s="23">
        <f t="shared" si="38"/>
        <v>69</v>
      </c>
      <c r="D236" s="23">
        <f t="shared" si="39"/>
        <v>26</v>
      </c>
      <c r="E236" s="34" t="str">
        <f t="shared" si="40"/>
        <v>69_26</v>
      </c>
      <c r="F236" s="23" t="s">
        <v>2149</v>
      </c>
      <c r="G236" s="24">
        <f>AVERAGEIF('1. TipoContratoUC'!$C$3:$C$3832,'2. UnidadCompradora'!F236,'1. TipoContratoUC'!$S$3:$S$3832)</f>
        <v>55.727111887056225</v>
      </c>
      <c r="H236" s="24">
        <f>SUMPRODUCT(('1. TipoContratoUC'!$C$3:$C$3832='2. UnidadCompradora'!F236)*'1. TipoContratoUC'!$N$3:$N$3832*'1. TipoContratoUC'!$S$3:$S$3832)</f>
        <v>54.65449748791427</v>
      </c>
      <c r="I236" s="24">
        <f>SUMPRODUCT(('1. TipoContratoUC'!$C$3:$C$3832='2. UnidadCompradora'!F236)*'1. TipoContratoUC'!$P$3:$P$3832*'1. TipoContratoUC'!$S$3:$S$3832)</f>
        <v>54.560374503789348</v>
      </c>
      <c r="J236" s="24" t="e">
        <f>AVERAGEIF('1. TipoContratoUC'!$C$3:$C$3832,'2. UnidadCompradora'!F236,'1. TipoContratoUC'!#REF!)</f>
        <v>#REF!</v>
      </c>
      <c r="K236" s="24">
        <f t="shared" si="41"/>
        <v>61.216265225288481</v>
      </c>
      <c r="L236" s="25">
        <f>SUMIF('1. TipoContratoUC'!$C$3:$C$3832,'2. UnidadCompradora'!F236,'1. TipoContratoUC'!$O$3:$O$3832)</f>
        <v>37493731.700000003</v>
      </c>
      <c r="M236" s="28">
        <f t="shared" si="36"/>
        <v>8.8331346911913941E-5</v>
      </c>
      <c r="N236" s="29">
        <f t="shared" si="42"/>
        <v>1.6563987057114365E-5</v>
      </c>
      <c r="O236" s="24">
        <f t="shared" si="43"/>
        <v>1.8404109804259002E-2</v>
      </c>
      <c r="P236" s="20">
        <f t="shared" si="44"/>
        <v>30.61733466754637</v>
      </c>
      <c r="Q236" s="3">
        <f t="shared" si="45"/>
        <v>121</v>
      </c>
      <c r="R236" s="3">
        <f t="shared" si="46"/>
        <v>1</v>
      </c>
      <c r="S236" s="3">
        <f t="shared" si="47"/>
        <v>121</v>
      </c>
      <c r="T236" s="18"/>
    </row>
    <row r="237" spans="1:20" x14ac:dyDescent="0.25">
      <c r="A237">
        <f t="shared" si="37"/>
        <v>236</v>
      </c>
      <c r="B237" s="23" t="s">
        <v>17</v>
      </c>
      <c r="C237" s="23">
        <f t="shared" si="38"/>
        <v>69</v>
      </c>
      <c r="D237" s="23">
        <f t="shared" si="39"/>
        <v>27</v>
      </c>
      <c r="E237" s="34" t="str">
        <f t="shared" si="40"/>
        <v>69_27</v>
      </c>
      <c r="F237" s="23" t="s">
        <v>2151</v>
      </c>
      <c r="G237" s="24">
        <f>AVERAGEIF('1. TipoContratoUC'!$C$3:$C$3832,'2. UnidadCompradora'!F237,'1. TipoContratoUC'!$S$3:$S$3832)</f>
        <v>27.68298521458895</v>
      </c>
      <c r="H237" s="24">
        <f>SUMPRODUCT(('1. TipoContratoUC'!$C$3:$C$3832='2. UnidadCompradora'!F237)*'1. TipoContratoUC'!$N$3:$N$3832*'1. TipoContratoUC'!$S$3:$S$3832)</f>
        <v>27.225119350188095</v>
      </c>
      <c r="I237" s="24">
        <f>SUMPRODUCT(('1. TipoContratoUC'!$C$3:$C$3832='2. UnidadCompradora'!F237)*'1. TipoContratoUC'!$P$3:$P$3832*'1. TipoContratoUC'!$S$3:$S$3832)</f>
        <v>27.459861786682328</v>
      </c>
      <c r="J237" s="24" t="e">
        <f>AVERAGEIF('1. TipoContratoUC'!$C$3:$C$3832,'2. UnidadCompradora'!F237,'1. TipoContratoUC'!#REF!)</f>
        <v>#REF!</v>
      </c>
      <c r="K237" s="24">
        <f t="shared" si="41"/>
        <v>23.744115380645642</v>
      </c>
      <c r="L237" s="25">
        <f>SUMIF('1. TipoContratoUC'!$C$3:$C$3832,'2. UnidadCompradora'!F237,'1. TipoContratoUC'!$O$3:$O$3832)</f>
        <v>44597280.939999893</v>
      </c>
      <c r="M237" s="28">
        <f t="shared" si="36"/>
        <v>1.0506657287567931E-4</v>
      </c>
      <c r="N237" s="29">
        <f t="shared" si="42"/>
        <v>1.9702194227646091E-5</v>
      </c>
      <c r="O237" s="24">
        <f t="shared" si="43"/>
        <v>2.1906730547212167E-2</v>
      </c>
      <c r="P237" s="20">
        <f t="shared" si="44"/>
        <v>11.883011055596427</v>
      </c>
      <c r="Q237" s="3">
        <f t="shared" si="45"/>
        <v>1356</v>
      </c>
      <c r="R237" s="3">
        <f t="shared" si="46"/>
        <v>0</v>
      </c>
      <c r="S237" s="3" t="str">
        <f t="shared" si="47"/>
        <v/>
      </c>
      <c r="T237" s="18"/>
    </row>
    <row r="238" spans="1:20" x14ac:dyDescent="0.25">
      <c r="A238">
        <f t="shared" si="37"/>
        <v>237</v>
      </c>
      <c r="B238" s="23" t="s">
        <v>17</v>
      </c>
      <c r="C238" s="23">
        <f t="shared" si="38"/>
        <v>69</v>
      </c>
      <c r="D238" s="23">
        <f t="shared" si="39"/>
        <v>28</v>
      </c>
      <c r="E238" s="34" t="str">
        <f t="shared" si="40"/>
        <v>69_28</v>
      </c>
      <c r="F238" s="23" t="s">
        <v>1687</v>
      </c>
      <c r="G238" s="24">
        <f>AVERAGEIF('1. TipoContratoUC'!$C$3:$C$3832,'2. UnidadCompradora'!F238,'1. TipoContratoUC'!$S$3:$S$3832)</f>
        <v>21.224013679785116</v>
      </c>
      <c r="H238" s="24">
        <f>SUMPRODUCT(('1. TipoContratoUC'!$C$3:$C$3832='2. UnidadCompradora'!F238)*'1. TipoContratoUC'!$N$3:$N$3832*'1. TipoContratoUC'!$S$3:$S$3832)</f>
        <v>18.79009703253287</v>
      </c>
      <c r="I238" s="24">
        <f>SUMPRODUCT(('1. TipoContratoUC'!$C$3:$C$3832='2. UnidadCompradora'!F238)*'1. TipoContratoUC'!$P$3:$P$3832*'1. TipoContratoUC'!$S$3:$S$3832)</f>
        <v>18.409213158657646</v>
      </c>
      <c r="J238" s="24" t="e">
        <f>AVERAGEIF('1. TipoContratoUC'!$C$3:$C$3832,'2. UnidadCompradora'!F238,'1. TipoContratoUC'!#REF!)</f>
        <v>#REF!</v>
      </c>
      <c r="K238" s="24">
        <f t="shared" si="41"/>
        <v>11.229693047725435</v>
      </c>
      <c r="L238" s="25">
        <f>SUMIF('1. TipoContratoUC'!$C$3:$C$3832,'2. UnidadCompradora'!F238,'1. TipoContratoUC'!$O$3:$O$3832)</f>
        <v>10605766.319999998</v>
      </c>
      <c r="M238" s="28">
        <f t="shared" si="36"/>
        <v>2.4986086516392623E-5</v>
      </c>
      <c r="N238" s="29">
        <f t="shared" si="42"/>
        <v>4.685417217493435E-6</v>
      </c>
      <c r="O238" s="24">
        <f t="shared" si="43"/>
        <v>5.1461816765170391E-3</v>
      </c>
      <c r="P238" s="20">
        <f t="shared" si="44"/>
        <v>5.6174196147009763</v>
      </c>
      <c r="Q238" s="3">
        <f t="shared" si="45"/>
        <v>1509</v>
      </c>
      <c r="R238" s="3">
        <f t="shared" si="46"/>
        <v>0</v>
      </c>
      <c r="S238" s="3" t="str">
        <f t="shared" si="47"/>
        <v/>
      </c>
      <c r="T238" s="18"/>
    </row>
    <row r="239" spans="1:20" x14ac:dyDescent="0.25">
      <c r="A239">
        <f t="shared" si="37"/>
        <v>238</v>
      </c>
      <c r="B239" s="23" t="s">
        <v>17</v>
      </c>
      <c r="C239" s="23">
        <f t="shared" si="38"/>
        <v>69</v>
      </c>
      <c r="D239" s="23">
        <f t="shared" si="39"/>
        <v>29</v>
      </c>
      <c r="E239" s="34" t="str">
        <f t="shared" si="40"/>
        <v>69_29</v>
      </c>
      <c r="F239" s="23" t="s">
        <v>508</v>
      </c>
      <c r="G239" s="24">
        <f>AVERAGEIF('1. TipoContratoUC'!$C$3:$C$3832,'2. UnidadCompradora'!F239,'1. TipoContratoUC'!$S$3:$S$3832)</f>
        <v>42.518856574709055</v>
      </c>
      <c r="H239" s="24">
        <f>SUMPRODUCT(('1. TipoContratoUC'!$C$3:$C$3832='2. UnidadCompradora'!F239)*'1. TipoContratoUC'!$N$3:$N$3832*'1. TipoContratoUC'!$S$3:$S$3832)</f>
        <v>40.892111816575323</v>
      </c>
      <c r="I239" s="24">
        <f>SUMPRODUCT(('1. TipoContratoUC'!$C$3:$C$3832='2. UnidadCompradora'!F239)*'1. TipoContratoUC'!$P$3:$P$3832*'1. TipoContratoUC'!$S$3:$S$3832)</f>
        <v>41.077706894216718</v>
      </c>
      <c r="J239" s="24" t="e">
        <f>AVERAGEIF('1. TipoContratoUC'!$C$3:$C$3832,'2. UnidadCompradora'!F239,'1. TipoContratoUC'!#REF!)</f>
        <v>#REF!</v>
      </c>
      <c r="K239" s="24">
        <f t="shared" si="41"/>
        <v>42.573645941834911</v>
      </c>
      <c r="L239" s="25">
        <f>SUMIF('1. TipoContratoUC'!$C$3:$C$3832,'2. UnidadCompradora'!F239,'1. TipoContratoUC'!$O$3:$O$3832)</f>
        <v>344875831.47129798</v>
      </c>
      <c r="M239" s="28">
        <f t="shared" si="36"/>
        <v>8.124917240826681E-4</v>
      </c>
      <c r="N239" s="29">
        <f t="shared" si="42"/>
        <v>1.5235930246980815E-4</v>
      </c>
      <c r="O239" s="24">
        <f t="shared" si="43"/>
        <v>0.16996819168728461</v>
      </c>
      <c r="P239" s="20">
        <f t="shared" si="44"/>
        <v>21.371807066761097</v>
      </c>
      <c r="Q239" s="3">
        <f t="shared" si="45"/>
        <v>666</v>
      </c>
      <c r="R239" s="3">
        <f t="shared" si="46"/>
        <v>0</v>
      </c>
      <c r="S239" s="3" t="str">
        <f t="shared" si="47"/>
        <v/>
      </c>
      <c r="T239" s="18"/>
    </row>
    <row r="240" spans="1:20" x14ac:dyDescent="0.25">
      <c r="A240">
        <f t="shared" si="37"/>
        <v>239</v>
      </c>
      <c r="B240" s="23" t="s">
        <v>17</v>
      </c>
      <c r="C240" s="23">
        <f t="shared" si="38"/>
        <v>69</v>
      </c>
      <c r="D240" s="23">
        <f t="shared" si="39"/>
        <v>30</v>
      </c>
      <c r="E240" s="34" t="str">
        <f t="shared" si="40"/>
        <v>69_30</v>
      </c>
      <c r="F240" s="23" t="s">
        <v>1602</v>
      </c>
      <c r="G240" s="24">
        <f>AVERAGEIF('1. TipoContratoUC'!$C$3:$C$3832,'2. UnidadCompradora'!F240,'1. TipoContratoUC'!$S$3:$S$3832)</f>
        <v>48.754841460157621</v>
      </c>
      <c r="H240" s="24">
        <f>SUMPRODUCT(('1. TipoContratoUC'!$C$3:$C$3832='2. UnidadCompradora'!F240)*'1. TipoContratoUC'!$N$3:$N$3832*'1. TipoContratoUC'!$S$3:$S$3832)</f>
        <v>47.294024556942404</v>
      </c>
      <c r="I240" s="24">
        <f>SUMPRODUCT(('1. TipoContratoUC'!$C$3:$C$3832='2. UnidadCompradora'!F240)*'1. TipoContratoUC'!$P$3:$P$3832*'1. TipoContratoUC'!$S$3:$S$3832)</f>
        <v>47.358596582248254</v>
      </c>
      <c r="J240" s="24" t="e">
        <f>AVERAGEIF('1. TipoContratoUC'!$C$3:$C$3832,'2. UnidadCompradora'!F240,'1. TipoContratoUC'!#REF!)</f>
        <v>#REF!</v>
      </c>
      <c r="K240" s="24">
        <f t="shared" si="41"/>
        <v>51.258294900488053</v>
      </c>
      <c r="L240" s="25">
        <f>SUMIF('1. TipoContratoUC'!$C$3:$C$3832,'2. UnidadCompradora'!F240,'1. TipoContratoUC'!$O$3:$O$3832)</f>
        <v>110363189.45</v>
      </c>
      <c r="M240" s="28">
        <f t="shared" si="36"/>
        <v>2.6000423888490219E-4</v>
      </c>
      <c r="N240" s="29">
        <f t="shared" si="42"/>
        <v>4.8756268281283411E-5</v>
      </c>
      <c r="O240" s="24">
        <f t="shared" si="43"/>
        <v>5.4334609561434356E-2</v>
      </c>
      <c r="P240" s="20">
        <f t="shared" si="44"/>
        <v>25.656314755024745</v>
      </c>
      <c r="Q240" s="3">
        <f t="shared" si="45"/>
        <v>362</v>
      </c>
      <c r="R240" s="3">
        <f t="shared" si="46"/>
        <v>1</v>
      </c>
      <c r="S240" s="3">
        <f t="shared" si="47"/>
        <v>362</v>
      </c>
      <c r="T240" s="18"/>
    </row>
    <row r="241" spans="1:20" x14ac:dyDescent="0.25">
      <c r="A241">
        <f t="shared" si="37"/>
        <v>240</v>
      </c>
      <c r="B241" s="23" t="s">
        <v>17</v>
      </c>
      <c r="C241" s="23">
        <f t="shared" si="38"/>
        <v>69</v>
      </c>
      <c r="D241" s="23">
        <f t="shared" si="39"/>
        <v>31</v>
      </c>
      <c r="E241" s="34" t="str">
        <f t="shared" si="40"/>
        <v>69_31</v>
      </c>
      <c r="F241" s="23" t="s">
        <v>2265</v>
      </c>
      <c r="G241" s="24">
        <f>AVERAGEIF('1. TipoContratoUC'!$C$3:$C$3832,'2. UnidadCompradora'!F241,'1. TipoContratoUC'!$S$3:$S$3832)</f>
        <v>34.517139594816079</v>
      </c>
      <c r="H241" s="24">
        <f>SUMPRODUCT(('1. TipoContratoUC'!$C$3:$C$3832='2. UnidadCompradora'!F241)*'1. TipoContratoUC'!$N$3:$N$3832*'1. TipoContratoUC'!$S$3:$S$3832)</f>
        <v>33.271176817817256</v>
      </c>
      <c r="I241" s="24">
        <f>SUMPRODUCT(('1. TipoContratoUC'!$C$3:$C$3832='2. UnidadCompradora'!F241)*'1. TipoContratoUC'!$P$3:$P$3832*'1. TipoContratoUC'!$S$3:$S$3832)</f>
        <v>34.048665413084464</v>
      </c>
      <c r="J241" s="24" t="e">
        <f>AVERAGEIF('1. TipoContratoUC'!$C$3:$C$3832,'2. UnidadCompradora'!F241,'1. TipoContratoUC'!#REF!)</f>
        <v>#REF!</v>
      </c>
      <c r="K241" s="24">
        <f t="shared" si="41"/>
        <v>32.854520019950307</v>
      </c>
      <c r="L241" s="25">
        <f>SUMIF('1. TipoContratoUC'!$C$3:$C$3832,'2. UnidadCompradora'!F241,'1. TipoContratoUC'!$O$3:$O$3832)</f>
        <v>179856070.3129999</v>
      </c>
      <c r="M241" s="28">
        <f t="shared" si="36"/>
        <v>4.2372226558156062E-4</v>
      </c>
      <c r="N241" s="29">
        <f t="shared" si="42"/>
        <v>7.9456844803953754E-5</v>
      </c>
      <c r="O241" s="24">
        <f t="shared" si="43"/>
        <v>8.8600185511509735E-2</v>
      </c>
      <c r="P241" s="20">
        <f t="shared" si="44"/>
        <v>16.471560102730908</v>
      </c>
      <c r="Q241" s="3">
        <f t="shared" si="45"/>
        <v>1088</v>
      </c>
      <c r="R241" s="3">
        <f t="shared" si="46"/>
        <v>0</v>
      </c>
      <c r="S241" s="3" t="str">
        <f t="shared" si="47"/>
        <v/>
      </c>
      <c r="T241" s="18"/>
    </row>
    <row r="242" spans="1:20" x14ac:dyDescent="0.25">
      <c r="A242">
        <f t="shared" si="37"/>
        <v>241</v>
      </c>
      <c r="B242" s="23" t="s">
        <v>17</v>
      </c>
      <c r="C242" s="23">
        <f t="shared" si="38"/>
        <v>69</v>
      </c>
      <c r="D242" s="23">
        <f t="shared" si="39"/>
        <v>32</v>
      </c>
      <c r="E242" s="34" t="str">
        <f t="shared" si="40"/>
        <v>69_32</v>
      </c>
      <c r="F242" s="23" t="s">
        <v>1220</v>
      </c>
      <c r="G242" s="24">
        <f>AVERAGEIF('1. TipoContratoUC'!$C$3:$C$3832,'2. UnidadCompradora'!F242,'1. TipoContratoUC'!$S$3:$S$3832)</f>
        <v>24.466720694566547</v>
      </c>
      <c r="H242" s="24">
        <f>SUMPRODUCT(('1. TipoContratoUC'!$C$3:$C$3832='2. UnidadCompradora'!F242)*'1. TipoContratoUC'!$N$3:$N$3832*'1. TipoContratoUC'!$S$3:$S$3832)</f>
        <v>21.391837858483363</v>
      </c>
      <c r="I242" s="24">
        <f>SUMPRODUCT(('1. TipoContratoUC'!$C$3:$C$3832='2. UnidadCompradora'!F242)*'1. TipoContratoUC'!$P$3:$P$3832*'1. TipoContratoUC'!$S$3:$S$3832)</f>
        <v>25.188773999462029</v>
      </c>
      <c r="J242" s="24" t="e">
        <f>AVERAGEIF('1. TipoContratoUC'!$C$3:$C$3832,'2. UnidadCompradora'!F242,'1. TipoContratoUC'!#REF!)</f>
        <v>#REF!</v>
      </c>
      <c r="K242" s="24">
        <f t="shared" si="41"/>
        <v>20.603859594291567</v>
      </c>
      <c r="L242" s="25">
        <f>SUMIF('1. TipoContratoUC'!$C$3:$C$3832,'2. UnidadCompradora'!F242,'1. TipoContratoUC'!$O$3:$O$3832)</f>
        <v>79797654.140000001</v>
      </c>
      <c r="M242" s="28">
        <f t="shared" si="36"/>
        <v>1.8799500479162133E-4</v>
      </c>
      <c r="N242" s="29">
        <f t="shared" si="42"/>
        <v>3.5253020983319414E-5</v>
      </c>
      <c r="O242" s="24">
        <f t="shared" si="43"/>
        <v>3.9263343863235996E-2</v>
      </c>
      <c r="P242" s="20">
        <f t="shared" si="44"/>
        <v>10.321561469077402</v>
      </c>
      <c r="Q242" s="3">
        <f t="shared" si="45"/>
        <v>1421</v>
      </c>
      <c r="R242" s="3">
        <f t="shared" si="46"/>
        <v>0</v>
      </c>
      <c r="S242" s="3" t="str">
        <f t="shared" si="47"/>
        <v/>
      </c>
      <c r="T242" s="18"/>
    </row>
    <row r="243" spans="1:20" x14ac:dyDescent="0.25">
      <c r="A243">
        <f t="shared" si="37"/>
        <v>242</v>
      </c>
      <c r="B243" s="23" t="s">
        <v>17</v>
      </c>
      <c r="C243" s="23">
        <f t="shared" si="38"/>
        <v>69</v>
      </c>
      <c r="D243" s="23">
        <f t="shared" si="39"/>
        <v>33</v>
      </c>
      <c r="E243" s="34" t="str">
        <f t="shared" si="40"/>
        <v>69_33</v>
      </c>
      <c r="F243" s="23" t="s">
        <v>582</v>
      </c>
      <c r="G243" s="24">
        <f>AVERAGEIF('1. TipoContratoUC'!$C$3:$C$3832,'2. UnidadCompradora'!F243,'1. TipoContratoUC'!$S$3:$S$3832)</f>
        <v>13.271258794598262</v>
      </c>
      <c r="H243" s="24">
        <f>SUMPRODUCT(('1. TipoContratoUC'!$C$3:$C$3832='2. UnidadCompradora'!F243)*'1. TipoContratoUC'!$N$3:$N$3832*'1. TipoContratoUC'!$S$3:$S$3832)</f>
        <v>12.49195788257647</v>
      </c>
      <c r="I243" s="24">
        <f>SUMPRODUCT(('1. TipoContratoUC'!$C$3:$C$3832='2. UnidadCompradora'!F243)*'1. TipoContratoUC'!$P$3:$P$3832*'1. TipoContratoUC'!$S$3:$S$3832)</f>
        <v>12.825863674371931</v>
      </c>
      <c r="J243" s="24" t="e">
        <f>AVERAGEIF('1. TipoContratoUC'!$C$3:$C$3832,'2. UnidadCompradora'!F243,'1. TipoContratoUC'!#REF!)</f>
        <v>#REF!</v>
      </c>
      <c r="K243" s="24">
        <f t="shared" si="41"/>
        <v>3.5095399017631861</v>
      </c>
      <c r="L243" s="25">
        <f>SUMIF('1. TipoContratoUC'!$C$3:$C$3832,'2. UnidadCompradora'!F243,'1. TipoContratoUC'!$O$3:$O$3832)</f>
        <v>25190868.25</v>
      </c>
      <c r="M243" s="28">
        <f t="shared" si="36"/>
        <v>5.9347075404688732E-5</v>
      </c>
      <c r="N243" s="29">
        <f t="shared" si="42"/>
        <v>1.1128825985877344E-5</v>
      </c>
      <c r="O243" s="24">
        <f t="shared" si="43"/>
        <v>1.233780924635775E-2</v>
      </c>
      <c r="P243" s="20">
        <f t="shared" si="44"/>
        <v>1.760938855504772</v>
      </c>
      <c r="Q243" s="3">
        <f t="shared" si="45"/>
        <v>1530</v>
      </c>
      <c r="R243" s="3">
        <f t="shared" si="46"/>
        <v>0</v>
      </c>
      <c r="S243" s="3" t="str">
        <f t="shared" si="47"/>
        <v/>
      </c>
      <c r="T243" s="18"/>
    </row>
    <row r="244" spans="1:20" x14ac:dyDescent="0.25">
      <c r="A244">
        <f t="shared" si="37"/>
        <v>243</v>
      </c>
      <c r="B244" s="23" t="s">
        <v>17</v>
      </c>
      <c r="C244" s="23">
        <f t="shared" si="38"/>
        <v>69</v>
      </c>
      <c r="D244" s="23">
        <f t="shared" si="39"/>
        <v>34</v>
      </c>
      <c r="E244" s="34" t="str">
        <f t="shared" si="40"/>
        <v>69_34</v>
      </c>
      <c r="F244" s="23" t="s">
        <v>792</v>
      </c>
      <c r="G244" s="24">
        <f>AVERAGEIF('1. TipoContratoUC'!$C$3:$C$3832,'2. UnidadCompradora'!F244,'1. TipoContratoUC'!$S$3:$S$3832)</f>
        <v>39.943663963984683</v>
      </c>
      <c r="H244" s="24">
        <f>SUMPRODUCT(('1. TipoContratoUC'!$C$3:$C$3832='2. UnidadCompradora'!F244)*'1. TipoContratoUC'!$N$3:$N$3832*'1. TipoContratoUC'!$S$3:$S$3832)</f>
        <v>39.841827129272772</v>
      </c>
      <c r="I244" s="24">
        <f>SUMPRODUCT(('1. TipoContratoUC'!$C$3:$C$3832='2. UnidadCompradora'!F244)*'1. TipoContratoUC'!$P$3:$P$3832*'1. TipoContratoUC'!$S$3:$S$3832)</f>
        <v>39.868607737066796</v>
      </c>
      <c r="J244" s="24" t="e">
        <f>AVERAGEIF('1. TipoContratoUC'!$C$3:$C$3832,'2. UnidadCompradora'!F244,'1. TipoContratoUC'!#REF!)</f>
        <v>#REF!</v>
      </c>
      <c r="K244" s="24">
        <f t="shared" si="41"/>
        <v>40.901812450465087</v>
      </c>
      <c r="L244" s="25">
        <f>SUMIF('1. TipoContratoUC'!$C$3:$C$3832,'2. UnidadCompradora'!F244,'1. TipoContratoUC'!$O$3:$O$3832)</f>
        <v>21674528.618000001</v>
      </c>
      <c r="M244" s="28">
        <f t="shared" si="36"/>
        <v>5.1062943582880667E-5</v>
      </c>
      <c r="N244" s="29">
        <f t="shared" si="42"/>
        <v>9.5753768755326862E-6</v>
      </c>
      <c r="O244" s="24">
        <f t="shared" si="43"/>
        <v>1.0603971172151385E-2</v>
      </c>
      <c r="P244" s="20">
        <f t="shared" si="44"/>
        <v>20.45620821081862</v>
      </c>
      <c r="Q244" s="3">
        <f t="shared" si="45"/>
        <v>749</v>
      </c>
      <c r="R244" s="3">
        <f t="shared" si="46"/>
        <v>0</v>
      </c>
      <c r="S244" s="3" t="str">
        <f t="shared" si="47"/>
        <v/>
      </c>
      <c r="T244" s="18"/>
    </row>
    <row r="245" spans="1:20" x14ac:dyDescent="0.25">
      <c r="A245">
        <f t="shared" si="37"/>
        <v>244</v>
      </c>
      <c r="B245" s="23" t="s">
        <v>17</v>
      </c>
      <c r="C245" s="23">
        <f t="shared" si="38"/>
        <v>69</v>
      </c>
      <c r="D245" s="23">
        <f t="shared" si="39"/>
        <v>35</v>
      </c>
      <c r="E245" s="34" t="str">
        <f t="shared" si="40"/>
        <v>69_35</v>
      </c>
      <c r="F245" s="23" t="s">
        <v>506</v>
      </c>
      <c r="G245" s="24">
        <f>AVERAGEIF('1. TipoContratoUC'!$C$3:$C$3832,'2. UnidadCompradora'!F245,'1. TipoContratoUC'!$S$3:$S$3832)</f>
        <v>38.554377465316989</v>
      </c>
      <c r="H245" s="24">
        <f>SUMPRODUCT(('1. TipoContratoUC'!$C$3:$C$3832='2. UnidadCompradora'!F245)*'1. TipoContratoUC'!$N$3:$N$3832*'1. TipoContratoUC'!$S$3:$S$3832)</f>
        <v>40.784446661087898</v>
      </c>
      <c r="I245" s="24">
        <f>SUMPRODUCT(('1. TipoContratoUC'!$C$3:$C$3832='2. UnidadCompradora'!F245)*'1. TipoContratoUC'!$P$3:$P$3832*'1. TipoContratoUC'!$S$3:$S$3832)</f>
        <v>38.596304021604844</v>
      </c>
      <c r="J245" s="24" t="e">
        <f>AVERAGEIF('1. TipoContratoUC'!$C$3:$C$3832,'2. UnidadCompradora'!F245,'1. TipoContratoUC'!#REF!)</f>
        <v>#REF!</v>
      </c>
      <c r="K245" s="24">
        <f t="shared" si="41"/>
        <v>39.142585384491866</v>
      </c>
      <c r="L245" s="25">
        <f>SUMIF('1. TipoContratoUC'!$C$3:$C$3832,'2. UnidadCompradora'!F245,'1. TipoContratoUC'!$O$3:$O$3832)</f>
        <v>44937914.219999999</v>
      </c>
      <c r="M245" s="28">
        <f t="shared" si="36"/>
        <v>1.0586906958809464E-4</v>
      </c>
      <c r="N245" s="29">
        <f t="shared" si="42"/>
        <v>1.9852679255017859E-5</v>
      </c>
      <c r="O245" s="24">
        <f t="shared" si="43"/>
        <v>2.2074690133604583E-2</v>
      </c>
      <c r="P245" s="20">
        <f t="shared" si="44"/>
        <v>19.582330037312737</v>
      </c>
      <c r="Q245" s="3">
        <f t="shared" si="45"/>
        <v>829</v>
      </c>
      <c r="R245" s="3">
        <f t="shared" si="46"/>
        <v>0</v>
      </c>
      <c r="S245" s="3" t="str">
        <f t="shared" si="47"/>
        <v/>
      </c>
      <c r="T245" s="18"/>
    </row>
    <row r="246" spans="1:20" x14ac:dyDescent="0.25">
      <c r="A246">
        <f t="shared" si="37"/>
        <v>245</v>
      </c>
      <c r="B246" s="23" t="s">
        <v>17</v>
      </c>
      <c r="C246" s="23">
        <f t="shared" si="38"/>
        <v>69</v>
      </c>
      <c r="D246" s="23">
        <f t="shared" si="39"/>
        <v>36</v>
      </c>
      <c r="E246" s="34" t="str">
        <f t="shared" si="40"/>
        <v>69_36</v>
      </c>
      <c r="F246" s="23" t="s">
        <v>71</v>
      </c>
      <c r="G246" s="24">
        <f>AVERAGEIF('1. TipoContratoUC'!$C$3:$C$3832,'2. UnidadCompradora'!F246,'1. TipoContratoUC'!$S$3:$S$3832)</f>
        <v>42.804655549478049</v>
      </c>
      <c r="H246" s="24">
        <f>SUMPRODUCT(('1. TipoContratoUC'!$C$3:$C$3832='2. UnidadCompradora'!F246)*'1. TipoContratoUC'!$N$3:$N$3832*'1. TipoContratoUC'!$S$3:$S$3832)</f>
        <v>42.799576468205196</v>
      </c>
      <c r="I246" s="24">
        <f>SUMPRODUCT(('1. TipoContratoUC'!$C$3:$C$3832='2. UnidadCompradora'!F246)*'1. TipoContratoUC'!$P$3:$P$3832*'1. TipoContratoUC'!$S$3:$S$3832)</f>
        <v>42.792003785393831</v>
      </c>
      <c r="J246" s="24" t="e">
        <f>AVERAGEIF('1. TipoContratoUC'!$C$3:$C$3832,'2. UnidadCompradora'!F246,'1. TipoContratoUC'!#REF!)</f>
        <v>#REF!</v>
      </c>
      <c r="K246" s="24">
        <f t="shared" si="41"/>
        <v>44.94402139026117</v>
      </c>
      <c r="L246" s="25">
        <f>SUMIF('1. TipoContratoUC'!$C$3:$C$3832,'2. UnidadCompradora'!F246,'1. TipoContratoUC'!$O$3:$O$3832)</f>
        <v>100611364.23</v>
      </c>
      <c r="M246" s="28">
        <f t="shared" si="36"/>
        <v>2.3702994911762966E-4</v>
      </c>
      <c r="N246" s="29">
        <f t="shared" si="42"/>
        <v>4.4448105305675372E-5</v>
      </c>
      <c r="O246" s="24">
        <f t="shared" si="43"/>
        <v>4.9526175897754099E-2</v>
      </c>
      <c r="P246" s="20">
        <f t="shared" si="44"/>
        <v>22.496773783079462</v>
      </c>
      <c r="Q246" s="3">
        <f t="shared" si="45"/>
        <v>583</v>
      </c>
      <c r="R246" s="3">
        <f t="shared" si="46"/>
        <v>0</v>
      </c>
      <c r="S246" s="3" t="str">
        <f t="shared" si="47"/>
        <v/>
      </c>
      <c r="T246" s="18"/>
    </row>
    <row r="247" spans="1:20" x14ac:dyDescent="0.25">
      <c r="A247">
        <f t="shared" si="37"/>
        <v>246</v>
      </c>
      <c r="B247" s="23" t="s">
        <v>17</v>
      </c>
      <c r="C247" s="23">
        <f t="shared" si="38"/>
        <v>69</v>
      </c>
      <c r="D247" s="23">
        <f t="shared" si="39"/>
        <v>37</v>
      </c>
      <c r="E247" s="34" t="str">
        <f t="shared" si="40"/>
        <v>69_37</v>
      </c>
      <c r="F247" s="23" t="s">
        <v>1339</v>
      </c>
      <c r="G247" s="24">
        <f>AVERAGEIF('1. TipoContratoUC'!$C$3:$C$3832,'2. UnidadCompradora'!F247,'1. TipoContratoUC'!$S$3:$S$3832)</f>
        <v>32.669317127968434</v>
      </c>
      <c r="H247" s="24">
        <f>SUMPRODUCT(('1. TipoContratoUC'!$C$3:$C$3832='2. UnidadCompradora'!F247)*'1. TipoContratoUC'!$N$3:$N$3832*'1. TipoContratoUC'!$S$3:$S$3832)</f>
        <v>36.393957030414654</v>
      </c>
      <c r="I247" s="24">
        <f>SUMPRODUCT(('1. TipoContratoUC'!$C$3:$C$3832='2. UnidadCompradora'!F247)*'1. TipoContratoUC'!$P$3:$P$3832*'1. TipoContratoUC'!$S$3:$S$3832)</f>
        <v>37.202420545476699</v>
      </c>
      <c r="J247" s="24" t="e">
        <f>AVERAGEIF('1. TipoContratoUC'!$C$3:$C$3832,'2. UnidadCompradora'!F247,'1. TipoContratoUC'!#REF!)</f>
        <v>#REF!</v>
      </c>
      <c r="K247" s="24">
        <f t="shared" si="41"/>
        <v>37.215248768071525</v>
      </c>
      <c r="L247" s="25">
        <f>SUMIF('1. TipoContratoUC'!$C$3:$C$3832,'2. UnidadCompradora'!F247,'1. TipoContratoUC'!$O$3:$O$3832)</f>
        <v>21216958.359999899</v>
      </c>
      <c r="M247" s="28">
        <f t="shared" si="36"/>
        <v>4.9984955466910311E-5</v>
      </c>
      <c r="N247" s="29">
        <f t="shared" si="42"/>
        <v>9.37323141047528E-6</v>
      </c>
      <c r="O247" s="24">
        <f t="shared" si="43"/>
        <v>1.0378352256468383E-2</v>
      </c>
      <c r="P247" s="20">
        <f t="shared" si="44"/>
        <v>18.612813560163996</v>
      </c>
      <c r="Q247" s="3">
        <f t="shared" si="45"/>
        <v>910</v>
      </c>
      <c r="R247" s="3">
        <f t="shared" si="46"/>
        <v>0</v>
      </c>
      <c r="S247" s="3" t="str">
        <f t="shared" si="47"/>
        <v/>
      </c>
      <c r="T247" s="18"/>
    </row>
    <row r="248" spans="1:20" x14ac:dyDescent="0.25">
      <c r="A248">
        <f t="shared" si="37"/>
        <v>247</v>
      </c>
      <c r="B248" s="23" t="s">
        <v>17</v>
      </c>
      <c r="C248" s="23">
        <f t="shared" si="38"/>
        <v>69</v>
      </c>
      <c r="D248" s="23">
        <f t="shared" si="39"/>
        <v>38</v>
      </c>
      <c r="E248" s="34" t="str">
        <f t="shared" si="40"/>
        <v>69_38</v>
      </c>
      <c r="F248" s="23" t="s">
        <v>1385</v>
      </c>
      <c r="G248" s="24">
        <f>AVERAGEIF('1. TipoContratoUC'!$C$3:$C$3832,'2. UnidadCompradora'!F248,'1. TipoContratoUC'!$S$3:$S$3832)</f>
        <v>40.996575521333497</v>
      </c>
      <c r="H248" s="24">
        <f>SUMPRODUCT(('1. TipoContratoUC'!$C$3:$C$3832='2. UnidadCompradora'!F248)*'1. TipoContratoUC'!$N$3:$N$3832*'1. TipoContratoUC'!$S$3:$S$3832)</f>
        <v>42.084062181688324</v>
      </c>
      <c r="I248" s="24">
        <f>SUMPRODUCT(('1. TipoContratoUC'!$C$3:$C$3832='2. UnidadCompradora'!F248)*'1. TipoContratoUC'!$P$3:$P$3832*'1. TipoContratoUC'!$S$3:$S$3832)</f>
        <v>42.548717709446706</v>
      </c>
      <c r="J248" s="24" t="e">
        <f>AVERAGEIF('1. TipoContratoUC'!$C$3:$C$3832,'2. UnidadCompradora'!F248,'1. TipoContratoUC'!#REF!)</f>
        <v>#REF!</v>
      </c>
      <c r="K248" s="24">
        <f t="shared" si="41"/>
        <v>44.607627301036018</v>
      </c>
      <c r="L248" s="25">
        <f>SUMIF('1. TipoContratoUC'!$C$3:$C$3832,'2. UnidadCompradora'!F248,'1. TipoContratoUC'!$O$3:$O$3832)</f>
        <v>139641681.15058818</v>
      </c>
      <c r="M248" s="28">
        <f t="shared" si="36"/>
        <v>3.2898133159350146E-4</v>
      </c>
      <c r="N248" s="29">
        <f t="shared" si="42"/>
        <v>6.169092523836547E-5</v>
      </c>
      <c r="O248" s="24">
        <f t="shared" si="43"/>
        <v>6.8771259310463739E-2</v>
      </c>
      <c r="P248" s="20">
        <f t="shared" si="44"/>
        <v>22.338199280173242</v>
      </c>
      <c r="Q248" s="3">
        <f t="shared" si="45"/>
        <v>595</v>
      </c>
      <c r="R248" s="3">
        <f t="shared" si="46"/>
        <v>0</v>
      </c>
      <c r="S248" s="3" t="str">
        <f t="shared" si="47"/>
        <v/>
      </c>
      <c r="T248" s="18"/>
    </row>
    <row r="249" spans="1:20" x14ac:dyDescent="0.25">
      <c r="A249">
        <f t="shared" si="37"/>
        <v>248</v>
      </c>
      <c r="B249" s="23" t="s">
        <v>17</v>
      </c>
      <c r="C249" s="23">
        <f t="shared" si="38"/>
        <v>69</v>
      </c>
      <c r="D249" s="23">
        <f t="shared" si="39"/>
        <v>39</v>
      </c>
      <c r="E249" s="34" t="str">
        <f t="shared" si="40"/>
        <v>69_39</v>
      </c>
      <c r="F249" s="23" t="s">
        <v>1729</v>
      </c>
      <c r="G249" s="24">
        <f>AVERAGEIF('1. TipoContratoUC'!$C$3:$C$3832,'2. UnidadCompradora'!F249,'1. TipoContratoUC'!$S$3:$S$3832)</f>
        <v>17.425518680294402</v>
      </c>
      <c r="H249" s="24">
        <f>SUMPRODUCT(('1. TipoContratoUC'!$C$3:$C$3832='2. UnidadCompradora'!F249)*'1. TipoContratoUC'!$N$3:$N$3832*'1. TipoContratoUC'!$S$3:$S$3832)</f>
        <v>18.690855153615491</v>
      </c>
      <c r="I249" s="24">
        <f>SUMPRODUCT(('1. TipoContratoUC'!$C$3:$C$3832='2. UnidadCompradora'!F249)*'1. TipoContratoUC'!$P$3:$P$3832*'1. TipoContratoUC'!$S$3:$S$3832)</f>
        <v>19.135382004713247</v>
      </c>
      <c r="J249" s="24" t="e">
        <f>AVERAGEIF('1. TipoContratoUC'!$C$3:$C$3832,'2. UnidadCompradora'!F249,'1. TipoContratoUC'!#REF!)</f>
        <v>#REF!</v>
      </c>
      <c r="K249" s="24">
        <f t="shared" si="41"/>
        <v>12.233773970324734</v>
      </c>
      <c r="L249" s="25">
        <f>SUMIF('1. TipoContratoUC'!$C$3:$C$3832,'2. UnidadCompradora'!F249,'1. TipoContratoUC'!$O$3:$O$3832)</f>
        <v>108328772.09</v>
      </c>
      <c r="M249" s="28">
        <f t="shared" si="36"/>
        <v>2.5521136238416752E-4</v>
      </c>
      <c r="N249" s="29">
        <f t="shared" si="42"/>
        <v>4.7857503039950853E-5</v>
      </c>
      <c r="O249" s="24">
        <f t="shared" si="43"/>
        <v>5.3331478280970381E-2</v>
      </c>
      <c r="P249" s="20">
        <f t="shared" si="44"/>
        <v>6.143552724302852</v>
      </c>
      <c r="Q249" s="3">
        <f t="shared" si="45"/>
        <v>1507</v>
      </c>
      <c r="R249" s="3">
        <f t="shared" si="46"/>
        <v>0</v>
      </c>
      <c r="S249" s="3" t="str">
        <f t="shared" si="47"/>
        <v/>
      </c>
      <c r="T249" s="18"/>
    </row>
    <row r="250" spans="1:20" x14ac:dyDescent="0.25">
      <c r="A250">
        <f t="shared" si="37"/>
        <v>249</v>
      </c>
      <c r="B250" s="23" t="s">
        <v>17</v>
      </c>
      <c r="C250" s="23">
        <f t="shared" si="38"/>
        <v>69</v>
      </c>
      <c r="D250" s="23">
        <f t="shared" si="39"/>
        <v>40</v>
      </c>
      <c r="E250" s="34" t="str">
        <f t="shared" si="40"/>
        <v>69_40</v>
      </c>
      <c r="F250" s="23" t="s">
        <v>1280</v>
      </c>
      <c r="G250" s="24">
        <f>AVERAGEIF('1. TipoContratoUC'!$C$3:$C$3832,'2. UnidadCompradora'!F250,'1. TipoContratoUC'!$S$3:$S$3832)</f>
        <v>34.114377610677032</v>
      </c>
      <c r="H250" s="24">
        <f>SUMPRODUCT(('1. TipoContratoUC'!$C$3:$C$3832='2. UnidadCompradora'!F250)*'1. TipoContratoUC'!$N$3:$N$3832*'1. TipoContratoUC'!$S$3:$S$3832)</f>
        <v>38.791585113240068</v>
      </c>
      <c r="I250" s="24">
        <f>SUMPRODUCT(('1. TipoContratoUC'!$C$3:$C$3832='2. UnidadCompradora'!F250)*'1. TipoContratoUC'!$P$3:$P$3832*'1. TipoContratoUC'!$S$3:$S$3832)</f>
        <v>37.384009917422695</v>
      </c>
      <c r="J250" s="24" t="e">
        <f>AVERAGEIF('1. TipoContratoUC'!$C$3:$C$3832,'2. UnidadCompradora'!F250,'1. TipoContratoUC'!#REF!)</f>
        <v>#REF!</v>
      </c>
      <c r="K250" s="24">
        <f t="shared" si="41"/>
        <v>37.466334207922245</v>
      </c>
      <c r="L250" s="25">
        <f>SUMIF('1. TipoContratoUC'!$C$3:$C$3832,'2. UnidadCompradora'!F250,'1. TipoContratoUC'!$O$3:$O$3832)</f>
        <v>62510898.471259907</v>
      </c>
      <c r="M250" s="28">
        <f t="shared" si="36"/>
        <v>1.4726919963104897E-4</v>
      </c>
      <c r="N250" s="29">
        <f t="shared" si="42"/>
        <v>2.7616075174681507E-5</v>
      </c>
      <c r="O250" s="24">
        <f t="shared" si="43"/>
        <v>3.0739583847222758E-2</v>
      </c>
      <c r="P250" s="20">
        <f t="shared" si="44"/>
        <v>18.748536895884733</v>
      </c>
      <c r="Q250" s="3">
        <f t="shared" si="45"/>
        <v>899</v>
      </c>
      <c r="R250" s="3">
        <f t="shared" si="46"/>
        <v>0</v>
      </c>
      <c r="S250" s="3" t="str">
        <f t="shared" si="47"/>
        <v/>
      </c>
      <c r="T250" s="18"/>
    </row>
    <row r="251" spans="1:20" x14ac:dyDescent="0.25">
      <c r="A251">
        <f t="shared" si="37"/>
        <v>250</v>
      </c>
      <c r="B251" s="23" t="s">
        <v>17</v>
      </c>
      <c r="C251" s="23">
        <f t="shared" si="38"/>
        <v>69</v>
      </c>
      <c r="D251" s="23">
        <f t="shared" si="39"/>
        <v>41</v>
      </c>
      <c r="E251" s="34" t="str">
        <f t="shared" si="40"/>
        <v>69_41</v>
      </c>
      <c r="F251" s="23" t="s">
        <v>1719</v>
      </c>
      <c r="G251" s="24">
        <f>AVERAGEIF('1. TipoContratoUC'!$C$3:$C$3832,'2. UnidadCompradora'!F251,'1. TipoContratoUC'!$S$3:$S$3832)</f>
        <v>51.584880215440059</v>
      </c>
      <c r="H251" s="24">
        <f>SUMPRODUCT(('1. TipoContratoUC'!$C$3:$C$3832='2. UnidadCompradora'!F251)*'1. TipoContratoUC'!$N$3:$N$3832*'1. TipoContratoUC'!$S$3:$S$3832)</f>
        <v>49.365065224254849</v>
      </c>
      <c r="I251" s="24">
        <f>SUMPRODUCT(('1. TipoContratoUC'!$C$3:$C$3832='2. UnidadCompradora'!F251)*'1. TipoContratoUC'!$P$3:$P$3832*'1. TipoContratoUC'!$S$3:$S$3832)</f>
        <v>49.698382136989537</v>
      </c>
      <c r="J251" s="24" t="e">
        <f>AVERAGEIF('1. TipoContratoUC'!$C$3:$C$3832,'2. UnidadCompradora'!F251,'1. TipoContratoUC'!#REF!)</f>
        <v>#REF!</v>
      </c>
      <c r="K251" s="24">
        <f t="shared" si="41"/>
        <v>54.493539776731694</v>
      </c>
      <c r="L251" s="25">
        <f>SUMIF('1. TipoContratoUC'!$C$3:$C$3832,'2. UnidadCompradora'!F251,'1. TipoContratoUC'!$O$3:$O$3832)</f>
        <v>79379384.518000007</v>
      </c>
      <c r="M251" s="28">
        <f t="shared" si="36"/>
        <v>1.8700960490186866E-4</v>
      </c>
      <c r="N251" s="29">
        <f t="shared" si="42"/>
        <v>3.506823775980283E-5</v>
      </c>
      <c r="O251" s="24">
        <f t="shared" si="43"/>
        <v>3.9057103319999557E-2</v>
      </c>
      <c r="P251" s="20">
        <f t="shared" si="44"/>
        <v>27.266298440025846</v>
      </c>
      <c r="Q251" s="3">
        <f t="shared" si="45"/>
        <v>268</v>
      </c>
      <c r="R251" s="3">
        <f t="shared" si="46"/>
        <v>1</v>
      </c>
      <c r="S251" s="3">
        <f t="shared" si="47"/>
        <v>268</v>
      </c>
      <c r="T251" s="18"/>
    </row>
    <row r="252" spans="1:20" x14ac:dyDescent="0.25">
      <c r="A252">
        <f t="shared" si="37"/>
        <v>251</v>
      </c>
      <c r="B252" s="23" t="s">
        <v>17</v>
      </c>
      <c r="C252" s="23">
        <f t="shared" si="38"/>
        <v>69</v>
      </c>
      <c r="D252" s="23">
        <f t="shared" si="39"/>
        <v>42</v>
      </c>
      <c r="E252" s="34" t="str">
        <f t="shared" si="40"/>
        <v>69_42</v>
      </c>
      <c r="F252" s="23" t="s">
        <v>745</v>
      </c>
      <c r="G252" s="24">
        <f>AVERAGEIF('1. TipoContratoUC'!$C$3:$C$3832,'2. UnidadCompradora'!F252,'1. TipoContratoUC'!$S$3:$S$3832)</f>
        <v>42.37463439665715</v>
      </c>
      <c r="H252" s="24">
        <f>SUMPRODUCT(('1. TipoContratoUC'!$C$3:$C$3832='2. UnidadCompradora'!F252)*'1. TipoContratoUC'!$N$3:$N$3832*'1. TipoContratoUC'!$S$3:$S$3832)</f>
        <v>44.022212068992616</v>
      </c>
      <c r="I252" s="24">
        <f>SUMPRODUCT(('1. TipoContratoUC'!$C$3:$C$3832='2. UnidadCompradora'!F252)*'1. TipoContratoUC'!$P$3:$P$3832*'1. TipoContratoUC'!$S$3:$S$3832)</f>
        <v>44.719500408831706</v>
      </c>
      <c r="J252" s="24" t="e">
        <f>AVERAGEIF('1. TipoContratoUC'!$C$3:$C$3832,'2. UnidadCompradora'!F252,'1. TipoContratoUC'!#REF!)</f>
        <v>#REF!</v>
      </c>
      <c r="K252" s="24">
        <f t="shared" si="41"/>
        <v>47.609190239738844</v>
      </c>
      <c r="L252" s="25">
        <f>SUMIF('1. TipoContratoUC'!$C$3:$C$3832,'2. UnidadCompradora'!F252,'1. TipoContratoUC'!$O$3:$O$3832)</f>
        <v>98134924.615999907</v>
      </c>
      <c r="M252" s="28">
        <f t="shared" si="36"/>
        <v>2.3119571398731725E-4</v>
      </c>
      <c r="N252" s="29">
        <f t="shared" si="42"/>
        <v>4.3354063399091219E-5</v>
      </c>
      <c r="O252" s="24">
        <f t="shared" si="43"/>
        <v>4.8305092117293419E-2</v>
      </c>
      <c r="P252" s="20">
        <f t="shared" si="44"/>
        <v>23.82874766592807</v>
      </c>
      <c r="Q252" s="3">
        <f t="shared" si="45"/>
        <v>489</v>
      </c>
      <c r="R252" s="3">
        <f t="shared" si="46"/>
        <v>1</v>
      </c>
      <c r="S252" s="3">
        <f t="shared" si="47"/>
        <v>489</v>
      </c>
      <c r="T252" s="18"/>
    </row>
    <row r="253" spans="1:20" x14ac:dyDescent="0.25">
      <c r="A253">
        <f t="shared" si="37"/>
        <v>252</v>
      </c>
      <c r="B253" s="23" t="s">
        <v>17</v>
      </c>
      <c r="C253" s="23">
        <f t="shared" si="38"/>
        <v>69</v>
      </c>
      <c r="D253" s="23">
        <f t="shared" si="39"/>
        <v>43</v>
      </c>
      <c r="E253" s="34" t="str">
        <f t="shared" si="40"/>
        <v>69_43</v>
      </c>
      <c r="F253" s="23" t="s">
        <v>1242</v>
      </c>
      <c r="G253" s="24">
        <f>AVERAGEIF('1. TipoContratoUC'!$C$3:$C$3832,'2. UnidadCompradora'!F253,'1. TipoContratoUC'!$S$3:$S$3832)</f>
        <v>44.874118834113467</v>
      </c>
      <c r="H253" s="24">
        <f>SUMPRODUCT(('1. TipoContratoUC'!$C$3:$C$3832='2. UnidadCompradora'!F253)*'1. TipoContratoUC'!$N$3:$N$3832*'1. TipoContratoUC'!$S$3:$S$3832)</f>
        <v>43.757852757369733</v>
      </c>
      <c r="I253" s="24">
        <f>SUMPRODUCT(('1. TipoContratoUC'!$C$3:$C$3832='2. UnidadCompradora'!F253)*'1. TipoContratoUC'!$P$3:$P$3832*'1. TipoContratoUC'!$S$3:$S$3832)</f>
        <v>44.427045720060619</v>
      </c>
      <c r="J253" s="24" t="e">
        <f>AVERAGEIF('1. TipoContratoUC'!$C$3:$C$3832,'2. UnidadCompradora'!F253,'1. TipoContratoUC'!#REF!)</f>
        <v>#REF!</v>
      </c>
      <c r="K253" s="24">
        <f t="shared" si="41"/>
        <v>47.204810218047193</v>
      </c>
      <c r="L253" s="25">
        <f>SUMIF('1. TipoContratoUC'!$C$3:$C$3832,'2. UnidadCompradora'!F253,'1. TipoContratoUC'!$O$3:$O$3832)</f>
        <v>2641175661.1489697</v>
      </c>
      <c r="M253" s="28">
        <f t="shared" si="36"/>
        <v>6.2223361880048142E-3</v>
      </c>
      <c r="N253" s="29">
        <f t="shared" si="42"/>
        <v>1.1668190250275089E-3</v>
      </c>
      <c r="O253" s="24">
        <f t="shared" si="43"/>
        <v>1.3022285792381361</v>
      </c>
      <c r="P253" s="20">
        <f t="shared" si="44"/>
        <v>24.253519398642666</v>
      </c>
      <c r="Q253" s="3">
        <f t="shared" si="45"/>
        <v>461</v>
      </c>
      <c r="R253" s="3">
        <f t="shared" si="46"/>
        <v>1</v>
      </c>
      <c r="S253" s="3">
        <f t="shared" si="47"/>
        <v>461</v>
      </c>
      <c r="T253" s="18"/>
    </row>
    <row r="254" spans="1:20" x14ac:dyDescent="0.25">
      <c r="A254">
        <f t="shared" si="37"/>
        <v>253</v>
      </c>
      <c r="B254" s="23" t="s">
        <v>17</v>
      </c>
      <c r="C254" s="23">
        <f t="shared" si="38"/>
        <v>69</v>
      </c>
      <c r="D254" s="23">
        <f t="shared" si="39"/>
        <v>44</v>
      </c>
      <c r="E254" s="34" t="str">
        <f t="shared" si="40"/>
        <v>69_44</v>
      </c>
      <c r="F254" s="23" t="s">
        <v>844</v>
      </c>
      <c r="G254" s="24">
        <f>AVERAGEIF('1. TipoContratoUC'!$C$3:$C$3832,'2. UnidadCompradora'!F254,'1. TipoContratoUC'!$S$3:$S$3832)</f>
        <v>43.29395066873402</v>
      </c>
      <c r="H254" s="24">
        <f>SUMPRODUCT(('1. TipoContratoUC'!$C$3:$C$3832='2. UnidadCompradora'!F254)*'1. TipoContratoUC'!$N$3:$N$3832*'1. TipoContratoUC'!$S$3:$S$3832)</f>
        <v>46.85203103598765</v>
      </c>
      <c r="I254" s="24">
        <f>SUMPRODUCT(('1. TipoContratoUC'!$C$3:$C$3832='2. UnidadCompradora'!F254)*'1. TipoContratoUC'!$P$3:$P$3832*'1. TipoContratoUC'!$S$3:$S$3832)</f>
        <v>46.271547637082733</v>
      </c>
      <c r="J254" s="24" t="e">
        <f>AVERAGEIF('1. TipoContratoUC'!$C$3:$C$3832,'2. UnidadCompradora'!F254,'1. TipoContratoUC'!#REF!)</f>
        <v>#REF!</v>
      </c>
      <c r="K254" s="24">
        <f t="shared" si="41"/>
        <v>49.755221457305915</v>
      </c>
      <c r="L254" s="25">
        <f>SUMIF('1. TipoContratoUC'!$C$3:$C$3832,'2. UnidadCompradora'!F254,'1. TipoContratoUC'!$O$3:$O$3832)</f>
        <v>1875669129.3190701</v>
      </c>
      <c r="M254" s="28">
        <f t="shared" si="36"/>
        <v>4.4188821182035163E-3</v>
      </c>
      <c r="N254" s="29">
        <f t="shared" si="42"/>
        <v>8.2863342144921901E-4</v>
      </c>
      <c r="O254" s="24">
        <f t="shared" si="43"/>
        <v>0.92477232931797859</v>
      </c>
      <c r="P254" s="20">
        <f t="shared" si="44"/>
        <v>25.339996893311948</v>
      </c>
      <c r="Q254" s="3">
        <f t="shared" si="45"/>
        <v>388</v>
      </c>
      <c r="R254" s="3">
        <f t="shared" si="46"/>
        <v>1</v>
      </c>
      <c r="S254" s="3">
        <f t="shared" si="47"/>
        <v>388</v>
      </c>
      <c r="T254" s="18"/>
    </row>
    <row r="255" spans="1:20" x14ac:dyDescent="0.25">
      <c r="A255">
        <f t="shared" si="37"/>
        <v>254</v>
      </c>
      <c r="B255" s="23" t="s">
        <v>17</v>
      </c>
      <c r="C255" s="23">
        <f t="shared" si="38"/>
        <v>69</v>
      </c>
      <c r="D255" s="23">
        <f t="shared" si="39"/>
        <v>45</v>
      </c>
      <c r="E255" s="34" t="str">
        <f t="shared" si="40"/>
        <v>69_45</v>
      </c>
      <c r="F255" s="23" t="s">
        <v>1325</v>
      </c>
      <c r="G255" s="24">
        <f>AVERAGEIF('1. TipoContratoUC'!$C$3:$C$3832,'2. UnidadCompradora'!F255,'1. TipoContratoUC'!$S$3:$S$3832)</f>
        <v>51.280268630791767</v>
      </c>
      <c r="H255" s="24">
        <f>SUMPRODUCT(('1. TipoContratoUC'!$C$3:$C$3832='2. UnidadCompradora'!F255)*'1. TipoContratoUC'!$N$3:$N$3832*'1. TipoContratoUC'!$S$3:$S$3832)</f>
        <v>50.341093747901787</v>
      </c>
      <c r="I255" s="24">
        <f>SUMPRODUCT(('1. TipoContratoUC'!$C$3:$C$3832='2. UnidadCompradora'!F255)*'1. TipoContratoUC'!$P$3:$P$3832*'1. TipoContratoUC'!$S$3:$S$3832)</f>
        <v>50.097314080592426</v>
      </c>
      <c r="J255" s="24" t="e">
        <f>AVERAGEIF('1. TipoContratoUC'!$C$3:$C$3832,'2. UnidadCompradora'!F255,'1. TipoContratoUC'!#REF!)</f>
        <v>#REF!</v>
      </c>
      <c r="K255" s="24">
        <f t="shared" si="41"/>
        <v>55.045146963080818</v>
      </c>
      <c r="L255" s="25">
        <f>SUMIF('1. TipoContratoUC'!$C$3:$C$3832,'2. UnidadCompradora'!F255,'1. TipoContratoUC'!$O$3:$O$3832)</f>
        <v>355049103.86453801</v>
      </c>
      <c r="M255" s="28">
        <f t="shared" si="36"/>
        <v>8.3645889972116779E-4</v>
      </c>
      <c r="N255" s="29">
        <f t="shared" si="42"/>
        <v>1.5685365244805068E-4</v>
      </c>
      <c r="O255" s="24">
        <f t="shared" si="43"/>
        <v>0.17498443268236721</v>
      </c>
      <c r="P255" s="20">
        <f t="shared" si="44"/>
        <v>27.610065697881591</v>
      </c>
      <c r="Q255" s="3">
        <f t="shared" si="45"/>
        <v>251</v>
      </c>
      <c r="R255" s="3">
        <f t="shared" si="46"/>
        <v>1</v>
      </c>
      <c r="S255" s="3">
        <f t="shared" si="47"/>
        <v>251</v>
      </c>
      <c r="T255" s="18"/>
    </row>
    <row r="256" spans="1:20" x14ac:dyDescent="0.25">
      <c r="A256">
        <f t="shared" si="37"/>
        <v>255</v>
      </c>
      <c r="B256" s="23" t="s">
        <v>17</v>
      </c>
      <c r="C256" s="23">
        <f t="shared" si="38"/>
        <v>69</v>
      </c>
      <c r="D256" s="23">
        <f t="shared" si="39"/>
        <v>46</v>
      </c>
      <c r="E256" s="34" t="str">
        <f t="shared" si="40"/>
        <v>69_46</v>
      </c>
      <c r="F256" s="23" t="s">
        <v>971</v>
      </c>
      <c r="G256" s="24">
        <f>AVERAGEIF('1. TipoContratoUC'!$C$3:$C$3832,'2. UnidadCompradora'!F256,'1. TipoContratoUC'!$S$3:$S$3832)</f>
        <v>40.549590946240059</v>
      </c>
      <c r="H256" s="24">
        <f>SUMPRODUCT(('1. TipoContratoUC'!$C$3:$C$3832='2. UnidadCompradora'!F256)*'1. TipoContratoUC'!$N$3:$N$3832*'1. TipoContratoUC'!$S$3:$S$3832)</f>
        <v>41.341463315935052</v>
      </c>
      <c r="I256" s="24">
        <f>SUMPRODUCT(('1. TipoContratoUC'!$C$3:$C$3832='2. UnidadCompradora'!F256)*'1. TipoContratoUC'!$P$3:$P$3832*'1. TipoContratoUC'!$S$3:$S$3832)</f>
        <v>40.694770616946116</v>
      </c>
      <c r="J256" s="24" t="e">
        <f>AVERAGEIF('1. TipoContratoUC'!$C$3:$C$3832,'2. UnidadCompradora'!F256,'1. TipoContratoUC'!#REF!)</f>
        <v>#REF!</v>
      </c>
      <c r="K256" s="24">
        <f t="shared" si="41"/>
        <v>42.044156123224361</v>
      </c>
      <c r="L256" s="25">
        <f>SUMIF('1. TipoContratoUC'!$C$3:$C$3832,'2. UnidadCompradora'!F256,'1. TipoContratoUC'!$O$3:$O$3832)</f>
        <v>359962876.15943003</v>
      </c>
      <c r="M256" s="28">
        <f t="shared" si="36"/>
        <v>8.4803523809951745E-4</v>
      </c>
      <c r="N256" s="29">
        <f t="shared" si="42"/>
        <v>1.5902445959377416E-4</v>
      </c>
      <c r="O256" s="24">
        <f t="shared" si="43"/>
        <v>0.17740731738193713</v>
      </c>
      <c r="P256" s="20">
        <f t="shared" si="44"/>
        <v>21.110781720303148</v>
      </c>
      <c r="Q256" s="3">
        <f t="shared" si="45"/>
        <v>695</v>
      </c>
      <c r="R256" s="3">
        <f t="shared" si="46"/>
        <v>0</v>
      </c>
      <c r="S256" s="3" t="str">
        <f t="shared" si="47"/>
        <v/>
      </c>
      <c r="T256" s="18"/>
    </row>
    <row r="257" spans="1:20" x14ac:dyDescent="0.25">
      <c r="A257">
        <f t="shared" si="37"/>
        <v>256</v>
      </c>
      <c r="B257" s="23" t="s">
        <v>17</v>
      </c>
      <c r="C257" s="23">
        <f t="shared" si="38"/>
        <v>69</v>
      </c>
      <c r="D257" s="23">
        <f t="shared" si="39"/>
        <v>47</v>
      </c>
      <c r="E257" s="34" t="str">
        <f t="shared" si="40"/>
        <v>69_47</v>
      </c>
      <c r="F257" s="23" t="s">
        <v>1341</v>
      </c>
      <c r="G257" s="24">
        <f>AVERAGEIF('1. TipoContratoUC'!$C$3:$C$3832,'2. UnidadCompradora'!F257,'1. TipoContratoUC'!$S$3:$S$3832)</f>
        <v>36.147116747421066</v>
      </c>
      <c r="H257" s="24">
        <f>SUMPRODUCT(('1. TipoContratoUC'!$C$3:$C$3832='2. UnidadCompradora'!F257)*'1. TipoContratoUC'!$N$3:$N$3832*'1. TipoContratoUC'!$S$3:$S$3832)</f>
        <v>38.456853671095303</v>
      </c>
      <c r="I257" s="24">
        <f>SUMPRODUCT(('1. TipoContratoUC'!$C$3:$C$3832='2. UnidadCompradora'!F257)*'1. TipoContratoUC'!$P$3:$P$3832*'1. TipoContratoUC'!$S$3:$S$3832)</f>
        <v>40.212988838892301</v>
      </c>
      <c r="J257" s="24" t="e">
        <f>AVERAGEIF('1. TipoContratoUC'!$C$3:$C$3832,'2. UnidadCompradora'!F257,'1. TipoContratoUC'!#REF!)</f>
        <v>#REF!</v>
      </c>
      <c r="K257" s="24">
        <f t="shared" si="41"/>
        <v>41.377991642570287</v>
      </c>
      <c r="L257" s="25">
        <f>SUMIF('1. TipoContratoUC'!$C$3:$C$3832,'2. UnidadCompradora'!F257,'1. TipoContratoUC'!$O$3:$O$3832)</f>
        <v>175608438.8276</v>
      </c>
      <c r="M257" s="28">
        <f t="shared" si="36"/>
        <v>4.1371528592712344E-4</v>
      </c>
      <c r="N257" s="29">
        <f t="shared" si="42"/>
        <v>7.7580325456386233E-5</v>
      </c>
      <c r="O257" s="24">
        <f t="shared" si="43"/>
        <v>8.6505761773949669E-2</v>
      </c>
      <c r="P257" s="20">
        <f t="shared" si="44"/>
        <v>20.732248702172118</v>
      </c>
      <c r="Q257" s="3">
        <f t="shared" si="45"/>
        <v>730</v>
      </c>
      <c r="R257" s="3">
        <f t="shared" si="46"/>
        <v>0</v>
      </c>
      <c r="S257" s="3" t="str">
        <f t="shared" si="47"/>
        <v/>
      </c>
      <c r="T257" s="18"/>
    </row>
    <row r="258" spans="1:20" x14ac:dyDescent="0.25">
      <c r="A258">
        <f t="shared" si="37"/>
        <v>257</v>
      </c>
      <c r="B258" s="23" t="s">
        <v>17</v>
      </c>
      <c r="C258" s="23">
        <f t="shared" si="38"/>
        <v>69</v>
      </c>
      <c r="D258" s="23">
        <f t="shared" si="39"/>
        <v>48</v>
      </c>
      <c r="E258" s="34" t="str">
        <f t="shared" si="40"/>
        <v>69_48</v>
      </c>
      <c r="F258" s="23" t="s">
        <v>939</v>
      </c>
      <c r="G258" s="24">
        <f>AVERAGEIF('1. TipoContratoUC'!$C$3:$C$3832,'2. UnidadCompradora'!F258,'1. TipoContratoUC'!$S$3:$S$3832)</f>
        <v>40.589593111567034</v>
      </c>
      <c r="H258" s="24">
        <f>SUMPRODUCT(('1. TipoContratoUC'!$C$3:$C$3832='2. UnidadCompradora'!F258)*'1. TipoContratoUC'!$N$3:$N$3832*'1. TipoContratoUC'!$S$3:$S$3832)</f>
        <v>38.271805085022812</v>
      </c>
      <c r="I258" s="24">
        <f>SUMPRODUCT(('1. TipoContratoUC'!$C$3:$C$3832='2. UnidadCompradora'!F258)*'1. TipoContratoUC'!$P$3:$P$3832*'1. TipoContratoUC'!$S$3:$S$3832)</f>
        <v>40.674149499117611</v>
      </c>
      <c r="J258" s="24" t="e">
        <f>AVERAGEIF('1. TipoContratoUC'!$C$3:$C$3832,'2. UnidadCompradora'!F258,'1. TipoContratoUC'!#REF!)</f>
        <v>#REF!</v>
      </c>
      <c r="K258" s="24">
        <f t="shared" si="41"/>
        <v>42.015643097463567</v>
      </c>
      <c r="L258" s="25">
        <f>SUMIF('1. TipoContratoUC'!$C$3:$C$3832,'2. UnidadCompradora'!F258,'1. TipoContratoUC'!$O$3:$O$3832)</f>
        <v>528645281.68346798</v>
      </c>
      <c r="M258" s="28">
        <f t="shared" ref="M258:M321" si="48">L258/SUMIF($B$2:$B$1538,B258,$L$2:$L$1538)</f>
        <v>1.2454335072155239E-3</v>
      </c>
      <c r="N258" s="29">
        <f t="shared" si="42"/>
        <v>2.3354500089969811E-4</v>
      </c>
      <c r="O258" s="24">
        <f t="shared" si="43"/>
        <v>0.26058130162530418</v>
      </c>
      <c r="P258" s="20">
        <f t="shared" si="44"/>
        <v>21.138112199544434</v>
      </c>
      <c r="Q258" s="3">
        <f t="shared" si="45"/>
        <v>690</v>
      </c>
      <c r="R258" s="3">
        <f t="shared" si="46"/>
        <v>0</v>
      </c>
      <c r="S258" s="3" t="str">
        <f t="shared" si="47"/>
        <v/>
      </c>
      <c r="T258" s="18"/>
    </row>
    <row r="259" spans="1:20" x14ac:dyDescent="0.25">
      <c r="A259">
        <f t="shared" ref="A259:A322" si="49">A258+1</f>
        <v>258</v>
      </c>
      <c r="B259" s="23" t="s">
        <v>17</v>
      </c>
      <c r="C259" s="23">
        <f t="shared" ref="C259:C322" si="50">IF(B259&lt;&gt;B258,C258+1,C258)</f>
        <v>69</v>
      </c>
      <c r="D259" s="23">
        <f t="shared" ref="D259:D322" si="51">IF(B259&lt;&gt;B258,1,D258+1)</f>
        <v>49</v>
      </c>
      <c r="E259" s="34" t="str">
        <f t="shared" ref="E259:E322" si="52">CONCATENATE(C259,"_",D259)</f>
        <v>69_49</v>
      </c>
      <c r="F259" s="23" t="s">
        <v>526</v>
      </c>
      <c r="G259" s="24">
        <f>AVERAGEIF('1. TipoContratoUC'!$C$3:$C$3832,'2. UnidadCompradora'!F259,'1. TipoContratoUC'!$S$3:$S$3832)</f>
        <v>46.682142771880365</v>
      </c>
      <c r="H259" s="24">
        <f>SUMPRODUCT(('1. TipoContratoUC'!$C$3:$C$3832='2. UnidadCompradora'!F259)*'1. TipoContratoUC'!$N$3:$N$3832*'1. TipoContratoUC'!$S$3:$S$3832)</f>
        <v>48.112347428369766</v>
      </c>
      <c r="I259" s="24">
        <f>SUMPRODUCT(('1. TipoContratoUC'!$C$3:$C$3832='2. UnidadCompradora'!F259)*'1. TipoContratoUC'!$P$3:$P$3832*'1. TipoContratoUC'!$S$3:$S$3832)</f>
        <v>50.504162917143077</v>
      </c>
      <c r="J259" s="24" t="e">
        <f>AVERAGEIF('1. TipoContratoUC'!$C$3:$C$3832,'2. UnidadCompradora'!F259,'1. TipoContratoUC'!#REF!)</f>
        <v>#REF!</v>
      </c>
      <c r="K259" s="24">
        <f t="shared" ref="K259:K322" si="53">100*((I259-MIN($I$2:$I$1538))/(MAX($I$2:$I$1538)-MIN($I$2:$I$1538)))</f>
        <v>55.607700916450156</v>
      </c>
      <c r="L259" s="25">
        <f>SUMIF('1. TipoContratoUC'!$C$3:$C$3832,'2. UnidadCompradora'!F259,'1. TipoContratoUC'!$O$3:$O$3832)</f>
        <v>3551042248.5866699</v>
      </c>
      <c r="M259" s="28">
        <f t="shared" si="48"/>
        <v>8.3658875907188512E-3</v>
      </c>
      <c r="N259" s="29">
        <f t="shared" ref="N259:N322" si="54">L259/SUM($L$2:$L$1538)</f>
        <v>1.568780038100499E-3</v>
      </c>
      <c r="O259" s="24">
        <f t="shared" ref="O259:O322" si="55">100*((L259-MIN($L$2:$L$1538))/(MAX($L$2:$L$1538)-MIN($L$2:$L$1538)))</f>
        <v>1.7508659399160704</v>
      </c>
      <c r="P259" s="20">
        <f t="shared" ref="P259:P322" si="56">K259*0.5+O259*0.5</f>
        <v>28.679283428183112</v>
      </c>
      <c r="Q259" s="3">
        <f t="shared" ref="Q259:Q322" si="57">_xlfn.RANK.EQ(P259,$P$2:$P$1538)</f>
        <v>194</v>
      </c>
      <c r="R259" s="3">
        <f t="shared" ref="R259:R322" si="58">IF(Q259&lt;=500,1,0)</f>
        <v>1</v>
      </c>
      <c r="S259" s="3">
        <f t="shared" ref="S259:S322" si="59">IF(AND(R259=1,Q259&lt;=500),Q259,"")</f>
        <v>194</v>
      </c>
      <c r="T259" s="18"/>
    </row>
    <row r="260" spans="1:20" x14ac:dyDescent="0.25">
      <c r="A260">
        <f t="shared" si="49"/>
        <v>259</v>
      </c>
      <c r="B260" s="23" t="s">
        <v>17</v>
      </c>
      <c r="C260" s="23">
        <f t="shared" si="50"/>
        <v>69</v>
      </c>
      <c r="D260" s="23">
        <f t="shared" si="51"/>
        <v>50</v>
      </c>
      <c r="E260" s="34" t="str">
        <f t="shared" si="52"/>
        <v>69_50</v>
      </c>
      <c r="F260" s="23" t="s">
        <v>1222</v>
      </c>
      <c r="G260" s="24">
        <f>AVERAGEIF('1. TipoContratoUC'!$C$3:$C$3832,'2. UnidadCompradora'!F260,'1. TipoContratoUC'!$S$3:$S$3832)</f>
        <v>38.681409823596546</v>
      </c>
      <c r="H260" s="24">
        <f>SUMPRODUCT(('1. TipoContratoUC'!$C$3:$C$3832='2. UnidadCompradora'!F260)*'1. TipoContratoUC'!$N$3:$N$3832*'1. TipoContratoUC'!$S$3:$S$3832)</f>
        <v>38.539309800767271</v>
      </c>
      <c r="I260" s="24">
        <f>SUMPRODUCT(('1. TipoContratoUC'!$C$3:$C$3832='2. UnidadCompradora'!F260)*'1. TipoContratoUC'!$P$3:$P$3832*'1. TipoContratoUC'!$S$3:$S$3832)</f>
        <v>38.566706977525897</v>
      </c>
      <c r="J260" s="24" t="e">
        <f>AVERAGEIF('1. TipoContratoUC'!$C$3:$C$3832,'2. UnidadCompradora'!F260,'1. TipoContratoUC'!#REF!)</f>
        <v>#REF!</v>
      </c>
      <c r="K260" s="24">
        <f t="shared" si="53"/>
        <v>39.101661255776591</v>
      </c>
      <c r="L260" s="25">
        <f>SUMIF('1. TipoContratoUC'!$C$3:$C$3832,'2. UnidadCompradora'!F260,'1. TipoContratoUC'!$O$3:$O$3832)</f>
        <v>199844552.95299989</v>
      </c>
      <c r="M260" s="28">
        <f t="shared" si="48"/>
        <v>4.7081305954263779E-4</v>
      </c>
      <c r="N260" s="29">
        <f t="shared" si="54"/>
        <v>8.8287360005520502E-5</v>
      </c>
      <c r="O260" s="24">
        <f t="shared" si="55"/>
        <v>9.845611408321403E-2</v>
      </c>
      <c r="P260" s="20">
        <f t="shared" si="56"/>
        <v>19.600058684929902</v>
      </c>
      <c r="Q260" s="3">
        <f t="shared" si="57"/>
        <v>827</v>
      </c>
      <c r="R260" s="3">
        <f t="shared" si="58"/>
        <v>0</v>
      </c>
      <c r="S260" s="3" t="str">
        <f t="shared" si="59"/>
        <v/>
      </c>
      <c r="T260" s="18"/>
    </row>
    <row r="261" spans="1:20" x14ac:dyDescent="0.25">
      <c r="A261">
        <f t="shared" si="49"/>
        <v>260</v>
      </c>
      <c r="B261" s="23" t="s">
        <v>17</v>
      </c>
      <c r="C261" s="23">
        <f t="shared" si="50"/>
        <v>69</v>
      </c>
      <c r="D261" s="23">
        <f t="shared" si="51"/>
        <v>51</v>
      </c>
      <c r="E261" s="34" t="str">
        <f t="shared" si="52"/>
        <v>69_51</v>
      </c>
      <c r="F261" s="23" t="s">
        <v>1492</v>
      </c>
      <c r="G261" s="24">
        <f>AVERAGEIF('1. TipoContratoUC'!$C$3:$C$3832,'2. UnidadCompradora'!F261,'1. TipoContratoUC'!$S$3:$S$3832)</f>
        <v>32.957531374390392</v>
      </c>
      <c r="H261" s="24">
        <f>SUMPRODUCT(('1. TipoContratoUC'!$C$3:$C$3832='2. UnidadCompradora'!F261)*'1. TipoContratoUC'!$N$3:$N$3832*'1. TipoContratoUC'!$S$3:$S$3832)</f>
        <v>30.177070247853862</v>
      </c>
      <c r="I261" s="24">
        <f>SUMPRODUCT(('1. TipoContratoUC'!$C$3:$C$3832='2. UnidadCompradora'!F261)*'1. TipoContratoUC'!$P$3:$P$3832*'1. TipoContratoUC'!$S$3:$S$3832)</f>
        <v>31.556891420577081</v>
      </c>
      <c r="J261" s="24" t="e">
        <f>AVERAGEIF('1. TipoContratoUC'!$C$3:$C$3832,'2. UnidadCompradora'!F261,'1. TipoContratoUC'!#REF!)</f>
        <v>#REF!</v>
      </c>
      <c r="K261" s="24">
        <f t="shared" si="53"/>
        <v>29.409119211452683</v>
      </c>
      <c r="L261" s="25">
        <f>SUMIF('1. TipoContratoUC'!$C$3:$C$3832,'2. UnidadCompradora'!F261,'1. TipoContratoUC'!$O$3:$O$3832)</f>
        <v>35823358.573200002</v>
      </c>
      <c r="M261" s="28">
        <f t="shared" si="48"/>
        <v>8.4396120903570002E-5</v>
      </c>
      <c r="N261" s="29">
        <f t="shared" si="54"/>
        <v>1.5826049337971118E-5</v>
      </c>
      <c r="O261" s="24">
        <f t="shared" si="55"/>
        <v>1.7580481591835811E-2</v>
      </c>
      <c r="P261" s="20">
        <f t="shared" si="56"/>
        <v>14.713349846522259</v>
      </c>
      <c r="Q261" s="3">
        <f t="shared" si="57"/>
        <v>1210</v>
      </c>
      <c r="R261" s="3">
        <f t="shared" si="58"/>
        <v>0</v>
      </c>
      <c r="S261" s="3" t="str">
        <f t="shared" si="59"/>
        <v/>
      </c>
      <c r="T261" s="18"/>
    </row>
    <row r="262" spans="1:20" x14ac:dyDescent="0.25">
      <c r="A262">
        <f t="shared" si="49"/>
        <v>261</v>
      </c>
      <c r="B262" s="23" t="s">
        <v>17</v>
      </c>
      <c r="C262" s="23">
        <f t="shared" si="50"/>
        <v>69</v>
      </c>
      <c r="D262" s="23">
        <f t="shared" si="51"/>
        <v>52</v>
      </c>
      <c r="E262" s="34" t="str">
        <f t="shared" si="52"/>
        <v>69_52</v>
      </c>
      <c r="F262" s="23" t="s">
        <v>51</v>
      </c>
      <c r="G262" s="24">
        <f>AVERAGEIF('1. TipoContratoUC'!$C$3:$C$3832,'2. UnidadCompradora'!F262,'1. TipoContratoUC'!$S$3:$S$3832)</f>
        <v>44.605540829886685</v>
      </c>
      <c r="H262" s="24">
        <f>SUMPRODUCT(('1. TipoContratoUC'!$C$3:$C$3832='2. UnidadCompradora'!F262)*'1. TipoContratoUC'!$N$3:$N$3832*'1. TipoContratoUC'!$S$3:$S$3832)</f>
        <v>45.586605229647184</v>
      </c>
      <c r="I262" s="24">
        <f>SUMPRODUCT(('1. TipoContratoUC'!$C$3:$C$3832='2. UnidadCompradora'!F262)*'1. TipoContratoUC'!$P$3:$P$3832*'1. TipoContratoUC'!$S$3:$S$3832)</f>
        <v>45.049019878053834</v>
      </c>
      <c r="J262" s="24" t="e">
        <f>AVERAGEIF('1. TipoContratoUC'!$C$3:$C$3832,'2. UnidadCompradora'!F262,'1. TipoContratoUC'!#REF!)</f>
        <v>#REF!</v>
      </c>
      <c r="K262" s="24">
        <f t="shared" si="53"/>
        <v>48.064820103878802</v>
      </c>
      <c r="L262" s="25">
        <f>SUMIF('1. TipoContratoUC'!$C$3:$C$3832,'2. UnidadCompradora'!F262,'1. TipoContratoUC'!$O$3:$O$3832)</f>
        <v>2923921504.5053802</v>
      </c>
      <c r="M262" s="28">
        <f t="shared" si="48"/>
        <v>6.8884560977874086E-3</v>
      </c>
      <c r="N262" s="29">
        <f t="shared" si="54"/>
        <v>1.291730530963539E-3</v>
      </c>
      <c r="O262" s="24">
        <f t="shared" si="55"/>
        <v>1.4416450065006243</v>
      </c>
      <c r="P262" s="20">
        <f t="shared" si="56"/>
        <v>24.753232555189712</v>
      </c>
      <c r="Q262" s="3">
        <f t="shared" si="57"/>
        <v>429</v>
      </c>
      <c r="R262" s="3">
        <f t="shared" si="58"/>
        <v>1</v>
      </c>
      <c r="S262" s="3">
        <f t="shared" si="59"/>
        <v>429</v>
      </c>
      <c r="T262" s="18"/>
    </row>
    <row r="263" spans="1:20" x14ac:dyDescent="0.25">
      <c r="A263">
        <f t="shared" si="49"/>
        <v>262</v>
      </c>
      <c r="B263" s="23" t="s">
        <v>17</v>
      </c>
      <c r="C263" s="23">
        <f t="shared" si="50"/>
        <v>69</v>
      </c>
      <c r="D263" s="23">
        <f t="shared" si="51"/>
        <v>53</v>
      </c>
      <c r="E263" s="34" t="str">
        <f t="shared" si="52"/>
        <v>69_53</v>
      </c>
      <c r="F263" s="23" t="s">
        <v>986</v>
      </c>
      <c r="G263" s="24">
        <f>AVERAGEIF('1. TipoContratoUC'!$C$3:$C$3832,'2. UnidadCompradora'!F263,'1. TipoContratoUC'!$S$3:$S$3832)</f>
        <v>31.275428014246554</v>
      </c>
      <c r="H263" s="24">
        <f>SUMPRODUCT(('1. TipoContratoUC'!$C$3:$C$3832='2. UnidadCompradora'!F263)*'1. TipoContratoUC'!$N$3:$N$3832*'1. TipoContratoUC'!$S$3:$S$3832)</f>
        <v>31.658238880456011</v>
      </c>
      <c r="I263" s="24">
        <f>SUMPRODUCT(('1. TipoContratoUC'!$C$3:$C$3832='2. UnidadCompradora'!F263)*'1. TipoContratoUC'!$P$3:$P$3832*'1. TipoContratoUC'!$S$3:$S$3832)</f>
        <v>30.609866722319694</v>
      </c>
      <c r="J263" s="24" t="e">
        <f>AVERAGEIF('1. TipoContratoUC'!$C$3:$C$3832,'2. UnidadCompradora'!F263,'1. TipoContratoUC'!#REF!)</f>
        <v>#REF!</v>
      </c>
      <c r="K263" s="24">
        <f t="shared" si="53"/>
        <v>28.099658694224999</v>
      </c>
      <c r="L263" s="25">
        <f>SUMIF('1. TipoContratoUC'!$C$3:$C$3832,'2. UnidadCompradora'!F263,'1. TipoContratoUC'!$O$3:$O$3832)</f>
        <v>541947844.50099885</v>
      </c>
      <c r="M263" s="28">
        <f t="shared" si="48"/>
        <v>1.2767729668471948E-3</v>
      </c>
      <c r="N263" s="29">
        <f t="shared" si="54"/>
        <v>2.3942180932461232E-4</v>
      </c>
      <c r="O263" s="24">
        <f t="shared" si="55"/>
        <v>0.26714053432503021</v>
      </c>
      <c r="P263" s="20">
        <f t="shared" si="56"/>
        <v>14.183399614275014</v>
      </c>
      <c r="Q263" s="3">
        <f t="shared" si="57"/>
        <v>1237</v>
      </c>
      <c r="R263" s="3">
        <f t="shared" si="58"/>
        <v>0</v>
      </c>
      <c r="S263" s="3" t="str">
        <f t="shared" si="59"/>
        <v/>
      </c>
      <c r="T263" s="18"/>
    </row>
    <row r="264" spans="1:20" x14ac:dyDescent="0.25">
      <c r="A264">
        <f t="shared" si="49"/>
        <v>263</v>
      </c>
      <c r="B264" s="23" t="s">
        <v>17</v>
      </c>
      <c r="C264" s="23">
        <f t="shared" si="50"/>
        <v>69</v>
      </c>
      <c r="D264" s="23">
        <f t="shared" si="51"/>
        <v>54</v>
      </c>
      <c r="E264" s="34" t="str">
        <f t="shared" si="52"/>
        <v>69_54</v>
      </c>
      <c r="F264" s="23" t="s">
        <v>1354</v>
      </c>
      <c r="G264" s="24">
        <f>AVERAGEIF('1. TipoContratoUC'!$C$3:$C$3832,'2. UnidadCompradora'!F264,'1. TipoContratoUC'!$S$3:$S$3832)</f>
        <v>46.209613486321864</v>
      </c>
      <c r="H264" s="24">
        <f>SUMPRODUCT(('1. TipoContratoUC'!$C$3:$C$3832='2. UnidadCompradora'!F264)*'1. TipoContratoUC'!$N$3:$N$3832*'1. TipoContratoUC'!$S$3:$S$3832)</f>
        <v>50.03509604578764</v>
      </c>
      <c r="I264" s="24">
        <f>SUMPRODUCT(('1. TipoContratoUC'!$C$3:$C$3832='2. UnidadCompradora'!F264)*'1. TipoContratoUC'!$P$3:$P$3832*'1. TipoContratoUC'!$S$3:$S$3832)</f>
        <v>50.83845897699856</v>
      </c>
      <c r="J264" s="24" t="e">
        <f>AVERAGEIF('1. TipoContratoUC'!$C$3:$C$3832,'2. UnidadCompradora'!F264,'1. TipoContratoUC'!#REF!)</f>
        <v>#REF!</v>
      </c>
      <c r="K264" s="24">
        <f t="shared" si="53"/>
        <v>56.069935420208118</v>
      </c>
      <c r="L264" s="25">
        <f>SUMIF('1. TipoContratoUC'!$C$3:$C$3832,'2. UnidadCompradora'!F264,'1. TipoContratoUC'!$O$3:$O$3832)</f>
        <v>2462704325.6431479</v>
      </c>
      <c r="M264" s="28">
        <f t="shared" si="48"/>
        <v>5.8018762141474429E-3</v>
      </c>
      <c r="N264" s="29">
        <f t="shared" si="54"/>
        <v>1.0879739285981143E-3</v>
      </c>
      <c r="O264" s="24">
        <f t="shared" si="55"/>
        <v>1.2142278657011303</v>
      </c>
      <c r="P264" s="20">
        <f t="shared" si="56"/>
        <v>28.642081642954626</v>
      </c>
      <c r="Q264" s="3">
        <f t="shared" si="57"/>
        <v>196</v>
      </c>
      <c r="R264" s="3">
        <f t="shared" si="58"/>
        <v>1</v>
      </c>
      <c r="S264" s="3">
        <f t="shared" si="59"/>
        <v>196</v>
      </c>
      <c r="T264" s="18"/>
    </row>
    <row r="265" spans="1:20" x14ac:dyDescent="0.25">
      <c r="A265">
        <f t="shared" si="49"/>
        <v>264</v>
      </c>
      <c r="B265" s="23" t="s">
        <v>17</v>
      </c>
      <c r="C265" s="23">
        <f t="shared" si="50"/>
        <v>69</v>
      </c>
      <c r="D265" s="23">
        <f t="shared" si="51"/>
        <v>55</v>
      </c>
      <c r="E265" s="34" t="str">
        <f t="shared" si="52"/>
        <v>69_55</v>
      </c>
      <c r="F265" s="23" t="s">
        <v>789</v>
      </c>
      <c r="G265" s="24">
        <f>AVERAGEIF('1. TipoContratoUC'!$C$3:$C$3832,'2. UnidadCompradora'!F265,'1. TipoContratoUC'!$S$3:$S$3832)</f>
        <v>42.121028459249963</v>
      </c>
      <c r="H265" s="24">
        <f>SUMPRODUCT(('1. TipoContratoUC'!$C$3:$C$3832='2. UnidadCompradora'!F265)*'1. TipoContratoUC'!$N$3:$N$3832*'1. TipoContratoUC'!$S$3:$S$3832)</f>
        <v>45.540429475510258</v>
      </c>
      <c r="I265" s="24">
        <f>SUMPRODUCT(('1. TipoContratoUC'!$C$3:$C$3832='2. UnidadCompradora'!F265)*'1. TipoContratoUC'!$P$3:$P$3832*'1. TipoContratoUC'!$S$3:$S$3832)</f>
        <v>52.825725915630819</v>
      </c>
      <c r="J265" s="24" t="e">
        <f>AVERAGEIF('1. TipoContratoUC'!$C$3:$C$3832,'2. UnidadCompradora'!F265,'1. TipoContratoUC'!#REF!)</f>
        <v>#REF!</v>
      </c>
      <c r="K265" s="24">
        <f t="shared" si="53"/>
        <v>58.817749281999966</v>
      </c>
      <c r="L265" s="25">
        <f>SUMIF('1. TipoContratoUC'!$C$3:$C$3832,'2. UnidadCompradora'!F265,'1. TipoContratoUC'!$O$3:$O$3832)</f>
        <v>2573432973.1001639</v>
      </c>
      <c r="M265" s="28">
        <f t="shared" si="48"/>
        <v>6.0627414342293556E-3</v>
      </c>
      <c r="N265" s="29">
        <f t="shared" si="54"/>
        <v>1.1368916489788198E-3</v>
      </c>
      <c r="O265" s="24">
        <f t="shared" si="55"/>
        <v>1.2688259890220996</v>
      </c>
      <c r="P265" s="20">
        <f t="shared" si="56"/>
        <v>30.043287635511032</v>
      </c>
      <c r="Q265" s="3">
        <f t="shared" si="57"/>
        <v>150</v>
      </c>
      <c r="R265" s="3">
        <f t="shared" si="58"/>
        <v>1</v>
      </c>
      <c r="S265" s="3">
        <f t="shared" si="59"/>
        <v>150</v>
      </c>
      <c r="T265" s="18"/>
    </row>
    <row r="266" spans="1:20" x14ac:dyDescent="0.25">
      <c r="A266">
        <f t="shared" si="49"/>
        <v>265</v>
      </c>
      <c r="B266" s="23" t="s">
        <v>17</v>
      </c>
      <c r="C266" s="23">
        <f t="shared" si="50"/>
        <v>69</v>
      </c>
      <c r="D266" s="23">
        <f t="shared" si="51"/>
        <v>56</v>
      </c>
      <c r="E266" s="34" t="str">
        <f t="shared" si="52"/>
        <v>69_56</v>
      </c>
      <c r="F266" s="23" t="s">
        <v>517</v>
      </c>
      <c r="G266" s="24">
        <f>AVERAGEIF('1. TipoContratoUC'!$C$3:$C$3832,'2. UnidadCompradora'!F266,'1. TipoContratoUC'!$S$3:$S$3832)</f>
        <v>36.864587658832583</v>
      </c>
      <c r="H266" s="24">
        <f>SUMPRODUCT(('1. TipoContratoUC'!$C$3:$C$3832='2. UnidadCompradora'!F266)*'1. TipoContratoUC'!$N$3:$N$3832*'1. TipoContratoUC'!$S$3:$S$3832)</f>
        <v>38.609737860089254</v>
      </c>
      <c r="I266" s="24">
        <f>SUMPRODUCT(('1. TipoContratoUC'!$C$3:$C$3832='2. UnidadCompradora'!F266)*'1. TipoContratoUC'!$P$3:$P$3832*'1. TipoContratoUC'!$S$3:$S$3832)</f>
        <v>36.095060733938453</v>
      </c>
      <c r="J266" s="24" t="e">
        <f>AVERAGEIF('1. TipoContratoUC'!$C$3:$C$3832,'2. UnidadCompradora'!F266,'1. TipoContratoUC'!#REF!)</f>
        <v>#REF!</v>
      </c>
      <c r="K266" s="24">
        <f t="shared" si="53"/>
        <v>35.684091286917926</v>
      </c>
      <c r="L266" s="25">
        <f>SUMIF('1. TipoContratoUC'!$C$3:$C$3832,'2. UnidadCompradora'!F266,'1. TipoContratoUC'!$O$3:$O$3832)</f>
        <v>3044799921.948266</v>
      </c>
      <c r="M266" s="28">
        <f t="shared" si="48"/>
        <v>7.1732331242712966E-3</v>
      </c>
      <c r="N266" s="29">
        <f t="shared" si="54"/>
        <v>1.3451322184250309E-3</v>
      </c>
      <c r="O266" s="24">
        <f t="shared" si="55"/>
        <v>1.5012477822407713</v>
      </c>
      <c r="P266" s="20">
        <f t="shared" si="56"/>
        <v>18.59266953457935</v>
      </c>
      <c r="Q266" s="3">
        <f t="shared" si="57"/>
        <v>912</v>
      </c>
      <c r="R266" s="3">
        <f t="shared" si="58"/>
        <v>0</v>
      </c>
      <c r="S266" s="3" t="str">
        <f t="shared" si="59"/>
        <v/>
      </c>
      <c r="T266" s="18"/>
    </row>
    <row r="267" spans="1:20" x14ac:dyDescent="0.25">
      <c r="A267">
        <f t="shared" si="49"/>
        <v>266</v>
      </c>
      <c r="B267" s="23" t="s">
        <v>17</v>
      </c>
      <c r="C267" s="23">
        <f t="shared" si="50"/>
        <v>69</v>
      </c>
      <c r="D267" s="23">
        <f t="shared" si="51"/>
        <v>57</v>
      </c>
      <c r="E267" s="34" t="str">
        <f t="shared" si="52"/>
        <v>69_57</v>
      </c>
      <c r="F267" s="23" t="s">
        <v>1776</v>
      </c>
      <c r="G267" s="24">
        <f>AVERAGEIF('1. TipoContratoUC'!$C$3:$C$3832,'2. UnidadCompradora'!F267,'1. TipoContratoUC'!$S$3:$S$3832)</f>
        <v>42.365476535694278</v>
      </c>
      <c r="H267" s="24">
        <f>SUMPRODUCT(('1. TipoContratoUC'!$C$3:$C$3832='2. UnidadCompradora'!F267)*'1. TipoContratoUC'!$N$3:$N$3832*'1. TipoContratoUC'!$S$3:$S$3832)</f>
        <v>43.059845226209987</v>
      </c>
      <c r="I267" s="24">
        <f>SUMPRODUCT(('1. TipoContratoUC'!$C$3:$C$3832='2. UnidadCompradora'!F267)*'1. TipoContratoUC'!$P$3:$P$3832*'1. TipoContratoUC'!$S$3:$S$3832)</f>
        <v>44.21865664377232</v>
      </c>
      <c r="J267" s="24" t="e">
        <f>AVERAGEIF('1. TipoContratoUC'!$C$3:$C$3832,'2. UnidadCompradora'!F267,'1. TipoContratoUC'!#REF!)</f>
        <v>#REF!</v>
      </c>
      <c r="K267" s="24">
        <f t="shared" si="53"/>
        <v>46.91666855909871</v>
      </c>
      <c r="L267" s="25">
        <f>SUMIF('1. TipoContratoUC'!$C$3:$C$3832,'2. UnidadCompradora'!F267,'1. TipoContratoUC'!$O$3:$O$3832)</f>
        <v>742434603.85546196</v>
      </c>
      <c r="M267" s="28">
        <f t="shared" si="48"/>
        <v>1.7490989981284312E-3</v>
      </c>
      <c r="N267" s="29">
        <f t="shared" si="54"/>
        <v>3.2799288338150937E-4</v>
      </c>
      <c r="O267" s="24">
        <f t="shared" si="55"/>
        <v>0.3659966213706678</v>
      </c>
      <c r="P267" s="20">
        <f t="shared" si="56"/>
        <v>23.64133259023469</v>
      </c>
      <c r="Q267" s="3">
        <f t="shared" si="57"/>
        <v>503</v>
      </c>
      <c r="R267" s="3">
        <f t="shared" si="58"/>
        <v>0</v>
      </c>
      <c r="S267" s="3" t="str">
        <f t="shared" si="59"/>
        <v/>
      </c>
      <c r="T267" s="18"/>
    </row>
    <row r="268" spans="1:20" x14ac:dyDescent="0.25">
      <c r="A268">
        <f t="shared" si="49"/>
        <v>267</v>
      </c>
      <c r="B268" s="23" t="s">
        <v>17</v>
      </c>
      <c r="C268" s="23">
        <f t="shared" si="50"/>
        <v>69</v>
      </c>
      <c r="D268" s="23">
        <f t="shared" si="51"/>
        <v>58</v>
      </c>
      <c r="E268" s="34" t="str">
        <f t="shared" si="52"/>
        <v>69_58</v>
      </c>
      <c r="F268" s="23" t="s">
        <v>958</v>
      </c>
      <c r="G268" s="24">
        <f>AVERAGEIF('1. TipoContratoUC'!$C$3:$C$3832,'2. UnidadCompradora'!F268,'1. TipoContratoUC'!$S$3:$S$3832)</f>
        <v>35.869247690914477</v>
      </c>
      <c r="H268" s="24">
        <f>SUMPRODUCT(('1. TipoContratoUC'!$C$3:$C$3832='2. UnidadCompradora'!F268)*'1. TipoContratoUC'!$N$3:$N$3832*'1. TipoContratoUC'!$S$3:$S$3832)</f>
        <v>34.297260096677029</v>
      </c>
      <c r="I268" s="24">
        <f>SUMPRODUCT(('1. TipoContratoUC'!$C$3:$C$3832='2. UnidadCompradora'!F268)*'1. TipoContratoUC'!$P$3:$P$3832*'1. TipoContratoUC'!$S$3:$S$3832)</f>
        <v>35.087497887097854</v>
      </c>
      <c r="J268" s="24" t="e">
        <f>AVERAGEIF('1. TipoContratoUC'!$C$3:$C$3832,'2. UnidadCompradora'!F268,'1. TipoContratoUC'!#REF!)</f>
        <v>#REF!</v>
      </c>
      <c r="K268" s="24">
        <f t="shared" si="53"/>
        <v>34.290924066473686</v>
      </c>
      <c r="L268" s="25">
        <f>SUMIF('1. TipoContratoUC'!$C$3:$C$3832,'2. UnidadCompradora'!F268,'1. TipoContratoUC'!$O$3:$O$3832)</f>
        <v>628704990.61122394</v>
      </c>
      <c r="M268" s="28">
        <f t="shared" si="48"/>
        <v>1.4811638136017176E-3</v>
      </c>
      <c r="N268" s="29">
        <f t="shared" si="54"/>
        <v>2.7774939583374467E-4</v>
      </c>
      <c r="O268" s="24">
        <f t="shared" si="55"/>
        <v>0.30991878070558143</v>
      </c>
      <c r="P268" s="20">
        <f t="shared" si="56"/>
        <v>17.300421423589633</v>
      </c>
      <c r="Q268" s="3">
        <f t="shared" si="57"/>
        <v>1032</v>
      </c>
      <c r="R268" s="3">
        <f t="shared" si="58"/>
        <v>0</v>
      </c>
      <c r="S268" s="3" t="str">
        <f t="shared" si="59"/>
        <v/>
      </c>
      <c r="T268" s="18"/>
    </row>
    <row r="269" spans="1:20" x14ac:dyDescent="0.25">
      <c r="A269">
        <f t="shared" si="49"/>
        <v>268</v>
      </c>
      <c r="B269" s="23" t="s">
        <v>17</v>
      </c>
      <c r="C269" s="23">
        <f t="shared" si="50"/>
        <v>69</v>
      </c>
      <c r="D269" s="23">
        <f t="shared" si="51"/>
        <v>59</v>
      </c>
      <c r="E269" s="34" t="str">
        <f t="shared" si="52"/>
        <v>69_59</v>
      </c>
      <c r="F269" s="23" t="s">
        <v>284</v>
      </c>
      <c r="G269" s="24">
        <f>AVERAGEIF('1. TipoContratoUC'!$C$3:$C$3832,'2. UnidadCompradora'!F269,'1. TipoContratoUC'!$S$3:$S$3832)</f>
        <v>41.621563634787833</v>
      </c>
      <c r="H269" s="24">
        <f>SUMPRODUCT(('1. TipoContratoUC'!$C$3:$C$3832='2. UnidadCompradora'!F269)*'1. TipoContratoUC'!$N$3:$N$3832*'1. TipoContratoUC'!$S$3:$S$3832)</f>
        <v>43.504506291155977</v>
      </c>
      <c r="I269" s="24">
        <f>SUMPRODUCT(('1. TipoContratoUC'!$C$3:$C$3832='2. UnidadCompradora'!F269)*'1. TipoContratoUC'!$P$3:$P$3832*'1. TipoContratoUC'!$S$3:$S$3832)</f>
        <v>44.73700991302622</v>
      </c>
      <c r="J269" s="24" t="e">
        <f>AVERAGEIF('1. TipoContratoUC'!$C$3:$C$3832,'2. UnidadCompradora'!F269,'1. TipoContratoUC'!#REF!)</f>
        <v>#REF!</v>
      </c>
      <c r="K269" s="24">
        <f t="shared" si="53"/>
        <v>47.633400806222632</v>
      </c>
      <c r="L269" s="25">
        <f>SUMIF('1. TipoContratoUC'!$C$3:$C$3832,'2. UnidadCompradora'!F269,'1. TipoContratoUC'!$O$3:$O$3832)</f>
        <v>1115687699.53227</v>
      </c>
      <c r="M269" s="28">
        <f t="shared" si="48"/>
        <v>2.62844461632343E-3</v>
      </c>
      <c r="N269" s="29">
        <f t="shared" si="54"/>
        <v>4.9288869837499306E-4</v>
      </c>
      <c r="O269" s="24">
        <f t="shared" si="55"/>
        <v>0.55004039880059519</v>
      </c>
      <c r="P269" s="20">
        <f t="shared" si="56"/>
        <v>24.091720602511614</v>
      </c>
      <c r="Q269" s="3">
        <f t="shared" si="57"/>
        <v>471</v>
      </c>
      <c r="R269" s="3">
        <f t="shared" si="58"/>
        <v>1</v>
      </c>
      <c r="S269" s="3">
        <f t="shared" si="59"/>
        <v>471</v>
      </c>
      <c r="T269" s="18"/>
    </row>
    <row r="270" spans="1:20" x14ac:dyDescent="0.25">
      <c r="A270">
        <f t="shared" si="49"/>
        <v>269</v>
      </c>
      <c r="B270" s="23" t="s">
        <v>17</v>
      </c>
      <c r="C270" s="23">
        <f t="shared" si="50"/>
        <v>69</v>
      </c>
      <c r="D270" s="23">
        <f t="shared" si="51"/>
        <v>60</v>
      </c>
      <c r="E270" s="34" t="str">
        <f t="shared" si="52"/>
        <v>69_60</v>
      </c>
      <c r="F270" s="23" t="s">
        <v>817</v>
      </c>
      <c r="G270" s="24">
        <f>AVERAGEIF('1. TipoContratoUC'!$C$3:$C$3832,'2. UnidadCompradora'!F270,'1. TipoContratoUC'!$S$3:$S$3832)</f>
        <v>41.272249833241581</v>
      </c>
      <c r="H270" s="24">
        <f>SUMPRODUCT(('1. TipoContratoUC'!$C$3:$C$3832='2. UnidadCompradora'!F270)*'1. TipoContratoUC'!$N$3:$N$3832*'1. TipoContratoUC'!$S$3:$S$3832)</f>
        <v>39.865877120864454</v>
      </c>
      <c r="I270" s="24">
        <f>SUMPRODUCT(('1. TipoContratoUC'!$C$3:$C$3832='2. UnidadCompradora'!F270)*'1. TipoContratoUC'!$P$3:$P$3832*'1. TipoContratoUC'!$S$3:$S$3832)</f>
        <v>41.080796629489129</v>
      </c>
      <c r="J270" s="24" t="e">
        <f>AVERAGEIF('1. TipoContratoUC'!$C$3:$C$3832,'2. UnidadCompradora'!F270,'1. TipoContratoUC'!#REF!)</f>
        <v>#REF!</v>
      </c>
      <c r="K270" s="24">
        <f t="shared" si="53"/>
        <v>42.57791814968266</v>
      </c>
      <c r="L270" s="25">
        <f>SUMIF('1. TipoContratoUC'!$C$3:$C$3832,'2. UnidadCompradora'!F270,'1. TipoContratoUC'!$O$3:$O$3832)</f>
        <v>686106569.6477989</v>
      </c>
      <c r="M270" s="28">
        <f t="shared" si="48"/>
        <v>1.616395986054996E-3</v>
      </c>
      <c r="N270" s="29">
        <f t="shared" si="54"/>
        <v>3.0310827501460133E-4</v>
      </c>
      <c r="O270" s="24">
        <f t="shared" si="55"/>
        <v>0.33822237298303515</v>
      </c>
      <c r="P270" s="20">
        <f t="shared" si="56"/>
        <v>21.458070261332846</v>
      </c>
      <c r="Q270" s="3">
        <f t="shared" si="57"/>
        <v>656</v>
      </c>
      <c r="R270" s="3">
        <f t="shared" si="58"/>
        <v>0</v>
      </c>
      <c r="S270" s="3" t="str">
        <f t="shared" si="59"/>
        <v/>
      </c>
      <c r="T270" s="18"/>
    </row>
    <row r="271" spans="1:20" x14ac:dyDescent="0.25">
      <c r="A271">
        <f t="shared" si="49"/>
        <v>270</v>
      </c>
      <c r="B271" s="23" t="s">
        <v>17</v>
      </c>
      <c r="C271" s="23">
        <f t="shared" si="50"/>
        <v>69</v>
      </c>
      <c r="D271" s="23">
        <f t="shared" si="51"/>
        <v>61</v>
      </c>
      <c r="E271" s="34" t="str">
        <f t="shared" si="52"/>
        <v>69_61</v>
      </c>
      <c r="F271" s="23" t="s">
        <v>1466</v>
      </c>
      <c r="G271" s="24">
        <f>AVERAGEIF('1. TipoContratoUC'!$C$3:$C$3832,'2. UnidadCompradora'!F271,'1. TipoContratoUC'!$S$3:$S$3832)</f>
        <v>36.955439982162005</v>
      </c>
      <c r="H271" s="24">
        <f>SUMPRODUCT(('1. TipoContratoUC'!$C$3:$C$3832='2. UnidadCompradora'!F271)*'1. TipoContratoUC'!$N$3:$N$3832*'1. TipoContratoUC'!$S$3:$S$3832)</f>
        <v>39.49109743032033</v>
      </c>
      <c r="I271" s="24">
        <f>SUMPRODUCT(('1. TipoContratoUC'!$C$3:$C$3832='2. UnidadCompradora'!F271)*'1. TipoContratoUC'!$P$3:$P$3832*'1. TipoContratoUC'!$S$3:$S$3832)</f>
        <v>39.091933357724159</v>
      </c>
      <c r="J271" s="24" t="e">
        <f>AVERAGEIF('1. TipoContratoUC'!$C$3:$C$3832,'2. UnidadCompradora'!F271,'1. TipoContratoUC'!#REF!)</f>
        <v>#REF!</v>
      </c>
      <c r="K271" s="24">
        <f t="shared" si="53"/>
        <v>39.827897022110449</v>
      </c>
      <c r="L271" s="25">
        <f>SUMIF('1. TipoContratoUC'!$C$3:$C$3832,'2. UnidadCompradora'!F271,'1. TipoContratoUC'!$O$3:$O$3832)</f>
        <v>1039003548.2927411</v>
      </c>
      <c r="M271" s="28">
        <f t="shared" si="48"/>
        <v>2.4477847017547105E-3</v>
      </c>
      <c r="N271" s="29">
        <f t="shared" si="54"/>
        <v>4.5901116122343353E-4</v>
      </c>
      <c r="O271" s="24">
        <f t="shared" si="55"/>
        <v>0.5122289485364262</v>
      </c>
      <c r="P271" s="20">
        <f t="shared" si="56"/>
        <v>20.170062985323437</v>
      </c>
      <c r="Q271" s="3">
        <f t="shared" si="57"/>
        <v>775</v>
      </c>
      <c r="R271" s="3">
        <f t="shared" si="58"/>
        <v>0</v>
      </c>
      <c r="S271" s="3" t="str">
        <f t="shared" si="59"/>
        <v/>
      </c>
      <c r="T271" s="18"/>
    </row>
    <row r="272" spans="1:20" x14ac:dyDescent="0.25">
      <c r="A272">
        <f t="shared" si="49"/>
        <v>271</v>
      </c>
      <c r="B272" s="23" t="s">
        <v>17</v>
      </c>
      <c r="C272" s="23">
        <f t="shared" si="50"/>
        <v>69</v>
      </c>
      <c r="D272" s="23">
        <f t="shared" si="51"/>
        <v>62</v>
      </c>
      <c r="E272" s="34" t="str">
        <f t="shared" si="52"/>
        <v>69_62</v>
      </c>
      <c r="F272" s="23" t="s">
        <v>1107</v>
      </c>
      <c r="G272" s="24">
        <f>AVERAGEIF('1. TipoContratoUC'!$C$3:$C$3832,'2. UnidadCompradora'!F272,'1. TipoContratoUC'!$S$3:$S$3832)</f>
        <v>34.037380059930165</v>
      </c>
      <c r="H272" s="24">
        <f>SUMPRODUCT(('1. TipoContratoUC'!$C$3:$C$3832='2. UnidadCompradora'!F272)*'1. TipoContratoUC'!$N$3:$N$3832*'1. TipoContratoUC'!$S$3:$S$3832)</f>
        <v>36.649373992075496</v>
      </c>
      <c r="I272" s="24">
        <f>SUMPRODUCT(('1. TipoContratoUC'!$C$3:$C$3832='2. UnidadCompradora'!F272)*'1. TipoContratoUC'!$P$3:$P$3832*'1. TipoContratoUC'!$S$3:$S$3832)</f>
        <v>37.515374890540265</v>
      </c>
      <c r="J272" s="24" t="e">
        <f>AVERAGEIF('1. TipoContratoUC'!$C$3:$C$3832,'2. UnidadCompradora'!F272,'1. TipoContratoUC'!#REF!)</f>
        <v>#REF!</v>
      </c>
      <c r="K272" s="24">
        <f t="shared" si="53"/>
        <v>37.647973869443923</v>
      </c>
      <c r="L272" s="25">
        <f>SUMIF('1. TipoContratoUC'!$C$3:$C$3832,'2. UnidadCompradora'!F272,'1. TipoContratoUC'!$O$3:$O$3832)</f>
        <v>694875392.172925</v>
      </c>
      <c r="M272" s="28">
        <f t="shared" si="48"/>
        <v>1.6370544233285501E-3</v>
      </c>
      <c r="N272" s="29">
        <f t="shared" si="54"/>
        <v>3.0698216689536924E-4</v>
      </c>
      <c r="O272" s="24">
        <f t="shared" si="55"/>
        <v>0.34254610730655227</v>
      </c>
      <c r="P272" s="20">
        <f t="shared" si="56"/>
        <v>18.995259988375238</v>
      </c>
      <c r="Q272" s="3">
        <f t="shared" si="57"/>
        <v>878</v>
      </c>
      <c r="R272" s="3">
        <f t="shared" si="58"/>
        <v>0</v>
      </c>
      <c r="S272" s="3" t="str">
        <f t="shared" si="59"/>
        <v/>
      </c>
      <c r="T272" s="18"/>
    </row>
    <row r="273" spans="1:20" x14ac:dyDescent="0.25">
      <c r="A273">
        <f t="shared" si="49"/>
        <v>272</v>
      </c>
      <c r="B273" s="23" t="s">
        <v>17</v>
      </c>
      <c r="C273" s="23">
        <f t="shared" si="50"/>
        <v>69</v>
      </c>
      <c r="D273" s="23">
        <f t="shared" si="51"/>
        <v>63</v>
      </c>
      <c r="E273" s="34" t="str">
        <f t="shared" si="52"/>
        <v>69_63</v>
      </c>
      <c r="F273" s="23" t="s">
        <v>757</v>
      </c>
      <c r="G273" s="24">
        <f>AVERAGEIF('1. TipoContratoUC'!$C$3:$C$3832,'2. UnidadCompradora'!F273,'1. TipoContratoUC'!$S$3:$S$3832)</f>
        <v>36.497958360744249</v>
      </c>
      <c r="H273" s="24">
        <f>SUMPRODUCT(('1. TipoContratoUC'!$C$3:$C$3832='2. UnidadCompradora'!F273)*'1. TipoContratoUC'!$N$3:$N$3832*'1. TipoContratoUC'!$S$3:$S$3832)</f>
        <v>37.91509873479648</v>
      </c>
      <c r="I273" s="24">
        <f>SUMPRODUCT(('1. TipoContratoUC'!$C$3:$C$3832='2. UnidadCompradora'!F273)*'1. TipoContratoUC'!$P$3:$P$3832*'1. TipoContratoUC'!$S$3:$S$3832)</f>
        <v>43.554429942543493</v>
      </c>
      <c r="J273" s="24" t="e">
        <f>AVERAGEIF('1. TipoContratoUC'!$C$3:$C$3832,'2. UnidadCompradora'!F273,'1. TipoContratoUC'!#REF!)</f>
        <v>#REF!</v>
      </c>
      <c r="K273" s="24">
        <f t="shared" si="53"/>
        <v>45.998235659357007</v>
      </c>
      <c r="L273" s="25">
        <f>SUMIF('1. TipoContratoUC'!$C$3:$C$3832,'2. UnidadCompradora'!F273,'1. TipoContratoUC'!$O$3:$O$3832)</f>
        <v>687712635.23000002</v>
      </c>
      <c r="M273" s="28">
        <f t="shared" si="48"/>
        <v>1.6201797101515947E-3</v>
      </c>
      <c r="N273" s="29">
        <f t="shared" si="54"/>
        <v>3.0381780293594333E-4</v>
      </c>
      <c r="O273" s="24">
        <f t="shared" si="55"/>
        <v>0.33901429240707237</v>
      </c>
      <c r="P273" s="20">
        <f t="shared" si="56"/>
        <v>23.16862497588204</v>
      </c>
      <c r="Q273" s="3">
        <f t="shared" si="57"/>
        <v>538</v>
      </c>
      <c r="R273" s="3">
        <f t="shared" si="58"/>
        <v>0</v>
      </c>
      <c r="S273" s="3" t="str">
        <f t="shared" si="59"/>
        <v/>
      </c>
      <c r="T273" s="18"/>
    </row>
    <row r="274" spans="1:20" x14ac:dyDescent="0.25">
      <c r="A274">
        <f t="shared" si="49"/>
        <v>273</v>
      </c>
      <c r="B274" s="23" t="s">
        <v>17</v>
      </c>
      <c r="C274" s="23">
        <f t="shared" si="50"/>
        <v>69</v>
      </c>
      <c r="D274" s="23">
        <f t="shared" si="51"/>
        <v>64</v>
      </c>
      <c r="E274" s="34" t="str">
        <f t="shared" si="52"/>
        <v>69_64</v>
      </c>
      <c r="F274" s="23" t="s">
        <v>158</v>
      </c>
      <c r="G274" s="24">
        <f>AVERAGEIF('1. TipoContratoUC'!$C$3:$C$3832,'2. UnidadCompradora'!F274,'1. TipoContratoUC'!$S$3:$S$3832)</f>
        <v>50.667506688514003</v>
      </c>
      <c r="H274" s="24">
        <f>SUMPRODUCT(('1. TipoContratoUC'!$C$3:$C$3832='2. UnidadCompradora'!F274)*'1. TipoContratoUC'!$N$3:$N$3832*'1. TipoContratoUC'!$S$3:$S$3832)</f>
        <v>49.272407942414624</v>
      </c>
      <c r="I274" s="24">
        <f>SUMPRODUCT(('1. TipoContratoUC'!$C$3:$C$3832='2. UnidadCompradora'!F274)*'1. TipoContratoUC'!$P$3:$P$3832*'1. TipoContratoUC'!$S$3:$S$3832)</f>
        <v>50.015181816971165</v>
      </c>
      <c r="J274" s="24" t="e">
        <f>AVERAGEIF('1. TipoContratoUC'!$C$3:$C$3832,'2. UnidadCompradora'!F274,'1. TipoContratoUC'!#REF!)</f>
        <v>#REF!</v>
      </c>
      <c r="K274" s="24">
        <f t="shared" si="53"/>
        <v>54.93158186113525</v>
      </c>
      <c r="L274" s="25">
        <f>SUMIF('1. TipoContratoUC'!$C$3:$C$3832,'2. UnidadCompradora'!F274,'1. TipoContratoUC'!$O$3:$O$3832)</f>
        <v>23507936.072000001</v>
      </c>
      <c r="M274" s="28">
        <f t="shared" si="48"/>
        <v>5.5382261573043884E-5</v>
      </c>
      <c r="N274" s="29">
        <f t="shared" si="54"/>
        <v>1.0385339926995846E-5</v>
      </c>
      <c r="O274" s="24">
        <f t="shared" si="55"/>
        <v>1.1507988412224102E-2</v>
      </c>
      <c r="P274" s="20">
        <f t="shared" si="56"/>
        <v>27.471544924773738</v>
      </c>
      <c r="Q274" s="3">
        <f t="shared" si="57"/>
        <v>261</v>
      </c>
      <c r="R274" s="3">
        <f t="shared" si="58"/>
        <v>1</v>
      </c>
      <c r="S274" s="3">
        <f t="shared" si="59"/>
        <v>261</v>
      </c>
      <c r="T274" s="18"/>
    </row>
    <row r="275" spans="1:20" x14ac:dyDescent="0.25">
      <c r="A275">
        <f t="shared" si="49"/>
        <v>274</v>
      </c>
      <c r="B275" s="23" t="s">
        <v>17</v>
      </c>
      <c r="C275" s="23">
        <f t="shared" si="50"/>
        <v>69</v>
      </c>
      <c r="D275" s="23">
        <f t="shared" si="51"/>
        <v>65</v>
      </c>
      <c r="E275" s="34" t="str">
        <f t="shared" si="52"/>
        <v>69_65</v>
      </c>
      <c r="F275" s="23" t="s">
        <v>218</v>
      </c>
      <c r="G275" s="24">
        <f>AVERAGEIF('1. TipoContratoUC'!$C$3:$C$3832,'2. UnidadCompradora'!F275,'1. TipoContratoUC'!$S$3:$S$3832)</f>
        <v>32.221841909274765</v>
      </c>
      <c r="H275" s="24">
        <f>SUMPRODUCT(('1. TipoContratoUC'!$C$3:$C$3832='2. UnidadCompradora'!F275)*'1. TipoContratoUC'!$N$3:$N$3832*'1. TipoContratoUC'!$S$3:$S$3832)</f>
        <v>31.817790795324754</v>
      </c>
      <c r="I275" s="24">
        <f>SUMPRODUCT(('1. TipoContratoUC'!$C$3:$C$3832='2. UnidadCompradora'!F275)*'1. TipoContratoUC'!$P$3:$P$3832*'1. TipoContratoUC'!$S$3:$S$3832)</f>
        <v>35.053556672553675</v>
      </c>
      <c r="J275" s="24" t="e">
        <f>AVERAGEIF('1. TipoContratoUC'!$C$3:$C$3832,'2. UnidadCompradora'!F275,'1. TipoContratoUC'!#REF!)</f>
        <v>#REF!</v>
      </c>
      <c r="K275" s="24">
        <f t="shared" si="53"/>
        <v>34.243993209829569</v>
      </c>
      <c r="L275" s="25">
        <f>SUMIF('1. TipoContratoUC'!$C$3:$C$3832,'2. UnidadCompradora'!F275,'1. TipoContratoUC'!$O$3:$O$3832)</f>
        <v>3858798.66</v>
      </c>
      <c r="M275" s="28">
        <f t="shared" si="48"/>
        <v>9.0909298073333319E-6</v>
      </c>
      <c r="N275" s="29">
        <f t="shared" si="54"/>
        <v>1.704740716972972E-6</v>
      </c>
      <c r="O275" s="24">
        <f t="shared" si="55"/>
        <v>1.8193843137453921E-3</v>
      </c>
      <c r="P275" s="20">
        <f t="shared" si="56"/>
        <v>17.122906297071658</v>
      </c>
      <c r="Q275" s="3">
        <f t="shared" si="57"/>
        <v>1050</v>
      </c>
      <c r="R275" s="3">
        <f t="shared" si="58"/>
        <v>0</v>
      </c>
      <c r="S275" s="3" t="str">
        <f t="shared" si="59"/>
        <v/>
      </c>
      <c r="T275" s="18"/>
    </row>
    <row r="276" spans="1:20" x14ac:dyDescent="0.25">
      <c r="A276">
        <f t="shared" si="49"/>
        <v>275</v>
      </c>
      <c r="B276" s="23" t="s">
        <v>17</v>
      </c>
      <c r="C276" s="23">
        <f t="shared" si="50"/>
        <v>69</v>
      </c>
      <c r="D276" s="23">
        <f t="shared" si="51"/>
        <v>66</v>
      </c>
      <c r="E276" s="34" t="str">
        <f t="shared" si="52"/>
        <v>69_66</v>
      </c>
      <c r="F276" s="23" t="s">
        <v>2308</v>
      </c>
      <c r="G276" s="24">
        <f>AVERAGEIF('1. TipoContratoUC'!$C$3:$C$3832,'2. UnidadCompradora'!F276,'1. TipoContratoUC'!$S$3:$S$3832)</f>
        <v>39.01890223125303</v>
      </c>
      <c r="H276" s="24">
        <f>SUMPRODUCT(('1. TipoContratoUC'!$C$3:$C$3832='2. UnidadCompradora'!F276)*'1. TipoContratoUC'!$N$3:$N$3832*'1. TipoContratoUC'!$S$3:$S$3832)</f>
        <v>39.01890223125303</v>
      </c>
      <c r="I276" s="24">
        <f>SUMPRODUCT(('1. TipoContratoUC'!$C$3:$C$3832='2. UnidadCompradora'!F276)*'1. TipoContratoUC'!$P$3:$P$3832*'1. TipoContratoUC'!$S$3:$S$3832)</f>
        <v>39.01890223125303</v>
      </c>
      <c r="J276" s="24" t="e">
        <f>AVERAGEIF('1. TipoContratoUC'!$C$3:$C$3832,'2. UnidadCompradora'!F276,'1. TipoContratoUC'!#REF!)</f>
        <v>#REF!</v>
      </c>
      <c r="K276" s="24">
        <f t="shared" si="53"/>
        <v>39.726916153482023</v>
      </c>
      <c r="L276" s="25">
        <f>SUMIF('1. TipoContratoUC'!$C$3:$C$3832,'2. UnidadCompradora'!F276,'1. TipoContratoUC'!$O$3:$O$3832)</f>
        <v>510183.34</v>
      </c>
      <c r="M276" s="28">
        <f t="shared" si="48"/>
        <v>1.201939085573041E-6</v>
      </c>
      <c r="N276" s="29">
        <f t="shared" si="54"/>
        <v>2.2538888121705359E-7</v>
      </c>
      <c r="O276" s="24">
        <f t="shared" si="55"/>
        <v>1.6824780666559728E-4</v>
      </c>
      <c r="P276" s="20">
        <f t="shared" si="56"/>
        <v>19.863542200644343</v>
      </c>
      <c r="Q276" s="3">
        <f t="shared" si="57"/>
        <v>805</v>
      </c>
      <c r="R276" s="3">
        <f t="shared" si="58"/>
        <v>0</v>
      </c>
      <c r="S276" s="3" t="str">
        <f t="shared" si="59"/>
        <v/>
      </c>
      <c r="T276" s="18"/>
    </row>
    <row r="277" spans="1:20" x14ac:dyDescent="0.25">
      <c r="A277">
        <f t="shared" si="49"/>
        <v>276</v>
      </c>
      <c r="B277" s="23" t="s">
        <v>17</v>
      </c>
      <c r="C277" s="23">
        <f t="shared" si="50"/>
        <v>69</v>
      </c>
      <c r="D277" s="23">
        <f t="shared" si="51"/>
        <v>67</v>
      </c>
      <c r="E277" s="34" t="str">
        <f t="shared" si="52"/>
        <v>69_67</v>
      </c>
      <c r="F277" s="23" t="s">
        <v>2903</v>
      </c>
      <c r="G277" s="24">
        <f>AVERAGEIF('1. TipoContratoUC'!$C$3:$C$3832,'2. UnidadCompradora'!F277,'1. TipoContratoUC'!$S$3:$S$3832)</f>
        <v>14.322484303440584</v>
      </c>
      <c r="H277" s="24">
        <f>SUMPRODUCT(('1. TipoContratoUC'!$C$3:$C$3832='2. UnidadCompradora'!F277)*'1. TipoContratoUC'!$N$3:$N$3832*'1. TipoContratoUC'!$S$3:$S$3832)</f>
        <v>14.322484303440584</v>
      </c>
      <c r="I277" s="24">
        <f>SUMPRODUCT(('1. TipoContratoUC'!$C$3:$C$3832='2. UnidadCompradora'!F277)*'1. TipoContratoUC'!$P$3:$P$3832*'1. TipoContratoUC'!$S$3:$S$3832)</f>
        <v>14.322484303440584</v>
      </c>
      <c r="J277" s="24" t="e">
        <f>AVERAGEIF('1. TipoContratoUC'!$C$3:$C$3832,'2. UnidadCompradora'!F277,'1. TipoContratoUC'!#REF!)</f>
        <v>#REF!</v>
      </c>
      <c r="K277" s="24">
        <f t="shared" si="53"/>
        <v>5.5789322065679245</v>
      </c>
      <c r="L277" s="25">
        <f>SUMIF('1. TipoContratoUC'!$C$3:$C$3832,'2. UnidadCompradora'!F277,'1. TipoContratoUC'!$O$3:$O$3832)</f>
        <v>1497536.26999999</v>
      </c>
      <c r="M277" s="28">
        <f t="shared" si="48"/>
        <v>3.528040282491879E-6</v>
      </c>
      <c r="N277" s="29">
        <f t="shared" si="54"/>
        <v>6.6158182365825045E-7</v>
      </c>
      <c r="O277" s="24">
        <f t="shared" si="55"/>
        <v>6.550921624081926E-4</v>
      </c>
      <c r="P277" s="20">
        <f t="shared" si="56"/>
        <v>2.7897936493651665</v>
      </c>
      <c r="Q277" s="3">
        <f t="shared" si="57"/>
        <v>1526</v>
      </c>
      <c r="R277" s="3">
        <f t="shared" si="58"/>
        <v>0</v>
      </c>
      <c r="S277" s="3" t="str">
        <f t="shared" si="59"/>
        <v/>
      </c>
      <c r="T277" s="18"/>
    </row>
    <row r="278" spans="1:20" x14ac:dyDescent="0.25">
      <c r="A278">
        <f t="shared" si="49"/>
        <v>277</v>
      </c>
      <c r="B278" s="23" t="s">
        <v>17</v>
      </c>
      <c r="C278" s="23">
        <f t="shared" si="50"/>
        <v>69</v>
      </c>
      <c r="D278" s="23">
        <f t="shared" si="51"/>
        <v>68</v>
      </c>
      <c r="E278" s="34" t="str">
        <f t="shared" si="52"/>
        <v>69_68</v>
      </c>
      <c r="F278" s="23" t="s">
        <v>1717</v>
      </c>
      <c r="G278" s="24">
        <f>AVERAGEIF('1. TipoContratoUC'!$C$3:$C$3832,'2. UnidadCompradora'!F278,'1. TipoContratoUC'!$S$3:$S$3832)</f>
        <v>43.881878037420066</v>
      </c>
      <c r="H278" s="24">
        <f>SUMPRODUCT(('1. TipoContratoUC'!$C$3:$C$3832='2. UnidadCompradora'!F278)*'1. TipoContratoUC'!$N$3:$N$3832*'1. TipoContratoUC'!$S$3:$S$3832)</f>
        <v>44.648133172287743</v>
      </c>
      <c r="I278" s="24">
        <f>SUMPRODUCT(('1. TipoContratoUC'!$C$3:$C$3832='2. UnidadCompradora'!F278)*'1. TipoContratoUC'!$P$3:$P$3832*'1. TipoContratoUC'!$S$3:$S$3832)</f>
        <v>47.671282503433034</v>
      </c>
      <c r="J278" s="24" t="e">
        <f>AVERAGEIF('1. TipoContratoUC'!$C$3:$C$3832,'2. UnidadCompradora'!F278,'1. TipoContratoUC'!#REF!)</f>
        <v>#REF!</v>
      </c>
      <c r="K278" s="24">
        <f t="shared" si="53"/>
        <v>51.690648849479949</v>
      </c>
      <c r="L278" s="25">
        <f>SUMIF('1. TipoContratoUC'!$C$3:$C$3832,'2. UnidadCompradora'!F278,'1. TipoContratoUC'!$O$3:$O$3832)</f>
        <v>25208120.9170653</v>
      </c>
      <c r="M278" s="28">
        <f t="shared" si="48"/>
        <v>5.9387720900631744E-5</v>
      </c>
      <c r="N278" s="29">
        <f t="shared" si="54"/>
        <v>1.1136447872017057E-5</v>
      </c>
      <c r="O278" s="24">
        <f t="shared" si="55"/>
        <v>1.2346316197952302E-2</v>
      </c>
      <c r="P278" s="20">
        <f t="shared" si="56"/>
        <v>25.851497582838952</v>
      </c>
      <c r="Q278" s="3">
        <f t="shared" si="57"/>
        <v>351</v>
      </c>
      <c r="R278" s="3">
        <f t="shared" si="58"/>
        <v>1</v>
      </c>
      <c r="S278" s="3">
        <f t="shared" si="59"/>
        <v>351</v>
      </c>
      <c r="T278" s="18"/>
    </row>
    <row r="279" spans="1:20" x14ac:dyDescent="0.25">
      <c r="A279">
        <f t="shared" si="49"/>
        <v>278</v>
      </c>
      <c r="B279" s="23" t="s">
        <v>17</v>
      </c>
      <c r="C279" s="23">
        <f t="shared" si="50"/>
        <v>69</v>
      </c>
      <c r="D279" s="23">
        <f t="shared" si="51"/>
        <v>69</v>
      </c>
      <c r="E279" s="34" t="str">
        <f t="shared" si="52"/>
        <v>69_69</v>
      </c>
      <c r="F279" s="23" t="s">
        <v>1984</v>
      </c>
      <c r="G279" s="24">
        <f>AVERAGEIF('1. TipoContratoUC'!$C$3:$C$3832,'2. UnidadCompradora'!F279,'1. TipoContratoUC'!$S$3:$S$3832)</f>
        <v>25.210532330029466</v>
      </c>
      <c r="H279" s="24">
        <f>SUMPRODUCT(('1. TipoContratoUC'!$C$3:$C$3832='2. UnidadCompradora'!F279)*'1. TipoContratoUC'!$N$3:$N$3832*'1. TipoContratoUC'!$S$3:$S$3832)</f>
        <v>24.958867461191772</v>
      </c>
      <c r="I279" s="24">
        <f>SUMPRODUCT(('1. TipoContratoUC'!$C$3:$C$3832='2. UnidadCompradora'!F279)*'1. TipoContratoUC'!$P$3:$P$3832*'1. TipoContratoUC'!$S$3:$S$3832)</f>
        <v>26.892807480651665</v>
      </c>
      <c r="J279" s="24" t="e">
        <f>AVERAGEIF('1. TipoContratoUC'!$C$3:$C$3832,'2. UnidadCompradora'!F279,'1. TipoContratoUC'!#REF!)</f>
        <v>#REF!</v>
      </c>
      <c r="K279" s="24">
        <f t="shared" si="53"/>
        <v>22.960043723129811</v>
      </c>
      <c r="L279" s="25">
        <f>SUMIF('1. TipoContratoUC'!$C$3:$C$3832,'2. UnidadCompradora'!F279,'1. TipoContratoUC'!$O$3:$O$3832)</f>
        <v>16927546.550000001</v>
      </c>
      <c r="M279" s="28">
        <f t="shared" si="48"/>
        <v>3.9879545696851024E-5</v>
      </c>
      <c r="N279" s="29">
        <f t="shared" si="54"/>
        <v>7.4782543441228312E-6</v>
      </c>
      <c r="O279" s="24">
        <f t="shared" si="55"/>
        <v>8.2633274606700863E-3</v>
      </c>
      <c r="P279" s="20">
        <f t="shared" si="56"/>
        <v>11.484153525295241</v>
      </c>
      <c r="Q279" s="3">
        <f t="shared" si="57"/>
        <v>1372</v>
      </c>
      <c r="R279" s="3">
        <f t="shared" si="58"/>
        <v>0</v>
      </c>
      <c r="S279" s="3" t="str">
        <f t="shared" si="59"/>
        <v/>
      </c>
      <c r="T279" s="18"/>
    </row>
    <row r="280" spans="1:20" x14ac:dyDescent="0.25">
      <c r="A280">
        <f t="shared" si="49"/>
        <v>279</v>
      </c>
      <c r="B280" s="23" t="s">
        <v>17</v>
      </c>
      <c r="C280" s="23">
        <f t="shared" si="50"/>
        <v>69</v>
      </c>
      <c r="D280" s="23">
        <f t="shared" si="51"/>
        <v>70</v>
      </c>
      <c r="E280" s="34" t="str">
        <f t="shared" si="52"/>
        <v>69_70</v>
      </c>
      <c r="F280" s="23" t="s">
        <v>1577</v>
      </c>
      <c r="G280" s="24">
        <f>AVERAGEIF('1. TipoContratoUC'!$C$3:$C$3832,'2. UnidadCompradora'!F280,'1. TipoContratoUC'!$S$3:$S$3832)</f>
        <v>43.87668478185573</v>
      </c>
      <c r="H280" s="24">
        <f>SUMPRODUCT(('1. TipoContratoUC'!$C$3:$C$3832='2. UnidadCompradora'!F280)*'1. TipoContratoUC'!$N$3:$N$3832*'1. TipoContratoUC'!$S$3:$S$3832)</f>
        <v>43.479774451649931</v>
      </c>
      <c r="I280" s="24">
        <f>SUMPRODUCT(('1. TipoContratoUC'!$C$3:$C$3832='2. UnidadCompradora'!F280)*'1. TipoContratoUC'!$P$3:$P$3832*'1. TipoContratoUC'!$S$3:$S$3832)</f>
        <v>45.29437658432721</v>
      </c>
      <c r="J280" s="24" t="e">
        <f>AVERAGEIF('1. TipoContratoUC'!$C$3:$C$3832,'2. UnidadCompradora'!F280,'1. TipoContratoUC'!#REF!)</f>
        <v>#REF!</v>
      </c>
      <c r="K280" s="24">
        <f t="shared" si="53"/>
        <v>48.404077274355153</v>
      </c>
      <c r="L280" s="25">
        <f>SUMIF('1. TipoContratoUC'!$C$3:$C$3832,'2. UnidadCompradora'!F280,'1. TipoContratoUC'!$O$3:$O$3832)</f>
        <v>30592282.766499989</v>
      </c>
      <c r="M280" s="28">
        <f t="shared" si="48"/>
        <v>7.2072248329314113E-5</v>
      </c>
      <c r="N280" s="29">
        <f t="shared" si="54"/>
        <v>1.3515063793767122E-5</v>
      </c>
      <c r="O280" s="24">
        <f t="shared" si="55"/>
        <v>1.5001140756787525E-2</v>
      </c>
      <c r="P280" s="20">
        <f t="shared" si="56"/>
        <v>24.20953920755597</v>
      </c>
      <c r="Q280" s="3">
        <f t="shared" si="57"/>
        <v>464</v>
      </c>
      <c r="R280" s="3">
        <f t="shared" si="58"/>
        <v>1</v>
      </c>
      <c r="S280" s="3">
        <f t="shared" si="59"/>
        <v>464</v>
      </c>
      <c r="T280" s="18"/>
    </row>
    <row r="281" spans="1:20" x14ac:dyDescent="0.25">
      <c r="A281">
        <f t="shared" si="49"/>
        <v>280</v>
      </c>
      <c r="B281" s="23" t="s">
        <v>17</v>
      </c>
      <c r="C281" s="23">
        <f t="shared" si="50"/>
        <v>69</v>
      </c>
      <c r="D281" s="23">
        <f t="shared" si="51"/>
        <v>71</v>
      </c>
      <c r="E281" s="34" t="str">
        <f t="shared" si="52"/>
        <v>69_71</v>
      </c>
      <c r="F281" s="23" t="s">
        <v>1099</v>
      </c>
      <c r="G281" s="24">
        <f>AVERAGEIF('1. TipoContratoUC'!$C$3:$C$3832,'2. UnidadCompradora'!F281,'1. TipoContratoUC'!$S$3:$S$3832)</f>
        <v>38.143026754114508</v>
      </c>
      <c r="H281" s="24">
        <f>SUMPRODUCT(('1. TipoContratoUC'!$C$3:$C$3832='2. UnidadCompradora'!F281)*'1. TipoContratoUC'!$N$3:$N$3832*'1. TipoContratoUC'!$S$3:$S$3832)</f>
        <v>37.575441262989642</v>
      </c>
      <c r="I281" s="24">
        <f>SUMPRODUCT(('1. TipoContratoUC'!$C$3:$C$3832='2. UnidadCompradora'!F281)*'1. TipoContratoUC'!$P$3:$P$3832*'1. TipoContratoUC'!$S$3:$S$3832)</f>
        <v>39.481250240414717</v>
      </c>
      <c r="J281" s="24" t="e">
        <f>AVERAGEIF('1. TipoContratoUC'!$C$3:$C$3832,'2. UnidadCompradora'!F281,'1. TipoContratoUC'!#REF!)</f>
        <v>#REF!</v>
      </c>
      <c r="K281" s="24">
        <f t="shared" si="53"/>
        <v>40.366209367618985</v>
      </c>
      <c r="L281" s="25">
        <f>SUMIF('1. TipoContratoUC'!$C$3:$C$3832,'2. UnidadCompradora'!F281,'1. TipoContratoUC'!$O$3:$O$3832)</f>
        <v>186199904.03699991</v>
      </c>
      <c r="M281" s="28">
        <f t="shared" si="48"/>
        <v>4.3866768050877483E-4</v>
      </c>
      <c r="N281" s="29">
        <f t="shared" si="54"/>
        <v>8.2259424726848485E-5</v>
      </c>
      <c r="O281" s="24">
        <f t="shared" si="55"/>
        <v>9.172820544081603E-2</v>
      </c>
      <c r="P281" s="20">
        <f t="shared" si="56"/>
        <v>20.228968786529901</v>
      </c>
      <c r="Q281" s="3">
        <f t="shared" si="57"/>
        <v>769</v>
      </c>
      <c r="R281" s="3">
        <f t="shared" si="58"/>
        <v>0</v>
      </c>
      <c r="S281" s="3" t="str">
        <f t="shared" si="59"/>
        <v/>
      </c>
      <c r="T281" s="18"/>
    </row>
    <row r="282" spans="1:20" x14ac:dyDescent="0.25">
      <c r="A282">
        <f t="shared" si="49"/>
        <v>281</v>
      </c>
      <c r="B282" s="23" t="s">
        <v>17</v>
      </c>
      <c r="C282" s="23">
        <f t="shared" si="50"/>
        <v>69</v>
      </c>
      <c r="D282" s="23">
        <f t="shared" si="51"/>
        <v>72</v>
      </c>
      <c r="E282" s="34" t="str">
        <f t="shared" si="52"/>
        <v>69_72</v>
      </c>
      <c r="F282" s="23" t="s">
        <v>2131</v>
      </c>
      <c r="G282" s="24">
        <f>AVERAGEIF('1. TipoContratoUC'!$C$3:$C$3832,'2. UnidadCompradora'!F282,'1. TipoContratoUC'!$S$3:$S$3832)</f>
        <v>35.985916600257099</v>
      </c>
      <c r="H282" s="24">
        <f>SUMPRODUCT(('1. TipoContratoUC'!$C$3:$C$3832='2. UnidadCompradora'!F282)*'1. TipoContratoUC'!$N$3:$N$3832*'1. TipoContratoUC'!$S$3:$S$3832)</f>
        <v>34.958943205199759</v>
      </c>
      <c r="I282" s="24">
        <f>SUMPRODUCT(('1. TipoContratoUC'!$C$3:$C$3832='2. UnidadCompradora'!F282)*'1. TipoContratoUC'!$P$3:$P$3832*'1. TipoContratoUC'!$S$3:$S$3832)</f>
        <v>34.387460586258413</v>
      </c>
      <c r="J282" s="24" t="e">
        <f>AVERAGEIF('1. TipoContratoUC'!$C$3:$C$3832,'2. UnidadCompradora'!F282,'1. TipoContratoUC'!#REF!)</f>
        <v>#REF!</v>
      </c>
      <c r="K282" s="24">
        <f t="shared" si="53"/>
        <v>33.322975492669173</v>
      </c>
      <c r="L282" s="25">
        <f>SUMIF('1. TipoContratoUC'!$C$3:$C$3832,'2. UnidadCompradora'!F282,'1. TipoContratoUC'!$O$3:$O$3832)</f>
        <v>11902189.664000001</v>
      </c>
      <c r="M282" s="28">
        <f t="shared" si="48"/>
        <v>2.8040325583867673E-5</v>
      </c>
      <c r="N282" s="29">
        <f t="shared" si="54"/>
        <v>5.2581513390894709E-6</v>
      </c>
      <c r="O282" s="24">
        <f t="shared" si="55"/>
        <v>5.7854225887603939E-3</v>
      </c>
      <c r="P282" s="20">
        <f t="shared" si="56"/>
        <v>16.664380457628965</v>
      </c>
      <c r="Q282" s="3">
        <f t="shared" si="57"/>
        <v>1075</v>
      </c>
      <c r="R282" s="3">
        <f t="shared" si="58"/>
        <v>0</v>
      </c>
      <c r="S282" s="3" t="str">
        <f t="shared" si="59"/>
        <v/>
      </c>
      <c r="T282" s="18"/>
    </row>
    <row r="283" spans="1:20" x14ac:dyDescent="0.25">
      <c r="A283">
        <f t="shared" si="49"/>
        <v>282</v>
      </c>
      <c r="B283" s="23" t="s">
        <v>17</v>
      </c>
      <c r="C283" s="23">
        <f t="shared" si="50"/>
        <v>69</v>
      </c>
      <c r="D283" s="23">
        <f t="shared" si="51"/>
        <v>73</v>
      </c>
      <c r="E283" s="34" t="str">
        <f t="shared" si="52"/>
        <v>69_73</v>
      </c>
      <c r="F283" s="23" t="s">
        <v>780</v>
      </c>
      <c r="G283" s="24">
        <f>AVERAGEIF('1. TipoContratoUC'!$C$3:$C$3832,'2. UnidadCompradora'!F283,'1. TipoContratoUC'!$S$3:$S$3832)</f>
        <v>23.131290530114825</v>
      </c>
      <c r="H283" s="24">
        <f>SUMPRODUCT(('1. TipoContratoUC'!$C$3:$C$3832='2. UnidadCompradora'!F283)*'1. TipoContratoUC'!$N$3:$N$3832*'1. TipoContratoUC'!$S$3:$S$3832)</f>
        <v>23.18636387876974</v>
      </c>
      <c r="I283" s="24">
        <f>SUMPRODUCT(('1. TipoContratoUC'!$C$3:$C$3832='2. UnidadCompradora'!F283)*'1. TipoContratoUC'!$P$3:$P$3832*'1. TipoContratoUC'!$S$3:$S$3832)</f>
        <v>24.50533003408307</v>
      </c>
      <c r="J283" s="24" t="e">
        <f>AVERAGEIF('1. TipoContratoUC'!$C$3:$C$3832,'2. UnidadCompradora'!F283,'1. TipoContratoUC'!#REF!)</f>
        <v>#REF!</v>
      </c>
      <c r="K283" s="24">
        <f t="shared" si="53"/>
        <v>19.658854791303799</v>
      </c>
      <c r="L283" s="25">
        <f>SUMIF('1. TipoContratoUC'!$C$3:$C$3832,'2. UnidadCompradora'!F283,'1. TipoContratoUC'!$O$3:$O$3832)</f>
        <v>101866307.15900001</v>
      </c>
      <c r="M283" s="28">
        <f t="shared" si="48"/>
        <v>2.3998646462542462E-4</v>
      </c>
      <c r="N283" s="29">
        <f t="shared" si="54"/>
        <v>4.5002514202599689E-5</v>
      </c>
      <c r="O283" s="24">
        <f t="shared" si="55"/>
        <v>5.0144963631298112E-2</v>
      </c>
      <c r="P283" s="20">
        <f t="shared" si="56"/>
        <v>9.8544998774675481</v>
      </c>
      <c r="Q283" s="3">
        <f t="shared" si="57"/>
        <v>1439</v>
      </c>
      <c r="R283" s="3">
        <f t="shared" si="58"/>
        <v>0</v>
      </c>
      <c r="S283" s="3" t="str">
        <f t="shared" si="59"/>
        <v/>
      </c>
      <c r="T283" s="18"/>
    </row>
    <row r="284" spans="1:20" x14ac:dyDescent="0.25">
      <c r="A284">
        <f t="shared" si="49"/>
        <v>283</v>
      </c>
      <c r="B284" s="23" t="s">
        <v>17</v>
      </c>
      <c r="C284" s="23">
        <f t="shared" si="50"/>
        <v>69</v>
      </c>
      <c r="D284" s="23">
        <f t="shared" si="51"/>
        <v>74</v>
      </c>
      <c r="E284" s="34" t="str">
        <f t="shared" si="52"/>
        <v>69_74</v>
      </c>
      <c r="F284" s="23" t="s">
        <v>64</v>
      </c>
      <c r="G284" s="24">
        <f>AVERAGEIF('1. TipoContratoUC'!$C$3:$C$3832,'2. UnidadCompradora'!F284,'1. TipoContratoUC'!$S$3:$S$3832)</f>
        <v>18.733297591883055</v>
      </c>
      <c r="H284" s="24">
        <f>SUMPRODUCT(('1. TipoContratoUC'!$C$3:$C$3832='2. UnidadCompradora'!F284)*'1. TipoContratoUC'!$N$3:$N$3832*'1. TipoContratoUC'!$S$3:$S$3832)</f>
        <v>15.529293745076451</v>
      </c>
      <c r="I284" s="24">
        <f>SUMPRODUCT(('1. TipoContratoUC'!$C$3:$C$3832='2. UnidadCompradora'!F284)*'1. TipoContratoUC'!$P$3:$P$3832*'1. TipoContratoUC'!$S$3:$S$3832)</f>
        <v>15.897146788946674</v>
      </c>
      <c r="J284" s="24" t="e">
        <f>AVERAGEIF('1. TipoContratoUC'!$C$3:$C$3832,'2. UnidadCompradora'!F284,'1. TipoContratoUC'!#REF!)</f>
        <v>#REF!</v>
      </c>
      <c r="K284" s="24">
        <f t="shared" si="53"/>
        <v>7.7562337664153453</v>
      </c>
      <c r="L284" s="25">
        <f>SUMIF('1. TipoContratoUC'!$C$3:$C$3832,'2. UnidadCompradora'!F284,'1. TipoContratoUC'!$O$3:$O$3832)</f>
        <v>16542218.23</v>
      </c>
      <c r="M284" s="28">
        <f t="shared" si="48"/>
        <v>3.8971752101344369E-5</v>
      </c>
      <c r="N284" s="29">
        <f t="shared" si="54"/>
        <v>7.3080239345095987E-6</v>
      </c>
      <c r="O284" s="24">
        <f t="shared" si="55"/>
        <v>8.0733296270689061E-3</v>
      </c>
      <c r="P284" s="20">
        <f t="shared" si="56"/>
        <v>3.8821535480212073</v>
      </c>
      <c r="Q284" s="3">
        <f t="shared" si="57"/>
        <v>1520</v>
      </c>
      <c r="R284" s="3">
        <f t="shared" si="58"/>
        <v>0</v>
      </c>
      <c r="S284" s="3" t="str">
        <f t="shared" si="59"/>
        <v/>
      </c>
      <c r="T284" s="18"/>
    </row>
    <row r="285" spans="1:20" x14ac:dyDescent="0.25">
      <c r="A285">
        <f t="shared" si="49"/>
        <v>284</v>
      </c>
      <c r="B285" s="23" t="s">
        <v>17</v>
      </c>
      <c r="C285" s="23">
        <f t="shared" si="50"/>
        <v>69</v>
      </c>
      <c r="D285" s="23">
        <f t="shared" si="51"/>
        <v>75</v>
      </c>
      <c r="E285" s="34" t="str">
        <f t="shared" si="52"/>
        <v>69_75</v>
      </c>
      <c r="F285" s="23" t="s">
        <v>1337</v>
      </c>
      <c r="G285" s="24">
        <f>AVERAGEIF('1. TipoContratoUC'!$C$3:$C$3832,'2. UnidadCompradora'!F285,'1. TipoContratoUC'!$S$3:$S$3832)</f>
        <v>36.845035317885113</v>
      </c>
      <c r="H285" s="24">
        <f>SUMPRODUCT(('1. TipoContratoUC'!$C$3:$C$3832='2. UnidadCompradora'!F285)*'1. TipoContratoUC'!$N$3:$N$3832*'1. TipoContratoUC'!$S$3:$S$3832)</f>
        <v>37.571977015191919</v>
      </c>
      <c r="I285" s="24">
        <f>SUMPRODUCT(('1. TipoContratoUC'!$C$3:$C$3832='2. UnidadCompradora'!F285)*'1. TipoContratoUC'!$P$3:$P$3832*'1. TipoContratoUC'!$S$3:$S$3832)</f>
        <v>38.775669899176819</v>
      </c>
      <c r="J285" s="24" t="e">
        <f>AVERAGEIF('1. TipoContratoUC'!$C$3:$C$3832,'2. UnidadCompradora'!F285,'1. TipoContratoUC'!#REF!)</f>
        <v>#REF!</v>
      </c>
      <c r="K285" s="24">
        <f t="shared" si="53"/>
        <v>39.390596376444435</v>
      </c>
      <c r="L285" s="25">
        <f>SUMIF('1. TipoContratoUC'!$C$3:$C$3832,'2. UnidadCompradora'!F285,'1. TipoContratoUC'!$O$3:$O$3832)</f>
        <v>110369123.0599999</v>
      </c>
      <c r="M285" s="28">
        <f t="shared" si="48"/>
        <v>2.6001821785524143E-4</v>
      </c>
      <c r="N285" s="29">
        <f t="shared" si="54"/>
        <v>4.875888963250091E-5</v>
      </c>
      <c r="O285" s="24">
        <f t="shared" si="55"/>
        <v>5.4337535308094806E-2</v>
      </c>
      <c r="P285" s="20">
        <f t="shared" si="56"/>
        <v>19.722466955876264</v>
      </c>
      <c r="Q285" s="3">
        <f t="shared" si="57"/>
        <v>815</v>
      </c>
      <c r="R285" s="3">
        <f t="shared" si="58"/>
        <v>0</v>
      </c>
      <c r="S285" s="3" t="str">
        <f t="shared" si="59"/>
        <v/>
      </c>
      <c r="T285" s="18"/>
    </row>
    <row r="286" spans="1:20" x14ac:dyDescent="0.25">
      <c r="A286">
        <f t="shared" si="49"/>
        <v>285</v>
      </c>
      <c r="B286" s="23" t="s">
        <v>17</v>
      </c>
      <c r="C286" s="23">
        <f t="shared" si="50"/>
        <v>69</v>
      </c>
      <c r="D286" s="23">
        <f t="shared" si="51"/>
        <v>76</v>
      </c>
      <c r="E286" s="34" t="str">
        <f t="shared" si="52"/>
        <v>69_76</v>
      </c>
      <c r="F286" s="23" t="s">
        <v>98</v>
      </c>
      <c r="G286" s="24">
        <f>AVERAGEIF('1. TipoContratoUC'!$C$3:$C$3832,'2. UnidadCompradora'!F286,'1. TipoContratoUC'!$S$3:$S$3832)</f>
        <v>25.647958296491581</v>
      </c>
      <c r="H286" s="24">
        <f>SUMPRODUCT(('1. TipoContratoUC'!$C$3:$C$3832='2. UnidadCompradora'!F286)*'1. TipoContratoUC'!$N$3:$N$3832*'1. TipoContratoUC'!$S$3:$S$3832)</f>
        <v>25.647958296491581</v>
      </c>
      <c r="I286" s="24">
        <f>SUMPRODUCT(('1. TipoContratoUC'!$C$3:$C$3832='2. UnidadCompradora'!F286)*'1. TipoContratoUC'!$P$3:$P$3832*'1. TipoContratoUC'!$S$3:$S$3832)</f>
        <v>26.006597161077003</v>
      </c>
      <c r="J286" s="24" t="e">
        <f>AVERAGEIF('1. TipoContratoUC'!$C$3:$C$3832,'2. UnidadCompradora'!F286,'1. TipoContratoUC'!#REF!)</f>
        <v>#REF!</v>
      </c>
      <c r="K286" s="24">
        <f t="shared" si="53"/>
        <v>21.734671855238609</v>
      </c>
      <c r="L286" s="25">
        <f>SUMIF('1. TipoContratoUC'!$C$3:$C$3832,'2. UnidadCompradora'!F286,'1. TipoContratoUC'!$O$3:$O$3832)</f>
        <v>10256792.177999999</v>
      </c>
      <c r="M286" s="28">
        <f t="shared" si="48"/>
        <v>2.416393959735737E-5</v>
      </c>
      <c r="N286" s="29">
        <f t="shared" si="54"/>
        <v>4.5312473627132674E-6</v>
      </c>
      <c r="O286" s="24">
        <f t="shared" si="55"/>
        <v>4.9741093747385692E-3</v>
      </c>
      <c r="P286" s="20">
        <f t="shared" si="56"/>
        <v>10.869822982306674</v>
      </c>
      <c r="Q286" s="3">
        <f t="shared" si="57"/>
        <v>1400</v>
      </c>
      <c r="R286" s="3">
        <f t="shared" si="58"/>
        <v>0</v>
      </c>
      <c r="S286" s="3" t="str">
        <f t="shared" si="59"/>
        <v/>
      </c>
      <c r="T286" s="18"/>
    </row>
    <row r="287" spans="1:20" x14ac:dyDescent="0.25">
      <c r="A287">
        <f t="shared" si="49"/>
        <v>286</v>
      </c>
      <c r="B287" s="23" t="s">
        <v>17</v>
      </c>
      <c r="C287" s="23">
        <f t="shared" si="50"/>
        <v>69</v>
      </c>
      <c r="D287" s="23">
        <f t="shared" si="51"/>
        <v>77</v>
      </c>
      <c r="E287" s="34" t="str">
        <f t="shared" si="52"/>
        <v>69_77</v>
      </c>
      <c r="F287" s="23" t="s">
        <v>1431</v>
      </c>
      <c r="G287" s="24">
        <f>AVERAGEIF('1. TipoContratoUC'!$C$3:$C$3832,'2. UnidadCompradora'!F287,'1. TipoContratoUC'!$S$3:$S$3832)</f>
        <v>56.951885030210164</v>
      </c>
      <c r="H287" s="24">
        <f>SUMPRODUCT(('1. TipoContratoUC'!$C$3:$C$3832='2. UnidadCompradora'!F287)*'1. TipoContratoUC'!$N$3:$N$3832*'1. TipoContratoUC'!$S$3:$S$3832)</f>
        <v>56.903640611253259</v>
      </c>
      <c r="I287" s="24">
        <f>SUMPRODUCT(('1. TipoContratoUC'!$C$3:$C$3832='2. UnidadCompradora'!F287)*'1. TipoContratoUC'!$P$3:$P$3832*'1. TipoContratoUC'!$S$3:$S$3832)</f>
        <v>56.969818710882471</v>
      </c>
      <c r="J287" s="24" t="e">
        <f>AVERAGEIF('1. TipoContratoUC'!$C$3:$C$3832,'2. UnidadCompradora'!F287,'1. TipoContratoUC'!#REF!)</f>
        <v>#REF!</v>
      </c>
      <c r="K287" s="24">
        <f t="shared" si="53"/>
        <v>64.547827816482823</v>
      </c>
      <c r="L287" s="25">
        <f>SUMIF('1. TipoContratoUC'!$C$3:$C$3832,'2. UnidadCompradora'!F287,'1. TipoContratoUC'!$O$3:$O$3832)</f>
        <v>30904186.483542398</v>
      </c>
      <c r="M287" s="28">
        <f t="shared" si="48"/>
        <v>7.2807061168260963E-5</v>
      </c>
      <c r="N287" s="29">
        <f t="shared" si="54"/>
        <v>1.3652856670013587E-5</v>
      </c>
      <c r="O287" s="24">
        <f t="shared" si="55"/>
        <v>1.5154934359422841E-2</v>
      </c>
      <c r="P287" s="20">
        <f t="shared" si="56"/>
        <v>32.281491375421126</v>
      </c>
      <c r="Q287" s="3">
        <f t="shared" si="57"/>
        <v>77</v>
      </c>
      <c r="R287" s="3">
        <f t="shared" si="58"/>
        <v>1</v>
      </c>
      <c r="S287" s="3">
        <f t="shared" si="59"/>
        <v>77</v>
      </c>
      <c r="T287" s="18"/>
    </row>
    <row r="288" spans="1:20" x14ac:dyDescent="0.25">
      <c r="A288">
        <f t="shared" si="49"/>
        <v>287</v>
      </c>
      <c r="B288" s="23" t="s">
        <v>17</v>
      </c>
      <c r="C288" s="23">
        <f t="shared" si="50"/>
        <v>69</v>
      </c>
      <c r="D288" s="23">
        <f t="shared" si="51"/>
        <v>78</v>
      </c>
      <c r="E288" s="34" t="str">
        <f t="shared" si="52"/>
        <v>69_78</v>
      </c>
      <c r="F288" s="23" t="s">
        <v>837</v>
      </c>
      <c r="G288" s="24">
        <f>AVERAGEIF('1. TipoContratoUC'!$C$3:$C$3832,'2. UnidadCompradora'!F288,'1. TipoContratoUC'!$S$3:$S$3832)</f>
        <v>54.732868271831087</v>
      </c>
      <c r="H288" s="24">
        <f>SUMPRODUCT(('1. TipoContratoUC'!$C$3:$C$3832='2. UnidadCompradora'!F288)*'1. TipoContratoUC'!$N$3:$N$3832*'1. TipoContratoUC'!$S$3:$S$3832)</f>
        <v>49.83937023463654</v>
      </c>
      <c r="I288" s="24">
        <f>SUMPRODUCT(('1. TipoContratoUC'!$C$3:$C$3832='2. UnidadCompradora'!F288)*'1. TipoContratoUC'!$P$3:$P$3832*'1. TipoContratoUC'!$S$3:$S$3832)</f>
        <v>46.308024270914501</v>
      </c>
      <c r="J288" s="24" t="e">
        <f>AVERAGEIF('1. TipoContratoUC'!$C$3:$C$3832,'2. UnidadCompradora'!F288,'1. TipoContratoUC'!#REF!)</f>
        <v>#REF!</v>
      </c>
      <c r="K288" s="24">
        <f t="shared" si="53"/>
        <v>49.805658063544342</v>
      </c>
      <c r="L288" s="25">
        <f>SUMIF('1. TipoContratoUC'!$C$3:$C$3832,'2. UnidadCompradora'!F288,'1. TipoContratoUC'!$O$3:$O$3832)</f>
        <v>45077018.689999998</v>
      </c>
      <c r="M288" s="28">
        <f t="shared" si="48"/>
        <v>1.0619678530588136E-4</v>
      </c>
      <c r="N288" s="29">
        <f t="shared" si="54"/>
        <v>1.9914132851024326E-5</v>
      </c>
      <c r="O288" s="24">
        <f t="shared" si="55"/>
        <v>2.2143279818225323E-2</v>
      </c>
      <c r="P288" s="20">
        <f t="shared" si="56"/>
        <v>24.913900671681283</v>
      </c>
      <c r="Q288" s="3">
        <f t="shared" si="57"/>
        <v>415</v>
      </c>
      <c r="R288" s="3">
        <f t="shared" si="58"/>
        <v>1</v>
      </c>
      <c r="S288" s="3">
        <f t="shared" si="59"/>
        <v>415</v>
      </c>
      <c r="T288" s="18"/>
    </row>
    <row r="289" spans="1:20" x14ac:dyDescent="0.25">
      <c r="A289">
        <f t="shared" si="49"/>
        <v>288</v>
      </c>
      <c r="B289" s="23" t="s">
        <v>17</v>
      </c>
      <c r="C289" s="23">
        <f t="shared" si="50"/>
        <v>69</v>
      </c>
      <c r="D289" s="23">
        <f t="shared" si="51"/>
        <v>79</v>
      </c>
      <c r="E289" s="34" t="str">
        <f t="shared" si="52"/>
        <v>69_79</v>
      </c>
      <c r="F289" s="23" t="s">
        <v>2133</v>
      </c>
      <c r="G289" s="24">
        <f>AVERAGEIF('1. TipoContratoUC'!$C$3:$C$3832,'2. UnidadCompradora'!F289,'1. TipoContratoUC'!$S$3:$S$3832)</f>
        <v>35.091574241342549</v>
      </c>
      <c r="H289" s="24">
        <f>SUMPRODUCT(('1. TipoContratoUC'!$C$3:$C$3832='2. UnidadCompradora'!F289)*'1. TipoContratoUC'!$N$3:$N$3832*'1. TipoContratoUC'!$S$3:$S$3832)</f>
        <v>30.655949981957509</v>
      </c>
      <c r="I289" s="24">
        <f>SUMPRODUCT(('1. TipoContratoUC'!$C$3:$C$3832='2. UnidadCompradora'!F289)*'1. TipoContratoUC'!$P$3:$P$3832*'1. TipoContratoUC'!$S$3:$S$3832)</f>
        <v>36.309507106775882</v>
      </c>
      <c r="J289" s="24" t="e">
        <f>AVERAGEIF('1. TipoContratoUC'!$C$3:$C$3832,'2. UnidadCompradora'!F289,'1. TipoContratoUC'!#REF!)</f>
        <v>#REF!</v>
      </c>
      <c r="K289" s="24">
        <f t="shared" si="53"/>
        <v>35.98060843035676</v>
      </c>
      <c r="L289" s="25">
        <f>SUMIF('1. TipoContratoUC'!$C$3:$C$3832,'2. UnidadCompradora'!F289,'1. TipoContratoUC'!$O$3:$O$3832)</f>
        <v>9923218.6219999995</v>
      </c>
      <c r="M289" s="28">
        <f t="shared" si="48"/>
        <v>2.3378074863181635E-5</v>
      </c>
      <c r="N289" s="29">
        <f t="shared" si="54"/>
        <v>4.3838811813902271E-6</v>
      </c>
      <c r="O289" s="24">
        <f t="shared" si="55"/>
        <v>4.8096307997232629E-3</v>
      </c>
      <c r="P289" s="20">
        <f t="shared" si="56"/>
        <v>17.99270903057824</v>
      </c>
      <c r="Q289" s="3">
        <f t="shared" si="57"/>
        <v>964</v>
      </c>
      <c r="R289" s="3">
        <f t="shared" si="58"/>
        <v>0</v>
      </c>
      <c r="S289" s="3" t="str">
        <f t="shared" si="59"/>
        <v/>
      </c>
      <c r="T289" s="18"/>
    </row>
    <row r="290" spans="1:20" x14ac:dyDescent="0.25">
      <c r="A290">
        <f t="shared" si="49"/>
        <v>289</v>
      </c>
      <c r="B290" s="23" t="s">
        <v>17</v>
      </c>
      <c r="C290" s="23">
        <f t="shared" si="50"/>
        <v>69</v>
      </c>
      <c r="D290" s="23">
        <f t="shared" si="51"/>
        <v>80</v>
      </c>
      <c r="E290" s="34" t="str">
        <f t="shared" si="52"/>
        <v>69_80</v>
      </c>
      <c r="F290" s="23" t="s">
        <v>1660</v>
      </c>
      <c r="G290" s="24">
        <f>AVERAGEIF('1. TipoContratoUC'!$C$3:$C$3832,'2. UnidadCompradora'!F290,'1. TipoContratoUC'!$S$3:$S$3832)</f>
        <v>27.89960781478862</v>
      </c>
      <c r="H290" s="24">
        <f>SUMPRODUCT(('1. TipoContratoUC'!$C$3:$C$3832='2. UnidadCompradora'!F290)*'1. TipoContratoUC'!$N$3:$N$3832*'1. TipoContratoUC'!$S$3:$S$3832)</f>
        <v>28.012377569062217</v>
      </c>
      <c r="I290" s="24">
        <f>SUMPRODUCT(('1. TipoContratoUC'!$C$3:$C$3832='2. UnidadCompradora'!F290)*'1. TipoContratoUC'!$P$3:$P$3832*'1. TipoContratoUC'!$S$3:$S$3832)</f>
        <v>27.096991254824431</v>
      </c>
      <c r="J290" s="24" t="e">
        <f>AVERAGEIF('1. TipoContratoUC'!$C$3:$C$3832,'2. UnidadCompradora'!F290,'1. TipoContratoUC'!#REF!)</f>
        <v>#REF!</v>
      </c>
      <c r="K290" s="24">
        <f t="shared" si="53"/>
        <v>23.242370668804778</v>
      </c>
      <c r="L290" s="25">
        <f>SUMIF('1. TipoContratoUC'!$C$3:$C$3832,'2. UnidadCompradora'!F290,'1. TipoContratoUC'!$O$3:$O$3832)</f>
        <v>30787830.010253102</v>
      </c>
      <c r="M290" s="28">
        <f t="shared" si="48"/>
        <v>7.2532937373654422E-5</v>
      </c>
      <c r="N290" s="29">
        <f t="shared" si="54"/>
        <v>1.3601452687796065E-5</v>
      </c>
      <c r="O290" s="24">
        <f t="shared" si="55"/>
        <v>1.5097561265614321E-2</v>
      </c>
      <c r="P290" s="20">
        <f t="shared" si="56"/>
        <v>11.628734115035195</v>
      </c>
      <c r="Q290" s="3">
        <f t="shared" si="57"/>
        <v>1366</v>
      </c>
      <c r="R290" s="3">
        <f t="shared" si="58"/>
        <v>0</v>
      </c>
      <c r="S290" s="3" t="str">
        <f t="shared" si="59"/>
        <v/>
      </c>
      <c r="T290" s="18"/>
    </row>
    <row r="291" spans="1:20" x14ac:dyDescent="0.25">
      <c r="A291">
        <f t="shared" si="49"/>
        <v>290</v>
      </c>
      <c r="B291" s="23" t="s">
        <v>17</v>
      </c>
      <c r="C291" s="23">
        <f t="shared" si="50"/>
        <v>69</v>
      </c>
      <c r="D291" s="23">
        <f t="shared" si="51"/>
        <v>81</v>
      </c>
      <c r="E291" s="34" t="str">
        <f t="shared" si="52"/>
        <v>69_81</v>
      </c>
      <c r="F291" s="23" t="s">
        <v>1936</v>
      </c>
      <c r="G291" s="24">
        <f>AVERAGEIF('1. TipoContratoUC'!$C$3:$C$3832,'2. UnidadCompradora'!F291,'1. TipoContratoUC'!$S$3:$S$3832)</f>
        <v>46.129037080771695</v>
      </c>
      <c r="H291" s="24">
        <f>SUMPRODUCT(('1. TipoContratoUC'!$C$3:$C$3832='2. UnidadCompradora'!F291)*'1. TipoContratoUC'!$N$3:$N$3832*'1. TipoContratoUC'!$S$3:$S$3832)</f>
        <v>39.212010609631875</v>
      </c>
      <c r="I291" s="24">
        <f>SUMPRODUCT(('1. TipoContratoUC'!$C$3:$C$3832='2. UnidadCompradora'!F291)*'1. TipoContratoUC'!$P$3:$P$3832*'1. TipoContratoUC'!$S$3:$S$3832)</f>
        <v>40.741131168536654</v>
      </c>
      <c r="J291" s="24" t="e">
        <f>AVERAGEIF('1. TipoContratoUC'!$C$3:$C$3832,'2. UnidadCompradora'!F291,'1. TipoContratoUC'!#REF!)</f>
        <v>#REF!</v>
      </c>
      <c r="K291" s="24">
        <f t="shared" si="53"/>
        <v>42.108259321352584</v>
      </c>
      <c r="L291" s="25">
        <f>SUMIF('1. TipoContratoUC'!$C$3:$C$3832,'2. UnidadCompradora'!F291,'1. TipoContratoUC'!$O$3:$O$3832)</f>
        <v>22897754.449999999</v>
      </c>
      <c r="M291" s="28">
        <f t="shared" si="48"/>
        <v>5.394473689656159E-5</v>
      </c>
      <c r="N291" s="29">
        <f t="shared" si="54"/>
        <v>1.0115773788043157E-5</v>
      </c>
      <c r="O291" s="24">
        <f t="shared" si="55"/>
        <v>1.1207119827524035E-2</v>
      </c>
      <c r="P291" s="20">
        <f t="shared" si="56"/>
        <v>21.059733220590054</v>
      </c>
      <c r="Q291" s="3">
        <f t="shared" si="57"/>
        <v>701</v>
      </c>
      <c r="R291" s="3">
        <f t="shared" si="58"/>
        <v>0</v>
      </c>
      <c r="S291" s="3" t="str">
        <f t="shared" si="59"/>
        <v/>
      </c>
      <c r="T291" s="18"/>
    </row>
    <row r="292" spans="1:20" x14ac:dyDescent="0.25">
      <c r="A292">
        <f t="shared" si="49"/>
        <v>291</v>
      </c>
      <c r="B292" s="23" t="s">
        <v>17</v>
      </c>
      <c r="C292" s="23">
        <f t="shared" si="50"/>
        <v>69</v>
      </c>
      <c r="D292" s="23">
        <f t="shared" si="51"/>
        <v>82</v>
      </c>
      <c r="E292" s="34" t="str">
        <f t="shared" si="52"/>
        <v>69_82</v>
      </c>
      <c r="F292" s="23" t="s">
        <v>2505</v>
      </c>
      <c r="G292" s="24">
        <f>AVERAGEIF('1. TipoContratoUC'!$C$3:$C$3832,'2. UnidadCompradora'!F292,'1. TipoContratoUC'!$S$3:$S$3832)</f>
        <v>32.78058262430271</v>
      </c>
      <c r="H292" s="24">
        <f>SUMPRODUCT(('1. TipoContratoUC'!$C$3:$C$3832='2. UnidadCompradora'!F292)*'1. TipoContratoUC'!$N$3:$N$3832*'1. TipoContratoUC'!$S$3:$S$3832)</f>
        <v>27.154699282993953</v>
      </c>
      <c r="I292" s="24">
        <f>SUMPRODUCT(('1. TipoContratoUC'!$C$3:$C$3832='2. UnidadCompradora'!F292)*'1. TipoContratoUC'!$P$3:$P$3832*'1. TipoContratoUC'!$S$3:$S$3832)</f>
        <v>26.645075215228569</v>
      </c>
      <c r="J292" s="24" t="e">
        <f>AVERAGEIF('1. TipoContratoUC'!$C$3:$C$3832,'2. UnidadCompradora'!F292,'1. TipoContratoUC'!#REF!)</f>
        <v>#REF!</v>
      </c>
      <c r="K292" s="24">
        <f t="shared" si="53"/>
        <v>22.617501843269832</v>
      </c>
      <c r="L292" s="25">
        <f>SUMIF('1. TipoContratoUC'!$C$3:$C$3832,'2. UnidadCompradora'!F292,'1. TipoContratoUC'!$O$3:$O$3832)</f>
        <v>1798386958.9129999</v>
      </c>
      <c r="M292" s="28">
        <f t="shared" si="48"/>
        <v>4.2368133324431423E-3</v>
      </c>
      <c r="N292" s="29">
        <f t="shared" si="54"/>
        <v>7.9449169129031214E-4</v>
      </c>
      <c r="O292" s="24">
        <f t="shared" si="55"/>
        <v>0.88666600753724201</v>
      </c>
      <c r="P292" s="20">
        <f t="shared" si="56"/>
        <v>11.752083925403538</v>
      </c>
      <c r="Q292" s="3">
        <f t="shared" si="57"/>
        <v>1361</v>
      </c>
      <c r="R292" s="3">
        <f t="shared" si="58"/>
        <v>0</v>
      </c>
      <c r="S292" s="3" t="str">
        <f t="shared" si="59"/>
        <v/>
      </c>
      <c r="T292" s="18"/>
    </row>
    <row r="293" spans="1:20" x14ac:dyDescent="0.25">
      <c r="A293">
        <f t="shared" si="49"/>
        <v>292</v>
      </c>
      <c r="B293" s="23" t="s">
        <v>17</v>
      </c>
      <c r="C293" s="23">
        <f t="shared" si="50"/>
        <v>69</v>
      </c>
      <c r="D293" s="23">
        <f t="shared" si="51"/>
        <v>83</v>
      </c>
      <c r="E293" s="34" t="str">
        <f t="shared" si="52"/>
        <v>69_83</v>
      </c>
      <c r="F293" s="23" t="s">
        <v>75</v>
      </c>
      <c r="G293" s="24">
        <f>AVERAGEIF('1. TipoContratoUC'!$C$3:$C$3832,'2. UnidadCompradora'!F293,'1. TipoContratoUC'!$S$3:$S$3832)</f>
        <v>31.196106086727518</v>
      </c>
      <c r="H293" s="24">
        <f>SUMPRODUCT(('1. TipoContratoUC'!$C$3:$C$3832='2. UnidadCompradora'!F293)*'1. TipoContratoUC'!$N$3:$N$3832*'1. TipoContratoUC'!$S$3:$S$3832)</f>
        <v>30.125940902014236</v>
      </c>
      <c r="I293" s="24">
        <f>SUMPRODUCT(('1. TipoContratoUC'!$C$3:$C$3832='2. UnidadCompradora'!F293)*'1. TipoContratoUC'!$P$3:$P$3832*'1. TipoContratoUC'!$S$3:$S$3832)</f>
        <v>31.710856529451469</v>
      </c>
      <c r="J293" s="24" t="e">
        <f>AVERAGEIF('1. TipoContratoUC'!$C$3:$C$3832,'2. UnidadCompradora'!F293,'1. TipoContratoUC'!#REF!)</f>
        <v>#REF!</v>
      </c>
      <c r="K293" s="24">
        <f t="shared" si="53"/>
        <v>29.622008306607917</v>
      </c>
      <c r="L293" s="25">
        <f>SUMIF('1. TipoContratoUC'!$C$3:$C$3832,'2. UnidadCompradora'!F293,'1. TipoContratoUC'!$O$3:$O$3832)</f>
        <v>16472988.35999999</v>
      </c>
      <c r="M293" s="28">
        <f t="shared" si="48"/>
        <v>3.8808653700988615E-5</v>
      </c>
      <c r="N293" s="29">
        <f t="shared" si="54"/>
        <v>7.2774395509699396E-6</v>
      </c>
      <c r="O293" s="24">
        <f t="shared" si="55"/>
        <v>8.0391937366145159E-3</v>
      </c>
      <c r="P293" s="20">
        <f t="shared" si="56"/>
        <v>14.815023750172266</v>
      </c>
      <c r="Q293" s="3">
        <f t="shared" si="57"/>
        <v>1205</v>
      </c>
      <c r="R293" s="3">
        <f t="shared" si="58"/>
        <v>0</v>
      </c>
      <c r="S293" s="3" t="str">
        <f t="shared" si="59"/>
        <v/>
      </c>
      <c r="T293" s="18"/>
    </row>
    <row r="294" spans="1:20" x14ac:dyDescent="0.25">
      <c r="A294">
        <f t="shared" si="49"/>
        <v>293</v>
      </c>
      <c r="B294" s="23" t="s">
        <v>17</v>
      </c>
      <c r="C294" s="23">
        <f t="shared" si="50"/>
        <v>69</v>
      </c>
      <c r="D294" s="23">
        <f t="shared" si="51"/>
        <v>84</v>
      </c>
      <c r="E294" s="34" t="str">
        <f t="shared" si="52"/>
        <v>69_84</v>
      </c>
      <c r="F294" s="23" t="s">
        <v>1448</v>
      </c>
      <c r="G294" s="24">
        <f>AVERAGEIF('1. TipoContratoUC'!$C$3:$C$3832,'2. UnidadCompradora'!F294,'1. TipoContratoUC'!$S$3:$S$3832)</f>
        <v>43.763654056905715</v>
      </c>
      <c r="H294" s="24">
        <f>SUMPRODUCT(('1. TipoContratoUC'!$C$3:$C$3832='2. UnidadCompradora'!F294)*'1. TipoContratoUC'!$N$3:$N$3832*'1. TipoContratoUC'!$S$3:$S$3832)</f>
        <v>41.986838992864662</v>
      </c>
      <c r="I294" s="24">
        <f>SUMPRODUCT(('1. TipoContratoUC'!$C$3:$C$3832='2. UnidadCompradora'!F294)*'1. TipoContratoUC'!$P$3:$P$3832*'1. TipoContratoUC'!$S$3:$S$3832)</f>
        <v>53.309033541220046</v>
      </c>
      <c r="J294" s="24" t="e">
        <f>AVERAGEIF('1. TipoContratoUC'!$C$3:$C$3832,'2. UnidadCompradora'!F294,'1. TipoContratoUC'!#REF!)</f>
        <v>#REF!</v>
      </c>
      <c r="K294" s="24">
        <f t="shared" si="53"/>
        <v>59.486023567294424</v>
      </c>
      <c r="L294" s="25">
        <f>SUMIF('1. TipoContratoUC'!$C$3:$C$3832,'2. UnidadCompradora'!F294,'1. TipoContratoUC'!$O$3:$O$3832)</f>
        <v>441260349.88</v>
      </c>
      <c r="M294" s="28">
        <f t="shared" si="48"/>
        <v>1.0395636624167446E-3</v>
      </c>
      <c r="N294" s="29">
        <f t="shared" si="54"/>
        <v>1.9494007112207706E-4</v>
      </c>
      <c r="O294" s="24">
        <f t="shared" si="55"/>
        <v>0.21749350643795368</v>
      </c>
      <c r="P294" s="20">
        <f t="shared" si="56"/>
        <v>29.851758536866189</v>
      </c>
      <c r="Q294" s="3">
        <f t="shared" si="57"/>
        <v>160</v>
      </c>
      <c r="R294" s="3">
        <f t="shared" si="58"/>
        <v>1</v>
      </c>
      <c r="S294" s="3">
        <f t="shared" si="59"/>
        <v>160</v>
      </c>
      <c r="T294" s="18"/>
    </row>
    <row r="295" spans="1:20" x14ac:dyDescent="0.25">
      <c r="A295">
        <f t="shared" si="49"/>
        <v>294</v>
      </c>
      <c r="B295" s="23" t="s">
        <v>17</v>
      </c>
      <c r="C295" s="23">
        <f t="shared" si="50"/>
        <v>69</v>
      </c>
      <c r="D295" s="23">
        <f t="shared" si="51"/>
        <v>85</v>
      </c>
      <c r="E295" s="34" t="str">
        <f t="shared" si="52"/>
        <v>69_85</v>
      </c>
      <c r="F295" s="23" t="s">
        <v>1978</v>
      </c>
      <c r="G295" s="24">
        <f>AVERAGEIF('1. TipoContratoUC'!$C$3:$C$3832,'2. UnidadCompradora'!F295,'1. TipoContratoUC'!$S$3:$S$3832)</f>
        <v>11.185451052645597</v>
      </c>
      <c r="H295" s="24">
        <f>SUMPRODUCT(('1. TipoContratoUC'!$C$3:$C$3832='2. UnidadCompradora'!F295)*'1. TipoContratoUC'!$N$3:$N$3832*'1. TipoContratoUC'!$S$3:$S$3832)</f>
        <v>10.885554996220371</v>
      </c>
      <c r="I295" s="24">
        <f>SUMPRODUCT(('1. TipoContratoUC'!$C$3:$C$3832='2. UnidadCompradora'!F295)*'1. TipoContratoUC'!$P$3:$P$3832*'1. TipoContratoUC'!$S$3:$S$3832)</f>
        <v>10.833381701002295</v>
      </c>
      <c r="J295" s="24" t="e">
        <f>AVERAGEIF('1. TipoContratoUC'!$C$3:$C$3832,'2. UnidadCompradora'!F295,'1. TipoContratoUC'!#REF!)</f>
        <v>#REF!</v>
      </c>
      <c r="K295" s="24">
        <f t="shared" si="53"/>
        <v>0.75451515930780133</v>
      </c>
      <c r="L295" s="25">
        <f>SUMIF('1. TipoContratoUC'!$C$3:$C$3832,'2. UnidadCompradora'!F295,'1. TipoContratoUC'!$O$3:$O$3832)</f>
        <v>39864762.697999991</v>
      </c>
      <c r="M295" s="28">
        <f t="shared" si="48"/>
        <v>9.3917250265013319E-5</v>
      </c>
      <c r="N295" s="29">
        <f t="shared" si="54"/>
        <v>1.7611461527704036E-5</v>
      </c>
      <c r="O295" s="24">
        <f t="shared" si="55"/>
        <v>1.9573218664519373E-2</v>
      </c>
      <c r="P295" s="20">
        <f t="shared" si="56"/>
        <v>0.38704418898616033</v>
      </c>
      <c r="Q295" s="3">
        <f t="shared" si="57"/>
        <v>1536</v>
      </c>
      <c r="R295" s="3">
        <f t="shared" si="58"/>
        <v>0</v>
      </c>
      <c r="S295" s="3" t="str">
        <f t="shared" si="59"/>
        <v/>
      </c>
      <c r="T295" s="18"/>
    </row>
    <row r="296" spans="1:20" x14ac:dyDescent="0.25">
      <c r="A296">
        <f t="shared" si="49"/>
        <v>295</v>
      </c>
      <c r="B296" s="23" t="s">
        <v>17</v>
      </c>
      <c r="C296" s="23">
        <f t="shared" si="50"/>
        <v>69</v>
      </c>
      <c r="D296" s="23">
        <f t="shared" si="51"/>
        <v>86</v>
      </c>
      <c r="E296" s="34" t="str">
        <f t="shared" si="52"/>
        <v>69_86</v>
      </c>
      <c r="F296" s="23" t="s">
        <v>2017</v>
      </c>
      <c r="G296" s="24">
        <f>AVERAGEIF('1. TipoContratoUC'!$C$3:$C$3832,'2. UnidadCompradora'!F296,'1. TipoContratoUC'!$S$3:$S$3832)</f>
        <v>55.450594969951702</v>
      </c>
      <c r="H296" s="24">
        <f>SUMPRODUCT(('1. TipoContratoUC'!$C$3:$C$3832='2. UnidadCompradora'!F296)*'1. TipoContratoUC'!$N$3:$N$3832*'1. TipoContratoUC'!$S$3:$S$3832)</f>
        <v>50.948484858888939</v>
      </c>
      <c r="I296" s="24">
        <f>SUMPRODUCT(('1. TipoContratoUC'!$C$3:$C$3832='2. UnidadCompradora'!F296)*'1. TipoContratoUC'!$P$3:$P$3832*'1. TipoContratoUC'!$S$3:$S$3832)</f>
        <v>68.868052082431518</v>
      </c>
      <c r="J296" s="24" t="e">
        <f>AVERAGEIF('1. TipoContratoUC'!$C$3:$C$3832,'2. UnidadCompradora'!F296,'1. TipoContratoUC'!#REF!)</f>
        <v>#REF!</v>
      </c>
      <c r="K296" s="24">
        <f t="shared" si="53"/>
        <v>80.999634040199567</v>
      </c>
      <c r="L296" s="25">
        <f>SUMIF('1. TipoContratoUC'!$C$3:$C$3832,'2. UnidadCompradora'!F296,'1. TipoContratoUC'!$O$3:$O$3832)</f>
        <v>547109305.49000001</v>
      </c>
      <c r="M296" s="28">
        <f t="shared" si="48"/>
        <v>1.2889328341242035E-3</v>
      </c>
      <c r="N296" s="29">
        <f t="shared" si="54"/>
        <v>2.417020404230179E-4</v>
      </c>
      <c r="O296" s="24">
        <f t="shared" si="55"/>
        <v>0.26968554945946732</v>
      </c>
      <c r="P296" s="20">
        <f t="shared" si="56"/>
        <v>40.634659794829517</v>
      </c>
      <c r="Q296" s="3">
        <f t="shared" si="57"/>
        <v>8</v>
      </c>
      <c r="R296" s="3">
        <f t="shared" si="58"/>
        <v>1</v>
      </c>
      <c r="S296" s="3">
        <f t="shared" si="59"/>
        <v>8</v>
      </c>
      <c r="T296" s="18"/>
    </row>
    <row r="297" spans="1:20" x14ac:dyDescent="0.25">
      <c r="A297">
        <f t="shared" si="49"/>
        <v>296</v>
      </c>
      <c r="B297" s="23" t="s">
        <v>17</v>
      </c>
      <c r="C297" s="23">
        <f t="shared" si="50"/>
        <v>69</v>
      </c>
      <c r="D297" s="23">
        <f t="shared" si="51"/>
        <v>87</v>
      </c>
      <c r="E297" s="34" t="str">
        <f t="shared" si="52"/>
        <v>69_87</v>
      </c>
      <c r="F297" s="23" t="s">
        <v>1022</v>
      </c>
      <c r="G297" s="24">
        <f>AVERAGEIF('1. TipoContratoUC'!$C$3:$C$3832,'2. UnidadCompradora'!F297,'1. TipoContratoUC'!$S$3:$S$3832)</f>
        <v>41.649026177183067</v>
      </c>
      <c r="H297" s="24">
        <f>SUMPRODUCT(('1. TipoContratoUC'!$C$3:$C$3832='2. UnidadCompradora'!F297)*'1. TipoContratoUC'!$N$3:$N$3832*'1. TipoContratoUC'!$S$3:$S$3832)</f>
        <v>44.580565958857932</v>
      </c>
      <c r="I297" s="24">
        <f>SUMPRODUCT(('1. TipoContratoUC'!$C$3:$C$3832='2. UnidadCompradora'!F297)*'1. TipoContratoUC'!$P$3:$P$3832*'1. TipoContratoUC'!$S$3:$S$3832)</f>
        <v>45.50878041460399</v>
      </c>
      <c r="J297" s="24" t="e">
        <f>AVERAGEIF('1. TipoContratoUC'!$C$3:$C$3832,'2. UnidadCompradora'!F297,'1. TipoContratoUC'!#REF!)</f>
        <v>#REF!</v>
      </c>
      <c r="K297" s="24">
        <f t="shared" si="53"/>
        <v>48.700535593770091</v>
      </c>
      <c r="L297" s="25">
        <f>SUMIF('1. TipoContratoUC'!$C$3:$C$3832,'2. UnidadCompradora'!F297,'1. TipoContratoUC'!$O$3:$O$3832)</f>
        <v>90542098.125</v>
      </c>
      <c r="M297" s="28">
        <f t="shared" si="48"/>
        <v>2.1330780151744476E-4</v>
      </c>
      <c r="N297" s="29">
        <f t="shared" si="54"/>
        <v>3.9999703242835087E-5</v>
      </c>
      <c r="O297" s="24">
        <f t="shared" si="55"/>
        <v>4.4561218362570071E-2</v>
      </c>
      <c r="P297" s="20">
        <f t="shared" si="56"/>
        <v>24.372548406066329</v>
      </c>
      <c r="Q297" s="3">
        <f t="shared" si="57"/>
        <v>453</v>
      </c>
      <c r="R297" s="3">
        <f t="shared" si="58"/>
        <v>1</v>
      </c>
      <c r="S297" s="3">
        <f t="shared" si="59"/>
        <v>453</v>
      </c>
      <c r="T297" s="18"/>
    </row>
    <row r="298" spans="1:20" x14ac:dyDescent="0.25">
      <c r="A298">
        <f t="shared" si="49"/>
        <v>297</v>
      </c>
      <c r="B298" s="23" t="s">
        <v>17</v>
      </c>
      <c r="C298" s="23">
        <f t="shared" si="50"/>
        <v>69</v>
      </c>
      <c r="D298" s="23">
        <f t="shared" si="51"/>
        <v>88</v>
      </c>
      <c r="E298" s="34" t="str">
        <f t="shared" si="52"/>
        <v>69_88</v>
      </c>
      <c r="F298" s="23" t="s">
        <v>1198</v>
      </c>
      <c r="G298" s="24">
        <f>AVERAGEIF('1. TipoContratoUC'!$C$3:$C$3832,'2. UnidadCompradora'!F298,'1. TipoContratoUC'!$S$3:$S$3832)</f>
        <v>31.95549638445646</v>
      </c>
      <c r="H298" s="24">
        <f>SUMPRODUCT(('1. TipoContratoUC'!$C$3:$C$3832='2. UnidadCompradora'!F298)*'1. TipoContratoUC'!$N$3:$N$3832*'1. TipoContratoUC'!$S$3:$S$3832)</f>
        <v>28.151901695836962</v>
      </c>
      <c r="I298" s="24">
        <f>SUMPRODUCT(('1. TipoContratoUC'!$C$3:$C$3832='2. UnidadCompradora'!F298)*'1. TipoContratoUC'!$P$3:$P$3832*'1. TipoContratoUC'!$S$3:$S$3832)</f>
        <v>32.161954059784811</v>
      </c>
      <c r="J298" s="24" t="e">
        <f>AVERAGEIF('1. TipoContratoUC'!$C$3:$C$3832,'2. UnidadCompradora'!F298,'1. TipoContratoUC'!#REF!)</f>
        <v>#REF!</v>
      </c>
      <c r="K298" s="24">
        <f t="shared" si="53"/>
        <v>30.245745371203341</v>
      </c>
      <c r="L298" s="25">
        <f>SUMIF('1. TipoContratoUC'!$C$3:$C$3832,'2. UnidadCompradora'!F298,'1. TipoContratoUC'!$O$3:$O$3832)</f>
        <v>23811039.059999991</v>
      </c>
      <c r="M298" s="28">
        <f t="shared" si="48"/>
        <v>5.6096340806268487E-5</v>
      </c>
      <c r="N298" s="29">
        <f t="shared" si="54"/>
        <v>1.0519244815695003E-5</v>
      </c>
      <c r="O298" s="24">
        <f t="shared" si="55"/>
        <v>1.1657442548058299E-2</v>
      </c>
      <c r="P298" s="20">
        <f t="shared" si="56"/>
        <v>15.128701406875701</v>
      </c>
      <c r="Q298" s="3">
        <f t="shared" si="57"/>
        <v>1183</v>
      </c>
      <c r="R298" s="3">
        <f t="shared" si="58"/>
        <v>0</v>
      </c>
      <c r="S298" s="3" t="str">
        <f t="shared" si="59"/>
        <v/>
      </c>
      <c r="T298" s="18"/>
    </row>
    <row r="299" spans="1:20" x14ac:dyDescent="0.25">
      <c r="A299">
        <f t="shared" si="49"/>
        <v>298</v>
      </c>
      <c r="B299" s="23" t="s">
        <v>17</v>
      </c>
      <c r="C299" s="23">
        <f t="shared" si="50"/>
        <v>69</v>
      </c>
      <c r="D299" s="23">
        <f t="shared" si="51"/>
        <v>89</v>
      </c>
      <c r="E299" s="34" t="str">
        <f t="shared" si="52"/>
        <v>69_89</v>
      </c>
      <c r="F299" s="23" t="s">
        <v>1665</v>
      </c>
      <c r="G299" s="24">
        <f>AVERAGEIF('1. TipoContratoUC'!$C$3:$C$3832,'2. UnidadCompradora'!F299,'1. TipoContratoUC'!$S$3:$S$3832)</f>
        <v>32.56080399132189</v>
      </c>
      <c r="H299" s="24">
        <f>SUMPRODUCT(('1. TipoContratoUC'!$C$3:$C$3832='2. UnidadCompradora'!F299)*'1. TipoContratoUC'!$N$3:$N$3832*'1. TipoContratoUC'!$S$3:$S$3832)</f>
        <v>37.023302789353153</v>
      </c>
      <c r="I299" s="24">
        <f>SUMPRODUCT(('1. TipoContratoUC'!$C$3:$C$3832='2. UnidadCompradora'!F299)*'1. TipoContratoUC'!$P$3:$P$3832*'1. TipoContratoUC'!$S$3:$S$3832)</f>
        <v>40.889506920788634</v>
      </c>
      <c r="J299" s="24" t="e">
        <f>AVERAGEIF('1. TipoContratoUC'!$C$3:$C$3832,'2. UnidadCompradora'!F299,'1. TipoContratoUC'!#REF!)</f>
        <v>#REF!</v>
      </c>
      <c r="K299" s="24">
        <f t="shared" si="53"/>
        <v>42.313419957231915</v>
      </c>
      <c r="L299" s="25">
        <f>SUMIF('1. TipoContratoUC'!$C$3:$C$3832,'2. UnidadCompradora'!F299,'1. TipoContratoUC'!$O$3:$O$3832)</f>
        <v>14136886.6299999</v>
      </c>
      <c r="M299" s="28">
        <f t="shared" si="48"/>
        <v>3.330504008404474E-5</v>
      </c>
      <c r="N299" s="29">
        <f t="shared" si="54"/>
        <v>6.2453961382353258E-6</v>
      </c>
      <c r="O299" s="24">
        <f t="shared" si="55"/>
        <v>6.8873078130156805E-3</v>
      </c>
      <c r="P299" s="20">
        <f t="shared" si="56"/>
        <v>21.160153632522466</v>
      </c>
      <c r="Q299" s="3">
        <f t="shared" si="57"/>
        <v>687</v>
      </c>
      <c r="R299" s="3">
        <f t="shared" si="58"/>
        <v>0</v>
      </c>
      <c r="S299" s="3" t="str">
        <f t="shared" si="59"/>
        <v/>
      </c>
      <c r="T299" s="18"/>
    </row>
    <row r="300" spans="1:20" x14ac:dyDescent="0.25">
      <c r="A300">
        <f t="shared" si="49"/>
        <v>299</v>
      </c>
      <c r="B300" s="23" t="s">
        <v>17</v>
      </c>
      <c r="C300" s="23">
        <f t="shared" si="50"/>
        <v>69</v>
      </c>
      <c r="D300" s="23">
        <f t="shared" si="51"/>
        <v>90</v>
      </c>
      <c r="E300" s="34" t="str">
        <f t="shared" si="52"/>
        <v>69_90</v>
      </c>
      <c r="F300" s="23" t="s">
        <v>2479</v>
      </c>
      <c r="G300" s="24">
        <f>AVERAGEIF('1. TipoContratoUC'!$C$3:$C$3832,'2. UnidadCompradora'!F300,'1. TipoContratoUC'!$S$3:$S$3832)</f>
        <v>30.633444785228917</v>
      </c>
      <c r="H300" s="24">
        <f>SUMPRODUCT(('1. TipoContratoUC'!$C$3:$C$3832='2. UnidadCompradora'!F300)*'1. TipoContratoUC'!$N$3:$N$3832*'1. TipoContratoUC'!$S$3:$S$3832)</f>
        <v>36.382161944007784</v>
      </c>
      <c r="I300" s="24">
        <f>SUMPRODUCT(('1. TipoContratoUC'!$C$3:$C$3832='2. UnidadCompradora'!F300)*'1. TipoContratoUC'!$P$3:$P$3832*'1. TipoContratoUC'!$S$3:$S$3832)</f>
        <v>36.842140651158552</v>
      </c>
      <c r="J300" s="24" t="e">
        <f>AVERAGEIF('1. TipoContratoUC'!$C$3:$C$3832,'2. UnidadCompradora'!F300,'1. TipoContratoUC'!#REF!)</f>
        <v>#REF!</v>
      </c>
      <c r="K300" s="24">
        <f t="shared" si="53"/>
        <v>36.717086156654226</v>
      </c>
      <c r="L300" s="25">
        <f>SUMIF('1. TipoContratoUC'!$C$3:$C$3832,'2. UnidadCompradora'!F300,'1. TipoContratoUC'!$O$3:$O$3832)</f>
        <v>6327453471.8399906</v>
      </c>
      <c r="M300" s="28">
        <f t="shared" si="48"/>
        <v>1.4906824750391342E-2</v>
      </c>
      <c r="N300" s="29">
        <f t="shared" si="54"/>
        <v>2.7953434523576895E-3</v>
      </c>
      <c r="O300" s="24">
        <f t="shared" si="55"/>
        <v>3.1198598347954709</v>
      </c>
      <c r="P300" s="20">
        <f t="shared" si="56"/>
        <v>19.918472995724848</v>
      </c>
      <c r="Q300" s="3">
        <f t="shared" si="57"/>
        <v>797</v>
      </c>
      <c r="R300" s="3">
        <f t="shared" si="58"/>
        <v>0</v>
      </c>
      <c r="S300" s="3" t="str">
        <f t="shared" si="59"/>
        <v/>
      </c>
      <c r="T300" s="18"/>
    </row>
    <row r="301" spans="1:20" x14ac:dyDescent="0.25">
      <c r="A301">
        <f t="shared" si="49"/>
        <v>300</v>
      </c>
      <c r="B301" s="23" t="s">
        <v>17</v>
      </c>
      <c r="C301" s="23">
        <f t="shared" si="50"/>
        <v>69</v>
      </c>
      <c r="D301" s="23">
        <f t="shared" si="51"/>
        <v>91</v>
      </c>
      <c r="E301" s="34" t="str">
        <f t="shared" si="52"/>
        <v>69_91</v>
      </c>
      <c r="F301" s="23" t="s">
        <v>1271</v>
      </c>
      <c r="G301" s="24">
        <f>AVERAGEIF('1. TipoContratoUC'!$C$3:$C$3832,'2. UnidadCompradora'!F301,'1. TipoContratoUC'!$S$3:$S$3832)</f>
        <v>45.614379589894874</v>
      </c>
      <c r="H301" s="24">
        <f>SUMPRODUCT(('1. TipoContratoUC'!$C$3:$C$3832='2. UnidadCompradora'!F301)*'1. TipoContratoUC'!$N$3:$N$3832*'1. TipoContratoUC'!$S$3:$S$3832)</f>
        <v>43.120640678695842</v>
      </c>
      <c r="I301" s="24">
        <f>SUMPRODUCT(('1. TipoContratoUC'!$C$3:$C$3832='2. UnidadCompradora'!F301)*'1. TipoContratoUC'!$P$3:$P$3832*'1. TipoContratoUC'!$S$3:$S$3832)</f>
        <v>44.567646050056865</v>
      </c>
      <c r="J301" s="24" t="e">
        <f>AVERAGEIF('1. TipoContratoUC'!$C$3:$C$3832,'2. UnidadCompradora'!F301,'1. TipoContratoUC'!#REF!)</f>
        <v>#REF!</v>
      </c>
      <c r="K301" s="24">
        <f t="shared" si="53"/>
        <v>47.399219699846398</v>
      </c>
      <c r="L301" s="25">
        <f>SUMIF('1. TipoContratoUC'!$C$3:$C$3832,'2. UnidadCompradora'!F301,'1. TipoContratoUC'!$O$3:$O$3832)</f>
        <v>67208615.908945099</v>
      </c>
      <c r="M301" s="28">
        <f t="shared" si="48"/>
        <v>1.5833653515269079E-4</v>
      </c>
      <c r="N301" s="29">
        <f t="shared" si="54"/>
        <v>2.9691433569476817E-5</v>
      </c>
      <c r="O301" s="24">
        <f t="shared" si="55"/>
        <v>3.3055936136176446E-2</v>
      </c>
      <c r="P301" s="20">
        <f t="shared" si="56"/>
        <v>23.716137817991289</v>
      </c>
      <c r="Q301" s="3">
        <f t="shared" si="57"/>
        <v>496</v>
      </c>
      <c r="R301" s="3">
        <f t="shared" si="58"/>
        <v>1</v>
      </c>
      <c r="S301" s="3">
        <f t="shared" si="59"/>
        <v>496</v>
      </c>
      <c r="T301" s="18"/>
    </row>
    <row r="302" spans="1:20" x14ac:dyDescent="0.25">
      <c r="A302">
        <f t="shared" si="49"/>
        <v>301</v>
      </c>
      <c r="B302" s="23" t="s">
        <v>17</v>
      </c>
      <c r="C302" s="23">
        <f t="shared" si="50"/>
        <v>69</v>
      </c>
      <c r="D302" s="23">
        <f t="shared" si="51"/>
        <v>92</v>
      </c>
      <c r="E302" s="34" t="str">
        <f t="shared" si="52"/>
        <v>69_92</v>
      </c>
      <c r="F302" s="23" t="s">
        <v>1693</v>
      </c>
      <c r="G302" s="24">
        <f>AVERAGEIF('1. TipoContratoUC'!$C$3:$C$3832,'2. UnidadCompradora'!F302,'1. TipoContratoUC'!$S$3:$S$3832)</f>
        <v>42.610264270160009</v>
      </c>
      <c r="H302" s="24">
        <f>SUMPRODUCT(('1. TipoContratoUC'!$C$3:$C$3832='2. UnidadCompradora'!F302)*'1. TipoContratoUC'!$N$3:$N$3832*'1. TipoContratoUC'!$S$3:$S$3832)</f>
        <v>40.910899910132287</v>
      </c>
      <c r="I302" s="24">
        <f>SUMPRODUCT(('1. TipoContratoUC'!$C$3:$C$3832='2. UnidadCompradora'!F302)*'1. TipoContratoUC'!$P$3:$P$3832*'1. TipoContratoUC'!$S$3:$S$3832)</f>
        <v>40.629327556089464</v>
      </c>
      <c r="J302" s="24" t="e">
        <f>AVERAGEIF('1. TipoContratoUC'!$C$3:$C$3832,'2. UnidadCompradora'!F302,'1. TipoContratoUC'!#REF!)</f>
        <v>#REF!</v>
      </c>
      <c r="K302" s="24">
        <f t="shared" si="53"/>
        <v>41.953667348775291</v>
      </c>
      <c r="L302" s="25">
        <f>SUMIF('1. TipoContratoUC'!$C$3:$C$3832,'2. UnidadCompradora'!F302,'1. TipoContratoUC'!$O$3:$O$3832)</f>
        <v>110138635.15399998</v>
      </c>
      <c r="M302" s="28">
        <f t="shared" si="48"/>
        <v>2.5947521223108053E-4</v>
      </c>
      <c r="N302" s="29">
        <f t="shared" si="54"/>
        <v>4.8657064646864602E-5</v>
      </c>
      <c r="O302" s="24">
        <f t="shared" si="55"/>
        <v>5.4223886244326905E-2</v>
      </c>
      <c r="P302" s="20">
        <f t="shared" si="56"/>
        <v>21.00394561750981</v>
      </c>
      <c r="Q302" s="3">
        <f t="shared" si="57"/>
        <v>704</v>
      </c>
      <c r="R302" s="3">
        <f t="shared" si="58"/>
        <v>0</v>
      </c>
      <c r="S302" s="3" t="str">
        <f t="shared" si="59"/>
        <v/>
      </c>
      <c r="T302" s="18"/>
    </row>
    <row r="303" spans="1:20" x14ac:dyDescent="0.25">
      <c r="A303">
        <f t="shared" si="49"/>
        <v>302</v>
      </c>
      <c r="B303" s="23" t="s">
        <v>17</v>
      </c>
      <c r="C303" s="23">
        <f t="shared" si="50"/>
        <v>69</v>
      </c>
      <c r="D303" s="23">
        <f t="shared" si="51"/>
        <v>93</v>
      </c>
      <c r="E303" s="34" t="str">
        <f t="shared" si="52"/>
        <v>69_93</v>
      </c>
      <c r="F303" s="23" t="s">
        <v>1819</v>
      </c>
      <c r="G303" s="24">
        <f>AVERAGEIF('1. TipoContratoUC'!$C$3:$C$3832,'2. UnidadCompradora'!F303,'1. TipoContratoUC'!$S$3:$S$3832)</f>
        <v>41.99738942586351</v>
      </c>
      <c r="H303" s="24">
        <f>SUMPRODUCT(('1. TipoContratoUC'!$C$3:$C$3832='2. UnidadCompradora'!F303)*'1. TipoContratoUC'!$N$3:$N$3832*'1. TipoContratoUC'!$S$3:$S$3832)</f>
        <v>46.030770237271931</v>
      </c>
      <c r="I303" s="24">
        <f>SUMPRODUCT(('1. TipoContratoUC'!$C$3:$C$3832='2. UnidadCompradora'!F303)*'1. TipoContratoUC'!$P$3:$P$3832*'1. TipoContratoUC'!$S$3:$S$3832)</f>
        <v>46.424212789183585</v>
      </c>
      <c r="J303" s="24" t="e">
        <f>AVERAGEIF('1. TipoContratoUC'!$C$3:$C$3832,'2. UnidadCompradora'!F303,'1. TipoContratoUC'!#REF!)</f>
        <v>#REF!</v>
      </c>
      <c r="K303" s="24">
        <f t="shared" si="53"/>
        <v>49.966313089235342</v>
      </c>
      <c r="L303" s="25">
        <f>SUMIF('1. TipoContratoUC'!$C$3:$C$3832,'2. UnidadCompradora'!F303,'1. TipoContratoUC'!$O$3:$O$3832)</f>
        <v>1929223258.35988</v>
      </c>
      <c r="M303" s="28">
        <f t="shared" si="48"/>
        <v>4.5450500971264893E-3</v>
      </c>
      <c r="N303" s="29">
        <f t="shared" si="54"/>
        <v>8.5229257352788517E-4</v>
      </c>
      <c r="O303" s="24">
        <f t="shared" si="55"/>
        <v>0.95117881949796834</v>
      </c>
      <c r="P303" s="20">
        <f t="shared" si="56"/>
        <v>25.458745954366655</v>
      </c>
      <c r="Q303" s="3">
        <f t="shared" si="57"/>
        <v>380</v>
      </c>
      <c r="R303" s="3">
        <f t="shared" si="58"/>
        <v>1</v>
      </c>
      <c r="S303" s="3">
        <f t="shared" si="59"/>
        <v>380</v>
      </c>
      <c r="T303" s="18"/>
    </row>
    <row r="304" spans="1:20" x14ac:dyDescent="0.25">
      <c r="A304">
        <f t="shared" si="49"/>
        <v>303</v>
      </c>
      <c r="B304" s="23" t="s">
        <v>17</v>
      </c>
      <c r="C304" s="23">
        <f t="shared" si="50"/>
        <v>69</v>
      </c>
      <c r="D304" s="23">
        <f t="shared" si="51"/>
        <v>94</v>
      </c>
      <c r="E304" s="34" t="str">
        <f t="shared" si="52"/>
        <v>69_94</v>
      </c>
      <c r="F304" s="23" t="s">
        <v>1721</v>
      </c>
      <c r="G304" s="24">
        <f>AVERAGEIF('1. TipoContratoUC'!$C$3:$C$3832,'2. UnidadCompradora'!F304,'1. TipoContratoUC'!$S$3:$S$3832)</f>
        <v>37.629706059624041</v>
      </c>
      <c r="H304" s="24">
        <f>SUMPRODUCT(('1. TipoContratoUC'!$C$3:$C$3832='2. UnidadCompradora'!F304)*'1. TipoContratoUC'!$N$3:$N$3832*'1. TipoContratoUC'!$S$3:$S$3832)</f>
        <v>39.272679023768198</v>
      </c>
      <c r="I304" s="24">
        <f>SUMPRODUCT(('1. TipoContratoUC'!$C$3:$C$3832='2. UnidadCompradora'!F304)*'1. TipoContratoUC'!$P$3:$P$3832*'1. TipoContratoUC'!$S$3:$S$3832)</f>
        <v>31.135892862722489</v>
      </c>
      <c r="J304" s="24" t="e">
        <f>AVERAGEIF('1. TipoContratoUC'!$C$3:$C$3832,'2. UnidadCompradora'!F304,'1. TipoContratoUC'!#REF!)</f>
        <v>#REF!</v>
      </c>
      <c r="K304" s="24">
        <f t="shared" si="53"/>
        <v>28.82700029698848</v>
      </c>
      <c r="L304" s="25">
        <f>SUMIF('1. TipoContratoUC'!$C$3:$C$3832,'2. UnidadCompradora'!F304,'1. TipoContratoUC'!$O$3:$O$3832)</f>
        <v>1355717316.2011647</v>
      </c>
      <c r="M304" s="28">
        <f t="shared" si="48"/>
        <v>3.1939295221407368E-3</v>
      </c>
      <c r="N304" s="29">
        <f t="shared" si="54"/>
        <v>5.9892902254543828E-4</v>
      </c>
      <c r="O304" s="24">
        <f t="shared" si="55"/>
        <v>0.66839429286997465</v>
      </c>
      <c r="P304" s="20">
        <f t="shared" si="56"/>
        <v>14.747697294929228</v>
      </c>
      <c r="Q304" s="3">
        <f t="shared" si="57"/>
        <v>1208</v>
      </c>
      <c r="R304" s="3">
        <f t="shared" si="58"/>
        <v>0</v>
      </c>
      <c r="S304" s="3" t="str">
        <f t="shared" si="59"/>
        <v/>
      </c>
      <c r="T304" s="18"/>
    </row>
    <row r="305" spans="1:20" x14ac:dyDescent="0.25">
      <c r="A305">
        <f t="shared" si="49"/>
        <v>304</v>
      </c>
      <c r="B305" s="23" t="s">
        <v>17</v>
      </c>
      <c r="C305" s="23">
        <f t="shared" si="50"/>
        <v>69</v>
      </c>
      <c r="D305" s="23">
        <f t="shared" si="51"/>
        <v>95</v>
      </c>
      <c r="E305" s="34" t="str">
        <f t="shared" si="52"/>
        <v>69_95</v>
      </c>
      <c r="F305" s="23" t="s">
        <v>718</v>
      </c>
      <c r="G305" s="24">
        <f>AVERAGEIF('1. TipoContratoUC'!$C$3:$C$3832,'2. UnidadCompradora'!F305,'1. TipoContratoUC'!$S$3:$S$3832)</f>
        <v>39.466929539047214</v>
      </c>
      <c r="H305" s="24">
        <f>SUMPRODUCT(('1. TipoContratoUC'!$C$3:$C$3832='2. UnidadCompradora'!F305)*'1. TipoContratoUC'!$N$3:$N$3832*'1. TipoContratoUC'!$S$3:$S$3832)</f>
        <v>41.925374878183234</v>
      </c>
      <c r="I305" s="24">
        <f>SUMPRODUCT(('1. TipoContratoUC'!$C$3:$C$3832='2. UnidadCompradora'!F305)*'1. TipoContratoUC'!$P$3:$P$3832*'1. TipoContratoUC'!$S$3:$S$3832)</f>
        <v>41.752070632983497</v>
      </c>
      <c r="J305" s="24" t="e">
        <f>AVERAGEIF('1. TipoContratoUC'!$C$3:$C$3832,'2. UnidadCompradora'!F305,'1. TipoContratoUC'!#REF!)</f>
        <v>#REF!</v>
      </c>
      <c r="K305" s="24">
        <f t="shared" si="53"/>
        <v>43.50609542471539</v>
      </c>
      <c r="L305" s="25">
        <f>SUMIF('1. TipoContratoUC'!$C$3:$C$3832,'2. UnidadCompradora'!F305,'1. TipoContratoUC'!$O$3:$O$3832)</f>
        <v>35835077.839999981</v>
      </c>
      <c r="M305" s="28">
        <f t="shared" si="48"/>
        <v>8.4423730281840088E-5</v>
      </c>
      <c r="N305" s="29">
        <f t="shared" si="54"/>
        <v>1.5831226677616766E-5</v>
      </c>
      <c r="O305" s="24">
        <f t="shared" si="55"/>
        <v>1.758626013233704E-2</v>
      </c>
      <c r="P305" s="20">
        <f t="shared" si="56"/>
        <v>21.761840842423865</v>
      </c>
      <c r="Q305" s="3">
        <f t="shared" si="57"/>
        <v>634</v>
      </c>
      <c r="R305" s="3">
        <f t="shared" si="58"/>
        <v>0</v>
      </c>
      <c r="S305" s="3" t="str">
        <f t="shared" si="59"/>
        <v/>
      </c>
      <c r="T305" s="18"/>
    </row>
    <row r="306" spans="1:20" x14ac:dyDescent="0.25">
      <c r="A306">
        <f t="shared" si="49"/>
        <v>305</v>
      </c>
      <c r="B306" s="23" t="s">
        <v>17</v>
      </c>
      <c r="C306" s="23">
        <f t="shared" si="50"/>
        <v>69</v>
      </c>
      <c r="D306" s="23">
        <f t="shared" si="51"/>
        <v>96</v>
      </c>
      <c r="E306" s="34" t="str">
        <f t="shared" si="52"/>
        <v>69_96</v>
      </c>
      <c r="F306" s="23" t="s">
        <v>2523</v>
      </c>
      <c r="G306" s="24">
        <f>AVERAGEIF('1. TipoContratoUC'!$C$3:$C$3832,'2. UnidadCompradora'!F306,'1. TipoContratoUC'!$S$3:$S$3832)</f>
        <v>29.77280768683427</v>
      </c>
      <c r="H306" s="24">
        <f>SUMPRODUCT(('1. TipoContratoUC'!$C$3:$C$3832='2. UnidadCompradora'!F306)*'1. TipoContratoUC'!$N$3:$N$3832*'1. TipoContratoUC'!$S$3:$S$3832)</f>
        <v>29.724349229263709</v>
      </c>
      <c r="I306" s="24">
        <f>SUMPRODUCT(('1. TipoContratoUC'!$C$3:$C$3832='2. UnidadCompradora'!F306)*'1. TipoContratoUC'!$P$3:$P$3832*'1. TipoContratoUC'!$S$3:$S$3832)</f>
        <v>29.628085113387478</v>
      </c>
      <c r="J306" s="24" t="e">
        <f>AVERAGEIF('1. TipoContratoUC'!$C$3:$C$3832,'2. UnidadCompradora'!F306,'1. TipoContratoUC'!#REF!)</f>
        <v>#REF!</v>
      </c>
      <c r="K306" s="24">
        <f t="shared" si="53"/>
        <v>26.742139449159225</v>
      </c>
      <c r="L306" s="25">
        <f>SUMIF('1. TipoContratoUC'!$C$3:$C$3832,'2. UnidadCompradora'!F306,'1. TipoContratoUC'!$O$3:$O$3832)</f>
        <v>539623328.52699995</v>
      </c>
      <c r="M306" s="28">
        <f t="shared" si="48"/>
        <v>1.271296648070913E-3</v>
      </c>
      <c r="N306" s="29">
        <f t="shared" si="54"/>
        <v>2.3839488426910033E-4</v>
      </c>
      <c r="O306" s="24">
        <f t="shared" si="55"/>
        <v>0.2659943611103775</v>
      </c>
      <c r="P306" s="20">
        <f t="shared" si="56"/>
        <v>13.504066905134801</v>
      </c>
      <c r="Q306" s="3">
        <f t="shared" si="57"/>
        <v>1276</v>
      </c>
      <c r="R306" s="3">
        <f t="shared" si="58"/>
        <v>0</v>
      </c>
      <c r="S306" s="3" t="str">
        <f t="shared" si="59"/>
        <v/>
      </c>
      <c r="T306" s="18"/>
    </row>
    <row r="307" spans="1:20" x14ac:dyDescent="0.25">
      <c r="A307">
        <f t="shared" si="49"/>
        <v>306</v>
      </c>
      <c r="B307" s="23" t="s">
        <v>17</v>
      </c>
      <c r="C307" s="23">
        <f t="shared" si="50"/>
        <v>69</v>
      </c>
      <c r="D307" s="23">
        <f t="shared" si="51"/>
        <v>97</v>
      </c>
      <c r="E307" s="34" t="str">
        <f t="shared" si="52"/>
        <v>69_97</v>
      </c>
      <c r="F307" s="23" t="s">
        <v>2593</v>
      </c>
      <c r="G307" s="24">
        <f>AVERAGEIF('1. TipoContratoUC'!$C$3:$C$3832,'2. UnidadCompradora'!F307,'1. TipoContratoUC'!$S$3:$S$3832)</f>
        <v>33.223327647364847</v>
      </c>
      <c r="H307" s="24">
        <f>SUMPRODUCT(('1. TipoContratoUC'!$C$3:$C$3832='2. UnidadCompradora'!F307)*'1. TipoContratoUC'!$N$3:$N$3832*'1. TipoContratoUC'!$S$3:$S$3832)</f>
        <v>32.277381949481168</v>
      </c>
      <c r="I307" s="24">
        <f>SUMPRODUCT(('1. TipoContratoUC'!$C$3:$C$3832='2. UnidadCompradora'!F307)*'1. TipoContratoUC'!$P$3:$P$3832*'1. TipoContratoUC'!$S$3:$S$3832)</f>
        <v>31.983800429189554</v>
      </c>
      <c r="J307" s="24" t="e">
        <f>AVERAGEIF('1. TipoContratoUC'!$C$3:$C$3832,'2. UnidadCompradora'!F307,'1. TipoContratoUC'!#REF!)</f>
        <v>#REF!</v>
      </c>
      <c r="K307" s="24">
        <f t="shared" si="53"/>
        <v>29.999410565263734</v>
      </c>
      <c r="L307" s="25">
        <f>SUMIF('1. TipoContratoUC'!$C$3:$C$3832,'2. UnidadCompradora'!F307,'1. TipoContratoUC'!$O$3:$O$3832)</f>
        <v>566427190.37</v>
      </c>
      <c r="M307" s="28">
        <f t="shared" si="48"/>
        <v>1.3344437692477855E-3</v>
      </c>
      <c r="N307" s="29">
        <f t="shared" si="54"/>
        <v>2.5023629883408837E-4</v>
      </c>
      <c r="O307" s="24">
        <f t="shared" si="55"/>
        <v>0.27921081943432152</v>
      </c>
      <c r="P307" s="20">
        <f t="shared" si="56"/>
        <v>15.139310692349028</v>
      </c>
      <c r="Q307" s="3">
        <f t="shared" si="57"/>
        <v>1181</v>
      </c>
      <c r="R307" s="3">
        <f t="shared" si="58"/>
        <v>0</v>
      </c>
      <c r="S307" s="3" t="str">
        <f t="shared" si="59"/>
        <v/>
      </c>
      <c r="T307" s="18"/>
    </row>
    <row r="308" spans="1:20" x14ac:dyDescent="0.25">
      <c r="A308">
        <f t="shared" si="49"/>
        <v>307</v>
      </c>
      <c r="B308" s="23" t="s">
        <v>17</v>
      </c>
      <c r="C308" s="23">
        <f t="shared" si="50"/>
        <v>69</v>
      </c>
      <c r="D308" s="23">
        <f t="shared" si="51"/>
        <v>98</v>
      </c>
      <c r="E308" s="34" t="str">
        <f t="shared" si="52"/>
        <v>69_98</v>
      </c>
      <c r="F308" s="23" t="s">
        <v>2751</v>
      </c>
      <c r="G308" s="24">
        <f>AVERAGEIF('1. TipoContratoUC'!$C$3:$C$3832,'2. UnidadCompradora'!F308,'1. TipoContratoUC'!$S$3:$S$3832)</f>
        <v>31.766232614147835</v>
      </c>
      <c r="H308" s="24">
        <f>SUMPRODUCT(('1. TipoContratoUC'!$C$3:$C$3832='2. UnidadCompradora'!F308)*'1. TipoContratoUC'!$N$3:$N$3832*'1. TipoContratoUC'!$S$3:$S$3832)</f>
        <v>31.775135231288303</v>
      </c>
      <c r="I308" s="24">
        <f>SUMPRODUCT(('1. TipoContratoUC'!$C$3:$C$3832='2. UnidadCompradora'!F308)*'1. TipoContratoUC'!$P$3:$P$3832*'1. TipoContratoUC'!$S$3:$S$3832)</f>
        <v>34.213935187804445</v>
      </c>
      <c r="J308" s="24" t="e">
        <f>AVERAGEIF('1. TipoContratoUC'!$C$3:$C$3832,'2. UnidadCompradora'!F308,'1. TipoContratoUC'!#REF!)</f>
        <v>#REF!</v>
      </c>
      <c r="K308" s="24">
        <f t="shared" si="53"/>
        <v>33.08304018957751</v>
      </c>
      <c r="L308" s="25">
        <f>SUMIF('1. TipoContratoUC'!$C$3:$C$3832,'2. UnidadCompradora'!F308,'1. TipoContratoUC'!$O$3:$O$3832)</f>
        <v>1451291861.0649898</v>
      </c>
      <c r="M308" s="28">
        <f t="shared" si="48"/>
        <v>3.4190932467297944E-3</v>
      </c>
      <c r="N308" s="29">
        <f t="shared" si="54"/>
        <v>6.4115196094967277E-4</v>
      </c>
      <c r="O308" s="24">
        <f t="shared" si="55"/>
        <v>0.71552022555913086</v>
      </c>
      <c r="P308" s="20">
        <f t="shared" si="56"/>
        <v>16.899280207568321</v>
      </c>
      <c r="Q308" s="3">
        <f t="shared" si="57"/>
        <v>1058</v>
      </c>
      <c r="R308" s="3">
        <f t="shared" si="58"/>
        <v>0</v>
      </c>
      <c r="S308" s="3" t="str">
        <f t="shared" si="59"/>
        <v/>
      </c>
      <c r="T308" s="18"/>
    </row>
    <row r="309" spans="1:20" x14ac:dyDescent="0.25">
      <c r="A309">
        <f t="shared" si="49"/>
        <v>308</v>
      </c>
      <c r="B309" s="23" t="s">
        <v>17</v>
      </c>
      <c r="C309" s="23">
        <f t="shared" si="50"/>
        <v>69</v>
      </c>
      <c r="D309" s="23">
        <f t="shared" si="51"/>
        <v>99</v>
      </c>
      <c r="E309" s="34" t="str">
        <f t="shared" si="52"/>
        <v>69_99</v>
      </c>
      <c r="F309" s="23" t="s">
        <v>2737</v>
      </c>
      <c r="G309" s="24">
        <f>AVERAGEIF('1. TipoContratoUC'!$C$3:$C$3832,'2. UnidadCompradora'!F309,'1. TipoContratoUC'!$S$3:$S$3832)</f>
        <v>44.680376270021036</v>
      </c>
      <c r="H309" s="24">
        <f>SUMPRODUCT(('1. TipoContratoUC'!$C$3:$C$3832='2. UnidadCompradora'!F309)*'1. TipoContratoUC'!$N$3:$N$3832*'1. TipoContratoUC'!$S$3:$S$3832)</f>
        <v>31.270762760076508</v>
      </c>
      <c r="I309" s="24">
        <f>SUMPRODUCT(('1. TipoContratoUC'!$C$3:$C$3832='2. UnidadCompradora'!F309)*'1. TipoContratoUC'!$P$3:$P$3832*'1. TipoContratoUC'!$S$3:$S$3832)</f>
        <v>31.079589867205247</v>
      </c>
      <c r="J309" s="24" t="e">
        <f>AVERAGEIF('1. TipoContratoUC'!$C$3:$C$3832,'2. UnidadCompradora'!F309,'1. TipoContratoUC'!#REF!)</f>
        <v>#REF!</v>
      </c>
      <c r="K309" s="24">
        <f t="shared" si="53"/>
        <v>28.749149582253015</v>
      </c>
      <c r="L309" s="25">
        <f>SUMIF('1. TipoContratoUC'!$C$3:$C$3832,'2. UnidadCompradora'!F309,'1. TipoContratoUC'!$O$3:$O$3832)</f>
        <v>638522188.27999902</v>
      </c>
      <c r="M309" s="28">
        <f t="shared" si="48"/>
        <v>1.504292114084633E-3</v>
      </c>
      <c r="N309" s="29">
        <f t="shared" si="54"/>
        <v>2.820864390606989E-4</v>
      </c>
      <c r="O309" s="24">
        <f t="shared" si="55"/>
        <v>0.31475944824100116</v>
      </c>
      <c r="P309" s="20">
        <f t="shared" si="56"/>
        <v>14.531954515247008</v>
      </c>
      <c r="Q309" s="3">
        <f t="shared" si="57"/>
        <v>1217</v>
      </c>
      <c r="R309" s="3">
        <f t="shared" si="58"/>
        <v>0</v>
      </c>
      <c r="S309" s="3" t="str">
        <f t="shared" si="59"/>
        <v/>
      </c>
      <c r="T309" s="18"/>
    </row>
    <row r="310" spans="1:20" x14ac:dyDescent="0.25">
      <c r="A310">
        <f t="shared" si="49"/>
        <v>309</v>
      </c>
      <c r="B310" s="23" t="s">
        <v>17</v>
      </c>
      <c r="C310" s="23">
        <f t="shared" si="50"/>
        <v>69</v>
      </c>
      <c r="D310" s="23">
        <f t="shared" si="51"/>
        <v>100</v>
      </c>
      <c r="E310" s="34" t="str">
        <f t="shared" si="52"/>
        <v>69_100</v>
      </c>
      <c r="F310" s="23" t="s">
        <v>2618</v>
      </c>
      <c r="G310" s="24">
        <f>AVERAGEIF('1. TipoContratoUC'!$C$3:$C$3832,'2. UnidadCompradora'!F310,'1. TipoContratoUC'!$S$3:$S$3832)</f>
        <v>29.255164448223876</v>
      </c>
      <c r="H310" s="24">
        <f>SUMPRODUCT(('1. TipoContratoUC'!$C$3:$C$3832='2. UnidadCompradora'!F310)*'1. TipoContratoUC'!$N$3:$N$3832*'1. TipoContratoUC'!$S$3:$S$3832)</f>
        <v>27.370447395792365</v>
      </c>
      <c r="I310" s="24">
        <f>SUMPRODUCT(('1. TipoContratoUC'!$C$3:$C$3832='2. UnidadCompradora'!F310)*'1. TipoContratoUC'!$P$3:$P$3832*'1. TipoContratoUC'!$S$3:$S$3832)</f>
        <v>27.684163060613923</v>
      </c>
      <c r="J310" s="24" t="e">
        <f>AVERAGEIF('1. TipoContratoUC'!$C$3:$C$3832,'2. UnidadCompradora'!F310,'1. TipoContratoUC'!#REF!)</f>
        <v>#REF!</v>
      </c>
      <c r="K310" s="24">
        <f t="shared" si="53"/>
        <v>24.05425899434205</v>
      </c>
      <c r="L310" s="25">
        <f>SUMIF('1. TipoContratoUC'!$C$3:$C$3832,'2. UnidadCompradora'!F310,'1. TipoContratoUC'!$O$3:$O$3832)</f>
        <v>926760096.37703896</v>
      </c>
      <c r="M310" s="28">
        <f t="shared" si="48"/>
        <v>2.1833507593270324E-3</v>
      </c>
      <c r="N310" s="29">
        <f t="shared" si="54"/>
        <v>4.0942423027578588E-4</v>
      </c>
      <c r="O310" s="24">
        <f t="shared" si="55"/>
        <v>0.45688390486068042</v>
      </c>
      <c r="P310" s="20">
        <f t="shared" si="56"/>
        <v>12.255571449601366</v>
      </c>
      <c r="Q310" s="3">
        <f t="shared" si="57"/>
        <v>1339</v>
      </c>
      <c r="R310" s="3">
        <f t="shared" si="58"/>
        <v>0</v>
      </c>
      <c r="S310" s="3" t="str">
        <f t="shared" si="59"/>
        <v/>
      </c>
      <c r="T310" s="18"/>
    </row>
    <row r="311" spans="1:20" x14ac:dyDescent="0.25">
      <c r="A311">
        <f t="shared" si="49"/>
        <v>310</v>
      </c>
      <c r="B311" s="23" t="s">
        <v>17</v>
      </c>
      <c r="C311" s="23">
        <f t="shared" si="50"/>
        <v>69</v>
      </c>
      <c r="D311" s="23">
        <f t="shared" si="51"/>
        <v>101</v>
      </c>
      <c r="E311" s="34" t="str">
        <f t="shared" si="52"/>
        <v>69_101</v>
      </c>
      <c r="F311" s="23" t="s">
        <v>2785</v>
      </c>
      <c r="G311" s="24">
        <f>AVERAGEIF('1. TipoContratoUC'!$C$3:$C$3832,'2. UnidadCompradora'!F311,'1. TipoContratoUC'!$S$3:$S$3832)</f>
        <v>27.8555958810235</v>
      </c>
      <c r="H311" s="24">
        <f>SUMPRODUCT(('1. TipoContratoUC'!$C$3:$C$3832='2. UnidadCompradora'!F311)*'1. TipoContratoUC'!$N$3:$N$3832*'1. TipoContratoUC'!$S$3:$S$3832)</f>
        <v>27.8555958810235</v>
      </c>
      <c r="I311" s="24">
        <f>SUMPRODUCT(('1. TipoContratoUC'!$C$3:$C$3832='2. UnidadCompradora'!F311)*'1. TipoContratoUC'!$P$3:$P$3832*'1. TipoContratoUC'!$S$3:$S$3832)</f>
        <v>27.8555958810235</v>
      </c>
      <c r="J311" s="24" t="e">
        <f>AVERAGEIF('1. TipoContratoUC'!$C$3:$C$3832,'2. UnidadCompradora'!F311,'1. TipoContratoUC'!#REF!)</f>
        <v>#REF!</v>
      </c>
      <c r="K311" s="24">
        <f t="shared" si="53"/>
        <v>24.291300868853241</v>
      </c>
      <c r="L311" s="25">
        <f>SUMIF('1. TipoContratoUC'!$C$3:$C$3832,'2. UnidadCompradora'!F311,'1. TipoContratoUC'!$O$3:$O$3832)</f>
        <v>998646728.70999897</v>
      </c>
      <c r="M311" s="28">
        <f t="shared" si="48"/>
        <v>2.3527082164545099E-3</v>
      </c>
      <c r="N311" s="29">
        <f t="shared" si="54"/>
        <v>4.4118231872294591E-4</v>
      </c>
      <c r="O311" s="24">
        <f t="shared" si="55"/>
        <v>0.492329792689914</v>
      </c>
      <c r="P311" s="20">
        <f t="shared" si="56"/>
        <v>12.391815330771578</v>
      </c>
      <c r="Q311" s="3">
        <f t="shared" si="57"/>
        <v>1334</v>
      </c>
      <c r="R311" s="3">
        <f t="shared" si="58"/>
        <v>0</v>
      </c>
      <c r="S311" s="3" t="str">
        <f t="shared" si="59"/>
        <v/>
      </c>
      <c r="T311" s="18"/>
    </row>
    <row r="312" spans="1:20" x14ac:dyDescent="0.25">
      <c r="A312">
        <f t="shared" si="49"/>
        <v>311</v>
      </c>
      <c r="B312" s="23" t="s">
        <v>17</v>
      </c>
      <c r="C312" s="23">
        <f t="shared" si="50"/>
        <v>69</v>
      </c>
      <c r="D312" s="23">
        <f t="shared" si="51"/>
        <v>102</v>
      </c>
      <c r="E312" s="34" t="str">
        <f t="shared" si="52"/>
        <v>69_102</v>
      </c>
      <c r="F312" s="23" t="s">
        <v>2690</v>
      </c>
      <c r="G312" s="24">
        <f>AVERAGEIF('1. TipoContratoUC'!$C$3:$C$3832,'2. UnidadCompradora'!F312,'1. TipoContratoUC'!$S$3:$S$3832)</f>
        <v>29.148425301738747</v>
      </c>
      <c r="H312" s="24">
        <f>SUMPRODUCT(('1. TipoContratoUC'!$C$3:$C$3832='2. UnidadCompradora'!F312)*'1. TipoContratoUC'!$N$3:$N$3832*'1. TipoContratoUC'!$S$3:$S$3832)</f>
        <v>33.165825961218424</v>
      </c>
      <c r="I312" s="24">
        <f>SUMPRODUCT(('1. TipoContratoUC'!$C$3:$C$3832='2. UnidadCompradora'!F312)*'1. TipoContratoUC'!$P$3:$P$3832*'1. TipoContratoUC'!$S$3:$S$3832)</f>
        <v>34.253006756274182</v>
      </c>
      <c r="J312" s="24" t="e">
        <f>AVERAGEIF('1. TipoContratoUC'!$C$3:$C$3832,'2. UnidadCompradora'!F312,'1. TipoContratoUC'!#REF!)</f>
        <v>#REF!</v>
      </c>
      <c r="K312" s="24">
        <f t="shared" si="53"/>
        <v>33.13706483788016</v>
      </c>
      <c r="L312" s="25">
        <f>SUMIF('1. TipoContratoUC'!$C$3:$C$3832,'2. UnidadCompradora'!F312,'1. TipoContratoUC'!$O$3:$O$3832)</f>
        <v>306572865.93900001</v>
      </c>
      <c r="M312" s="28">
        <f t="shared" si="48"/>
        <v>7.222539061119246E-4</v>
      </c>
      <c r="N312" s="29">
        <f t="shared" si="54"/>
        <v>1.3543781195500613E-4</v>
      </c>
      <c r="O312" s="24">
        <f t="shared" si="55"/>
        <v>0.15108175097190368</v>
      </c>
      <c r="P312" s="20">
        <f t="shared" si="56"/>
        <v>16.644073294426033</v>
      </c>
      <c r="Q312" s="3">
        <f t="shared" si="57"/>
        <v>1076</v>
      </c>
      <c r="R312" s="3">
        <f t="shared" si="58"/>
        <v>0</v>
      </c>
      <c r="S312" s="3" t="str">
        <f t="shared" si="59"/>
        <v/>
      </c>
      <c r="T312" s="18"/>
    </row>
    <row r="313" spans="1:20" x14ac:dyDescent="0.25">
      <c r="A313">
        <f t="shared" si="49"/>
        <v>312</v>
      </c>
      <c r="B313" s="23" t="s">
        <v>17</v>
      </c>
      <c r="C313" s="23">
        <f t="shared" si="50"/>
        <v>69</v>
      </c>
      <c r="D313" s="23">
        <f t="shared" si="51"/>
        <v>103</v>
      </c>
      <c r="E313" s="34" t="str">
        <f t="shared" si="52"/>
        <v>69_103</v>
      </c>
      <c r="F313" s="23" t="s">
        <v>2726</v>
      </c>
      <c r="G313" s="24">
        <f>AVERAGEIF('1. TipoContratoUC'!$C$3:$C$3832,'2. UnidadCompradora'!F313,'1. TipoContratoUC'!$S$3:$S$3832)</f>
        <v>48.876550036193017</v>
      </c>
      <c r="H313" s="24">
        <f>SUMPRODUCT(('1. TipoContratoUC'!$C$3:$C$3832='2. UnidadCompradora'!F313)*'1. TipoContratoUC'!$N$3:$N$3832*'1. TipoContratoUC'!$S$3:$S$3832)</f>
        <v>49.186567119559044</v>
      </c>
      <c r="I313" s="24">
        <f>SUMPRODUCT(('1. TipoContratoUC'!$C$3:$C$3832='2. UnidadCompradora'!F313)*'1. TipoContratoUC'!$P$3:$P$3832*'1. TipoContratoUC'!$S$3:$S$3832)</f>
        <v>50.490540955703949</v>
      </c>
      <c r="J313" s="24" t="e">
        <f>AVERAGEIF('1. TipoContratoUC'!$C$3:$C$3832,'2. UnidadCompradora'!F313,'1. TipoContratoUC'!#REF!)</f>
        <v>#REF!</v>
      </c>
      <c r="K313" s="24">
        <f t="shared" si="53"/>
        <v>55.588865694196123</v>
      </c>
      <c r="L313" s="25">
        <f>SUMIF('1. TipoContratoUC'!$C$3:$C$3832,'2. UnidadCompradora'!F313,'1. TipoContratoUC'!$O$3:$O$3832)</f>
        <v>9563492.5300000012</v>
      </c>
      <c r="M313" s="28">
        <f t="shared" si="48"/>
        <v>2.2530597464026969E-5</v>
      </c>
      <c r="N313" s="29">
        <f t="shared" si="54"/>
        <v>4.2249613283419825E-6</v>
      </c>
      <c r="O313" s="24">
        <f t="shared" si="55"/>
        <v>4.6322569223767474E-3</v>
      </c>
      <c r="P313" s="20">
        <f t="shared" si="56"/>
        <v>27.79674897555925</v>
      </c>
      <c r="Q313" s="3">
        <f t="shared" si="57"/>
        <v>238</v>
      </c>
      <c r="R313" s="3">
        <f t="shared" si="58"/>
        <v>1</v>
      </c>
      <c r="S313" s="3">
        <f t="shared" si="59"/>
        <v>238</v>
      </c>
      <c r="T313" s="18"/>
    </row>
    <row r="314" spans="1:20" x14ac:dyDescent="0.25">
      <c r="A314">
        <f t="shared" si="49"/>
        <v>313</v>
      </c>
      <c r="B314" s="23" t="s">
        <v>17</v>
      </c>
      <c r="C314" s="23">
        <f t="shared" si="50"/>
        <v>69</v>
      </c>
      <c r="D314" s="23">
        <f t="shared" si="51"/>
        <v>104</v>
      </c>
      <c r="E314" s="34" t="str">
        <f t="shared" si="52"/>
        <v>69_104</v>
      </c>
      <c r="F314" s="23" t="s">
        <v>2745</v>
      </c>
      <c r="G314" s="24">
        <f>AVERAGEIF('1. TipoContratoUC'!$C$3:$C$3832,'2. UnidadCompradora'!F314,'1. TipoContratoUC'!$S$3:$S$3832)</f>
        <v>45.797889637128129</v>
      </c>
      <c r="H314" s="24">
        <f>SUMPRODUCT(('1. TipoContratoUC'!$C$3:$C$3832='2. UnidadCompradora'!F314)*'1. TipoContratoUC'!$N$3:$N$3832*'1. TipoContratoUC'!$S$3:$S$3832)</f>
        <v>45.797889637128129</v>
      </c>
      <c r="I314" s="24">
        <f>SUMPRODUCT(('1. TipoContratoUC'!$C$3:$C$3832='2. UnidadCompradora'!F314)*'1. TipoContratoUC'!$P$3:$P$3832*'1. TipoContratoUC'!$S$3:$S$3832)</f>
        <v>45.797889637128129</v>
      </c>
      <c r="J314" s="24" t="e">
        <f>AVERAGEIF('1. TipoContratoUC'!$C$3:$C$3832,'2. UnidadCompradora'!F314,'1. TipoContratoUC'!#REF!)</f>
        <v>#REF!</v>
      </c>
      <c r="K314" s="24">
        <f t="shared" si="53"/>
        <v>49.10028980583909</v>
      </c>
      <c r="L314" s="25">
        <f>SUMIF('1. TipoContratoUC'!$C$3:$C$3832,'2. UnidadCompradora'!F314,'1. TipoContratoUC'!$O$3:$O$3832)</f>
        <v>64725925.619999997</v>
      </c>
      <c r="M314" s="28">
        <f t="shared" si="48"/>
        <v>1.5248757407988167E-4</v>
      </c>
      <c r="N314" s="29">
        <f t="shared" si="54"/>
        <v>2.8594630238670718E-5</v>
      </c>
      <c r="O314" s="24">
        <f t="shared" si="55"/>
        <v>3.1831770270552402E-2</v>
      </c>
      <c r="P314" s="20">
        <f t="shared" si="56"/>
        <v>24.56606078805482</v>
      </c>
      <c r="Q314" s="3">
        <f t="shared" si="57"/>
        <v>441</v>
      </c>
      <c r="R314" s="3">
        <f t="shared" si="58"/>
        <v>1</v>
      </c>
      <c r="S314" s="3">
        <f t="shared" si="59"/>
        <v>441</v>
      </c>
      <c r="T314" s="18"/>
    </row>
    <row r="315" spans="1:20" x14ac:dyDescent="0.25">
      <c r="A315">
        <f t="shared" si="49"/>
        <v>314</v>
      </c>
      <c r="B315" s="23" t="s">
        <v>17</v>
      </c>
      <c r="C315" s="23">
        <f t="shared" si="50"/>
        <v>69</v>
      </c>
      <c r="D315" s="23">
        <f t="shared" si="51"/>
        <v>105</v>
      </c>
      <c r="E315" s="34" t="str">
        <f t="shared" si="52"/>
        <v>69_105</v>
      </c>
      <c r="F315" s="23" t="s">
        <v>1982</v>
      </c>
      <c r="G315" s="24">
        <f>AVERAGEIF('1. TipoContratoUC'!$C$3:$C$3832,'2. UnidadCompradora'!F315,'1. TipoContratoUC'!$S$3:$S$3832)</f>
        <v>47.58111133069734</v>
      </c>
      <c r="H315" s="24">
        <f>SUMPRODUCT(('1. TipoContratoUC'!$C$3:$C$3832='2. UnidadCompradora'!F315)*'1. TipoContratoUC'!$N$3:$N$3832*'1. TipoContratoUC'!$S$3:$S$3832)</f>
        <v>52.066537976447691</v>
      </c>
      <c r="I315" s="24">
        <f>SUMPRODUCT(('1. TipoContratoUC'!$C$3:$C$3832='2. UnidadCompradora'!F315)*'1. TipoContratoUC'!$P$3:$P$3832*'1. TipoContratoUC'!$S$3:$S$3832)</f>
        <v>45.684725334765432</v>
      </c>
      <c r="J315" s="24" t="e">
        <f>AVERAGEIF('1. TipoContratoUC'!$C$3:$C$3832,'2. UnidadCompradora'!F315,'1. TipoContratoUC'!#REF!)</f>
        <v>#REF!</v>
      </c>
      <c r="K315" s="24">
        <f t="shared" si="53"/>
        <v>48.943816393713462</v>
      </c>
      <c r="L315" s="25">
        <f>SUMIF('1. TipoContratoUC'!$C$3:$C$3832,'2. UnidadCompradora'!F315,'1. TipoContratoUC'!$O$3:$O$3832)</f>
        <v>1456859854.6169891</v>
      </c>
      <c r="M315" s="28">
        <f t="shared" si="48"/>
        <v>3.4322108626017016E-3</v>
      </c>
      <c r="N315" s="29">
        <f t="shared" si="54"/>
        <v>6.4361179007170737E-4</v>
      </c>
      <c r="O315" s="24">
        <f t="shared" si="55"/>
        <v>0.71826569392331752</v>
      </c>
      <c r="P315" s="20">
        <f t="shared" si="56"/>
        <v>24.831041043818388</v>
      </c>
      <c r="Q315" s="3">
        <f t="shared" si="57"/>
        <v>420</v>
      </c>
      <c r="R315" s="3">
        <f t="shared" si="58"/>
        <v>1</v>
      </c>
      <c r="S315" s="3">
        <f t="shared" si="59"/>
        <v>420</v>
      </c>
      <c r="T315" s="18"/>
    </row>
    <row r="316" spans="1:20" x14ac:dyDescent="0.25">
      <c r="A316">
        <f t="shared" si="49"/>
        <v>315</v>
      </c>
      <c r="B316" s="23" t="s">
        <v>17</v>
      </c>
      <c r="C316" s="23">
        <f t="shared" si="50"/>
        <v>69</v>
      </c>
      <c r="D316" s="23">
        <f t="shared" si="51"/>
        <v>106</v>
      </c>
      <c r="E316" s="34" t="str">
        <f t="shared" si="52"/>
        <v>69_106</v>
      </c>
      <c r="F316" s="23" t="s">
        <v>2638</v>
      </c>
      <c r="G316" s="24">
        <f>AVERAGEIF('1. TipoContratoUC'!$C$3:$C$3832,'2. UnidadCompradora'!F316,'1. TipoContratoUC'!$S$3:$S$3832)</f>
        <v>15.622230110422301</v>
      </c>
      <c r="H316" s="24">
        <f>SUMPRODUCT(('1. TipoContratoUC'!$C$3:$C$3832='2. UnidadCompradora'!F316)*'1. TipoContratoUC'!$N$3:$N$3832*'1. TipoContratoUC'!$S$3:$S$3832)</f>
        <v>15.622230110422301</v>
      </c>
      <c r="I316" s="24">
        <f>SUMPRODUCT(('1. TipoContratoUC'!$C$3:$C$3832='2. UnidadCompradora'!F316)*'1. TipoContratoUC'!$P$3:$P$3832*'1. TipoContratoUC'!$S$3:$S$3832)</f>
        <v>15.622230110422301</v>
      </c>
      <c r="J316" s="24" t="e">
        <f>AVERAGEIF('1. TipoContratoUC'!$C$3:$C$3832,'2. UnidadCompradora'!F316,'1. TipoContratoUC'!#REF!)</f>
        <v>#REF!</v>
      </c>
      <c r="K316" s="24">
        <f t="shared" si="53"/>
        <v>7.3761037268108192</v>
      </c>
      <c r="L316" s="25">
        <f>SUMIF('1. TipoContratoUC'!$C$3:$C$3832,'2. UnidadCompradora'!F316,'1. TipoContratoUC'!$O$3:$O$3832)</f>
        <v>243884276.58999899</v>
      </c>
      <c r="M316" s="28">
        <f t="shared" si="48"/>
        <v>5.7456608518464351E-4</v>
      </c>
      <c r="N316" s="29">
        <f t="shared" si="54"/>
        <v>1.0774323647465698E-4</v>
      </c>
      <c r="O316" s="24">
        <f t="shared" si="55"/>
        <v>0.12017123765218646</v>
      </c>
      <c r="P316" s="20">
        <f t="shared" si="56"/>
        <v>3.748137482231503</v>
      </c>
      <c r="Q316" s="3">
        <f t="shared" si="57"/>
        <v>1522</v>
      </c>
      <c r="R316" s="3">
        <f t="shared" si="58"/>
        <v>0</v>
      </c>
      <c r="S316" s="3" t="str">
        <f t="shared" si="59"/>
        <v/>
      </c>
      <c r="T316" s="18"/>
    </row>
    <row r="317" spans="1:20" x14ac:dyDescent="0.25">
      <c r="A317">
        <f t="shared" si="49"/>
        <v>316</v>
      </c>
      <c r="B317" s="23" t="s">
        <v>17</v>
      </c>
      <c r="C317" s="23">
        <f t="shared" si="50"/>
        <v>69</v>
      </c>
      <c r="D317" s="23">
        <f t="shared" si="51"/>
        <v>107</v>
      </c>
      <c r="E317" s="34" t="str">
        <f t="shared" si="52"/>
        <v>69_107</v>
      </c>
      <c r="F317" s="23" t="s">
        <v>2714</v>
      </c>
      <c r="G317" s="24">
        <f>AVERAGEIF('1. TipoContratoUC'!$C$3:$C$3832,'2. UnidadCompradora'!F317,'1. TipoContratoUC'!$S$3:$S$3832)</f>
        <v>35.46481858524028</v>
      </c>
      <c r="H317" s="24">
        <f>SUMPRODUCT(('1. TipoContratoUC'!$C$3:$C$3832='2. UnidadCompradora'!F317)*'1. TipoContratoUC'!$N$3:$N$3832*'1. TipoContratoUC'!$S$3:$S$3832)</f>
        <v>34.702866630676645</v>
      </c>
      <c r="I317" s="24">
        <f>SUMPRODUCT(('1. TipoContratoUC'!$C$3:$C$3832='2. UnidadCompradora'!F317)*'1. TipoContratoUC'!$P$3:$P$3832*'1. TipoContratoUC'!$S$3:$S$3832)</f>
        <v>33.22050224222459</v>
      </c>
      <c r="J317" s="24" t="e">
        <f>AVERAGEIF('1. TipoContratoUC'!$C$3:$C$3832,'2. UnidadCompradora'!F317,'1. TipoContratoUC'!#REF!)</f>
        <v>#REF!</v>
      </c>
      <c r="K317" s="24">
        <f t="shared" si="53"/>
        <v>31.709410524856281</v>
      </c>
      <c r="L317" s="25">
        <f>SUMIF('1. TipoContratoUC'!$C$3:$C$3832,'2. UnidadCompradora'!F317,'1. TipoContratoUC'!$O$3:$O$3832)</f>
        <v>855118946.419999</v>
      </c>
      <c r="M317" s="28">
        <f t="shared" si="48"/>
        <v>2.014571633241171E-3</v>
      </c>
      <c r="N317" s="29">
        <f t="shared" si="54"/>
        <v>3.7777459107368961E-4</v>
      </c>
      <c r="O317" s="24">
        <f t="shared" si="55"/>
        <v>0.42155905957410789</v>
      </c>
      <c r="P317" s="20">
        <f t="shared" si="56"/>
        <v>16.065484792215194</v>
      </c>
      <c r="Q317" s="3">
        <f t="shared" si="57"/>
        <v>1116</v>
      </c>
      <c r="R317" s="3">
        <f t="shared" si="58"/>
        <v>0</v>
      </c>
      <c r="S317" s="3" t="str">
        <f t="shared" si="59"/>
        <v/>
      </c>
      <c r="T317" s="18"/>
    </row>
    <row r="318" spans="1:20" x14ac:dyDescent="0.25">
      <c r="A318">
        <f t="shared" si="49"/>
        <v>317</v>
      </c>
      <c r="B318" s="23" t="s">
        <v>17</v>
      </c>
      <c r="C318" s="23">
        <f t="shared" si="50"/>
        <v>69</v>
      </c>
      <c r="D318" s="23">
        <f t="shared" si="51"/>
        <v>108</v>
      </c>
      <c r="E318" s="34" t="str">
        <f t="shared" si="52"/>
        <v>69_108</v>
      </c>
      <c r="F318" s="23" t="s">
        <v>2622</v>
      </c>
      <c r="G318" s="24">
        <f>AVERAGEIF('1. TipoContratoUC'!$C$3:$C$3832,'2. UnidadCompradora'!F318,'1. TipoContratoUC'!$S$3:$S$3832)</f>
        <v>36.183189860003864</v>
      </c>
      <c r="H318" s="24">
        <f>SUMPRODUCT(('1. TipoContratoUC'!$C$3:$C$3832='2. UnidadCompradora'!F318)*'1. TipoContratoUC'!$N$3:$N$3832*'1. TipoContratoUC'!$S$3:$S$3832)</f>
        <v>36.183189860003864</v>
      </c>
      <c r="I318" s="24">
        <f>SUMPRODUCT(('1. TipoContratoUC'!$C$3:$C$3832='2. UnidadCompradora'!F318)*'1. TipoContratoUC'!$P$3:$P$3832*'1. TipoContratoUC'!$S$3:$S$3832)</f>
        <v>36.183189860003864</v>
      </c>
      <c r="J318" s="24" t="e">
        <f>AVERAGEIF('1. TipoContratoUC'!$C$3:$C$3832,'2. UnidadCompradora'!F318,'1. TipoContratoUC'!#REF!)</f>
        <v>#REF!</v>
      </c>
      <c r="K318" s="24">
        <f t="shared" si="53"/>
        <v>35.805948310512761</v>
      </c>
      <c r="L318" s="25">
        <f>SUMIF('1. TipoContratoUC'!$C$3:$C$3832,'2. UnidadCompradora'!F318,'1. TipoContratoUC'!$O$3:$O$3832)</f>
        <v>880074524.41999996</v>
      </c>
      <c r="M318" s="28">
        <f t="shared" si="48"/>
        <v>2.0733643891968395E-3</v>
      </c>
      <c r="N318" s="29">
        <f t="shared" si="54"/>
        <v>3.8879947049359607E-4</v>
      </c>
      <c r="O318" s="24">
        <f t="shared" si="55"/>
        <v>0.43386416540247125</v>
      </c>
      <c r="P318" s="20">
        <f t="shared" si="56"/>
        <v>18.119906237957615</v>
      </c>
      <c r="Q318" s="3">
        <f t="shared" si="57"/>
        <v>950</v>
      </c>
      <c r="R318" s="3">
        <f t="shared" si="58"/>
        <v>0</v>
      </c>
      <c r="S318" s="3" t="str">
        <f t="shared" si="59"/>
        <v/>
      </c>
      <c r="T318" s="18"/>
    </row>
    <row r="319" spans="1:20" x14ac:dyDescent="0.25">
      <c r="A319">
        <f t="shared" si="49"/>
        <v>318</v>
      </c>
      <c r="B319" s="23" t="s">
        <v>17</v>
      </c>
      <c r="C319" s="23">
        <f t="shared" si="50"/>
        <v>69</v>
      </c>
      <c r="D319" s="23">
        <f t="shared" si="51"/>
        <v>109</v>
      </c>
      <c r="E319" s="34" t="str">
        <f t="shared" si="52"/>
        <v>69_109</v>
      </c>
      <c r="F319" s="23" t="s">
        <v>73</v>
      </c>
      <c r="G319" s="24">
        <f>AVERAGEIF('1. TipoContratoUC'!$C$3:$C$3832,'2. UnidadCompradora'!F319,'1. TipoContratoUC'!$S$3:$S$3832)</f>
        <v>40.948057065943971</v>
      </c>
      <c r="H319" s="24">
        <f>SUMPRODUCT(('1. TipoContratoUC'!$C$3:$C$3832='2. UnidadCompradora'!F319)*'1. TipoContratoUC'!$N$3:$N$3832*'1. TipoContratoUC'!$S$3:$S$3832)</f>
        <v>40.948057065943971</v>
      </c>
      <c r="I319" s="24">
        <f>SUMPRODUCT(('1. TipoContratoUC'!$C$3:$C$3832='2. UnidadCompradora'!F319)*'1. TipoContratoUC'!$P$3:$P$3832*'1. TipoContratoUC'!$S$3:$S$3832)</f>
        <v>40.948057065943971</v>
      </c>
      <c r="J319" s="24" t="e">
        <f>AVERAGEIF('1. TipoContratoUC'!$C$3:$C$3832,'2. UnidadCompradora'!F319,'1. TipoContratoUC'!#REF!)</f>
        <v>#REF!</v>
      </c>
      <c r="K319" s="24">
        <f t="shared" si="53"/>
        <v>42.394377828235648</v>
      </c>
      <c r="L319" s="25">
        <f>SUMIF('1. TipoContratoUC'!$C$3:$C$3832,'2. UnidadCompradora'!F319,'1. TipoContratoUC'!$O$3:$O$3832)</f>
        <v>1332366665.43362</v>
      </c>
      <c r="M319" s="28">
        <f t="shared" si="48"/>
        <v>3.1389178084476198E-3</v>
      </c>
      <c r="N319" s="29">
        <f t="shared" si="54"/>
        <v>5.8861316814653325E-4</v>
      </c>
      <c r="O319" s="24">
        <f t="shared" si="55"/>
        <v>0.6568805451677262</v>
      </c>
      <c r="P319" s="20">
        <f t="shared" si="56"/>
        <v>21.525629186701686</v>
      </c>
      <c r="Q319" s="3">
        <f t="shared" si="57"/>
        <v>649</v>
      </c>
      <c r="R319" s="3">
        <f t="shared" si="58"/>
        <v>0</v>
      </c>
      <c r="S319" s="3" t="str">
        <f t="shared" si="59"/>
        <v/>
      </c>
      <c r="T319" s="18"/>
    </row>
    <row r="320" spans="1:20" x14ac:dyDescent="0.25">
      <c r="A320">
        <f t="shared" si="49"/>
        <v>319</v>
      </c>
      <c r="B320" s="23" t="s">
        <v>17</v>
      </c>
      <c r="C320" s="23">
        <f t="shared" si="50"/>
        <v>69</v>
      </c>
      <c r="D320" s="23">
        <f t="shared" si="51"/>
        <v>110</v>
      </c>
      <c r="E320" s="34" t="str">
        <f t="shared" si="52"/>
        <v>69_110</v>
      </c>
      <c r="F320" s="23" t="s">
        <v>477</v>
      </c>
      <c r="G320" s="24">
        <f>AVERAGEIF('1. TipoContratoUC'!$C$3:$C$3832,'2. UnidadCompradora'!F320,'1. TipoContratoUC'!$S$3:$S$3832)</f>
        <v>36.186290417918066</v>
      </c>
      <c r="H320" s="24">
        <f>SUMPRODUCT(('1. TipoContratoUC'!$C$3:$C$3832='2. UnidadCompradora'!F320)*'1. TipoContratoUC'!$N$3:$N$3832*'1. TipoContratoUC'!$S$3:$S$3832)</f>
        <v>36.186290417918066</v>
      </c>
      <c r="I320" s="24">
        <f>SUMPRODUCT(('1. TipoContratoUC'!$C$3:$C$3832='2. UnidadCompradora'!F320)*'1. TipoContratoUC'!$P$3:$P$3832*'1. TipoContratoUC'!$S$3:$S$3832)</f>
        <v>36.186290417918066</v>
      </c>
      <c r="J320" s="24" t="e">
        <f>AVERAGEIF('1. TipoContratoUC'!$C$3:$C$3832,'2. UnidadCompradora'!F320,'1. TipoContratoUC'!#REF!)</f>
        <v>#REF!</v>
      </c>
      <c r="K320" s="24">
        <f t="shared" si="53"/>
        <v>35.810235482935504</v>
      </c>
      <c r="L320" s="25">
        <f>SUMIF('1. TipoContratoUC'!$C$3:$C$3832,'2. UnidadCompradora'!F320,'1. TipoContratoUC'!$O$3:$O$3832)</f>
        <v>1394572593.5303199</v>
      </c>
      <c r="M320" s="28">
        <f t="shared" si="48"/>
        <v>3.2854685294762013E-3</v>
      </c>
      <c r="N320" s="29">
        <f t="shared" si="54"/>
        <v>6.1609451345816897E-4</v>
      </c>
      <c r="O320" s="24">
        <f t="shared" si="55"/>
        <v>0.68755306769481117</v>
      </c>
      <c r="P320" s="20">
        <f t="shared" si="56"/>
        <v>18.248894275315159</v>
      </c>
      <c r="Q320" s="3">
        <f t="shared" si="57"/>
        <v>940</v>
      </c>
      <c r="R320" s="3">
        <f t="shared" si="58"/>
        <v>0</v>
      </c>
      <c r="S320" s="3" t="str">
        <f t="shared" si="59"/>
        <v/>
      </c>
      <c r="T320" s="18"/>
    </row>
    <row r="321" spans="1:20" x14ac:dyDescent="0.25">
      <c r="A321">
        <f t="shared" si="49"/>
        <v>320</v>
      </c>
      <c r="B321" s="23" t="s">
        <v>17</v>
      </c>
      <c r="C321" s="23">
        <f t="shared" si="50"/>
        <v>69</v>
      </c>
      <c r="D321" s="23">
        <f t="shared" si="51"/>
        <v>111</v>
      </c>
      <c r="E321" s="34" t="str">
        <f t="shared" si="52"/>
        <v>69_111</v>
      </c>
      <c r="F321" s="23" t="s">
        <v>301</v>
      </c>
      <c r="G321" s="24">
        <f>AVERAGEIF('1. TipoContratoUC'!$C$3:$C$3832,'2. UnidadCompradora'!F321,'1. TipoContratoUC'!$S$3:$S$3832)</f>
        <v>60.673652421898296</v>
      </c>
      <c r="H321" s="24">
        <f>SUMPRODUCT(('1. TipoContratoUC'!$C$3:$C$3832='2. UnidadCompradora'!F321)*'1. TipoContratoUC'!$N$3:$N$3832*'1. TipoContratoUC'!$S$3:$S$3832)</f>
        <v>60.809303061070814</v>
      </c>
      <c r="I321" s="24">
        <f>SUMPRODUCT(('1. TipoContratoUC'!$C$3:$C$3832='2. UnidadCompradora'!F321)*'1. TipoContratoUC'!$P$3:$P$3832*'1. TipoContratoUC'!$S$3:$S$3832)</f>
        <v>60.844817640090156</v>
      </c>
      <c r="J321" s="24" t="e">
        <f>AVERAGEIF('1. TipoContratoUC'!$C$3:$C$3832,'2. UnidadCompradora'!F321,'1. TipoContratoUC'!#REF!)</f>
        <v>#REF!</v>
      </c>
      <c r="K321" s="24">
        <f t="shared" si="53"/>
        <v>69.905827572385647</v>
      </c>
      <c r="L321" s="25">
        <f>SUMIF('1. TipoContratoUC'!$C$3:$C$3832,'2. UnidadCompradora'!F321,'1. TipoContratoUC'!$O$3:$O$3832)</f>
        <v>4592688053.8579741</v>
      </c>
      <c r="M321" s="28">
        <f t="shared" si="48"/>
        <v>1.0819897176133353E-2</v>
      </c>
      <c r="N321" s="29">
        <f t="shared" si="54"/>
        <v>2.028958496053548E-3</v>
      </c>
      <c r="O321" s="24">
        <f t="shared" si="55"/>
        <v>2.2644810471090882</v>
      </c>
      <c r="P321" s="20">
        <f t="shared" si="56"/>
        <v>36.085154309747367</v>
      </c>
      <c r="Q321" s="3">
        <f t="shared" si="57"/>
        <v>28</v>
      </c>
      <c r="R321" s="3">
        <f t="shared" si="58"/>
        <v>1</v>
      </c>
      <c r="S321" s="3">
        <f t="shared" si="59"/>
        <v>28</v>
      </c>
      <c r="T321" s="18"/>
    </row>
    <row r="322" spans="1:20" x14ac:dyDescent="0.25">
      <c r="A322">
        <f t="shared" si="49"/>
        <v>321</v>
      </c>
      <c r="B322" s="23" t="s">
        <v>17</v>
      </c>
      <c r="C322" s="23">
        <f t="shared" si="50"/>
        <v>69</v>
      </c>
      <c r="D322" s="23">
        <f t="shared" si="51"/>
        <v>112</v>
      </c>
      <c r="E322" s="34" t="str">
        <f t="shared" si="52"/>
        <v>69_112</v>
      </c>
      <c r="F322" s="23" t="s">
        <v>1246</v>
      </c>
      <c r="G322" s="24">
        <f>AVERAGEIF('1. TipoContratoUC'!$C$3:$C$3832,'2. UnidadCompradora'!F322,'1. TipoContratoUC'!$S$3:$S$3832)</f>
        <v>41.158737756742937</v>
      </c>
      <c r="H322" s="24">
        <f>SUMPRODUCT(('1. TipoContratoUC'!$C$3:$C$3832='2. UnidadCompradora'!F322)*'1. TipoContratoUC'!$N$3:$N$3832*'1. TipoContratoUC'!$S$3:$S$3832)</f>
        <v>44.366637090168609</v>
      </c>
      <c r="I322" s="24">
        <f>SUMPRODUCT(('1. TipoContratoUC'!$C$3:$C$3832='2. UnidadCompradora'!F322)*'1. TipoContratoUC'!$P$3:$P$3832*'1. TipoContratoUC'!$S$3:$S$3832)</f>
        <v>43.708971055609069</v>
      </c>
      <c r="J322" s="24" t="e">
        <f>AVERAGEIF('1. TipoContratoUC'!$C$3:$C$3832,'2. UnidadCompradora'!F322,'1. TipoContratoUC'!#REF!)</f>
        <v>#REF!</v>
      </c>
      <c r="K322" s="24">
        <f t="shared" si="53"/>
        <v>46.211921201265433</v>
      </c>
      <c r="L322" s="25">
        <f>SUMIF('1. TipoContratoUC'!$C$3:$C$3832,'2. UnidadCompradora'!F322,'1. TipoContratoUC'!$O$3:$O$3832)</f>
        <v>662752771.50519812</v>
      </c>
      <c r="M322" s="28">
        <f t="shared" ref="M322:M385" si="60">L322/SUMIF($B$2:$B$1538,B322,$L$2:$L$1538)</f>
        <v>1.5613768574723674E-3</v>
      </c>
      <c r="N322" s="29">
        <f t="shared" si="54"/>
        <v>2.9279103016781799E-4</v>
      </c>
      <c r="O322" s="24">
        <f t="shared" si="55"/>
        <v>0.32670707337190497</v>
      </c>
      <c r="P322" s="20">
        <f t="shared" si="56"/>
        <v>23.26931413731867</v>
      </c>
      <c r="Q322" s="3">
        <f t="shared" si="57"/>
        <v>533</v>
      </c>
      <c r="R322" s="3">
        <f t="shared" si="58"/>
        <v>0</v>
      </c>
      <c r="S322" s="3" t="str">
        <f t="shared" si="59"/>
        <v/>
      </c>
      <c r="T322" s="18"/>
    </row>
    <row r="323" spans="1:20" x14ac:dyDescent="0.25">
      <c r="A323">
        <f t="shared" ref="A323:A386" si="61">A322+1</f>
        <v>322</v>
      </c>
      <c r="B323" s="23" t="s">
        <v>17</v>
      </c>
      <c r="C323" s="23">
        <f t="shared" ref="C323:C386" si="62">IF(B323&lt;&gt;B322,C322+1,C322)</f>
        <v>69</v>
      </c>
      <c r="D323" s="23">
        <f t="shared" ref="D323:D386" si="63">IF(B323&lt;&gt;B322,1,D322+1)</f>
        <v>113</v>
      </c>
      <c r="E323" s="34" t="str">
        <f t="shared" ref="E323:E386" si="64">CONCATENATE(C323,"_",D323)</f>
        <v>69_113</v>
      </c>
      <c r="F323" s="23" t="s">
        <v>1293</v>
      </c>
      <c r="G323" s="24">
        <f>AVERAGEIF('1. TipoContratoUC'!$C$3:$C$3832,'2. UnidadCompradora'!F323,'1. TipoContratoUC'!$S$3:$S$3832)</f>
        <v>26.716489808742573</v>
      </c>
      <c r="H323" s="24">
        <f>SUMPRODUCT(('1. TipoContratoUC'!$C$3:$C$3832='2. UnidadCompradora'!F323)*'1. TipoContratoUC'!$N$3:$N$3832*'1. TipoContratoUC'!$S$3:$S$3832)</f>
        <v>28.924507207649722</v>
      </c>
      <c r="I323" s="24">
        <f>SUMPRODUCT(('1. TipoContratoUC'!$C$3:$C$3832='2. UnidadCompradora'!F323)*'1. TipoContratoUC'!$P$3:$P$3832*'1. TipoContratoUC'!$S$3:$S$3832)</f>
        <v>26.879981314381567</v>
      </c>
      <c r="J323" s="24" t="e">
        <f>AVERAGEIF('1. TipoContratoUC'!$C$3:$C$3832,'2. UnidadCompradora'!F323,'1. TipoContratoUC'!#REF!)</f>
        <v>#REF!</v>
      </c>
      <c r="K323" s="24">
        <f t="shared" ref="K323:K386" si="65">100*((I323-MIN($I$2:$I$1538))/(MAX($I$2:$I$1538)-MIN($I$2:$I$1538)))</f>
        <v>22.94230885481117</v>
      </c>
      <c r="L323" s="25">
        <f>SUMIF('1. TipoContratoUC'!$C$3:$C$3832,'2. UnidadCompradora'!F323,'1. TipoContratoUC'!$O$3:$O$3832)</f>
        <v>4305866203.9358997</v>
      </c>
      <c r="M323" s="28">
        <f t="shared" si="60"/>
        <v>1.0144174617224028E-2</v>
      </c>
      <c r="N323" s="29">
        <f t="shared" ref="N323:N386" si="66">L323/SUM($L$2:$L$1538)</f>
        <v>1.9022462912556767E-3</v>
      </c>
      <c r="O323" s="24">
        <f t="shared" ref="O323:O386" si="67">100*((L323-MIN($L$2:$L$1538))/(MAX($L$2:$L$1538)-MIN($L$2:$L$1538)))</f>
        <v>2.1230548209893025</v>
      </c>
      <c r="P323" s="20">
        <f t="shared" ref="P323:P386" si="68">K323*0.5+O323*0.5</f>
        <v>12.532681837900236</v>
      </c>
      <c r="Q323" s="3">
        <f t="shared" ref="Q323:Q386" si="69">_xlfn.RANK.EQ(P323,$P$2:$P$1538)</f>
        <v>1329</v>
      </c>
      <c r="R323" s="3">
        <f t="shared" ref="R323:R386" si="70">IF(Q323&lt;=500,1,0)</f>
        <v>0</v>
      </c>
      <c r="S323" s="3" t="str">
        <f t="shared" ref="S323:S386" si="71">IF(AND(R323=1,Q323&lt;=500),Q323,"")</f>
        <v/>
      </c>
      <c r="T323" s="18"/>
    </row>
    <row r="324" spans="1:20" x14ac:dyDescent="0.25">
      <c r="A324">
        <f t="shared" si="61"/>
        <v>323</v>
      </c>
      <c r="B324" s="23" t="s">
        <v>17</v>
      </c>
      <c r="C324" s="23">
        <f t="shared" si="62"/>
        <v>69</v>
      </c>
      <c r="D324" s="23">
        <f t="shared" si="63"/>
        <v>114</v>
      </c>
      <c r="E324" s="34" t="str">
        <f t="shared" si="64"/>
        <v>69_114</v>
      </c>
      <c r="F324" s="23" t="s">
        <v>1323</v>
      </c>
      <c r="G324" s="24">
        <f>AVERAGEIF('1. TipoContratoUC'!$C$3:$C$3832,'2. UnidadCompradora'!F324,'1. TipoContratoUC'!$S$3:$S$3832)</f>
        <v>37.638761832539963</v>
      </c>
      <c r="H324" s="24">
        <f>SUMPRODUCT(('1. TipoContratoUC'!$C$3:$C$3832='2. UnidadCompradora'!F324)*'1. TipoContratoUC'!$N$3:$N$3832*'1. TipoContratoUC'!$S$3:$S$3832)</f>
        <v>42.971981927280972</v>
      </c>
      <c r="I324" s="24">
        <f>SUMPRODUCT(('1. TipoContratoUC'!$C$3:$C$3832='2. UnidadCompradora'!F324)*'1. TipoContratoUC'!$P$3:$P$3832*'1. TipoContratoUC'!$S$3:$S$3832)</f>
        <v>45.115142972076967</v>
      </c>
      <c r="J324" s="24" t="e">
        <f>AVERAGEIF('1. TipoContratoUC'!$C$3:$C$3832,'2. UnidadCompradora'!F324,'1. TipoContratoUC'!#REF!)</f>
        <v>#REF!</v>
      </c>
      <c r="K324" s="24">
        <f t="shared" si="65"/>
        <v>48.156249166985134</v>
      </c>
      <c r="L324" s="25">
        <f>SUMIF('1. TipoContratoUC'!$C$3:$C$3832,'2. UnidadCompradora'!F324,'1. TipoContratoUC'!$O$3:$O$3832)</f>
        <v>6332626762.4294348</v>
      </c>
      <c r="M324" s="28">
        <f t="shared" si="60"/>
        <v>1.4919012486981251E-2</v>
      </c>
      <c r="N324" s="29">
        <f t="shared" si="66"/>
        <v>2.7976289095389558E-3</v>
      </c>
      <c r="O324" s="24">
        <f t="shared" si="67"/>
        <v>3.1224106828737637</v>
      </c>
      <c r="P324" s="20">
        <f t="shared" si="68"/>
        <v>25.639329924929449</v>
      </c>
      <c r="Q324" s="3">
        <f t="shared" si="69"/>
        <v>364</v>
      </c>
      <c r="R324" s="3">
        <f t="shared" si="70"/>
        <v>1</v>
      </c>
      <c r="S324" s="3">
        <f t="shared" si="71"/>
        <v>364</v>
      </c>
      <c r="T324" s="18"/>
    </row>
    <row r="325" spans="1:20" x14ac:dyDescent="0.25">
      <c r="A325">
        <f t="shared" si="61"/>
        <v>324</v>
      </c>
      <c r="B325" s="23" t="s">
        <v>17</v>
      </c>
      <c r="C325" s="23">
        <f t="shared" si="62"/>
        <v>69</v>
      </c>
      <c r="D325" s="23">
        <f t="shared" si="63"/>
        <v>115</v>
      </c>
      <c r="E325" s="34" t="str">
        <f t="shared" si="64"/>
        <v>69_115</v>
      </c>
      <c r="F325" s="23" t="s">
        <v>1356</v>
      </c>
      <c r="G325" s="24">
        <f>AVERAGEIF('1. TipoContratoUC'!$C$3:$C$3832,'2. UnidadCompradora'!F325,'1. TipoContratoUC'!$S$3:$S$3832)</f>
        <v>37.733737456092513</v>
      </c>
      <c r="H325" s="24">
        <f>SUMPRODUCT(('1. TipoContratoUC'!$C$3:$C$3832='2. UnidadCompradora'!F325)*'1. TipoContratoUC'!$N$3:$N$3832*'1. TipoContratoUC'!$S$3:$S$3832)</f>
        <v>36.723462467672803</v>
      </c>
      <c r="I325" s="24">
        <f>SUMPRODUCT(('1. TipoContratoUC'!$C$3:$C$3832='2. UnidadCompradora'!F325)*'1. TipoContratoUC'!$P$3:$P$3832*'1. TipoContratoUC'!$S$3:$S$3832)</f>
        <v>35.92333556697838</v>
      </c>
      <c r="J325" s="24" t="e">
        <f>AVERAGEIF('1. TipoContratoUC'!$C$3:$C$3832,'2. UnidadCompradora'!F325,'1. TipoContratoUC'!#REF!)</f>
        <v>#REF!</v>
      </c>
      <c r="K325" s="24">
        <f t="shared" si="65"/>
        <v>35.44664518190892</v>
      </c>
      <c r="L325" s="25">
        <f>SUMIF('1. TipoContratoUC'!$C$3:$C$3832,'2. UnidadCompradora'!F325,'1. TipoContratoUC'!$O$3:$O$3832)</f>
        <v>1533788952.70855</v>
      </c>
      <c r="M325" s="28">
        <f t="shared" si="60"/>
        <v>3.6134478465732469E-3</v>
      </c>
      <c r="N325" s="29">
        <f t="shared" si="66"/>
        <v>6.7759753988449794E-4</v>
      </c>
      <c r="O325" s="24">
        <f t="shared" si="67"/>
        <v>0.75619792267382657</v>
      </c>
      <c r="P325" s="20">
        <f t="shared" si="68"/>
        <v>18.101421552291374</v>
      </c>
      <c r="Q325" s="3">
        <f t="shared" si="69"/>
        <v>951</v>
      </c>
      <c r="R325" s="3">
        <f t="shared" si="70"/>
        <v>0</v>
      </c>
      <c r="S325" s="3" t="str">
        <f t="shared" si="71"/>
        <v/>
      </c>
      <c r="T325" s="18"/>
    </row>
    <row r="326" spans="1:20" x14ac:dyDescent="0.25">
      <c r="A326">
        <f t="shared" si="61"/>
        <v>325</v>
      </c>
      <c r="B326" s="23" t="s">
        <v>17</v>
      </c>
      <c r="C326" s="23">
        <f t="shared" si="62"/>
        <v>69</v>
      </c>
      <c r="D326" s="23">
        <f t="shared" si="63"/>
        <v>116</v>
      </c>
      <c r="E326" s="34" t="str">
        <f t="shared" si="64"/>
        <v>69_116</v>
      </c>
      <c r="F326" s="23" t="s">
        <v>2731</v>
      </c>
      <c r="G326" s="24">
        <f>AVERAGEIF('1. TipoContratoUC'!$C$3:$C$3832,'2. UnidadCompradora'!F326,'1. TipoContratoUC'!$S$3:$S$3832)</f>
        <v>33.672313901449719</v>
      </c>
      <c r="H326" s="24">
        <f>SUMPRODUCT(('1. TipoContratoUC'!$C$3:$C$3832='2. UnidadCompradora'!F326)*'1. TipoContratoUC'!$N$3:$N$3832*'1. TipoContratoUC'!$S$3:$S$3832)</f>
        <v>34.290416069264445</v>
      </c>
      <c r="I326" s="24">
        <f>SUMPRODUCT(('1. TipoContratoUC'!$C$3:$C$3832='2. UnidadCompradora'!F326)*'1. TipoContratoUC'!$P$3:$P$3832*'1. TipoContratoUC'!$S$3:$S$3832)</f>
        <v>32.592662401156375</v>
      </c>
      <c r="J326" s="24" t="e">
        <f>AVERAGEIF('1. TipoContratoUC'!$C$3:$C$3832,'2. UnidadCompradora'!F326,'1. TipoContratoUC'!#REF!)</f>
        <v>#REF!</v>
      </c>
      <c r="K326" s="24">
        <f t="shared" si="65"/>
        <v>30.841290100400471</v>
      </c>
      <c r="L326" s="25">
        <f>SUMIF('1. TipoContratoUC'!$C$3:$C$3832,'2. UnidadCompradora'!F326,'1. TipoContratoUC'!$O$3:$O$3832)</f>
        <v>1021046435.8780179</v>
      </c>
      <c r="M326" s="28">
        <f t="shared" si="60"/>
        <v>2.4054796055606939E-3</v>
      </c>
      <c r="N326" s="29">
        <f t="shared" si="66"/>
        <v>4.5107806509951204E-4</v>
      </c>
      <c r="O326" s="24">
        <f t="shared" si="67"/>
        <v>0.50337464876284532</v>
      </c>
      <c r="P326" s="20">
        <f t="shared" si="68"/>
        <v>15.672332374581659</v>
      </c>
      <c r="Q326" s="3">
        <f t="shared" si="69"/>
        <v>1141</v>
      </c>
      <c r="R326" s="3">
        <f t="shared" si="70"/>
        <v>0</v>
      </c>
      <c r="S326" s="3" t="str">
        <f t="shared" si="71"/>
        <v/>
      </c>
      <c r="T326" s="18"/>
    </row>
    <row r="327" spans="1:20" x14ac:dyDescent="0.25">
      <c r="A327">
        <f t="shared" si="61"/>
        <v>326</v>
      </c>
      <c r="B327" s="23" t="s">
        <v>17</v>
      </c>
      <c r="C327" s="23">
        <f t="shared" si="62"/>
        <v>69</v>
      </c>
      <c r="D327" s="23">
        <f t="shared" si="63"/>
        <v>117</v>
      </c>
      <c r="E327" s="34" t="str">
        <f t="shared" si="64"/>
        <v>69_117</v>
      </c>
      <c r="F327" s="23" t="s">
        <v>1008</v>
      </c>
      <c r="G327" s="24">
        <f>AVERAGEIF('1. TipoContratoUC'!$C$3:$C$3832,'2. UnidadCompradora'!F327,'1. TipoContratoUC'!$S$3:$S$3832)</f>
        <v>33.977928383983567</v>
      </c>
      <c r="H327" s="24">
        <f>SUMPRODUCT(('1. TipoContratoUC'!$C$3:$C$3832='2. UnidadCompradora'!F327)*'1. TipoContratoUC'!$N$3:$N$3832*'1. TipoContratoUC'!$S$3:$S$3832)</f>
        <v>29.532675313442127</v>
      </c>
      <c r="I327" s="24">
        <f>SUMPRODUCT(('1. TipoContratoUC'!$C$3:$C$3832='2. UnidadCompradora'!F327)*'1. TipoContratoUC'!$P$3:$P$3832*'1. TipoContratoUC'!$S$3:$S$3832)</f>
        <v>34.210957683951499</v>
      </c>
      <c r="J327" s="24" t="e">
        <f>AVERAGEIF('1. TipoContratoUC'!$C$3:$C$3832,'2. UnidadCompradora'!F327,'1. TipoContratoUC'!#REF!)</f>
        <v>#REF!</v>
      </c>
      <c r="K327" s="24">
        <f t="shared" si="65"/>
        <v>33.078923165235381</v>
      </c>
      <c r="L327" s="25">
        <f>SUMIF('1. TipoContratoUC'!$C$3:$C$3832,'2. UnidadCompradora'!F327,'1. TipoContratoUC'!$O$3:$O$3832)</f>
        <v>1102018687.6700001</v>
      </c>
      <c r="M327" s="28">
        <f t="shared" si="60"/>
        <v>2.5962418407125612E-3</v>
      </c>
      <c r="N327" s="29">
        <f t="shared" si="66"/>
        <v>4.8685000002984596E-4</v>
      </c>
      <c r="O327" s="24">
        <f t="shared" si="67"/>
        <v>0.54330047726744624</v>
      </c>
      <c r="P327" s="20">
        <f t="shared" si="68"/>
        <v>16.811111821251412</v>
      </c>
      <c r="Q327" s="3">
        <f t="shared" si="69"/>
        <v>1064</v>
      </c>
      <c r="R327" s="3">
        <f t="shared" si="70"/>
        <v>0</v>
      </c>
      <c r="S327" s="3" t="str">
        <f t="shared" si="71"/>
        <v/>
      </c>
      <c r="T327" s="18"/>
    </row>
    <row r="328" spans="1:20" x14ac:dyDescent="0.25">
      <c r="A328">
        <f t="shared" si="61"/>
        <v>327</v>
      </c>
      <c r="B328" s="23" t="s">
        <v>17</v>
      </c>
      <c r="C328" s="23">
        <f t="shared" si="62"/>
        <v>69</v>
      </c>
      <c r="D328" s="23">
        <f t="shared" si="63"/>
        <v>118</v>
      </c>
      <c r="E328" s="34" t="str">
        <f t="shared" si="64"/>
        <v>69_118</v>
      </c>
      <c r="F328" s="23" t="s">
        <v>1752</v>
      </c>
      <c r="G328" s="24">
        <f>AVERAGEIF('1. TipoContratoUC'!$C$3:$C$3832,'2. UnidadCompradora'!F328,'1. TipoContratoUC'!$S$3:$S$3832)</f>
        <v>42.667322095653923</v>
      </c>
      <c r="H328" s="24">
        <f>SUMPRODUCT(('1. TipoContratoUC'!$C$3:$C$3832='2. UnidadCompradora'!F328)*'1. TipoContratoUC'!$N$3:$N$3832*'1. TipoContratoUC'!$S$3:$S$3832)</f>
        <v>41.781257228208318</v>
      </c>
      <c r="I328" s="24">
        <f>SUMPRODUCT(('1. TipoContratoUC'!$C$3:$C$3832='2. UnidadCompradora'!F328)*'1. TipoContratoUC'!$P$3:$P$3832*'1. TipoContratoUC'!$S$3:$S$3832)</f>
        <v>45.817238700377999</v>
      </c>
      <c r="J328" s="24" t="e">
        <f>AVERAGEIF('1. TipoContratoUC'!$C$3:$C$3832,'2. UnidadCompradora'!F328,'1. TipoContratoUC'!#REF!)</f>
        <v>#REF!</v>
      </c>
      <c r="K328" s="24">
        <f t="shared" si="65"/>
        <v>49.127043949017889</v>
      </c>
      <c r="L328" s="25">
        <f>SUMIF('1. TipoContratoUC'!$C$3:$C$3832,'2. UnidadCompradora'!F328,'1. TipoContratoUC'!$O$3:$O$3832)</f>
        <v>761768458.64999998</v>
      </c>
      <c r="M328" s="28">
        <f t="shared" si="60"/>
        <v>1.7946475567159165E-3</v>
      </c>
      <c r="N328" s="29">
        <f t="shared" si="66"/>
        <v>3.3653419698409368E-4</v>
      </c>
      <c r="O328" s="24">
        <f t="shared" si="67"/>
        <v>0.3755297657970158</v>
      </c>
      <c r="P328" s="20">
        <f t="shared" si="68"/>
        <v>24.751286857407454</v>
      </c>
      <c r="Q328" s="3">
        <f t="shared" si="69"/>
        <v>430</v>
      </c>
      <c r="R328" s="3">
        <f t="shared" si="70"/>
        <v>1</v>
      </c>
      <c r="S328" s="3">
        <f t="shared" si="71"/>
        <v>430</v>
      </c>
      <c r="T328" s="18"/>
    </row>
    <row r="329" spans="1:20" x14ac:dyDescent="0.25">
      <c r="A329">
        <f t="shared" si="61"/>
        <v>328</v>
      </c>
      <c r="B329" s="23" t="s">
        <v>17</v>
      </c>
      <c r="C329" s="23">
        <f t="shared" si="62"/>
        <v>69</v>
      </c>
      <c r="D329" s="23">
        <f t="shared" si="63"/>
        <v>119</v>
      </c>
      <c r="E329" s="34" t="str">
        <f t="shared" si="64"/>
        <v>69_119</v>
      </c>
      <c r="F329" s="23" t="s">
        <v>2349</v>
      </c>
      <c r="G329" s="24">
        <f>AVERAGEIF('1. TipoContratoUC'!$C$3:$C$3832,'2. UnidadCompradora'!F329,'1. TipoContratoUC'!$S$3:$S$3832)</f>
        <v>45.296398466970018</v>
      </c>
      <c r="H329" s="24">
        <f>SUMPRODUCT(('1. TipoContratoUC'!$C$3:$C$3832='2. UnidadCompradora'!F329)*'1. TipoContratoUC'!$N$3:$N$3832*'1. TipoContratoUC'!$S$3:$S$3832)</f>
        <v>49.720870672414996</v>
      </c>
      <c r="I329" s="24">
        <f>SUMPRODUCT(('1. TipoContratoUC'!$C$3:$C$3832='2. UnidadCompradora'!F329)*'1. TipoContratoUC'!$P$3:$P$3832*'1. TipoContratoUC'!$S$3:$S$3832)</f>
        <v>47.320511180370083</v>
      </c>
      <c r="J329" s="24" t="e">
        <f>AVERAGEIF('1. TipoContratoUC'!$C$3:$C$3832,'2. UnidadCompradora'!F329,'1. TipoContratoUC'!#REF!)</f>
        <v>#REF!</v>
      </c>
      <c r="K329" s="24">
        <f t="shared" si="65"/>
        <v>51.20563383458979</v>
      </c>
      <c r="L329" s="25">
        <f>SUMIF('1. TipoContratoUC'!$C$3:$C$3832,'2. UnidadCompradora'!F329,'1. TipoContratoUC'!$O$3:$O$3832)</f>
        <v>11189008725.321959</v>
      </c>
      <c r="M329" s="28">
        <f t="shared" si="60"/>
        <v>2.6360145189731697E-2</v>
      </c>
      <c r="N329" s="29">
        <f t="shared" si="66"/>
        <v>4.9430821447994889E-3</v>
      </c>
      <c r="O329" s="24">
        <f t="shared" si="67"/>
        <v>5.5169973358595348</v>
      </c>
      <c r="P329" s="20">
        <f t="shared" si="68"/>
        <v>28.361315585224663</v>
      </c>
      <c r="Q329" s="3">
        <f t="shared" si="69"/>
        <v>203</v>
      </c>
      <c r="R329" s="3">
        <f t="shared" si="70"/>
        <v>1</v>
      </c>
      <c r="S329" s="3">
        <f t="shared" si="71"/>
        <v>203</v>
      </c>
      <c r="T329" s="18"/>
    </row>
    <row r="330" spans="1:20" x14ac:dyDescent="0.25">
      <c r="A330">
        <f t="shared" si="61"/>
        <v>329</v>
      </c>
      <c r="B330" s="23" t="s">
        <v>17</v>
      </c>
      <c r="C330" s="23">
        <f t="shared" si="62"/>
        <v>69</v>
      </c>
      <c r="D330" s="23">
        <f t="shared" si="63"/>
        <v>120</v>
      </c>
      <c r="E330" s="34" t="str">
        <f t="shared" si="64"/>
        <v>69_120</v>
      </c>
      <c r="F330" s="23" t="s">
        <v>2038</v>
      </c>
      <c r="G330" s="24">
        <f>AVERAGEIF('1. TipoContratoUC'!$C$3:$C$3832,'2. UnidadCompradora'!F330,'1. TipoContratoUC'!$S$3:$S$3832)</f>
        <v>30.307423663064149</v>
      </c>
      <c r="H330" s="24">
        <f>SUMPRODUCT(('1. TipoContratoUC'!$C$3:$C$3832='2. UnidadCompradora'!F330)*'1. TipoContratoUC'!$N$3:$N$3832*'1. TipoContratoUC'!$S$3:$S$3832)</f>
        <v>33.282194688629019</v>
      </c>
      <c r="I330" s="24">
        <f>SUMPRODUCT(('1. TipoContratoUC'!$C$3:$C$3832='2. UnidadCompradora'!F330)*'1. TipoContratoUC'!$P$3:$P$3832*'1. TipoContratoUC'!$S$3:$S$3832)</f>
        <v>33.371399924992758</v>
      </c>
      <c r="J330" s="24" t="e">
        <f>AVERAGEIF('1. TipoContratoUC'!$C$3:$C$3832,'2. UnidadCompradora'!F330,'1. TipoContratoUC'!#REF!)</f>
        <v>#REF!</v>
      </c>
      <c r="K330" s="24">
        <f t="shared" si="65"/>
        <v>31.918058259270872</v>
      </c>
      <c r="L330" s="25">
        <f>SUMIF('1. TipoContratoUC'!$C$3:$C$3832,'2. UnidadCompradora'!F330,'1. TipoContratoUC'!$O$3:$O$3832)</f>
        <v>30670755.860000003</v>
      </c>
      <c r="M330" s="28">
        <f t="shared" si="60"/>
        <v>7.2257122806484406E-5</v>
      </c>
      <c r="N330" s="29">
        <f t="shared" si="66"/>
        <v>1.3549731650129522E-5</v>
      </c>
      <c r="O330" s="24">
        <f t="shared" si="67"/>
        <v>1.5039834299377351E-2</v>
      </c>
      <c r="P330" s="20">
        <f t="shared" si="68"/>
        <v>15.966549046785124</v>
      </c>
      <c r="Q330" s="3">
        <f t="shared" si="69"/>
        <v>1120</v>
      </c>
      <c r="R330" s="3">
        <f t="shared" si="70"/>
        <v>0</v>
      </c>
      <c r="S330" s="3" t="str">
        <f t="shared" si="71"/>
        <v/>
      </c>
      <c r="T330" s="18"/>
    </row>
    <row r="331" spans="1:20" x14ac:dyDescent="0.25">
      <c r="A331">
        <f t="shared" si="61"/>
        <v>330</v>
      </c>
      <c r="B331" s="23" t="s">
        <v>17</v>
      </c>
      <c r="C331" s="23">
        <f t="shared" si="62"/>
        <v>69</v>
      </c>
      <c r="D331" s="23">
        <f t="shared" si="63"/>
        <v>121</v>
      </c>
      <c r="E331" s="34" t="str">
        <f t="shared" si="64"/>
        <v>69_121</v>
      </c>
      <c r="F331" s="23" t="s">
        <v>2702</v>
      </c>
      <c r="G331" s="24">
        <f>AVERAGEIF('1. TipoContratoUC'!$C$3:$C$3832,'2. UnidadCompradora'!F331,'1. TipoContratoUC'!$S$3:$S$3832)</f>
        <v>31.402026455065521</v>
      </c>
      <c r="H331" s="24">
        <f>SUMPRODUCT(('1. TipoContratoUC'!$C$3:$C$3832='2. UnidadCompradora'!F331)*'1. TipoContratoUC'!$N$3:$N$3832*'1. TipoContratoUC'!$S$3:$S$3832)</f>
        <v>36.980999048856674</v>
      </c>
      <c r="I331" s="24">
        <f>SUMPRODUCT(('1. TipoContratoUC'!$C$3:$C$3832='2. UnidadCompradora'!F331)*'1. TipoContratoUC'!$P$3:$P$3832*'1. TipoContratoUC'!$S$3:$S$3832)</f>
        <v>37.164346511746182</v>
      </c>
      <c r="J331" s="24" t="e">
        <f>AVERAGEIF('1. TipoContratoUC'!$C$3:$C$3832,'2. UnidadCompradora'!F331,'1. TipoContratoUC'!#REF!)</f>
        <v>#REF!</v>
      </c>
      <c r="K331" s="24">
        <f t="shared" si="65"/>
        <v>37.162603421024663</v>
      </c>
      <c r="L331" s="25">
        <f>SUMIF('1. TipoContratoUC'!$C$3:$C$3832,'2. UnidadCompradora'!F331,'1. TipoContratoUC'!$O$3:$O$3832)</f>
        <v>698270003.52099991</v>
      </c>
      <c r="M331" s="28">
        <f t="shared" si="60"/>
        <v>1.6450517759265025E-3</v>
      </c>
      <c r="N331" s="29">
        <f t="shared" si="66"/>
        <v>3.0848183886409585E-4</v>
      </c>
      <c r="O331" s="24">
        <f t="shared" si="67"/>
        <v>0.34421992355253239</v>
      </c>
      <c r="P331" s="20">
        <f t="shared" si="68"/>
        <v>18.753411672288596</v>
      </c>
      <c r="Q331" s="3">
        <f t="shared" si="69"/>
        <v>898</v>
      </c>
      <c r="R331" s="3">
        <f t="shared" si="70"/>
        <v>0</v>
      </c>
      <c r="S331" s="3" t="str">
        <f t="shared" si="71"/>
        <v/>
      </c>
      <c r="T331" s="18"/>
    </row>
    <row r="332" spans="1:20" x14ac:dyDescent="0.25">
      <c r="A332">
        <f t="shared" si="61"/>
        <v>331</v>
      </c>
      <c r="B332" s="23" t="s">
        <v>17</v>
      </c>
      <c r="C332" s="23">
        <f t="shared" si="62"/>
        <v>69</v>
      </c>
      <c r="D332" s="23">
        <f t="shared" si="63"/>
        <v>122</v>
      </c>
      <c r="E332" s="34" t="str">
        <f t="shared" si="64"/>
        <v>69_122</v>
      </c>
      <c r="F332" s="23" t="s">
        <v>1117</v>
      </c>
      <c r="G332" s="24">
        <f>AVERAGEIF('1. TipoContratoUC'!$C$3:$C$3832,'2. UnidadCompradora'!F332,'1. TipoContratoUC'!$S$3:$S$3832)</f>
        <v>43.469048711784296</v>
      </c>
      <c r="H332" s="24">
        <f>SUMPRODUCT(('1. TipoContratoUC'!$C$3:$C$3832='2. UnidadCompradora'!F332)*'1. TipoContratoUC'!$N$3:$N$3832*'1. TipoContratoUC'!$S$3:$S$3832)</f>
        <v>46.079895474572531</v>
      </c>
      <c r="I332" s="24">
        <f>SUMPRODUCT(('1. TipoContratoUC'!$C$3:$C$3832='2. UnidadCompradora'!F332)*'1. TipoContratoUC'!$P$3:$P$3832*'1. TipoContratoUC'!$S$3:$S$3832)</f>
        <v>42.998713978067457</v>
      </c>
      <c r="J332" s="24" t="e">
        <f>AVERAGEIF('1. TipoContratoUC'!$C$3:$C$3832,'2. UnidadCompradora'!F332,'1. TipoContratoUC'!#REF!)</f>
        <v>#REF!</v>
      </c>
      <c r="K332" s="24">
        <f t="shared" si="65"/>
        <v>45.229841640052662</v>
      </c>
      <c r="L332" s="25">
        <f>SUMIF('1. TipoContratoUC'!$C$3:$C$3832,'2. UnidadCompradora'!F332,'1. TipoContratoUC'!$O$3:$O$3832)</f>
        <v>1408239462.7805891</v>
      </c>
      <c r="M332" s="28">
        <f t="shared" si="60"/>
        <v>3.3176662573152068E-3</v>
      </c>
      <c r="N332" s="29">
        <f t="shared" si="66"/>
        <v>6.2213226523982832E-4</v>
      </c>
      <c r="O332" s="24">
        <f t="shared" si="67"/>
        <v>0.69429193274802548</v>
      </c>
      <c r="P332" s="20">
        <f t="shared" si="68"/>
        <v>22.962066786400342</v>
      </c>
      <c r="Q332" s="3">
        <f t="shared" si="69"/>
        <v>550</v>
      </c>
      <c r="R332" s="3">
        <f t="shared" si="70"/>
        <v>0</v>
      </c>
      <c r="S332" s="3" t="str">
        <f t="shared" si="71"/>
        <v/>
      </c>
      <c r="T332" s="18"/>
    </row>
    <row r="333" spans="1:20" x14ac:dyDescent="0.25">
      <c r="A333">
        <f t="shared" si="61"/>
        <v>332</v>
      </c>
      <c r="B333" s="23" t="s">
        <v>17</v>
      </c>
      <c r="C333" s="23">
        <f t="shared" si="62"/>
        <v>69</v>
      </c>
      <c r="D333" s="23">
        <f t="shared" si="63"/>
        <v>123</v>
      </c>
      <c r="E333" s="34" t="str">
        <f t="shared" si="64"/>
        <v>69_123</v>
      </c>
      <c r="F333" s="23" t="s">
        <v>1065</v>
      </c>
      <c r="G333" s="24">
        <f>AVERAGEIF('1. TipoContratoUC'!$C$3:$C$3832,'2. UnidadCompradora'!F333,'1. TipoContratoUC'!$S$3:$S$3832)</f>
        <v>51.474594676970604</v>
      </c>
      <c r="H333" s="24">
        <f>SUMPRODUCT(('1. TipoContratoUC'!$C$3:$C$3832='2. UnidadCompradora'!F333)*'1. TipoContratoUC'!$N$3:$N$3832*'1. TipoContratoUC'!$S$3:$S$3832)</f>
        <v>48.776770979194552</v>
      </c>
      <c r="I333" s="24">
        <f>SUMPRODUCT(('1. TipoContratoUC'!$C$3:$C$3832='2. UnidadCompradora'!F333)*'1. TipoContratoUC'!$P$3:$P$3832*'1. TipoContratoUC'!$S$3:$S$3832)</f>
        <v>49.404366470115143</v>
      </c>
      <c r="J333" s="24" t="e">
        <f>AVERAGEIF('1. TipoContratoUC'!$C$3:$C$3832,'2. UnidadCompradora'!F333,'1. TipoContratoUC'!#REF!)</f>
        <v>#REF!</v>
      </c>
      <c r="K333" s="24">
        <f t="shared" si="65"/>
        <v>54.087001375012257</v>
      </c>
      <c r="L333" s="25">
        <f>SUMIF('1. TipoContratoUC'!$C$3:$C$3832,'2. UnidadCompradora'!F333,'1. TipoContratoUC'!$O$3:$O$3832)</f>
        <v>1356318986.7389731</v>
      </c>
      <c r="M333" s="28">
        <f t="shared" si="60"/>
        <v>3.1953469955847535E-3</v>
      </c>
      <c r="N333" s="29">
        <f t="shared" si="66"/>
        <v>5.9919482865619417E-4</v>
      </c>
      <c r="O333" s="24">
        <f t="shared" si="67"/>
        <v>0.66869096480606605</v>
      </c>
      <c r="P333" s="20">
        <f t="shared" si="68"/>
        <v>27.377846169909162</v>
      </c>
      <c r="Q333" s="3">
        <f t="shared" si="69"/>
        <v>262</v>
      </c>
      <c r="R333" s="3">
        <f t="shared" si="70"/>
        <v>1</v>
      </c>
      <c r="S333" s="3">
        <f t="shared" si="71"/>
        <v>262</v>
      </c>
      <c r="T333" s="18"/>
    </row>
    <row r="334" spans="1:20" x14ac:dyDescent="0.25">
      <c r="A334">
        <f t="shared" si="61"/>
        <v>333</v>
      </c>
      <c r="B334" s="23" t="s">
        <v>17</v>
      </c>
      <c r="C334" s="23">
        <f t="shared" si="62"/>
        <v>69</v>
      </c>
      <c r="D334" s="23">
        <f t="shared" si="63"/>
        <v>124</v>
      </c>
      <c r="E334" s="34" t="str">
        <f t="shared" si="64"/>
        <v>69_124</v>
      </c>
      <c r="F334" s="23" t="s">
        <v>112</v>
      </c>
      <c r="G334" s="24">
        <f>AVERAGEIF('1. TipoContratoUC'!$C$3:$C$3832,'2. UnidadCompradora'!F334,'1. TipoContratoUC'!$S$3:$S$3832)</f>
        <v>39.644032123498079</v>
      </c>
      <c r="H334" s="24">
        <f>SUMPRODUCT(('1. TipoContratoUC'!$C$3:$C$3832='2. UnidadCompradora'!F334)*'1. TipoContratoUC'!$N$3:$N$3832*'1. TipoContratoUC'!$S$3:$S$3832)</f>
        <v>42.908759292173528</v>
      </c>
      <c r="I334" s="24">
        <f>SUMPRODUCT(('1. TipoContratoUC'!$C$3:$C$3832='2. UnidadCompradora'!F334)*'1. TipoContratoUC'!$P$3:$P$3832*'1. TipoContratoUC'!$S$3:$S$3832)</f>
        <v>47.772676763968398</v>
      </c>
      <c r="J334" s="24" t="e">
        <f>AVERAGEIF('1. TipoContratoUC'!$C$3:$C$3832,'2. UnidadCompradora'!F334,'1. TipoContratoUC'!#REF!)</f>
        <v>#REF!</v>
      </c>
      <c r="K334" s="24">
        <f t="shared" si="65"/>
        <v>51.830847707111502</v>
      </c>
      <c r="L334" s="25">
        <f>SUMIF('1. TipoContratoUC'!$C$3:$C$3832,'2. UnidadCompradora'!F334,'1. TipoContratoUC'!$O$3:$O$3832)</f>
        <v>251517697.9509998</v>
      </c>
      <c r="M334" s="28">
        <f t="shared" si="60"/>
        <v>5.925496349619354E-4</v>
      </c>
      <c r="N334" s="29">
        <f t="shared" si="66"/>
        <v>1.1111553063936712E-4</v>
      </c>
      <c r="O334" s="24">
        <f t="shared" si="67"/>
        <v>0.12393512794074645</v>
      </c>
      <c r="P334" s="20">
        <f t="shared" si="68"/>
        <v>25.977391417526125</v>
      </c>
      <c r="Q334" s="3">
        <f t="shared" si="69"/>
        <v>345</v>
      </c>
      <c r="R334" s="3">
        <f t="shared" si="70"/>
        <v>1</v>
      </c>
      <c r="S334" s="3">
        <f t="shared" si="71"/>
        <v>345</v>
      </c>
      <c r="T334" s="18"/>
    </row>
    <row r="335" spans="1:20" x14ac:dyDescent="0.25">
      <c r="A335">
        <f t="shared" si="61"/>
        <v>334</v>
      </c>
      <c r="B335" s="23" t="s">
        <v>17</v>
      </c>
      <c r="C335" s="23">
        <f t="shared" si="62"/>
        <v>69</v>
      </c>
      <c r="D335" s="23">
        <f t="shared" si="63"/>
        <v>125</v>
      </c>
      <c r="E335" s="34" t="str">
        <f t="shared" si="64"/>
        <v>69_125</v>
      </c>
      <c r="F335" s="23" t="s">
        <v>1371</v>
      </c>
      <c r="G335" s="24">
        <f>AVERAGEIF('1. TipoContratoUC'!$C$3:$C$3832,'2. UnidadCompradora'!F335,'1. TipoContratoUC'!$S$3:$S$3832)</f>
        <v>31.985414401321247</v>
      </c>
      <c r="H335" s="24">
        <f>SUMPRODUCT(('1. TipoContratoUC'!$C$3:$C$3832='2. UnidadCompradora'!F335)*'1. TipoContratoUC'!$N$3:$N$3832*'1. TipoContratoUC'!$S$3:$S$3832)</f>
        <v>34.19575073404048</v>
      </c>
      <c r="I335" s="24">
        <f>SUMPRODUCT(('1. TipoContratoUC'!$C$3:$C$3832='2. UnidadCompradora'!F335)*'1. TipoContratoUC'!$P$3:$P$3832*'1. TipoContratoUC'!$S$3:$S$3832)</f>
        <v>38.033595776309518</v>
      </c>
      <c r="J335" s="24" t="e">
        <f>AVERAGEIF('1. TipoContratoUC'!$C$3:$C$3832,'2. UnidadCompradora'!F335,'1. TipoContratoUC'!#REF!)</f>
        <v>#REF!</v>
      </c>
      <c r="K335" s="24">
        <f t="shared" si="65"/>
        <v>38.364523068600256</v>
      </c>
      <c r="L335" s="25">
        <f>SUMIF('1. TipoContratoUC'!$C$3:$C$3832,'2. UnidadCompradora'!F335,'1. TipoContratoUC'!$O$3:$O$3832)</f>
        <v>196927011.03999999</v>
      </c>
      <c r="M335" s="28">
        <f t="shared" si="60"/>
        <v>4.6393963310140568E-4</v>
      </c>
      <c r="N335" s="29">
        <f t="shared" si="66"/>
        <v>8.6998447851558528E-5</v>
      </c>
      <c r="O335" s="24">
        <f t="shared" si="67"/>
        <v>9.7017531414515745E-2</v>
      </c>
      <c r="P335" s="20">
        <f t="shared" si="68"/>
        <v>19.230770300007386</v>
      </c>
      <c r="Q335" s="3">
        <f t="shared" si="69"/>
        <v>861</v>
      </c>
      <c r="R335" s="3">
        <f t="shared" si="70"/>
        <v>0</v>
      </c>
      <c r="S335" s="3" t="str">
        <f t="shared" si="71"/>
        <v/>
      </c>
      <c r="T335" s="18"/>
    </row>
    <row r="336" spans="1:20" x14ac:dyDescent="0.25">
      <c r="A336">
        <f t="shared" si="61"/>
        <v>335</v>
      </c>
      <c r="B336" s="23" t="s">
        <v>17</v>
      </c>
      <c r="C336" s="23">
        <f t="shared" si="62"/>
        <v>69</v>
      </c>
      <c r="D336" s="23">
        <f t="shared" si="63"/>
        <v>126</v>
      </c>
      <c r="E336" s="34" t="str">
        <f t="shared" si="64"/>
        <v>69_126</v>
      </c>
      <c r="F336" s="23" t="s">
        <v>205</v>
      </c>
      <c r="G336" s="24">
        <f>AVERAGEIF('1. TipoContratoUC'!$C$3:$C$3832,'2. UnidadCompradora'!F336,'1. TipoContratoUC'!$S$3:$S$3832)</f>
        <v>42.585912217826447</v>
      </c>
      <c r="H336" s="24">
        <f>SUMPRODUCT(('1. TipoContratoUC'!$C$3:$C$3832='2. UnidadCompradora'!F336)*'1. TipoContratoUC'!$N$3:$N$3832*'1. TipoContratoUC'!$S$3:$S$3832)</f>
        <v>41.808451853669304</v>
      </c>
      <c r="I336" s="24">
        <f>SUMPRODUCT(('1. TipoContratoUC'!$C$3:$C$3832='2. UnidadCompradora'!F336)*'1. TipoContratoUC'!$P$3:$P$3832*'1. TipoContratoUC'!$S$3:$S$3832)</f>
        <v>40.960725623539147</v>
      </c>
      <c r="J336" s="24" t="e">
        <f>AVERAGEIF('1. TipoContratoUC'!$C$3:$C$3832,'2. UnidadCompradora'!F336,'1. TipoContratoUC'!#REF!)</f>
        <v>#REF!</v>
      </c>
      <c r="K336" s="24">
        <f t="shared" si="65"/>
        <v>42.411894769463935</v>
      </c>
      <c r="L336" s="25">
        <f>SUMIF('1. TipoContratoUC'!$C$3:$C$3832,'2. UnidadCompradora'!F336,'1. TipoContratoUC'!$O$3:$O$3832)</f>
        <v>1315332782.3065491</v>
      </c>
      <c r="M336" s="28">
        <f t="shared" si="60"/>
        <v>3.0987877447934253E-3</v>
      </c>
      <c r="N336" s="29">
        <f t="shared" si="66"/>
        <v>5.8108793641161892E-4</v>
      </c>
      <c r="O336" s="24">
        <f t="shared" si="67"/>
        <v>0.6484814716400934</v>
      </c>
      <c r="P336" s="20">
        <f t="shared" si="68"/>
        <v>21.530188120552015</v>
      </c>
      <c r="Q336" s="3">
        <f t="shared" si="69"/>
        <v>648</v>
      </c>
      <c r="R336" s="3">
        <f t="shared" si="70"/>
        <v>0</v>
      </c>
      <c r="S336" s="3" t="str">
        <f t="shared" si="71"/>
        <v/>
      </c>
      <c r="T336" s="18"/>
    </row>
    <row r="337" spans="1:20" x14ac:dyDescent="0.25">
      <c r="A337">
        <f t="shared" si="61"/>
        <v>336</v>
      </c>
      <c r="B337" s="23" t="s">
        <v>17</v>
      </c>
      <c r="C337" s="23">
        <f t="shared" si="62"/>
        <v>69</v>
      </c>
      <c r="D337" s="23">
        <f t="shared" si="63"/>
        <v>127</v>
      </c>
      <c r="E337" s="34" t="str">
        <f t="shared" si="64"/>
        <v>69_127</v>
      </c>
      <c r="F337" s="23" t="s">
        <v>1111</v>
      </c>
      <c r="G337" s="24">
        <f>AVERAGEIF('1. TipoContratoUC'!$C$3:$C$3832,'2. UnidadCompradora'!F337,'1. TipoContratoUC'!$S$3:$S$3832)</f>
        <v>33.815413106593567</v>
      </c>
      <c r="H337" s="24">
        <f>SUMPRODUCT(('1. TipoContratoUC'!$C$3:$C$3832='2. UnidadCompradora'!F337)*'1. TipoContratoUC'!$N$3:$N$3832*'1. TipoContratoUC'!$S$3:$S$3832)</f>
        <v>33.815413106593567</v>
      </c>
      <c r="I337" s="24">
        <f>SUMPRODUCT(('1. TipoContratoUC'!$C$3:$C$3832='2. UnidadCompradora'!F337)*'1. TipoContratoUC'!$P$3:$P$3832*'1. TipoContratoUC'!$S$3:$S$3832)</f>
        <v>33.815413106593567</v>
      </c>
      <c r="J337" s="24" t="e">
        <f>AVERAGEIF('1. TipoContratoUC'!$C$3:$C$3832,'2. UnidadCompradora'!F337,'1. TipoContratoUC'!#REF!)</f>
        <v>#REF!</v>
      </c>
      <c r="K337" s="24">
        <f t="shared" si="65"/>
        <v>32.531999724055019</v>
      </c>
      <c r="L337" s="25">
        <f>SUMIF('1. TipoContratoUC'!$C$3:$C$3832,'2. UnidadCompradora'!F337,'1. TipoContratoUC'!$O$3:$O$3832)</f>
        <v>1670806320.3055501</v>
      </c>
      <c r="M337" s="28">
        <f t="shared" si="60"/>
        <v>3.9362465673569626E-3</v>
      </c>
      <c r="N337" s="29">
        <f t="shared" si="66"/>
        <v>7.3812909544253248E-4</v>
      </c>
      <c r="O337" s="24">
        <f t="shared" si="67"/>
        <v>0.82375849805319834</v>
      </c>
      <c r="P337" s="20">
        <f t="shared" si="68"/>
        <v>16.677879111054107</v>
      </c>
      <c r="Q337" s="3">
        <f t="shared" si="69"/>
        <v>1070</v>
      </c>
      <c r="R337" s="3">
        <f t="shared" si="70"/>
        <v>0</v>
      </c>
      <c r="S337" s="3" t="str">
        <f t="shared" si="71"/>
        <v/>
      </c>
      <c r="T337" s="18"/>
    </row>
    <row r="338" spans="1:20" x14ac:dyDescent="0.25">
      <c r="A338">
        <f t="shared" si="61"/>
        <v>337</v>
      </c>
      <c r="B338" s="23" t="s">
        <v>17</v>
      </c>
      <c r="C338" s="23">
        <f t="shared" si="62"/>
        <v>69</v>
      </c>
      <c r="D338" s="23">
        <f t="shared" si="63"/>
        <v>128</v>
      </c>
      <c r="E338" s="34" t="str">
        <f t="shared" si="64"/>
        <v>69_128</v>
      </c>
      <c r="F338" s="23" t="s">
        <v>1997</v>
      </c>
      <c r="G338" s="24">
        <f>AVERAGEIF('1. TipoContratoUC'!$C$3:$C$3832,'2. UnidadCompradora'!F338,'1. TipoContratoUC'!$S$3:$S$3832)</f>
        <v>39.556182409712363</v>
      </c>
      <c r="H338" s="24">
        <f>SUMPRODUCT(('1. TipoContratoUC'!$C$3:$C$3832='2. UnidadCompradora'!F338)*'1. TipoContratoUC'!$N$3:$N$3832*'1. TipoContratoUC'!$S$3:$S$3832)</f>
        <v>41.6320527444432</v>
      </c>
      <c r="I338" s="24">
        <f>SUMPRODUCT(('1. TipoContratoUC'!$C$3:$C$3832='2. UnidadCompradora'!F338)*'1. TipoContratoUC'!$P$3:$P$3832*'1. TipoContratoUC'!$S$3:$S$3832)</f>
        <v>38.963570031868166</v>
      </c>
      <c r="J338" s="24" t="e">
        <f>AVERAGEIF('1. TipoContratoUC'!$C$3:$C$3832,'2. UnidadCompradora'!F338,'1. TipoContratoUC'!#REF!)</f>
        <v>#REF!</v>
      </c>
      <c r="K338" s="24">
        <f t="shared" si="65"/>
        <v>39.650407768263371</v>
      </c>
      <c r="L338" s="25">
        <f>SUMIF('1. TipoContratoUC'!$C$3:$C$3832,'2. UnidadCompradora'!F338,'1. TipoContratoUC'!$O$3:$O$3832)</f>
        <v>160649203.28013241</v>
      </c>
      <c r="M338" s="28">
        <f t="shared" si="60"/>
        <v>3.7847287700252993E-4</v>
      </c>
      <c r="N338" s="29">
        <f t="shared" si="66"/>
        <v>7.0971631875944941E-5</v>
      </c>
      <c r="O338" s="24">
        <f t="shared" si="67"/>
        <v>7.9129656258661765E-2</v>
      </c>
      <c r="P338" s="20">
        <f t="shared" si="68"/>
        <v>19.864768712261018</v>
      </c>
      <c r="Q338" s="3">
        <f t="shared" si="69"/>
        <v>804</v>
      </c>
      <c r="R338" s="3">
        <f t="shared" si="70"/>
        <v>0</v>
      </c>
      <c r="S338" s="3" t="str">
        <f t="shared" si="71"/>
        <v/>
      </c>
      <c r="T338" s="18"/>
    </row>
    <row r="339" spans="1:20" x14ac:dyDescent="0.25">
      <c r="A339">
        <f t="shared" si="61"/>
        <v>338</v>
      </c>
      <c r="B339" s="23" t="s">
        <v>17</v>
      </c>
      <c r="C339" s="23">
        <f t="shared" si="62"/>
        <v>69</v>
      </c>
      <c r="D339" s="23">
        <f t="shared" si="63"/>
        <v>129</v>
      </c>
      <c r="E339" s="34" t="str">
        <f t="shared" si="64"/>
        <v>69_129</v>
      </c>
      <c r="F339" s="23" t="s">
        <v>1250</v>
      </c>
      <c r="G339" s="24">
        <f>AVERAGEIF('1. TipoContratoUC'!$C$3:$C$3832,'2. UnidadCompradora'!F339,'1. TipoContratoUC'!$S$3:$S$3832)</f>
        <v>33.018797446654609</v>
      </c>
      <c r="H339" s="24">
        <f>SUMPRODUCT(('1. TipoContratoUC'!$C$3:$C$3832='2. UnidadCompradora'!F339)*'1. TipoContratoUC'!$N$3:$N$3832*'1. TipoContratoUC'!$S$3:$S$3832)</f>
        <v>35.270251575919971</v>
      </c>
      <c r="I339" s="24">
        <f>SUMPRODUCT(('1. TipoContratoUC'!$C$3:$C$3832='2. UnidadCompradora'!F339)*'1. TipoContratoUC'!$P$3:$P$3832*'1. TipoContratoUC'!$S$3:$S$3832)</f>
        <v>31.480225291553246</v>
      </c>
      <c r="J339" s="24" t="e">
        <f>AVERAGEIF('1. TipoContratoUC'!$C$3:$C$3832,'2. UnidadCompradora'!F339,'1. TipoContratoUC'!#REF!)</f>
        <v>#REF!</v>
      </c>
      <c r="K339" s="24">
        <f t="shared" si="65"/>
        <v>29.30311218845727</v>
      </c>
      <c r="L339" s="25">
        <f>SUMIF('1. TipoContratoUC'!$C$3:$C$3832,'2. UnidadCompradora'!F339,'1. TipoContratoUC'!$O$3:$O$3832)</f>
        <v>7117352782.7088995</v>
      </c>
      <c r="M339" s="28">
        <f t="shared" si="60"/>
        <v>1.676774568011153E-2</v>
      </c>
      <c r="N339" s="29">
        <f t="shared" si="66"/>
        <v>3.1443053019368328E-3</v>
      </c>
      <c r="O339" s="24">
        <f t="shared" si="67"/>
        <v>3.5093436854196822</v>
      </c>
      <c r="P339" s="20">
        <f t="shared" si="68"/>
        <v>16.406227936938475</v>
      </c>
      <c r="Q339" s="3">
        <f t="shared" si="69"/>
        <v>1092</v>
      </c>
      <c r="R339" s="3">
        <f t="shared" si="70"/>
        <v>0</v>
      </c>
      <c r="S339" s="3" t="str">
        <f t="shared" si="71"/>
        <v/>
      </c>
      <c r="T339" s="18"/>
    </row>
    <row r="340" spans="1:20" x14ac:dyDescent="0.25">
      <c r="A340">
        <f t="shared" si="61"/>
        <v>339</v>
      </c>
      <c r="B340" s="23" t="s">
        <v>17</v>
      </c>
      <c r="C340" s="23">
        <f t="shared" si="62"/>
        <v>69</v>
      </c>
      <c r="D340" s="23">
        <f t="shared" si="63"/>
        <v>130</v>
      </c>
      <c r="E340" s="34" t="str">
        <f t="shared" si="64"/>
        <v>69_130</v>
      </c>
      <c r="F340" s="23" t="s">
        <v>887</v>
      </c>
      <c r="G340" s="24">
        <f>AVERAGEIF('1. TipoContratoUC'!$C$3:$C$3832,'2. UnidadCompradora'!F340,'1. TipoContratoUC'!$S$3:$S$3832)</f>
        <v>32.697850568171766</v>
      </c>
      <c r="H340" s="24">
        <f>SUMPRODUCT(('1. TipoContratoUC'!$C$3:$C$3832='2. UnidadCompradora'!F340)*'1. TipoContratoUC'!$N$3:$N$3832*'1. TipoContratoUC'!$S$3:$S$3832)</f>
        <v>34.674841079305196</v>
      </c>
      <c r="I340" s="24">
        <f>SUMPRODUCT(('1. TipoContratoUC'!$C$3:$C$3832='2. UnidadCompradora'!F340)*'1. TipoContratoUC'!$P$3:$P$3832*'1. TipoContratoUC'!$S$3:$S$3832)</f>
        <v>26.785016156550281</v>
      </c>
      <c r="J340" s="24" t="e">
        <f>AVERAGEIF('1. TipoContratoUC'!$C$3:$C$3832,'2. UnidadCompradora'!F340,'1. TipoContratoUC'!#REF!)</f>
        <v>#REF!</v>
      </c>
      <c r="K340" s="24">
        <f t="shared" si="65"/>
        <v>22.810999581757169</v>
      </c>
      <c r="L340" s="25">
        <f>SUMIF('1. TipoContratoUC'!$C$3:$C$3832,'2. UnidadCompradora'!F340,'1. TipoContratoUC'!$O$3:$O$3832)</f>
        <v>439371401.23999995</v>
      </c>
      <c r="M340" s="28">
        <f t="shared" si="60"/>
        <v>1.0351134951473546E-3</v>
      </c>
      <c r="N340" s="29">
        <f t="shared" si="66"/>
        <v>1.9410557107617967E-4</v>
      </c>
      <c r="O340" s="24">
        <f t="shared" si="67"/>
        <v>0.21656210292890482</v>
      </c>
      <c r="P340" s="20">
        <f t="shared" si="68"/>
        <v>11.513780842343037</v>
      </c>
      <c r="Q340" s="3">
        <f t="shared" si="69"/>
        <v>1368</v>
      </c>
      <c r="R340" s="3">
        <f t="shared" si="70"/>
        <v>0</v>
      </c>
      <c r="S340" s="3" t="str">
        <f t="shared" si="71"/>
        <v/>
      </c>
      <c r="T340" s="18"/>
    </row>
    <row r="341" spans="1:20" x14ac:dyDescent="0.25">
      <c r="A341">
        <f t="shared" si="61"/>
        <v>340</v>
      </c>
      <c r="B341" s="23" t="s">
        <v>17</v>
      </c>
      <c r="C341" s="23">
        <f t="shared" si="62"/>
        <v>69</v>
      </c>
      <c r="D341" s="23">
        <f t="shared" si="63"/>
        <v>131</v>
      </c>
      <c r="E341" s="34" t="str">
        <f t="shared" si="64"/>
        <v>69_131</v>
      </c>
      <c r="F341" s="23" t="s">
        <v>766</v>
      </c>
      <c r="G341" s="24">
        <f>AVERAGEIF('1. TipoContratoUC'!$C$3:$C$3832,'2. UnidadCompradora'!F341,'1. TipoContratoUC'!$S$3:$S$3832)</f>
        <v>48.005348004725896</v>
      </c>
      <c r="H341" s="24">
        <f>SUMPRODUCT(('1. TipoContratoUC'!$C$3:$C$3832='2. UnidadCompradora'!F341)*'1. TipoContratoUC'!$N$3:$N$3832*'1. TipoContratoUC'!$S$3:$S$3832)</f>
        <v>51.164556878382299</v>
      </c>
      <c r="I341" s="24">
        <f>SUMPRODUCT(('1. TipoContratoUC'!$C$3:$C$3832='2. UnidadCompradora'!F341)*'1. TipoContratoUC'!$P$3:$P$3832*'1. TipoContratoUC'!$S$3:$S$3832)</f>
        <v>53.463392338122148</v>
      </c>
      <c r="J341" s="24" t="e">
        <f>AVERAGEIF('1. TipoContratoUC'!$C$3:$C$3832,'2. UnidadCompradora'!F341,'1. TipoContratoUC'!#REF!)</f>
        <v>#REF!</v>
      </c>
      <c r="K341" s="24">
        <f t="shared" si="65"/>
        <v>59.699457018821079</v>
      </c>
      <c r="L341" s="25">
        <f>SUMIF('1. TipoContratoUC'!$C$3:$C$3832,'2. UnidadCompradora'!F341,'1. TipoContratoUC'!$O$3:$O$3832)</f>
        <v>244571776.20199999</v>
      </c>
      <c r="M341" s="28">
        <f t="shared" si="60"/>
        <v>5.7618576303414032E-4</v>
      </c>
      <c r="N341" s="29">
        <f t="shared" si="66"/>
        <v>1.080469601681552E-4</v>
      </c>
      <c r="O341" s="24">
        <f t="shared" si="67"/>
        <v>0.12051023022060665</v>
      </c>
      <c r="P341" s="20">
        <f t="shared" si="68"/>
        <v>29.909983624520844</v>
      </c>
      <c r="Q341" s="3">
        <f t="shared" si="69"/>
        <v>157</v>
      </c>
      <c r="R341" s="3">
        <f t="shared" si="70"/>
        <v>1</v>
      </c>
      <c r="S341" s="3">
        <f t="shared" si="71"/>
        <v>157</v>
      </c>
      <c r="T341" s="18"/>
    </row>
    <row r="342" spans="1:20" x14ac:dyDescent="0.25">
      <c r="A342">
        <f t="shared" si="61"/>
        <v>341</v>
      </c>
      <c r="B342" s="23" t="s">
        <v>17</v>
      </c>
      <c r="C342" s="23">
        <f t="shared" si="62"/>
        <v>69</v>
      </c>
      <c r="D342" s="23">
        <f t="shared" si="63"/>
        <v>132</v>
      </c>
      <c r="E342" s="34" t="str">
        <f t="shared" si="64"/>
        <v>69_132</v>
      </c>
      <c r="F342" s="23" t="s">
        <v>1524</v>
      </c>
      <c r="G342" s="24">
        <f>AVERAGEIF('1. TipoContratoUC'!$C$3:$C$3832,'2. UnidadCompradora'!F342,'1. TipoContratoUC'!$S$3:$S$3832)</f>
        <v>44.750996191026651</v>
      </c>
      <c r="H342" s="24">
        <f>SUMPRODUCT(('1. TipoContratoUC'!$C$3:$C$3832='2. UnidadCompradora'!F342)*'1. TipoContratoUC'!$N$3:$N$3832*'1. TipoContratoUC'!$S$3:$S$3832)</f>
        <v>44.776681638967929</v>
      </c>
      <c r="I342" s="24">
        <f>SUMPRODUCT(('1. TipoContratoUC'!$C$3:$C$3832='2. UnidadCompradora'!F342)*'1. TipoContratoUC'!$P$3:$P$3832*'1. TipoContratoUC'!$S$3:$S$3832)</f>
        <v>44.796642080305162</v>
      </c>
      <c r="J342" s="24" t="e">
        <f>AVERAGEIF('1. TipoContratoUC'!$C$3:$C$3832,'2. UnidadCompradora'!F342,'1. TipoContratoUC'!#REF!)</f>
        <v>#REF!</v>
      </c>
      <c r="K342" s="24">
        <f t="shared" si="65"/>
        <v>47.715854800033114</v>
      </c>
      <c r="L342" s="25">
        <f>SUMIF('1. TipoContratoUC'!$C$3:$C$3832,'2. UnidadCompradora'!F342,'1. TipoContratoUC'!$O$3:$O$3832)</f>
        <v>4235330156.21944</v>
      </c>
      <c r="M342" s="28">
        <f t="shared" si="60"/>
        <v>9.9779989975100278E-3</v>
      </c>
      <c r="N342" s="29">
        <f t="shared" si="66"/>
        <v>1.8710848643061302E-3</v>
      </c>
      <c r="O342" s="24">
        <f t="shared" si="67"/>
        <v>2.0882748799330186</v>
      </c>
      <c r="P342" s="20">
        <f t="shared" si="68"/>
        <v>24.902064839983066</v>
      </c>
      <c r="Q342" s="3">
        <f t="shared" si="69"/>
        <v>416</v>
      </c>
      <c r="R342" s="3">
        <f t="shared" si="70"/>
        <v>1</v>
      </c>
      <c r="S342" s="3">
        <f t="shared" si="71"/>
        <v>416</v>
      </c>
      <c r="T342" s="18"/>
    </row>
    <row r="343" spans="1:20" x14ac:dyDescent="0.25">
      <c r="A343">
        <f t="shared" si="61"/>
        <v>342</v>
      </c>
      <c r="B343" s="23" t="s">
        <v>17</v>
      </c>
      <c r="C343" s="23">
        <f t="shared" si="62"/>
        <v>69</v>
      </c>
      <c r="D343" s="23">
        <f t="shared" si="63"/>
        <v>133</v>
      </c>
      <c r="E343" s="34" t="str">
        <f t="shared" si="64"/>
        <v>69_133</v>
      </c>
      <c r="F343" s="23" t="s">
        <v>1024</v>
      </c>
      <c r="G343" s="24">
        <f>AVERAGEIF('1. TipoContratoUC'!$C$3:$C$3832,'2. UnidadCompradora'!F343,'1. TipoContratoUC'!$S$3:$S$3832)</f>
        <v>42.457831822528753</v>
      </c>
      <c r="H343" s="24">
        <f>SUMPRODUCT(('1. TipoContratoUC'!$C$3:$C$3832='2. UnidadCompradora'!F343)*'1. TipoContratoUC'!$N$3:$N$3832*'1. TipoContratoUC'!$S$3:$S$3832)</f>
        <v>39.476639865602692</v>
      </c>
      <c r="I343" s="24">
        <f>SUMPRODUCT(('1. TipoContratoUC'!$C$3:$C$3832='2. UnidadCompradora'!F343)*'1. TipoContratoUC'!$P$3:$P$3832*'1. TipoContratoUC'!$S$3:$S$3832)</f>
        <v>40.426245057315882</v>
      </c>
      <c r="J343" s="24" t="e">
        <f>AVERAGEIF('1. TipoContratoUC'!$C$3:$C$3832,'2. UnidadCompradora'!F343,'1. TipoContratoUC'!#REF!)</f>
        <v>#REF!</v>
      </c>
      <c r="K343" s="24">
        <f t="shared" si="65"/>
        <v>41.672863147603685</v>
      </c>
      <c r="L343" s="25">
        <f>SUMIF('1. TipoContratoUC'!$C$3:$C$3832,'2. UnidadCompradora'!F343,'1. TipoContratoUC'!$O$3:$O$3832)</f>
        <v>2247832280.2879548</v>
      </c>
      <c r="M343" s="28">
        <f t="shared" si="60"/>
        <v>5.2956599396030216E-3</v>
      </c>
      <c r="N343" s="29">
        <f t="shared" si="66"/>
        <v>9.9304772048746347E-4</v>
      </c>
      <c r="O343" s="24">
        <f t="shared" si="67"/>
        <v>1.108278676399546</v>
      </c>
      <c r="P343" s="20">
        <f t="shared" si="68"/>
        <v>21.390570912001614</v>
      </c>
      <c r="Q343" s="3">
        <f t="shared" si="69"/>
        <v>665</v>
      </c>
      <c r="R343" s="3">
        <f t="shared" si="70"/>
        <v>0</v>
      </c>
      <c r="S343" s="3" t="str">
        <f t="shared" si="71"/>
        <v/>
      </c>
      <c r="T343" s="18"/>
    </row>
    <row r="344" spans="1:20" x14ac:dyDescent="0.25">
      <c r="A344">
        <f t="shared" si="61"/>
        <v>343</v>
      </c>
      <c r="B344" s="23" t="s">
        <v>17</v>
      </c>
      <c r="C344" s="23">
        <f t="shared" si="62"/>
        <v>69</v>
      </c>
      <c r="D344" s="23">
        <f t="shared" si="63"/>
        <v>134</v>
      </c>
      <c r="E344" s="34" t="str">
        <f t="shared" si="64"/>
        <v>69_134</v>
      </c>
      <c r="F344" s="23" t="s">
        <v>1890</v>
      </c>
      <c r="G344" s="24">
        <f>AVERAGEIF('1. TipoContratoUC'!$C$3:$C$3832,'2. UnidadCompradora'!F344,'1. TipoContratoUC'!$S$3:$S$3832)</f>
        <v>42.004896572168775</v>
      </c>
      <c r="H344" s="24">
        <f>SUMPRODUCT(('1. TipoContratoUC'!$C$3:$C$3832='2. UnidadCompradora'!F344)*'1. TipoContratoUC'!$N$3:$N$3832*'1. TipoContratoUC'!$S$3:$S$3832)</f>
        <v>41.300228209609323</v>
      </c>
      <c r="I344" s="24">
        <f>SUMPRODUCT(('1. TipoContratoUC'!$C$3:$C$3832='2. UnidadCompradora'!F344)*'1. TipoContratoUC'!$P$3:$P$3832*'1. TipoContratoUC'!$S$3:$S$3832)</f>
        <v>42.964271270009618</v>
      </c>
      <c r="J344" s="24" t="e">
        <f>AVERAGEIF('1. TipoContratoUC'!$C$3:$C$3832,'2. UnidadCompradora'!F344,'1. TipoContratoUC'!#REF!)</f>
        <v>#REF!</v>
      </c>
      <c r="K344" s="24">
        <f t="shared" si="65"/>
        <v>45.182217363314017</v>
      </c>
      <c r="L344" s="25">
        <f>SUMIF('1. TipoContratoUC'!$C$3:$C$3832,'2. UnidadCompradora'!F344,'1. TipoContratoUC'!$O$3:$O$3832)</f>
        <v>80723451.420000002</v>
      </c>
      <c r="M344" s="28">
        <f t="shared" si="60"/>
        <v>1.9017608725532784E-4</v>
      </c>
      <c r="N344" s="29">
        <f t="shared" si="66"/>
        <v>3.5662019860415231E-5</v>
      </c>
      <c r="O344" s="24">
        <f t="shared" si="67"/>
        <v>3.9719836335821108E-2</v>
      </c>
      <c r="P344" s="20">
        <f t="shared" si="68"/>
        <v>22.610968599824918</v>
      </c>
      <c r="Q344" s="3">
        <f t="shared" si="69"/>
        <v>570</v>
      </c>
      <c r="R344" s="3">
        <f t="shared" si="70"/>
        <v>0</v>
      </c>
      <c r="S344" s="3" t="str">
        <f t="shared" si="71"/>
        <v/>
      </c>
      <c r="T344" s="18"/>
    </row>
    <row r="345" spans="1:20" x14ac:dyDescent="0.25">
      <c r="A345">
        <f t="shared" si="61"/>
        <v>344</v>
      </c>
      <c r="B345" s="23" t="s">
        <v>17</v>
      </c>
      <c r="C345" s="23">
        <f t="shared" si="62"/>
        <v>69</v>
      </c>
      <c r="D345" s="23">
        <f t="shared" si="63"/>
        <v>135</v>
      </c>
      <c r="E345" s="34" t="str">
        <f t="shared" si="64"/>
        <v>69_135</v>
      </c>
      <c r="F345" s="23" t="s">
        <v>2377</v>
      </c>
      <c r="G345" s="24">
        <f>AVERAGEIF('1. TipoContratoUC'!$C$3:$C$3832,'2. UnidadCompradora'!F345,'1. TipoContratoUC'!$S$3:$S$3832)</f>
        <v>49.041106352689042</v>
      </c>
      <c r="H345" s="24">
        <f>SUMPRODUCT(('1. TipoContratoUC'!$C$3:$C$3832='2. UnidadCompradora'!F345)*'1. TipoContratoUC'!$N$3:$N$3832*'1. TipoContratoUC'!$S$3:$S$3832)</f>
        <v>49.072105745824587</v>
      </c>
      <c r="I345" s="24">
        <f>SUMPRODUCT(('1. TipoContratoUC'!$C$3:$C$3832='2. UnidadCompradora'!F345)*'1. TipoContratoUC'!$P$3:$P$3832*'1. TipoContratoUC'!$S$3:$S$3832)</f>
        <v>49.862629907212778</v>
      </c>
      <c r="J345" s="24" t="e">
        <f>AVERAGEIF('1. TipoContratoUC'!$C$3:$C$3832,'2. UnidadCompradora'!F345,'1. TipoContratoUC'!#REF!)</f>
        <v>#REF!</v>
      </c>
      <c r="K345" s="24">
        <f t="shared" si="65"/>
        <v>54.720646810524777</v>
      </c>
      <c r="L345" s="25">
        <f>SUMIF('1. TipoContratoUC'!$C$3:$C$3832,'2. UnidadCompradora'!F345,'1. TipoContratoUC'!$O$3:$O$3832)</f>
        <v>1410469378.7769532</v>
      </c>
      <c r="M345" s="28">
        <f t="shared" si="60"/>
        <v>3.3229197083463097E-3</v>
      </c>
      <c r="N345" s="29">
        <f t="shared" si="66"/>
        <v>6.2311739790140948E-4</v>
      </c>
      <c r="O345" s="24">
        <f t="shared" si="67"/>
        <v>0.69539146056996648</v>
      </c>
      <c r="P345" s="20">
        <f t="shared" si="68"/>
        <v>27.708019135547371</v>
      </c>
      <c r="Q345" s="3">
        <f t="shared" si="69"/>
        <v>244</v>
      </c>
      <c r="R345" s="3">
        <f t="shared" si="70"/>
        <v>1</v>
      </c>
      <c r="S345" s="3">
        <f t="shared" si="71"/>
        <v>244</v>
      </c>
      <c r="T345" s="18"/>
    </row>
    <row r="346" spans="1:20" x14ac:dyDescent="0.25">
      <c r="A346">
        <f t="shared" si="61"/>
        <v>345</v>
      </c>
      <c r="B346" s="23" t="s">
        <v>17</v>
      </c>
      <c r="C346" s="23">
        <f t="shared" si="62"/>
        <v>69</v>
      </c>
      <c r="D346" s="23">
        <f t="shared" si="63"/>
        <v>136</v>
      </c>
      <c r="E346" s="34" t="str">
        <f t="shared" si="64"/>
        <v>69_136</v>
      </c>
      <c r="F346" s="23" t="s">
        <v>2371</v>
      </c>
      <c r="G346" s="24">
        <f>AVERAGEIF('1. TipoContratoUC'!$C$3:$C$3832,'2. UnidadCompradora'!F346,'1. TipoContratoUC'!$S$3:$S$3832)</f>
        <v>48.280936074430208</v>
      </c>
      <c r="H346" s="24">
        <f>SUMPRODUCT(('1. TipoContratoUC'!$C$3:$C$3832='2. UnidadCompradora'!F346)*'1. TipoContratoUC'!$N$3:$N$3832*'1. TipoContratoUC'!$S$3:$S$3832)</f>
        <v>50.051260309804697</v>
      </c>
      <c r="I346" s="24">
        <f>SUMPRODUCT(('1. TipoContratoUC'!$C$3:$C$3832='2. UnidadCompradora'!F346)*'1. TipoContratoUC'!$P$3:$P$3832*'1. TipoContratoUC'!$S$3:$S$3832)</f>
        <v>50.325969785524862</v>
      </c>
      <c r="J346" s="24" t="e">
        <f>AVERAGEIF('1. TipoContratoUC'!$C$3:$C$3832,'2. UnidadCompradora'!F346,'1. TipoContratoUC'!#REF!)</f>
        <v>#REF!</v>
      </c>
      <c r="K346" s="24">
        <f t="shared" si="65"/>
        <v>55.361311492051222</v>
      </c>
      <c r="L346" s="25">
        <f>SUMIF('1. TipoContratoUC'!$C$3:$C$3832,'2. UnidadCompradora'!F346,'1. TipoContratoUC'!$O$3:$O$3832)</f>
        <v>2624776809.4509296</v>
      </c>
      <c r="M346" s="28">
        <f t="shared" si="60"/>
        <v>6.1837021925976142E-3</v>
      </c>
      <c r="N346" s="29">
        <f t="shared" si="66"/>
        <v>1.1595743375834508E-3</v>
      </c>
      <c r="O346" s="24">
        <f t="shared" si="67"/>
        <v>1.2941426272474421</v>
      </c>
      <c r="P346" s="20">
        <f t="shared" si="68"/>
        <v>28.32772705964933</v>
      </c>
      <c r="Q346" s="3">
        <f t="shared" si="69"/>
        <v>205</v>
      </c>
      <c r="R346" s="3">
        <f t="shared" si="70"/>
        <v>1</v>
      </c>
      <c r="S346" s="3">
        <f t="shared" si="71"/>
        <v>205</v>
      </c>
      <c r="T346" s="18"/>
    </row>
    <row r="347" spans="1:20" x14ac:dyDescent="0.25">
      <c r="A347">
        <f t="shared" si="61"/>
        <v>346</v>
      </c>
      <c r="B347" s="23" t="s">
        <v>17</v>
      </c>
      <c r="C347" s="23">
        <f t="shared" si="62"/>
        <v>69</v>
      </c>
      <c r="D347" s="23">
        <f t="shared" si="63"/>
        <v>137</v>
      </c>
      <c r="E347" s="34" t="str">
        <f t="shared" si="64"/>
        <v>69_137</v>
      </c>
      <c r="F347" s="23" t="s">
        <v>2383</v>
      </c>
      <c r="G347" s="24">
        <f>AVERAGEIF('1. TipoContratoUC'!$C$3:$C$3832,'2. UnidadCompradora'!F347,'1. TipoContratoUC'!$S$3:$S$3832)</f>
        <v>46.94022712507789</v>
      </c>
      <c r="H347" s="24">
        <f>SUMPRODUCT(('1. TipoContratoUC'!$C$3:$C$3832='2. UnidadCompradora'!F347)*'1. TipoContratoUC'!$N$3:$N$3832*'1. TipoContratoUC'!$S$3:$S$3832)</f>
        <v>46.670831484239784</v>
      </c>
      <c r="I347" s="24">
        <f>SUMPRODUCT(('1. TipoContratoUC'!$C$3:$C$3832='2. UnidadCompradora'!F347)*'1. TipoContratoUC'!$P$3:$P$3832*'1. TipoContratoUC'!$S$3:$S$3832)</f>
        <v>51.731103711726853</v>
      </c>
      <c r="J347" s="24" t="e">
        <f>AVERAGEIF('1. TipoContratoUC'!$C$3:$C$3832,'2. UnidadCompradora'!F347,'1. TipoContratoUC'!#REF!)</f>
        <v>#REF!</v>
      </c>
      <c r="K347" s="24">
        <f t="shared" si="65"/>
        <v>57.304204218253972</v>
      </c>
      <c r="L347" s="25">
        <f>SUMIF('1. TipoContratoUC'!$C$3:$C$3832,'2. UnidadCompradora'!F347,'1. TipoContratoUC'!$O$3:$O$3832)</f>
        <v>1233281757.2198701</v>
      </c>
      <c r="M347" s="28">
        <f t="shared" si="60"/>
        <v>2.9054840315380815E-3</v>
      </c>
      <c r="N347" s="29">
        <f t="shared" si="66"/>
        <v>5.4483942083484818E-4</v>
      </c>
      <c r="O347" s="24">
        <f t="shared" si="67"/>
        <v>0.60802372119178705</v>
      </c>
      <c r="P347" s="20">
        <f t="shared" si="68"/>
        <v>28.956113969722878</v>
      </c>
      <c r="Q347" s="3">
        <f t="shared" si="69"/>
        <v>186</v>
      </c>
      <c r="R347" s="3">
        <f t="shared" si="70"/>
        <v>1</v>
      </c>
      <c r="S347" s="3">
        <f t="shared" si="71"/>
        <v>186</v>
      </c>
      <c r="T347" s="18"/>
    </row>
    <row r="348" spans="1:20" x14ac:dyDescent="0.25">
      <c r="A348">
        <f t="shared" si="61"/>
        <v>347</v>
      </c>
      <c r="B348" s="23" t="s">
        <v>17</v>
      </c>
      <c r="C348" s="23">
        <f t="shared" si="62"/>
        <v>69</v>
      </c>
      <c r="D348" s="23">
        <f t="shared" si="63"/>
        <v>138</v>
      </c>
      <c r="E348" s="34" t="str">
        <f t="shared" si="64"/>
        <v>69_138</v>
      </c>
      <c r="F348" s="23" t="s">
        <v>2379</v>
      </c>
      <c r="G348" s="24">
        <f>AVERAGEIF('1. TipoContratoUC'!$C$3:$C$3832,'2. UnidadCompradora'!F348,'1. TipoContratoUC'!$S$3:$S$3832)</f>
        <v>52.525264808694324</v>
      </c>
      <c r="H348" s="24">
        <f>SUMPRODUCT(('1. TipoContratoUC'!$C$3:$C$3832='2. UnidadCompradora'!F348)*'1. TipoContratoUC'!$N$3:$N$3832*'1. TipoContratoUC'!$S$3:$S$3832)</f>
        <v>54.76015884009287</v>
      </c>
      <c r="I348" s="24">
        <f>SUMPRODUCT(('1. TipoContratoUC'!$C$3:$C$3832='2. UnidadCompradora'!F348)*'1. TipoContratoUC'!$P$3:$P$3832*'1. TipoContratoUC'!$S$3:$S$3832)</f>
        <v>53.513580158280092</v>
      </c>
      <c r="J348" s="24" t="e">
        <f>AVERAGEIF('1. TipoContratoUC'!$C$3:$C$3832,'2. UnidadCompradora'!F348,'1. TipoContratoUC'!#REF!)</f>
        <v>#REF!</v>
      </c>
      <c r="K348" s="24">
        <f t="shared" si="65"/>
        <v>59.768852219456804</v>
      </c>
      <c r="L348" s="25">
        <f>SUMIF('1. TipoContratoUC'!$C$3:$C$3832,'2. UnidadCompradora'!F348,'1. TipoContratoUC'!$O$3:$O$3832)</f>
        <v>346864062.26623398</v>
      </c>
      <c r="M348" s="28">
        <f t="shared" si="60"/>
        <v>8.1717578982180719E-4</v>
      </c>
      <c r="N348" s="29">
        <f t="shared" si="66"/>
        <v>1.5323766340270711E-4</v>
      </c>
      <c r="O348" s="24">
        <f t="shared" si="67"/>
        <v>0.17094854927879771</v>
      </c>
      <c r="P348" s="20">
        <f t="shared" si="68"/>
        <v>29.969900384367801</v>
      </c>
      <c r="Q348" s="3">
        <f t="shared" si="69"/>
        <v>154</v>
      </c>
      <c r="R348" s="3">
        <f t="shared" si="70"/>
        <v>1</v>
      </c>
      <c r="S348" s="3">
        <f t="shared" si="71"/>
        <v>154</v>
      </c>
      <c r="T348" s="18"/>
    </row>
    <row r="349" spans="1:20" x14ac:dyDescent="0.25">
      <c r="A349">
        <f t="shared" si="61"/>
        <v>348</v>
      </c>
      <c r="B349" s="23" t="s">
        <v>17</v>
      </c>
      <c r="C349" s="23">
        <f t="shared" si="62"/>
        <v>69</v>
      </c>
      <c r="D349" s="23">
        <f t="shared" si="63"/>
        <v>139</v>
      </c>
      <c r="E349" s="34" t="str">
        <f t="shared" si="64"/>
        <v>69_139</v>
      </c>
      <c r="F349" s="23" t="s">
        <v>2373</v>
      </c>
      <c r="G349" s="24">
        <f>AVERAGEIF('1. TipoContratoUC'!$C$3:$C$3832,'2. UnidadCompradora'!F349,'1. TipoContratoUC'!$S$3:$S$3832)</f>
        <v>47.769593373011617</v>
      </c>
      <c r="H349" s="24">
        <f>SUMPRODUCT(('1. TipoContratoUC'!$C$3:$C$3832='2. UnidadCompradora'!F349)*'1. TipoContratoUC'!$N$3:$N$3832*'1. TipoContratoUC'!$S$3:$S$3832)</f>
        <v>54.79322284328974</v>
      </c>
      <c r="I349" s="24">
        <f>SUMPRODUCT(('1. TipoContratoUC'!$C$3:$C$3832='2. UnidadCompradora'!F349)*'1. TipoContratoUC'!$P$3:$P$3832*'1. TipoContratoUC'!$S$3:$S$3832)</f>
        <v>53.041880718429582</v>
      </c>
      <c r="J349" s="24" t="e">
        <f>AVERAGEIF('1. TipoContratoUC'!$C$3:$C$3832,'2. UnidadCompradora'!F349,'1. TipoContratoUC'!#REF!)</f>
        <v>#REF!</v>
      </c>
      <c r="K349" s="24">
        <f t="shared" si="65"/>
        <v>59.116628688624672</v>
      </c>
      <c r="L349" s="25">
        <f>SUMIF('1. TipoContratoUC'!$C$3:$C$3832,'2. UnidadCompradora'!F349,'1. TipoContratoUC'!$O$3:$O$3832)</f>
        <v>1479626932.7847281</v>
      </c>
      <c r="M349" s="28">
        <f t="shared" si="60"/>
        <v>3.4858477397174889E-3</v>
      </c>
      <c r="N349" s="29">
        <f t="shared" si="66"/>
        <v>6.5366983366993208E-4</v>
      </c>
      <c r="O349" s="24">
        <f t="shared" si="67"/>
        <v>0.72949169342758224</v>
      </c>
      <c r="P349" s="20">
        <f t="shared" si="68"/>
        <v>29.923060191026128</v>
      </c>
      <c r="Q349" s="3">
        <f t="shared" si="69"/>
        <v>156</v>
      </c>
      <c r="R349" s="3">
        <f t="shared" si="70"/>
        <v>1</v>
      </c>
      <c r="S349" s="3">
        <f t="shared" si="71"/>
        <v>156</v>
      </c>
      <c r="T349" s="18"/>
    </row>
    <row r="350" spans="1:20" x14ac:dyDescent="0.25">
      <c r="A350">
        <f t="shared" si="61"/>
        <v>349</v>
      </c>
      <c r="B350" s="23" t="s">
        <v>17</v>
      </c>
      <c r="C350" s="23">
        <f t="shared" si="62"/>
        <v>69</v>
      </c>
      <c r="D350" s="23">
        <f t="shared" si="63"/>
        <v>140</v>
      </c>
      <c r="E350" s="34" t="str">
        <f t="shared" si="64"/>
        <v>69_140</v>
      </c>
      <c r="F350" s="23" t="s">
        <v>475</v>
      </c>
      <c r="G350" s="24">
        <f>AVERAGEIF('1. TipoContratoUC'!$C$3:$C$3832,'2. UnidadCompradora'!F350,'1. TipoContratoUC'!$S$3:$S$3832)</f>
        <v>47.356492345596983</v>
      </c>
      <c r="H350" s="24">
        <f>SUMPRODUCT(('1. TipoContratoUC'!$C$3:$C$3832='2. UnidadCompradora'!F350)*'1. TipoContratoUC'!$N$3:$N$3832*'1. TipoContratoUC'!$S$3:$S$3832)</f>
        <v>46.27402376100126</v>
      </c>
      <c r="I350" s="24">
        <f>SUMPRODUCT(('1. TipoContratoUC'!$C$3:$C$3832='2. UnidadCompradora'!F350)*'1. TipoContratoUC'!$P$3:$P$3832*'1. TipoContratoUC'!$S$3:$S$3832)</f>
        <v>41.407048778658037</v>
      </c>
      <c r="J350" s="24" t="e">
        <f>AVERAGEIF('1. TipoContratoUC'!$C$3:$C$3832,'2. UnidadCompradora'!F350,'1. TipoContratoUC'!#REF!)</f>
        <v>#REF!</v>
      </c>
      <c r="K350" s="24">
        <f t="shared" si="65"/>
        <v>43.029030257723214</v>
      </c>
      <c r="L350" s="25">
        <f>SUMIF('1. TipoContratoUC'!$C$3:$C$3832,'2. UnidadCompradora'!F350,'1. TipoContratoUC'!$O$3:$O$3832)</f>
        <v>78190584983.481201</v>
      </c>
      <c r="M350" s="28">
        <f t="shared" si="60"/>
        <v>0.18420891637791728</v>
      </c>
      <c r="N350" s="29">
        <f t="shared" si="66"/>
        <v>3.4543049702747602E-2</v>
      </c>
      <c r="O350" s="24">
        <f t="shared" si="67"/>
        <v>38.55415987017463</v>
      </c>
      <c r="P350" s="20">
        <f t="shared" si="68"/>
        <v>40.791595063948918</v>
      </c>
      <c r="Q350" s="3">
        <f t="shared" si="69"/>
        <v>7</v>
      </c>
      <c r="R350" s="3">
        <f t="shared" si="70"/>
        <v>1</v>
      </c>
      <c r="S350" s="3">
        <f t="shared" si="71"/>
        <v>7</v>
      </c>
      <c r="T350" s="18"/>
    </row>
    <row r="351" spans="1:20" x14ac:dyDescent="0.25">
      <c r="A351">
        <f t="shared" si="61"/>
        <v>350</v>
      </c>
      <c r="B351" s="23" t="s">
        <v>17</v>
      </c>
      <c r="C351" s="23">
        <f t="shared" si="62"/>
        <v>69</v>
      </c>
      <c r="D351" s="23">
        <f t="shared" si="63"/>
        <v>141</v>
      </c>
      <c r="E351" s="34" t="str">
        <f t="shared" si="64"/>
        <v>69_141</v>
      </c>
      <c r="F351" s="23" t="s">
        <v>1484</v>
      </c>
      <c r="G351" s="24">
        <f>AVERAGEIF('1. TipoContratoUC'!$C$3:$C$3832,'2. UnidadCompradora'!F351,'1. TipoContratoUC'!$S$3:$S$3832)</f>
        <v>50.422432025182836</v>
      </c>
      <c r="H351" s="24">
        <f>SUMPRODUCT(('1. TipoContratoUC'!$C$3:$C$3832='2. UnidadCompradora'!F351)*'1. TipoContratoUC'!$N$3:$N$3832*'1. TipoContratoUC'!$S$3:$S$3832)</f>
        <v>50.422432025182836</v>
      </c>
      <c r="I351" s="24">
        <f>SUMPRODUCT(('1. TipoContratoUC'!$C$3:$C$3832='2. UnidadCompradora'!F351)*'1. TipoContratoUC'!$P$3:$P$3832*'1. TipoContratoUC'!$S$3:$S$3832)</f>
        <v>50.422432025182836</v>
      </c>
      <c r="J351" s="24" t="e">
        <f>AVERAGEIF('1. TipoContratoUC'!$C$3:$C$3832,'2. UnidadCompradora'!F351,'1. TipoContratoUC'!#REF!)</f>
        <v>#REF!</v>
      </c>
      <c r="K351" s="24">
        <f t="shared" si="65"/>
        <v>55.494690795112589</v>
      </c>
      <c r="L351" s="25">
        <f>SUMIF('1. TipoContratoUC'!$C$3:$C$3832,'2. UnidadCompradora'!F351,'1. TipoContratoUC'!$O$3:$O$3832)</f>
        <v>14297456970.5867</v>
      </c>
      <c r="M351" s="28">
        <f t="shared" si="60"/>
        <v>3.3683327168713265E-2</v>
      </c>
      <c r="N351" s="29">
        <f t="shared" si="66"/>
        <v>6.3163329301374298E-3</v>
      </c>
      <c r="O351" s="24">
        <f t="shared" si="67"/>
        <v>7.0497121709946571</v>
      </c>
      <c r="P351" s="20">
        <f t="shared" si="68"/>
        <v>31.272201483053625</v>
      </c>
      <c r="Q351" s="3">
        <f t="shared" si="69"/>
        <v>104</v>
      </c>
      <c r="R351" s="3">
        <f t="shared" si="70"/>
        <v>1</v>
      </c>
      <c r="S351" s="3">
        <f t="shared" si="71"/>
        <v>104</v>
      </c>
      <c r="T351" s="18"/>
    </row>
    <row r="352" spans="1:20" x14ac:dyDescent="0.25">
      <c r="A352">
        <f t="shared" si="61"/>
        <v>351</v>
      </c>
      <c r="B352" s="23" t="s">
        <v>17</v>
      </c>
      <c r="C352" s="23">
        <f t="shared" si="62"/>
        <v>69</v>
      </c>
      <c r="D352" s="23">
        <f t="shared" si="63"/>
        <v>142</v>
      </c>
      <c r="E352" s="34" t="str">
        <f t="shared" si="64"/>
        <v>69_142</v>
      </c>
      <c r="F352" s="23" t="s">
        <v>2626</v>
      </c>
      <c r="G352" s="24">
        <f>AVERAGEIF('1. TipoContratoUC'!$C$3:$C$3832,'2. UnidadCompradora'!F352,'1. TipoContratoUC'!$S$3:$S$3832)</f>
        <v>30.065721634587781</v>
      </c>
      <c r="H352" s="24">
        <f>SUMPRODUCT(('1. TipoContratoUC'!$C$3:$C$3832='2. UnidadCompradora'!F352)*'1. TipoContratoUC'!$N$3:$N$3832*'1. TipoContratoUC'!$S$3:$S$3832)</f>
        <v>30.358319074296801</v>
      </c>
      <c r="I352" s="24">
        <f>SUMPRODUCT(('1. TipoContratoUC'!$C$3:$C$3832='2. UnidadCompradora'!F352)*'1. TipoContratoUC'!$P$3:$P$3832*'1. TipoContratoUC'!$S$3:$S$3832)</f>
        <v>29.67161540223379</v>
      </c>
      <c r="J352" s="24" t="e">
        <f>AVERAGEIF('1. TipoContratoUC'!$C$3:$C$3832,'2. UnidadCompradora'!F352,'1. TipoContratoUC'!#REF!)</f>
        <v>#REF!</v>
      </c>
      <c r="K352" s="24">
        <f t="shared" si="65"/>
        <v>26.802329214698233</v>
      </c>
      <c r="L352" s="25">
        <f>SUMIF('1. TipoContratoUC'!$C$3:$C$3832,'2. UnidadCompradora'!F352,'1. TipoContratoUC'!$O$3:$O$3832)</f>
        <v>1803505365.247077</v>
      </c>
      <c r="M352" s="28">
        <f t="shared" si="60"/>
        <v>4.2488717674143278E-3</v>
      </c>
      <c r="N352" s="29">
        <f t="shared" si="66"/>
        <v>7.9675290169606923E-4</v>
      </c>
      <c r="O352" s="24">
        <f t="shared" si="67"/>
        <v>0.88918979326616332</v>
      </c>
      <c r="P352" s="20">
        <f t="shared" si="68"/>
        <v>13.845759503982197</v>
      </c>
      <c r="Q352" s="3">
        <f t="shared" si="69"/>
        <v>1254</v>
      </c>
      <c r="R352" s="3">
        <f t="shared" si="70"/>
        <v>0</v>
      </c>
      <c r="S352" s="3" t="str">
        <f t="shared" si="71"/>
        <v/>
      </c>
      <c r="T352" s="18"/>
    </row>
    <row r="353" spans="1:20" x14ac:dyDescent="0.25">
      <c r="A353">
        <f t="shared" si="61"/>
        <v>352</v>
      </c>
      <c r="B353" s="23" t="s">
        <v>17</v>
      </c>
      <c r="C353" s="23">
        <f t="shared" si="62"/>
        <v>69</v>
      </c>
      <c r="D353" s="23">
        <f t="shared" si="63"/>
        <v>143</v>
      </c>
      <c r="E353" s="34" t="str">
        <f t="shared" si="64"/>
        <v>69_143</v>
      </c>
      <c r="F353" s="23" t="s">
        <v>530</v>
      </c>
      <c r="G353" s="24">
        <f>AVERAGEIF('1. TipoContratoUC'!$C$3:$C$3832,'2. UnidadCompradora'!F353,'1. TipoContratoUC'!$S$3:$S$3832)</f>
        <v>57.801680444473469</v>
      </c>
      <c r="H353" s="24">
        <f>SUMPRODUCT(('1. TipoContratoUC'!$C$3:$C$3832='2. UnidadCompradora'!F353)*'1. TipoContratoUC'!$N$3:$N$3832*'1. TipoContratoUC'!$S$3:$S$3832)</f>
        <v>57.814758919341308</v>
      </c>
      <c r="I353" s="24">
        <f>SUMPRODUCT(('1. TipoContratoUC'!$C$3:$C$3832='2. UnidadCompradora'!F353)*'1. TipoContratoUC'!$P$3:$P$3832*'1. TipoContratoUC'!$S$3:$S$3832)</f>
        <v>58.218557359149671</v>
      </c>
      <c r="J353" s="24" t="e">
        <f>AVERAGEIF('1. TipoContratoUC'!$C$3:$C$3832,'2. UnidadCompradora'!F353,'1. TipoContratoUC'!#REF!)</f>
        <v>#REF!</v>
      </c>
      <c r="K353" s="24">
        <f t="shared" si="65"/>
        <v>66.274471228477296</v>
      </c>
      <c r="L353" s="25">
        <f>SUMIF('1. TipoContratoUC'!$C$3:$C$3832,'2. UnidadCompradora'!F353,'1. TipoContratoUC'!$O$3:$O$3832)</f>
        <v>1075712671.559761</v>
      </c>
      <c r="M353" s="28">
        <f t="shared" si="60"/>
        <v>2.5342675924969874E-3</v>
      </c>
      <c r="N353" s="29">
        <f t="shared" si="66"/>
        <v>4.7522852383588684E-4</v>
      </c>
      <c r="O353" s="24">
        <f t="shared" si="67"/>
        <v>0.53032949690549624</v>
      </c>
      <c r="P353" s="20">
        <f t="shared" si="68"/>
        <v>33.402400362691395</v>
      </c>
      <c r="Q353" s="3">
        <f t="shared" si="69"/>
        <v>58</v>
      </c>
      <c r="R353" s="3">
        <f t="shared" si="70"/>
        <v>1</v>
      </c>
      <c r="S353" s="3">
        <f t="shared" si="71"/>
        <v>58</v>
      </c>
      <c r="T353" s="18"/>
    </row>
    <row r="354" spans="1:20" x14ac:dyDescent="0.25">
      <c r="A354">
        <f t="shared" si="61"/>
        <v>353</v>
      </c>
      <c r="B354" s="23" t="s">
        <v>17</v>
      </c>
      <c r="C354" s="23">
        <f t="shared" si="62"/>
        <v>69</v>
      </c>
      <c r="D354" s="23">
        <f t="shared" si="63"/>
        <v>144</v>
      </c>
      <c r="E354" s="34" t="str">
        <f t="shared" si="64"/>
        <v>69_144</v>
      </c>
      <c r="F354" s="23" t="s">
        <v>826</v>
      </c>
      <c r="G354" s="24">
        <f>AVERAGEIF('1. TipoContratoUC'!$C$3:$C$3832,'2. UnidadCompradora'!F354,'1. TipoContratoUC'!$S$3:$S$3832)</f>
        <v>49.085508937248079</v>
      </c>
      <c r="H354" s="24">
        <f>SUMPRODUCT(('1. TipoContratoUC'!$C$3:$C$3832='2. UnidadCompradora'!F354)*'1. TipoContratoUC'!$N$3:$N$3832*'1. TipoContratoUC'!$S$3:$S$3832)</f>
        <v>48.947241916289457</v>
      </c>
      <c r="I354" s="24">
        <f>SUMPRODUCT(('1. TipoContratoUC'!$C$3:$C$3832='2. UnidadCompradora'!F354)*'1. TipoContratoUC'!$P$3:$P$3832*'1. TipoContratoUC'!$S$3:$S$3832)</f>
        <v>51.948125540766085</v>
      </c>
      <c r="J354" s="24" t="e">
        <f>AVERAGEIF('1. TipoContratoUC'!$C$3:$C$3832,'2. UnidadCompradora'!F354,'1. TipoContratoUC'!#REF!)</f>
        <v>#REF!</v>
      </c>
      <c r="K354" s="24">
        <f t="shared" si="65"/>
        <v>57.604282470728627</v>
      </c>
      <c r="L354" s="25">
        <f>SUMIF('1. TipoContratoUC'!$C$3:$C$3832,'2. UnidadCompradora'!F354,'1. TipoContratoUC'!$O$3:$O$3832)</f>
        <v>838773434.75999999</v>
      </c>
      <c r="M354" s="28">
        <f t="shared" si="60"/>
        <v>1.9760633014366817E-3</v>
      </c>
      <c r="N354" s="29">
        <f t="shared" si="66"/>
        <v>3.7055346820055252E-4</v>
      </c>
      <c r="O354" s="24">
        <f t="shared" si="67"/>
        <v>0.41349940850952316</v>
      </c>
      <c r="P354" s="20">
        <f t="shared" si="68"/>
        <v>29.008890939619075</v>
      </c>
      <c r="Q354" s="3">
        <f t="shared" si="69"/>
        <v>182</v>
      </c>
      <c r="R354" s="3">
        <f t="shared" si="70"/>
        <v>1</v>
      </c>
      <c r="S354" s="3">
        <f t="shared" si="71"/>
        <v>182</v>
      </c>
      <c r="T354" s="18"/>
    </row>
    <row r="355" spans="1:20" x14ac:dyDescent="0.25">
      <c r="A355">
        <f t="shared" si="61"/>
        <v>354</v>
      </c>
      <c r="B355" s="23" t="s">
        <v>17</v>
      </c>
      <c r="C355" s="23">
        <f t="shared" si="62"/>
        <v>69</v>
      </c>
      <c r="D355" s="23">
        <f t="shared" si="63"/>
        <v>145</v>
      </c>
      <c r="E355" s="34" t="str">
        <f t="shared" si="64"/>
        <v>69_145</v>
      </c>
      <c r="F355" s="23" t="s">
        <v>2561</v>
      </c>
      <c r="G355" s="24">
        <f>AVERAGEIF('1. TipoContratoUC'!$C$3:$C$3832,'2. UnidadCompradora'!F355,'1. TipoContratoUC'!$S$3:$S$3832)</f>
        <v>26.610047164885248</v>
      </c>
      <c r="H355" s="24">
        <f>SUMPRODUCT(('1. TipoContratoUC'!$C$3:$C$3832='2. UnidadCompradora'!F355)*'1. TipoContratoUC'!$N$3:$N$3832*'1. TipoContratoUC'!$S$3:$S$3832)</f>
        <v>28.392410700737042</v>
      </c>
      <c r="I355" s="24">
        <f>SUMPRODUCT(('1. TipoContratoUC'!$C$3:$C$3832='2. UnidadCompradora'!F355)*'1. TipoContratoUC'!$P$3:$P$3832*'1. TipoContratoUC'!$S$3:$S$3832)</f>
        <v>28.986895681266638</v>
      </c>
      <c r="J355" s="24" t="e">
        <f>AVERAGEIF('1. TipoContratoUC'!$C$3:$C$3832,'2. UnidadCompradora'!F355,'1. TipoContratoUC'!#REF!)</f>
        <v>#REF!</v>
      </c>
      <c r="K355" s="24">
        <f t="shared" si="65"/>
        <v>25.855560411705557</v>
      </c>
      <c r="L355" s="25">
        <f>SUMIF('1. TipoContratoUC'!$C$3:$C$3832,'2. UnidadCompradora'!F355,'1. TipoContratoUC'!$O$3:$O$3832)</f>
        <v>5568420734.6898413</v>
      </c>
      <c r="M355" s="28">
        <f t="shared" si="60"/>
        <v>1.3118622270062892E-2</v>
      </c>
      <c r="N355" s="29">
        <f t="shared" si="66"/>
        <v>2.4600178428750472E-3</v>
      </c>
      <c r="O355" s="24">
        <f t="shared" si="67"/>
        <v>2.7455956860017796</v>
      </c>
      <c r="P355" s="20">
        <f t="shared" si="68"/>
        <v>14.300578048853669</v>
      </c>
      <c r="Q355" s="3">
        <f t="shared" si="69"/>
        <v>1231</v>
      </c>
      <c r="R355" s="3">
        <f t="shared" si="70"/>
        <v>0</v>
      </c>
      <c r="S355" s="3" t="str">
        <f t="shared" si="71"/>
        <v/>
      </c>
      <c r="T355" s="18"/>
    </row>
    <row r="356" spans="1:20" x14ac:dyDescent="0.25">
      <c r="A356">
        <f t="shared" si="61"/>
        <v>355</v>
      </c>
      <c r="B356" s="23" t="s">
        <v>17</v>
      </c>
      <c r="C356" s="23">
        <f t="shared" si="62"/>
        <v>69</v>
      </c>
      <c r="D356" s="23">
        <f t="shared" si="63"/>
        <v>146</v>
      </c>
      <c r="E356" s="34" t="str">
        <f t="shared" si="64"/>
        <v>69_146</v>
      </c>
      <c r="F356" s="23" t="s">
        <v>1813</v>
      </c>
      <c r="G356" s="24">
        <f>AVERAGEIF('1. TipoContratoUC'!$C$3:$C$3832,'2. UnidadCompradora'!F356,'1. TipoContratoUC'!$S$3:$S$3832)</f>
        <v>47.720944595950684</v>
      </c>
      <c r="H356" s="24">
        <f>SUMPRODUCT(('1. TipoContratoUC'!$C$3:$C$3832='2. UnidadCompradora'!F356)*'1. TipoContratoUC'!$N$3:$N$3832*'1. TipoContratoUC'!$S$3:$S$3832)</f>
        <v>47.400308579106181</v>
      </c>
      <c r="I356" s="24">
        <f>SUMPRODUCT(('1. TipoContratoUC'!$C$3:$C$3832='2. UnidadCompradora'!F356)*'1. TipoContratoUC'!$P$3:$P$3832*'1. TipoContratoUC'!$S$3:$S$3832)</f>
        <v>47.232498773488707</v>
      </c>
      <c r="J356" s="24" t="e">
        <f>AVERAGEIF('1. TipoContratoUC'!$C$3:$C$3832,'2. UnidadCompradora'!F356,'1. TipoContratoUC'!#REF!)</f>
        <v>#REF!</v>
      </c>
      <c r="K356" s="24">
        <f t="shared" si="65"/>
        <v>51.083938199777513</v>
      </c>
      <c r="L356" s="25">
        <f>SUMIF('1. TipoContratoUC'!$C$3:$C$3832,'2. UnidadCompradora'!F356,'1. TipoContratoUC'!$O$3:$O$3832)</f>
        <v>207399059.15678298</v>
      </c>
      <c r="M356" s="28">
        <f t="shared" si="60"/>
        <v>4.886106933864457E-4</v>
      </c>
      <c r="N356" s="29">
        <f t="shared" si="66"/>
        <v>9.1624791018885148E-5</v>
      </c>
      <c r="O356" s="24">
        <f t="shared" si="67"/>
        <v>0.10218109285623925</v>
      </c>
      <c r="P356" s="20">
        <f t="shared" si="68"/>
        <v>25.593059646316878</v>
      </c>
      <c r="Q356" s="3">
        <f t="shared" si="69"/>
        <v>369</v>
      </c>
      <c r="R356" s="3">
        <f t="shared" si="70"/>
        <v>1</v>
      </c>
      <c r="S356" s="3">
        <f t="shared" si="71"/>
        <v>369</v>
      </c>
      <c r="T356" s="18"/>
    </row>
    <row r="357" spans="1:20" x14ac:dyDescent="0.25">
      <c r="A357">
        <f t="shared" si="61"/>
        <v>356</v>
      </c>
      <c r="B357" s="23" t="s">
        <v>17</v>
      </c>
      <c r="C357" s="23">
        <f t="shared" si="62"/>
        <v>69</v>
      </c>
      <c r="D357" s="23">
        <f t="shared" si="63"/>
        <v>147</v>
      </c>
      <c r="E357" s="34" t="str">
        <f t="shared" si="64"/>
        <v>69_147</v>
      </c>
      <c r="F357" s="23" t="s">
        <v>635</v>
      </c>
      <c r="G357" s="24">
        <f>AVERAGEIF('1. TipoContratoUC'!$C$3:$C$3832,'2. UnidadCompradora'!F357,'1. TipoContratoUC'!$S$3:$S$3832)</f>
        <v>41.533788112216001</v>
      </c>
      <c r="H357" s="24">
        <f>SUMPRODUCT(('1. TipoContratoUC'!$C$3:$C$3832='2. UnidadCompradora'!F357)*'1. TipoContratoUC'!$N$3:$N$3832*'1. TipoContratoUC'!$S$3:$S$3832)</f>
        <v>41.16143902622396</v>
      </c>
      <c r="I357" s="24">
        <f>SUMPRODUCT(('1. TipoContratoUC'!$C$3:$C$3832='2. UnidadCompradora'!F357)*'1. TipoContratoUC'!$P$3:$P$3832*'1. TipoContratoUC'!$S$3:$S$3832)</f>
        <v>41.002471825578006</v>
      </c>
      <c r="J357" s="24" t="e">
        <f>AVERAGEIF('1. TipoContratoUC'!$C$3:$C$3832,'2. UnidadCompradora'!F357,'1. TipoContratoUC'!#REF!)</f>
        <v>#REF!</v>
      </c>
      <c r="K357" s="24">
        <f t="shared" si="65"/>
        <v>42.469617660339622</v>
      </c>
      <c r="L357" s="25">
        <f>SUMIF('1. TipoContratoUC'!$C$3:$C$3832,'2. UnidadCompradora'!F357,'1. TipoContratoUC'!$O$3:$O$3832)</f>
        <v>4023117645.2501202</v>
      </c>
      <c r="M357" s="28">
        <f t="shared" si="60"/>
        <v>9.4780483104067934E-3</v>
      </c>
      <c r="N357" s="29">
        <f t="shared" si="66"/>
        <v>1.777333585740984E-3</v>
      </c>
      <c r="O357" s="24">
        <f t="shared" si="67"/>
        <v>1.9836370548511828</v>
      </c>
      <c r="P357" s="20">
        <f t="shared" si="68"/>
        <v>22.226627357595401</v>
      </c>
      <c r="Q357" s="3">
        <f t="shared" si="69"/>
        <v>603</v>
      </c>
      <c r="R357" s="3">
        <f t="shared" si="70"/>
        <v>0</v>
      </c>
      <c r="S357" s="3" t="str">
        <f t="shared" si="71"/>
        <v/>
      </c>
      <c r="T357" s="18"/>
    </row>
    <row r="358" spans="1:20" x14ac:dyDescent="0.25">
      <c r="A358">
        <f t="shared" si="61"/>
        <v>357</v>
      </c>
      <c r="B358" s="23" t="s">
        <v>17</v>
      </c>
      <c r="C358" s="23">
        <f t="shared" si="62"/>
        <v>69</v>
      </c>
      <c r="D358" s="23">
        <f t="shared" si="63"/>
        <v>148</v>
      </c>
      <c r="E358" s="34" t="str">
        <f t="shared" si="64"/>
        <v>69_148</v>
      </c>
      <c r="F358" s="23" t="s">
        <v>162</v>
      </c>
      <c r="G358" s="24">
        <f>AVERAGEIF('1. TipoContratoUC'!$C$3:$C$3832,'2. UnidadCompradora'!F358,'1. TipoContratoUC'!$S$3:$S$3832)</f>
        <v>49.467720907892016</v>
      </c>
      <c r="H358" s="24">
        <f>SUMPRODUCT(('1. TipoContratoUC'!$C$3:$C$3832='2. UnidadCompradora'!F358)*'1. TipoContratoUC'!$N$3:$N$3832*'1. TipoContratoUC'!$S$3:$S$3832)</f>
        <v>49.804917127029078</v>
      </c>
      <c r="I358" s="24">
        <f>SUMPRODUCT(('1. TipoContratoUC'!$C$3:$C$3832='2. UnidadCompradora'!F358)*'1. TipoContratoUC'!$P$3:$P$3832*'1. TipoContratoUC'!$S$3:$S$3832)</f>
        <v>50.93063475531077</v>
      </c>
      <c r="J358" s="24" t="e">
        <f>AVERAGEIF('1. TipoContratoUC'!$C$3:$C$3832,'2. UnidadCompradora'!F358,'1. TipoContratoUC'!#REF!)</f>
        <v>#REF!</v>
      </c>
      <c r="K358" s="24">
        <f t="shared" si="65"/>
        <v>56.197387790317023</v>
      </c>
      <c r="L358" s="25">
        <f>SUMIF('1. TipoContratoUC'!$C$3:$C$3832,'2. UnidadCompradora'!F358,'1. TipoContratoUC'!$O$3:$O$3832)</f>
        <v>2842871856.5152102</v>
      </c>
      <c r="M358" s="28">
        <f t="shared" si="60"/>
        <v>6.6975115252121417E-3</v>
      </c>
      <c r="N358" s="29">
        <f t="shared" si="66"/>
        <v>1.2559244039278335E-3</v>
      </c>
      <c r="O358" s="24">
        <f t="shared" si="67"/>
        <v>1.4016810154493811</v>
      </c>
      <c r="P358" s="20">
        <f t="shared" si="68"/>
        <v>28.799534402883204</v>
      </c>
      <c r="Q358" s="3">
        <f t="shared" si="69"/>
        <v>190</v>
      </c>
      <c r="R358" s="3">
        <f t="shared" si="70"/>
        <v>1</v>
      </c>
      <c r="S358" s="3">
        <f t="shared" si="71"/>
        <v>190</v>
      </c>
      <c r="T358" s="18"/>
    </row>
    <row r="359" spans="1:20" x14ac:dyDescent="0.25">
      <c r="A359">
        <f t="shared" si="61"/>
        <v>358</v>
      </c>
      <c r="B359" s="23" t="s">
        <v>17</v>
      </c>
      <c r="C359" s="23">
        <f t="shared" si="62"/>
        <v>69</v>
      </c>
      <c r="D359" s="23">
        <f t="shared" si="63"/>
        <v>149</v>
      </c>
      <c r="E359" s="34" t="str">
        <f t="shared" si="64"/>
        <v>69_149</v>
      </c>
      <c r="F359" s="23" t="s">
        <v>841</v>
      </c>
      <c r="G359" s="24">
        <f>AVERAGEIF('1. TipoContratoUC'!$C$3:$C$3832,'2. UnidadCompradora'!F359,'1. TipoContratoUC'!$S$3:$S$3832)</f>
        <v>24.8700375211905</v>
      </c>
      <c r="H359" s="24">
        <f>SUMPRODUCT(('1. TipoContratoUC'!$C$3:$C$3832='2. UnidadCompradora'!F359)*'1. TipoContratoUC'!$N$3:$N$3832*'1. TipoContratoUC'!$S$3:$S$3832)</f>
        <v>24.8700375211905</v>
      </c>
      <c r="I359" s="24">
        <f>SUMPRODUCT(('1. TipoContratoUC'!$C$3:$C$3832='2. UnidadCompradora'!F359)*'1. TipoContratoUC'!$P$3:$P$3832*'1. TipoContratoUC'!$S$3:$S$3832)</f>
        <v>24.8700375211905</v>
      </c>
      <c r="J359" s="24" t="e">
        <f>AVERAGEIF('1. TipoContratoUC'!$C$3:$C$3832,'2. UnidadCompradora'!F359,'1. TipoContratoUC'!#REF!)</f>
        <v>#REF!</v>
      </c>
      <c r="K359" s="24">
        <f t="shared" si="65"/>
        <v>20.163139479531338</v>
      </c>
      <c r="L359" s="25">
        <f>SUMIF('1. TipoContratoUC'!$C$3:$C$3832,'2. UnidadCompradora'!F359,'1. TipoContratoUC'!$O$3:$O$3832)</f>
        <v>473461381.41431099</v>
      </c>
      <c r="M359" s="28">
        <f t="shared" si="60"/>
        <v>1.1154259561499318E-3</v>
      </c>
      <c r="N359" s="29">
        <f t="shared" si="66"/>
        <v>2.0916584821537338E-4</v>
      </c>
      <c r="O359" s="24">
        <f t="shared" si="67"/>
        <v>0.23337120323231958</v>
      </c>
      <c r="P359" s="20">
        <f t="shared" si="68"/>
        <v>10.198255341381829</v>
      </c>
      <c r="Q359" s="3">
        <f t="shared" si="69"/>
        <v>1428</v>
      </c>
      <c r="R359" s="3">
        <f t="shared" si="70"/>
        <v>0</v>
      </c>
      <c r="S359" s="3" t="str">
        <f t="shared" si="71"/>
        <v/>
      </c>
      <c r="T359" s="18"/>
    </row>
    <row r="360" spans="1:20" x14ac:dyDescent="0.25">
      <c r="A360">
        <f t="shared" si="61"/>
        <v>359</v>
      </c>
      <c r="B360" s="23" t="s">
        <v>17</v>
      </c>
      <c r="C360" s="23">
        <f t="shared" si="62"/>
        <v>69</v>
      </c>
      <c r="D360" s="23">
        <f t="shared" si="63"/>
        <v>150</v>
      </c>
      <c r="E360" s="34" t="str">
        <f t="shared" si="64"/>
        <v>69_150</v>
      </c>
      <c r="F360" s="23" t="s">
        <v>1960</v>
      </c>
      <c r="G360" s="24">
        <f>AVERAGEIF('1. TipoContratoUC'!$C$3:$C$3832,'2. UnidadCompradora'!F360,'1. TipoContratoUC'!$S$3:$S$3832)</f>
        <v>35.914132941802379</v>
      </c>
      <c r="H360" s="24">
        <f>SUMPRODUCT(('1. TipoContratoUC'!$C$3:$C$3832='2. UnidadCompradora'!F360)*'1. TipoContratoUC'!$N$3:$N$3832*'1. TipoContratoUC'!$S$3:$S$3832)</f>
        <v>37.014967704410331</v>
      </c>
      <c r="I360" s="24">
        <f>SUMPRODUCT(('1. TipoContratoUC'!$C$3:$C$3832='2. UnidadCompradora'!F360)*'1. TipoContratoUC'!$P$3:$P$3832*'1. TipoContratoUC'!$S$3:$S$3832)</f>
        <v>38.134506861473092</v>
      </c>
      <c r="J360" s="24" t="e">
        <f>AVERAGEIF('1. TipoContratoUC'!$C$3:$C$3832,'2. UnidadCompradora'!F360,'1. TipoContratoUC'!#REF!)</f>
        <v>#REF!</v>
      </c>
      <c r="K360" s="24">
        <f t="shared" si="65"/>
        <v>38.504053834815167</v>
      </c>
      <c r="L360" s="25">
        <f>SUMIF('1. TipoContratoUC'!$C$3:$C$3832,'2. UnidadCompradora'!F360,'1. TipoContratoUC'!$O$3:$O$3832)</f>
        <v>2515415447.5789061</v>
      </c>
      <c r="M360" s="28">
        <f t="shared" si="60"/>
        <v>5.9260581556804491E-3</v>
      </c>
      <c r="N360" s="29">
        <f t="shared" si="66"/>
        <v>1.1112606568570108E-3</v>
      </c>
      <c r="O360" s="24">
        <f t="shared" si="67"/>
        <v>1.2402186856192763</v>
      </c>
      <c r="P360" s="20">
        <f t="shared" si="68"/>
        <v>19.872136260217221</v>
      </c>
      <c r="Q360" s="3">
        <f t="shared" si="69"/>
        <v>802</v>
      </c>
      <c r="R360" s="3">
        <f t="shared" si="70"/>
        <v>0</v>
      </c>
      <c r="S360" s="3" t="str">
        <f t="shared" si="71"/>
        <v/>
      </c>
      <c r="T360" s="18"/>
    </row>
    <row r="361" spans="1:20" x14ac:dyDescent="0.25">
      <c r="A361">
        <f t="shared" si="61"/>
        <v>360</v>
      </c>
      <c r="B361" s="23" t="s">
        <v>17</v>
      </c>
      <c r="C361" s="23">
        <f t="shared" si="62"/>
        <v>69</v>
      </c>
      <c r="D361" s="23">
        <f t="shared" si="63"/>
        <v>151</v>
      </c>
      <c r="E361" s="34" t="str">
        <f t="shared" si="64"/>
        <v>69_151</v>
      </c>
      <c r="F361" s="23" t="s">
        <v>563</v>
      </c>
      <c r="G361" s="24">
        <f>AVERAGEIF('1. TipoContratoUC'!$C$3:$C$3832,'2. UnidadCompradora'!F361,'1. TipoContratoUC'!$S$3:$S$3832)</f>
        <v>32.404777971674299</v>
      </c>
      <c r="H361" s="24">
        <f>SUMPRODUCT(('1. TipoContratoUC'!$C$3:$C$3832='2. UnidadCompradora'!F361)*'1. TipoContratoUC'!$N$3:$N$3832*'1. TipoContratoUC'!$S$3:$S$3832)</f>
        <v>32.404777971674299</v>
      </c>
      <c r="I361" s="24">
        <f>SUMPRODUCT(('1. TipoContratoUC'!$C$3:$C$3832='2. UnidadCompradora'!F361)*'1. TipoContratoUC'!$P$3:$P$3832*'1. TipoContratoUC'!$S$3:$S$3832)</f>
        <v>32.404777971674299</v>
      </c>
      <c r="J361" s="24" t="e">
        <f>AVERAGEIF('1. TipoContratoUC'!$C$3:$C$3832,'2. UnidadCompradora'!F361,'1. TipoContratoUC'!#REF!)</f>
        <v>#REF!</v>
      </c>
      <c r="K361" s="24">
        <f t="shared" si="65"/>
        <v>30.58150042156597</v>
      </c>
      <c r="L361" s="25">
        <f>SUMIF('1. TipoContratoUC'!$C$3:$C$3832,'2. UnidadCompradora'!F361,'1. TipoContratoUC'!$O$3:$O$3832)</f>
        <v>1376991908.91975</v>
      </c>
      <c r="M361" s="28">
        <f t="shared" si="60"/>
        <v>3.2440502581845975E-3</v>
      </c>
      <c r="N361" s="29">
        <f t="shared" si="66"/>
        <v>6.083277156724823E-4</v>
      </c>
      <c r="O361" s="24">
        <f t="shared" si="67"/>
        <v>0.67888437708511529</v>
      </c>
      <c r="P361" s="20">
        <f t="shared" si="68"/>
        <v>15.630192399325542</v>
      </c>
      <c r="Q361" s="3">
        <f t="shared" si="69"/>
        <v>1144</v>
      </c>
      <c r="R361" s="3">
        <f t="shared" si="70"/>
        <v>0</v>
      </c>
      <c r="S361" s="3" t="str">
        <f t="shared" si="71"/>
        <v/>
      </c>
      <c r="T361" s="18"/>
    </row>
    <row r="362" spans="1:20" x14ac:dyDescent="0.25">
      <c r="A362">
        <f t="shared" si="61"/>
        <v>361</v>
      </c>
      <c r="B362" s="23" t="s">
        <v>17</v>
      </c>
      <c r="C362" s="23">
        <f t="shared" si="62"/>
        <v>69</v>
      </c>
      <c r="D362" s="23">
        <f t="shared" si="63"/>
        <v>152</v>
      </c>
      <c r="E362" s="34" t="str">
        <f t="shared" si="64"/>
        <v>69_152</v>
      </c>
      <c r="F362" s="23" t="s">
        <v>980</v>
      </c>
      <c r="G362" s="24">
        <f>AVERAGEIF('1. TipoContratoUC'!$C$3:$C$3832,'2. UnidadCompradora'!F362,'1. TipoContratoUC'!$S$3:$S$3832)</f>
        <v>44.650101820298673</v>
      </c>
      <c r="H362" s="24">
        <f>SUMPRODUCT(('1. TipoContratoUC'!$C$3:$C$3832='2. UnidadCompradora'!F362)*'1. TipoContratoUC'!$N$3:$N$3832*'1. TipoContratoUC'!$S$3:$S$3832)</f>
        <v>43.080677828983852</v>
      </c>
      <c r="I362" s="24">
        <f>SUMPRODUCT(('1. TipoContratoUC'!$C$3:$C$3832='2. UnidadCompradora'!F362)*'1. TipoContratoUC'!$P$3:$P$3832*'1. TipoContratoUC'!$S$3:$S$3832)</f>
        <v>40.092905044626363</v>
      </c>
      <c r="J362" s="24" t="e">
        <f>AVERAGEIF('1. TipoContratoUC'!$C$3:$C$3832,'2. UnidadCompradora'!F362,'1. TipoContratoUC'!#REF!)</f>
        <v>#REF!</v>
      </c>
      <c r="K362" s="24">
        <f t="shared" si="65"/>
        <v>41.211950579819238</v>
      </c>
      <c r="L362" s="25">
        <f>SUMIF('1. TipoContratoUC'!$C$3:$C$3832,'2. UnidadCompradora'!F362,'1. TipoContratoUC'!$O$3:$O$3832)</f>
        <v>1558021703.083051</v>
      </c>
      <c r="M362" s="28">
        <f t="shared" si="60"/>
        <v>3.6705376955401838E-3</v>
      </c>
      <c r="N362" s="29">
        <f t="shared" si="66"/>
        <v>6.8830308839519787E-4</v>
      </c>
      <c r="O362" s="24">
        <f t="shared" si="67"/>
        <v>0.76814661638352677</v>
      </c>
      <c r="P362" s="20">
        <f t="shared" si="68"/>
        <v>20.990048598101382</v>
      </c>
      <c r="Q362" s="3">
        <f t="shared" si="69"/>
        <v>706</v>
      </c>
      <c r="R362" s="3">
        <f t="shared" si="70"/>
        <v>0</v>
      </c>
      <c r="S362" s="3" t="str">
        <f t="shared" si="71"/>
        <v/>
      </c>
      <c r="T362" s="18"/>
    </row>
    <row r="363" spans="1:20" x14ac:dyDescent="0.25">
      <c r="A363">
        <f t="shared" si="61"/>
        <v>362</v>
      </c>
      <c r="B363" s="23" t="s">
        <v>17</v>
      </c>
      <c r="C363" s="23">
        <f t="shared" si="62"/>
        <v>69</v>
      </c>
      <c r="D363" s="23">
        <f t="shared" si="63"/>
        <v>153</v>
      </c>
      <c r="E363" s="34" t="str">
        <f t="shared" si="64"/>
        <v>69_153</v>
      </c>
      <c r="F363" s="23" t="s">
        <v>534</v>
      </c>
      <c r="G363" s="24">
        <f>AVERAGEIF('1. TipoContratoUC'!$C$3:$C$3832,'2. UnidadCompradora'!F363,'1. TipoContratoUC'!$S$3:$S$3832)</f>
        <v>34.311022992591525</v>
      </c>
      <c r="H363" s="24">
        <f>SUMPRODUCT(('1. TipoContratoUC'!$C$3:$C$3832='2. UnidadCompradora'!F363)*'1. TipoContratoUC'!$N$3:$N$3832*'1. TipoContratoUC'!$S$3:$S$3832)</f>
        <v>30.48528715206383</v>
      </c>
      <c r="I363" s="24">
        <f>SUMPRODUCT(('1. TipoContratoUC'!$C$3:$C$3832='2. UnidadCompradora'!F363)*'1. TipoContratoUC'!$P$3:$P$3832*'1. TipoContratoUC'!$S$3:$S$3832)</f>
        <v>29.271586055750266</v>
      </c>
      <c r="J363" s="24" t="e">
        <f>AVERAGEIF('1. TipoContratoUC'!$C$3:$C$3832,'2. UnidadCompradora'!F363,'1. TipoContratoUC'!#REF!)</f>
        <v>#REF!</v>
      </c>
      <c r="K363" s="24">
        <f t="shared" si="65"/>
        <v>26.249204638415851</v>
      </c>
      <c r="L363" s="25">
        <f>SUMIF('1. TipoContratoUC'!$C$3:$C$3832,'2. UnidadCompradora'!F363,'1. TipoContratoUC'!$O$3:$O$3832)</f>
        <v>735909431.63297105</v>
      </c>
      <c r="M363" s="28">
        <f t="shared" si="60"/>
        <v>1.7337263684884525E-3</v>
      </c>
      <c r="N363" s="29">
        <f t="shared" si="66"/>
        <v>3.2511019170644248E-4</v>
      </c>
      <c r="O363" s="24">
        <f t="shared" si="67"/>
        <v>0.36277918698601663</v>
      </c>
      <c r="P363" s="20">
        <f t="shared" si="68"/>
        <v>13.305991912700934</v>
      </c>
      <c r="Q363" s="3">
        <f t="shared" si="69"/>
        <v>1287</v>
      </c>
      <c r="R363" s="3">
        <f t="shared" si="70"/>
        <v>0</v>
      </c>
      <c r="S363" s="3" t="str">
        <f t="shared" si="71"/>
        <v/>
      </c>
      <c r="T363" s="18"/>
    </row>
    <row r="364" spans="1:20" x14ac:dyDescent="0.25">
      <c r="A364">
        <f t="shared" si="61"/>
        <v>363</v>
      </c>
      <c r="B364" s="23" t="s">
        <v>17</v>
      </c>
      <c r="C364" s="23">
        <f t="shared" si="62"/>
        <v>69</v>
      </c>
      <c r="D364" s="23">
        <f t="shared" si="63"/>
        <v>154</v>
      </c>
      <c r="E364" s="34" t="str">
        <f t="shared" si="64"/>
        <v>69_154</v>
      </c>
      <c r="F364" s="23" t="s">
        <v>675</v>
      </c>
      <c r="G364" s="24">
        <f>AVERAGEIF('1. TipoContratoUC'!$C$3:$C$3832,'2. UnidadCompradora'!F364,'1. TipoContratoUC'!$S$3:$S$3832)</f>
        <v>39.662143081796131</v>
      </c>
      <c r="H364" s="24">
        <f>SUMPRODUCT(('1. TipoContratoUC'!$C$3:$C$3832='2. UnidadCompradora'!F364)*'1. TipoContratoUC'!$N$3:$N$3832*'1. TipoContratoUC'!$S$3:$S$3832)</f>
        <v>39.496884833539376</v>
      </c>
      <c r="I364" s="24">
        <f>SUMPRODUCT(('1. TipoContratoUC'!$C$3:$C$3832='2. UnidadCompradora'!F364)*'1. TipoContratoUC'!$P$3:$P$3832*'1. TipoContratoUC'!$S$3:$S$3832)</f>
        <v>39.236379339255208</v>
      </c>
      <c r="J364" s="24" t="e">
        <f>AVERAGEIF('1. TipoContratoUC'!$C$3:$C$3832,'2. UnidadCompradora'!F364,'1. TipoContratoUC'!#REF!)</f>
        <v>#REF!</v>
      </c>
      <c r="K364" s="24">
        <f t="shared" si="65"/>
        <v>40.027623924729944</v>
      </c>
      <c r="L364" s="25">
        <f>SUMIF('1. TipoContratoUC'!$C$3:$C$3832,'2. UnidadCompradora'!F364,'1. TipoContratoUC'!$O$3:$O$3832)</f>
        <v>1481939036.5843101</v>
      </c>
      <c r="M364" s="28">
        <f t="shared" si="60"/>
        <v>3.4912948166969521E-3</v>
      </c>
      <c r="N364" s="29">
        <f t="shared" si="66"/>
        <v>6.5469127527295558E-4</v>
      </c>
      <c r="O364" s="24">
        <f t="shared" si="67"/>
        <v>0.73063174644258422</v>
      </c>
      <c r="P364" s="20">
        <f t="shared" si="68"/>
        <v>20.379127835586264</v>
      </c>
      <c r="Q364" s="3">
        <f t="shared" si="69"/>
        <v>756</v>
      </c>
      <c r="R364" s="3">
        <f t="shared" si="70"/>
        <v>0</v>
      </c>
      <c r="S364" s="3" t="str">
        <f t="shared" si="71"/>
        <v/>
      </c>
      <c r="T364" s="18"/>
    </row>
    <row r="365" spans="1:20" x14ac:dyDescent="0.25">
      <c r="A365">
        <f t="shared" si="61"/>
        <v>364</v>
      </c>
      <c r="B365" s="23" t="s">
        <v>17</v>
      </c>
      <c r="C365" s="23">
        <f t="shared" si="62"/>
        <v>69</v>
      </c>
      <c r="D365" s="23">
        <f t="shared" si="63"/>
        <v>155</v>
      </c>
      <c r="E365" s="34" t="str">
        <f t="shared" si="64"/>
        <v>69_155</v>
      </c>
      <c r="F365" s="23" t="s">
        <v>1651</v>
      </c>
      <c r="G365" s="24">
        <f>AVERAGEIF('1. TipoContratoUC'!$C$3:$C$3832,'2. UnidadCompradora'!F365,'1. TipoContratoUC'!$S$3:$S$3832)</f>
        <v>39.269471718810358</v>
      </c>
      <c r="H365" s="24">
        <f>SUMPRODUCT(('1. TipoContratoUC'!$C$3:$C$3832='2. UnidadCompradora'!F365)*'1. TipoContratoUC'!$N$3:$N$3832*'1. TipoContratoUC'!$S$3:$S$3832)</f>
        <v>41.82496732306749</v>
      </c>
      <c r="I365" s="24">
        <f>SUMPRODUCT(('1. TipoContratoUC'!$C$3:$C$3832='2. UnidadCompradora'!F365)*'1. TipoContratoUC'!$P$3:$P$3832*'1. TipoContratoUC'!$S$3:$S$3832)</f>
        <v>45.131534724673102</v>
      </c>
      <c r="J365" s="24" t="e">
        <f>AVERAGEIF('1. TipoContratoUC'!$C$3:$C$3832,'2. UnidadCompradora'!F365,'1. TipoContratoUC'!#REF!)</f>
        <v>#REF!</v>
      </c>
      <c r="K365" s="24">
        <f t="shared" si="65"/>
        <v>48.178914207160226</v>
      </c>
      <c r="L365" s="25">
        <f>SUMIF('1. TipoContratoUC'!$C$3:$C$3832,'2. UnidadCompradora'!F365,'1. TipoContratoUC'!$O$3:$O$3832)</f>
        <v>142707213.05000001</v>
      </c>
      <c r="M365" s="28">
        <f t="shared" si="60"/>
        <v>3.3620340710849972E-4</v>
      </c>
      <c r="N365" s="29">
        <f t="shared" si="66"/>
        <v>6.3045216433259488E-5</v>
      </c>
      <c r="O365" s="24">
        <f t="shared" si="67"/>
        <v>7.0282812937572076E-2</v>
      </c>
      <c r="P365" s="20">
        <f t="shared" si="68"/>
        <v>24.124598510048898</v>
      </c>
      <c r="Q365" s="3">
        <f t="shared" si="69"/>
        <v>468</v>
      </c>
      <c r="R365" s="3">
        <f t="shared" si="70"/>
        <v>1</v>
      </c>
      <c r="S365" s="3">
        <f t="shared" si="71"/>
        <v>468</v>
      </c>
      <c r="T365" s="18"/>
    </row>
    <row r="366" spans="1:20" x14ac:dyDescent="0.25">
      <c r="A366">
        <f t="shared" si="61"/>
        <v>365</v>
      </c>
      <c r="B366" s="23" t="s">
        <v>17</v>
      </c>
      <c r="C366" s="23">
        <f t="shared" si="62"/>
        <v>69</v>
      </c>
      <c r="D366" s="23">
        <f t="shared" si="63"/>
        <v>156</v>
      </c>
      <c r="E366" s="34" t="str">
        <f t="shared" si="64"/>
        <v>69_156</v>
      </c>
      <c r="F366" s="23" t="s">
        <v>1508</v>
      </c>
      <c r="G366" s="24">
        <f>AVERAGEIF('1. TipoContratoUC'!$C$3:$C$3832,'2. UnidadCompradora'!F366,'1. TipoContratoUC'!$S$3:$S$3832)</f>
        <v>39.964396530806376</v>
      </c>
      <c r="H366" s="24">
        <f>SUMPRODUCT(('1. TipoContratoUC'!$C$3:$C$3832='2. UnidadCompradora'!F366)*'1. TipoContratoUC'!$N$3:$N$3832*'1. TipoContratoUC'!$S$3:$S$3832)</f>
        <v>41.123290691524588</v>
      </c>
      <c r="I366" s="24">
        <f>SUMPRODUCT(('1. TipoContratoUC'!$C$3:$C$3832='2. UnidadCompradora'!F366)*'1. TipoContratoUC'!$P$3:$P$3832*'1. TipoContratoUC'!$S$3:$S$3832)</f>
        <v>39.792572570657136</v>
      </c>
      <c r="J366" s="24" t="e">
        <f>AVERAGEIF('1. TipoContratoUC'!$C$3:$C$3832,'2. UnidadCompradora'!F366,'1. TipoContratoUC'!#REF!)</f>
        <v>#REF!</v>
      </c>
      <c r="K366" s="24">
        <f t="shared" si="65"/>
        <v>40.796677865783721</v>
      </c>
      <c r="L366" s="25">
        <f>SUMIF('1. TipoContratoUC'!$C$3:$C$3832,'2. UnidadCompradora'!F366,'1. TipoContratoUC'!$O$3:$O$3832)</f>
        <v>631560046.36426401</v>
      </c>
      <c r="M366" s="28">
        <f t="shared" si="60"/>
        <v>1.4878900291246883E-3</v>
      </c>
      <c r="N366" s="29">
        <f t="shared" si="66"/>
        <v>2.7901070284151567E-4</v>
      </c>
      <c r="O366" s="24">
        <f t="shared" si="67"/>
        <v>0.31132655267491971</v>
      </c>
      <c r="P366" s="20">
        <f t="shared" si="68"/>
        <v>20.554002209229321</v>
      </c>
      <c r="Q366" s="3">
        <f t="shared" si="69"/>
        <v>744</v>
      </c>
      <c r="R366" s="3">
        <f t="shared" si="70"/>
        <v>0</v>
      </c>
      <c r="S366" s="3" t="str">
        <f t="shared" si="71"/>
        <v/>
      </c>
      <c r="T366" s="18"/>
    </row>
    <row r="367" spans="1:20" x14ac:dyDescent="0.25">
      <c r="A367">
        <f t="shared" si="61"/>
        <v>366</v>
      </c>
      <c r="B367" s="23" t="s">
        <v>17</v>
      </c>
      <c r="C367" s="23">
        <f t="shared" si="62"/>
        <v>69</v>
      </c>
      <c r="D367" s="23">
        <f t="shared" si="63"/>
        <v>157</v>
      </c>
      <c r="E367" s="34" t="str">
        <f t="shared" si="64"/>
        <v>69_157</v>
      </c>
      <c r="F367" s="23" t="s">
        <v>762</v>
      </c>
      <c r="G367" s="24">
        <f>AVERAGEIF('1. TipoContratoUC'!$C$3:$C$3832,'2. UnidadCompradora'!F367,'1. TipoContratoUC'!$S$3:$S$3832)</f>
        <v>47.824155706500619</v>
      </c>
      <c r="H367" s="24">
        <f>SUMPRODUCT(('1. TipoContratoUC'!$C$3:$C$3832='2. UnidadCompradora'!F367)*'1. TipoContratoUC'!$N$3:$N$3832*'1. TipoContratoUC'!$S$3:$S$3832)</f>
        <v>47.101985309534683</v>
      </c>
      <c r="I367" s="24">
        <f>SUMPRODUCT(('1. TipoContratoUC'!$C$3:$C$3832='2. UnidadCompradora'!F367)*'1. TipoContratoUC'!$P$3:$P$3832*'1. TipoContratoUC'!$S$3:$S$3832)</f>
        <v>47.08855220217071</v>
      </c>
      <c r="J367" s="24" t="e">
        <f>AVERAGEIF('1. TipoContratoUC'!$C$3:$C$3832,'2. UnidadCompradora'!F367,'1. TipoContratoUC'!#REF!)</f>
        <v>#REF!</v>
      </c>
      <c r="K367" s="24">
        <f t="shared" si="65"/>
        <v>50.884901836651963</v>
      </c>
      <c r="L367" s="25">
        <f>SUMIF('1. TipoContratoUC'!$C$3:$C$3832,'2. UnidadCompradora'!F367,'1. TipoContratoUC'!$O$3:$O$3832)</f>
        <v>5631895835.3424282</v>
      </c>
      <c r="M367" s="28">
        <f t="shared" si="60"/>
        <v>1.3268163030125789E-2</v>
      </c>
      <c r="N367" s="29">
        <f t="shared" si="66"/>
        <v>2.4880598834505518E-3</v>
      </c>
      <c r="O367" s="24">
        <f t="shared" si="67"/>
        <v>2.7768940126122099</v>
      </c>
      <c r="P367" s="20">
        <f t="shared" si="68"/>
        <v>26.830897924632087</v>
      </c>
      <c r="Q367" s="3">
        <f t="shared" si="69"/>
        <v>288</v>
      </c>
      <c r="R367" s="3">
        <f t="shared" si="70"/>
        <v>1</v>
      </c>
      <c r="S367" s="3">
        <f t="shared" si="71"/>
        <v>288</v>
      </c>
      <c r="T367" s="18"/>
    </row>
    <row r="368" spans="1:20" x14ac:dyDescent="0.25">
      <c r="A368">
        <f t="shared" si="61"/>
        <v>367</v>
      </c>
      <c r="B368" s="23" t="s">
        <v>17</v>
      </c>
      <c r="C368" s="23">
        <f t="shared" si="62"/>
        <v>69</v>
      </c>
      <c r="D368" s="23">
        <f t="shared" si="63"/>
        <v>158</v>
      </c>
      <c r="E368" s="34" t="str">
        <f t="shared" si="64"/>
        <v>69_158</v>
      </c>
      <c r="F368" s="23" t="s">
        <v>2533</v>
      </c>
      <c r="G368" s="24">
        <f>AVERAGEIF('1. TipoContratoUC'!$C$3:$C$3832,'2. UnidadCompradora'!F368,'1. TipoContratoUC'!$S$3:$S$3832)</f>
        <v>35.217998309429184</v>
      </c>
      <c r="H368" s="24">
        <f>SUMPRODUCT(('1. TipoContratoUC'!$C$3:$C$3832='2. UnidadCompradora'!F368)*'1. TipoContratoUC'!$N$3:$N$3832*'1. TipoContratoUC'!$S$3:$S$3832)</f>
        <v>35.732687129375883</v>
      </c>
      <c r="I368" s="24">
        <f>SUMPRODUCT(('1. TipoContratoUC'!$C$3:$C$3832='2. UnidadCompradora'!F368)*'1. TipoContratoUC'!$P$3:$P$3832*'1. TipoContratoUC'!$S$3:$S$3832)</f>
        <v>35.860330021030748</v>
      </c>
      <c r="J368" s="24" t="e">
        <f>AVERAGEIF('1. TipoContratoUC'!$C$3:$C$3832,'2. UnidadCompradora'!F368,'1. TipoContratoUC'!#REF!)</f>
        <v>#REF!</v>
      </c>
      <c r="K368" s="24">
        <f t="shared" si="65"/>
        <v>35.359526783691202</v>
      </c>
      <c r="L368" s="25">
        <f>SUMIF('1. TipoContratoUC'!$C$3:$C$3832,'2. UnidadCompradora'!F368,'1. TipoContratoUC'!$O$3:$O$3832)</f>
        <v>149198618.549999</v>
      </c>
      <c r="M368" s="28">
        <f t="shared" si="60"/>
        <v>3.5149648584908072E-4</v>
      </c>
      <c r="N368" s="29">
        <f t="shared" si="66"/>
        <v>6.5912990640020131E-5</v>
      </c>
      <c r="O368" s="24">
        <f t="shared" si="67"/>
        <v>7.3483597613939994E-2</v>
      </c>
      <c r="P368" s="20">
        <f t="shared" si="68"/>
        <v>17.716505190652569</v>
      </c>
      <c r="Q368" s="3">
        <f t="shared" si="69"/>
        <v>991</v>
      </c>
      <c r="R368" s="3">
        <f t="shared" si="70"/>
        <v>0</v>
      </c>
      <c r="S368" s="3" t="str">
        <f t="shared" si="71"/>
        <v/>
      </c>
      <c r="T368" s="18"/>
    </row>
    <row r="369" spans="1:20" x14ac:dyDescent="0.25">
      <c r="A369">
        <f t="shared" si="61"/>
        <v>368</v>
      </c>
      <c r="B369" s="23" t="s">
        <v>17</v>
      </c>
      <c r="C369" s="23">
        <f t="shared" si="62"/>
        <v>69</v>
      </c>
      <c r="D369" s="23">
        <f t="shared" si="63"/>
        <v>159</v>
      </c>
      <c r="E369" s="34" t="str">
        <f t="shared" si="64"/>
        <v>69_159</v>
      </c>
      <c r="F369" s="23" t="s">
        <v>1190</v>
      </c>
      <c r="G369" s="24">
        <f>AVERAGEIF('1. TipoContratoUC'!$C$3:$C$3832,'2. UnidadCompradora'!F369,'1. TipoContratoUC'!$S$3:$S$3832)</f>
        <v>31.594006549397228</v>
      </c>
      <c r="H369" s="24">
        <f>SUMPRODUCT(('1. TipoContratoUC'!$C$3:$C$3832='2. UnidadCompradora'!F369)*'1. TipoContratoUC'!$N$3:$N$3832*'1. TipoContratoUC'!$S$3:$S$3832)</f>
        <v>38.826906086782373</v>
      </c>
      <c r="I369" s="24">
        <f>SUMPRODUCT(('1. TipoContratoUC'!$C$3:$C$3832='2. UnidadCompradora'!F369)*'1. TipoContratoUC'!$P$3:$P$3832*'1. TipoContratoUC'!$S$3:$S$3832)</f>
        <v>39.614092587964223</v>
      </c>
      <c r="J369" s="24" t="e">
        <f>AVERAGEIF('1. TipoContratoUC'!$C$3:$C$3832,'2. UnidadCompradora'!F369,'1. TipoContratoUC'!#REF!)</f>
        <v>#REF!</v>
      </c>
      <c r="K369" s="24">
        <f t="shared" si="65"/>
        <v>40.549891809536291</v>
      </c>
      <c r="L369" s="25">
        <f>SUMIF('1. TipoContratoUC'!$C$3:$C$3832,'2. UnidadCompradora'!F369,'1. TipoContratoUC'!$O$3:$O$3832)</f>
        <v>1421606680.4498374</v>
      </c>
      <c r="M369" s="28">
        <f t="shared" si="60"/>
        <v>3.3491580370782073E-3</v>
      </c>
      <c r="N369" s="29">
        <f t="shared" si="66"/>
        <v>6.2803763689594074E-4</v>
      </c>
      <c r="O369" s="24">
        <f t="shared" si="67"/>
        <v>0.70088304548646263</v>
      </c>
      <c r="P369" s="20">
        <f t="shared" si="68"/>
        <v>20.625387427511377</v>
      </c>
      <c r="Q369" s="3">
        <f t="shared" si="69"/>
        <v>739</v>
      </c>
      <c r="R369" s="3">
        <f t="shared" si="70"/>
        <v>0</v>
      </c>
      <c r="S369" s="3" t="str">
        <f t="shared" si="71"/>
        <v/>
      </c>
      <c r="T369" s="18"/>
    </row>
    <row r="370" spans="1:20" x14ac:dyDescent="0.25">
      <c r="A370">
        <f t="shared" si="61"/>
        <v>369</v>
      </c>
      <c r="B370" s="23" t="s">
        <v>17</v>
      </c>
      <c r="C370" s="23">
        <f t="shared" si="62"/>
        <v>69</v>
      </c>
      <c r="D370" s="23">
        <f t="shared" si="63"/>
        <v>160</v>
      </c>
      <c r="E370" s="34" t="str">
        <f t="shared" si="64"/>
        <v>69_160</v>
      </c>
      <c r="F370" s="23" t="s">
        <v>1617</v>
      </c>
      <c r="G370" s="24">
        <f>AVERAGEIF('1. TipoContratoUC'!$C$3:$C$3832,'2. UnidadCompradora'!F370,'1. TipoContratoUC'!$S$3:$S$3832)</f>
        <v>29.087494704077372</v>
      </c>
      <c r="H370" s="24">
        <f>SUMPRODUCT(('1. TipoContratoUC'!$C$3:$C$3832='2. UnidadCompradora'!F370)*'1. TipoContratoUC'!$N$3:$N$3832*'1. TipoContratoUC'!$S$3:$S$3832)</f>
        <v>35.8776751941881</v>
      </c>
      <c r="I370" s="24">
        <f>SUMPRODUCT(('1. TipoContratoUC'!$C$3:$C$3832='2. UnidadCompradora'!F370)*'1. TipoContratoUC'!$P$3:$P$3832*'1. TipoContratoUC'!$S$3:$S$3832)</f>
        <v>26.136914364694348</v>
      </c>
      <c r="J370" s="24" t="e">
        <f>AVERAGEIF('1. TipoContratoUC'!$C$3:$C$3832,'2. UnidadCompradora'!F370,'1. TipoContratoUC'!#REF!)</f>
        <v>#REF!</v>
      </c>
      <c r="K370" s="24">
        <f t="shared" si="65"/>
        <v>21.914862755398275</v>
      </c>
      <c r="L370" s="25">
        <f>SUMIF('1. TipoContratoUC'!$C$3:$C$3832,'2. UnidadCompradora'!F370,'1. TipoContratoUC'!$O$3:$O$3832)</f>
        <v>443875900.85599989</v>
      </c>
      <c r="M370" s="28">
        <f t="shared" si="60"/>
        <v>1.0457256295016812E-3</v>
      </c>
      <c r="N370" s="29">
        <f t="shared" si="66"/>
        <v>1.9609556966941651E-4</v>
      </c>
      <c r="O370" s="24">
        <f t="shared" si="67"/>
        <v>0.21878318330134497</v>
      </c>
      <c r="P370" s="20">
        <f t="shared" si="68"/>
        <v>11.066822969349809</v>
      </c>
      <c r="Q370" s="3">
        <f t="shared" si="69"/>
        <v>1389</v>
      </c>
      <c r="R370" s="3">
        <f t="shared" si="70"/>
        <v>0</v>
      </c>
      <c r="S370" s="3" t="str">
        <f t="shared" si="71"/>
        <v/>
      </c>
      <c r="T370" s="18"/>
    </row>
    <row r="371" spans="1:20" x14ac:dyDescent="0.25">
      <c r="A371">
        <f t="shared" si="61"/>
        <v>370</v>
      </c>
      <c r="B371" s="23" t="s">
        <v>17</v>
      </c>
      <c r="C371" s="23">
        <f t="shared" si="62"/>
        <v>69</v>
      </c>
      <c r="D371" s="23">
        <f t="shared" si="63"/>
        <v>161</v>
      </c>
      <c r="E371" s="34" t="str">
        <f t="shared" si="64"/>
        <v>69_161</v>
      </c>
      <c r="F371" s="23" t="s">
        <v>436</v>
      </c>
      <c r="G371" s="24">
        <f>AVERAGEIF('1. TipoContratoUC'!$C$3:$C$3832,'2. UnidadCompradora'!F371,'1. TipoContratoUC'!$S$3:$S$3832)</f>
        <v>39.69679990838609</v>
      </c>
      <c r="H371" s="24">
        <f>SUMPRODUCT(('1. TipoContratoUC'!$C$3:$C$3832='2. UnidadCompradora'!F371)*'1. TipoContratoUC'!$N$3:$N$3832*'1. TipoContratoUC'!$S$3:$S$3832)</f>
        <v>37.032574170721546</v>
      </c>
      <c r="I371" s="24">
        <f>SUMPRODUCT(('1. TipoContratoUC'!$C$3:$C$3832='2. UnidadCompradora'!F371)*'1. TipoContratoUC'!$P$3:$P$3832*'1. TipoContratoUC'!$S$3:$S$3832)</f>
        <v>35.961244264634914</v>
      </c>
      <c r="J371" s="24" t="e">
        <f>AVERAGEIF('1. TipoContratoUC'!$C$3:$C$3832,'2. UnidadCompradora'!F371,'1. TipoContratoUC'!#REF!)</f>
        <v>#REF!</v>
      </c>
      <c r="K371" s="24">
        <f t="shared" si="65"/>
        <v>35.499061917113501</v>
      </c>
      <c r="L371" s="25">
        <f>SUMIF('1. TipoContratoUC'!$C$3:$C$3832,'2. UnidadCompradora'!F371,'1. TipoContratoUC'!$O$3:$O$3832)</f>
        <v>617083951.7749579</v>
      </c>
      <c r="M371" s="28">
        <f t="shared" si="60"/>
        <v>1.4537858502360961E-3</v>
      </c>
      <c r="N371" s="29">
        <f t="shared" si="66"/>
        <v>2.7261545135432293E-4</v>
      </c>
      <c r="O371" s="24">
        <f t="shared" si="67"/>
        <v>0.30418867448581088</v>
      </c>
      <c r="P371" s="20">
        <f t="shared" si="68"/>
        <v>17.901625295799654</v>
      </c>
      <c r="Q371" s="3">
        <f t="shared" si="69"/>
        <v>970</v>
      </c>
      <c r="R371" s="3">
        <f t="shared" si="70"/>
        <v>0</v>
      </c>
      <c r="S371" s="3" t="str">
        <f t="shared" si="71"/>
        <v/>
      </c>
      <c r="T371" s="18"/>
    </row>
    <row r="372" spans="1:20" x14ac:dyDescent="0.25">
      <c r="A372">
        <f t="shared" si="61"/>
        <v>371</v>
      </c>
      <c r="B372" s="23" t="s">
        <v>17</v>
      </c>
      <c r="C372" s="23">
        <f t="shared" si="62"/>
        <v>69</v>
      </c>
      <c r="D372" s="23">
        <f t="shared" si="63"/>
        <v>162</v>
      </c>
      <c r="E372" s="34" t="str">
        <f t="shared" si="64"/>
        <v>69_162</v>
      </c>
      <c r="F372" s="23" t="s">
        <v>2527</v>
      </c>
      <c r="G372" s="24">
        <f>AVERAGEIF('1. TipoContratoUC'!$C$3:$C$3832,'2. UnidadCompradora'!F372,'1. TipoContratoUC'!$S$3:$S$3832)</f>
        <v>18.004565689050633</v>
      </c>
      <c r="H372" s="24">
        <f>SUMPRODUCT(('1. TipoContratoUC'!$C$3:$C$3832='2. UnidadCompradora'!F372)*'1. TipoContratoUC'!$N$3:$N$3832*'1. TipoContratoUC'!$S$3:$S$3832)</f>
        <v>18.004565689050633</v>
      </c>
      <c r="I372" s="24">
        <f>SUMPRODUCT(('1. TipoContratoUC'!$C$3:$C$3832='2. UnidadCompradora'!F372)*'1. TipoContratoUC'!$P$3:$P$3832*'1. TipoContratoUC'!$S$3:$S$3832)</f>
        <v>18.004565689050633</v>
      </c>
      <c r="J372" s="24" t="e">
        <f>AVERAGEIF('1. TipoContratoUC'!$C$3:$C$3832,'2. UnidadCompradora'!F372,'1. TipoContratoUC'!#REF!)</f>
        <v>#REF!</v>
      </c>
      <c r="K372" s="24">
        <f t="shared" si="65"/>
        <v>10.670182946435062</v>
      </c>
      <c r="L372" s="25">
        <f>SUMIF('1. TipoContratoUC'!$C$3:$C$3832,'2. UnidadCompradora'!F372,'1. TipoContratoUC'!$O$3:$O$3832)</f>
        <v>62316263.109999903</v>
      </c>
      <c r="M372" s="28">
        <f t="shared" si="60"/>
        <v>1.4681065888737626E-4</v>
      </c>
      <c r="N372" s="29">
        <f t="shared" si="66"/>
        <v>2.7530089132252783E-5</v>
      </c>
      <c r="O372" s="24">
        <f t="shared" si="67"/>
        <v>3.0643612969760176E-2</v>
      </c>
      <c r="P372" s="20">
        <f t="shared" si="68"/>
        <v>5.3504132797024111</v>
      </c>
      <c r="Q372" s="3">
        <f t="shared" si="69"/>
        <v>1513</v>
      </c>
      <c r="R372" s="3">
        <f t="shared" si="70"/>
        <v>0</v>
      </c>
      <c r="S372" s="3" t="str">
        <f t="shared" si="71"/>
        <v/>
      </c>
      <c r="T372" s="18"/>
    </row>
    <row r="373" spans="1:20" x14ac:dyDescent="0.25">
      <c r="A373">
        <f t="shared" si="61"/>
        <v>372</v>
      </c>
      <c r="B373" s="23" t="s">
        <v>17</v>
      </c>
      <c r="C373" s="23">
        <f t="shared" si="62"/>
        <v>69</v>
      </c>
      <c r="D373" s="23">
        <f t="shared" si="63"/>
        <v>163</v>
      </c>
      <c r="E373" s="34" t="str">
        <f t="shared" si="64"/>
        <v>69_163</v>
      </c>
      <c r="F373" s="23" t="s">
        <v>784</v>
      </c>
      <c r="G373" s="24">
        <f>AVERAGEIF('1. TipoContratoUC'!$C$3:$C$3832,'2. UnidadCompradora'!F373,'1. TipoContratoUC'!$S$3:$S$3832)</f>
        <v>36.058949078244545</v>
      </c>
      <c r="H373" s="24">
        <f>SUMPRODUCT(('1. TipoContratoUC'!$C$3:$C$3832='2. UnidadCompradora'!F373)*'1. TipoContratoUC'!$N$3:$N$3832*'1. TipoContratoUC'!$S$3:$S$3832)</f>
        <v>35.950971899755508</v>
      </c>
      <c r="I373" s="24">
        <f>SUMPRODUCT(('1. TipoContratoUC'!$C$3:$C$3832='2. UnidadCompradora'!F373)*'1. TipoContratoUC'!$P$3:$P$3832*'1. TipoContratoUC'!$S$3:$S$3832)</f>
        <v>35.274155328352165</v>
      </c>
      <c r="J373" s="24" t="e">
        <f>AVERAGEIF('1. TipoContratoUC'!$C$3:$C$3832,'2. UnidadCompradora'!F373,'1. TipoContratoUC'!#REF!)</f>
        <v>#REF!</v>
      </c>
      <c r="K373" s="24">
        <f t="shared" si="65"/>
        <v>34.549017176420051</v>
      </c>
      <c r="L373" s="25">
        <f>SUMIF('1. TipoContratoUC'!$C$3:$C$3832,'2. UnidadCompradora'!F373,'1. TipoContratoUC'!$O$3:$O$3832)</f>
        <v>1857484194.0099549</v>
      </c>
      <c r="M373" s="28">
        <f t="shared" si="60"/>
        <v>4.376040294876548E-3</v>
      </c>
      <c r="N373" s="29">
        <f t="shared" si="66"/>
        <v>8.2059967768893479E-4</v>
      </c>
      <c r="O373" s="24">
        <f t="shared" si="67"/>
        <v>0.91580569454556038</v>
      </c>
      <c r="P373" s="20">
        <f t="shared" si="68"/>
        <v>17.732411435482806</v>
      </c>
      <c r="Q373" s="3">
        <f t="shared" si="69"/>
        <v>989</v>
      </c>
      <c r="R373" s="3">
        <f t="shared" si="70"/>
        <v>0</v>
      </c>
      <c r="S373" s="3" t="str">
        <f t="shared" si="71"/>
        <v/>
      </c>
      <c r="T373" s="18"/>
    </row>
    <row r="374" spans="1:20" x14ac:dyDescent="0.25">
      <c r="A374">
        <f t="shared" si="61"/>
        <v>373</v>
      </c>
      <c r="B374" s="23" t="s">
        <v>17</v>
      </c>
      <c r="C374" s="23">
        <f t="shared" si="62"/>
        <v>69</v>
      </c>
      <c r="D374" s="23">
        <f t="shared" si="63"/>
        <v>164</v>
      </c>
      <c r="E374" s="34" t="str">
        <f t="shared" si="64"/>
        <v>69_164</v>
      </c>
      <c r="F374" s="23" t="s">
        <v>892</v>
      </c>
      <c r="G374" s="24">
        <f>AVERAGEIF('1. TipoContratoUC'!$C$3:$C$3832,'2. UnidadCompradora'!F374,'1. TipoContratoUC'!$S$3:$S$3832)</f>
        <v>28.144064509497543</v>
      </c>
      <c r="H374" s="24">
        <f>SUMPRODUCT(('1. TipoContratoUC'!$C$3:$C$3832='2. UnidadCompradora'!F374)*'1. TipoContratoUC'!$N$3:$N$3832*'1. TipoContratoUC'!$S$3:$S$3832)</f>
        <v>30.929886545642216</v>
      </c>
      <c r="I374" s="24">
        <f>SUMPRODUCT(('1. TipoContratoUC'!$C$3:$C$3832='2. UnidadCompradora'!F374)*'1. TipoContratoUC'!$P$3:$P$3832*'1. TipoContratoUC'!$S$3:$S$3832)</f>
        <v>30.529325678633082</v>
      </c>
      <c r="J374" s="24" t="e">
        <f>AVERAGEIF('1. TipoContratoUC'!$C$3:$C$3832,'2. UnidadCompradora'!F374,'1. TipoContratoUC'!#REF!)</f>
        <v>#REF!</v>
      </c>
      <c r="K374" s="24">
        <f t="shared" si="65"/>
        <v>27.988293787989722</v>
      </c>
      <c r="L374" s="25">
        <f>SUMIF('1. TipoContratoUC'!$C$3:$C$3832,'2. UnidadCompradora'!F374,'1. TipoContratoUC'!$O$3:$O$3832)</f>
        <v>964198122.31075001</v>
      </c>
      <c r="M374" s="28">
        <f t="shared" si="60"/>
        <v>2.2715508692256118E-3</v>
      </c>
      <c r="N374" s="29">
        <f t="shared" si="66"/>
        <v>4.2596360763015844E-4</v>
      </c>
      <c r="O374" s="24">
        <f t="shared" si="67"/>
        <v>0.47534386083201924</v>
      </c>
      <c r="P374" s="20">
        <f t="shared" si="68"/>
        <v>14.231818824410871</v>
      </c>
      <c r="Q374" s="3">
        <f t="shared" si="69"/>
        <v>1233</v>
      </c>
      <c r="R374" s="3">
        <f t="shared" si="70"/>
        <v>0</v>
      </c>
      <c r="S374" s="3" t="str">
        <f t="shared" si="71"/>
        <v/>
      </c>
      <c r="T374" s="18"/>
    </row>
    <row r="375" spans="1:20" x14ac:dyDescent="0.25">
      <c r="A375">
        <f t="shared" si="61"/>
        <v>374</v>
      </c>
      <c r="B375" s="23" t="s">
        <v>17</v>
      </c>
      <c r="C375" s="23">
        <f t="shared" si="62"/>
        <v>69</v>
      </c>
      <c r="D375" s="23">
        <f t="shared" si="63"/>
        <v>165</v>
      </c>
      <c r="E375" s="34" t="str">
        <f t="shared" si="64"/>
        <v>69_165</v>
      </c>
      <c r="F375" s="23" t="s">
        <v>1644</v>
      </c>
      <c r="G375" s="24">
        <f>AVERAGEIF('1. TipoContratoUC'!$C$3:$C$3832,'2. UnidadCompradora'!F375,'1. TipoContratoUC'!$S$3:$S$3832)</f>
        <v>37.023109371350451</v>
      </c>
      <c r="H375" s="24">
        <f>SUMPRODUCT(('1. TipoContratoUC'!$C$3:$C$3832='2. UnidadCompradora'!F375)*'1. TipoContratoUC'!$N$3:$N$3832*'1. TipoContratoUC'!$S$3:$S$3832)</f>
        <v>36.944924744428931</v>
      </c>
      <c r="I375" s="24">
        <f>SUMPRODUCT(('1. TipoContratoUC'!$C$3:$C$3832='2. UnidadCompradora'!F375)*'1. TipoContratoUC'!$P$3:$P$3832*'1. TipoContratoUC'!$S$3:$S$3832)</f>
        <v>36.829763565010538</v>
      </c>
      <c r="J375" s="24" t="e">
        <f>AVERAGEIF('1. TipoContratoUC'!$C$3:$C$3832,'2. UnidadCompradora'!F375,'1. TipoContratoUC'!#REF!)</f>
        <v>#REF!</v>
      </c>
      <c r="K375" s="24">
        <f t="shared" si="65"/>
        <v>36.699972235909634</v>
      </c>
      <c r="L375" s="25">
        <f>SUMIF('1. TipoContratoUC'!$C$3:$C$3832,'2. UnidadCompradora'!F375,'1. TipoContratoUC'!$O$3:$O$3832)</f>
        <v>421649839.11529887</v>
      </c>
      <c r="M375" s="28">
        <f t="shared" si="60"/>
        <v>9.9336333102970813E-4</v>
      </c>
      <c r="N375" s="29">
        <f t="shared" si="66"/>
        <v>1.8627653639875392E-4</v>
      </c>
      <c r="O375" s="24">
        <f t="shared" si="67"/>
        <v>0.2078239483813181</v>
      </c>
      <c r="P375" s="20">
        <f t="shared" si="68"/>
        <v>18.453898092145476</v>
      </c>
      <c r="Q375" s="3">
        <f t="shared" si="69"/>
        <v>923</v>
      </c>
      <c r="R375" s="3">
        <f t="shared" si="70"/>
        <v>0</v>
      </c>
      <c r="S375" s="3" t="str">
        <f t="shared" si="71"/>
        <v/>
      </c>
      <c r="T375" s="18"/>
    </row>
    <row r="376" spans="1:20" x14ac:dyDescent="0.25">
      <c r="A376">
        <f t="shared" si="61"/>
        <v>375</v>
      </c>
      <c r="B376" s="23" t="s">
        <v>17</v>
      </c>
      <c r="C376" s="23">
        <f t="shared" si="62"/>
        <v>69</v>
      </c>
      <c r="D376" s="23">
        <f t="shared" si="63"/>
        <v>166</v>
      </c>
      <c r="E376" s="34" t="str">
        <f t="shared" si="64"/>
        <v>69_166</v>
      </c>
      <c r="F376" s="23" t="s">
        <v>2549</v>
      </c>
      <c r="G376" s="24">
        <f>AVERAGEIF('1. TipoContratoUC'!$C$3:$C$3832,'2. UnidadCompradora'!F376,'1. TipoContratoUC'!$S$3:$S$3832)</f>
        <v>31.934655885539161</v>
      </c>
      <c r="H376" s="24">
        <f>SUMPRODUCT(('1. TipoContratoUC'!$C$3:$C$3832='2. UnidadCompradora'!F376)*'1. TipoContratoUC'!$N$3:$N$3832*'1. TipoContratoUC'!$S$3:$S$3832)</f>
        <v>31.934655885539161</v>
      </c>
      <c r="I376" s="24">
        <f>SUMPRODUCT(('1. TipoContratoUC'!$C$3:$C$3832='2. UnidadCompradora'!F376)*'1. TipoContratoUC'!$P$3:$P$3832*'1. TipoContratoUC'!$S$3:$S$3832)</f>
        <v>31.934655885539161</v>
      </c>
      <c r="J376" s="24" t="e">
        <f>AVERAGEIF('1. TipoContratoUC'!$C$3:$C$3832,'2. UnidadCompradora'!F376,'1. TipoContratoUC'!#REF!)</f>
        <v>#REF!</v>
      </c>
      <c r="K376" s="24">
        <f t="shared" si="65"/>
        <v>29.931457913484138</v>
      </c>
      <c r="L376" s="25">
        <f>SUMIF('1. TipoContratoUC'!$C$3:$C$3832,'2. UnidadCompradora'!F376,'1. TipoContratoUC'!$O$3:$O$3832)</f>
        <v>157886445.049999</v>
      </c>
      <c r="M376" s="28">
        <f t="shared" si="60"/>
        <v>3.719641048799711E-4</v>
      </c>
      <c r="N376" s="29">
        <f t="shared" si="66"/>
        <v>6.975110008327022E-5</v>
      </c>
      <c r="O376" s="24">
        <f t="shared" si="67"/>
        <v>7.776739438678798E-2</v>
      </c>
      <c r="P376" s="20">
        <f t="shared" si="68"/>
        <v>15.004612653935464</v>
      </c>
      <c r="Q376" s="3">
        <f t="shared" si="69"/>
        <v>1195</v>
      </c>
      <c r="R376" s="3">
        <f t="shared" si="70"/>
        <v>0</v>
      </c>
      <c r="S376" s="3" t="str">
        <f t="shared" si="71"/>
        <v/>
      </c>
      <c r="T376" s="18"/>
    </row>
    <row r="377" spans="1:20" x14ac:dyDescent="0.25">
      <c r="A377">
        <f t="shared" si="61"/>
        <v>376</v>
      </c>
      <c r="B377" s="23" t="s">
        <v>17</v>
      </c>
      <c r="C377" s="23">
        <f t="shared" si="62"/>
        <v>69</v>
      </c>
      <c r="D377" s="23">
        <f t="shared" si="63"/>
        <v>167</v>
      </c>
      <c r="E377" s="34" t="str">
        <f t="shared" si="64"/>
        <v>69_167</v>
      </c>
      <c r="F377" s="23" t="s">
        <v>2487</v>
      </c>
      <c r="G377" s="24">
        <f>AVERAGEIF('1. TipoContratoUC'!$C$3:$C$3832,'2. UnidadCompradora'!F377,'1. TipoContratoUC'!$S$3:$S$3832)</f>
        <v>16.691059091867</v>
      </c>
      <c r="H377" s="24">
        <f>SUMPRODUCT(('1. TipoContratoUC'!$C$3:$C$3832='2. UnidadCompradora'!F377)*'1. TipoContratoUC'!$N$3:$N$3832*'1. TipoContratoUC'!$S$3:$S$3832)</f>
        <v>16.691059091867</v>
      </c>
      <c r="I377" s="24">
        <f>SUMPRODUCT(('1. TipoContratoUC'!$C$3:$C$3832='2. UnidadCompradora'!F377)*'1. TipoContratoUC'!$P$3:$P$3832*'1. TipoContratoUC'!$S$3:$S$3832)</f>
        <v>16.691059091867</v>
      </c>
      <c r="J377" s="24" t="e">
        <f>AVERAGEIF('1. TipoContratoUC'!$C$3:$C$3832,'2. UnidadCompradora'!F377,'1. TipoContratoUC'!#REF!)</f>
        <v>#REF!</v>
      </c>
      <c r="K377" s="24">
        <f t="shared" si="65"/>
        <v>8.8539842440200243</v>
      </c>
      <c r="L377" s="25">
        <f>SUMIF('1. TipoContratoUC'!$C$3:$C$3832,'2. UnidadCompradora'!F377,'1. TipoContratoUC'!$O$3:$O$3832)</f>
        <v>155586956.94999999</v>
      </c>
      <c r="M377" s="28">
        <f t="shared" si="60"/>
        <v>3.6654674918152962E-4</v>
      </c>
      <c r="N377" s="29">
        <f t="shared" si="66"/>
        <v>6.8735231846117078E-5</v>
      </c>
      <c r="O377" s="24">
        <f t="shared" si="67"/>
        <v>7.6633561925702559E-2</v>
      </c>
      <c r="P377" s="20">
        <f t="shared" si="68"/>
        <v>4.465308902972863</v>
      </c>
      <c r="Q377" s="3">
        <f t="shared" si="69"/>
        <v>1518</v>
      </c>
      <c r="R377" s="3">
        <f t="shared" si="70"/>
        <v>0</v>
      </c>
      <c r="S377" s="3" t="str">
        <f t="shared" si="71"/>
        <v/>
      </c>
      <c r="T377" s="18"/>
    </row>
    <row r="378" spans="1:20" x14ac:dyDescent="0.25">
      <c r="A378">
        <f t="shared" si="61"/>
        <v>377</v>
      </c>
      <c r="B378" s="23" t="s">
        <v>17</v>
      </c>
      <c r="C378" s="23">
        <f t="shared" si="62"/>
        <v>69</v>
      </c>
      <c r="D378" s="23">
        <f t="shared" si="63"/>
        <v>168</v>
      </c>
      <c r="E378" s="34" t="str">
        <f t="shared" si="64"/>
        <v>69_168</v>
      </c>
      <c r="F378" s="23" t="s">
        <v>451</v>
      </c>
      <c r="G378" s="24">
        <f>AVERAGEIF('1. TipoContratoUC'!$C$3:$C$3832,'2. UnidadCompradora'!F378,'1. TipoContratoUC'!$S$3:$S$3832)</f>
        <v>38.064103583183062</v>
      </c>
      <c r="H378" s="24">
        <f>SUMPRODUCT(('1. TipoContratoUC'!$C$3:$C$3832='2. UnidadCompradora'!F378)*'1. TipoContratoUC'!$N$3:$N$3832*'1. TipoContratoUC'!$S$3:$S$3832)</f>
        <v>40.577049665263303</v>
      </c>
      <c r="I378" s="24">
        <f>SUMPRODUCT(('1. TipoContratoUC'!$C$3:$C$3832='2. UnidadCompradora'!F378)*'1. TipoContratoUC'!$P$3:$P$3832*'1. TipoContratoUC'!$S$3:$S$3832)</f>
        <v>40.868044909360812</v>
      </c>
      <c r="J378" s="24" t="e">
        <f>AVERAGEIF('1. TipoContratoUC'!$C$3:$C$3832,'2. UnidadCompradora'!F378,'1. TipoContratoUC'!#REF!)</f>
        <v>#REF!</v>
      </c>
      <c r="K378" s="24">
        <f t="shared" si="65"/>
        <v>42.283744219485335</v>
      </c>
      <c r="L378" s="25">
        <f>SUMIF('1. TipoContratoUC'!$C$3:$C$3832,'2. UnidadCompradora'!F378,'1. TipoContratoUC'!$O$3:$O$3832)</f>
        <v>195086175.56402281</v>
      </c>
      <c r="M378" s="28">
        <f t="shared" si="60"/>
        <v>4.5960281546113068E-4</v>
      </c>
      <c r="N378" s="29">
        <f t="shared" si="66"/>
        <v>8.6185203247304772E-5</v>
      </c>
      <c r="O378" s="24">
        <f t="shared" si="67"/>
        <v>9.6109851562560245E-2</v>
      </c>
      <c r="P378" s="20">
        <f t="shared" si="68"/>
        <v>21.189927035523947</v>
      </c>
      <c r="Q378" s="3">
        <f t="shared" si="69"/>
        <v>681</v>
      </c>
      <c r="R378" s="3">
        <f t="shared" si="70"/>
        <v>0</v>
      </c>
      <c r="S378" s="3" t="str">
        <f t="shared" si="71"/>
        <v/>
      </c>
      <c r="T378" s="18"/>
    </row>
    <row r="379" spans="1:20" x14ac:dyDescent="0.25">
      <c r="A379">
        <f t="shared" si="61"/>
        <v>378</v>
      </c>
      <c r="B379" s="23" t="s">
        <v>17</v>
      </c>
      <c r="C379" s="23">
        <f t="shared" si="62"/>
        <v>69</v>
      </c>
      <c r="D379" s="23">
        <f t="shared" si="63"/>
        <v>169</v>
      </c>
      <c r="E379" s="34" t="str">
        <f t="shared" si="64"/>
        <v>69_169</v>
      </c>
      <c r="F379" s="23" t="s">
        <v>1244</v>
      </c>
      <c r="G379" s="24">
        <f>AVERAGEIF('1. TipoContratoUC'!$C$3:$C$3832,'2. UnidadCompradora'!F379,'1. TipoContratoUC'!$S$3:$S$3832)</f>
        <v>38.724917582689905</v>
      </c>
      <c r="H379" s="24">
        <f>SUMPRODUCT(('1. TipoContratoUC'!$C$3:$C$3832='2. UnidadCompradora'!F379)*'1. TipoContratoUC'!$N$3:$N$3832*'1. TipoContratoUC'!$S$3:$S$3832)</f>
        <v>41.589857878682771</v>
      </c>
      <c r="I379" s="24">
        <f>SUMPRODUCT(('1. TipoContratoUC'!$C$3:$C$3832='2. UnidadCompradora'!F379)*'1. TipoContratoUC'!$P$3:$P$3832*'1. TipoContratoUC'!$S$3:$S$3832)</f>
        <v>42.600235468276928</v>
      </c>
      <c r="J379" s="24" t="e">
        <f>AVERAGEIF('1. TipoContratoUC'!$C$3:$C$3832,'2. UnidadCompradora'!F379,'1. TipoContratoUC'!#REF!)</f>
        <v>#REF!</v>
      </c>
      <c r="K379" s="24">
        <f t="shared" si="65"/>
        <v>44.678861421168648</v>
      </c>
      <c r="L379" s="25">
        <f>SUMIF('1. TipoContratoUC'!$C$3:$C$3832,'2. UnidadCompradora'!F379,'1. TipoContratoUC'!$O$3:$O$3832)</f>
        <v>1071515731.8407871</v>
      </c>
      <c r="M379" s="28">
        <f t="shared" si="60"/>
        <v>2.5243800373917409E-3</v>
      </c>
      <c r="N379" s="29">
        <f t="shared" si="66"/>
        <v>4.7337439910536354E-4</v>
      </c>
      <c r="O379" s="24">
        <f t="shared" si="67"/>
        <v>0.52826006828327665</v>
      </c>
      <c r="P379" s="20">
        <f t="shared" si="68"/>
        <v>22.603560744725961</v>
      </c>
      <c r="Q379" s="3">
        <f t="shared" si="69"/>
        <v>573</v>
      </c>
      <c r="R379" s="3">
        <f t="shared" si="70"/>
        <v>0</v>
      </c>
      <c r="S379" s="3" t="str">
        <f t="shared" si="71"/>
        <v/>
      </c>
      <c r="T379" s="18"/>
    </row>
    <row r="380" spans="1:20" x14ac:dyDescent="0.25">
      <c r="A380">
        <f t="shared" si="61"/>
        <v>379</v>
      </c>
      <c r="B380" s="23" t="s">
        <v>17</v>
      </c>
      <c r="C380" s="23">
        <f t="shared" si="62"/>
        <v>69</v>
      </c>
      <c r="D380" s="23">
        <f t="shared" si="63"/>
        <v>170</v>
      </c>
      <c r="E380" s="34" t="str">
        <f t="shared" si="64"/>
        <v>69_170</v>
      </c>
      <c r="F380" s="23" t="s">
        <v>471</v>
      </c>
      <c r="G380" s="24">
        <f>AVERAGEIF('1. TipoContratoUC'!$C$3:$C$3832,'2. UnidadCompradora'!F380,'1. TipoContratoUC'!$S$3:$S$3832)</f>
        <v>38.769753555791411</v>
      </c>
      <c r="H380" s="24">
        <f>SUMPRODUCT(('1. TipoContratoUC'!$C$3:$C$3832='2. UnidadCompradora'!F380)*'1. TipoContratoUC'!$N$3:$N$3832*'1. TipoContratoUC'!$S$3:$S$3832)</f>
        <v>32.486755170406809</v>
      </c>
      <c r="I380" s="24">
        <f>SUMPRODUCT(('1. TipoContratoUC'!$C$3:$C$3832='2. UnidadCompradora'!F380)*'1. TipoContratoUC'!$P$3:$P$3832*'1. TipoContratoUC'!$S$3:$S$3832)</f>
        <v>31.796085957776775</v>
      </c>
      <c r="J380" s="24" t="e">
        <f>AVERAGEIF('1. TipoContratoUC'!$C$3:$C$3832,'2. UnidadCompradora'!F380,'1. TipoContratoUC'!#REF!)</f>
        <v>#REF!</v>
      </c>
      <c r="K380" s="24">
        <f t="shared" si="65"/>
        <v>29.739855889150629</v>
      </c>
      <c r="L380" s="25">
        <f>SUMIF('1. TipoContratoUC'!$C$3:$C$3832,'2. UnidadCompradora'!F380,'1. TipoContratoUC'!$O$3:$O$3832)</f>
        <v>445567539.23988098</v>
      </c>
      <c r="M380" s="28">
        <f t="shared" si="60"/>
        <v>1.0497109542522743E-3</v>
      </c>
      <c r="N380" s="29">
        <f t="shared" si="66"/>
        <v>1.968429019573873E-4</v>
      </c>
      <c r="O380" s="24">
        <f t="shared" si="67"/>
        <v>0.21961729699476362</v>
      </c>
      <c r="P380" s="20">
        <f t="shared" si="68"/>
        <v>14.979736593072696</v>
      </c>
      <c r="Q380" s="3">
        <f t="shared" si="69"/>
        <v>1198</v>
      </c>
      <c r="R380" s="3">
        <f t="shared" si="70"/>
        <v>0</v>
      </c>
      <c r="S380" s="3" t="str">
        <f t="shared" si="71"/>
        <v/>
      </c>
      <c r="T380" s="18"/>
    </row>
    <row r="381" spans="1:20" x14ac:dyDescent="0.25">
      <c r="A381">
        <f t="shared" si="61"/>
        <v>380</v>
      </c>
      <c r="B381" s="23" t="s">
        <v>17</v>
      </c>
      <c r="C381" s="23">
        <f t="shared" si="62"/>
        <v>69</v>
      </c>
      <c r="D381" s="23">
        <f t="shared" si="63"/>
        <v>171</v>
      </c>
      <c r="E381" s="34" t="str">
        <f t="shared" si="64"/>
        <v>69_171</v>
      </c>
      <c r="F381" s="23" t="s">
        <v>1041</v>
      </c>
      <c r="G381" s="24">
        <f>AVERAGEIF('1. TipoContratoUC'!$C$3:$C$3832,'2. UnidadCompradora'!F381,'1. TipoContratoUC'!$S$3:$S$3832)</f>
        <v>47.975258084126388</v>
      </c>
      <c r="H381" s="24">
        <f>SUMPRODUCT(('1. TipoContratoUC'!$C$3:$C$3832='2. UnidadCompradora'!F381)*'1. TipoContratoUC'!$N$3:$N$3832*'1. TipoContratoUC'!$S$3:$S$3832)</f>
        <v>48.56811324404071</v>
      </c>
      <c r="I381" s="24">
        <f>SUMPRODUCT(('1. TipoContratoUC'!$C$3:$C$3832='2. UnidadCompradora'!F381)*'1. TipoContratoUC'!$P$3:$P$3832*'1. TipoContratoUC'!$S$3:$S$3832)</f>
        <v>48.156144212135416</v>
      </c>
      <c r="J381" s="24" t="e">
        <f>AVERAGEIF('1. TipoContratoUC'!$C$3:$C$3832,'2. UnidadCompradora'!F381,'1. TipoContratoUC'!#REF!)</f>
        <v>#REF!</v>
      </c>
      <c r="K381" s="24">
        <f t="shared" si="65"/>
        <v>52.361071981030385</v>
      </c>
      <c r="L381" s="25">
        <f>SUMIF('1. TipoContratoUC'!$C$3:$C$3832,'2. UnidadCompradora'!F381,'1. TipoContratoUC'!$O$3:$O$3832)</f>
        <v>19655664.274278402</v>
      </c>
      <c r="M381" s="28">
        <f t="shared" si="60"/>
        <v>4.6306708376947141E-5</v>
      </c>
      <c r="N381" s="29">
        <f t="shared" si="66"/>
        <v>8.6834826483311235E-6</v>
      </c>
      <c r="O381" s="24">
        <f t="shared" si="67"/>
        <v>9.6085087788298305E-3</v>
      </c>
      <c r="P381" s="20">
        <f t="shared" si="68"/>
        <v>26.185340244904609</v>
      </c>
      <c r="Q381" s="3">
        <f t="shared" si="69"/>
        <v>334</v>
      </c>
      <c r="R381" s="3">
        <f t="shared" si="70"/>
        <v>1</v>
      </c>
      <c r="S381" s="3">
        <f t="shared" si="71"/>
        <v>334</v>
      </c>
      <c r="T381" s="18"/>
    </row>
    <row r="382" spans="1:20" x14ac:dyDescent="0.25">
      <c r="A382">
        <f t="shared" si="61"/>
        <v>381</v>
      </c>
      <c r="B382" s="23" t="s">
        <v>17</v>
      </c>
      <c r="C382" s="23">
        <f t="shared" si="62"/>
        <v>69</v>
      </c>
      <c r="D382" s="23">
        <f t="shared" si="63"/>
        <v>172</v>
      </c>
      <c r="E382" s="34" t="str">
        <f t="shared" si="64"/>
        <v>69_172</v>
      </c>
      <c r="F382" s="23" t="s">
        <v>1597</v>
      </c>
      <c r="G382" s="24">
        <f>AVERAGEIF('1. TipoContratoUC'!$C$3:$C$3832,'2. UnidadCompradora'!F382,'1. TipoContratoUC'!$S$3:$S$3832)</f>
        <v>49.807633874341889</v>
      </c>
      <c r="H382" s="24">
        <f>SUMPRODUCT(('1. TipoContratoUC'!$C$3:$C$3832='2. UnidadCompradora'!F382)*'1. TipoContratoUC'!$N$3:$N$3832*'1. TipoContratoUC'!$S$3:$S$3832)</f>
        <v>55.710697950220961</v>
      </c>
      <c r="I382" s="24">
        <f>SUMPRODUCT(('1. TipoContratoUC'!$C$3:$C$3832='2. UnidadCompradora'!F382)*'1. TipoContratoUC'!$P$3:$P$3832*'1. TipoContratoUC'!$S$3:$S$3832)</f>
        <v>56.127903994911229</v>
      </c>
      <c r="J382" s="24" t="e">
        <f>AVERAGEIF('1. TipoContratoUC'!$C$3:$C$3832,'2. UnidadCompradora'!F382,'1. TipoContratoUC'!#REF!)</f>
        <v>#REF!</v>
      </c>
      <c r="K382" s="24">
        <f t="shared" si="65"/>
        <v>63.383703922495769</v>
      </c>
      <c r="L382" s="25">
        <f>SUMIF('1. TipoContratoUC'!$C$3:$C$3832,'2. UnidadCompradora'!F382,'1. TipoContratoUC'!$O$3:$O$3832)</f>
        <v>7158264260.778018</v>
      </c>
      <c r="M382" s="28">
        <f t="shared" si="60"/>
        <v>1.6864128883333804E-2</v>
      </c>
      <c r="N382" s="29">
        <f t="shared" si="66"/>
        <v>3.1623791815561372E-3</v>
      </c>
      <c r="O382" s="24">
        <f t="shared" si="67"/>
        <v>3.529516332482205</v>
      </c>
      <c r="P382" s="20">
        <f t="shared" si="68"/>
        <v>33.456610127488986</v>
      </c>
      <c r="Q382" s="3">
        <f t="shared" si="69"/>
        <v>56</v>
      </c>
      <c r="R382" s="3">
        <f t="shared" si="70"/>
        <v>1</v>
      </c>
      <c r="S382" s="3">
        <f t="shared" si="71"/>
        <v>56</v>
      </c>
      <c r="T382" s="18"/>
    </row>
    <row r="383" spans="1:20" x14ac:dyDescent="0.25">
      <c r="A383">
        <f t="shared" si="61"/>
        <v>382</v>
      </c>
      <c r="B383" s="23" t="s">
        <v>17</v>
      </c>
      <c r="C383" s="23">
        <f t="shared" si="62"/>
        <v>69</v>
      </c>
      <c r="D383" s="23">
        <f t="shared" si="63"/>
        <v>173</v>
      </c>
      <c r="E383" s="34" t="str">
        <f t="shared" si="64"/>
        <v>69_173</v>
      </c>
      <c r="F383" s="23" t="s">
        <v>764</v>
      </c>
      <c r="G383" s="24">
        <f>AVERAGEIF('1. TipoContratoUC'!$C$3:$C$3832,'2. UnidadCompradora'!F383,'1. TipoContratoUC'!$S$3:$S$3832)</f>
        <v>29.412783821376777</v>
      </c>
      <c r="H383" s="24">
        <f>SUMPRODUCT(('1. TipoContratoUC'!$C$3:$C$3832='2. UnidadCompradora'!F383)*'1. TipoContratoUC'!$N$3:$N$3832*'1. TipoContratoUC'!$S$3:$S$3832)</f>
        <v>28.653584824236212</v>
      </c>
      <c r="I383" s="24">
        <f>SUMPRODUCT(('1. TipoContratoUC'!$C$3:$C$3832='2. UnidadCompradora'!F383)*'1. TipoContratoUC'!$P$3:$P$3832*'1. TipoContratoUC'!$S$3:$S$3832)</f>
        <v>29.116525198105187</v>
      </c>
      <c r="J383" s="24" t="e">
        <f>AVERAGEIF('1. TipoContratoUC'!$C$3:$C$3832,'2. UnidadCompradora'!F383,'1. TipoContratoUC'!#REF!)</f>
        <v>#REF!</v>
      </c>
      <c r="K383" s="24">
        <f t="shared" si="65"/>
        <v>26.03480044048171</v>
      </c>
      <c r="L383" s="25">
        <f>SUMIF('1. TipoContratoUC'!$C$3:$C$3832,'2. UnidadCompradora'!F383,'1. TipoContratoUC'!$O$3:$O$3832)</f>
        <v>274019976.47199988</v>
      </c>
      <c r="M383" s="28">
        <f t="shared" si="60"/>
        <v>6.4556267154764738E-4</v>
      </c>
      <c r="N383" s="29">
        <f t="shared" si="66"/>
        <v>1.2105659100539699E-4</v>
      </c>
      <c r="O383" s="24">
        <f t="shared" si="67"/>
        <v>0.13503055993515684</v>
      </c>
      <c r="P383" s="20">
        <f t="shared" si="68"/>
        <v>13.084915500208433</v>
      </c>
      <c r="Q383" s="3">
        <f t="shared" si="69"/>
        <v>1301</v>
      </c>
      <c r="R383" s="3">
        <f t="shared" si="70"/>
        <v>0</v>
      </c>
      <c r="S383" s="3" t="str">
        <f t="shared" si="71"/>
        <v/>
      </c>
      <c r="T383" s="18"/>
    </row>
    <row r="384" spans="1:20" x14ac:dyDescent="0.25">
      <c r="A384">
        <f t="shared" si="61"/>
        <v>383</v>
      </c>
      <c r="B384" s="23" t="s">
        <v>17</v>
      </c>
      <c r="C384" s="23">
        <f t="shared" si="62"/>
        <v>69</v>
      </c>
      <c r="D384" s="23">
        <f t="shared" si="63"/>
        <v>174</v>
      </c>
      <c r="E384" s="34" t="str">
        <f t="shared" si="64"/>
        <v>69_174</v>
      </c>
      <c r="F384" s="23" t="s">
        <v>1990</v>
      </c>
      <c r="G384" s="24">
        <f>AVERAGEIF('1. TipoContratoUC'!$C$3:$C$3832,'2. UnidadCompradora'!F384,'1. TipoContratoUC'!$S$3:$S$3832)</f>
        <v>44.394147452118382</v>
      </c>
      <c r="H384" s="24">
        <f>SUMPRODUCT(('1. TipoContratoUC'!$C$3:$C$3832='2. UnidadCompradora'!F384)*'1. TipoContratoUC'!$N$3:$N$3832*'1. TipoContratoUC'!$S$3:$S$3832)</f>
        <v>44.493912423691874</v>
      </c>
      <c r="I384" s="24">
        <f>SUMPRODUCT(('1. TipoContratoUC'!$C$3:$C$3832='2. UnidadCompradora'!F384)*'1. TipoContratoUC'!$P$3:$P$3832*'1. TipoContratoUC'!$S$3:$S$3832)</f>
        <v>44.724649540805331</v>
      </c>
      <c r="J384" s="24" t="e">
        <f>AVERAGEIF('1. TipoContratoUC'!$C$3:$C$3832,'2. UnidadCompradora'!F384,'1. TipoContratoUC'!#REF!)</f>
        <v>#REF!</v>
      </c>
      <c r="K384" s="24">
        <f t="shared" si="65"/>
        <v>47.616309995992154</v>
      </c>
      <c r="L384" s="25">
        <f>SUMIF('1. TipoContratoUC'!$C$3:$C$3832,'2. UnidadCompradora'!F384,'1. TipoContratoUC'!$O$3:$O$3832)</f>
        <v>264321973.52152067</v>
      </c>
      <c r="M384" s="28">
        <f t="shared" si="60"/>
        <v>6.2271518147048483E-4</v>
      </c>
      <c r="N384" s="29">
        <f t="shared" si="66"/>
        <v>1.1677220564101368E-4</v>
      </c>
      <c r="O384" s="24">
        <f t="shared" si="67"/>
        <v>0.13024866497646573</v>
      </c>
      <c r="P384" s="20">
        <f t="shared" si="68"/>
        <v>23.873279330484309</v>
      </c>
      <c r="Q384" s="3">
        <f t="shared" si="69"/>
        <v>484</v>
      </c>
      <c r="R384" s="3">
        <f t="shared" si="70"/>
        <v>1</v>
      </c>
      <c r="S384" s="3">
        <f t="shared" si="71"/>
        <v>484</v>
      </c>
      <c r="T384" s="18"/>
    </row>
    <row r="385" spans="1:20" x14ac:dyDescent="0.25">
      <c r="A385">
        <f t="shared" si="61"/>
        <v>384</v>
      </c>
      <c r="B385" s="23" t="s">
        <v>17</v>
      </c>
      <c r="C385" s="23">
        <f t="shared" si="62"/>
        <v>69</v>
      </c>
      <c r="D385" s="23">
        <f t="shared" si="63"/>
        <v>175</v>
      </c>
      <c r="E385" s="34" t="str">
        <f t="shared" si="64"/>
        <v>69_175</v>
      </c>
      <c r="F385" s="23" t="s">
        <v>2481</v>
      </c>
      <c r="G385" s="24">
        <f>AVERAGEIF('1. TipoContratoUC'!$C$3:$C$3832,'2. UnidadCompradora'!F385,'1. TipoContratoUC'!$S$3:$S$3832)</f>
        <v>36.678059571044002</v>
      </c>
      <c r="H385" s="24">
        <f>SUMPRODUCT(('1. TipoContratoUC'!$C$3:$C$3832='2. UnidadCompradora'!F385)*'1. TipoContratoUC'!$N$3:$N$3832*'1. TipoContratoUC'!$S$3:$S$3832)</f>
        <v>35.509660119542637</v>
      </c>
      <c r="I385" s="24">
        <f>SUMPRODUCT(('1. TipoContratoUC'!$C$3:$C$3832='2. UnidadCompradora'!F385)*'1. TipoContratoUC'!$P$3:$P$3832*'1. TipoContratoUC'!$S$3:$S$3832)</f>
        <v>34.566454851850906</v>
      </c>
      <c r="J385" s="24" t="e">
        <f>AVERAGEIF('1. TipoContratoUC'!$C$3:$C$3832,'2. UnidadCompradora'!F385,'1. TipoContratoUC'!#REF!)</f>
        <v>#REF!</v>
      </c>
      <c r="K385" s="24">
        <f t="shared" si="65"/>
        <v>33.57047265302289</v>
      </c>
      <c r="L385" s="25">
        <f>SUMIF('1. TipoContratoUC'!$C$3:$C$3832,'2. UnidadCompradora'!F385,'1. TipoContratoUC'!$O$3:$O$3832)</f>
        <v>1647439612.0674119</v>
      </c>
      <c r="M385" s="28">
        <f t="shared" si="60"/>
        <v>3.881197023926948E-3</v>
      </c>
      <c r="N385" s="29">
        <f t="shared" si="66"/>
        <v>7.2780614717158482E-4</v>
      </c>
      <c r="O385" s="24">
        <f t="shared" si="67"/>
        <v>0.8122368327272832</v>
      </c>
      <c r="P385" s="20">
        <f t="shared" si="68"/>
        <v>17.191354742875088</v>
      </c>
      <c r="Q385" s="3">
        <f t="shared" si="69"/>
        <v>1043</v>
      </c>
      <c r="R385" s="3">
        <f t="shared" si="70"/>
        <v>0</v>
      </c>
      <c r="S385" s="3" t="str">
        <f t="shared" si="71"/>
        <v/>
      </c>
      <c r="T385" s="18"/>
    </row>
    <row r="386" spans="1:20" x14ac:dyDescent="0.25">
      <c r="A386">
        <f t="shared" si="61"/>
        <v>385</v>
      </c>
      <c r="B386" s="23" t="s">
        <v>17</v>
      </c>
      <c r="C386" s="23">
        <f t="shared" si="62"/>
        <v>69</v>
      </c>
      <c r="D386" s="23">
        <f t="shared" si="63"/>
        <v>176</v>
      </c>
      <c r="E386" s="34" t="str">
        <f t="shared" si="64"/>
        <v>69_176</v>
      </c>
      <c r="F386" s="23" t="s">
        <v>1075</v>
      </c>
      <c r="G386" s="24">
        <f>AVERAGEIF('1. TipoContratoUC'!$C$3:$C$3832,'2. UnidadCompradora'!F386,'1. TipoContratoUC'!$S$3:$S$3832)</f>
        <v>43.283985864154801</v>
      </c>
      <c r="H386" s="24">
        <f>SUMPRODUCT(('1. TipoContratoUC'!$C$3:$C$3832='2. UnidadCompradora'!F386)*'1. TipoContratoUC'!$N$3:$N$3832*'1. TipoContratoUC'!$S$3:$S$3832)</f>
        <v>43.316305301891283</v>
      </c>
      <c r="I386" s="24">
        <f>SUMPRODUCT(('1. TipoContratoUC'!$C$3:$C$3832='2. UnidadCompradora'!F386)*'1. TipoContratoUC'!$P$3:$P$3832*'1. TipoContratoUC'!$S$3:$S$3832)</f>
        <v>43.510333868571344</v>
      </c>
      <c r="J386" s="24" t="e">
        <f>AVERAGEIF('1. TipoContratoUC'!$C$3:$C$3832,'2. UnidadCompradora'!F386,'1. TipoContratoUC'!#REF!)</f>
        <v>#REF!</v>
      </c>
      <c r="K386" s="24">
        <f t="shared" si="65"/>
        <v>45.93726357706862</v>
      </c>
      <c r="L386" s="25">
        <f>SUMIF('1. TipoContratoUC'!$C$3:$C$3832,'2. UnidadCompradora'!F386,'1. TipoContratoUC'!$O$3:$O$3832)</f>
        <v>1725081869.5321929</v>
      </c>
      <c r="M386" s="28">
        <f t="shared" ref="M386:M449" si="72">L386/SUMIF($B$2:$B$1538,B386,$L$2:$L$1538)</f>
        <v>4.0641141374866451E-3</v>
      </c>
      <c r="N386" s="29">
        <f t="shared" si="66"/>
        <v>7.6210695665147388E-4</v>
      </c>
      <c r="O386" s="24">
        <f t="shared" si="67"/>
        <v>0.85052070637096844</v>
      </c>
      <c r="P386" s="20">
        <f t="shared" si="68"/>
        <v>23.393892141719796</v>
      </c>
      <c r="Q386" s="3">
        <f t="shared" si="69"/>
        <v>521</v>
      </c>
      <c r="R386" s="3">
        <f t="shared" si="70"/>
        <v>0</v>
      </c>
      <c r="S386" s="3" t="str">
        <f t="shared" si="71"/>
        <v/>
      </c>
      <c r="T386" s="18"/>
    </row>
    <row r="387" spans="1:20" x14ac:dyDescent="0.25">
      <c r="A387">
        <f t="shared" ref="A387:A450" si="73">A386+1</f>
        <v>386</v>
      </c>
      <c r="B387" s="23" t="s">
        <v>17</v>
      </c>
      <c r="C387" s="23">
        <f t="shared" ref="C387:C450" si="74">IF(B387&lt;&gt;B386,C386+1,C386)</f>
        <v>69</v>
      </c>
      <c r="D387" s="23">
        <f t="shared" ref="D387:D450" si="75">IF(B387&lt;&gt;B386,1,D386+1)</f>
        <v>177</v>
      </c>
      <c r="E387" s="34" t="str">
        <f t="shared" ref="E387:E450" si="76">CONCATENATE(C387,"_",D387)</f>
        <v>69_177</v>
      </c>
      <c r="F387" s="23" t="s">
        <v>2327</v>
      </c>
      <c r="G387" s="24">
        <f>AVERAGEIF('1. TipoContratoUC'!$C$3:$C$3832,'2. UnidadCompradora'!F387,'1. TipoContratoUC'!$S$3:$S$3832)</f>
        <v>29.671228944878685</v>
      </c>
      <c r="H387" s="24">
        <f>SUMPRODUCT(('1. TipoContratoUC'!$C$3:$C$3832='2. UnidadCompradora'!F387)*'1. TipoContratoUC'!$N$3:$N$3832*'1. TipoContratoUC'!$S$3:$S$3832)</f>
        <v>30.004191932783989</v>
      </c>
      <c r="I387" s="24">
        <f>SUMPRODUCT(('1. TipoContratoUC'!$C$3:$C$3832='2. UnidadCompradora'!F387)*'1. TipoContratoUC'!$P$3:$P$3832*'1. TipoContratoUC'!$S$3:$S$3832)</f>
        <v>30.111083203907082</v>
      </c>
      <c r="J387" s="24" t="e">
        <f>AVERAGEIF('1. TipoContratoUC'!$C$3:$C$3832,'2. UnidadCompradora'!F387,'1. TipoContratoUC'!#REF!)</f>
        <v>#REF!</v>
      </c>
      <c r="K387" s="24">
        <f t="shared" ref="K387:K450" si="77">100*((I387-MIN($I$2:$I$1538))/(MAX($I$2:$I$1538)-MIN($I$2:$I$1538)))</f>
        <v>27.409985737218644</v>
      </c>
      <c r="L387" s="25">
        <f>SUMIF('1. TipoContratoUC'!$C$3:$C$3832,'2. UnidadCompradora'!F387,'1. TipoContratoUC'!$O$3:$O$3832)</f>
        <v>4663741.4759999998</v>
      </c>
      <c r="M387" s="28">
        <f t="shared" si="72"/>
        <v>1.0987291676385403E-5</v>
      </c>
      <c r="N387" s="29">
        <f t="shared" ref="N387:N450" si="78">L387/SUM($L$2:$L$1538)</f>
        <v>2.0603484887632945E-6</v>
      </c>
      <c r="O387" s="24">
        <f t="shared" ref="O387:O450" si="79">100*((L387-MIN($L$2:$L$1538))/(MAX($L$2:$L$1538)-MIN($L$2:$L$1538)))</f>
        <v>2.2162858215630213E-3</v>
      </c>
      <c r="P387" s="20">
        <f t="shared" ref="P387:P450" si="80">K387*0.5+O387*0.5</f>
        <v>13.706101011520104</v>
      </c>
      <c r="Q387" s="3">
        <f t="shared" ref="Q387:Q450" si="81">_xlfn.RANK.EQ(P387,$P$2:$P$1538)</f>
        <v>1260</v>
      </c>
      <c r="R387" s="3">
        <f t="shared" ref="R387:R450" si="82">IF(Q387&lt;=500,1,0)</f>
        <v>0</v>
      </c>
      <c r="S387" s="3" t="str">
        <f t="shared" ref="S387:S450" si="83">IF(AND(R387=1,Q387&lt;=500),Q387,"")</f>
        <v/>
      </c>
      <c r="T387" s="18"/>
    </row>
    <row r="388" spans="1:20" x14ac:dyDescent="0.25">
      <c r="A388">
        <f t="shared" si="73"/>
        <v>387</v>
      </c>
      <c r="B388" s="23" t="s">
        <v>17</v>
      </c>
      <c r="C388" s="23">
        <f t="shared" si="74"/>
        <v>69</v>
      </c>
      <c r="D388" s="23">
        <f t="shared" si="75"/>
        <v>178</v>
      </c>
      <c r="E388" s="34" t="str">
        <f t="shared" si="76"/>
        <v>69_178</v>
      </c>
      <c r="F388" s="23" t="s">
        <v>2602</v>
      </c>
      <c r="G388" s="24">
        <f>AVERAGEIF('1. TipoContratoUC'!$C$3:$C$3832,'2. UnidadCompradora'!F388,'1. TipoContratoUC'!$S$3:$S$3832)</f>
        <v>29.331060998235099</v>
      </c>
      <c r="H388" s="24">
        <f>SUMPRODUCT(('1. TipoContratoUC'!$C$3:$C$3832='2. UnidadCompradora'!F388)*'1. TipoContratoUC'!$N$3:$N$3832*'1. TipoContratoUC'!$S$3:$S$3832)</f>
        <v>29.423943552844172</v>
      </c>
      <c r="I388" s="24">
        <f>SUMPRODUCT(('1. TipoContratoUC'!$C$3:$C$3832='2. UnidadCompradora'!F388)*'1. TipoContratoUC'!$P$3:$P$3832*'1. TipoContratoUC'!$S$3:$S$3832)</f>
        <v>30.043476924580286</v>
      </c>
      <c r="J388" s="24" t="e">
        <f>AVERAGEIF('1. TipoContratoUC'!$C$3:$C$3832,'2. UnidadCompradora'!F388,'1. TipoContratoUC'!#REF!)</f>
        <v>#REF!</v>
      </c>
      <c r="K388" s="24">
        <f t="shared" si="77"/>
        <v>27.316505858966256</v>
      </c>
      <c r="L388" s="25">
        <f>SUMIF('1. TipoContratoUC'!$C$3:$C$3832,'2. UnidadCompradora'!F388,'1. TipoContratoUC'!$O$3:$O$3832)</f>
        <v>694740282.88999891</v>
      </c>
      <c r="M388" s="28">
        <f t="shared" si="72"/>
        <v>1.6367361198575418E-3</v>
      </c>
      <c r="N388" s="29">
        <f t="shared" si="78"/>
        <v>3.0692247829377606E-4</v>
      </c>
      <c r="O388" s="24">
        <f t="shared" si="79"/>
        <v>0.34247948757028335</v>
      </c>
      <c r="P388" s="20">
        <f t="shared" si="80"/>
        <v>13.82949267326827</v>
      </c>
      <c r="Q388" s="3">
        <f t="shared" si="81"/>
        <v>1255</v>
      </c>
      <c r="R388" s="3">
        <f t="shared" si="82"/>
        <v>0</v>
      </c>
      <c r="S388" s="3" t="str">
        <f t="shared" si="83"/>
        <v/>
      </c>
      <c r="T388" s="18"/>
    </row>
    <row r="389" spans="1:20" x14ac:dyDescent="0.25">
      <c r="A389">
        <f t="shared" si="73"/>
        <v>388</v>
      </c>
      <c r="B389" s="23" t="s">
        <v>17</v>
      </c>
      <c r="C389" s="23">
        <f t="shared" si="74"/>
        <v>69</v>
      </c>
      <c r="D389" s="23">
        <f t="shared" si="75"/>
        <v>179</v>
      </c>
      <c r="E389" s="34" t="str">
        <f t="shared" si="76"/>
        <v>69_179</v>
      </c>
      <c r="F389" s="23" t="s">
        <v>2586</v>
      </c>
      <c r="G389" s="24">
        <f>AVERAGEIF('1. TipoContratoUC'!$C$3:$C$3832,'2. UnidadCompradora'!F389,'1. TipoContratoUC'!$S$3:$S$3832)</f>
        <v>26.708615229574747</v>
      </c>
      <c r="H389" s="24">
        <f>SUMPRODUCT(('1. TipoContratoUC'!$C$3:$C$3832='2. UnidadCompradora'!F389)*'1. TipoContratoUC'!$N$3:$N$3832*'1. TipoContratoUC'!$S$3:$S$3832)</f>
        <v>25.994123422835024</v>
      </c>
      <c r="I389" s="24">
        <f>SUMPRODUCT(('1. TipoContratoUC'!$C$3:$C$3832='2. UnidadCompradora'!F389)*'1. TipoContratoUC'!$P$3:$P$3832*'1. TipoContratoUC'!$S$3:$S$3832)</f>
        <v>28.906308917455863</v>
      </c>
      <c r="J389" s="24" t="e">
        <f>AVERAGEIF('1. TipoContratoUC'!$C$3:$C$3832,'2. UnidadCompradora'!F389,'1. TipoContratoUC'!#REF!)</f>
        <v>#REF!</v>
      </c>
      <c r="K389" s="24">
        <f t="shared" si="77"/>
        <v>25.744132287797562</v>
      </c>
      <c r="L389" s="25">
        <f>SUMIF('1. TipoContratoUC'!$C$3:$C$3832,'2. UnidadCompradora'!F389,'1. TipoContratoUC'!$O$3:$O$3832)</f>
        <v>723028019.60999906</v>
      </c>
      <c r="M389" s="28">
        <f t="shared" si="72"/>
        <v>1.7033790964905459E-3</v>
      </c>
      <c r="N389" s="29">
        <f t="shared" si="78"/>
        <v>3.194194393499395E-4</v>
      </c>
      <c r="O389" s="24">
        <f t="shared" si="79"/>
        <v>0.35642761547918084</v>
      </c>
      <c r="P389" s="20">
        <f t="shared" si="80"/>
        <v>13.050279951638371</v>
      </c>
      <c r="Q389" s="3">
        <f t="shared" si="81"/>
        <v>1302</v>
      </c>
      <c r="R389" s="3">
        <f t="shared" si="82"/>
        <v>0</v>
      </c>
      <c r="S389" s="3" t="str">
        <f t="shared" si="83"/>
        <v/>
      </c>
      <c r="T389" s="18"/>
    </row>
    <row r="390" spans="1:20" x14ac:dyDescent="0.25">
      <c r="A390">
        <f t="shared" si="73"/>
        <v>389</v>
      </c>
      <c r="B390" s="23" t="s">
        <v>17</v>
      </c>
      <c r="C390" s="23">
        <f t="shared" si="74"/>
        <v>69</v>
      </c>
      <c r="D390" s="23">
        <f t="shared" si="75"/>
        <v>180</v>
      </c>
      <c r="E390" s="34" t="str">
        <f t="shared" si="76"/>
        <v>69_180</v>
      </c>
      <c r="F390" s="23" t="s">
        <v>2775</v>
      </c>
      <c r="G390" s="24">
        <f>AVERAGEIF('1. TipoContratoUC'!$C$3:$C$3832,'2. UnidadCompradora'!F390,'1. TipoContratoUC'!$S$3:$S$3832)</f>
        <v>33.025745830909301</v>
      </c>
      <c r="H390" s="24">
        <f>SUMPRODUCT(('1. TipoContratoUC'!$C$3:$C$3832='2. UnidadCompradora'!F390)*'1. TipoContratoUC'!$N$3:$N$3832*'1. TipoContratoUC'!$S$3:$S$3832)</f>
        <v>32.79226720840412</v>
      </c>
      <c r="I390" s="24">
        <f>SUMPRODUCT(('1. TipoContratoUC'!$C$3:$C$3832='2. UnidadCompradora'!F390)*'1. TipoContratoUC'!$P$3:$P$3832*'1. TipoContratoUC'!$S$3:$S$3832)</f>
        <v>32.758417062668968</v>
      </c>
      <c r="J390" s="24" t="e">
        <f>AVERAGEIF('1. TipoContratoUC'!$C$3:$C$3832,'2. UnidadCompradora'!F390,'1. TipoContratoUC'!#REF!)</f>
        <v>#REF!</v>
      </c>
      <c r="K390" s="24">
        <f t="shared" si="77"/>
        <v>31.070480727842998</v>
      </c>
      <c r="L390" s="25">
        <f>SUMIF('1. TipoContratoUC'!$C$3:$C$3832,'2. UnidadCompradora'!F390,'1. TipoContratoUC'!$O$3:$O$3832)</f>
        <v>200374972.31999999</v>
      </c>
      <c r="M390" s="28">
        <f t="shared" si="72"/>
        <v>4.7206267261103461E-4</v>
      </c>
      <c r="N390" s="29">
        <f t="shared" si="78"/>
        <v>8.85216887621279E-5</v>
      </c>
      <c r="O390" s="24">
        <f t="shared" si="79"/>
        <v>9.8717653465084876E-2</v>
      </c>
      <c r="P390" s="20">
        <f t="shared" si="80"/>
        <v>15.584599190654041</v>
      </c>
      <c r="Q390" s="3">
        <f t="shared" si="81"/>
        <v>1151</v>
      </c>
      <c r="R390" s="3">
        <f t="shared" si="82"/>
        <v>0</v>
      </c>
      <c r="S390" s="3" t="str">
        <f t="shared" si="83"/>
        <v/>
      </c>
      <c r="T390" s="18"/>
    </row>
    <row r="391" spans="1:20" x14ac:dyDescent="0.25">
      <c r="A391">
        <f t="shared" si="73"/>
        <v>390</v>
      </c>
      <c r="B391" s="23" t="s">
        <v>17</v>
      </c>
      <c r="C391" s="23">
        <f t="shared" si="74"/>
        <v>69</v>
      </c>
      <c r="D391" s="23">
        <f t="shared" si="75"/>
        <v>181</v>
      </c>
      <c r="E391" s="34" t="str">
        <f t="shared" si="76"/>
        <v>69_181</v>
      </c>
      <c r="F391" s="23" t="s">
        <v>2611</v>
      </c>
      <c r="G391" s="24">
        <f>AVERAGEIF('1. TipoContratoUC'!$C$3:$C$3832,'2. UnidadCompradora'!F391,'1. TipoContratoUC'!$S$3:$S$3832)</f>
        <v>45.300935993807322</v>
      </c>
      <c r="H391" s="24">
        <f>SUMPRODUCT(('1. TipoContratoUC'!$C$3:$C$3832='2. UnidadCompradora'!F391)*'1. TipoContratoUC'!$N$3:$N$3832*'1. TipoContratoUC'!$S$3:$S$3832)</f>
        <v>45.067698514331212</v>
      </c>
      <c r="I391" s="24">
        <f>SUMPRODUCT(('1. TipoContratoUC'!$C$3:$C$3832='2. UnidadCompradora'!F391)*'1. TipoContratoUC'!$P$3:$P$3832*'1. TipoContratoUC'!$S$3:$S$3832)</f>
        <v>43.894465074092842</v>
      </c>
      <c r="J391" s="24" t="e">
        <f>AVERAGEIF('1. TipoContratoUC'!$C$3:$C$3832,'2. UnidadCompradora'!F391,'1. TipoContratoUC'!#REF!)</f>
        <v>#REF!</v>
      </c>
      <c r="K391" s="24">
        <f t="shared" si="77"/>
        <v>46.468405634916799</v>
      </c>
      <c r="L391" s="25">
        <f>SUMIF('1. TipoContratoUC'!$C$3:$C$3832,'2. UnidadCompradora'!F391,'1. TipoContratoUC'!$O$3:$O$3832)</f>
        <v>541261636.57999992</v>
      </c>
      <c r="M391" s="28">
        <f t="shared" si="72"/>
        <v>1.2751563320878582E-3</v>
      </c>
      <c r="N391" s="29">
        <f t="shared" si="78"/>
        <v>2.3911865627458087E-4</v>
      </c>
      <c r="O391" s="24">
        <f t="shared" si="79"/>
        <v>0.26680217866409728</v>
      </c>
      <c r="P391" s="20">
        <f t="shared" si="80"/>
        <v>23.36760390679045</v>
      </c>
      <c r="Q391" s="3">
        <f t="shared" si="81"/>
        <v>525</v>
      </c>
      <c r="R391" s="3">
        <f t="shared" si="82"/>
        <v>0</v>
      </c>
      <c r="S391" s="3" t="str">
        <f t="shared" si="83"/>
        <v/>
      </c>
      <c r="T391" s="18"/>
    </row>
    <row r="392" spans="1:20" x14ac:dyDescent="0.25">
      <c r="A392">
        <f t="shared" si="73"/>
        <v>391</v>
      </c>
      <c r="B392" s="23" t="s">
        <v>17</v>
      </c>
      <c r="C392" s="23">
        <f t="shared" si="74"/>
        <v>69</v>
      </c>
      <c r="D392" s="23">
        <f t="shared" si="75"/>
        <v>182</v>
      </c>
      <c r="E392" s="34" t="str">
        <f t="shared" si="76"/>
        <v>69_182</v>
      </c>
      <c r="F392" s="23" t="s">
        <v>1808</v>
      </c>
      <c r="G392" s="24">
        <f>AVERAGEIF('1. TipoContratoUC'!$C$3:$C$3832,'2. UnidadCompradora'!F392,'1. TipoContratoUC'!$S$3:$S$3832)</f>
        <v>43.379803786089518</v>
      </c>
      <c r="H392" s="24">
        <f>SUMPRODUCT(('1. TipoContratoUC'!$C$3:$C$3832='2. UnidadCompradora'!F392)*'1. TipoContratoUC'!$N$3:$N$3832*'1. TipoContratoUC'!$S$3:$S$3832)</f>
        <v>44.492964274713707</v>
      </c>
      <c r="I392" s="24">
        <f>SUMPRODUCT(('1. TipoContratoUC'!$C$3:$C$3832='2. UnidadCompradora'!F392)*'1. TipoContratoUC'!$P$3:$P$3832*'1. TipoContratoUC'!$S$3:$S$3832)</f>
        <v>46.315477728562442</v>
      </c>
      <c r="J392" s="24" t="e">
        <f>AVERAGEIF('1. TipoContratoUC'!$C$3:$C$3832,'2. UnidadCompradora'!F392,'1. TipoContratoUC'!#REF!)</f>
        <v>#REF!</v>
      </c>
      <c r="K392" s="24">
        <f t="shared" si="77"/>
        <v>49.815964033942755</v>
      </c>
      <c r="L392" s="25">
        <f>SUMIF('1. TipoContratoUC'!$C$3:$C$3832,'2. UnidadCompradora'!F392,'1. TipoContratoUC'!$O$3:$O$3832)</f>
        <v>45189018.835183598</v>
      </c>
      <c r="M392" s="28">
        <f t="shared" si="72"/>
        <v>1.0646064604285881E-4</v>
      </c>
      <c r="N392" s="29">
        <f t="shared" si="78"/>
        <v>1.99636122938832E-5</v>
      </c>
      <c r="O392" s="24">
        <f t="shared" si="79"/>
        <v>2.2198504892125683E-2</v>
      </c>
      <c r="P392" s="20">
        <f t="shared" si="80"/>
        <v>24.91908126941744</v>
      </c>
      <c r="Q392" s="3">
        <f t="shared" si="81"/>
        <v>414</v>
      </c>
      <c r="R392" s="3">
        <f t="shared" si="82"/>
        <v>1</v>
      </c>
      <c r="S392" s="3">
        <f t="shared" si="83"/>
        <v>414</v>
      </c>
      <c r="T392" s="18"/>
    </row>
    <row r="393" spans="1:20" x14ac:dyDescent="0.25">
      <c r="A393">
        <f t="shared" si="73"/>
        <v>392</v>
      </c>
      <c r="B393" s="23" t="s">
        <v>17</v>
      </c>
      <c r="C393" s="23">
        <f t="shared" si="74"/>
        <v>69</v>
      </c>
      <c r="D393" s="23">
        <f t="shared" si="75"/>
        <v>183</v>
      </c>
      <c r="E393" s="34" t="str">
        <f t="shared" si="76"/>
        <v>69_183</v>
      </c>
      <c r="F393" s="23" t="s">
        <v>510</v>
      </c>
      <c r="G393" s="24">
        <f>AVERAGEIF('1. TipoContratoUC'!$C$3:$C$3832,'2. UnidadCompradora'!F393,'1. TipoContratoUC'!$S$3:$S$3832)</f>
        <v>35.576166823024288</v>
      </c>
      <c r="H393" s="24">
        <f>SUMPRODUCT(('1. TipoContratoUC'!$C$3:$C$3832='2. UnidadCompradora'!F393)*'1. TipoContratoUC'!$N$3:$N$3832*'1. TipoContratoUC'!$S$3:$S$3832)</f>
        <v>42.907293296245193</v>
      </c>
      <c r="I393" s="24">
        <f>SUMPRODUCT(('1. TipoContratoUC'!$C$3:$C$3832='2. UnidadCompradora'!F393)*'1. TipoContratoUC'!$P$3:$P$3832*'1. TipoContratoUC'!$S$3:$S$3832)</f>
        <v>40.729890732133065</v>
      </c>
      <c r="J393" s="24" t="e">
        <f>AVERAGEIF('1. TipoContratoUC'!$C$3:$C$3832,'2. UnidadCompradora'!F393,'1. TipoContratoUC'!#REF!)</f>
        <v>#REF!</v>
      </c>
      <c r="K393" s="24">
        <f t="shared" si="77"/>
        <v>42.092717057572138</v>
      </c>
      <c r="L393" s="25">
        <f>SUMIF('1. TipoContratoUC'!$C$3:$C$3832,'2. UnidadCompradora'!F393,'1. TipoContratoUC'!$O$3:$O$3832)</f>
        <v>1088301485.4192519</v>
      </c>
      <c r="M393" s="28">
        <f t="shared" si="72"/>
        <v>2.5639255335397617E-3</v>
      </c>
      <c r="N393" s="29">
        <f t="shared" si="78"/>
        <v>4.8079001212682237E-4</v>
      </c>
      <c r="O393" s="24">
        <f t="shared" si="79"/>
        <v>0.53653679399934029</v>
      </c>
      <c r="P393" s="20">
        <f t="shared" si="80"/>
        <v>21.314626925785738</v>
      </c>
      <c r="Q393" s="3">
        <f t="shared" si="81"/>
        <v>670</v>
      </c>
      <c r="R393" s="3">
        <f t="shared" si="82"/>
        <v>0</v>
      </c>
      <c r="S393" s="3" t="str">
        <f t="shared" si="83"/>
        <v/>
      </c>
      <c r="T393" s="18"/>
    </row>
    <row r="394" spans="1:20" x14ac:dyDescent="0.25">
      <c r="A394">
        <f t="shared" si="73"/>
        <v>393</v>
      </c>
      <c r="B394" s="23" t="s">
        <v>17</v>
      </c>
      <c r="C394" s="23">
        <f t="shared" si="74"/>
        <v>69</v>
      </c>
      <c r="D394" s="23">
        <f t="shared" si="75"/>
        <v>184</v>
      </c>
      <c r="E394" s="34" t="str">
        <f t="shared" si="76"/>
        <v>69_184</v>
      </c>
      <c r="F394" s="23" t="s">
        <v>2419</v>
      </c>
      <c r="G394" s="24">
        <f>AVERAGEIF('1. TipoContratoUC'!$C$3:$C$3832,'2. UnidadCompradora'!F394,'1. TipoContratoUC'!$S$3:$S$3832)</f>
        <v>44.886267030621731</v>
      </c>
      <c r="H394" s="24">
        <f>SUMPRODUCT(('1. TipoContratoUC'!$C$3:$C$3832='2. UnidadCompradora'!F394)*'1. TipoContratoUC'!$N$3:$N$3832*'1. TipoContratoUC'!$S$3:$S$3832)</f>
        <v>44.886267030621731</v>
      </c>
      <c r="I394" s="24">
        <f>SUMPRODUCT(('1. TipoContratoUC'!$C$3:$C$3832='2. UnidadCompradora'!F394)*'1. TipoContratoUC'!$P$3:$P$3832*'1. TipoContratoUC'!$S$3:$S$3832)</f>
        <v>44.886267030621731</v>
      </c>
      <c r="J394" s="24" t="e">
        <f>AVERAGEIF('1. TipoContratoUC'!$C$3:$C$3832,'2. UnidadCompradora'!F394,'1. TipoContratoUC'!#REF!)</f>
        <v>#REF!</v>
      </c>
      <c r="K394" s="24">
        <f t="shared" si="77"/>
        <v>47.839780114773049</v>
      </c>
      <c r="L394" s="25">
        <f>SUMIF('1. TipoContratoUC'!$C$3:$C$3832,'2. UnidadCompradora'!F394,'1. TipoContratoUC'!$O$3:$O$3832)</f>
        <v>7820406</v>
      </c>
      <c r="M394" s="28">
        <f t="shared" si="72"/>
        <v>1.8424066212060007E-5</v>
      </c>
      <c r="N394" s="29">
        <f t="shared" si="78"/>
        <v>3.4549002697797482E-6</v>
      </c>
      <c r="O394" s="24">
        <f t="shared" si="79"/>
        <v>3.7727751576328524E-3</v>
      </c>
      <c r="P394" s="20">
        <f t="shared" si="80"/>
        <v>23.921776444965342</v>
      </c>
      <c r="Q394" s="3">
        <f t="shared" si="81"/>
        <v>482</v>
      </c>
      <c r="R394" s="3">
        <f t="shared" si="82"/>
        <v>1</v>
      </c>
      <c r="S394" s="3">
        <f t="shared" si="83"/>
        <v>482</v>
      </c>
      <c r="T394" s="18"/>
    </row>
    <row r="395" spans="1:20" x14ac:dyDescent="0.25">
      <c r="A395">
        <f t="shared" si="73"/>
        <v>394</v>
      </c>
      <c r="B395" s="23" t="s">
        <v>17</v>
      </c>
      <c r="C395" s="23">
        <f t="shared" si="74"/>
        <v>69</v>
      </c>
      <c r="D395" s="23">
        <f t="shared" si="75"/>
        <v>185</v>
      </c>
      <c r="E395" s="34" t="str">
        <f t="shared" si="76"/>
        <v>69_185</v>
      </c>
      <c r="F395" s="23" t="s">
        <v>870</v>
      </c>
      <c r="G395" s="24">
        <f>AVERAGEIF('1. TipoContratoUC'!$C$3:$C$3832,'2. UnidadCompradora'!F395,'1. TipoContratoUC'!$S$3:$S$3832)</f>
        <v>45.489707726990154</v>
      </c>
      <c r="H395" s="24">
        <f>SUMPRODUCT(('1. TipoContratoUC'!$C$3:$C$3832='2. UnidadCompradora'!F395)*'1. TipoContratoUC'!$N$3:$N$3832*'1. TipoContratoUC'!$S$3:$S$3832)</f>
        <v>41.103842823537462</v>
      </c>
      <c r="I395" s="24">
        <f>SUMPRODUCT(('1. TipoContratoUC'!$C$3:$C$3832='2. UnidadCompradora'!F395)*'1. TipoContratoUC'!$P$3:$P$3832*'1. TipoContratoUC'!$S$3:$S$3832)</f>
        <v>43.194103430320496</v>
      </c>
      <c r="J395" s="24" t="e">
        <f>AVERAGEIF('1. TipoContratoUC'!$C$3:$C$3832,'2. UnidadCompradora'!F395,'1. TipoContratoUC'!#REF!)</f>
        <v>#REF!</v>
      </c>
      <c r="K395" s="24">
        <f t="shared" si="77"/>
        <v>45.500008588896655</v>
      </c>
      <c r="L395" s="25">
        <f>SUMIF('1. TipoContratoUC'!$C$3:$C$3832,'2. UnidadCompradora'!F395,'1. TipoContratoUC'!$O$3:$O$3832)</f>
        <v>139574135.98999998</v>
      </c>
      <c r="M395" s="28">
        <f t="shared" si="72"/>
        <v>3.2882220219395607E-4</v>
      </c>
      <c r="N395" s="29">
        <f t="shared" si="78"/>
        <v>6.1661085126031337E-5</v>
      </c>
      <c r="O395" s="24">
        <f t="shared" si="79"/>
        <v>6.8737954117162603E-2</v>
      </c>
      <c r="P395" s="20">
        <f t="shared" si="80"/>
        <v>22.784373271506908</v>
      </c>
      <c r="Q395" s="3">
        <f t="shared" si="81"/>
        <v>560</v>
      </c>
      <c r="R395" s="3">
        <f t="shared" si="82"/>
        <v>0</v>
      </c>
      <c r="S395" s="3" t="str">
        <f t="shared" si="83"/>
        <v/>
      </c>
      <c r="T395" s="18"/>
    </row>
    <row r="396" spans="1:20" x14ac:dyDescent="0.25">
      <c r="A396">
        <f t="shared" si="73"/>
        <v>395</v>
      </c>
      <c r="B396" s="23" t="s">
        <v>17</v>
      </c>
      <c r="C396" s="23">
        <f t="shared" si="74"/>
        <v>69</v>
      </c>
      <c r="D396" s="23">
        <f t="shared" si="75"/>
        <v>186</v>
      </c>
      <c r="E396" s="34" t="str">
        <f t="shared" si="76"/>
        <v>69_186</v>
      </c>
      <c r="F396" s="23" t="s">
        <v>1387</v>
      </c>
      <c r="G396" s="24">
        <f>AVERAGEIF('1. TipoContratoUC'!$C$3:$C$3832,'2. UnidadCompradora'!F396,'1. TipoContratoUC'!$S$3:$S$3832)</f>
        <v>33.189128583067834</v>
      </c>
      <c r="H396" s="24">
        <f>SUMPRODUCT(('1. TipoContratoUC'!$C$3:$C$3832='2. UnidadCompradora'!F396)*'1. TipoContratoUC'!$N$3:$N$3832*'1. TipoContratoUC'!$S$3:$S$3832)</f>
        <v>35.411306673623777</v>
      </c>
      <c r="I396" s="24">
        <f>SUMPRODUCT(('1. TipoContratoUC'!$C$3:$C$3832='2. UnidadCompradora'!F396)*'1. TipoContratoUC'!$P$3:$P$3832*'1. TipoContratoUC'!$S$3:$S$3832)</f>
        <v>35.41787709930157</v>
      </c>
      <c r="J396" s="24" t="e">
        <f>AVERAGEIF('1. TipoContratoUC'!$C$3:$C$3832,'2. UnidadCompradora'!F396,'1. TipoContratoUC'!#REF!)</f>
        <v>#REF!</v>
      </c>
      <c r="K396" s="24">
        <f t="shared" si="77"/>
        <v>34.74774270582872</v>
      </c>
      <c r="L396" s="25">
        <f>SUMIF('1. TipoContratoUC'!$C$3:$C$3832,'2. UnidadCompradora'!F396,'1. TipoContratoUC'!$O$3:$O$3832)</f>
        <v>64826620.517644301</v>
      </c>
      <c r="M396" s="28">
        <f t="shared" si="72"/>
        <v>1.5272480082506796E-4</v>
      </c>
      <c r="N396" s="29">
        <f t="shared" si="78"/>
        <v>2.8639115247382128E-5</v>
      </c>
      <c r="O396" s="24">
        <f t="shared" si="79"/>
        <v>3.1881420948725002E-2</v>
      </c>
      <c r="P396" s="20">
        <f t="shared" si="80"/>
        <v>17.389812063388721</v>
      </c>
      <c r="Q396" s="3">
        <f t="shared" si="81"/>
        <v>1018</v>
      </c>
      <c r="R396" s="3">
        <f t="shared" si="82"/>
        <v>0</v>
      </c>
      <c r="S396" s="3" t="str">
        <f t="shared" si="83"/>
        <v/>
      </c>
      <c r="T396" s="18"/>
    </row>
    <row r="397" spans="1:20" x14ac:dyDescent="0.25">
      <c r="A397">
        <f t="shared" si="73"/>
        <v>396</v>
      </c>
      <c r="B397" s="23" t="s">
        <v>17</v>
      </c>
      <c r="C397" s="23">
        <f t="shared" si="74"/>
        <v>69</v>
      </c>
      <c r="D397" s="23">
        <f t="shared" si="75"/>
        <v>187</v>
      </c>
      <c r="E397" s="34" t="str">
        <f t="shared" si="76"/>
        <v>69_187</v>
      </c>
      <c r="F397" s="23" t="s">
        <v>1016</v>
      </c>
      <c r="G397" s="24">
        <f>AVERAGEIF('1. TipoContratoUC'!$C$3:$C$3832,'2. UnidadCompradora'!F397,'1. TipoContratoUC'!$S$3:$S$3832)</f>
        <v>35.156386053055023</v>
      </c>
      <c r="H397" s="24">
        <f>SUMPRODUCT(('1. TipoContratoUC'!$C$3:$C$3832='2. UnidadCompradora'!F397)*'1. TipoContratoUC'!$N$3:$N$3832*'1. TipoContratoUC'!$S$3:$S$3832)</f>
        <v>38.622186912801737</v>
      </c>
      <c r="I397" s="24">
        <f>SUMPRODUCT(('1. TipoContratoUC'!$C$3:$C$3832='2. UnidadCompradora'!F397)*'1. TipoContratoUC'!$P$3:$P$3832*'1. TipoContratoUC'!$S$3:$S$3832)</f>
        <v>39.562981488449765</v>
      </c>
      <c r="J397" s="24" t="e">
        <f>AVERAGEIF('1. TipoContratoUC'!$C$3:$C$3832,'2. UnidadCompradora'!F397,'1. TipoContratoUC'!#REF!)</f>
        <v>#REF!</v>
      </c>
      <c r="K397" s="24">
        <f t="shared" si="77"/>
        <v>40.479219981304752</v>
      </c>
      <c r="L397" s="25">
        <f>SUMIF('1. TipoContratoUC'!$C$3:$C$3832,'2. UnidadCompradora'!F397,'1. TipoContratoUC'!$O$3:$O$3832)</f>
        <v>24652405.052269813</v>
      </c>
      <c r="M397" s="28">
        <f t="shared" si="72"/>
        <v>5.8078511904566291E-5</v>
      </c>
      <c r="N397" s="29">
        <f t="shared" si="78"/>
        <v>1.0890943624385564E-5</v>
      </c>
      <c r="O397" s="24">
        <f t="shared" si="79"/>
        <v>1.2072303609391591E-2</v>
      </c>
      <c r="P397" s="20">
        <f t="shared" si="80"/>
        <v>20.245646142457073</v>
      </c>
      <c r="Q397" s="3">
        <f t="shared" si="81"/>
        <v>768</v>
      </c>
      <c r="R397" s="3">
        <f t="shared" si="82"/>
        <v>0</v>
      </c>
      <c r="S397" s="3" t="str">
        <f t="shared" si="83"/>
        <v/>
      </c>
      <c r="T397" s="18"/>
    </row>
    <row r="398" spans="1:20" x14ac:dyDescent="0.25">
      <c r="A398">
        <f t="shared" si="73"/>
        <v>397</v>
      </c>
      <c r="B398" s="23" t="s">
        <v>17</v>
      </c>
      <c r="C398" s="23">
        <f t="shared" si="74"/>
        <v>69</v>
      </c>
      <c r="D398" s="23">
        <f t="shared" si="75"/>
        <v>188</v>
      </c>
      <c r="E398" s="34" t="str">
        <f t="shared" si="76"/>
        <v>69_188</v>
      </c>
      <c r="F398" s="23" t="s">
        <v>338</v>
      </c>
      <c r="G398" s="24">
        <f>AVERAGEIF('1. TipoContratoUC'!$C$3:$C$3832,'2. UnidadCompradora'!F398,'1. TipoContratoUC'!$S$3:$S$3832)</f>
        <v>38.149618059445125</v>
      </c>
      <c r="H398" s="24">
        <f>SUMPRODUCT(('1. TipoContratoUC'!$C$3:$C$3832='2. UnidadCompradora'!F398)*'1. TipoContratoUC'!$N$3:$N$3832*'1. TipoContratoUC'!$S$3:$S$3832)</f>
        <v>40.038986771156871</v>
      </c>
      <c r="I398" s="24">
        <f>SUMPRODUCT(('1. TipoContratoUC'!$C$3:$C$3832='2. UnidadCompradora'!F398)*'1. TipoContratoUC'!$P$3:$P$3832*'1. TipoContratoUC'!$S$3:$S$3832)</f>
        <v>41.24240350868839</v>
      </c>
      <c r="J398" s="24" t="e">
        <f>AVERAGEIF('1. TipoContratoUC'!$C$3:$C$3832,'2. UnidadCompradora'!F398,'1. TipoContratoUC'!#REF!)</f>
        <v>#REF!</v>
      </c>
      <c r="K398" s="24">
        <f t="shared" si="77"/>
        <v>42.801373597057172</v>
      </c>
      <c r="L398" s="25">
        <f>SUMIF('1. TipoContratoUC'!$C$3:$C$3832,'2. UnidadCompradora'!F398,'1. TipoContratoUC'!$O$3:$O$3832)</f>
        <v>87383926.276800841</v>
      </c>
      <c r="M398" s="28">
        <f t="shared" si="72"/>
        <v>2.0586747588214075E-4</v>
      </c>
      <c r="N398" s="29">
        <f t="shared" si="78"/>
        <v>3.8604485555881992E-5</v>
      </c>
      <c r="O398" s="24">
        <f t="shared" si="79"/>
        <v>4.3003985794514657E-2</v>
      </c>
      <c r="P398" s="20">
        <f t="shared" si="80"/>
        <v>21.422188791425842</v>
      </c>
      <c r="Q398" s="3">
        <f t="shared" si="81"/>
        <v>659</v>
      </c>
      <c r="R398" s="3">
        <f t="shared" si="82"/>
        <v>0</v>
      </c>
      <c r="S398" s="3" t="str">
        <f t="shared" si="83"/>
        <v/>
      </c>
      <c r="T398" s="18"/>
    </row>
    <row r="399" spans="1:20" x14ac:dyDescent="0.25">
      <c r="A399">
        <f t="shared" si="73"/>
        <v>398</v>
      </c>
      <c r="B399" s="23" t="s">
        <v>17</v>
      </c>
      <c r="C399" s="23">
        <f t="shared" si="74"/>
        <v>69</v>
      </c>
      <c r="D399" s="23">
        <f t="shared" si="75"/>
        <v>189</v>
      </c>
      <c r="E399" s="34" t="str">
        <f t="shared" si="76"/>
        <v>69_189</v>
      </c>
      <c r="F399" s="23" t="s">
        <v>1193</v>
      </c>
      <c r="G399" s="24">
        <f>AVERAGEIF('1. TipoContratoUC'!$C$3:$C$3832,'2. UnidadCompradora'!F399,'1. TipoContratoUC'!$S$3:$S$3832)</f>
        <v>47.020243798643925</v>
      </c>
      <c r="H399" s="24">
        <f>SUMPRODUCT(('1. TipoContratoUC'!$C$3:$C$3832='2. UnidadCompradora'!F399)*'1. TipoContratoUC'!$N$3:$N$3832*'1. TipoContratoUC'!$S$3:$S$3832)</f>
        <v>39.319087775530605</v>
      </c>
      <c r="I399" s="24">
        <f>SUMPRODUCT(('1. TipoContratoUC'!$C$3:$C$3832='2. UnidadCompradora'!F399)*'1. TipoContratoUC'!$P$3:$P$3832*'1. TipoContratoUC'!$S$3:$S$3832)</f>
        <v>44.179199107664374</v>
      </c>
      <c r="J399" s="24" t="e">
        <f>AVERAGEIF('1. TipoContratoUC'!$C$3:$C$3832,'2. UnidadCompradora'!F399,'1. TipoContratoUC'!#REF!)</f>
        <v>#REF!</v>
      </c>
      <c r="K399" s="24">
        <f t="shared" si="77"/>
        <v>46.862110229484372</v>
      </c>
      <c r="L399" s="25">
        <f>SUMIF('1. TipoContratoUC'!$C$3:$C$3832,'2. UnidadCompradora'!F399,'1. TipoContratoUC'!$O$3:$O$3832)</f>
        <v>17091516.15021643</v>
      </c>
      <c r="M399" s="28">
        <f t="shared" si="72"/>
        <v>4.0265841084987209E-5</v>
      </c>
      <c r="N399" s="29">
        <f t="shared" si="78"/>
        <v>7.5506928615122633E-6</v>
      </c>
      <c r="O399" s="24">
        <f t="shared" si="79"/>
        <v>8.3441776530918978E-3</v>
      </c>
      <c r="P399" s="20">
        <f t="shared" si="80"/>
        <v>23.435227203568733</v>
      </c>
      <c r="Q399" s="3">
        <f t="shared" si="81"/>
        <v>519</v>
      </c>
      <c r="R399" s="3">
        <f t="shared" si="82"/>
        <v>0</v>
      </c>
      <c r="S399" s="3" t="str">
        <f t="shared" si="83"/>
        <v/>
      </c>
      <c r="T399" s="18"/>
    </row>
    <row r="400" spans="1:20" x14ac:dyDescent="0.25">
      <c r="A400">
        <f t="shared" si="73"/>
        <v>399</v>
      </c>
      <c r="B400" s="23" t="s">
        <v>17</v>
      </c>
      <c r="C400" s="23">
        <f t="shared" si="74"/>
        <v>69</v>
      </c>
      <c r="D400" s="23">
        <f t="shared" si="75"/>
        <v>190</v>
      </c>
      <c r="E400" s="34" t="str">
        <f t="shared" si="76"/>
        <v>69_190</v>
      </c>
      <c r="F400" s="23" t="s">
        <v>413</v>
      </c>
      <c r="G400" s="24">
        <f>AVERAGEIF('1. TipoContratoUC'!$C$3:$C$3832,'2. UnidadCompradora'!F400,'1. TipoContratoUC'!$S$3:$S$3832)</f>
        <v>48.130600344685469</v>
      </c>
      <c r="H400" s="24">
        <f>SUMPRODUCT(('1. TipoContratoUC'!$C$3:$C$3832='2. UnidadCompradora'!F400)*'1. TipoContratoUC'!$N$3:$N$3832*'1. TipoContratoUC'!$S$3:$S$3832)</f>
        <v>42.766714379519236</v>
      </c>
      <c r="I400" s="24">
        <f>SUMPRODUCT(('1. TipoContratoUC'!$C$3:$C$3832='2. UnidadCompradora'!F400)*'1. TipoContratoUC'!$P$3:$P$3832*'1. TipoContratoUC'!$S$3:$S$3832)</f>
        <v>43.12157374735601</v>
      </c>
      <c r="J400" s="24" t="e">
        <f>AVERAGEIF('1. TipoContratoUC'!$C$3:$C$3832,'2. UnidadCompradora'!F400,'1. TipoContratoUC'!#REF!)</f>
        <v>#REF!</v>
      </c>
      <c r="K400" s="24">
        <f t="shared" si="77"/>
        <v>45.399721071217556</v>
      </c>
      <c r="L400" s="25">
        <f>SUMIF('1. TipoContratoUC'!$C$3:$C$3832,'2. UnidadCompradora'!F400,'1. TipoContratoUC'!$O$3:$O$3832)</f>
        <v>189191005.20899901</v>
      </c>
      <c r="M400" s="28">
        <f t="shared" si="72"/>
        <v>4.4571440494224819E-4</v>
      </c>
      <c r="N400" s="29">
        <f t="shared" si="78"/>
        <v>8.358083390254578E-5</v>
      </c>
      <c r="O400" s="24">
        <f t="shared" si="79"/>
        <v>9.3203058736732056E-2</v>
      </c>
      <c r="P400" s="20">
        <f t="shared" si="80"/>
        <v>22.746462064977145</v>
      </c>
      <c r="Q400" s="3">
        <f t="shared" si="81"/>
        <v>562</v>
      </c>
      <c r="R400" s="3">
        <f t="shared" si="82"/>
        <v>0</v>
      </c>
      <c r="S400" s="3" t="str">
        <f t="shared" si="83"/>
        <v/>
      </c>
      <c r="T400" s="18"/>
    </row>
    <row r="401" spans="1:20" x14ac:dyDescent="0.25">
      <c r="A401">
        <f t="shared" si="73"/>
        <v>400</v>
      </c>
      <c r="B401" s="23" t="s">
        <v>17</v>
      </c>
      <c r="C401" s="23">
        <f t="shared" si="74"/>
        <v>69</v>
      </c>
      <c r="D401" s="23">
        <f t="shared" si="75"/>
        <v>191</v>
      </c>
      <c r="E401" s="34" t="str">
        <f t="shared" si="76"/>
        <v>69_191</v>
      </c>
      <c r="F401" s="23" t="s">
        <v>1705</v>
      </c>
      <c r="G401" s="24">
        <f>AVERAGEIF('1. TipoContratoUC'!$C$3:$C$3832,'2. UnidadCompradora'!F401,'1. TipoContratoUC'!$S$3:$S$3832)</f>
        <v>10.624657559640678</v>
      </c>
      <c r="H401" s="24">
        <f>SUMPRODUCT(('1. TipoContratoUC'!$C$3:$C$3832='2. UnidadCompradora'!F401)*'1. TipoContratoUC'!$N$3:$N$3832*'1. TipoContratoUC'!$S$3:$S$3832)</f>
        <v>10.099450054995337</v>
      </c>
      <c r="I401" s="24">
        <f>SUMPRODUCT(('1. TipoContratoUC'!$C$3:$C$3832='2. UnidadCompradora'!F401)*'1. TipoContratoUC'!$P$3:$P$3832*'1. TipoContratoUC'!$S$3:$S$3832)</f>
        <v>10.287703170284251</v>
      </c>
      <c r="J401" s="24" t="e">
        <f>AVERAGEIF('1. TipoContratoUC'!$C$3:$C$3832,'2. UnidadCompradora'!F401,'1. TipoContratoUC'!#REF!)</f>
        <v>#REF!</v>
      </c>
      <c r="K401" s="24">
        <f t="shared" si="77"/>
        <v>0</v>
      </c>
      <c r="L401" s="25">
        <f>SUMIF('1. TipoContratoUC'!$C$3:$C$3832,'2. UnidadCompradora'!F401,'1. TipoContratoUC'!$O$3:$O$3832)</f>
        <v>15348860.627981178</v>
      </c>
      <c r="M401" s="28">
        <f t="shared" si="72"/>
        <v>3.6160325242654429E-5</v>
      </c>
      <c r="N401" s="29">
        <f t="shared" si="78"/>
        <v>6.7808222136323782E-6</v>
      </c>
      <c r="O401" s="24">
        <f t="shared" si="79"/>
        <v>7.4849084098194789E-3</v>
      </c>
      <c r="P401" s="20">
        <f t="shared" si="80"/>
        <v>3.7424542049097394E-3</v>
      </c>
      <c r="Q401" s="3">
        <f t="shared" si="81"/>
        <v>1537</v>
      </c>
      <c r="R401" s="3">
        <f t="shared" si="82"/>
        <v>0</v>
      </c>
      <c r="S401" s="3" t="str">
        <f t="shared" si="83"/>
        <v/>
      </c>
      <c r="T401" s="18"/>
    </row>
    <row r="402" spans="1:20" x14ac:dyDescent="0.25">
      <c r="A402">
        <f t="shared" si="73"/>
        <v>401</v>
      </c>
      <c r="B402" s="23" t="s">
        <v>17</v>
      </c>
      <c r="C402" s="23">
        <f t="shared" si="74"/>
        <v>69</v>
      </c>
      <c r="D402" s="23">
        <f t="shared" si="75"/>
        <v>192</v>
      </c>
      <c r="E402" s="34" t="str">
        <f t="shared" si="76"/>
        <v>69_192</v>
      </c>
      <c r="F402" s="23" t="s">
        <v>1847</v>
      </c>
      <c r="G402" s="24">
        <f>AVERAGEIF('1. TipoContratoUC'!$C$3:$C$3832,'2. UnidadCompradora'!F402,'1. TipoContratoUC'!$S$3:$S$3832)</f>
        <v>15.220596201415272</v>
      </c>
      <c r="H402" s="24">
        <f>SUMPRODUCT(('1. TipoContratoUC'!$C$3:$C$3832='2. UnidadCompradora'!F402)*'1. TipoContratoUC'!$N$3:$N$3832*'1. TipoContratoUC'!$S$3:$S$3832)</f>
        <v>15.010347617351844</v>
      </c>
      <c r="I402" s="24">
        <f>SUMPRODUCT(('1. TipoContratoUC'!$C$3:$C$3832='2. UnidadCompradora'!F402)*'1. TipoContratoUC'!$P$3:$P$3832*'1. TipoContratoUC'!$S$3:$S$3832)</f>
        <v>15.072747910816705</v>
      </c>
      <c r="J402" s="24" t="e">
        <f>AVERAGEIF('1. TipoContratoUC'!$C$3:$C$3832,'2. UnidadCompradora'!F402,'1. TipoContratoUC'!#REF!)</f>
        <v>#REF!</v>
      </c>
      <c r="K402" s="24">
        <f t="shared" si="77"/>
        <v>6.6163291965087661</v>
      </c>
      <c r="L402" s="25">
        <f>SUMIF('1. TipoContratoUC'!$C$3:$C$3832,'2. UnidadCompradora'!F402,'1. TipoContratoUC'!$O$3:$O$3832)</f>
        <v>27637570.250447199</v>
      </c>
      <c r="M402" s="28">
        <f t="shared" si="72"/>
        <v>6.5111251798781174E-5</v>
      </c>
      <c r="N402" s="29">
        <f t="shared" si="78"/>
        <v>1.220973040457577E-5</v>
      </c>
      <c r="O402" s="24">
        <f t="shared" si="79"/>
        <v>1.354422999309301E-2</v>
      </c>
      <c r="P402" s="20">
        <f t="shared" si="80"/>
        <v>3.3149367132509293</v>
      </c>
      <c r="Q402" s="3">
        <f t="shared" si="81"/>
        <v>1523</v>
      </c>
      <c r="R402" s="3">
        <f t="shared" si="82"/>
        <v>0</v>
      </c>
      <c r="S402" s="3" t="str">
        <f t="shared" si="83"/>
        <v/>
      </c>
      <c r="T402" s="18"/>
    </row>
    <row r="403" spans="1:20" x14ac:dyDescent="0.25">
      <c r="A403">
        <f t="shared" si="73"/>
        <v>402</v>
      </c>
      <c r="B403" s="23" t="s">
        <v>17</v>
      </c>
      <c r="C403" s="23">
        <f t="shared" si="74"/>
        <v>69</v>
      </c>
      <c r="D403" s="23">
        <f t="shared" si="75"/>
        <v>193</v>
      </c>
      <c r="E403" s="34" t="str">
        <f t="shared" si="76"/>
        <v>69_193</v>
      </c>
      <c r="F403" s="23" t="s">
        <v>655</v>
      </c>
      <c r="G403" s="24">
        <f>AVERAGEIF('1. TipoContratoUC'!$C$3:$C$3832,'2. UnidadCompradora'!F403,'1. TipoContratoUC'!$S$3:$S$3832)</f>
        <v>19.910249082568932</v>
      </c>
      <c r="H403" s="24">
        <f>SUMPRODUCT(('1. TipoContratoUC'!$C$3:$C$3832='2. UnidadCompradora'!F403)*'1. TipoContratoUC'!$N$3:$N$3832*'1. TipoContratoUC'!$S$3:$S$3832)</f>
        <v>20.515280479311759</v>
      </c>
      <c r="I403" s="24">
        <f>SUMPRODUCT(('1. TipoContratoUC'!$C$3:$C$3832='2. UnidadCompradora'!F403)*'1. TipoContratoUC'!$P$3:$P$3832*'1. TipoContratoUC'!$S$3:$S$3832)</f>
        <v>22.147191366000065</v>
      </c>
      <c r="J403" s="24" t="e">
        <f>AVERAGEIF('1. TipoContratoUC'!$C$3:$C$3832,'2. UnidadCompradora'!F403,'1. TipoContratoUC'!#REF!)</f>
        <v>#REF!</v>
      </c>
      <c r="K403" s="24">
        <f t="shared" si="77"/>
        <v>16.398232881775375</v>
      </c>
      <c r="L403" s="25">
        <f>SUMIF('1. TipoContratoUC'!$C$3:$C$3832,'2. UnidadCompradora'!F403,'1. TipoContratoUC'!$O$3:$O$3832)</f>
        <v>252410054.852</v>
      </c>
      <c r="M403" s="28">
        <f t="shared" si="72"/>
        <v>5.9465193535769708E-4</v>
      </c>
      <c r="N403" s="29">
        <f t="shared" si="78"/>
        <v>1.1150975622023919E-4</v>
      </c>
      <c r="O403" s="24">
        <f t="shared" si="79"/>
        <v>0.12437513161862067</v>
      </c>
      <c r="P403" s="20">
        <f t="shared" si="80"/>
        <v>8.2613040066969976</v>
      </c>
      <c r="Q403" s="3">
        <f t="shared" si="81"/>
        <v>1477</v>
      </c>
      <c r="R403" s="3">
        <f t="shared" si="82"/>
        <v>0</v>
      </c>
      <c r="S403" s="3" t="str">
        <f t="shared" si="83"/>
        <v/>
      </c>
      <c r="T403" s="18"/>
    </row>
    <row r="404" spans="1:20" x14ac:dyDescent="0.25">
      <c r="A404">
        <f t="shared" si="73"/>
        <v>403</v>
      </c>
      <c r="B404" s="23" t="s">
        <v>17</v>
      </c>
      <c r="C404" s="23">
        <f t="shared" si="74"/>
        <v>69</v>
      </c>
      <c r="D404" s="23">
        <f t="shared" si="75"/>
        <v>194</v>
      </c>
      <c r="E404" s="34" t="str">
        <f t="shared" si="76"/>
        <v>69_194</v>
      </c>
      <c r="F404" s="23" t="s">
        <v>519</v>
      </c>
      <c r="G404" s="24">
        <f>AVERAGEIF('1. TipoContratoUC'!$C$3:$C$3832,'2. UnidadCompradora'!F404,'1. TipoContratoUC'!$S$3:$S$3832)</f>
        <v>44.108081586409298</v>
      </c>
      <c r="H404" s="24">
        <f>SUMPRODUCT(('1. TipoContratoUC'!$C$3:$C$3832='2. UnidadCompradora'!F404)*'1. TipoContratoUC'!$N$3:$N$3832*'1. TipoContratoUC'!$S$3:$S$3832)</f>
        <v>43.636052852525772</v>
      </c>
      <c r="I404" s="24">
        <f>SUMPRODUCT(('1. TipoContratoUC'!$C$3:$C$3832='2. UnidadCompradora'!F404)*'1. TipoContratoUC'!$P$3:$P$3832*'1. TipoContratoUC'!$S$3:$S$3832)</f>
        <v>40.057387476410483</v>
      </c>
      <c r="J404" s="24" t="e">
        <f>AVERAGEIF('1. TipoContratoUC'!$C$3:$C$3832,'2. UnidadCompradora'!F404,'1. TipoContratoUC'!#REF!)</f>
        <v>#REF!</v>
      </c>
      <c r="K404" s="24">
        <f t="shared" si="77"/>
        <v>41.162840083195221</v>
      </c>
      <c r="L404" s="25">
        <f>SUMIF('1. TipoContratoUC'!$C$3:$C$3832,'2. UnidadCompradora'!F404,'1. TipoContratoUC'!$O$3:$O$3832)</f>
        <v>872733059.61294031</v>
      </c>
      <c r="M404" s="28">
        <f t="shared" si="72"/>
        <v>2.0560686588090853E-3</v>
      </c>
      <c r="N404" s="29">
        <f t="shared" si="78"/>
        <v>3.8555615694408355E-4</v>
      </c>
      <c r="O404" s="24">
        <f t="shared" si="79"/>
        <v>0.43024423316182869</v>
      </c>
      <c r="P404" s="20">
        <f t="shared" si="80"/>
        <v>20.796542158178525</v>
      </c>
      <c r="Q404" s="3">
        <f t="shared" si="81"/>
        <v>725</v>
      </c>
      <c r="R404" s="3">
        <f t="shared" si="82"/>
        <v>0</v>
      </c>
      <c r="S404" s="3" t="str">
        <f t="shared" si="83"/>
        <v/>
      </c>
      <c r="T404" s="18"/>
    </row>
    <row r="405" spans="1:20" x14ac:dyDescent="0.25">
      <c r="A405">
        <f t="shared" si="73"/>
        <v>404</v>
      </c>
      <c r="B405" s="23" t="s">
        <v>17</v>
      </c>
      <c r="C405" s="23">
        <f t="shared" si="74"/>
        <v>69</v>
      </c>
      <c r="D405" s="23">
        <f t="shared" si="75"/>
        <v>195</v>
      </c>
      <c r="E405" s="34" t="str">
        <f t="shared" si="76"/>
        <v>69_195</v>
      </c>
      <c r="F405" s="23" t="s">
        <v>1779</v>
      </c>
      <c r="G405" s="24">
        <f>AVERAGEIF('1. TipoContratoUC'!$C$3:$C$3832,'2. UnidadCompradora'!F405,'1. TipoContratoUC'!$S$3:$S$3832)</f>
        <v>33.884257635326279</v>
      </c>
      <c r="H405" s="24">
        <f>SUMPRODUCT(('1. TipoContratoUC'!$C$3:$C$3832='2. UnidadCompradora'!F405)*'1. TipoContratoUC'!$N$3:$N$3832*'1. TipoContratoUC'!$S$3:$S$3832)</f>
        <v>33.77657122585493</v>
      </c>
      <c r="I405" s="24">
        <f>SUMPRODUCT(('1. TipoContratoUC'!$C$3:$C$3832='2. UnidadCompradora'!F405)*'1. TipoContratoUC'!$P$3:$P$3832*'1. TipoContratoUC'!$S$3:$S$3832)</f>
        <v>33.524881300192838</v>
      </c>
      <c r="J405" s="24" t="e">
        <f>AVERAGEIF('1. TipoContratoUC'!$C$3:$C$3832,'2. UnidadCompradora'!F405,'1. TipoContratoUC'!#REF!)</f>
        <v>#REF!</v>
      </c>
      <c r="K405" s="24">
        <f t="shared" si="77"/>
        <v>32.130278491038986</v>
      </c>
      <c r="L405" s="25">
        <f>SUMIF('1. TipoContratoUC'!$C$3:$C$3832,'2. UnidadCompradora'!F405,'1. TipoContratoUC'!$O$3:$O$3832)</f>
        <v>169456589.825142</v>
      </c>
      <c r="M405" s="28">
        <f t="shared" si="72"/>
        <v>3.9922216711105668E-4</v>
      </c>
      <c r="N405" s="29">
        <f t="shared" si="78"/>
        <v>7.4862560575862587E-5</v>
      </c>
      <c r="O405" s="24">
        <f t="shared" si="79"/>
        <v>8.3472405743672387E-2</v>
      </c>
      <c r="P405" s="20">
        <f t="shared" si="80"/>
        <v>16.106875448391328</v>
      </c>
      <c r="Q405" s="3">
        <f t="shared" si="81"/>
        <v>1111</v>
      </c>
      <c r="R405" s="3">
        <f t="shared" si="82"/>
        <v>0</v>
      </c>
      <c r="S405" s="3" t="str">
        <f t="shared" si="83"/>
        <v/>
      </c>
      <c r="T405" s="18"/>
    </row>
    <row r="406" spans="1:20" x14ac:dyDescent="0.25">
      <c r="A406">
        <f t="shared" si="73"/>
        <v>405</v>
      </c>
      <c r="B406" s="23" t="s">
        <v>17</v>
      </c>
      <c r="C406" s="23">
        <f t="shared" si="74"/>
        <v>69</v>
      </c>
      <c r="D406" s="23">
        <f t="shared" si="75"/>
        <v>196</v>
      </c>
      <c r="E406" s="34" t="str">
        <f t="shared" si="76"/>
        <v>69_196</v>
      </c>
      <c r="F406" s="23" t="s">
        <v>2739</v>
      </c>
      <c r="G406" s="24">
        <f>AVERAGEIF('1. TipoContratoUC'!$C$3:$C$3832,'2. UnidadCompradora'!F406,'1. TipoContratoUC'!$S$3:$S$3832)</f>
        <v>37.949176426145129</v>
      </c>
      <c r="H406" s="24">
        <f>SUMPRODUCT(('1. TipoContratoUC'!$C$3:$C$3832='2. UnidadCompradora'!F406)*'1. TipoContratoUC'!$N$3:$N$3832*'1. TipoContratoUC'!$S$3:$S$3832)</f>
        <v>36.163655246639287</v>
      </c>
      <c r="I406" s="24">
        <f>SUMPRODUCT(('1. TipoContratoUC'!$C$3:$C$3832='2. UnidadCompradora'!F406)*'1. TipoContratoUC'!$P$3:$P$3832*'1. TipoContratoUC'!$S$3:$S$3832)</f>
        <v>34.609379110527435</v>
      </c>
      <c r="J406" s="24" t="e">
        <f>AVERAGEIF('1. TipoContratoUC'!$C$3:$C$3832,'2. UnidadCompradora'!F406,'1. TipoContratoUC'!#REF!)</f>
        <v>#REF!</v>
      </c>
      <c r="K406" s="24">
        <f t="shared" si="77"/>
        <v>33.62982445458794</v>
      </c>
      <c r="L406" s="25">
        <f>SUMIF('1. TipoContratoUC'!$C$3:$C$3832,'2. UnidadCompradora'!F406,'1. TipoContratoUC'!$O$3:$O$3832)</f>
        <v>209408184.35999998</v>
      </c>
      <c r="M406" s="28">
        <f t="shared" si="72"/>
        <v>4.9334398418648701E-4</v>
      </c>
      <c r="N406" s="29">
        <f t="shared" si="78"/>
        <v>9.251238268696679E-5</v>
      </c>
      <c r="O406" s="24">
        <f t="shared" si="79"/>
        <v>0.10317175307048138</v>
      </c>
      <c r="P406" s="20">
        <f t="shared" si="80"/>
        <v>16.866498103829212</v>
      </c>
      <c r="Q406" s="3">
        <f t="shared" si="81"/>
        <v>1060</v>
      </c>
      <c r="R406" s="3">
        <f t="shared" si="82"/>
        <v>0</v>
      </c>
      <c r="S406" s="3" t="str">
        <f t="shared" si="83"/>
        <v/>
      </c>
      <c r="T406" s="18"/>
    </row>
    <row r="407" spans="1:20" x14ac:dyDescent="0.25">
      <c r="A407">
        <f t="shared" si="73"/>
        <v>406</v>
      </c>
      <c r="B407" s="23" t="s">
        <v>17</v>
      </c>
      <c r="C407" s="23">
        <f t="shared" si="74"/>
        <v>69</v>
      </c>
      <c r="D407" s="23">
        <f t="shared" si="75"/>
        <v>197</v>
      </c>
      <c r="E407" s="34" t="str">
        <f t="shared" si="76"/>
        <v>69_197</v>
      </c>
      <c r="F407" s="23" t="s">
        <v>1637</v>
      </c>
      <c r="G407" s="24">
        <f>AVERAGEIF('1. TipoContratoUC'!$C$3:$C$3832,'2. UnidadCompradora'!F407,'1. TipoContratoUC'!$S$3:$S$3832)</f>
        <v>36.901252453180817</v>
      </c>
      <c r="H407" s="24">
        <f>SUMPRODUCT(('1. TipoContratoUC'!$C$3:$C$3832='2. UnidadCompradora'!F407)*'1. TipoContratoUC'!$N$3:$N$3832*'1. TipoContratoUC'!$S$3:$S$3832)</f>
        <v>37.254764515178508</v>
      </c>
      <c r="I407" s="24">
        <f>SUMPRODUCT(('1. TipoContratoUC'!$C$3:$C$3832='2. UnidadCompradora'!F407)*'1. TipoContratoUC'!$P$3:$P$3832*'1. TipoContratoUC'!$S$3:$S$3832)</f>
        <v>37.439045688469548</v>
      </c>
      <c r="J407" s="24" t="e">
        <f>AVERAGEIF('1. TipoContratoUC'!$C$3:$C$3832,'2. UnidadCompradora'!F407,'1. TipoContratoUC'!#REF!)</f>
        <v>#REF!</v>
      </c>
      <c r="K407" s="24">
        <f t="shared" si="77"/>
        <v>37.542432718714679</v>
      </c>
      <c r="L407" s="25">
        <f>SUMIF('1. TipoContratoUC'!$C$3:$C$3832,'2. UnidadCompradora'!F407,'1. TipoContratoUC'!$O$3:$O$3832)</f>
        <v>78550046.771916807</v>
      </c>
      <c r="M407" s="28">
        <f t="shared" si="72"/>
        <v>1.8505577110526048E-4</v>
      </c>
      <c r="N407" s="29">
        <f t="shared" si="78"/>
        <v>3.4701852791722993E-5</v>
      </c>
      <c r="O407" s="24">
        <f t="shared" si="79"/>
        <v>3.8648173150840189E-2</v>
      </c>
      <c r="P407" s="20">
        <f t="shared" si="80"/>
        <v>18.790540445932759</v>
      </c>
      <c r="Q407" s="3">
        <f t="shared" si="81"/>
        <v>896</v>
      </c>
      <c r="R407" s="3">
        <f t="shared" si="82"/>
        <v>0</v>
      </c>
      <c r="S407" s="3" t="str">
        <f t="shared" si="83"/>
        <v/>
      </c>
      <c r="T407" s="18"/>
    </row>
    <row r="408" spans="1:20" x14ac:dyDescent="0.25">
      <c r="A408">
        <f t="shared" si="73"/>
        <v>407</v>
      </c>
      <c r="B408" s="23" t="s">
        <v>17</v>
      </c>
      <c r="C408" s="23">
        <f t="shared" si="74"/>
        <v>69</v>
      </c>
      <c r="D408" s="23">
        <f t="shared" si="75"/>
        <v>198</v>
      </c>
      <c r="E408" s="34" t="str">
        <f t="shared" si="76"/>
        <v>69_198</v>
      </c>
      <c r="F408" s="23" t="s">
        <v>1264</v>
      </c>
      <c r="G408" s="24">
        <f>AVERAGEIF('1. TipoContratoUC'!$C$3:$C$3832,'2. UnidadCompradora'!F408,'1. TipoContratoUC'!$S$3:$S$3832)</f>
        <v>42.336652388609693</v>
      </c>
      <c r="H408" s="24">
        <f>SUMPRODUCT(('1. TipoContratoUC'!$C$3:$C$3832='2. UnidadCompradora'!F408)*'1. TipoContratoUC'!$N$3:$N$3832*'1. TipoContratoUC'!$S$3:$S$3832)</f>
        <v>41.308191738257712</v>
      </c>
      <c r="I408" s="24">
        <f>SUMPRODUCT(('1. TipoContratoUC'!$C$3:$C$3832='2. UnidadCompradora'!F408)*'1. TipoContratoUC'!$P$3:$P$3832*'1. TipoContratoUC'!$S$3:$S$3832)</f>
        <v>47.030292262720074</v>
      </c>
      <c r="J408" s="24" t="e">
        <f>AVERAGEIF('1. TipoContratoUC'!$C$3:$C$3832,'2. UnidadCompradora'!F408,'1. TipoContratoUC'!#REF!)</f>
        <v>#REF!</v>
      </c>
      <c r="K408" s="24">
        <f t="shared" si="77"/>
        <v>50.804345235977181</v>
      </c>
      <c r="L408" s="25">
        <f>SUMIF('1. TipoContratoUC'!$C$3:$C$3832,'2. UnidadCompradora'!F408,'1. TipoContratoUC'!$O$3:$O$3832)</f>
        <v>900616246.27161109</v>
      </c>
      <c r="M408" s="28">
        <f t="shared" si="72"/>
        <v>2.1217585574157022E-3</v>
      </c>
      <c r="N408" s="29">
        <f t="shared" si="78"/>
        <v>3.9787439580653657E-4</v>
      </c>
      <c r="O408" s="24">
        <f t="shared" si="79"/>
        <v>0.44399288537364845</v>
      </c>
      <c r="P408" s="20">
        <f t="shared" si="80"/>
        <v>25.624169060675413</v>
      </c>
      <c r="Q408" s="3">
        <f t="shared" si="81"/>
        <v>365</v>
      </c>
      <c r="R408" s="3">
        <f t="shared" si="82"/>
        <v>1</v>
      </c>
      <c r="S408" s="3">
        <f t="shared" si="83"/>
        <v>365</v>
      </c>
      <c r="T408" s="18"/>
    </row>
    <row r="409" spans="1:20" x14ac:dyDescent="0.25">
      <c r="A409">
        <f t="shared" si="73"/>
        <v>408</v>
      </c>
      <c r="B409" s="23" t="s">
        <v>17</v>
      </c>
      <c r="C409" s="23">
        <f t="shared" si="74"/>
        <v>69</v>
      </c>
      <c r="D409" s="23">
        <f t="shared" si="75"/>
        <v>199</v>
      </c>
      <c r="E409" s="34" t="str">
        <f t="shared" si="76"/>
        <v>69_199</v>
      </c>
      <c r="F409" s="23" t="s">
        <v>1691</v>
      </c>
      <c r="G409" s="24">
        <f>AVERAGEIF('1. TipoContratoUC'!$C$3:$C$3832,'2. UnidadCompradora'!F409,'1. TipoContratoUC'!$S$3:$S$3832)</f>
        <v>39.254262640261317</v>
      </c>
      <c r="H409" s="24">
        <f>SUMPRODUCT(('1. TipoContratoUC'!$C$3:$C$3832='2. UnidadCompradora'!F409)*'1. TipoContratoUC'!$N$3:$N$3832*'1. TipoContratoUC'!$S$3:$S$3832)</f>
        <v>42.16217513766869</v>
      </c>
      <c r="I409" s="24">
        <f>SUMPRODUCT(('1. TipoContratoUC'!$C$3:$C$3832='2. UnidadCompradora'!F409)*'1. TipoContratoUC'!$P$3:$P$3832*'1. TipoContratoUC'!$S$3:$S$3832)</f>
        <v>42.84507304184082</v>
      </c>
      <c r="J409" s="24" t="e">
        <f>AVERAGEIF('1. TipoContratoUC'!$C$3:$C$3832,'2. UnidadCompradora'!F409,'1. TipoContratoUC'!#REF!)</f>
        <v>#REF!</v>
      </c>
      <c r="K409" s="24">
        <f t="shared" si="77"/>
        <v>45.017400781658075</v>
      </c>
      <c r="L409" s="25">
        <f>SUMIF('1. TipoContratoUC'!$C$3:$C$3832,'2. UnidadCompradora'!F409,'1. TipoContratoUC'!$O$3:$O$3832)</f>
        <v>1790918920.180589</v>
      </c>
      <c r="M409" s="28">
        <f t="shared" si="72"/>
        <v>4.219219407002422E-3</v>
      </c>
      <c r="N409" s="29">
        <f t="shared" si="78"/>
        <v>7.911924598909024E-4</v>
      </c>
      <c r="O409" s="24">
        <f t="shared" si="79"/>
        <v>0.88298366417766805</v>
      </c>
      <c r="P409" s="20">
        <f t="shared" si="80"/>
        <v>22.95019222291787</v>
      </c>
      <c r="Q409" s="3">
        <f t="shared" si="81"/>
        <v>551</v>
      </c>
      <c r="R409" s="3">
        <f t="shared" si="82"/>
        <v>0</v>
      </c>
      <c r="S409" s="3" t="str">
        <f t="shared" si="83"/>
        <v/>
      </c>
      <c r="T409" s="18"/>
    </row>
    <row r="410" spans="1:20" x14ac:dyDescent="0.25">
      <c r="A410">
        <f t="shared" si="73"/>
        <v>409</v>
      </c>
      <c r="B410" s="23" t="s">
        <v>17</v>
      </c>
      <c r="C410" s="23">
        <f t="shared" si="74"/>
        <v>69</v>
      </c>
      <c r="D410" s="23">
        <f t="shared" si="75"/>
        <v>200</v>
      </c>
      <c r="E410" s="34" t="str">
        <f t="shared" si="76"/>
        <v>69_200</v>
      </c>
      <c r="F410" s="23" t="s">
        <v>361</v>
      </c>
      <c r="G410" s="24">
        <f>AVERAGEIF('1. TipoContratoUC'!$C$3:$C$3832,'2. UnidadCompradora'!F410,'1. TipoContratoUC'!$S$3:$S$3832)</f>
        <v>40.809894065293243</v>
      </c>
      <c r="H410" s="24">
        <f>SUMPRODUCT(('1. TipoContratoUC'!$C$3:$C$3832='2. UnidadCompradora'!F410)*'1. TipoContratoUC'!$N$3:$N$3832*'1. TipoContratoUC'!$S$3:$S$3832)</f>
        <v>43.120556931894889</v>
      </c>
      <c r="I410" s="24">
        <f>SUMPRODUCT(('1. TipoContratoUC'!$C$3:$C$3832='2. UnidadCompradora'!F410)*'1. TipoContratoUC'!$P$3:$P$3832*'1. TipoContratoUC'!$S$3:$S$3832)</f>
        <v>46.758472566914385</v>
      </c>
      <c r="J410" s="24" t="e">
        <f>AVERAGEIF('1. TipoContratoUC'!$C$3:$C$3832,'2. UnidadCompradora'!F410,'1. TipoContratoUC'!#REF!)</f>
        <v>#REF!</v>
      </c>
      <c r="K410" s="24">
        <f t="shared" si="77"/>
        <v>50.428497425336815</v>
      </c>
      <c r="L410" s="25">
        <f>SUMIF('1. TipoContratoUC'!$C$3:$C$3832,'2. UnidadCompradora'!F410,'1. TipoContratoUC'!$O$3:$O$3832)</f>
        <v>341825289.73498005</v>
      </c>
      <c r="M410" s="28">
        <f t="shared" si="72"/>
        <v>8.0530496383868916E-4</v>
      </c>
      <c r="N410" s="29">
        <f t="shared" si="78"/>
        <v>1.5101163363167119E-4</v>
      </c>
      <c r="O410" s="24">
        <f t="shared" si="79"/>
        <v>0.16846402941545782</v>
      </c>
      <c r="P410" s="20">
        <f t="shared" si="80"/>
        <v>25.298480727376138</v>
      </c>
      <c r="Q410" s="3">
        <f t="shared" si="81"/>
        <v>392</v>
      </c>
      <c r="R410" s="3">
        <f t="shared" si="82"/>
        <v>1</v>
      </c>
      <c r="S410" s="3">
        <f t="shared" si="83"/>
        <v>392</v>
      </c>
      <c r="T410" s="18"/>
    </row>
    <row r="411" spans="1:20" x14ac:dyDescent="0.25">
      <c r="A411">
        <f t="shared" si="73"/>
        <v>410</v>
      </c>
      <c r="B411" s="23" t="s">
        <v>17</v>
      </c>
      <c r="C411" s="23">
        <f t="shared" si="74"/>
        <v>69</v>
      </c>
      <c r="D411" s="23">
        <f t="shared" si="75"/>
        <v>201</v>
      </c>
      <c r="E411" s="34" t="str">
        <f t="shared" si="76"/>
        <v>69_201</v>
      </c>
      <c r="F411" s="23" t="s">
        <v>880</v>
      </c>
      <c r="G411" s="24">
        <f>AVERAGEIF('1. TipoContratoUC'!$C$3:$C$3832,'2. UnidadCompradora'!F411,'1. TipoContratoUC'!$S$3:$S$3832)</f>
        <v>30.092659291438718</v>
      </c>
      <c r="H411" s="24">
        <f>SUMPRODUCT(('1. TipoContratoUC'!$C$3:$C$3832='2. UnidadCompradora'!F411)*'1. TipoContratoUC'!$N$3:$N$3832*'1. TipoContratoUC'!$S$3:$S$3832)</f>
        <v>24.796525991368178</v>
      </c>
      <c r="I411" s="24">
        <f>SUMPRODUCT(('1. TipoContratoUC'!$C$3:$C$3832='2. UnidadCompradora'!F411)*'1. TipoContratoUC'!$P$3:$P$3832*'1. TipoContratoUC'!$S$3:$S$3832)</f>
        <v>31.596962727552654</v>
      </c>
      <c r="J411" s="24" t="e">
        <f>AVERAGEIF('1. TipoContratoUC'!$C$3:$C$3832,'2. UnidadCompradora'!F411,'1. TipoContratoUC'!#REF!)</f>
        <v>#REF!</v>
      </c>
      <c r="K411" s="24">
        <f t="shared" si="77"/>
        <v>29.464526208181262</v>
      </c>
      <c r="L411" s="25">
        <f>SUMIF('1. TipoContratoUC'!$C$3:$C$3832,'2. UnidadCompradora'!F411,'1. TipoContratoUC'!$O$3:$O$3832)</f>
        <v>11018493.19142767</v>
      </c>
      <c r="M411" s="28">
        <f t="shared" si="72"/>
        <v>2.5958428260117925E-5</v>
      </c>
      <c r="N411" s="29">
        <f t="shared" si="78"/>
        <v>4.8677517637357674E-6</v>
      </c>
      <c r="O411" s="24">
        <f t="shared" si="79"/>
        <v>5.3496891982072461E-3</v>
      </c>
      <c r="P411" s="20">
        <f t="shared" si="80"/>
        <v>14.734937948689735</v>
      </c>
      <c r="Q411" s="3">
        <f t="shared" si="81"/>
        <v>1209</v>
      </c>
      <c r="R411" s="3">
        <f t="shared" si="82"/>
        <v>0</v>
      </c>
      <c r="S411" s="3" t="str">
        <f t="shared" si="83"/>
        <v/>
      </c>
      <c r="T411" s="18"/>
    </row>
    <row r="412" spans="1:20" x14ac:dyDescent="0.25">
      <c r="A412">
        <f t="shared" si="73"/>
        <v>411</v>
      </c>
      <c r="B412" s="23" t="s">
        <v>17</v>
      </c>
      <c r="C412" s="23">
        <f t="shared" si="74"/>
        <v>69</v>
      </c>
      <c r="D412" s="23">
        <f t="shared" si="75"/>
        <v>202</v>
      </c>
      <c r="E412" s="34" t="str">
        <f t="shared" si="76"/>
        <v>69_202</v>
      </c>
      <c r="F412" s="23" t="s">
        <v>557</v>
      </c>
      <c r="G412" s="24">
        <f>AVERAGEIF('1. TipoContratoUC'!$C$3:$C$3832,'2. UnidadCompradora'!F412,'1. TipoContratoUC'!$S$3:$S$3832)</f>
        <v>30.332083873846081</v>
      </c>
      <c r="H412" s="24">
        <f>SUMPRODUCT(('1. TipoContratoUC'!$C$3:$C$3832='2. UnidadCompradora'!F412)*'1. TipoContratoUC'!$N$3:$N$3832*'1. TipoContratoUC'!$S$3:$S$3832)</f>
        <v>29.768737495678955</v>
      </c>
      <c r="I412" s="24">
        <f>SUMPRODUCT(('1. TipoContratoUC'!$C$3:$C$3832='2. UnidadCompradora'!F412)*'1. TipoContratoUC'!$P$3:$P$3832*'1. TipoContratoUC'!$S$3:$S$3832)</f>
        <v>31.055623439903854</v>
      </c>
      <c r="J412" s="24" t="e">
        <f>AVERAGEIF('1. TipoContratoUC'!$C$3:$C$3832,'2. UnidadCompradora'!F412,'1. TipoContratoUC'!#REF!)</f>
        <v>#REF!</v>
      </c>
      <c r="K412" s="24">
        <f t="shared" si="77"/>
        <v>28.716010963642614</v>
      </c>
      <c r="L412" s="25">
        <f>SUMIF('1. TipoContratoUC'!$C$3:$C$3832,'2. UnidadCompradora'!F412,'1. TipoContratoUC'!$O$3:$O$3832)</f>
        <v>54228525.090000004</v>
      </c>
      <c r="M412" s="28">
        <f t="shared" si="72"/>
        <v>1.277567861362335E-4</v>
      </c>
      <c r="N412" s="29">
        <f t="shared" si="78"/>
        <v>2.3957086877995704E-5</v>
      </c>
      <c r="O412" s="24">
        <f t="shared" si="79"/>
        <v>2.6655708051341809E-2</v>
      </c>
      <c r="P412" s="20">
        <f t="shared" si="80"/>
        <v>14.371333335846977</v>
      </c>
      <c r="Q412" s="3">
        <f t="shared" si="81"/>
        <v>1225</v>
      </c>
      <c r="R412" s="3">
        <f t="shared" si="82"/>
        <v>0</v>
      </c>
      <c r="S412" s="3" t="str">
        <f t="shared" si="83"/>
        <v/>
      </c>
      <c r="T412" s="18"/>
    </row>
    <row r="413" spans="1:20" x14ac:dyDescent="0.25">
      <c r="A413">
        <f t="shared" si="73"/>
        <v>412</v>
      </c>
      <c r="B413" s="23" t="s">
        <v>17</v>
      </c>
      <c r="C413" s="23">
        <f t="shared" si="74"/>
        <v>69</v>
      </c>
      <c r="D413" s="23">
        <f t="shared" si="75"/>
        <v>203</v>
      </c>
      <c r="E413" s="34" t="str">
        <f t="shared" si="76"/>
        <v>69_203</v>
      </c>
      <c r="F413" s="23" t="s">
        <v>1262</v>
      </c>
      <c r="G413" s="24">
        <f>AVERAGEIF('1. TipoContratoUC'!$C$3:$C$3832,'2. UnidadCompradora'!F413,'1. TipoContratoUC'!$S$3:$S$3832)</f>
        <v>46.789176212626465</v>
      </c>
      <c r="H413" s="24">
        <f>SUMPRODUCT(('1. TipoContratoUC'!$C$3:$C$3832='2. UnidadCompradora'!F413)*'1. TipoContratoUC'!$N$3:$N$3832*'1. TipoContratoUC'!$S$3:$S$3832)</f>
        <v>46.24077983023065</v>
      </c>
      <c r="I413" s="24">
        <f>SUMPRODUCT(('1. TipoContratoUC'!$C$3:$C$3832='2. UnidadCompradora'!F413)*'1. TipoContratoUC'!$P$3:$P$3832*'1. TipoContratoUC'!$S$3:$S$3832)</f>
        <v>51.38390157452416</v>
      </c>
      <c r="J413" s="24" t="e">
        <f>AVERAGEIF('1. TipoContratoUC'!$C$3:$C$3832,'2. UnidadCompradora'!F413,'1. TipoContratoUC'!#REF!)</f>
        <v>#REF!</v>
      </c>
      <c r="K413" s="24">
        <f t="shared" si="77"/>
        <v>56.82412435233222</v>
      </c>
      <c r="L413" s="25">
        <f>SUMIF('1. TipoContratoUC'!$C$3:$C$3832,'2. UnidadCompradora'!F413,'1. TipoContratoUC'!$O$3:$O$3832)</f>
        <v>24284946.013999991</v>
      </c>
      <c r="M413" s="28">
        <f t="shared" si="72"/>
        <v>5.7212816485261577E-5</v>
      </c>
      <c r="N413" s="29">
        <f t="shared" si="78"/>
        <v>1.0728607509041755E-5</v>
      </c>
      <c r="O413" s="24">
        <f t="shared" si="79"/>
        <v>1.1891116767976873E-2</v>
      </c>
      <c r="P413" s="20">
        <f t="shared" si="80"/>
        <v>28.418007734550098</v>
      </c>
      <c r="Q413" s="3">
        <f t="shared" si="81"/>
        <v>201</v>
      </c>
      <c r="R413" s="3">
        <f t="shared" si="82"/>
        <v>1</v>
      </c>
      <c r="S413" s="3">
        <f t="shared" si="83"/>
        <v>201</v>
      </c>
      <c r="T413" s="18"/>
    </row>
    <row r="414" spans="1:20" x14ac:dyDescent="0.25">
      <c r="A414">
        <f t="shared" si="73"/>
        <v>413</v>
      </c>
      <c r="B414" s="23" t="s">
        <v>17</v>
      </c>
      <c r="C414" s="23">
        <f t="shared" si="74"/>
        <v>69</v>
      </c>
      <c r="D414" s="23">
        <f t="shared" si="75"/>
        <v>204</v>
      </c>
      <c r="E414" s="34" t="str">
        <f t="shared" si="76"/>
        <v>69_204</v>
      </c>
      <c r="F414" s="23" t="s">
        <v>732</v>
      </c>
      <c r="G414" s="24">
        <f>AVERAGEIF('1. TipoContratoUC'!$C$3:$C$3832,'2. UnidadCompradora'!F414,'1. TipoContratoUC'!$S$3:$S$3832)</f>
        <v>43.700342905738502</v>
      </c>
      <c r="H414" s="24">
        <f>SUMPRODUCT(('1. TipoContratoUC'!$C$3:$C$3832='2. UnidadCompradora'!F414)*'1. TipoContratoUC'!$N$3:$N$3832*'1. TipoContratoUC'!$S$3:$S$3832)</f>
        <v>47.015372144865616</v>
      </c>
      <c r="I414" s="24">
        <f>SUMPRODUCT(('1. TipoContratoUC'!$C$3:$C$3832='2. UnidadCompradora'!F414)*'1. TipoContratoUC'!$P$3:$P$3832*'1. TipoContratoUC'!$S$3:$S$3832)</f>
        <v>44.102491301321052</v>
      </c>
      <c r="J414" s="24" t="e">
        <f>AVERAGEIF('1. TipoContratoUC'!$C$3:$C$3832,'2. UnidadCompradora'!F414,'1. TipoContratoUC'!#REF!)</f>
        <v>#REF!</v>
      </c>
      <c r="K414" s="24">
        <f t="shared" si="77"/>
        <v>46.756045578842674</v>
      </c>
      <c r="L414" s="25">
        <f>SUMIF('1. TipoContratoUC'!$C$3:$C$3832,'2. UnidadCompradora'!F414,'1. TipoContratoUC'!$O$3:$O$3832)</f>
        <v>14629658.631463591</v>
      </c>
      <c r="M414" s="28">
        <f t="shared" si="72"/>
        <v>3.4465959860130075E-5</v>
      </c>
      <c r="N414" s="29">
        <f t="shared" si="78"/>
        <v>6.4630930354036843E-6</v>
      </c>
      <c r="O414" s="24">
        <f t="shared" si="79"/>
        <v>7.1302840176647939E-3</v>
      </c>
      <c r="P414" s="20">
        <f t="shared" si="80"/>
        <v>23.381587931430168</v>
      </c>
      <c r="Q414" s="3">
        <f t="shared" si="81"/>
        <v>522</v>
      </c>
      <c r="R414" s="3">
        <f t="shared" si="82"/>
        <v>0</v>
      </c>
      <c r="S414" s="3" t="str">
        <f t="shared" si="83"/>
        <v/>
      </c>
      <c r="T414" s="18"/>
    </row>
    <row r="415" spans="1:20" x14ac:dyDescent="0.25">
      <c r="A415">
        <f t="shared" si="73"/>
        <v>414</v>
      </c>
      <c r="B415" s="23" t="s">
        <v>17</v>
      </c>
      <c r="C415" s="23">
        <f t="shared" si="74"/>
        <v>69</v>
      </c>
      <c r="D415" s="23">
        <f t="shared" si="75"/>
        <v>205</v>
      </c>
      <c r="E415" s="34" t="str">
        <f t="shared" si="76"/>
        <v>69_205</v>
      </c>
      <c r="F415" s="23" t="s">
        <v>259</v>
      </c>
      <c r="G415" s="24">
        <f>AVERAGEIF('1. TipoContratoUC'!$C$3:$C$3832,'2. UnidadCompradora'!F415,'1. TipoContratoUC'!$S$3:$S$3832)</f>
        <v>27.948552931119281</v>
      </c>
      <c r="H415" s="24">
        <f>SUMPRODUCT(('1. TipoContratoUC'!$C$3:$C$3832='2. UnidadCompradora'!F415)*'1. TipoContratoUC'!$N$3:$N$3832*'1. TipoContratoUC'!$S$3:$S$3832)</f>
        <v>23.129991752617794</v>
      </c>
      <c r="I415" s="24">
        <f>SUMPRODUCT(('1. TipoContratoUC'!$C$3:$C$3832='2. UnidadCompradora'!F415)*'1. TipoContratoUC'!$P$3:$P$3832*'1. TipoContratoUC'!$S$3:$S$3832)</f>
        <v>25.707204285650466</v>
      </c>
      <c r="J415" s="24" t="e">
        <f>AVERAGEIF('1. TipoContratoUC'!$C$3:$C$3832,'2. UnidadCompradora'!F415,'1. TipoContratoUC'!#REF!)</f>
        <v>#REF!</v>
      </c>
      <c r="K415" s="24">
        <f t="shared" si="77"/>
        <v>21.320698333500779</v>
      </c>
      <c r="L415" s="25">
        <f>SUMIF('1. TipoContratoUC'!$C$3:$C$3832,'2. UnidadCompradora'!F415,'1. TipoContratoUC'!$O$3:$O$3832)</f>
        <v>84503431.749999896</v>
      </c>
      <c r="M415" s="28">
        <f t="shared" si="72"/>
        <v>1.990813292440689E-4</v>
      </c>
      <c r="N415" s="29">
        <f t="shared" si="78"/>
        <v>3.7331940202387088E-5</v>
      </c>
      <c r="O415" s="24">
        <f t="shared" si="79"/>
        <v>4.1583670464999715E-2</v>
      </c>
      <c r="P415" s="20">
        <f t="shared" si="80"/>
        <v>10.681141001982889</v>
      </c>
      <c r="Q415" s="3">
        <f t="shared" si="81"/>
        <v>1411</v>
      </c>
      <c r="R415" s="3">
        <f t="shared" si="82"/>
        <v>0</v>
      </c>
      <c r="S415" s="3" t="str">
        <f t="shared" si="83"/>
        <v/>
      </c>
      <c r="T415" s="18"/>
    </row>
    <row r="416" spans="1:20" x14ac:dyDescent="0.25">
      <c r="A416">
        <f t="shared" si="73"/>
        <v>415</v>
      </c>
      <c r="B416" s="23" t="s">
        <v>17</v>
      </c>
      <c r="C416" s="23">
        <f t="shared" si="74"/>
        <v>69</v>
      </c>
      <c r="D416" s="23">
        <f t="shared" si="75"/>
        <v>206</v>
      </c>
      <c r="E416" s="34" t="str">
        <f t="shared" si="76"/>
        <v>69_206</v>
      </c>
      <c r="F416" s="23" t="s">
        <v>438</v>
      </c>
      <c r="G416" s="24">
        <f>AVERAGEIF('1. TipoContratoUC'!$C$3:$C$3832,'2. UnidadCompradora'!F416,'1. TipoContratoUC'!$S$3:$S$3832)</f>
        <v>46.355514388685087</v>
      </c>
      <c r="H416" s="24">
        <f>SUMPRODUCT(('1. TipoContratoUC'!$C$3:$C$3832='2. UnidadCompradora'!F416)*'1. TipoContratoUC'!$N$3:$N$3832*'1. TipoContratoUC'!$S$3:$S$3832)</f>
        <v>43.824922534066829</v>
      </c>
      <c r="I416" s="24">
        <f>SUMPRODUCT(('1. TipoContratoUC'!$C$3:$C$3832='2. UnidadCompradora'!F416)*'1. TipoContratoUC'!$P$3:$P$3832*'1. TipoContratoUC'!$S$3:$S$3832)</f>
        <v>53.772263058234756</v>
      </c>
      <c r="J416" s="24" t="e">
        <f>AVERAGEIF('1. TipoContratoUC'!$C$3:$C$3832,'2. UnidadCompradora'!F416,'1. TipoContratoUC'!#REF!)</f>
        <v>#REF!</v>
      </c>
      <c r="K416" s="24">
        <f t="shared" si="77"/>
        <v>60.126535651151769</v>
      </c>
      <c r="L416" s="25">
        <f>SUMIF('1. TipoContratoUC'!$C$3:$C$3832,'2. UnidadCompradora'!F416,'1. TipoContratoUC'!$O$3:$O$3832)</f>
        <v>826182019.61999893</v>
      </c>
      <c r="M416" s="28">
        <f t="shared" si="72"/>
        <v>1.9463992320465611E-3</v>
      </c>
      <c r="N416" s="29">
        <f t="shared" si="78"/>
        <v>3.6499083071547843E-4</v>
      </c>
      <c r="O416" s="24">
        <f t="shared" si="79"/>
        <v>0.40729082877530237</v>
      </c>
      <c r="P416" s="20">
        <f t="shared" si="80"/>
        <v>30.266913239963536</v>
      </c>
      <c r="Q416" s="3">
        <f t="shared" si="81"/>
        <v>138</v>
      </c>
      <c r="R416" s="3">
        <f t="shared" si="82"/>
        <v>1</v>
      </c>
      <c r="S416" s="3">
        <f t="shared" si="83"/>
        <v>138</v>
      </c>
      <c r="T416" s="18"/>
    </row>
    <row r="417" spans="1:20" x14ac:dyDescent="0.25">
      <c r="A417">
        <f t="shared" si="73"/>
        <v>416</v>
      </c>
      <c r="B417" s="23" t="s">
        <v>17</v>
      </c>
      <c r="C417" s="23">
        <f t="shared" si="74"/>
        <v>69</v>
      </c>
      <c r="D417" s="23">
        <f t="shared" si="75"/>
        <v>207</v>
      </c>
      <c r="E417" s="34" t="str">
        <f t="shared" si="76"/>
        <v>69_207</v>
      </c>
      <c r="F417" s="23" t="s">
        <v>2203</v>
      </c>
      <c r="G417" s="24">
        <f>AVERAGEIF('1. TipoContratoUC'!$C$3:$C$3832,'2. UnidadCompradora'!F417,'1. TipoContratoUC'!$S$3:$S$3832)</f>
        <v>32.447682276602947</v>
      </c>
      <c r="H417" s="24">
        <f>SUMPRODUCT(('1. TipoContratoUC'!$C$3:$C$3832='2. UnidadCompradora'!F417)*'1. TipoContratoUC'!$N$3:$N$3832*'1. TipoContratoUC'!$S$3:$S$3832)</f>
        <v>31.400084296615233</v>
      </c>
      <c r="I417" s="24">
        <f>SUMPRODUCT(('1. TipoContratoUC'!$C$3:$C$3832='2. UnidadCompradora'!F417)*'1. TipoContratoUC'!$P$3:$P$3832*'1. TipoContratoUC'!$S$3:$S$3832)</f>
        <v>31.146293974204752</v>
      </c>
      <c r="J417" s="24" t="e">
        <f>AVERAGEIF('1. TipoContratoUC'!$C$3:$C$3832,'2. UnidadCompradora'!F417,'1. TipoContratoUC'!#REF!)</f>
        <v>#REF!</v>
      </c>
      <c r="K417" s="24">
        <f t="shared" si="77"/>
        <v>28.841382017809874</v>
      </c>
      <c r="L417" s="25">
        <f>SUMIF('1. TipoContratoUC'!$C$3:$C$3832,'2. UnidadCompradora'!F417,'1. TipoContratoUC'!$O$3:$O$3832)</f>
        <v>13179700.561193099</v>
      </c>
      <c r="M417" s="28">
        <f t="shared" si="72"/>
        <v>3.1050008886309239E-5</v>
      </c>
      <c r="N417" s="29">
        <f t="shared" si="78"/>
        <v>5.8225303167741339E-6</v>
      </c>
      <c r="O417" s="24">
        <f t="shared" si="79"/>
        <v>6.4153381445871474E-3</v>
      </c>
      <c r="P417" s="20">
        <f t="shared" si="80"/>
        <v>14.423898677977231</v>
      </c>
      <c r="Q417" s="3">
        <f t="shared" si="81"/>
        <v>1221</v>
      </c>
      <c r="R417" s="3">
        <f t="shared" si="82"/>
        <v>0</v>
      </c>
      <c r="S417" s="3" t="str">
        <f t="shared" si="83"/>
        <v/>
      </c>
      <c r="T417" s="18"/>
    </row>
    <row r="418" spans="1:20" x14ac:dyDescent="0.25">
      <c r="A418">
        <f t="shared" si="73"/>
        <v>417</v>
      </c>
      <c r="B418" s="23" t="s">
        <v>17</v>
      </c>
      <c r="C418" s="23">
        <f t="shared" si="74"/>
        <v>69</v>
      </c>
      <c r="D418" s="23">
        <f t="shared" si="75"/>
        <v>208</v>
      </c>
      <c r="E418" s="34" t="str">
        <f t="shared" si="76"/>
        <v>69_208</v>
      </c>
      <c r="F418" s="23" t="s">
        <v>1260</v>
      </c>
      <c r="G418" s="24">
        <f>AVERAGEIF('1. TipoContratoUC'!$C$3:$C$3832,'2. UnidadCompradora'!F418,'1. TipoContratoUC'!$S$3:$S$3832)</f>
        <v>33.788804505315561</v>
      </c>
      <c r="H418" s="24">
        <f>SUMPRODUCT(('1. TipoContratoUC'!$C$3:$C$3832='2. UnidadCompradora'!F418)*'1. TipoContratoUC'!$N$3:$N$3832*'1. TipoContratoUC'!$S$3:$S$3832)</f>
        <v>31.004718417678305</v>
      </c>
      <c r="I418" s="24">
        <f>SUMPRODUCT(('1. TipoContratoUC'!$C$3:$C$3832='2. UnidadCompradora'!F418)*'1. TipoContratoUC'!$P$3:$P$3832*'1. TipoContratoUC'!$S$3:$S$3832)</f>
        <v>33.333603157632723</v>
      </c>
      <c r="J418" s="24" t="e">
        <f>AVERAGEIF('1. TipoContratoUC'!$C$3:$C$3832,'2. UnidadCompradora'!F418,'1. TipoContratoUC'!#REF!)</f>
        <v>#REF!</v>
      </c>
      <c r="K418" s="24">
        <f t="shared" si="77"/>
        <v>31.865796291206173</v>
      </c>
      <c r="L418" s="25">
        <f>SUMIF('1. TipoContratoUC'!$C$3:$C$3832,'2. UnidadCompradora'!F418,'1. TipoContratoUC'!$O$3:$O$3832)</f>
        <v>18993695.16</v>
      </c>
      <c r="M418" s="28">
        <f t="shared" si="72"/>
        <v>4.4747177734701201E-5</v>
      </c>
      <c r="N418" s="29">
        <f t="shared" si="78"/>
        <v>8.3910378223839405E-6</v>
      </c>
      <c r="O418" s="24">
        <f t="shared" si="79"/>
        <v>9.2821047978720109E-3</v>
      </c>
      <c r="P418" s="20">
        <f t="shared" si="80"/>
        <v>15.937539198002023</v>
      </c>
      <c r="Q418" s="3">
        <f t="shared" si="81"/>
        <v>1124</v>
      </c>
      <c r="R418" s="3">
        <f t="shared" si="82"/>
        <v>0</v>
      </c>
      <c r="S418" s="3" t="str">
        <f t="shared" si="83"/>
        <v/>
      </c>
      <c r="T418" s="18"/>
    </row>
    <row r="419" spans="1:20" x14ac:dyDescent="0.25">
      <c r="A419">
        <f t="shared" si="73"/>
        <v>418</v>
      </c>
      <c r="B419" s="23" t="s">
        <v>17</v>
      </c>
      <c r="C419" s="23">
        <f t="shared" si="74"/>
        <v>69</v>
      </c>
      <c r="D419" s="23">
        <f t="shared" si="75"/>
        <v>209</v>
      </c>
      <c r="E419" s="34" t="str">
        <f t="shared" si="76"/>
        <v>69_209</v>
      </c>
      <c r="F419" s="23" t="s">
        <v>532</v>
      </c>
      <c r="G419" s="24">
        <f>AVERAGEIF('1. TipoContratoUC'!$C$3:$C$3832,'2. UnidadCompradora'!F419,'1. TipoContratoUC'!$S$3:$S$3832)</f>
        <v>27.361698340862993</v>
      </c>
      <c r="H419" s="24">
        <f>SUMPRODUCT(('1. TipoContratoUC'!$C$3:$C$3832='2. UnidadCompradora'!F419)*'1. TipoContratoUC'!$N$3:$N$3832*'1. TipoContratoUC'!$S$3:$S$3832)</f>
        <v>32.323106534432995</v>
      </c>
      <c r="I419" s="24">
        <f>SUMPRODUCT(('1. TipoContratoUC'!$C$3:$C$3832='2. UnidadCompradora'!F419)*'1. TipoContratoUC'!$P$3:$P$3832*'1. TipoContratoUC'!$S$3:$S$3832)</f>
        <v>33.559856179364687</v>
      </c>
      <c r="J419" s="24" t="e">
        <f>AVERAGEIF('1. TipoContratoUC'!$C$3:$C$3832,'2. UnidadCompradora'!F419,'1. TipoContratoUC'!#REF!)</f>
        <v>#REF!</v>
      </c>
      <c r="K419" s="24">
        <f t="shared" si="77"/>
        <v>32.178638606096825</v>
      </c>
      <c r="L419" s="25">
        <f>SUMIF('1. TipoContratoUC'!$C$3:$C$3832,'2. UnidadCompradora'!F419,'1. TipoContratoUC'!$O$3:$O$3832)</f>
        <v>17650141.127999902</v>
      </c>
      <c r="M419" s="28">
        <f t="shared" si="72"/>
        <v>4.158190364981993E-5</v>
      </c>
      <c r="N419" s="29">
        <f t="shared" si="78"/>
        <v>7.7974822975658154E-6</v>
      </c>
      <c r="O419" s="24">
        <f t="shared" si="79"/>
        <v>8.6196246681837733E-3</v>
      </c>
      <c r="P419" s="20">
        <f t="shared" si="80"/>
        <v>16.093629115382505</v>
      </c>
      <c r="Q419" s="3">
        <f t="shared" si="81"/>
        <v>1115</v>
      </c>
      <c r="R419" s="3">
        <f t="shared" si="82"/>
        <v>0</v>
      </c>
      <c r="S419" s="3" t="str">
        <f t="shared" si="83"/>
        <v/>
      </c>
      <c r="T419" s="18"/>
    </row>
    <row r="420" spans="1:20" x14ac:dyDescent="0.25">
      <c r="A420">
        <f t="shared" si="73"/>
        <v>419</v>
      </c>
      <c r="B420" s="23" t="s">
        <v>17</v>
      </c>
      <c r="C420" s="23">
        <f t="shared" si="74"/>
        <v>69</v>
      </c>
      <c r="D420" s="23">
        <f t="shared" si="75"/>
        <v>210</v>
      </c>
      <c r="E420" s="34" t="str">
        <f t="shared" si="76"/>
        <v>69_210</v>
      </c>
      <c r="F420" s="23" t="s">
        <v>671</v>
      </c>
      <c r="G420" s="24">
        <f>AVERAGEIF('1. TipoContratoUC'!$C$3:$C$3832,'2. UnidadCompradora'!F420,'1. TipoContratoUC'!$S$3:$S$3832)</f>
        <v>34.20839702745522</v>
      </c>
      <c r="H420" s="24">
        <f>SUMPRODUCT(('1. TipoContratoUC'!$C$3:$C$3832='2. UnidadCompradora'!F420)*'1. TipoContratoUC'!$N$3:$N$3832*'1. TipoContratoUC'!$S$3:$S$3832)</f>
        <v>33.301028371804115</v>
      </c>
      <c r="I420" s="24">
        <f>SUMPRODUCT(('1. TipoContratoUC'!$C$3:$C$3832='2. UnidadCompradora'!F420)*'1. TipoContratoUC'!$P$3:$P$3832*'1. TipoContratoUC'!$S$3:$S$3832)</f>
        <v>33.413535264480871</v>
      </c>
      <c r="J420" s="24" t="e">
        <f>AVERAGEIF('1. TipoContratoUC'!$C$3:$C$3832,'2. UnidadCompradora'!F420,'1. TipoContratoUC'!#REF!)</f>
        <v>#REF!</v>
      </c>
      <c r="K420" s="24">
        <f t="shared" si="77"/>
        <v>31.976319214387662</v>
      </c>
      <c r="L420" s="25">
        <f>SUMIF('1. TipoContratoUC'!$C$3:$C$3832,'2. UnidadCompradora'!F420,'1. TipoContratoUC'!$O$3:$O$3832)</f>
        <v>72183902.169992208</v>
      </c>
      <c r="M420" s="28">
        <f t="shared" si="72"/>
        <v>1.7005779406143343E-4</v>
      </c>
      <c r="N420" s="29">
        <f t="shared" si="78"/>
        <v>3.1889416365449699E-5</v>
      </c>
      <c r="O420" s="24">
        <f t="shared" si="79"/>
        <v>3.5509152165417876E-2</v>
      </c>
      <c r="P420" s="20">
        <f t="shared" si="80"/>
        <v>16.005914183276541</v>
      </c>
      <c r="Q420" s="3">
        <f t="shared" si="81"/>
        <v>1117</v>
      </c>
      <c r="R420" s="3">
        <f t="shared" si="82"/>
        <v>0</v>
      </c>
      <c r="S420" s="3" t="str">
        <f t="shared" si="83"/>
        <v/>
      </c>
      <c r="T420" s="18"/>
    </row>
    <row r="421" spans="1:20" x14ac:dyDescent="0.25">
      <c r="A421">
        <f t="shared" si="73"/>
        <v>420</v>
      </c>
      <c r="B421" s="23" t="s">
        <v>17</v>
      </c>
      <c r="C421" s="23">
        <f t="shared" si="74"/>
        <v>69</v>
      </c>
      <c r="D421" s="23">
        <f t="shared" si="75"/>
        <v>211</v>
      </c>
      <c r="E421" s="34" t="str">
        <f t="shared" si="76"/>
        <v>69_211</v>
      </c>
      <c r="F421" s="23" t="s">
        <v>1103</v>
      </c>
      <c r="G421" s="24">
        <f>AVERAGEIF('1. TipoContratoUC'!$C$3:$C$3832,'2. UnidadCompradora'!F421,'1. TipoContratoUC'!$S$3:$S$3832)</f>
        <v>44.160337801368371</v>
      </c>
      <c r="H421" s="24">
        <f>SUMPRODUCT(('1. TipoContratoUC'!$C$3:$C$3832='2. UnidadCompradora'!F421)*'1. TipoContratoUC'!$N$3:$N$3832*'1. TipoContratoUC'!$S$3:$S$3832)</f>
        <v>40.720101728846508</v>
      </c>
      <c r="I421" s="24">
        <f>SUMPRODUCT(('1. TipoContratoUC'!$C$3:$C$3832='2. UnidadCompradora'!F421)*'1. TipoContratoUC'!$P$3:$P$3832*'1. TipoContratoUC'!$S$3:$S$3832)</f>
        <v>47.172602776599874</v>
      </c>
      <c r="J421" s="24" t="e">
        <f>AVERAGEIF('1. TipoContratoUC'!$C$3:$C$3832,'2. UnidadCompradora'!F421,'1. TipoContratoUC'!#REF!)</f>
        <v>#REF!</v>
      </c>
      <c r="K421" s="24">
        <f t="shared" si="77"/>
        <v>51.001119406128048</v>
      </c>
      <c r="L421" s="25">
        <f>SUMIF('1. TipoContratoUC'!$C$3:$C$3832,'2. UnidadCompradora'!F421,'1. TipoContratoUC'!$O$3:$O$3832)</f>
        <v>202265420.89500001</v>
      </c>
      <c r="M421" s="28">
        <f t="shared" si="72"/>
        <v>4.7651637357186644E-4</v>
      </c>
      <c r="N421" s="29">
        <f t="shared" si="78"/>
        <v>8.9356851449560274E-5</v>
      </c>
      <c r="O421" s="24">
        <f t="shared" si="79"/>
        <v>9.9649796562650203E-2</v>
      </c>
      <c r="P421" s="20">
        <f t="shared" si="80"/>
        <v>25.55038460134535</v>
      </c>
      <c r="Q421" s="3">
        <f t="shared" si="81"/>
        <v>374</v>
      </c>
      <c r="R421" s="3">
        <f t="shared" si="82"/>
        <v>1</v>
      </c>
      <c r="S421" s="3">
        <f t="shared" si="83"/>
        <v>374</v>
      </c>
      <c r="T421" s="18"/>
    </row>
    <row r="422" spans="1:20" x14ac:dyDescent="0.25">
      <c r="A422">
        <f t="shared" si="73"/>
        <v>421</v>
      </c>
      <c r="B422" s="23" t="s">
        <v>17</v>
      </c>
      <c r="C422" s="23">
        <f t="shared" si="74"/>
        <v>69</v>
      </c>
      <c r="D422" s="23">
        <f t="shared" si="75"/>
        <v>212</v>
      </c>
      <c r="E422" s="34" t="str">
        <f t="shared" si="76"/>
        <v>69_212</v>
      </c>
      <c r="F422" s="23" t="s">
        <v>453</v>
      </c>
      <c r="G422" s="24">
        <f>AVERAGEIF('1. TipoContratoUC'!$C$3:$C$3832,'2. UnidadCompradora'!F422,'1. TipoContratoUC'!$S$3:$S$3832)</f>
        <v>32.785920073086125</v>
      </c>
      <c r="H422" s="24">
        <f>SUMPRODUCT(('1. TipoContratoUC'!$C$3:$C$3832='2. UnidadCompradora'!F422)*'1. TipoContratoUC'!$N$3:$N$3832*'1. TipoContratoUC'!$S$3:$S$3832)</f>
        <v>34.631926524854052</v>
      </c>
      <c r="I422" s="24">
        <f>SUMPRODUCT(('1. TipoContratoUC'!$C$3:$C$3832='2. UnidadCompradora'!F422)*'1. TipoContratoUC'!$P$3:$P$3832*'1. TipoContratoUC'!$S$3:$S$3832)</f>
        <v>33.065655209256036</v>
      </c>
      <c r="J422" s="24" t="e">
        <f>AVERAGEIF('1. TipoContratoUC'!$C$3:$C$3832,'2. UnidadCompradora'!F422,'1. TipoContratoUC'!#REF!)</f>
        <v>#REF!</v>
      </c>
      <c r="K422" s="24">
        <f t="shared" si="77"/>
        <v>31.495301984439873</v>
      </c>
      <c r="L422" s="25">
        <f>SUMIF('1. TipoContratoUC'!$C$3:$C$3832,'2. UnidadCompradora'!F422,'1. TipoContratoUC'!$O$3:$O$3832)</f>
        <v>25843036.967760287</v>
      </c>
      <c r="M422" s="28">
        <f t="shared" si="72"/>
        <v>6.0883517328221832E-5</v>
      </c>
      <c r="N422" s="29">
        <f t="shared" si="78"/>
        <v>1.1416941191012721E-5</v>
      </c>
      <c r="O422" s="24">
        <f t="shared" si="79"/>
        <v>1.2659380844097864E-2</v>
      </c>
      <c r="P422" s="20">
        <f t="shared" si="80"/>
        <v>15.753980682641986</v>
      </c>
      <c r="Q422" s="3">
        <f t="shared" si="81"/>
        <v>1134</v>
      </c>
      <c r="R422" s="3">
        <f t="shared" si="82"/>
        <v>0</v>
      </c>
      <c r="S422" s="3" t="str">
        <f t="shared" si="83"/>
        <v/>
      </c>
      <c r="T422" s="18"/>
    </row>
    <row r="423" spans="1:20" x14ac:dyDescent="0.25">
      <c r="A423">
        <f t="shared" si="73"/>
        <v>422</v>
      </c>
      <c r="B423" s="23" t="s">
        <v>17</v>
      </c>
      <c r="C423" s="23">
        <f t="shared" si="74"/>
        <v>69</v>
      </c>
      <c r="D423" s="23">
        <f t="shared" si="75"/>
        <v>213</v>
      </c>
      <c r="E423" s="34" t="str">
        <f t="shared" si="76"/>
        <v>69_213</v>
      </c>
      <c r="F423" s="23" t="s">
        <v>62</v>
      </c>
      <c r="G423" s="24">
        <f>AVERAGEIF('1. TipoContratoUC'!$C$3:$C$3832,'2. UnidadCompradora'!F423,'1. TipoContratoUC'!$S$3:$S$3832)</f>
        <v>35.192001222962219</v>
      </c>
      <c r="H423" s="24">
        <f>SUMPRODUCT(('1. TipoContratoUC'!$C$3:$C$3832='2. UnidadCompradora'!F423)*'1. TipoContratoUC'!$N$3:$N$3832*'1. TipoContratoUC'!$S$3:$S$3832)</f>
        <v>35.894166692387842</v>
      </c>
      <c r="I423" s="24">
        <f>SUMPRODUCT(('1. TipoContratoUC'!$C$3:$C$3832='2. UnidadCompradora'!F423)*'1. TipoContratoUC'!$P$3:$P$3832*'1. TipoContratoUC'!$S$3:$S$3832)</f>
        <v>35.663153232735638</v>
      </c>
      <c r="J423" s="24" t="e">
        <f>AVERAGEIF('1. TipoContratoUC'!$C$3:$C$3832,'2. UnidadCompradora'!F423,'1. TipoContratoUC'!#REF!)</f>
        <v>#REF!</v>
      </c>
      <c r="K423" s="24">
        <f t="shared" si="77"/>
        <v>35.086888467434711</v>
      </c>
      <c r="L423" s="25">
        <f>SUMIF('1. TipoContratoUC'!$C$3:$C$3832,'2. UnidadCompradora'!F423,'1. TipoContratoUC'!$O$3:$O$3832)</f>
        <v>24615048.7580094</v>
      </c>
      <c r="M423" s="28">
        <f t="shared" si="72"/>
        <v>5.7990504346021244E-5</v>
      </c>
      <c r="N423" s="29">
        <f t="shared" si="78"/>
        <v>1.0874440354463481E-5</v>
      </c>
      <c r="O423" s="24">
        <f t="shared" si="79"/>
        <v>1.2053883953704601E-2</v>
      </c>
      <c r="P423" s="20">
        <f t="shared" si="80"/>
        <v>17.549471175694208</v>
      </c>
      <c r="Q423" s="3">
        <f t="shared" si="81"/>
        <v>1003</v>
      </c>
      <c r="R423" s="3">
        <f t="shared" si="82"/>
        <v>0</v>
      </c>
      <c r="S423" s="3" t="str">
        <f t="shared" si="83"/>
        <v/>
      </c>
      <c r="T423" s="18"/>
    </row>
    <row r="424" spans="1:20" x14ac:dyDescent="0.25">
      <c r="A424">
        <f t="shared" si="73"/>
        <v>423</v>
      </c>
      <c r="B424" s="23" t="s">
        <v>17</v>
      </c>
      <c r="C424" s="23">
        <f t="shared" si="74"/>
        <v>69</v>
      </c>
      <c r="D424" s="23">
        <f t="shared" si="75"/>
        <v>214</v>
      </c>
      <c r="E424" s="34" t="str">
        <f t="shared" si="76"/>
        <v>69_214</v>
      </c>
      <c r="F424" s="23" t="s">
        <v>1395</v>
      </c>
      <c r="G424" s="24">
        <f>AVERAGEIF('1. TipoContratoUC'!$C$3:$C$3832,'2. UnidadCompradora'!F424,'1. TipoContratoUC'!$S$3:$S$3832)</f>
        <v>36.131771710396926</v>
      </c>
      <c r="H424" s="24">
        <f>SUMPRODUCT(('1. TipoContratoUC'!$C$3:$C$3832='2. UnidadCompradora'!F424)*'1. TipoContratoUC'!$N$3:$N$3832*'1. TipoContratoUC'!$S$3:$S$3832)</f>
        <v>38.293069511073227</v>
      </c>
      <c r="I424" s="24">
        <f>SUMPRODUCT(('1. TipoContratoUC'!$C$3:$C$3832='2. UnidadCompradora'!F424)*'1. TipoContratoUC'!$P$3:$P$3832*'1. TipoContratoUC'!$S$3:$S$3832)</f>
        <v>39.72033218114948</v>
      </c>
      <c r="J424" s="24" t="e">
        <f>AVERAGEIF('1. TipoContratoUC'!$C$3:$C$3832,'2. UnidadCompradora'!F424,'1. TipoContratoUC'!#REF!)</f>
        <v>#REF!</v>
      </c>
      <c r="K424" s="24">
        <f t="shared" si="77"/>
        <v>40.696790357059307</v>
      </c>
      <c r="L424" s="25">
        <f>SUMIF('1. TipoContratoUC'!$C$3:$C$3832,'2. UnidadCompradora'!F424,'1. TipoContratoUC'!$O$3:$O$3832)</f>
        <v>9851792.0950048808</v>
      </c>
      <c r="M424" s="28">
        <f t="shared" si="72"/>
        <v>2.320980136655556E-5</v>
      </c>
      <c r="N424" s="29">
        <f t="shared" si="78"/>
        <v>4.3523263583561205E-6</v>
      </c>
      <c r="O424" s="24">
        <f t="shared" si="79"/>
        <v>4.7744117808078378E-3</v>
      </c>
      <c r="P424" s="20">
        <f t="shared" si="80"/>
        <v>20.350782384420057</v>
      </c>
      <c r="Q424" s="3">
        <f t="shared" si="81"/>
        <v>759</v>
      </c>
      <c r="R424" s="3">
        <f t="shared" si="82"/>
        <v>0</v>
      </c>
      <c r="S424" s="3" t="str">
        <f t="shared" si="83"/>
        <v/>
      </c>
      <c r="T424" s="18"/>
    </row>
    <row r="425" spans="1:20" x14ac:dyDescent="0.25">
      <c r="A425">
        <f t="shared" si="73"/>
        <v>424</v>
      </c>
      <c r="B425" s="23" t="s">
        <v>17</v>
      </c>
      <c r="C425" s="23">
        <f t="shared" si="74"/>
        <v>69</v>
      </c>
      <c r="D425" s="23">
        <f t="shared" si="75"/>
        <v>215</v>
      </c>
      <c r="E425" s="34" t="str">
        <f t="shared" si="76"/>
        <v>69_215</v>
      </c>
      <c r="F425" s="23" t="s">
        <v>127</v>
      </c>
      <c r="G425" s="24">
        <f>AVERAGEIF('1. TipoContratoUC'!$C$3:$C$3832,'2. UnidadCompradora'!F425,'1. TipoContratoUC'!$S$3:$S$3832)</f>
        <v>36.915949841396369</v>
      </c>
      <c r="H425" s="24">
        <f>SUMPRODUCT(('1. TipoContratoUC'!$C$3:$C$3832='2. UnidadCompradora'!F425)*'1. TipoContratoUC'!$N$3:$N$3832*'1. TipoContratoUC'!$S$3:$S$3832)</f>
        <v>38.232795798285146</v>
      </c>
      <c r="I425" s="24">
        <f>SUMPRODUCT(('1. TipoContratoUC'!$C$3:$C$3832='2. UnidadCompradora'!F425)*'1. TipoContratoUC'!$P$3:$P$3832*'1. TipoContratoUC'!$S$3:$S$3832)</f>
        <v>38.597504462399961</v>
      </c>
      <c r="J425" s="24" t="e">
        <f>AVERAGEIF('1. TipoContratoUC'!$C$3:$C$3832,'2. UnidadCompradora'!F425,'1. TipoContratoUC'!#REF!)</f>
        <v>#REF!</v>
      </c>
      <c r="K425" s="24">
        <f t="shared" si="77"/>
        <v>39.144245245979505</v>
      </c>
      <c r="L425" s="25">
        <f>SUMIF('1. TipoContratoUC'!$C$3:$C$3832,'2. UnidadCompradora'!F425,'1. TipoContratoUC'!$O$3:$O$3832)</f>
        <v>10281904.703999991</v>
      </c>
      <c r="M425" s="28">
        <f t="shared" si="72"/>
        <v>2.4223102106538595E-5</v>
      </c>
      <c r="N425" s="29">
        <f t="shared" si="78"/>
        <v>4.5423415786468413E-6</v>
      </c>
      <c r="O425" s="24">
        <f t="shared" si="79"/>
        <v>4.9864918685460623E-3</v>
      </c>
      <c r="P425" s="20">
        <f t="shared" si="80"/>
        <v>19.574615868924024</v>
      </c>
      <c r="Q425" s="3">
        <f t="shared" si="81"/>
        <v>831</v>
      </c>
      <c r="R425" s="3">
        <f t="shared" si="82"/>
        <v>0</v>
      </c>
      <c r="S425" s="3" t="str">
        <f t="shared" si="83"/>
        <v/>
      </c>
      <c r="T425" s="18"/>
    </row>
    <row r="426" spans="1:20" x14ac:dyDescent="0.25">
      <c r="A426">
        <f t="shared" si="73"/>
        <v>425</v>
      </c>
      <c r="B426" s="23" t="s">
        <v>17</v>
      </c>
      <c r="C426" s="23">
        <f t="shared" si="74"/>
        <v>69</v>
      </c>
      <c r="D426" s="23">
        <f t="shared" si="75"/>
        <v>216</v>
      </c>
      <c r="E426" s="34" t="str">
        <f t="shared" si="76"/>
        <v>69_216</v>
      </c>
      <c r="F426" s="23" t="s">
        <v>673</v>
      </c>
      <c r="G426" s="24">
        <f>AVERAGEIF('1. TipoContratoUC'!$C$3:$C$3832,'2. UnidadCompradora'!F426,'1. TipoContratoUC'!$S$3:$S$3832)</f>
        <v>41.382485973602201</v>
      </c>
      <c r="H426" s="24">
        <f>SUMPRODUCT(('1. TipoContratoUC'!$C$3:$C$3832='2. UnidadCompradora'!F426)*'1. TipoContratoUC'!$N$3:$N$3832*'1. TipoContratoUC'!$S$3:$S$3832)</f>
        <v>43.028100000983812</v>
      </c>
      <c r="I426" s="24">
        <f>SUMPRODUCT(('1. TipoContratoUC'!$C$3:$C$3832='2. UnidadCompradora'!F426)*'1. TipoContratoUC'!$P$3:$P$3832*'1. TipoContratoUC'!$S$3:$S$3832)</f>
        <v>42.609459123560654</v>
      </c>
      <c r="J426" s="24" t="e">
        <f>AVERAGEIF('1. TipoContratoUC'!$C$3:$C$3832,'2. UnidadCompradora'!F426,'1. TipoContratoUC'!#REF!)</f>
        <v>#REF!</v>
      </c>
      <c r="K426" s="24">
        <f t="shared" si="77"/>
        <v>44.691615061533874</v>
      </c>
      <c r="L426" s="25">
        <f>SUMIF('1. TipoContratoUC'!$C$3:$C$3832,'2. UnidadCompradora'!F426,'1. TipoContratoUC'!$O$3:$O$3832)</f>
        <v>26627716.026000001</v>
      </c>
      <c r="M426" s="28">
        <f t="shared" si="72"/>
        <v>6.2732139883652508E-5</v>
      </c>
      <c r="N426" s="29">
        <f t="shared" si="78"/>
        <v>1.1763596836512826E-5</v>
      </c>
      <c r="O426" s="24">
        <f t="shared" si="79"/>
        <v>1.3046290690583483E-2</v>
      </c>
      <c r="P426" s="20">
        <f t="shared" si="80"/>
        <v>22.352330676112228</v>
      </c>
      <c r="Q426" s="3">
        <f t="shared" si="81"/>
        <v>591</v>
      </c>
      <c r="R426" s="3">
        <f t="shared" si="82"/>
        <v>0</v>
      </c>
      <c r="S426" s="3" t="str">
        <f t="shared" si="83"/>
        <v/>
      </c>
      <c r="T426" s="18"/>
    </row>
    <row r="427" spans="1:20" x14ac:dyDescent="0.25">
      <c r="A427">
        <f t="shared" si="73"/>
        <v>426</v>
      </c>
      <c r="B427" s="23" t="s">
        <v>17</v>
      </c>
      <c r="C427" s="23">
        <f t="shared" si="74"/>
        <v>69</v>
      </c>
      <c r="D427" s="23">
        <f t="shared" si="75"/>
        <v>217</v>
      </c>
      <c r="E427" s="34" t="str">
        <f t="shared" si="76"/>
        <v>69_217</v>
      </c>
      <c r="F427" s="23" t="s">
        <v>1918</v>
      </c>
      <c r="G427" s="24">
        <f>AVERAGEIF('1. TipoContratoUC'!$C$3:$C$3832,'2. UnidadCompradora'!F427,'1. TipoContratoUC'!$S$3:$S$3832)</f>
        <v>25.95866637869765</v>
      </c>
      <c r="H427" s="24">
        <f>SUMPRODUCT(('1. TipoContratoUC'!$C$3:$C$3832='2. UnidadCompradora'!F427)*'1. TipoContratoUC'!$N$3:$N$3832*'1. TipoContratoUC'!$S$3:$S$3832)</f>
        <v>26.341412283970016</v>
      </c>
      <c r="I427" s="24">
        <f>SUMPRODUCT(('1. TipoContratoUC'!$C$3:$C$3832='2. UnidadCompradora'!F427)*'1. TipoContratoUC'!$P$3:$P$3832*'1. TipoContratoUC'!$S$3:$S$3832)</f>
        <v>26.26188834569566</v>
      </c>
      <c r="J427" s="24" t="e">
        <f>AVERAGEIF('1. TipoContratoUC'!$C$3:$C$3832,'2. UnidadCompradora'!F427,'1. TipoContratoUC'!#REF!)</f>
        <v>#REF!</v>
      </c>
      <c r="K427" s="24">
        <f t="shared" si="77"/>
        <v>22.087665528233146</v>
      </c>
      <c r="L427" s="25">
        <f>SUMIF('1. TipoContratoUC'!$C$3:$C$3832,'2. UnidadCompradora'!F427,'1. TipoContratoUC'!$O$3:$O$3832)</f>
        <v>5386810.8059999999</v>
      </c>
      <c r="M427" s="28">
        <f t="shared" si="72"/>
        <v>1.2690768095874348E-5</v>
      </c>
      <c r="N427" s="29">
        <f t="shared" si="78"/>
        <v>2.3797861782242335E-6</v>
      </c>
      <c r="O427" s="24">
        <f t="shared" si="79"/>
        <v>2.572817119972278E-3</v>
      </c>
      <c r="P427" s="20">
        <f t="shared" si="80"/>
        <v>11.045119172676559</v>
      </c>
      <c r="Q427" s="3">
        <f t="shared" si="81"/>
        <v>1391</v>
      </c>
      <c r="R427" s="3">
        <f t="shared" si="82"/>
        <v>0</v>
      </c>
      <c r="S427" s="3" t="str">
        <f t="shared" si="83"/>
        <v/>
      </c>
      <c r="T427" s="18"/>
    </row>
    <row r="428" spans="1:20" x14ac:dyDescent="0.25">
      <c r="A428">
        <f t="shared" si="73"/>
        <v>427</v>
      </c>
      <c r="B428" s="23" t="s">
        <v>17</v>
      </c>
      <c r="C428" s="23">
        <f t="shared" si="74"/>
        <v>69</v>
      </c>
      <c r="D428" s="23">
        <f t="shared" si="75"/>
        <v>218</v>
      </c>
      <c r="E428" s="34" t="str">
        <f t="shared" si="76"/>
        <v>69_218</v>
      </c>
      <c r="F428" s="23" t="s">
        <v>2777</v>
      </c>
      <c r="G428" s="24">
        <f>AVERAGEIF('1. TipoContratoUC'!$C$3:$C$3832,'2. UnidadCompradora'!F428,'1. TipoContratoUC'!$S$3:$S$3832)</f>
        <v>18.784880417990369</v>
      </c>
      <c r="H428" s="24">
        <f>SUMPRODUCT(('1. TipoContratoUC'!$C$3:$C$3832='2. UnidadCompradora'!F428)*'1. TipoContratoUC'!$N$3:$N$3832*'1. TipoContratoUC'!$S$3:$S$3832)</f>
        <v>18.784880417990369</v>
      </c>
      <c r="I428" s="24">
        <f>SUMPRODUCT(('1. TipoContratoUC'!$C$3:$C$3832='2. UnidadCompradora'!F428)*'1. TipoContratoUC'!$P$3:$P$3832*'1. TipoContratoUC'!$S$3:$S$3832)</f>
        <v>18.784880417990369</v>
      </c>
      <c r="J428" s="24" t="e">
        <f>AVERAGEIF('1. TipoContratoUC'!$C$3:$C$3832,'2. UnidadCompradora'!F428,'1. TipoContratoUC'!#REF!)</f>
        <v>#REF!</v>
      </c>
      <c r="K428" s="24">
        <f t="shared" si="77"/>
        <v>11.74913192256842</v>
      </c>
      <c r="L428" s="25">
        <f>SUMIF('1. TipoContratoUC'!$C$3:$C$3832,'2. UnidadCompradora'!F428,'1. TipoContratoUC'!$O$3:$O$3832)</f>
        <v>96028089049.282104</v>
      </c>
      <c r="M428" s="28">
        <f t="shared" si="72"/>
        <v>0.22623222769528434</v>
      </c>
      <c r="N428" s="29">
        <f t="shared" si="78"/>
        <v>4.2423305230290913E-2</v>
      </c>
      <c r="O428" s="24">
        <f t="shared" si="79"/>
        <v>47.34948311388127</v>
      </c>
      <c r="P428" s="20">
        <f t="shared" si="80"/>
        <v>29.549307518224843</v>
      </c>
      <c r="Q428" s="3">
        <f t="shared" si="81"/>
        <v>166</v>
      </c>
      <c r="R428" s="3">
        <f t="shared" si="82"/>
        <v>1</v>
      </c>
      <c r="S428" s="3">
        <f t="shared" si="83"/>
        <v>166</v>
      </c>
      <c r="T428" s="18"/>
    </row>
    <row r="429" spans="1:20" x14ac:dyDescent="0.25">
      <c r="A429">
        <f t="shared" si="73"/>
        <v>428</v>
      </c>
      <c r="B429" s="23" t="s">
        <v>17</v>
      </c>
      <c r="C429" s="23">
        <f t="shared" si="74"/>
        <v>69</v>
      </c>
      <c r="D429" s="23">
        <f t="shared" si="75"/>
        <v>219</v>
      </c>
      <c r="E429" s="34" t="str">
        <f t="shared" si="76"/>
        <v>69_219</v>
      </c>
      <c r="F429" s="23" t="s">
        <v>1236</v>
      </c>
      <c r="G429" s="24">
        <f>AVERAGEIF('1. TipoContratoUC'!$C$3:$C$3832,'2. UnidadCompradora'!F429,'1. TipoContratoUC'!$S$3:$S$3832)</f>
        <v>25.707636307004698</v>
      </c>
      <c r="H429" s="24">
        <f>SUMPRODUCT(('1. TipoContratoUC'!$C$3:$C$3832='2. UnidadCompradora'!F429)*'1. TipoContratoUC'!$N$3:$N$3832*'1. TipoContratoUC'!$S$3:$S$3832)</f>
        <v>23.330910725681768</v>
      </c>
      <c r="I429" s="24">
        <f>SUMPRODUCT(('1. TipoContratoUC'!$C$3:$C$3832='2. UnidadCompradora'!F429)*'1. TipoContratoUC'!$P$3:$P$3832*'1. TipoContratoUC'!$S$3:$S$3832)</f>
        <v>20.449861754871485</v>
      </c>
      <c r="J429" s="24" t="e">
        <f>AVERAGEIF('1. TipoContratoUC'!$C$3:$C$3832,'2. UnidadCompradora'!F429,'1. TipoContratoUC'!#REF!)</f>
        <v>#REF!</v>
      </c>
      <c r="K429" s="24">
        <f t="shared" si="77"/>
        <v>14.0513182610859</v>
      </c>
      <c r="L429" s="25">
        <f>SUMIF('1. TipoContratoUC'!$C$3:$C$3832,'2. UnidadCompradora'!F429,'1. TipoContratoUC'!$O$3:$O$3832)</f>
        <v>1386201645.019448</v>
      </c>
      <c r="M429" s="28">
        <f t="shared" si="72"/>
        <v>3.2657474421538741E-3</v>
      </c>
      <c r="N429" s="29">
        <f t="shared" si="78"/>
        <v>6.1239639442591876E-4</v>
      </c>
      <c r="O429" s="24">
        <f t="shared" si="79"/>
        <v>0.68342551724055789</v>
      </c>
      <c r="P429" s="20">
        <f t="shared" si="80"/>
        <v>7.3673718891632287</v>
      </c>
      <c r="Q429" s="3">
        <f t="shared" si="81"/>
        <v>1492</v>
      </c>
      <c r="R429" s="3">
        <f t="shared" si="82"/>
        <v>0</v>
      </c>
      <c r="S429" s="3" t="str">
        <f t="shared" si="83"/>
        <v/>
      </c>
      <c r="T429" s="18"/>
    </row>
    <row r="430" spans="1:20" x14ac:dyDescent="0.25">
      <c r="A430">
        <f t="shared" si="73"/>
        <v>429</v>
      </c>
      <c r="B430" s="23" t="s">
        <v>17</v>
      </c>
      <c r="C430" s="23">
        <f t="shared" si="74"/>
        <v>69</v>
      </c>
      <c r="D430" s="23">
        <f t="shared" si="75"/>
        <v>220</v>
      </c>
      <c r="E430" s="34" t="str">
        <f t="shared" si="76"/>
        <v>69_220</v>
      </c>
      <c r="F430" s="23" t="s">
        <v>1837</v>
      </c>
      <c r="G430" s="24">
        <f>AVERAGEIF('1. TipoContratoUC'!$C$3:$C$3832,'2. UnidadCompradora'!F430,'1. TipoContratoUC'!$S$3:$S$3832)</f>
        <v>32.498471323441201</v>
      </c>
      <c r="H430" s="24">
        <f>SUMPRODUCT(('1. TipoContratoUC'!$C$3:$C$3832='2. UnidadCompradora'!F430)*'1. TipoContratoUC'!$N$3:$N$3832*'1. TipoContratoUC'!$S$3:$S$3832)</f>
        <v>32.56383882849466</v>
      </c>
      <c r="I430" s="24">
        <f>SUMPRODUCT(('1. TipoContratoUC'!$C$3:$C$3832='2. UnidadCompradora'!F430)*'1. TipoContratoUC'!$P$3:$P$3832*'1. TipoContratoUC'!$S$3:$S$3832)</f>
        <v>30.980636876965878</v>
      </c>
      <c r="J430" s="24" t="e">
        <f>AVERAGEIF('1. TipoContratoUC'!$C$3:$C$3832,'2. UnidadCompradora'!F430,'1. TipoContratoUC'!#REF!)</f>
        <v>#REF!</v>
      </c>
      <c r="K430" s="24">
        <f t="shared" si="77"/>
        <v>28.61232629346393</v>
      </c>
      <c r="L430" s="25">
        <f>SUMIF('1. TipoContratoUC'!$C$3:$C$3832,'2. UnidadCompradora'!F430,'1. TipoContratoUC'!$O$3:$O$3832)</f>
        <v>89375963.430999905</v>
      </c>
      <c r="M430" s="28">
        <f t="shared" si="72"/>
        <v>2.1056050900930158E-4</v>
      </c>
      <c r="N430" s="29">
        <f t="shared" si="78"/>
        <v>3.94845280628124E-5</v>
      </c>
      <c r="O430" s="24">
        <f t="shared" si="79"/>
        <v>4.3986220227091227E-2</v>
      </c>
      <c r="P430" s="20">
        <f t="shared" si="80"/>
        <v>14.32815625684551</v>
      </c>
      <c r="Q430" s="3">
        <f t="shared" si="81"/>
        <v>1226</v>
      </c>
      <c r="R430" s="3">
        <f t="shared" si="82"/>
        <v>0</v>
      </c>
      <c r="S430" s="3" t="str">
        <f t="shared" si="83"/>
        <v/>
      </c>
      <c r="T430" s="18"/>
    </row>
    <row r="431" spans="1:20" x14ac:dyDescent="0.25">
      <c r="A431">
        <f t="shared" si="73"/>
        <v>430</v>
      </c>
      <c r="B431" s="23" t="s">
        <v>17</v>
      </c>
      <c r="C431" s="23">
        <f t="shared" si="74"/>
        <v>69</v>
      </c>
      <c r="D431" s="23">
        <f t="shared" si="75"/>
        <v>221</v>
      </c>
      <c r="E431" s="34" t="str">
        <f t="shared" si="76"/>
        <v>69_221</v>
      </c>
      <c r="F431" s="23" t="s">
        <v>1701</v>
      </c>
      <c r="G431" s="24">
        <f>AVERAGEIF('1. TipoContratoUC'!$C$3:$C$3832,'2. UnidadCompradora'!F431,'1. TipoContratoUC'!$S$3:$S$3832)</f>
        <v>28.815099097104834</v>
      </c>
      <c r="H431" s="24">
        <f>SUMPRODUCT(('1. TipoContratoUC'!$C$3:$C$3832='2. UnidadCompradora'!F431)*'1. TipoContratoUC'!$N$3:$N$3832*'1. TipoContratoUC'!$S$3:$S$3832)</f>
        <v>27.829675795560071</v>
      </c>
      <c r="I431" s="24">
        <f>SUMPRODUCT(('1. TipoContratoUC'!$C$3:$C$3832='2. UnidadCompradora'!F431)*'1. TipoContratoUC'!$P$3:$P$3832*'1. TipoContratoUC'!$S$3:$S$3832)</f>
        <v>32.508279210107403</v>
      </c>
      <c r="J431" s="24" t="e">
        <f>AVERAGEIF('1. TipoContratoUC'!$C$3:$C$3832,'2. UnidadCompradora'!F431,'1. TipoContratoUC'!#REF!)</f>
        <v>#REF!</v>
      </c>
      <c r="K431" s="24">
        <f t="shared" si="77"/>
        <v>30.724612618599174</v>
      </c>
      <c r="L431" s="25">
        <f>SUMIF('1. TipoContratoUC'!$C$3:$C$3832,'2. UnidadCompradora'!F431,'1. TipoContratoUC'!$O$3:$O$3832)</f>
        <v>802511219.06400013</v>
      </c>
      <c r="M431" s="28">
        <f t="shared" si="72"/>
        <v>1.8906332786246816E-3</v>
      </c>
      <c r="N431" s="29">
        <f t="shared" si="78"/>
        <v>3.5453354048952046E-4</v>
      </c>
      <c r="O431" s="24">
        <f t="shared" si="79"/>
        <v>0.39561922149441164</v>
      </c>
      <c r="P431" s="20">
        <f t="shared" si="80"/>
        <v>15.560115920046792</v>
      </c>
      <c r="Q431" s="3">
        <f t="shared" si="81"/>
        <v>1153</v>
      </c>
      <c r="R431" s="3">
        <f t="shared" si="82"/>
        <v>0</v>
      </c>
      <c r="S431" s="3" t="str">
        <f t="shared" si="83"/>
        <v/>
      </c>
      <c r="T431" s="18"/>
    </row>
    <row r="432" spans="1:20" x14ac:dyDescent="0.25">
      <c r="A432">
        <f t="shared" si="73"/>
        <v>431</v>
      </c>
      <c r="B432" s="23" t="s">
        <v>17</v>
      </c>
      <c r="C432" s="23">
        <f t="shared" si="74"/>
        <v>69</v>
      </c>
      <c r="D432" s="23">
        <f t="shared" si="75"/>
        <v>222</v>
      </c>
      <c r="E432" s="34" t="str">
        <f t="shared" si="76"/>
        <v>69_222</v>
      </c>
      <c r="F432" s="23" t="s">
        <v>55</v>
      </c>
      <c r="G432" s="24">
        <f>AVERAGEIF('1. TipoContratoUC'!$C$3:$C$3832,'2. UnidadCompradora'!F432,'1. TipoContratoUC'!$S$3:$S$3832)</f>
        <v>26.770866231563872</v>
      </c>
      <c r="H432" s="24">
        <f>SUMPRODUCT(('1. TipoContratoUC'!$C$3:$C$3832='2. UnidadCompradora'!F432)*'1. TipoContratoUC'!$N$3:$N$3832*'1. TipoContratoUC'!$S$3:$S$3832)</f>
        <v>28.362343288526972</v>
      </c>
      <c r="I432" s="24">
        <f>SUMPRODUCT(('1. TipoContratoUC'!$C$3:$C$3832='2. UnidadCompradora'!F432)*'1. TipoContratoUC'!$P$3:$P$3832*'1. TipoContratoUC'!$S$3:$S$3832)</f>
        <v>26.959509892569134</v>
      </c>
      <c r="J432" s="24" t="e">
        <f>AVERAGEIF('1. TipoContratoUC'!$C$3:$C$3832,'2. UnidadCompradora'!F432,'1. TipoContratoUC'!#REF!)</f>
        <v>#REF!</v>
      </c>
      <c r="K432" s="24">
        <f t="shared" si="77"/>
        <v>23.052273814879797</v>
      </c>
      <c r="L432" s="25">
        <f>SUMIF('1. TipoContratoUC'!$C$3:$C$3832,'2. UnidadCompradora'!F432,'1. TipoContratoUC'!$O$3:$O$3832)</f>
        <v>151747777.245644</v>
      </c>
      <c r="M432" s="28">
        <f t="shared" si="72"/>
        <v>3.5750203960084397E-4</v>
      </c>
      <c r="N432" s="29">
        <f t="shared" si="78"/>
        <v>6.7039158394647624E-5</v>
      </c>
      <c r="O432" s="24">
        <f t="shared" si="79"/>
        <v>7.4740537746651153E-2</v>
      </c>
      <c r="P432" s="20">
        <f t="shared" si="80"/>
        <v>11.563507176313225</v>
      </c>
      <c r="Q432" s="3">
        <f t="shared" si="81"/>
        <v>1367</v>
      </c>
      <c r="R432" s="3">
        <f t="shared" si="82"/>
        <v>0</v>
      </c>
      <c r="S432" s="3" t="str">
        <f t="shared" si="83"/>
        <v/>
      </c>
      <c r="T432" s="18"/>
    </row>
    <row r="433" spans="1:20" x14ac:dyDescent="0.25">
      <c r="A433">
        <f t="shared" si="73"/>
        <v>432</v>
      </c>
      <c r="B433" s="23" t="s">
        <v>17</v>
      </c>
      <c r="C433" s="23">
        <f t="shared" si="74"/>
        <v>69</v>
      </c>
      <c r="D433" s="23">
        <f t="shared" si="75"/>
        <v>223</v>
      </c>
      <c r="E433" s="34" t="str">
        <f t="shared" si="76"/>
        <v>69_223</v>
      </c>
      <c r="F433" s="23" t="s">
        <v>576</v>
      </c>
      <c r="G433" s="24">
        <f>AVERAGEIF('1. TipoContratoUC'!$C$3:$C$3832,'2. UnidadCompradora'!F433,'1. TipoContratoUC'!$S$3:$S$3832)</f>
        <v>36.973992387402312</v>
      </c>
      <c r="H433" s="24">
        <f>SUMPRODUCT(('1. TipoContratoUC'!$C$3:$C$3832='2. UnidadCompradora'!F433)*'1. TipoContratoUC'!$N$3:$N$3832*'1. TipoContratoUC'!$S$3:$S$3832)</f>
        <v>36.323052592466226</v>
      </c>
      <c r="I433" s="24">
        <f>SUMPRODUCT(('1. TipoContratoUC'!$C$3:$C$3832='2. UnidadCompradora'!F433)*'1. TipoContratoUC'!$P$3:$P$3832*'1. TipoContratoUC'!$S$3:$S$3832)</f>
        <v>34.640778963982555</v>
      </c>
      <c r="J433" s="24" t="e">
        <f>AVERAGEIF('1. TipoContratoUC'!$C$3:$C$3832,'2. UnidadCompradora'!F433,'1. TipoContratoUC'!#REF!)</f>
        <v>#REF!</v>
      </c>
      <c r="K433" s="24">
        <f t="shared" si="77"/>
        <v>33.673241345849462</v>
      </c>
      <c r="L433" s="25">
        <f>SUMIF('1. TipoContratoUC'!$C$3:$C$3832,'2. UnidadCompradora'!F433,'1. TipoContratoUC'!$O$3:$O$3832)</f>
        <v>634990744.05702901</v>
      </c>
      <c r="M433" s="28">
        <f t="shared" si="72"/>
        <v>1.495972397411586E-3</v>
      </c>
      <c r="N433" s="29">
        <f t="shared" si="78"/>
        <v>2.8052631704163092E-4</v>
      </c>
      <c r="O433" s="24">
        <f t="shared" si="79"/>
        <v>0.31301816238937291</v>
      </c>
      <c r="P433" s="20">
        <f t="shared" si="80"/>
        <v>16.993129754119419</v>
      </c>
      <c r="Q433" s="3">
        <f t="shared" si="81"/>
        <v>1053</v>
      </c>
      <c r="R433" s="3">
        <f t="shared" si="82"/>
        <v>0</v>
      </c>
      <c r="S433" s="3" t="str">
        <f t="shared" si="83"/>
        <v/>
      </c>
      <c r="T433" s="18"/>
    </row>
    <row r="434" spans="1:20" x14ac:dyDescent="0.25">
      <c r="A434">
        <f t="shared" si="73"/>
        <v>433</v>
      </c>
      <c r="B434" s="23" t="s">
        <v>17</v>
      </c>
      <c r="C434" s="23">
        <f t="shared" si="74"/>
        <v>69</v>
      </c>
      <c r="D434" s="23">
        <f t="shared" si="75"/>
        <v>224</v>
      </c>
      <c r="E434" s="34" t="str">
        <f t="shared" si="76"/>
        <v>69_224</v>
      </c>
      <c r="F434" s="23" t="s">
        <v>2116</v>
      </c>
      <c r="G434" s="24">
        <f>AVERAGEIF('1. TipoContratoUC'!$C$3:$C$3832,'2. UnidadCompradora'!F434,'1. TipoContratoUC'!$S$3:$S$3832)</f>
        <v>31.089975598308722</v>
      </c>
      <c r="H434" s="24">
        <f>SUMPRODUCT(('1. TipoContratoUC'!$C$3:$C$3832='2. UnidadCompradora'!F434)*'1. TipoContratoUC'!$N$3:$N$3832*'1. TipoContratoUC'!$S$3:$S$3832)</f>
        <v>30.678682958050828</v>
      </c>
      <c r="I434" s="24">
        <f>SUMPRODUCT(('1. TipoContratoUC'!$C$3:$C$3832='2. UnidadCompradora'!F434)*'1. TipoContratoUC'!$P$3:$P$3832*'1. TipoContratoUC'!$S$3:$S$3832)</f>
        <v>34.427436598445169</v>
      </c>
      <c r="J434" s="24" t="e">
        <f>AVERAGEIF('1. TipoContratoUC'!$C$3:$C$3832,'2. UnidadCompradora'!F434,'1. TipoContratoUC'!#REF!)</f>
        <v>#REF!</v>
      </c>
      <c r="K434" s="24">
        <f t="shared" si="77"/>
        <v>33.378250724340631</v>
      </c>
      <c r="L434" s="25">
        <f>SUMIF('1. TipoContratoUC'!$C$3:$C$3832,'2. UnidadCompradora'!F434,'1. TipoContratoUC'!$O$3:$O$3832)</f>
        <v>188104831.87756294</v>
      </c>
      <c r="M434" s="28">
        <f t="shared" si="72"/>
        <v>4.4315549311898069E-4</v>
      </c>
      <c r="N434" s="29">
        <f t="shared" si="78"/>
        <v>8.3100984066641353E-5</v>
      </c>
      <c r="O434" s="24">
        <f t="shared" si="79"/>
        <v>9.2667487980115384E-2</v>
      </c>
      <c r="P434" s="20">
        <f t="shared" si="80"/>
        <v>16.735459106160373</v>
      </c>
      <c r="Q434" s="3">
        <f t="shared" si="81"/>
        <v>1068</v>
      </c>
      <c r="R434" s="3">
        <f t="shared" si="82"/>
        <v>0</v>
      </c>
      <c r="S434" s="3" t="str">
        <f t="shared" si="83"/>
        <v/>
      </c>
      <c r="T434" s="18"/>
    </row>
    <row r="435" spans="1:20" x14ac:dyDescent="0.25">
      <c r="A435">
        <f t="shared" si="73"/>
        <v>434</v>
      </c>
      <c r="B435" s="23" t="s">
        <v>17</v>
      </c>
      <c r="C435" s="23">
        <f t="shared" si="74"/>
        <v>69</v>
      </c>
      <c r="D435" s="23">
        <f t="shared" si="75"/>
        <v>225</v>
      </c>
      <c r="E435" s="34" t="str">
        <f t="shared" si="76"/>
        <v>69_225</v>
      </c>
      <c r="F435" s="23" t="s">
        <v>34</v>
      </c>
      <c r="G435" s="24">
        <f>AVERAGEIF('1. TipoContratoUC'!$C$3:$C$3832,'2. UnidadCompradora'!F435,'1. TipoContratoUC'!$S$3:$S$3832)</f>
        <v>21.54959278190363</v>
      </c>
      <c r="H435" s="24">
        <f>SUMPRODUCT(('1. TipoContratoUC'!$C$3:$C$3832='2. UnidadCompradora'!F435)*'1. TipoContratoUC'!$N$3:$N$3832*'1. TipoContratoUC'!$S$3:$S$3832)</f>
        <v>21.187207912559877</v>
      </c>
      <c r="I435" s="24">
        <f>SUMPRODUCT(('1. TipoContratoUC'!$C$3:$C$3832='2. UnidadCompradora'!F435)*'1. TipoContratoUC'!$P$3:$P$3832*'1. TipoContratoUC'!$S$3:$S$3832)</f>
        <v>22.763921807975933</v>
      </c>
      <c r="J435" s="24" t="e">
        <f>AVERAGEIF('1. TipoContratoUC'!$C$3:$C$3832,'2. UnidadCompradora'!F435,'1. TipoContratoUC'!#REF!)</f>
        <v>#REF!</v>
      </c>
      <c r="K435" s="24">
        <f t="shared" si="77"/>
        <v>17.250992229050908</v>
      </c>
      <c r="L435" s="25">
        <f>SUMIF('1. TipoContratoUC'!$C$3:$C$3832,'2. UnidadCompradora'!F435,'1. TipoContratoUC'!$O$3:$O$3832)</f>
        <v>165069057.18199998</v>
      </c>
      <c r="M435" s="28">
        <f t="shared" si="72"/>
        <v>3.8888559482506242E-4</v>
      </c>
      <c r="N435" s="29">
        <f t="shared" si="78"/>
        <v>7.292423567144473E-5</v>
      </c>
      <c r="O435" s="24">
        <f t="shared" si="79"/>
        <v>8.1308999490398701E-2</v>
      </c>
      <c r="P435" s="20">
        <f t="shared" si="80"/>
        <v>8.6661506142706539</v>
      </c>
      <c r="Q435" s="3">
        <f t="shared" si="81"/>
        <v>1467</v>
      </c>
      <c r="R435" s="3">
        <f t="shared" si="82"/>
        <v>0</v>
      </c>
      <c r="S435" s="3" t="str">
        <f t="shared" si="83"/>
        <v/>
      </c>
      <c r="T435" s="18"/>
    </row>
    <row r="436" spans="1:20" x14ac:dyDescent="0.25">
      <c r="A436">
        <f t="shared" si="73"/>
        <v>435</v>
      </c>
      <c r="B436" s="23" t="s">
        <v>17</v>
      </c>
      <c r="C436" s="23">
        <f t="shared" si="74"/>
        <v>69</v>
      </c>
      <c r="D436" s="23">
        <f t="shared" si="75"/>
        <v>226</v>
      </c>
      <c r="E436" s="34" t="str">
        <f t="shared" si="76"/>
        <v>69_226</v>
      </c>
      <c r="F436" s="23" t="s">
        <v>1941</v>
      </c>
      <c r="G436" s="24">
        <f>AVERAGEIF('1. TipoContratoUC'!$C$3:$C$3832,'2. UnidadCompradora'!F436,'1. TipoContratoUC'!$S$3:$S$3832)</f>
        <v>18.980327660989115</v>
      </c>
      <c r="H436" s="24">
        <f>SUMPRODUCT(('1. TipoContratoUC'!$C$3:$C$3832='2. UnidadCompradora'!F436)*'1. TipoContratoUC'!$N$3:$N$3832*'1. TipoContratoUC'!$S$3:$S$3832)</f>
        <v>18.287133595170758</v>
      </c>
      <c r="I436" s="24">
        <f>SUMPRODUCT(('1. TipoContratoUC'!$C$3:$C$3832='2. UnidadCompradora'!F436)*'1. TipoContratoUC'!$P$3:$P$3832*'1. TipoContratoUC'!$S$3:$S$3832)</f>
        <v>21.056002742241478</v>
      </c>
      <c r="J436" s="24" t="e">
        <f>AVERAGEIF('1. TipoContratoUC'!$C$3:$C$3832,'2. UnidadCompradora'!F436,'1. TipoContratoUC'!#REF!)</f>
        <v>#REF!</v>
      </c>
      <c r="K436" s="24">
        <f t="shared" si="77"/>
        <v>14.889435463620243</v>
      </c>
      <c r="L436" s="25">
        <f>SUMIF('1. TipoContratoUC'!$C$3:$C$3832,'2. UnidadCompradora'!F436,'1. TipoContratoUC'!$O$3:$O$3832)</f>
        <v>105658489.3759999</v>
      </c>
      <c r="M436" s="28">
        <f t="shared" si="72"/>
        <v>2.489204529956195E-4</v>
      </c>
      <c r="N436" s="29">
        <f t="shared" si="78"/>
        <v>4.6677825096249828E-5</v>
      </c>
      <c r="O436" s="24">
        <f t="shared" si="79"/>
        <v>5.2014814271528501E-2</v>
      </c>
      <c r="P436" s="20">
        <f t="shared" si="80"/>
        <v>7.4707251389458857</v>
      </c>
      <c r="Q436" s="3">
        <f t="shared" si="81"/>
        <v>1491</v>
      </c>
      <c r="R436" s="3">
        <f t="shared" si="82"/>
        <v>0</v>
      </c>
      <c r="S436" s="3" t="str">
        <f t="shared" si="83"/>
        <v/>
      </c>
      <c r="T436" s="18"/>
    </row>
    <row r="437" spans="1:20" x14ac:dyDescent="0.25">
      <c r="A437">
        <f t="shared" si="73"/>
        <v>436</v>
      </c>
      <c r="B437" s="23" t="s">
        <v>17</v>
      </c>
      <c r="C437" s="23">
        <f t="shared" si="74"/>
        <v>69</v>
      </c>
      <c r="D437" s="23">
        <f t="shared" si="75"/>
        <v>227</v>
      </c>
      <c r="E437" s="34" t="str">
        <f t="shared" si="76"/>
        <v>69_227</v>
      </c>
      <c r="F437" s="23" t="s">
        <v>2337</v>
      </c>
      <c r="G437" s="24">
        <f>AVERAGEIF('1. TipoContratoUC'!$C$3:$C$3832,'2. UnidadCompradora'!F437,'1. TipoContratoUC'!$S$3:$S$3832)</f>
        <v>33.902671849189318</v>
      </c>
      <c r="H437" s="24">
        <f>SUMPRODUCT(('1. TipoContratoUC'!$C$3:$C$3832='2. UnidadCompradora'!F437)*'1. TipoContratoUC'!$N$3:$N$3832*'1. TipoContratoUC'!$S$3:$S$3832)</f>
        <v>34.477738180488487</v>
      </c>
      <c r="I437" s="24">
        <f>SUMPRODUCT(('1. TipoContratoUC'!$C$3:$C$3832='2. UnidadCompradora'!F437)*'1. TipoContratoUC'!$P$3:$P$3832*'1. TipoContratoUC'!$S$3:$S$3832)</f>
        <v>35.202197063261657</v>
      </c>
      <c r="J437" s="24" t="e">
        <f>AVERAGEIF('1. TipoContratoUC'!$C$3:$C$3832,'2. UnidadCompradora'!F437,'1. TipoContratoUC'!#REF!)</f>
        <v>#REF!</v>
      </c>
      <c r="K437" s="24">
        <f t="shared" si="77"/>
        <v>34.449519763947485</v>
      </c>
      <c r="L437" s="25">
        <f>SUMIF('1. TipoContratoUC'!$C$3:$C$3832,'2. UnidadCompradora'!F437,'1. TipoContratoUC'!$O$3:$O$3832)</f>
        <v>2420711.65</v>
      </c>
      <c r="M437" s="28">
        <f t="shared" si="72"/>
        <v>5.7029458214707811E-6</v>
      </c>
      <c r="N437" s="29">
        <f t="shared" si="78"/>
        <v>1.0694223973338442E-6</v>
      </c>
      <c r="O437" s="24">
        <f t="shared" si="79"/>
        <v>1.1102918275507623E-3</v>
      </c>
      <c r="P437" s="20">
        <f t="shared" si="80"/>
        <v>17.225315027887518</v>
      </c>
      <c r="Q437" s="3">
        <f t="shared" si="81"/>
        <v>1039</v>
      </c>
      <c r="R437" s="3">
        <f t="shared" si="82"/>
        <v>0</v>
      </c>
      <c r="S437" s="3" t="str">
        <f t="shared" si="83"/>
        <v/>
      </c>
      <c r="T437" s="18"/>
    </row>
    <row r="438" spans="1:20" x14ac:dyDescent="0.25">
      <c r="A438">
        <f t="shared" si="73"/>
        <v>437</v>
      </c>
      <c r="B438" s="23" t="s">
        <v>17</v>
      </c>
      <c r="C438" s="23">
        <f t="shared" si="74"/>
        <v>69</v>
      </c>
      <c r="D438" s="23">
        <f t="shared" si="75"/>
        <v>228</v>
      </c>
      <c r="E438" s="34" t="str">
        <f t="shared" si="76"/>
        <v>69_228</v>
      </c>
      <c r="F438" s="23" t="s">
        <v>1530</v>
      </c>
      <c r="G438" s="24">
        <f>AVERAGEIF('1. TipoContratoUC'!$C$3:$C$3832,'2. UnidadCompradora'!F438,'1. TipoContratoUC'!$S$3:$S$3832)</f>
        <v>45.074586526466703</v>
      </c>
      <c r="H438" s="24">
        <f>SUMPRODUCT(('1. TipoContratoUC'!$C$3:$C$3832='2. UnidadCompradora'!F438)*'1. TipoContratoUC'!$N$3:$N$3832*'1. TipoContratoUC'!$S$3:$S$3832)</f>
        <v>45.074586526466703</v>
      </c>
      <c r="I438" s="24">
        <f>SUMPRODUCT(('1. TipoContratoUC'!$C$3:$C$3832='2. UnidadCompradora'!F438)*'1. TipoContratoUC'!$P$3:$P$3832*'1. TipoContratoUC'!$S$3:$S$3832)</f>
        <v>45.074586526466703</v>
      </c>
      <c r="J438" s="24" t="e">
        <f>AVERAGEIF('1. TipoContratoUC'!$C$3:$C$3832,'2. UnidadCompradora'!F438,'1. TipoContratoUC'!#REF!)</f>
        <v>#REF!</v>
      </c>
      <c r="K438" s="24">
        <f t="shared" si="77"/>
        <v>48.100171364216685</v>
      </c>
      <c r="L438" s="25">
        <f>SUMIF('1. TipoContratoUC'!$C$3:$C$3832,'2. UnidadCompradora'!F438,'1. TipoContratoUC'!$O$3:$O$3832)</f>
        <v>2967953121.2344699</v>
      </c>
      <c r="M438" s="28">
        <f t="shared" si="72"/>
        <v>6.9921900243943898E-3</v>
      </c>
      <c r="N438" s="29">
        <f t="shared" si="78"/>
        <v>1.3111828259615443E-3</v>
      </c>
      <c r="O438" s="24">
        <f t="shared" si="79"/>
        <v>1.4633561327123821</v>
      </c>
      <c r="P438" s="20">
        <f t="shared" si="80"/>
        <v>24.781763748464535</v>
      </c>
      <c r="Q438" s="3">
        <f t="shared" si="81"/>
        <v>425</v>
      </c>
      <c r="R438" s="3">
        <f t="shared" si="82"/>
        <v>1</v>
      </c>
      <c r="S438" s="3">
        <f t="shared" si="83"/>
        <v>425</v>
      </c>
      <c r="T438" s="18"/>
    </row>
    <row r="439" spans="1:20" x14ac:dyDescent="0.25">
      <c r="A439">
        <f t="shared" si="73"/>
        <v>438</v>
      </c>
      <c r="B439" s="23" t="s">
        <v>17</v>
      </c>
      <c r="C439" s="23">
        <f t="shared" si="74"/>
        <v>69</v>
      </c>
      <c r="D439" s="23">
        <f t="shared" si="75"/>
        <v>229</v>
      </c>
      <c r="E439" s="34" t="str">
        <f t="shared" si="76"/>
        <v>69_229</v>
      </c>
      <c r="F439" s="23" t="s">
        <v>2569</v>
      </c>
      <c r="G439" s="24">
        <f>AVERAGEIF('1. TipoContratoUC'!$C$3:$C$3832,'2. UnidadCompradora'!F439,'1. TipoContratoUC'!$S$3:$S$3832)</f>
        <v>35.66481729772773</v>
      </c>
      <c r="H439" s="24">
        <f>SUMPRODUCT(('1. TipoContratoUC'!$C$3:$C$3832='2. UnidadCompradora'!F439)*'1. TipoContratoUC'!$N$3:$N$3832*'1. TipoContratoUC'!$S$3:$S$3832)</f>
        <v>35.66481729772773</v>
      </c>
      <c r="I439" s="24">
        <f>SUMPRODUCT(('1. TipoContratoUC'!$C$3:$C$3832='2. UnidadCompradora'!F439)*'1. TipoContratoUC'!$P$3:$P$3832*'1. TipoContratoUC'!$S$3:$S$3832)</f>
        <v>35.66481729772773</v>
      </c>
      <c r="J439" s="24" t="e">
        <f>AVERAGEIF('1. TipoContratoUC'!$C$3:$C$3832,'2. UnidadCompradora'!F439,'1. TipoContratoUC'!#REF!)</f>
        <v>#REF!</v>
      </c>
      <c r="K439" s="24">
        <f t="shared" si="77"/>
        <v>35.089189386734127</v>
      </c>
      <c r="L439" s="25">
        <f>SUMIF('1. TipoContratoUC'!$C$3:$C$3832,'2. UnidadCompradora'!F439,'1. TipoContratoUC'!$O$3:$O$3832)</f>
        <v>212090048.25999999</v>
      </c>
      <c r="M439" s="28">
        <f t="shared" si="72"/>
        <v>4.9966217764924764E-4</v>
      </c>
      <c r="N439" s="29">
        <f t="shared" si="78"/>
        <v>9.3697176968954526E-5</v>
      </c>
      <c r="O439" s="24">
        <f t="shared" si="79"/>
        <v>0.10449412753549142</v>
      </c>
      <c r="P439" s="20">
        <f t="shared" si="80"/>
        <v>17.596841757134808</v>
      </c>
      <c r="Q439" s="3">
        <f t="shared" si="81"/>
        <v>998</v>
      </c>
      <c r="R439" s="3">
        <f t="shared" si="82"/>
        <v>0</v>
      </c>
      <c r="S439" s="3" t="str">
        <f t="shared" si="83"/>
        <v/>
      </c>
      <c r="T439" s="18"/>
    </row>
    <row r="440" spans="1:20" x14ac:dyDescent="0.25">
      <c r="A440">
        <f t="shared" si="73"/>
        <v>439</v>
      </c>
      <c r="B440" s="23" t="s">
        <v>17</v>
      </c>
      <c r="C440" s="23">
        <f t="shared" si="74"/>
        <v>69</v>
      </c>
      <c r="D440" s="23">
        <f t="shared" si="75"/>
        <v>230</v>
      </c>
      <c r="E440" s="34" t="str">
        <f t="shared" si="76"/>
        <v>69_230</v>
      </c>
      <c r="F440" s="23" t="s">
        <v>1397</v>
      </c>
      <c r="G440" s="24">
        <f>AVERAGEIF('1. TipoContratoUC'!$C$3:$C$3832,'2. UnidadCompradora'!F440,'1. TipoContratoUC'!$S$3:$S$3832)</f>
        <v>42.335307165902243</v>
      </c>
      <c r="H440" s="24">
        <f>SUMPRODUCT(('1. TipoContratoUC'!$C$3:$C$3832='2. UnidadCompradora'!F440)*'1. TipoContratoUC'!$N$3:$N$3832*'1. TipoContratoUC'!$S$3:$S$3832)</f>
        <v>40.322758100724535</v>
      </c>
      <c r="I440" s="24">
        <f>SUMPRODUCT(('1. TipoContratoUC'!$C$3:$C$3832='2. UnidadCompradora'!F440)*'1. TipoContratoUC'!$P$3:$P$3832*'1. TipoContratoUC'!$S$3:$S$3832)</f>
        <v>42.865481560308616</v>
      </c>
      <c r="J440" s="24" t="e">
        <f>AVERAGEIF('1. TipoContratoUC'!$C$3:$C$3832,'2. UnidadCompradora'!F440,'1. TipoContratoUC'!#REF!)</f>
        <v>#REF!</v>
      </c>
      <c r="K440" s="24">
        <f t="shared" si="77"/>
        <v>45.045619844157571</v>
      </c>
      <c r="L440" s="25">
        <f>SUMIF('1. TipoContratoUC'!$C$3:$C$3832,'2. UnidadCompradora'!F440,'1. TipoContratoUC'!$O$3:$O$3832)</f>
        <v>228866984.04142943</v>
      </c>
      <c r="M440" s="28">
        <f t="shared" si="72"/>
        <v>5.3918689998112336E-4</v>
      </c>
      <c r="N440" s="29">
        <f t="shared" si="78"/>
        <v>1.0110889446256524E-4</v>
      </c>
      <c r="O440" s="24">
        <f t="shared" si="79"/>
        <v>0.11276650536886149</v>
      </c>
      <c r="P440" s="20">
        <f t="shared" si="80"/>
        <v>22.579193174763216</v>
      </c>
      <c r="Q440" s="3">
        <f t="shared" si="81"/>
        <v>576</v>
      </c>
      <c r="R440" s="3">
        <f t="shared" si="82"/>
        <v>0</v>
      </c>
      <c r="S440" s="3" t="str">
        <f t="shared" si="83"/>
        <v/>
      </c>
      <c r="T440" s="18"/>
    </row>
    <row r="441" spans="1:20" x14ac:dyDescent="0.25">
      <c r="A441">
        <f t="shared" si="73"/>
        <v>440</v>
      </c>
      <c r="B441" s="23" t="s">
        <v>17</v>
      </c>
      <c r="C441" s="23">
        <f t="shared" si="74"/>
        <v>69</v>
      </c>
      <c r="D441" s="23">
        <f t="shared" si="75"/>
        <v>231</v>
      </c>
      <c r="E441" s="34" t="str">
        <f t="shared" si="76"/>
        <v>69_231</v>
      </c>
      <c r="F441" s="23" t="s">
        <v>625</v>
      </c>
      <c r="G441" s="24">
        <f>AVERAGEIF('1. TipoContratoUC'!$C$3:$C$3832,'2. UnidadCompradora'!F441,'1. TipoContratoUC'!$S$3:$S$3832)</f>
        <v>37.357817196994986</v>
      </c>
      <c r="H441" s="24">
        <f>SUMPRODUCT(('1. TipoContratoUC'!$C$3:$C$3832='2. UnidadCompradora'!F441)*'1. TipoContratoUC'!$N$3:$N$3832*'1. TipoContratoUC'!$S$3:$S$3832)</f>
        <v>35.000137431421855</v>
      </c>
      <c r="I441" s="24">
        <f>SUMPRODUCT(('1. TipoContratoUC'!$C$3:$C$3832='2. UnidadCompradora'!F441)*'1. TipoContratoUC'!$P$3:$P$3832*'1. TipoContratoUC'!$S$3:$S$3832)</f>
        <v>35.151408592349199</v>
      </c>
      <c r="J441" s="24" t="e">
        <f>AVERAGEIF('1. TipoContratoUC'!$C$3:$C$3832,'2. UnidadCompradora'!F441,'1. TipoContratoUC'!#REF!)</f>
        <v>#REF!</v>
      </c>
      <c r="K441" s="24">
        <f t="shared" si="77"/>
        <v>34.379294037509084</v>
      </c>
      <c r="L441" s="25">
        <f>SUMIF('1. TipoContratoUC'!$C$3:$C$3832,'2. UnidadCompradora'!F441,'1. TipoContratoUC'!$O$3:$O$3832)</f>
        <v>678971976.90999901</v>
      </c>
      <c r="M441" s="28">
        <f t="shared" si="72"/>
        <v>1.5995876248270358E-3</v>
      </c>
      <c r="N441" s="29">
        <f t="shared" si="78"/>
        <v>2.9995635344242288E-4</v>
      </c>
      <c r="O441" s="24">
        <f t="shared" si="79"/>
        <v>0.33470444530045868</v>
      </c>
      <c r="P441" s="20">
        <f t="shared" si="80"/>
        <v>17.356999241404772</v>
      </c>
      <c r="Q441" s="3">
        <f t="shared" si="81"/>
        <v>1024</v>
      </c>
      <c r="R441" s="3">
        <f t="shared" si="82"/>
        <v>0</v>
      </c>
      <c r="S441" s="3" t="str">
        <f t="shared" si="83"/>
        <v/>
      </c>
      <c r="T441" s="18"/>
    </row>
    <row r="442" spans="1:20" x14ac:dyDescent="0.25">
      <c r="A442">
        <f t="shared" si="73"/>
        <v>441</v>
      </c>
      <c r="B442" s="23" t="s">
        <v>17</v>
      </c>
      <c r="C442" s="23">
        <f t="shared" si="74"/>
        <v>69</v>
      </c>
      <c r="D442" s="23">
        <f t="shared" si="75"/>
        <v>232</v>
      </c>
      <c r="E442" s="34" t="str">
        <f t="shared" si="76"/>
        <v>69_232</v>
      </c>
      <c r="F442" s="23" t="s">
        <v>2375</v>
      </c>
      <c r="G442" s="24">
        <f>AVERAGEIF('1. TipoContratoUC'!$C$3:$C$3832,'2. UnidadCompradora'!F442,'1. TipoContratoUC'!$S$3:$S$3832)</f>
        <v>41.369237876438284</v>
      </c>
      <c r="H442" s="24">
        <f>SUMPRODUCT(('1. TipoContratoUC'!$C$3:$C$3832='2. UnidadCompradora'!F442)*'1. TipoContratoUC'!$N$3:$N$3832*'1. TipoContratoUC'!$S$3:$S$3832)</f>
        <v>41.591191429003509</v>
      </c>
      <c r="I442" s="24">
        <f>SUMPRODUCT(('1. TipoContratoUC'!$C$3:$C$3832='2. UnidadCompradora'!F442)*'1. TipoContratoUC'!$P$3:$P$3832*'1. TipoContratoUC'!$S$3:$S$3832)</f>
        <v>41.644201089572945</v>
      </c>
      <c r="J442" s="24" t="e">
        <f>AVERAGEIF('1. TipoContratoUC'!$C$3:$C$3832,'2. UnidadCompradora'!F442,'1. TipoContratoUC'!#REF!)</f>
        <v>#REF!</v>
      </c>
      <c r="K442" s="24">
        <f t="shared" si="77"/>
        <v>43.356943128722044</v>
      </c>
      <c r="L442" s="25">
        <f>SUMIF('1. TipoContratoUC'!$C$3:$C$3832,'2. UnidadCompradora'!F442,'1. TipoContratoUC'!$O$3:$O$3832)</f>
        <v>125339903.9042</v>
      </c>
      <c r="M442" s="28">
        <f t="shared" si="72"/>
        <v>2.9528782630265226E-4</v>
      </c>
      <c r="N442" s="29">
        <f t="shared" si="78"/>
        <v>5.5372683696062368E-5</v>
      </c>
      <c r="O442" s="24">
        <f t="shared" si="79"/>
        <v>6.171933358265734E-2</v>
      </c>
      <c r="P442" s="20">
        <f t="shared" si="80"/>
        <v>21.709331231152351</v>
      </c>
      <c r="Q442" s="3">
        <f t="shared" si="81"/>
        <v>639</v>
      </c>
      <c r="R442" s="3">
        <f t="shared" si="82"/>
        <v>0</v>
      </c>
      <c r="S442" s="3" t="str">
        <f t="shared" si="83"/>
        <v/>
      </c>
      <c r="T442" s="18"/>
    </row>
    <row r="443" spans="1:20" x14ac:dyDescent="0.25">
      <c r="A443">
        <f t="shared" si="73"/>
        <v>442</v>
      </c>
      <c r="B443" s="23" t="s">
        <v>17</v>
      </c>
      <c r="C443" s="23">
        <f t="shared" si="74"/>
        <v>69</v>
      </c>
      <c r="D443" s="23">
        <f t="shared" si="75"/>
        <v>233</v>
      </c>
      <c r="E443" s="34" t="str">
        <f t="shared" si="76"/>
        <v>69_233</v>
      </c>
      <c r="F443" s="23" t="s">
        <v>651</v>
      </c>
      <c r="G443" s="24">
        <f>AVERAGEIF('1. TipoContratoUC'!$C$3:$C$3832,'2. UnidadCompradora'!F443,'1. TipoContratoUC'!$S$3:$S$3832)</f>
        <v>40.403531044311443</v>
      </c>
      <c r="H443" s="24">
        <f>SUMPRODUCT(('1. TipoContratoUC'!$C$3:$C$3832='2. UnidadCompradora'!F443)*'1. TipoContratoUC'!$N$3:$N$3832*'1. TipoContratoUC'!$S$3:$S$3832)</f>
        <v>40.050045200474273</v>
      </c>
      <c r="I443" s="24">
        <f>SUMPRODUCT(('1. TipoContratoUC'!$C$3:$C$3832='2. UnidadCompradora'!F443)*'1. TipoContratoUC'!$P$3:$P$3832*'1. TipoContratoUC'!$S$3:$S$3832)</f>
        <v>39.943702815684937</v>
      </c>
      <c r="J443" s="24" t="e">
        <f>AVERAGEIF('1. TipoContratoUC'!$C$3:$C$3832,'2. UnidadCompradora'!F443,'1. TipoContratoUC'!#REF!)</f>
        <v>#REF!</v>
      </c>
      <c r="K443" s="24">
        <f t="shared" si="77"/>
        <v>41.005647166359516</v>
      </c>
      <c r="L443" s="25">
        <f>SUMIF('1. TipoContratoUC'!$C$3:$C$3832,'2. UnidadCompradora'!F443,'1. TipoContratoUC'!$O$3:$O$3832)</f>
        <v>68594238.789999992</v>
      </c>
      <c r="M443" s="28">
        <f t="shared" si="72"/>
        <v>1.6160091908691372E-4</v>
      </c>
      <c r="N443" s="29">
        <f t="shared" si="78"/>
        <v>3.030357427746174E-5</v>
      </c>
      <c r="O443" s="24">
        <f t="shared" si="79"/>
        <v>3.3739159589850069E-2</v>
      </c>
      <c r="P443" s="20">
        <f t="shared" si="80"/>
        <v>20.519693162974683</v>
      </c>
      <c r="Q443" s="3">
        <f t="shared" si="81"/>
        <v>746</v>
      </c>
      <c r="R443" s="3">
        <f t="shared" si="82"/>
        <v>0</v>
      </c>
      <c r="S443" s="3" t="str">
        <f t="shared" si="83"/>
        <v/>
      </c>
      <c r="T443" s="18"/>
    </row>
    <row r="444" spans="1:20" x14ac:dyDescent="0.25">
      <c r="A444">
        <f t="shared" si="73"/>
        <v>443</v>
      </c>
      <c r="B444" s="23" t="s">
        <v>17</v>
      </c>
      <c r="C444" s="23">
        <f t="shared" si="74"/>
        <v>69</v>
      </c>
      <c r="D444" s="23">
        <f t="shared" si="75"/>
        <v>234</v>
      </c>
      <c r="E444" s="34" t="str">
        <f t="shared" si="76"/>
        <v>69_234</v>
      </c>
      <c r="F444" s="23" t="s">
        <v>929</v>
      </c>
      <c r="G444" s="24">
        <f>AVERAGEIF('1. TipoContratoUC'!$C$3:$C$3832,'2. UnidadCompradora'!F444,'1. TipoContratoUC'!$S$3:$S$3832)</f>
        <v>42.768825514013095</v>
      </c>
      <c r="H444" s="24">
        <f>SUMPRODUCT(('1. TipoContratoUC'!$C$3:$C$3832='2. UnidadCompradora'!F444)*'1. TipoContratoUC'!$N$3:$N$3832*'1. TipoContratoUC'!$S$3:$S$3832)</f>
        <v>43.851181930758358</v>
      </c>
      <c r="I444" s="24">
        <f>SUMPRODUCT(('1. TipoContratoUC'!$C$3:$C$3832='2. UnidadCompradora'!F444)*'1. TipoContratoUC'!$P$3:$P$3832*'1. TipoContratoUC'!$S$3:$S$3832)</f>
        <v>43.880387920222759</v>
      </c>
      <c r="J444" s="24" t="e">
        <f>AVERAGEIF('1. TipoContratoUC'!$C$3:$C$3832,'2. UnidadCompradora'!F444,'1. TipoContratoUC'!#REF!)</f>
        <v>#REF!</v>
      </c>
      <c r="K444" s="24">
        <f t="shared" si="77"/>
        <v>46.448941013538146</v>
      </c>
      <c r="L444" s="25">
        <f>SUMIF('1. TipoContratoUC'!$C$3:$C$3832,'2. UnidadCompradora'!F444,'1. TipoContratoUC'!$O$3:$O$3832)</f>
        <v>84330644.502999991</v>
      </c>
      <c r="M444" s="28">
        <f t="shared" si="72"/>
        <v>1.986742603937655E-4</v>
      </c>
      <c r="N444" s="29">
        <f t="shared" si="78"/>
        <v>3.7255606223527874E-5</v>
      </c>
      <c r="O444" s="24">
        <f t="shared" si="79"/>
        <v>4.1498472463970634E-2</v>
      </c>
      <c r="P444" s="20">
        <f t="shared" si="80"/>
        <v>23.245219743001059</v>
      </c>
      <c r="Q444" s="3">
        <f t="shared" si="81"/>
        <v>534</v>
      </c>
      <c r="R444" s="3">
        <f t="shared" si="82"/>
        <v>0</v>
      </c>
      <c r="S444" s="3" t="str">
        <f t="shared" si="83"/>
        <v/>
      </c>
      <c r="T444" s="18"/>
    </row>
    <row r="445" spans="1:20" x14ac:dyDescent="0.25">
      <c r="A445">
        <f t="shared" si="73"/>
        <v>444</v>
      </c>
      <c r="B445" s="23" t="s">
        <v>17</v>
      </c>
      <c r="C445" s="23">
        <f t="shared" si="74"/>
        <v>69</v>
      </c>
      <c r="D445" s="23">
        <f t="shared" si="75"/>
        <v>235</v>
      </c>
      <c r="E445" s="34" t="str">
        <f t="shared" si="76"/>
        <v>69_235</v>
      </c>
      <c r="F445" s="23" t="s">
        <v>1164</v>
      </c>
      <c r="G445" s="24">
        <f>AVERAGEIF('1. TipoContratoUC'!$C$3:$C$3832,'2. UnidadCompradora'!F445,'1. TipoContratoUC'!$S$3:$S$3832)</f>
        <v>20.117214318674751</v>
      </c>
      <c r="H445" s="24">
        <f>SUMPRODUCT(('1. TipoContratoUC'!$C$3:$C$3832='2. UnidadCompradora'!F445)*'1. TipoContratoUC'!$N$3:$N$3832*'1. TipoContratoUC'!$S$3:$S$3832)</f>
        <v>17.060135192989144</v>
      </c>
      <c r="I445" s="24">
        <f>SUMPRODUCT(('1. TipoContratoUC'!$C$3:$C$3832='2. UnidadCompradora'!F445)*'1. TipoContratoUC'!$P$3:$P$3832*'1. TipoContratoUC'!$S$3:$S$3832)</f>
        <v>17.747687470314368</v>
      </c>
      <c r="J445" s="24" t="e">
        <f>AVERAGEIF('1. TipoContratoUC'!$C$3:$C$3832,'2. UnidadCompradora'!F445,'1. TipoContratoUC'!#REF!)</f>
        <v>#REF!</v>
      </c>
      <c r="K445" s="24">
        <f t="shared" si="77"/>
        <v>10.314994865501301</v>
      </c>
      <c r="L445" s="25">
        <f>SUMIF('1. TipoContratoUC'!$C$3:$C$3832,'2. UnidadCompradora'!F445,'1. TipoContratoUC'!$O$3:$O$3832)</f>
        <v>40155930.492999904</v>
      </c>
      <c r="M445" s="28">
        <f t="shared" si="72"/>
        <v>9.4603211420213939E-5</v>
      </c>
      <c r="N445" s="29">
        <f t="shared" si="78"/>
        <v>1.7740093684844777E-5</v>
      </c>
      <c r="O445" s="24">
        <f t="shared" si="79"/>
        <v>1.9716787790880024E-2</v>
      </c>
      <c r="P445" s="20">
        <f t="shared" si="80"/>
        <v>5.1673558266460908</v>
      </c>
      <c r="Q445" s="3">
        <f t="shared" si="81"/>
        <v>1514</v>
      </c>
      <c r="R445" s="3">
        <f t="shared" si="82"/>
        <v>0</v>
      </c>
      <c r="S445" s="3" t="str">
        <f t="shared" si="83"/>
        <v/>
      </c>
      <c r="T445" s="18"/>
    </row>
    <row r="446" spans="1:20" x14ac:dyDescent="0.25">
      <c r="A446">
        <f t="shared" si="73"/>
        <v>445</v>
      </c>
      <c r="B446" s="23" t="s">
        <v>17</v>
      </c>
      <c r="C446" s="23">
        <f t="shared" si="74"/>
        <v>69</v>
      </c>
      <c r="D446" s="23">
        <f t="shared" si="75"/>
        <v>236</v>
      </c>
      <c r="E446" s="34" t="str">
        <f t="shared" si="76"/>
        <v>69_236</v>
      </c>
      <c r="F446" s="23" t="s">
        <v>469</v>
      </c>
      <c r="G446" s="24">
        <f>AVERAGEIF('1. TipoContratoUC'!$C$3:$C$3832,'2. UnidadCompradora'!F446,'1. TipoContratoUC'!$S$3:$S$3832)</f>
        <v>34.124447377924852</v>
      </c>
      <c r="H446" s="24">
        <f>SUMPRODUCT(('1. TipoContratoUC'!$C$3:$C$3832='2. UnidadCompradora'!F446)*'1. TipoContratoUC'!$N$3:$N$3832*'1. TipoContratoUC'!$S$3:$S$3832)</f>
        <v>37.86047475838101</v>
      </c>
      <c r="I446" s="24">
        <f>SUMPRODUCT(('1. TipoContratoUC'!$C$3:$C$3832='2. UnidadCompradora'!F446)*'1. TipoContratoUC'!$P$3:$P$3832*'1. TipoContratoUC'!$S$3:$S$3832)</f>
        <v>40.373814263625441</v>
      </c>
      <c r="J446" s="24" t="e">
        <f>AVERAGEIF('1. TipoContratoUC'!$C$3:$C$3832,'2. UnidadCompradora'!F446,'1. TipoContratoUC'!#REF!)</f>
        <v>#REF!</v>
      </c>
      <c r="K446" s="24">
        <f t="shared" si="77"/>
        <v>41.60036656504267</v>
      </c>
      <c r="L446" s="25">
        <f>SUMIF('1. TipoContratoUC'!$C$3:$C$3832,'2. UnidadCompradora'!F446,'1. TipoContratoUC'!$O$3:$O$3832)</f>
        <v>266190683.24999896</v>
      </c>
      <c r="M446" s="28">
        <f t="shared" si="72"/>
        <v>6.2711766796141703E-4</v>
      </c>
      <c r="N446" s="29">
        <f t="shared" si="78"/>
        <v>1.1759776453719627E-4</v>
      </c>
      <c r="O446" s="24">
        <f t="shared" si="79"/>
        <v>0.13117008907537525</v>
      </c>
      <c r="P446" s="20">
        <f t="shared" si="80"/>
        <v>20.865768327059023</v>
      </c>
      <c r="Q446" s="3">
        <f t="shared" si="81"/>
        <v>717</v>
      </c>
      <c r="R446" s="3">
        <f t="shared" si="82"/>
        <v>0</v>
      </c>
      <c r="S446" s="3" t="str">
        <f t="shared" si="83"/>
        <v/>
      </c>
      <c r="T446" s="18"/>
    </row>
    <row r="447" spans="1:20" x14ac:dyDescent="0.25">
      <c r="A447">
        <f t="shared" si="73"/>
        <v>446</v>
      </c>
      <c r="B447" s="23" t="s">
        <v>17</v>
      </c>
      <c r="C447" s="23">
        <f t="shared" si="74"/>
        <v>69</v>
      </c>
      <c r="D447" s="23">
        <f t="shared" si="75"/>
        <v>237</v>
      </c>
      <c r="E447" s="34" t="str">
        <f t="shared" si="76"/>
        <v>69_237</v>
      </c>
      <c r="F447" s="23" t="s">
        <v>2360</v>
      </c>
      <c r="G447" s="24">
        <f>AVERAGEIF('1. TipoContratoUC'!$C$3:$C$3832,'2. UnidadCompradora'!F447,'1. TipoContratoUC'!$S$3:$S$3832)</f>
        <v>46.102207030599565</v>
      </c>
      <c r="H447" s="24">
        <f>SUMPRODUCT(('1. TipoContratoUC'!$C$3:$C$3832='2. UnidadCompradora'!F447)*'1. TipoContratoUC'!$N$3:$N$3832*'1. TipoContratoUC'!$S$3:$S$3832)</f>
        <v>49.385547275169699</v>
      </c>
      <c r="I447" s="24">
        <f>SUMPRODUCT(('1. TipoContratoUC'!$C$3:$C$3832='2. UnidadCompradora'!F447)*'1. TipoContratoUC'!$P$3:$P$3832*'1. TipoContratoUC'!$S$3:$S$3832)</f>
        <v>48.638521662744893</v>
      </c>
      <c r="J447" s="24" t="e">
        <f>AVERAGEIF('1. TipoContratoUC'!$C$3:$C$3832,'2. UnidadCompradora'!F447,'1. TipoContratoUC'!#REF!)</f>
        <v>#REF!</v>
      </c>
      <c r="K447" s="24">
        <f t="shared" si="77"/>
        <v>53.028060104081831</v>
      </c>
      <c r="L447" s="25">
        <f>SUMIF('1. TipoContratoUC'!$C$3:$C$3832,'2. UnidadCompradora'!F447,'1. TipoContratoUC'!$O$3:$O$3832)</f>
        <v>5637644252.5629063</v>
      </c>
      <c r="M447" s="28">
        <f t="shared" si="72"/>
        <v>1.3281705705465743E-2</v>
      </c>
      <c r="N447" s="29">
        <f t="shared" si="78"/>
        <v>2.490599420171003E-3</v>
      </c>
      <c r="O447" s="24">
        <f t="shared" si="79"/>
        <v>2.7797284443470134</v>
      </c>
      <c r="P447" s="20">
        <f t="shared" si="80"/>
        <v>27.903894274214423</v>
      </c>
      <c r="Q447" s="3">
        <f t="shared" si="81"/>
        <v>229</v>
      </c>
      <c r="R447" s="3">
        <f t="shared" si="82"/>
        <v>1</v>
      </c>
      <c r="S447" s="3">
        <f t="shared" si="83"/>
        <v>229</v>
      </c>
      <c r="T447" s="18"/>
    </row>
    <row r="448" spans="1:20" x14ac:dyDescent="0.25">
      <c r="A448">
        <f t="shared" si="73"/>
        <v>447</v>
      </c>
      <c r="B448" s="23" t="s">
        <v>17</v>
      </c>
      <c r="C448" s="23">
        <f t="shared" si="74"/>
        <v>69</v>
      </c>
      <c r="D448" s="23">
        <f t="shared" si="75"/>
        <v>238</v>
      </c>
      <c r="E448" s="34" t="str">
        <f t="shared" si="76"/>
        <v>69_238</v>
      </c>
      <c r="F448" s="23" t="s">
        <v>39</v>
      </c>
      <c r="G448" s="24">
        <f>AVERAGEIF('1. TipoContratoUC'!$C$3:$C$3832,'2. UnidadCompradora'!F448,'1. TipoContratoUC'!$S$3:$S$3832)</f>
        <v>23.728453932258901</v>
      </c>
      <c r="H448" s="24">
        <f>SUMPRODUCT(('1. TipoContratoUC'!$C$3:$C$3832='2. UnidadCompradora'!F448)*'1. TipoContratoUC'!$N$3:$N$3832*'1. TipoContratoUC'!$S$3:$S$3832)</f>
        <v>25.217524752283538</v>
      </c>
      <c r="I448" s="24">
        <f>SUMPRODUCT(('1. TipoContratoUC'!$C$3:$C$3832='2. UnidadCompradora'!F448)*'1. TipoContratoUC'!$P$3:$P$3832*'1. TipoContratoUC'!$S$3:$S$3832)</f>
        <v>26.374851955262187</v>
      </c>
      <c r="J448" s="24" t="e">
        <f>AVERAGEIF('1. TipoContratoUC'!$C$3:$C$3832,'2. UnidadCompradora'!F448,'1. TipoContratoUC'!#REF!)</f>
        <v>#REF!</v>
      </c>
      <c r="K448" s="24">
        <f t="shared" si="77"/>
        <v>22.243861440423267</v>
      </c>
      <c r="L448" s="25">
        <f>SUMIF('1. TipoContratoUC'!$C$3:$C$3832,'2. UnidadCompradora'!F448,'1. TipoContratoUC'!$O$3:$O$3832)</f>
        <v>28720217.421958178</v>
      </c>
      <c r="M448" s="28">
        <f t="shared" si="72"/>
        <v>6.7661856354633867E-5</v>
      </c>
      <c r="N448" s="29">
        <f t="shared" si="78"/>
        <v>1.2688022452959135E-5</v>
      </c>
      <c r="O448" s="24">
        <f t="shared" si="79"/>
        <v>1.4078062069441647E-2</v>
      </c>
      <c r="P448" s="20">
        <f t="shared" si="80"/>
        <v>11.128969751246354</v>
      </c>
      <c r="Q448" s="3">
        <f t="shared" si="81"/>
        <v>1387</v>
      </c>
      <c r="R448" s="3">
        <f t="shared" si="82"/>
        <v>0</v>
      </c>
      <c r="S448" s="3" t="str">
        <f t="shared" si="83"/>
        <v/>
      </c>
      <c r="T448" s="18"/>
    </row>
    <row r="449" spans="1:20" x14ac:dyDescent="0.25">
      <c r="A449">
        <f t="shared" si="73"/>
        <v>448</v>
      </c>
      <c r="B449" s="23" t="s">
        <v>17</v>
      </c>
      <c r="C449" s="23">
        <f t="shared" si="74"/>
        <v>69</v>
      </c>
      <c r="D449" s="23">
        <f t="shared" si="75"/>
        <v>239</v>
      </c>
      <c r="E449" s="34" t="str">
        <f t="shared" si="76"/>
        <v>69_239</v>
      </c>
      <c r="F449" s="23" t="s">
        <v>2475</v>
      </c>
      <c r="G449" s="24">
        <f>AVERAGEIF('1. TipoContratoUC'!$C$3:$C$3832,'2. UnidadCompradora'!F449,'1. TipoContratoUC'!$S$3:$S$3832)</f>
        <v>36.250186073962851</v>
      </c>
      <c r="H449" s="24">
        <f>SUMPRODUCT(('1. TipoContratoUC'!$C$3:$C$3832='2. UnidadCompradora'!F449)*'1. TipoContratoUC'!$N$3:$N$3832*'1. TipoContratoUC'!$S$3:$S$3832)</f>
        <v>39.78128103610139</v>
      </c>
      <c r="I449" s="24">
        <f>SUMPRODUCT(('1. TipoContratoUC'!$C$3:$C$3832='2. UnidadCompradora'!F449)*'1. TipoContratoUC'!$P$3:$P$3832*'1. TipoContratoUC'!$S$3:$S$3832)</f>
        <v>40.678543841154607</v>
      </c>
      <c r="J449" s="24" t="e">
        <f>AVERAGEIF('1. TipoContratoUC'!$C$3:$C$3832,'2. UnidadCompradora'!F449,'1. TipoContratoUC'!#REF!)</f>
        <v>#REF!</v>
      </c>
      <c r="K449" s="24">
        <f t="shared" si="77"/>
        <v>42.021719198126227</v>
      </c>
      <c r="L449" s="25">
        <f>SUMIF('1. TipoContratoUC'!$C$3:$C$3832,'2. UnidadCompradora'!F449,'1. TipoContratoUC'!$O$3:$O$3832)</f>
        <v>5564223190.3800001</v>
      </c>
      <c r="M449" s="28">
        <f t="shared" si="72"/>
        <v>1.3108733290604208E-2</v>
      </c>
      <c r="N449" s="29">
        <f t="shared" si="78"/>
        <v>2.4581634510482697E-3</v>
      </c>
      <c r="O449" s="24">
        <f t="shared" si="79"/>
        <v>2.7435259592676666</v>
      </c>
      <c r="P449" s="20">
        <f t="shared" si="80"/>
        <v>22.382622578696946</v>
      </c>
      <c r="Q449" s="3">
        <f t="shared" si="81"/>
        <v>590</v>
      </c>
      <c r="R449" s="3">
        <f t="shared" si="82"/>
        <v>0</v>
      </c>
      <c r="S449" s="3" t="str">
        <f t="shared" si="83"/>
        <v/>
      </c>
      <c r="T449" s="18"/>
    </row>
    <row r="450" spans="1:20" x14ac:dyDescent="0.25">
      <c r="A450">
        <f t="shared" si="73"/>
        <v>449</v>
      </c>
      <c r="B450" s="23" t="s">
        <v>17</v>
      </c>
      <c r="C450" s="23">
        <f t="shared" si="74"/>
        <v>69</v>
      </c>
      <c r="D450" s="23">
        <f t="shared" si="75"/>
        <v>240</v>
      </c>
      <c r="E450" s="34" t="str">
        <f t="shared" si="76"/>
        <v>69_240</v>
      </c>
      <c r="F450" s="23" t="s">
        <v>2656</v>
      </c>
      <c r="G450" s="24">
        <f>AVERAGEIF('1. TipoContratoUC'!$C$3:$C$3832,'2. UnidadCompradora'!F450,'1. TipoContratoUC'!$S$3:$S$3832)</f>
        <v>39.192277349302572</v>
      </c>
      <c r="H450" s="24">
        <f>SUMPRODUCT(('1. TipoContratoUC'!$C$3:$C$3832='2. UnidadCompradora'!F450)*'1. TipoContratoUC'!$N$3:$N$3832*'1. TipoContratoUC'!$S$3:$S$3832)</f>
        <v>37.556620527066215</v>
      </c>
      <c r="I450" s="24">
        <f>SUMPRODUCT(('1. TipoContratoUC'!$C$3:$C$3832='2. UnidadCompradora'!F450)*'1. TipoContratoUC'!$P$3:$P$3832*'1. TipoContratoUC'!$S$3:$S$3832)</f>
        <v>36.852184357286028</v>
      </c>
      <c r="J450" s="24" t="e">
        <f>AVERAGEIF('1. TipoContratoUC'!$C$3:$C$3832,'2. UnidadCompradora'!F450,'1. TipoContratoUC'!#REF!)</f>
        <v>#REF!</v>
      </c>
      <c r="K450" s="24">
        <f t="shared" si="77"/>
        <v>36.730973689518756</v>
      </c>
      <c r="L450" s="25">
        <f>SUMIF('1. TipoContratoUC'!$C$3:$C$3832,'2. UnidadCompradora'!F450,'1. TipoContratoUC'!$O$3:$O$3832)</f>
        <v>3965917937.6300001</v>
      </c>
      <c r="M450" s="28">
        <f t="shared" ref="M450:M513" si="84">L450/SUMIF($B$2:$B$1538,B450,$L$2:$L$1538)</f>
        <v>9.3432917260934528E-3</v>
      </c>
      <c r="N450" s="29">
        <f t="shared" si="78"/>
        <v>1.7520638893482295E-3</v>
      </c>
      <c r="O450" s="24">
        <f t="shared" si="79"/>
        <v>1.955433001408021</v>
      </c>
      <c r="P450" s="20">
        <f t="shared" si="80"/>
        <v>19.343203345463387</v>
      </c>
      <c r="Q450" s="3">
        <f t="shared" si="81"/>
        <v>848</v>
      </c>
      <c r="R450" s="3">
        <f t="shared" si="82"/>
        <v>0</v>
      </c>
      <c r="S450" s="3" t="str">
        <f t="shared" si="83"/>
        <v/>
      </c>
      <c r="T450" s="18"/>
    </row>
    <row r="451" spans="1:20" x14ac:dyDescent="0.25">
      <c r="A451">
        <f t="shared" ref="A451:A514" si="85">A450+1</f>
        <v>450</v>
      </c>
      <c r="B451" s="23" t="s">
        <v>17</v>
      </c>
      <c r="C451" s="23">
        <f t="shared" ref="C451:C514" si="86">IF(B451&lt;&gt;B450,C450+1,C450)</f>
        <v>69</v>
      </c>
      <c r="D451" s="23">
        <f t="shared" ref="D451:D514" si="87">IF(B451&lt;&gt;B450,1,D450+1)</f>
        <v>241</v>
      </c>
      <c r="E451" s="34" t="str">
        <f t="shared" ref="E451:E514" si="88">CONCATENATE(C451,"_",D451)</f>
        <v>69_241</v>
      </c>
      <c r="F451" s="23" t="s">
        <v>231</v>
      </c>
      <c r="G451" s="24">
        <f>AVERAGEIF('1. TipoContratoUC'!$C$3:$C$3832,'2. UnidadCompradora'!F451,'1. TipoContratoUC'!$S$3:$S$3832)</f>
        <v>45.125642858947963</v>
      </c>
      <c r="H451" s="24">
        <f>SUMPRODUCT(('1. TipoContratoUC'!$C$3:$C$3832='2. UnidadCompradora'!F451)*'1. TipoContratoUC'!$N$3:$N$3832*'1. TipoContratoUC'!$S$3:$S$3832)</f>
        <v>45.385488101315168</v>
      </c>
      <c r="I451" s="24">
        <f>SUMPRODUCT(('1. TipoContratoUC'!$C$3:$C$3832='2. UnidadCompradora'!F451)*'1. TipoContratoUC'!$P$3:$P$3832*'1. TipoContratoUC'!$S$3:$S$3832)</f>
        <v>46.975826538327951</v>
      </c>
      <c r="J451" s="24" t="e">
        <f>AVERAGEIF('1. TipoContratoUC'!$C$3:$C$3832,'2. UnidadCompradora'!F451,'1. TipoContratoUC'!#REF!)</f>
        <v>#REF!</v>
      </c>
      <c r="K451" s="24">
        <f t="shared" ref="K451:K514" si="89">100*((I451-MIN($I$2:$I$1538))/(MAX($I$2:$I$1538)-MIN($I$2:$I$1538)))</f>
        <v>50.729034934392722</v>
      </c>
      <c r="L451" s="25">
        <f>SUMIF('1. TipoContratoUC'!$C$3:$C$3832,'2. UnidadCompradora'!F451,'1. TipoContratoUC'!$O$3:$O$3832)</f>
        <v>578431286.83999896</v>
      </c>
      <c r="M451" s="28">
        <f t="shared" si="84"/>
        <v>1.3627241767073493E-3</v>
      </c>
      <c r="N451" s="29">
        <f t="shared" ref="N451:N514" si="90">L451/SUM($L$2:$L$1538)</f>
        <v>2.5553947057896473E-4</v>
      </c>
      <c r="O451" s="24">
        <f t="shared" ref="O451:O514" si="91">100*((L451-MIN($L$2:$L$1538))/(MAX($L$2:$L$1538)-MIN($L$2:$L$1538)))</f>
        <v>0.28512980385685083</v>
      </c>
      <c r="P451" s="20">
        <f t="shared" ref="P451:P514" si="92">K451*0.5+O451*0.5</f>
        <v>25.507082369124788</v>
      </c>
      <c r="Q451" s="3">
        <f t="shared" ref="Q451:Q514" si="93">_xlfn.RANK.EQ(P451,$P$2:$P$1538)</f>
        <v>377</v>
      </c>
      <c r="R451" s="3">
        <f t="shared" ref="R451:R514" si="94">IF(Q451&lt;=500,1,0)</f>
        <v>1</v>
      </c>
      <c r="S451" s="3">
        <f t="shared" ref="S451:S514" si="95">IF(AND(R451=1,Q451&lt;=500),Q451,"")</f>
        <v>377</v>
      </c>
      <c r="T451" s="18"/>
    </row>
    <row r="452" spans="1:20" x14ac:dyDescent="0.25">
      <c r="A452">
        <f t="shared" si="85"/>
        <v>451</v>
      </c>
      <c r="B452" s="23" t="s">
        <v>17</v>
      </c>
      <c r="C452" s="23">
        <f t="shared" si="86"/>
        <v>69</v>
      </c>
      <c r="D452" s="23">
        <f t="shared" si="87"/>
        <v>242</v>
      </c>
      <c r="E452" s="34" t="str">
        <f t="shared" si="88"/>
        <v>69_242</v>
      </c>
      <c r="F452" s="23" t="s">
        <v>1268</v>
      </c>
      <c r="G452" s="24">
        <f>AVERAGEIF('1. TipoContratoUC'!$C$3:$C$3832,'2. UnidadCompradora'!F452,'1. TipoContratoUC'!$S$3:$S$3832)</f>
        <v>31.717279538203059</v>
      </c>
      <c r="H452" s="24">
        <f>SUMPRODUCT(('1. TipoContratoUC'!$C$3:$C$3832='2. UnidadCompradora'!F452)*'1. TipoContratoUC'!$N$3:$N$3832*'1. TipoContratoUC'!$S$3:$S$3832)</f>
        <v>28.956703453710482</v>
      </c>
      <c r="I452" s="24">
        <f>SUMPRODUCT(('1. TipoContratoUC'!$C$3:$C$3832='2. UnidadCompradora'!F452)*'1. TipoContratoUC'!$P$3:$P$3832*'1. TipoContratoUC'!$S$3:$S$3832)</f>
        <v>36.115918836883708</v>
      </c>
      <c r="J452" s="24" t="e">
        <f>AVERAGEIF('1. TipoContratoUC'!$C$3:$C$3832,'2. UnidadCompradora'!F452,'1. TipoContratoUC'!#REF!)</f>
        <v>#REF!</v>
      </c>
      <c r="K452" s="24">
        <f t="shared" si="89"/>
        <v>35.712931994368688</v>
      </c>
      <c r="L452" s="25">
        <f>SUMIF('1. TipoContratoUC'!$C$3:$C$3832,'2. UnidadCompradora'!F452,'1. TipoContratoUC'!$O$3:$O$3832)</f>
        <v>120336298.22</v>
      </c>
      <c r="M452" s="28">
        <f t="shared" si="84"/>
        <v>2.8349984976732393E-4</v>
      </c>
      <c r="N452" s="29">
        <f t="shared" si="90"/>
        <v>5.3162189940595699E-5</v>
      </c>
      <c r="O452" s="24">
        <f t="shared" si="91"/>
        <v>5.9252153801548704E-2</v>
      </c>
      <c r="P452" s="20">
        <f t="shared" si="92"/>
        <v>17.88609207408512</v>
      </c>
      <c r="Q452" s="3">
        <f t="shared" si="93"/>
        <v>972</v>
      </c>
      <c r="R452" s="3">
        <f t="shared" si="94"/>
        <v>0</v>
      </c>
      <c r="S452" s="3" t="str">
        <f t="shared" si="95"/>
        <v/>
      </c>
      <c r="T452" s="18"/>
    </row>
    <row r="453" spans="1:20" x14ac:dyDescent="0.25">
      <c r="A453">
        <f t="shared" si="85"/>
        <v>452</v>
      </c>
      <c r="B453" s="23" t="s">
        <v>17</v>
      </c>
      <c r="C453" s="23">
        <f t="shared" si="86"/>
        <v>69</v>
      </c>
      <c r="D453" s="23">
        <f t="shared" si="87"/>
        <v>243</v>
      </c>
      <c r="E453" s="34" t="str">
        <f t="shared" si="88"/>
        <v>69_243</v>
      </c>
      <c r="F453" s="23" t="s">
        <v>690</v>
      </c>
      <c r="G453" s="24">
        <f>AVERAGEIF('1. TipoContratoUC'!$C$3:$C$3832,'2. UnidadCompradora'!F453,'1. TipoContratoUC'!$S$3:$S$3832)</f>
        <v>32.878306648735823</v>
      </c>
      <c r="H453" s="24">
        <f>SUMPRODUCT(('1. TipoContratoUC'!$C$3:$C$3832='2. UnidadCompradora'!F453)*'1. TipoContratoUC'!$N$3:$N$3832*'1. TipoContratoUC'!$S$3:$S$3832)</f>
        <v>32.271029747716334</v>
      </c>
      <c r="I453" s="24">
        <f>SUMPRODUCT(('1. TipoContratoUC'!$C$3:$C$3832='2. UnidadCompradora'!F453)*'1. TipoContratoUC'!$P$3:$P$3832*'1. TipoContratoUC'!$S$3:$S$3832)</f>
        <v>32.743634360366045</v>
      </c>
      <c r="J453" s="24" t="e">
        <f>AVERAGEIF('1. TipoContratoUC'!$C$3:$C$3832,'2. UnidadCompradora'!F453,'1. TipoContratoUC'!#REF!)</f>
        <v>#REF!</v>
      </c>
      <c r="K453" s="24">
        <f t="shared" si="89"/>
        <v>31.050040537593233</v>
      </c>
      <c r="L453" s="25">
        <f>SUMIF('1. TipoContratoUC'!$C$3:$C$3832,'2. UnidadCompradora'!F453,'1. TipoContratoUC'!$O$3:$O$3832)</f>
        <v>32401503.849331532</v>
      </c>
      <c r="M453" s="28">
        <f t="shared" si="84"/>
        <v>7.633458573511417E-5</v>
      </c>
      <c r="N453" s="29">
        <f t="shared" si="90"/>
        <v>1.4314341786132979E-5</v>
      </c>
      <c r="O453" s="24">
        <f t="shared" si="91"/>
        <v>1.589323217182698E-2</v>
      </c>
      <c r="P453" s="20">
        <f t="shared" si="92"/>
        <v>15.53296688488253</v>
      </c>
      <c r="Q453" s="3">
        <f t="shared" si="93"/>
        <v>1155</v>
      </c>
      <c r="R453" s="3">
        <f t="shared" si="94"/>
        <v>0</v>
      </c>
      <c r="S453" s="3" t="str">
        <f t="shared" si="95"/>
        <v/>
      </c>
      <c r="T453" s="18"/>
    </row>
    <row r="454" spans="1:20" x14ac:dyDescent="0.25">
      <c r="A454">
        <f t="shared" si="85"/>
        <v>453</v>
      </c>
      <c r="B454" s="23" t="s">
        <v>17</v>
      </c>
      <c r="C454" s="23">
        <f t="shared" si="86"/>
        <v>69</v>
      </c>
      <c r="D454" s="23">
        <f t="shared" si="87"/>
        <v>244</v>
      </c>
      <c r="E454" s="34" t="str">
        <f t="shared" si="88"/>
        <v>69_244</v>
      </c>
      <c r="F454" s="23" t="s">
        <v>1468</v>
      </c>
      <c r="G454" s="24">
        <f>AVERAGEIF('1. TipoContratoUC'!$C$3:$C$3832,'2. UnidadCompradora'!F454,'1. TipoContratoUC'!$S$3:$S$3832)</f>
        <v>43.617285133910805</v>
      </c>
      <c r="H454" s="24">
        <f>SUMPRODUCT(('1. TipoContratoUC'!$C$3:$C$3832='2. UnidadCompradora'!F454)*'1. TipoContratoUC'!$N$3:$N$3832*'1. TipoContratoUC'!$S$3:$S$3832)</f>
        <v>43.621691045033373</v>
      </c>
      <c r="I454" s="24">
        <f>SUMPRODUCT(('1. TipoContratoUC'!$C$3:$C$3832='2. UnidadCompradora'!F454)*'1. TipoContratoUC'!$P$3:$P$3832*'1. TipoContratoUC'!$S$3:$S$3832)</f>
        <v>45.435600367157697</v>
      </c>
      <c r="J454" s="24" t="e">
        <f>AVERAGEIF('1. TipoContratoUC'!$C$3:$C$3832,'2. UnidadCompradora'!F454,'1. TipoContratoUC'!#REF!)</f>
        <v>#REF!</v>
      </c>
      <c r="K454" s="24">
        <f t="shared" si="89"/>
        <v>48.599348810620619</v>
      </c>
      <c r="L454" s="25">
        <f>SUMIF('1. TipoContratoUC'!$C$3:$C$3832,'2. UnidadCompradora'!F454,'1. TipoContratoUC'!$O$3:$O$3832)</f>
        <v>909947010.82499909</v>
      </c>
      <c r="M454" s="28">
        <f t="shared" si="84"/>
        <v>2.1437408718813149E-3</v>
      </c>
      <c r="N454" s="29">
        <f t="shared" si="90"/>
        <v>4.0199654253047286E-4</v>
      </c>
      <c r="O454" s="24">
        <f t="shared" si="91"/>
        <v>0.44859370228476053</v>
      </c>
      <c r="P454" s="20">
        <f t="shared" si="92"/>
        <v>24.52397125645269</v>
      </c>
      <c r="Q454" s="3">
        <f t="shared" si="93"/>
        <v>443</v>
      </c>
      <c r="R454" s="3">
        <f t="shared" si="94"/>
        <v>1</v>
      </c>
      <c r="S454" s="3">
        <f t="shared" si="95"/>
        <v>443</v>
      </c>
      <c r="T454" s="18"/>
    </row>
    <row r="455" spans="1:20" x14ac:dyDescent="0.25">
      <c r="A455">
        <f t="shared" si="85"/>
        <v>454</v>
      </c>
      <c r="B455" s="23" t="s">
        <v>17</v>
      </c>
      <c r="C455" s="23">
        <f t="shared" si="86"/>
        <v>69</v>
      </c>
      <c r="D455" s="23">
        <f t="shared" si="87"/>
        <v>245</v>
      </c>
      <c r="E455" s="34" t="str">
        <f t="shared" si="88"/>
        <v>69_245</v>
      </c>
      <c r="F455" s="23" t="s">
        <v>1018</v>
      </c>
      <c r="G455" s="24">
        <f>AVERAGEIF('1. TipoContratoUC'!$C$3:$C$3832,'2. UnidadCompradora'!F455,'1. TipoContratoUC'!$S$3:$S$3832)</f>
        <v>26.607290076807899</v>
      </c>
      <c r="H455" s="24">
        <f>SUMPRODUCT(('1. TipoContratoUC'!$C$3:$C$3832='2. UnidadCompradora'!F455)*'1. TipoContratoUC'!$N$3:$N$3832*'1. TipoContratoUC'!$S$3:$S$3832)</f>
        <v>25.314265187265931</v>
      </c>
      <c r="I455" s="24">
        <f>SUMPRODUCT(('1. TipoContratoUC'!$C$3:$C$3832='2. UnidadCompradora'!F455)*'1. TipoContratoUC'!$P$3:$P$3832*'1. TipoContratoUC'!$S$3:$S$3832)</f>
        <v>26.798427434955169</v>
      </c>
      <c r="J455" s="24" t="e">
        <f>AVERAGEIF('1. TipoContratoUC'!$C$3:$C$3832,'2. UnidadCompradora'!F455,'1. TipoContratoUC'!#REF!)</f>
        <v>#REF!</v>
      </c>
      <c r="K455" s="24">
        <f t="shared" si="89"/>
        <v>22.829543490473664</v>
      </c>
      <c r="L455" s="25">
        <f>SUMIF('1. TipoContratoUC'!$C$3:$C$3832,'2. UnidadCompradora'!F455,'1. TipoContratoUC'!$O$3:$O$3832)</f>
        <v>49966811.287999988</v>
      </c>
      <c r="M455" s="28">
        <f t="shared" si="84"/>
        <v>1.1771663000304831E-4</v>
      </c>
      <c r="N455" s="29">
        <f t="shared" si="90"/>
        <v>2.2074346242246878E-5</v>
      </c>
      <c r="O455" s="24">
        <f t="shared" si="91"/>
        <v>2.4554340599792297E-2</v>
      </c>
      <c r="P455" s="20">
        <f t="shared" si="92"/>
        <v>11.427048915536728</v>
      </c>
      <c r="Q455" s="3">
        <f t="shared" si="93"/>
        <v>1376</v>
      </c>
      <c r="R455" s="3">
        <f t="shared" si="94"/>
        <v>0</v>
      </c>
      <c r="S455" s="3" t="str">
        <f t="shared" si="95"/>
        <v/>
      </c>
      <c r="T455" s="18"/>
    </row>
    <row r="456" spans="1:20" x14ac:dyDescent="0.25">
      <c r="A456">
        <f t="shared" si="85"/>
        <v>455</v>
      </c>
      <c r="B456" s="23" t="s">
        <v>17</v>
      </c>
      <c r="C456" s="23">
        <f t="shared" si="86"/>
        <v>69</v>
      </c>
      <c r="D456" s="23">
        <f t="shared" si="87"/>
        <v>246</v>
      </c>
      <c r="E456" s="34" t="str">
        <f t="shared" si="88"/>
        <v>69_246</v>
      </c>
      <c r="F456" s="23" t="s">
        <v>2063</v>
      </c>
      <c r="G456" s="24">
        <f>AVERAGEIF('1. TipoContratoUC'!$C$3:$C$3832,'2. UnidadCompradora'!F456,'1. TipoContratoUC'!$S$3:$S$3832)</f>
        <v>34.037346424852558</v>
      </c>
      <c r="H456" s="24">
        <f>SUMPRODUCT(('1. TipoContratoUC'!$C$3:$C$3832='2. UnidadCompradora'!F456)*'1. TipoContratoUC'!$N$3:$N$3832*'1. TipoContratoUC'!$S$3:$S$3832)</f>
        <v>28.725608276857713</v>
      </c>
      <c r="I456" s="24">
        <f>SUMPRODUCT(('1. TipoContratoUC'!$C$3:$C$3832='2. UnidadCompradora'!F456)*'1. TipoContratoUC'!$P$3:$P$3832*'1. TipoContratoUC'!$S$3:$S$3832)</f>
        <v>36.729298494261265</v>
      </c>
      <c r="J456" s="24" t="e">
        <f>AVERAGEIF('1. TipoContratoUC'!$C$3:$C$3832,'2. UnidadCompradora'!F456,'1. TipoContratoUC'!#REF!)</f>
        <v>#REF!</v>
      </c>
      <c r="K456" s="24">
        <f t="shared" si="89"/>
        <v>36.561058178283965</v>
      </c>
      <c r="L456" s="25">
        <f>SUMIF('1. TipoContratoUC'!$C$3:$C$3832,'2. UnidadCompradora'!F456,'1. TipoContratoUC'!$O$3:$O$3832)</f>
        <v>9590036.5199999902</v>
      </c>
      <c r="M456" s="28">
        <f t="shared" si="84"/>
        <v>2.2593132354068747E-5</v>
      </c>
      <c r="N456" s="29">
        <f t="shared" si="90"/>
        <v>4.2366879366807306E-6</v>
      </c>
      <c r="O456" s="24">
        <f t="shared" si="91"/>
        <v>4.6453452429941608E-3</v>
      </c>
      <c r="P456" s="20">
        <f t="shared" si="92"/>
        <v>18.282851761763478</v>
      </c>
      <c r="Q456" s="3">
        <f t="shared" si="93"/>
        <v>937</v>
      </c>
      <c r="R456" s="3">
        <f t="shared" si="94"/>
        <v>0</v>
      </c>
      <c r="S456" s="3" t="str">
        <f t="shared" si="95"/>
        <v/>
      </c>
      <c r="T456" s="18"/>
    </row>
    <row r="457" spans="1:20" x14ac:dyDescent="0.25">
      <c r="A457">
        <f t="shared" si="85"/>
        <v>456</v>
      </c>
      <c r="B457" s="23" t="s">
        <v>17</v>
      </c>
      <c r="C457" s="23">
        <f t="shared" si="86"/>
        <v>69</v>
      </c>
      <c r="D457" s="23">
        <f t="shared" si="87"/>
        <v>247</v>
      </c>
      <c r="E457" s="34" t="str">
        <f t="shared" si="88"/>
        <v>69_247</v>
      </c>
      <c r="F457" s="23" t="s">
        <v>320</v>
      </c>
      <c r="G457" s="24">
        <f>AVERAGEIF('1. TipoContratoUC'!$C$3:$C$3832,'2. UnidadCompradora'!F457,'1. TipoContratoUC'!$S$3:$S$3832)</f>
        <v>33.638626702928242</v>
      </c>
      <c r="H457" s="24">
        <f>SUMPRODUCT(('1. TipoContratoUC'!$C$3:$C$3832='2. UnidadCompradora'!F457)*'1. TipoContratoUC'!$N$3:$N$3832*'1. TipoContratoUC'!$S$3:$S$3832)</f>
        <v>34.203945176011786</v>
      </c>
      <c r="I457" s="24">
        <f>SUMPRODUCT(('1. TipoContratoUC'!$C$3:$C$3832='2. UnidadCompradora'!F457)*'1. TipoContratoUC'!$P$3:$P$3832*'1. TipoContratoUC'!$S$3:$S$3832)</f>
        <v>35.662827809769794</v>
      </c>
      <c r="J457" s="24" t="e">
        <f>AVERAGEIF('1. TipoContratoUC'!$C$3:$C$3832,'2. UnidadCompradora'!F457,'1. TipoContratoUC'!#REF!)</f>
        <v>#REF!</v>
      </c>
      <c r="K457" s="24">
        <f t="shared" si="89"/>
        <v>35.086438501846743</v>
      </c>
      <c r="L457" s="25">
        <f>SUMIF('1. TipoContratoUC'!$C$3:$C$3832,'2. UnidadCompradora'!F457,'1. TipoContratoUC'!$O$3:$O$3832)</f>
        <v>9177813.8900000006</v>
      </c>
      <c r="M457" s="28">
        <f t="shared" si="84"/>
        <v>2.1621978550899279E-5</v>
      </c>
      <c r="N457" s="29">
        <f t="shared" si="90"/>
        <v>4.0545761543005982E-6</v>
      </c>
      <c r="O457" s="24">
        <f t="shared" si="91"/>
        <v>4.4420863528576169E-3</v>
      </c>
      <c r="P457" s="20">
        <f t="shared" si="92"/>
        <v>17.545440294099802</v>
      </c>
      <c r="Q457" s="3">
        <f t="shared" si="93"/>
        <v>1004</v>
      </c>
      <c r="R457" s="3">
        <f t="shared" si="94"/>
        <v>0</v>
      </c>
      <c r="S457" s="3" t="str">
        <f t="shared" si="95"/>
        <v/>
      </c>
      <c r="T457" s="18"/>
    </row>
    <row r="458" spans="1:20" x14ac:dyDescent="0.25">
      <c r="A458">
        <f t="shared" si="85"/>
        <v>457</v>
      </c>
      <c r="B458" s="23" t="s">
        <v>17</v>
      </c>
      <c r="C458" s="23">
        <f t="shared" si="86"/>
        <v>69</v>
      </c>
      <c r="D458" s="23">
        <f t="shared" si="87"/>
        <v>248</v>
      </c>
      <c r="E458" s="34" t="str">
        <f t="shared" si="88"/>
        <v>69_248</v>
      </c>
      <c r="F458" s="23" t="s">
        <v>1082</v>
      </c>
      <c r="G458" s="24">
        <f>AVERAGEIF('1. TipoContratoUC'!$C$3:$C$3832,'2. UnidadCompradora'!F458,'1. TipoContratoUC'!$S$3:$S$3832)</f>
        <v>39.845297204722712</v>
      </c>
      <c r="H458" s="24">
        <f>SUMPRODUCT(('1. TipoContratoUC'!$C$3:$C$3832='2. UnidadCompradora'!F458)*'1. TipoContratoUC'!$N$3:$N$3832*'1. TipoContratoUC'!$S$3:$S$3832)</f>
        <v>39.360069384711416</v>
      </c>
      <c r="I458" s="24">
        <f>SUMPRODUCT(('1. TipoContratoUC'!$C$3:$C$3832='2. UnidadCompradora'!F458)*'1. TipoContratoUC'!$P$3:$P$3832*'1. TipoContratoUC'!$S$3:$S$3832)</f>
        <v>40.387919594335315</v>
      </c>
      <c r="J458" s="24" t="e">
        <f>AVERAGEIF('1. TipoContratoUC'!$C$3:$C$3832,'2. UnidadCompradora'!F458,'1. TipoContratoUC'!#REF!)</f>
        <v>#REF!</v>
      </c>
      <c r="K458" s="24">
        <f t="shared" si="89"/>
        <v>41.619870146819366</v>
      </c>
      <c r="L458" s="25">
        <f>SUMIF('1. TipoContratoUC'!$C$3:$C$3832,'2. UnidadCompradora'!F458,'1. TipoContratoUC'!$O$3:$O$3832)</f>
        <v>13080419.75</v>
      </c>
      <c r="M458" s="28">
        <f t="shared" si="84"/>
        <v>3.0816113582279152E-5</v>
      </c>
      <c r="N458" s="29">
        <f t="shared" si="90"/>
        <v>5.7786700234114891E-6</v>
      </c>
      <c r="O458" s="24">
        <f t="shared" si="91"/>
        <v>6.3663847246961409E-3</v>
      </c>
      <c r="P458" s="20">
        <f t="shared" si="92"/>
        <v>20.81311826577203</v>
      </c>
      <c r="Q458" s="3">
        <f t="shared" si="93"/>
        <v>721</v>
      </c>
      <c r="R458" s="3">
        <f t="shared" si="94"/>
        <v>0</v>
      </c>
      <c r="S458" s="3" t="str">
        <f t="shared" si="95"/>
        <v/>
      </c>
      <c r="T458" s="18"/>
    </row>
    <row r="459" spans="1:20" x14ac:dyDescent="0.25">
      <c r="A459">
        <f t="shared" si="85"/>
        <v>458</v>
      </c>
      <c r="B459" s="23" t="s">
        <v>17</v>
      </c>
      <c r="C459" s="23">
        <f t="shared" si="86"/>
        <v>69</v>
      </c>
      <c r="D459" s="23">
        <f t="shared" si="87"/>
        <v>249</v>
      </c>
      <c r="E459" s="34" t="str">
        <f t="shared" si="88"/>
        <v>69_249</v>
      </c>
      <c r="F459" s="23" t="s">
        <v>1614</v>
      </c>
      <c r="G459" s="24">
        <f>AVERAGEIF('1. TipoContratoUC'!$C$3:$C$3832,'2. UnidadCompradora'!F459,'1. TipoContratoUC'!$S$3:$S$3832)</f>
        <v>38.559733205521596</v>
      </c>
      <c r="H459" s="24">
        <f>SUMPRODUCT(('1. TipoContratoUC'!$C$3:$C$3832='2. UnidadCompradora'!F459)*'1. TipoContratoUC'!$N$3:$N$3832*'1. TipoContratoUC'!$S$3:$S$3832)</f>
        <v>38.454055377843545</v>
      </c>
      <c r="I459" s="24">
        <f>SUMPRODUCT(('1. TipoContratoUC'!$C$3:$C$3832='2. UnidadCompradora'!F459)*'1. TipoContratoUC'!$P$3:$P$3832*'1. TipoContratoUC'!$S$3:$S$3832)</f>
        <v>46.973756967407553</v>
      </c>
      <c r="J459" s="24" t="e">
        <f>AVERAGEIF('1. TipoContratoUC'!$C$3:$C$3832,'2. UnidadCompradora'!F459,'1. TipoContratoUC'!#REF!)</f>
        <v>#REF!</v>
      </c>
      <c r="K459" s="24">
        <f t="shared" si="89"/>
        <v>50.726173317992597</v>
      </c>
      <c r="L459" s="25">
        <f>SUMIF('1. TipoContratoUC'!$C$3:$C$3832,'2. UnidadCompradora'!F459,'1. TipoContratoUC'!$O$3:$O$3832)</f>
        <v>103702939.18899989</v>
      </c>
      <c r="M459" s="28">
        <f t="shared" si="84"/>
        <v>2.4431337938252395E-4</v>
      </c>
      <c r="N459" s="29">
        <f t="shared" si="90"/>
        <v>4.5813901807787032E-5</v>
      </c>
      <c r="O459" s="24">
        <f t="shared" si="91"/>
        <v>5.1050570846523077E-2</v>
      </c>
      <c r="P459" s="20">
        <f t="shared" si="92"/>
        <v>25.388611944419559</v>
      </c>
      <c r="Q459" s="3">
        <f t="shared" si="93"/>
        <v>385</v>
      </c>
      <c r="R459" s="3">
        <f t="shared" si="94"/>
        <v>1</v>
      </c>
      <c r="S459" s="3">
        <f t="shared" si="95"/>
        <v>385</v>
      </c>
      <c r="T459" s="18"/>
    </row>
    <row r="460" spans="1:20" x14ac:dyDescent="0.25">
      <c r="A460">
        <f t="shared" si="85"/>
        <v>459</v>
      </c>
      <c r="B460" s="23" t="s">
        <v>17</v>
      </c>
      <c r="C460" s="23">
        <f t="shared" si="86"/>
        <v>69</v>
      </c>
      <c r="D460" s="23">
        <f t="shared" si="87"/>
        <v>250</v>
      </c>
      <c r="E460" s="34" t="str">
        <f t="shared" si="88"/>
        <v>69_250</v>
      </c>
      <c r="F460" s="23" t="s">
        <v>1266</v>
      </c>
      <c r="G460" s="24">
        <f>AVERAGEIF('1. TipoContratoUC'!$C$3:$C$3832,'2. UnidadCompradora'!F460,'1. TipoContratoUC'!$S$3:$S$3832)</f>
        <v>25.013033891326639</v>
      </c>
      <c r="H460" s="24">
        <f>SUMPRODUCT(('1. TipoContratoUC'!$C$3:$C$3832='2. UnidadCompradora'!F460)*'1. TipoContratoUC'!$N$3:$N$3832*'1. TipoContratoUC'!$S$3:$S$3832)</f>
        <v>26.641772777974605</v>
      </c>
      <c r="I460" s="24">
        <f>SUMPRODUCT(('1. TipoContratoUC'!$C$3:$C$3832='2. UnidadCompradora'!F460)*'1. TipoContratoUC'!$P$3:$P$3832*'1. TipoContratoUC'!$S$3:$S$3832)</f>
        <v>25.688373788862535</v>
      </c>
      <c r="J460" s="24" t="e">
        <f>AVERAGEIF('1. TipoContratoUC'!$C$3:$C$3832,'2. UnidadCompradora'!F460,'1. TipoContratoUC'!#REF!)</f>
        <v>#REF!</v>
      </c>
      <c r="K460" s="24">
        <f t="shared" si="89"/>
        <v>21.294661217352751</v>
      </c>
      <c r="L460" s="25">
        <f>SUMIF('1. TipoContratoUC'!$C$3:$C$3832,'2. UnidadCompradora'!F460,'1. TipoContratoUC'!$O$3:$O$3832)</f>
        <v>87368029.265999913</v>
      </c>
      <c r="M460" s="28">
        <f t="shared" si="84"/>
        <v>2.058300241718881E-4</v>
      </c>
      <c r="N460" s="29">
        <f t="shared" si="90"/>
        <v>3.8597462571793339E-5</v>
      </c>
      <c r="O460" s="24">
        <f t="shared" si="91"/>
        <v>4.2996147290423108E-2</v>
      </c>
      <c r="P460" s="20">
        <f t="shared" si="92"/>
        <v>10.668828682321587</v>
      </c>
      <c r="Q460" s="3">
        <f t="shared" si="93"/>
        <v>1413</v>
      </c>
      <c r="R460" s="3">
        <f t="shared" si="94"/>
        <v>0</v>
      </c>
      <c r="S460" s="3" t="str">
        <f t="shared" si="95"/>
        <v/>
      </c>
      <c r="T460" s="18"/>
    </row>
    <row r="461" spans="1:20" x14ac:dyDescent="0.25">
      <c r="A461">
        <f t="shared" si="85"/>
        <v>460</v>
      </c>
      <c r="B461" s="23" t="s">
        <v>17</v>
      </c>
      <c r="C461" s="23">
        <f t="shared" si="86"/>
        <v>69</v>
      </c>
      <c r="D461" s="23">
        <f t="shared" si="87"/>
        <v>251</v>
      </c>
      <c r="E461" s="34" t="str">
        <f t="shared" si="88"/>
        <v>69_251</v>
      </c>
      <c r="F461" s="23" t="s">
        <v>1969</v>
      </c>
      <c r="G461" s="24">
        <f>AVERAGEIF('1. TipoContratoUC'!$C$3:$C$3832,'2. UnidadCompradora'!F461,'1. TipoContratoUC'!$S$3:$S$3832)</f>
        <v>46.030798541591501</v>
      </c>
      <c r="H461" s="24">
        <f>SUMPRODUCT(('1. TipoContratoUC'!$C$3:$C$3832='2. UnidadCompradora'!F461)*'1. TipoContratoUC'!$N$3:$N$3832*'1. TipoContratoUC'!$S$3:$S$3832)</f>
        <v>46.09302610798656</v>
      </c>
      <c r="I461" s="24">
        <f>SUMPRODUCT(('1. TipoContratoUC'!$C$3:$C$3832='2. UnidadCompradora'!F461)*'1. TipoContratoUC'!$P$3:$P$3832*'1. TipoContratoUC'!$S$3:$S$3832)</f>
        <v>46.987603178756437</v>
      </c>
      <c r="J461" s="24" t="e">
        <f>AVERAGEIF('1. TipoContratoUC'!$C$3:$C$3832,'2. UnidadCompradora'!F461,'1. TipoContratoUC'!#REF!)</f>
        <v>#REF!</v>
      </c>
      <c r="K461" s="24">
        <f t="shared" si="89"/>
        <v>50.745318612838567</v>
      </c>
      <c r="L461" s="25">
        <f>SUMIF('1. TipoContratoUC'!$C$3:$C$3832,'2. UnidadCompradora'!F461,'1. TipoContratoUC'!$O$3:$O$3832)</f>
        <v>476505113.56999999</v>
      </c>
      <c r="M461" s="28">
        <f t="shared" si="84"/>
        <v>1.1225966737275345E-3</v>
      </c>
      <c r="N461" s="29">
        <f t="shared" si="90"/>
        <v>2.1051050871584193E-4</v>
      </c>
      <c r="O461" s="24">
        <f t="shared" si="91"/>
        <v>0.23487200783355722</v>
      </c>
      <c r="P461" s="20">
        <f t="shared" si="92"/>
        <v>25.490095310336063</v>
      </c>
      <c r="Q461" s="3">
        <f t="shared" si="93"/>
        <v>378</v>
      </c>
      <c r="R461" s="3">
        <f t="shared" si="94"/>
        <v>1</v>
      </c>
      <c r="S461" s="3">
        <f t="shared" si="95"/>
        <v>378</v>
      </c>
      <c r="T461" s="18"/>
    </row>
    <row r="462" spans="1:20" x14ac:dyDescent="0.25">
      <c r="A462">
        <f t="shared" si="85"/>
        <v>461</v>
      </c>
      <c r="B462" s="23" t="s">
        <v>17</v>
      </c>
      <c r="C462" s="23">
        <f t="shared" si="86"/>
        <v>69</v>
      </c>
      <c r="D462" s="23">
        <f t="shared" si="87"/>
        <v>252</v>
      </c>
      <c r="E462" s="34" t="str">
        <f t="shared" si="88"/>
        <v>69_252</v>
      </c>
      <c r="F462" s="23" t="s">
        <v>1474</v>
      </c>
      <c r="G462" s="24">
        <f>AVERAGEIF('1. TipoContratoUC'!$C$3:$C$3832,'2. UnidadCompradora'!F462,'1. TipoContratoUC'!$S$3:$S$3832)</f>
        <v>40.665111785797663</v>
      </c>
      <c r="H462" s="24">
        <f>SUMPRODUCT(('1. TipoContratoUC'!$C$3:$C$3832='2. UnidadCompradora'!F462)*'1. TipoContratoUC'!$N$3:$N$3832*'1. TipoContratoUC'!$S$3:$S$3832)</f>
        <v>40.695376397529714</v>
      </c>
      <c r="I462" s="24">
        <f>SUMPRODUCT(('1. TipoContratoUC'!$C$3:$C$3832='2. UnidadCompradora'!F462)*'1. TipoContratoUC'!$P$3:$P$3832*'1. TipoContratoUC'!$S$3:$S$3832)</f>
        <v>40.391770603175367</v>
      </c>
      <c r="J462" s="24" t="e">
        <f>AVERAGEIF('1. TipoContratoUC'!$C$3:$C$3832,'2. UnidadCompradora'!F462,'1. TipoContratoUC'!#REF!)</f>
        <v>#REF!</v>
      </c>
      <c r="K462" s="24">
        <f t="shared" si="89"/>
        <v>41.625194975239175</v>
      </c>
      <c r="L462" s="25">
        <f>SUMIF('1. TipoContratoUC'!$C$3:$C$3832,'2. UnidadCompradora'!F462,'1. TipoContratoUC'!$O$3:$O$3832)</f>
        <v>6204935.9299999997</v>
      </c>
      <c r="M462" s="28">
        <f t="shared" si="84"/>
        <v>1.4618186116668384E-5</v>
      </c>
      <c r="N462" s="29">
        <f t="shared" si="90"/>
        <v>2.7412176322460818E-6</v>
      </c>
      <c r="O462" s="24">
        <f t="shared" si="91"/>
        <v>2.9762185651987733E-3</v>
      </c>
      <c r="P462" s="20">
        <f t="shared" si="92"/>
        <v>20.814085596902189</v>
      </c>
      <c r="Q462" s="3">
        <f t="shared" si="93"/>
        <v>720</v>
      </c>
      <c r="R462" s="3">
        <f t="shared" si="94"/>
        <v>0</v>
      </c>
      <c r="S462" s="3" t="str">
        <f t="shared" si="95"/>
        <v/>
      </c>
      <c r="T462" s="18"/>
    </row>
    <row r="463" spans="1:20" x14ac:dyDescent="0.25">
      <c r="A463">
        <f t="shared" si="85"/>
        <v>462</v>
      </c>
      <c r="B463" s="23" t="s">
        <v>17</v>
      </c>
      <c r="C463" s="23">
        <f t="shared" si="86"/>
        <v>69</v>
      </c>
      <c r="D463" s="23">
        <f t="shared" si="87"/>
        <v>253</v>
      </c>
      <c r="E463" s="34" t="str">
        <f t="shared" si="88"/>
        <v>69_253</v>
      </c>
      <c r="F463" s="23" t="s">
        <v>759</v>
      </c>
      <c r="G463" s="24">
        <f>AVERAGEIF('1. TipoContratoUC'!$C$3:$C$3832,'2. UnidadCompradora'!F463,'1. TipoContratoUC'!$S$3:$S$3832)</f>
        <v>32.258698481474759</v>
      </c>
      <c r="H463" s="24">
        <f>SUMPRODUCT(('1. TipoContratoUC'!$C$3:$C$3832='2. UnidadCompradora'!F463)*'1. TipoContratoUC'!$N$3:$N$3832*'1. TipoContratoUC'!$S$3:$S$3832)</f>
        <v>35.251772264490945</v>
      </c>
      <c r="I463" s="24">
        <f>SUMPRODUCT(('1. TipoContratoUC'!$C$3:$C$3832='2. UnidadCompradora'!F463)*'1. TipoContratoUC'!$P$3:$P$3832*'1. TipoContratoUC'!$S$3:$S$3832)</f>
        <v>34.335969163603039</v>
      </c>
      <c r="J463" s="24" t="e">
        <f>AVERAGEIF('1. TipoContratoUC'!$C$3:$C$3832,'2. UnidadCompradora'!F463,'1. TipoContratoUC'!#REF!)</f>
        <v>#REF!</v>
      </c>
      <c r="K463" s="24">
        <f t="shared" si="89"/>
        <v>33.251777787828772</v>
      </c>
      <c r="L463" s="25">
        <f>SUMIF('1. TipoContratoUC'!$C$3:$C$3832,'2. UnidadCompradora'!F463,'1. TipoContratoUC'!$O$3:$O$3832)</f>
        <v>32513460.479999997</v>
      </c>
      <c r="M463" s="28">
        <f t="shared" si="84"/>
        <v>7.6598343956402803E-5</v>
      </c>
      <c r="N463" s="29">
        <f t="shared" si="90"/>
        <v>1.4363802005142083E-5</v>
      </c>
      <c r="O463" s="24">
        <f t="shared" si="91"/>
        <v>1.5948435789573782E-2</v>
      </c>
      <c r="P463" s="20">
        <f t="shared" si="92"/>
        <v>16.633863111809173</v>
      </c>
      <c r="Q463" s="3">
        <f t="shared" si="93"/>
        <v>1077</v>
      </c>
      <c r="R463" s="3">
        <f t="shared" si="94"/>
        <v>0</v>
      </c>
      <c r="S463" s="3" t="str">
        <f t="shared" si="95"/>
        <v/>
      </c>
      <c r="T463" s="18"/>
    </row>
    <row r="464" spans="1:20" x14ac:dyDescent="0.25">
      <c r="A464">
        <f t="shared" si="85"/>
        <v>463</v>
      </c>
      <c r="B464" s="23" t="s">
        <v>17</v>
      </c>
      <c r="C464" s="23">
        <f t="shared" si="86"/>
        <v>69</v>
      </c>
      <c r="D464" s="23">
        <f t="shared" si="87"/>
        <v>254</v>
      </c>
      <c r="E464" s="34" t="str">
        <f t="shared" si="88"/>
        <v>69_254</v>
      </c>
      <c r="F464" s="23" t="s">
        <v>795</v>
      </c>
      <c r="G464" s="24">
        <f>AVERAGEIF('1. TipoContratoUC'!$C$3:$C$3832,'2. UnidadCompradora'!F464,'1. TipoContratoUC'!$S$3:$S$3832)</f>
        <v>36.774953177595904</v>
      </c>
      <c r="H464" s="24">
        <f>SUMPRODUCT(('1. TipoContratoUC'!$C$3:$C$3832='2. UnidadCompradora'!F464)*'1. TipoContratoUC'!$N$3:$N$3832*'1. TipoContratoUC'!$S$3:$S$3832)</f>
        <v>38.903321693846536</v>
      </c>
      <c r="I464" s="24">
        <f>SUMPRODUCT(('1. TipoContratoUC'!$C$3:$C$3832='2. UnidadCompradora'!F464)*'1. TipoContratoUC'!$P$3:$P$3832*'1. TipoContratoUC'!$S$3:$S$3832)</f>
        <v>40.162160397201461</v>
      </c>
      <c r="J464" s="24" t="e">
        <f>AVERAGEIF('1. TipoContratoUC'!$C$3:$C$3832,'2. UnidadCompradora'!F464,'1. TipoContratoUC'!#REF!)</f>
        <v>#REF!</v>
      </c>
      <c r="K464" s="24">
        <f t="shared" si="89"/>
        <v>41.307710648137046</v>
      </c>
      <c r="L464" s="25">
        <f>SUMIF('1. TipoContratoUC'!$C$3:$C$3832,'2. UnidadCompradora'!F464,'1. TipoContratoUC'!$O$3:$O$3832)</f>
        <v>562498256.07625818</v>
      </c>
      <c r="M464" s="28">
        <f t="shared" si="84"/>
        <v>1.325187607154573E-3</v>
      </c>
      <c r="N464" s="29">
        <f t="shared" si="90"/>
        <v>2.485005735851185E-4</v>
      </c>
      <c r="O464" s="24">
        <f t="shared" si="91"/>
        <v>0.27727353902842677</v>
      </c>
      <c r="P464" s="20">
        <f t="shared" si="92"/>
        <v>20.792492093582737</v>
      </c>
      <c r="Q464" s="3">
        <f t="shared" si="93"/>
        <v>726</v>
      </c>
      <c r="R464" s="3">
        <f t="shared" si="94"/>
        <v>0</v>
      </c>
      <c r="S464" s="3" t="str">
        <f t="shared" si="95"/>
        <v/>
      </c>
      <c r="T464" s="18"/>
    </row>
    <row r="465" spans="1:20" x14ac:dyDescent="0.25">
      <c r="A465">
        <f t="shared" si="85"/>
        <v>464</v>
      </c>
      <c r="B465" s="23" t="s">
        <v>17</v>
      </c>
      <c r="C465" s="23">
        <f t="shared" si="86"/>
        <v>69</v>
      </c>
      <c r="D465" s="23">
        <f t="shared" si="87"/>
        <v>255</v>
      </c>
      <c r="E465" s="34" t="str">
        <f t="shared" si="88"/>
        <v>69_255</v>
      </c>
      <c r="F465" s="23" t="s">
        <v>2004</v>
      </c>
      <c r="G465" s="24">
        <f>AVERAGEIF('1. TipoContratoUC'!$C$3:$C$3832,'2. UnidadCompradora'!F465,'1. TipoContratoUC'!$S$3:$S$3832)</f>
        <v>33.782073231581045</v>
      </c>
      <c r="H465" s="24">
        <f>SUMPRODUCT(('1. TipoContratoUC'!$C$3:$C$3832='2. UnidadCompradora'!F465)*'1. TipoContratoUC'!$N$3:$N$3832*'1. TipoContratoUC'!$S$3:$S$3832)</f>
        <v>34.714921720658729</v>
      </c>
      <c r="I465" s="24">
        <f>SUMPRODUCT(('1. TipoContratoUC'!$C$3:$C$3832='2. UnidadCompradora'!F465)*'1. TipoContratoUC'!$P$3:$P$3832*'1. TipoContratoUC'!$S$3:$S$3832)</f>
        <v>30.77717114492955</v>
      </c>
      <c r="J465" s="24" t="e">
        <f>AVERAGEIF('1. TipoContratoUC'!$C$3:$C$3832,'2. UnidadCompradora'!F465,'1. TipoContratoUC'!#REF!)</f>
        <v>#REF!</v>
      </c>
      <c r="K465" s="24">
        <f t="shared" si="89"/>
        <v>28.330992191828923</v>
      </c>
      <c r="L465" s="25">
        <f>SUMIF('1. TipoContratoUC'!$C$3:$C$3832,'2. UnidadCompradora'!F465,'1. TipoContratoUC'!$O$3:$O$3832)</f>
        <v>274476091.3445977</v>
      </c>
      <c r="M465" s="28">
        <f t="shared" si="84"/>
        <v>6.4663723092641204E-4</v>
      </c>
      <c r="N465" s="29">
        <f t="shared" si="90"/>
        <v>1.2125809351004813E-4</v>
      </c>
      <c r="O465" s="24">
        <f t="shared" si="91"/>
        <v>0.13525546122885584</v>
      </c>
      <c r="P465" s="20">
        <f t="shared" si="92"/>
        <v>14.233123826528889</v>
      </c>
      <c r="Q465" s="3">
        <f t="shared" si="93"/>
        <v>1232</v>
      </c>
      <c r="R465" s="3">
        <f t="shared" si="94"/>
        <v>0</v>
      </c>
      <c r="S465" s="3" t="str">
        <f t="shared" si="95"/>
        <v/>
      </c>
      <c r="T465" s="18"/>
    </row>
    <row r="466" spans="1:20" x14ac:dyDescent="0.25">
      <c r="A466">
        <f t="shared" si="85"/>
        <v>465</v>
      </c>
      <c r="B466" s="23" t="s">
        <v>17</v>
      </c>
      <c r="C466" s="23">
        <f t="shared" si="86"/>
        <v>69</v>
      </c>
      <c r="D466" s="23">
        <f t="shared" si="87"/>
        <v>256</v>
      </c>
      <c r="E466" s="34" t="str">
        <f t="shared" si="88"/>
        <v>69_256</v>
      </c>
      <c r="F466" s="23" t="s">
        <v>1173</v>
      </c>
      <c r="G466" s="24">
        <f>AVERAGEIF('1. TipoContratoUC'!$C$3:$C$3832,'2. UnidadCompradora'!F466,'1. TipoContratoUC'!$S$3:$S$3832)</f>
        <v>40.291045555630603</v>
      </c>
      <c r="H466" s="24">
        <f>SUMPRODUCT(('1. TipoContratoUC'!$C$3:$C$3832='2. UnidadCompradora'!F466)*'1. TipoContratoUC'!$N$3:$N$3832*'1. TipoContratoUC'!$S$3:$S$3832)</f>
        <v>46.390665050251073</v>
      </c>
      <c r="I466" s="24">
        <f>SUMPRODUCT(('1. TipoContratoUC'!$C$3:$C$3832='2. UnidadCompradora'!F466)*'1. TipoContratoUC'!$P$3:$P$3832*'1. TipoContratoUC'!$S$3:$S$3832)</f>
        <v>49.442549519375532</v>
      </c>
      <c r="J466" s="24" t="e">
        <f>AVERAGEIF('1. TipoContratoUC'!$C$3:$C$3832,'2. UnidadCompradora'!F466,'1. TipoContratoUC'!#REF!)</f>
        <v>#REF!</v>
      </c>
      <c r="K466" s="24">
        <f t="shared" si="89"/>
        <v>54.139797458922047</v>
      </c>
      <c r="L466" s="25">
        <f>SUMIF('1. TipoContratoUC'!$C$3:$C$3832,'2. UnidadCompradora'!F466,'1. TipoContratoUC'!$O$3:$O$3832)</f>
        <v>524578530.86199987</v>
      </c>
      <c r="M466" s="28">
        <f t="shared" si="84"/>
        <v>1.2358526636630693E-3</v>
      </c>
      <c r="N466" s="29">
        <f t="shared" si="90"/>
        <v>2.3174839104207472E-4</v>
      </c>
      <c r="O466" s="24">
        <f t="shared" si="91"/>
        <v>0.25857606659385163</v>
      </c>
      <c r="P466" s="20">
        <f t="shared" si="92"/>
        <v>27.19918676275795</v>
      </c>
      <c r="Q466" s="3">
        <f t="shared" si="93"/>
        <v>271</v>
      </c>
      <c r="R466" s="3">
        <f t="shared" si="94"/>
        <v>1</v>
      </c>
      <c r="S466" s="3">
        <f t="shared" si="95"/>
        <v>271</v>
      </c>
      <c r="T466" s="18"/>
    </row>
    <row r="467" spans="1:20" x14ac:dyDescent="0.25">
      <c r="A467">
        <f t="shared" si="85"/>
        <v>466</v>
      </c>
      <c r="B467" s="23" t="s">
        <v>17</v>
      </c>
      <c r="C467" s="23">
        <f t="shared" si="86"/>
        <v>69</v>
      </c>
      <c r="D467" s="23">
        <f t="shared" si="87"/>
        <v>257</v>
      </c>
      <c r="E467" s="34" t="str">
        <f t="shared" si="88"/>
        <v>69_257</v>
      </c>
      <c r="F467" s="23" t="s">
        <v>1278</v>
      </c>
      <c r="G467" s="24">
        <f>AVERAGEIF('1. TipoContratoUC'!$C$3:$C$3832,'2. UnidadCompradora'!F467,'1. TipoContratoUC'!$S$3:$S$3832)</f>
        <v>30.455110814058017</v>
      </c>
      <c r="H467" s="24">
        <f>SUMPRODUCT(('1. TipoContratoUC'!$C$3:$C$3832='2. UnidadCompradora'!F467)*'1. TipoContratoUC'!$N$3:$N$3832*'1. TipoContratoUC'!$S$3:$S$3832)</f>
        <v>30.171608520176814</v>
      </c>
      <c r="I467" s="24">
        <f>SUMPRODUCT(('1. TipoContratoUC'!$C$3:$C$3832='2. UnidadCompradora'!F467)*'1. TipoContratoUC'!$P$3:$P$3832*'1. TipoContratoUC'!$S$3:$S$3832)</f>
        <v>28.925968116180812</v>
      </c>
      <c r="J467" s="24" t="e">
        <f>AVERAGEIF('1. TipoContratoUC'!$C$3:$C$3832,'2. UnidadCompradora'!F467,'1. TipoContratoUC'!#REF!)</f>
        <v>#REF!</v>
      </c>
      <c r="K467" s="24">
        <f t="shared" si="89"/>
        <v>25.77131525839803</v>
      </c>
      <c r="L467" s="25">
        <f>SUMIF('1. TipoContratoUC'!$C$3:$C$3832,'2. UnidadCompradora'!F467,'1. TipoContratoUC'!$O$3:$O$3832)</f>
        <v>14995260.611865249</v>
      </c>
      <c r="M467" s="28">
        <f t="shared" si="84"/>
        <v>3.5327280243519426E-5</v>
      </c>
      <c r="N467" s="29">
        <f t="shared" si="90"/>
        <v>6.6246087394121075E-6</v>
      </c>
      <c r="O467" s="24">
        <f t="shared" si="91"/>
        <v>7.3105551802842882E-3</v>
      </c>
      <c r="P467" s="20">
        <f t="shared" si="92"/>
        <v>12.889312906789156</v>
      </c>
      <c r="Q467" s="3">
        <f t="shared" si="93"/>
        <v>1308</v>
      </c>
      <c r="R467" s="3">
        <f t="shared" si="94"/>
        <v>0</v>
      </c>
      <c r="S467" s="3" t="str">
        <f t="shared" si="95"/>
        <v/>
      </c>
      <c r="T467" s="18"/>
    </row>
    <row r="468" spans="1:20" x14ac:dyDescent="0.25">
      <c r="A468">
        <f t="shared" si="85"/>
        <v>467</v>
      </c>
      <c r="B468" s="23" t="s">
        <v>17</v>
      </c>
      <c r="C468" s="23">
        <f t="shared" si="86"/>
        <v>69</v>
      </c>
      <c r="D468" s="23">
        <f t="shared" si="87"/>
        <v>258</v>
      </c>
      <c r="E468" s="34" t="str">
        <f t="shared" si="88"/>
        <v>69_258</v>
      </c>
      <c r="F468" s="23" t="s">
        <v>389</v>
      </c>
      <c r="G468" s="24">
        <f>AVERAGEIF('1. TipoContratoUC'!$C$3:$C$3832,'2. UnidadCompradora'!F468,'1. TipoContratoUC'!$S$3:$S$3832)</f>
        <v>50.293774549985557</v>
      </c>
      <c r="H468" s="24">
        <f>SUMPRODUCT(('1. TipoContratoUC'!$C$3:$C$3832='2. UnidadCompradora'!F468)*'1. TipoContratoUC'!$N$3:$N$3832*'1. TipoContratoUC'!$S$3:$S$3832)</f>
        <v>50.111839788281102</v>
      </c>
      <c r="I468" s="24">
        <f>SUMPRODUCT(('1. TipoContratoUC'!$C$3:$C$3832='2. UnidadCompradora'!F468)*'1. TipoContratoUC'!$P$3:$P$3832*'1. TipoContratoUC'!$S$3:$S$3832)</f>
        <v>51.143226977408531</v>
      </c>
      <c r="J468" s="24" t="e">
        <f>AVERAGEIF('1. TipoContratoUC'!$C$3:$C$3832,'2. UnidadCompradora'!F468,'1. TipoContratoUC'!#REF!)</f>
        <v>#REF!</v>
      </c>
      <c r="K468" s="24">
        <f t="shared" si="89"/>
        <v>56.491341180993068</v>
      </c>
      <c r="L468" s="25">
        <f>SUMIF('1. TipoContratoUC'!$C$3:$C$3832,'2. UnidadCompradora'!F468,'1. TipoContratoUC'!$O$3:$O$3832)</f>
        <v>36829226.534999996</v>
      </c>
      <c r="M468" s="28">
        <f t="shared" si="84"/>
        <v>8.6765841596944871E-5</v>
      </c>
      <c r="N468" s="29">
        <f t="shared" si="90"/>
        <v>1.6270421854255516E-5</v>
      </c>
      <c r="O468" s="24">
        <f t="shared" si="91"/>
        <v>1.8076455346453264E-2</v>
      </c>
      <c r="P468" s="20">
        <f t="shared" si="92"/>
        <v>28.25470881816976</v>
      </c>
      <c r="Q468" s="3">
        <f t="shared" si="93"/>
        <v>210</v>
      </c>
      <c r="R468" s="3">
        <f t="shared" si="94"/>
        <v>1</v>
      </c>
      <c r="S468" s="3">
        <f t="shared" si="95"/>
        <v>210</v>
      </c>
      <c r="T468" s="18"/>
    </row>
    <row r="469" spans="1:20" x14ac:dyDescent="0.25">
      <c r="A469">
        <f t="shared" si="85"/>
        <v>468</v>
      </c>
      <c r="B469" s="23" t="s">
        <v>17</v>
      </c>
      <c r="C469" s="23">
        <f t="shared" si="86"/>
        <v>69</v>
      </c>
      <c r="D469" s="23">
        <f t="shared" si="87"/>
        <v>259</v>
      </c>
      <c r="E469" s="34" t="str">
        <f t="shared" si="88"/>
        <v>69_259</v>
      </c>
      <c r="F469" s="23" t="s">
        <v>222</v>
      </c>
      <c r="G469" s="24">
        <f>AVERAGEIF('1. TipoContratoUC'!$C$3:$C$3832,'2. UnidadCompradora'!F469,'1. TipoContratoUC'!$S$3:$S$3832)</f>
        <v>41.599942167385812</v>
      </c>
      <c r="H469" s="24">
        <f>SUMPRODUCT(('1. TipoContratoUC'!$C$3:$C$3832='2. UnidadCompradora'!F469)*'1. TipoContratoUC'!$N$3:$N$3832*'1. TipoContratoUC'!$S$3:$S$3832)</f>
        <v>40.899392640355245</v>
      </c>
      <c r="I469" s="24">
        <f>SUMPRODUCT(('1. TipoContratoUC'!$C$3:$C$3832='2. UnidadCompradora'!F469)*'1. TipoContratoUC'!$P$3:$P$3832*'1. TipoContratoUC'!$S$3:$S$3832)</f>
        <v>41.472850407355054</v>
      </c>
      <c r="J469" s="24" t="e">
        <f>AVERAGEIF('1. TipoContratoUC'!$C$3:$C$3832,'2. UnidadCompradora'!F469,'1. TipoContratoUC'!#REF!)</f>
        <v>#REF!</v>
      </c>
      <c r="K469" s="24">
        <f t="shared" si="89"/>
        <v>43.120014827509593</v>
      </c>
      <c r="L469" s="25">
        <f>SUMIF('1. TipoContratoUC'!$C$3:$C$3832,'2. UnidadCompradora'!F469,'1. TipoContratoUC'!$O$3:$O$3832)</f>
        <v>71416772.960000008</v>
      </c>
      <c r="M469" s="28">
        <f t="shared" si="84"/>
        <v>1.6825051713001817E-4</v>
      </c>
      <c r="N469" s="29">
        <f t="shared" si="90"/>
        <v>3.155051389484166E-5</v>
      </c>
      <c r="O469" s="24">
        <f t="shared" si="91"/>
        <v>3.5130895804736412E-2</v>
      </c>
      <c r="P469" s="20">
        <f t="shared" si="92"/>
        <v>21.577572861657163</v>
      </c>
      <c r="Q469" s="3">
        <f t="shared" si="93"/>
        <v>647</v>
      </c>
      <c r="R469" s="3">
        <f t="shared" si="94"/>
        <v>0</v>
      </c>
      <c r="S469" s="3" t="str">
        <f t="shared" si="95"/>
        <v/>
      </c>
      <c r="T469" s="18"/>
    </row>
    <row r="470" spans="1:20" x14ac:dyDescent="0.25">
      <c r="A470">
        <f t="shared" si="85"/>
        <v>469</v>
      </c>
      <c r="B470" s="23" t="s">
        <v>17</v>
      </c>
      <c r="C470" s="23">
        <f t="shared" si="86"/>
        <v>69</v>
      </c>
      <c r="D470" s="23">
        <f t="shared" si="87"/>
        <v>260</v>
      </c>
      <c r="E470" s="34" t="str">
        <f t="shared" si="88"/>
        <v>69_260</v>
      </c>
      <c r="F470" s="23" t="s">
        <v>1334</v>
      </c>
      <c r="G470" s="24">
        <f>AVERAGEIF('1. TipoContratoUC'!$C$3:$C$3832,'2. UnidadCompradora'!F470,'1. TipoContratoUC'!$S$3:$S$3832)</f>
        <v>49.10988866676108</v>
      </c>
      <c r="H470" s="24">
        <f>SUMPRODUCT(('1. TipoContratoUC'!$C$3:$C$3832='2. UnidadCompradora'!F470)*'1. TipoContratoUC'!$N$3:$N$3832*'1. TipoContratoUC'!$S$3:$S$3832)</f>
        <v>49.147357748077724</v>
      </c>
      <c r="I470" s="24">
        <f>SUMPRODUCT(('1. TipoContratoUC'!$C$3:$C$3832='2. UnidadCompradora'!F470)*'1. TipoContratoUC'!$P$3:$P$3832*'1. TipoContratoUC'!$S$3:$S$3832)</f>
        <v>49.108992618072421</v>
      </c>
      <c r="J470" s="24" t="e">
        <f>AVERAGEIF('1. TipoContratoUC'!$C$3:$C$3832,'2. UnidadCompradora'!F470,'1. TipoContratoUC'!#REF!)</f>
        <v>#REF!</v>
      </c>
      <c r="K470" s="24">
        <f t="shared" si="89"/>
        <v>53.678584997083455</v>
      </c>
      <c r="L470" s="25">
        <f>SUMIF('1. TipoContratoUC'!$C$3:$C$3832,'2. UnidadCompradora'!F470,'1. TipoContratoUC'!$O$3:$O$3832)</f>
        <v>70749813.739999905</v>
      </c>
      <c r="M470" s="28">
        <f t="shared" si="84"/>
        <v>1.6667923031574972E-4</v>
      </c>
      <c r="N470" s="29">
        <f t="shared" si="90"/>
        <v>3.1255864539154694E-5</v>
      </c>
      <c r="O470" s="24">
        <f t="shared" si="91"/>
        <v>3.4802031300564085E-2</v>
      </c>
      <c r="P470" s="20">
        <f t="shared" si="92"/>
        <v>26.85669351419201</v>
      </c>
      <c r="Q470" s="3">
        <f t="shared" si="93"/>
        <v>283</v>
      </c>
      <c r="R470" s="3">
        <f t="shared" si="94"/>
        <v>1</v>
      </c>
      <c r="S470" s="3">
        <f t="shared" si="95"/>
        <v>283</v>
      </c>
      <c r="T470" s="18"/>
    </row>
    <row r="471" spans="1:20" x14ac:dyDescent="0.25">
      <c r="A471">
        <f t="shared" si="85"/>
        <v>470</v>
      </c>
      <c r="B471" s="23" t="s">
        <v>17</v>
      </c>
      <c r="C471" s="23">
        <f t="shared" si="86"/>
        <v>69</v>
      </c>
      <c r="D471" s="23">
        <f t="shared" si="87"/>
        <v>261</v>
      </c>
      <c r="E471" s="34" t="str">
        <f t="shared" si="88"/>
        <v>69_261</v>
      </c>
      <c r="F471" s="23" t="s">
        <v>1452</v>
      </c>
      <c r="G471" s="24">
        <f>AVERAGEIF('1. TipoContratoUC'!$C$3:$C$3832,'2. UnidadCompradora'!F471,'1. TipoContratoUC'!$S$3:$S$3832)</f>
        <v>29.415229323235813</v>
      </c>
      <c r="H471" s="24">
        <f>SUMPRODUCT(('1. TipoContratoUC'!$C$3:$C$3832='2. UnidadCompradora'!F471)*'1. TipoContratoUC'!$N$3:$N$3832*'1. TipoContratoUC'!$S$3:$S$3832)</f>
        <v>31.953365731298646</v>
      </c>
      <c r="I471" s="24">
        <f>SUMPRODUCT(('1. TipoContratoUC'!$C$3:$C$3832='2. UnidadCompradora'!F471)*'1. TipoContratoUC'!$P$3:$P$3832*'1. TipoContratoUC'!$S$3:$S$3832)</f>
        <v>30.208336732846348</v>
      </c>
      <c r="J471" s="24" t="e">
        <f>AVERAGEIF('1. TipoContratoUC'!$C$3:$C$3832,'2. UnidadCompradora'!F471,'1. TipoContratoUC'!#REF!)</f>
        <v>#REF!</v>
      </c>
      <c r="K471" s="24">
        <f t="shared" si="89"/>
        <v>27.544459163879388</v>
      </c>
      <c r="L471" s="25">
        <f>SUMIF('1. TipoContratoUC'!$C$3:$C$3832,'2. UnidadCompradora'!F471,'1. TipoContratoUC'!$O$3:$O$3832)</f>
        <v>10626096.388999999</v>
      </c>
      <c r="M471" s="28">
        <f t="shared" si="84"/>
        <v>2.503398205242384E-5</v>
      </c>
      <c r="N471" s="29">
        <f t="shared" si="90"/>
        <v>4.694398638774215E-6</v>
      </c>
      <c r="O471" s="24">
        <f t="shared" si="91"/>
        <v>5.1562060346201826E-3</v>
      </c>
      <c r="P471" s="20">
        <f t="shared" si="92"/>
        <v>13.774807684957004</v>
      </c>
      <c r="Q471" s="3">
        <f t="shared" si="93"/>
        <v>1258</v>
      </c>
      <c r="R471" s="3">
        <f t="shared" si="94"/>
        <v>0</v>
      </c>
      <c r="S471" s="3" t="str">
        <f t="shared" si="95"/>
        <v/>
      </c>
      <c r="T471" s="18"/>
    </row>
    <row r="472" spans="1:20" x14ac:dyDescent="0.25">
      <c r="A472">
        <f t="shared" si="85"/>
        <v>471</v>
      </c>
      <c r="B472" s="23" t="s">
        <v>17</v>
      </c>
      <c r="C472" s="23">
        <f t="shared" si="86"/>
        <v>69</v>
      </c>
      <c r="D472" s="23">
        <f t="shared" si="87"/>
        <v>262</v>
      </c>
      <c r="E472" s="34" t="str">
        <f t="shared" si="88"/>
        <v>69_262</v>
      </c>
      <c r="F472" s="23" t="s">
        <v>1971</v>
      </c>
      <c r="G472" s="24">
        <f>AVERAGEIF('1. TipoContratoUC'!$C$3:$C$3832,'2. UnidadCompradora'!F472,'1. TipoContratoUC'!$S$3:$S$3832)</f>
        <v>23.945875137558804</v>
      </c>
      <c r="H472" s="24">
        <f>SUMPRODUCT(('1. TipoContratoUC'!$C$3:$C$3832='2. UnidadCompradora'!F472)*'1. TipoContratoUC'!$N$3:$N$3832*'1. TipoContratoUC'!$S$3:$S$3832)</f>
        <v>27.183866277589477</v>
      </c>
      <c r="I472" s="24">
        <f>SUMPRODUCT(('1. TipoContratoUC'!$C$3:$C$3832='2. UnidadCompradora'!F472)*'1. TipoContratoUC'!$P$3:$P$3832*'1. TipoContratoUC'!$S$3:$S$3832)</f>
        <v>27.112891080031403</v>
      </c>
      <c r="J472" s="24" t="e">
        <f>AVERAGEIF('1. TipoContratoUC'!$C$3:$C$3832,'2. UnidadCompradora'!F472,'1. TipoContratoUC'!#REF!)</f>
        <v>#REF!</v>
      </c>
      <c r="K472" s="24">
        <f t="shared" si="89"/>
        <v>23.264355516061311</v>
      </c>
      <c r="L472" s="25">
        <f>SUMIF('1. TipoContratoUC'!$C$3:$C$3832,'2. UnidadCompradora'!F472,'1. TipoContratoUC'!$O$3:$O$3832)</f>
        <v>81914583.396000013</v>
      </c>
      <c r="M472" s="28">
        <f t="shared" si="84"/>
        <v>1.9298227076972927E-4</v>
      </c>
      <c r="N472" s="29">
        <f t="shared" si="90"/>
        <v>3.6188238343857867E-5</v>
      </c>
      <c r="O472" s="24">
        <f t="shared" si="91"/>
        <v>4.0307160140552342E-2</v>
      </c>
      <c r="P472" s="20">
        <f t="shared" si="92"/>
        <v>11.652331338100932</v>
      </c>
      <c r="Q472" s="3">
        <f t="shared" si="93"/>
        <v>1365</v>
      </c>
      <c r="R472" s="3">
        <f t="shared" si="94"/>
        <v>0</v>
      </c>
      <c r="S472" s="3" t="str">
        <f t="shared" si="95"/>
        <v/>
      </c>
      <c r="T472" s="18"/>
    </row>
    <row r="473" spans="1:20" x14ac:dyDescent="0.25">
      <c r="A473">
        <f t="shared" si="85"/>
        <v>472</v>
      </c>
      <c r="B473" s="23" t="s">
        <v>17</v>
      </c>
      <c r="C473" s="23">
        <f t="shared" si="86"/>
        <v>69</v>
      </c>
      <c r="D473" s="23">
        <f t="shared" si="87"/>
        <v>263</v>
      </c>
      <c r="E473" s="34" t="str">
        <f t="shared" si="88"/>
        <v>69_263</v>
      </c>
      <c r="F473" s="23" t="s">
        <v>839</v>
      </c>
      <c r="G473" s="24">
        <f>AVERAGEIF('1. TipoContratoUC'!$C$3:$C$3832,'2. UnidadCompradora'!F473,'1. TipoContratoUC'!$S$3:$S$3832)</f>
        <v>28.616378007794651</v>
      </c>
      <c r="H473" s="24">
        <f>SUMPRODUCT(('1. TipoContratoUC'!$C$3:$C$3832='2. UnidadCompradora'!F473)*'1. TipoContratoUC'!$N$3:$N$3832*'1. TipoContratoUC'!$S$3:$S$3832)</f>
        <v>29.515272757299648</v>
      </c>
      <c r="I473" s="24">
        <f>SUMPRODUCT(('1. TipoContratoUC'!$C$3:$C$3832='2. UnidadCompradora'!F473)*'1. TipoContratoUC'!$P$3:$P$3832*'1. TipoContratoUC'!$S$3:$S$3832)</f>
        <v>30.5022380167946</v>
      </c>
      <c r="J473" s="24" t="e">
        <f>AVERAGEIF('1. TipoContratoUC'!$C$3:$C$3832,'2. UnidadCompradora'!F473,'1. TipoContratoUC'!#REF!)</f>
        <v>#REF!</v>
      </c>
      <c r="K473" s="24">
        <f t="shared" si="89"/>
        <v>27.950839407183416</v>
      </c>
      <c r="L473" s="25">
        <f>SUMIF('1. TipoContratoUC'!$C$3:$C$3832,'2. UnidadCompradora'!F473,'1. TipoContratoUC'!$O$3:$O$3832)</f>
        <v>29166092.540000003</v>
      </c>
      <c r="M473" s="28">
        <f t="shared" si="84"/>
        <v>6.8712291932673241E-5</v>
      </c>
      <c r="N473" s="29">
        <f t="shared" si="90"/>
        <v>1.2885001237131053E-5</v>
      </c>
      <c r="O473" s="24">
        <f t="shared" si="91"/>
        <v>1.4297914341095643E-2</v>
      </c>
      <c r="P473" s="20">
        <f t="shared" si="92"/>
        <v>13.982568660762256</v>
      </c>
      <c r="Q473" s="3">
        <f t="shared" si="93"/>
        <v>1245</v>
      </c>
      <c r="R473" s="3">
        <f t="shared" si="94"/>
        <v>0</v>
      </c>
      <c r="S473" s="3" t="str">
        <f t="shared" si="95"/>
        <v/>
      </c>
      <c r="T473" s="18"/>
    </row>
    <row r="474" spans="1:20" x14ac:dyDescent="0.25">
      <c r="A474">
        <f t="shared" si="85"/>
        <v>473</v>
      </c>
      <c r="B474" s="23" t="s">
        <v>17</v>
      </c>
      <c r="C474" s="23">
        <f t="shared" si="86"/>
        <v>69</v>
      </c>
      <c r="D474" s="23">
        <f t="shared" si="87"/>
        <v>264</v>
      </c>
      <c r="E474" s="34" t="str">
        <f t="shared" si="88"/>
        <v>69_264</v>
      </c>
      <c r="F474" s="23" t="s">
        <v>949</v>
      </c>
      <c r="G474" s="24">
        <f>AVERAGEIF('1. TipoContratoUC'!$C$3:$C$3832,'2. UnidadCompradora'!F474,'1. TipoContratoUC'!$S$3:$S$3832)</f>
        <v>34.697045644106687</v>
      </c>
      <c r="H474" s="24">
        <f>SUMPRODUCT(('1. TipoContratoUC'!$C$3:$C$3832='2. UnidadCompradora'!F474)*'1. TipoContratoUC'!$N$3:$N$3832*'1. TipoContratoUC'!$S$3:$S$3832)</f>
        <v>33.94610089015201</v>
      </c>
      <c r="I474" s="24">
        <f>SUMPRODUCT(('1. TipoContratoUC'!$C$3:$C$3832='2. UnidadCompradora'!F474)*'1. TipoContratoUC'!$P$3:$P$3832*'1. TipoContratoUC'!$S$3:$S$3832)</f>
        <v>34.516484292055424</v>
      </c>
      <c r="J474" s="24" t="e">
        <f>AVERAGEIF('1. TipoContratoUC'!$C$3:$C$3832,'2. UnidadCompradora'!F474,'1. TipoContratoUC'!#REF!)</f>
        <v>#REF!</v>
      </c>
      <c r="K474" s="24">
        <f t="shared" si="89"/>
        <v>33.501377860462192</v>
      </c>
      <c r="L474" s="25">
        <f>SUMIF('1. TipoContratoUC'!$C$3:$C$3832,'2. UnidadCompradora'!F474,'1. TipoContratoUC'!$O$3:$O$3832)</f>
        <v>30021429.219999999</v>
      </c>
      <c r="M474" s="28">
        <f t="shared" si="84"/>
        <v>7.0727376523668081E-5</v>
      </c>
      <c r="N474" s="29">
        <f t="shared" si="90"/>
        <v>1.3262872018582107E-5</v>
      </c>
      <c r="O474" s="24">
        <f t="shared" si="91"/>
        <v>1.4719664074413002E-2</v>
      </c>
      <c r="P474" s="20">
        <f t="shared" si="92"/>
        <v>16.758048762268302</v>
      </c>
      <c r="Q474" s="3">
        <f t="shared" si="93"/>
        <v>1067</v>
      </c>
      <c r="R474" s="3">
        <f t="shared" si="94"/>
        <v>0</v>
      </c>
      <c r="S474" s="3" t="str">
        <f t="shared" si="95"/>
        <v/>
      </c>
      <c r="T474" s="18"/>
    </row>
    <row r="475" spans="1:20" x14ac:dyDescent="0.25">
      <c r="A475">
        <f t="shared" si="85"/>
        <v>474</v>
      </c>
      <c r="B475" s="23" t="s">
        <v>17</v>
      </c>
      <c r="C475" s="23">
        <f t="shared" si="86"/>
        <v>69</v>
      </c>
      <c r="D475" s="23">
        <f t="shared" si="87"/>
        <v>265</v>
      </c>
      <c r="E475" s="34" t="str">
        <f t="shared" si="88"/>
        <v>69_265</v>
      </c>
      <c r="F475" s="23" t="s">
        <v>700</v>
      </c>
      <c r="G475" s="24">
        <f>AVERAGEIF('1. TipoContratoUC'!$C$3:$C$3832,'2. UnidadCompradora'!F475,'1. TipoContratoUC'!$S$3:$S$3832)</f>
        <v>33.465853147374453</v>
      </c>
      <c r="H475" s="24">
        <f>SUMPRODUCT(('1. TipoContratoUC'!$C$3:$C$3832='2. UnidadCompradora'!F475)*'1. TipoContratoUC'!$N$3:$N$3832*'1. TipoContratoUC'!$S$3:$S$3832)</f>
        <v>36.043750840755756</v>
      </c>
      <c r="I475" s="24">
        <f>SUMPRODUCT(('1. TipoContratoUC'!$C$3:$C$3832='2. UnidadCompradora'!F475)*'1. TipoContratoUC'!$P$3:$P$3832*'1. TipoContratoUC'!$S$3:$S$3832)</f>
        <v>35.956044351453571</v>
      </c>
      <c r="J475" s="24" t="e">
        <f>AVERAGEIF('1. TipoContratoUC'!$C$3:$C$3832,'2. UnidadCompradora'!F475,'1. TipoContratoUC'!#REF!)</f>
        <v>#REF!</v>
      </c>
      <c r="K475" s="24">
        <f t="shared" si="89"/>
        <v>35.491871945176641</v>
      </c>
      <c r="L475" s="25">
        <f>SUMIF('1. TipoContratoUC'!$C$3:$C$3832,'2. UnidadCompradora'!F475,'1. TipoContratoUC'!$O$3:$O$3832)</f>
        <v>98018509.769999892</v>
      </c>
      <c r="M475" s="28">
        <f t="shared" si="84"/>
        <v>2.3092145267265262E-4</v>
      </c>
      <c r="N475" s="29">
        <f t="shared" si="90"/>
        <v>4.3302633628967796E-5</v>
      </c>
      <c r="O475" s="24">
        <f t="shared" si="91"/>
        <v>4.8247690241046644E-2</v>
      </c>
      <c r="P475" s="20">
        <f t="shared" si="92"/>
        <v>17.770059817708844</v>
      </c>
      <c r="Q475" s="3">
        <f t="shared" si="93"/>
        <v>984</v>
      </c>
      <c r="R475" s="3">
        <f t="shared" si="94"/>
        <v>0</v>
      </c>
      <c r="S475" s="3" t="str">
        <f t="shared" si="95"/>
        <v/>
      </c>
      <c r="T475" s="18"/>
    </row>
    <row r="476" spans="1:20" x14ac:dyDescent="0.25">
      <c r="A476">
        <f t="shared" si="85"/>
        <v>475</v>
      </c>
      <c r="B476" s="23" t="s">
        <v>17</v>
      </c>
      <c r="C476" s="23">
        <f t="shared" si="86"/>
        <v>69</v>
      </c>
      <c r="D476" s="23">
        <f t="shared" si="87"/>
        <v>266</v>
      </c>
      <c r="E476" s="34" t="str">
        <f t="shared" si="88"/>
        <v>69_266</v>
      </c>
      <c r="F476" s="23" t="s">
        <v>1699</v>
      </c>
      <c r="G476" s="24">
        <f>AVERAGEIF('1. TipoContratoUC'!$C$3:$C$3832,'2. UnidadCompradora'!F476,'1. TipoContratoUC'!$S$3:$S$3832)</f>
        <v>53.413948103515565</v>
      </c>
      <c r="H476" s="24">
        <f>SUMPRODUCT(('1. TipoContratoUC'!$C$3:$C$3832='2. UnidadCompradora'!F476)*'1. TipoContratoUC'!$N$3:$N$3832*'1. TipoContratoUC'!$S$3:$S$3832)</f>
        <v>55.83824322432671</v>
      </c>
      <c r="I476" s="24">
        <f>SUMPRODUCT(('1. TipoContratoUC'!$C$3:$C$3832='2. UnidadCompradora'!F476)*'1. TipoContratoUC'!$P$3:$P$3832*'1. TipoContratoUC'!$S$3:$S$3832)</f>
        <v>60.631987371540838</v>
      </c>
      <c r="J476" s="24" t="e">
        <f>AVERAGEIF('1. TipoContratoUC'!$C$3:$C$3832,'2. UnidadCompradora'!F476,'1. TipoContratoUC'!#REF!)</f>
        <v>#REF!</v>
      </c>
      <c r="K476" s="24">
        <f t="shared" si="89"/>
        <v>69.611545032501397</v>
      </c>
      <c r="L476" s="25">
        <f>SUMIF('1. TipoContratoUC'!$C$3:$C$3832,'2. UnidadCompradora'!F476,'1. TipoContratoUC'!$O$3:$O$3832)</f>
        <v>1007459860.1600001</v>
      </c>
      <c r="M476" s="28">
        <f t="shared" si="84"/>
        <v>2.3734710409639291E-3</v>
      </c>
      <c r="N476" s="29">
        <f t="shared" si="90"/>
        <v>4.4507578540795093E-4</v>
      </c>
      <c r="O476" s="24">
        <f t="shared" si="91"/>
        <v>0.49667537487484825</v>
      </c>
      <c r="P476" s="20">
        <f t="shared" si="92"/>
        <v>35.054110203688126</v>
      </c>
      <c r="Q476" s="3">
        <f t="shared" si="93"/>
        <v>37</v>
      </c>
      <c r="R476" s="3">
        <f t="shared" si="94"/>
        <v>1</v>
      </c>
      <c r="S476" s="3">
        <f t="shared" si="95"/>
        <v>37</v>
      </c>
      <c r="T476" s="18"/>
    </row>
    <row r="477" spans="1:20" x14ac:dyDescent="0.25">
      <c r="A477">
        <f t="shared" si="85"/>
        <v>476</v>
      </c>
      <c r="B477" s="23" t="s">
        <v>17</v>
      </c>
      <c r="C477" s="23">
        <f t="shared" si="86"/>
        <v>69</v>
      </c>
      <c r="D477" s="23">
        <f t="shared" si="87"/>
        <v>267</v>
      </c>
      <c r="E477" s="34" t="str">
        <f t="shared" si="88"/>
        <v>69_267</v>
      </c>
      <c r="F477" s="23" t="s">
        <v>1427</v>
      </c>
      <c r="G477" s="24">
        <f>AVERAGEIF('1. TipoContratoUC'!$C$3:$C$3832,'2. UnidadCompradora'!F477,'1. TipoContratoUC'!$S$3:$S$3832)</f>
        <v>35.533447121260302</v>
      </c>
      <c r="H477" s="24">
        <f>SUMPRODUCT(('1. TipoContratoUC'!$C$3:$C$3832='2. UnidadCompradora'!F477)*'1. TipoContratoUC'!$N$3:$N$3832*'1. TipoContratoUC'!$S$3:$S$3832)</f>
        <v>31.424641545410928</v>
      </c>
      <c r="I477" s="24">
        <f>SUMPRODUCT(('1. TipoContratoUC'!$C$3:$C$3832='2. UnidadCompradora'!F477)*'1. TipoContratoUC'!$P$3:$P$3832*'1. TipoContratoUC'!$S$3:$S$3832)</f>
        <v>36.403439030873585</v>
      </c>
      <c r="J477" s="24" t="e">
        <f>AVERAGEIF('1. TipoContratoUC'!$C$3:$C$3832,'2. UnidadCompradora'!F477,'1. TipoContratoUC'!#REF!)</f>
        <v>#REF!</v>
      </c>
      <c r="K477" s="24">
        <f t="shared" si="89"/>
        <v>36.110489040798598</v>
      </c>
      <c r="L477" s="25">
        <f>SUMIF('1. TipoContratoUC'!$C$3:$C$3832,'2. UnidadCompradora'!F477,'1. TipoContratoUC'!$O$3:$O$3832)</f>
        <v>79774328.251175597</v>
      </c>
      <c r="M477" s="28">
        <f t="shared" si="84"/>
        <v>1.8794005141450053E-4</v>
      </c>
      <c r="N477" s="29">
        <f t="shared" si="90"/>
        <v>3.5242716068255891E-5</v>
      </c>
      <c r="O477" s="24">
        <f t="shared" si="91"/>
        <v>3.9251842325162031E-2</v>
      </c>
      <c r="P477" s="20">
        <f t="shared" si="92"/>
        <v>18.074870441561881</v>
      </c>
      <c r="Q477" s="3">
        <f t="shared" si="93"/>
        <v>954</v>
      </c>
      <c r="R477" s="3">
        <f t="shared" si="94"/>
        <v>0</v>
      </c>
      <c r="S477" s="3" t="str">
        <f t="shared" si="95"/>
        <v/>
      </c>
      <c r="T477" s="18"/>
    </row>
    <row r="478" spans="1:20" x14ac:dyDescent="0.25">
      <c r="A478">
        <f t="shared" si="85"/>
        <v>477</v>
      </c>
      <c r="B478" s="23" t="s">
        <v>17</v>
      </c>
      <c r="C478" s="23">
        <f t="shared" si="86"/>
        <v>69</v>
      </c>
      <c r="D478" s="23">
        <f t="shared" si="87"/>
        <v>268</v>
      </c>
      <c r="E478" s="34" t="str">
        <f t="shared" si="88"/>
        <v>69_268</v>
      </c>
      <c r="F478" s="23" t="s">
        <v>1458</v>
      </c>
      <c r="G478" s="24">
        <f>AVERAGEIF('1. TipoContratoUC'!$C$3:$C$3832,'2. UnidadCompradora'!F478,'1. TipoContratoUC'!$S$3:$S$3832)</f>
        <v>32.034791911652299</v>
      </c>
      <c r="H478" s="24">
        <f>SUMPRODUCT(('1. TipoContratoUC'!$C$3:$C$3832='2. UnidadCompradora'!F478)*'1. TipoContratoUC'!$N$3:$N$3832*'1. TipoContratoUC'!$S$3:$S$3832)</f>
        <v>31.544674494898729</v>
      </c>
      <c r="I478" s="24">
        <f>SUMPRODUCT(('1. TipoContratoUC'!$C$3:$C$3832='2. UnidadCompradora'!F478)*'1. TipoContratoUC'!$P$3:$P$3832*'1. TipoContratoUC'!$S$3:$S$3832)</f>
        <v>32.167141740671617</v>
      </c>
      <c r="J478" s="24" t="e">
        <f>AVERAGEIF('1. TipoContratoUC'!$C$3:$C$3832,'2. UnidadCompradora'!F478,'1. TipoContratoUC'!#REF!)</f>
        <v>#REF!</v>
      </c>
      <c r="K478" s="24">
        <f t="shared" si="89"/>
        <v>30.252918429424263</v>
      </c>
      <c r="L478" s="25">
        <f>SUMIF('1. TipoContratoUC'!$C$3:$C$3832,'2. UnidadCompradora'!F478,'1. TipoContratoUC'!$O$3:$O$3832)</f>
        <v>67859361.523212492</v>
      </c>
      <c r="M478" s="28">
        <f t="shared" si="84"/>
        <v>1.5986962439185179E-4</v>
      </c>
      <c r="N478" s="29">
        <f t="shared" si="90"/>
        <v>2.9978920075713246E-5</v>
      </c>
      <c r="O478" s="24">
        <f t="shared" si="91"/>
        <v>3.3376806029508641E-2</v>
      </c>
      <c r="P478" s="20">
        <f t="shared" si="92"/>
        <v>15.143147617726886</v>
      </c>
      <c r="Q478" s="3">
        <f t="shared" si="93"/>
        <v>1180</v>
      </c>
      <c r="R478" s="3">
        <f t="shared" si="94"/>
        <v>0</v>
      </c>
      <c r="S478" s="3" t="str">
        <f t="shared" si="95"/>
        <v/>
      </c>
      <c r="T478" s="18"/>
    </row>
    <row r="479" spans="1:20" x14ac:dyDescent="0.25">
      <c r="A479">
        <f t="shared" si="85"/>
        <v>478</v>
      </c>
      <c r="B479" s="23" t="s">
        <v>17</v>
      </c>
      <c r="C479" s="23">
        <f t="shared" si="86"/>
        <v>69</v>
      </c>
      <c r="D479" s="23">
        <f t="shared" si="87"/>
        <v>269</v>
      </c>
      <c r="E479" s="34" t="str">
        <f t="shared" si="88"/>
        <v>69_269</v>
      </c>
      <c r="F479" s="23" t="s">
        <v>1689</v>
      </c>
      <c r="G479" s="24">
        <f>AVERAGEIF('1. TipoContratoUC'!$C$3:$C$3832,'2. UnidadCompradora'!F479,'1. TipoContratoUC'!$S$3:$S$3832)</f>
        <v>28.417868299798428</v>
      </c>
      <c r="H479" s="24">
        <f>SUMPRODUCT(('1. TipoContratoUC'!$C$3:$C$3832='2. UnidadCompradora'!F479)*'1. TipoContratoUC'!$N$3:$N$3832*'1. TipoContratoUC'!$S$3:$S$3832)</f>
        <v>23.606190777128276</v>
      </c>
      <c r="I479" s="24">
        <f>SUMPRODUCT(('1. TipoContratoUC'!$C$3:$C$3832='2. UnidadCompradora'!F479)*'1. TipoContratoUC'!$P$3:$P$3832*'1. TipoContratoUC'!$S$3:$S$3832)</f>
        <v>25.257088451979264</v>
      </c>
      <c r="J479" s="24" t="e">
        <f>AVERAGEIF('1. TipoContratoUC'!$C$3:$C$3832,'2. UnidadCompradora'!F479,'1. TipoContratoUC'!#REF!)</f>
        <v>#REF!</v>
      </c>
      <c r="K479" s="24">
        <f t="shared" si="89"/>
        <v>20.698318670693642</v>
      </c>
      <c r="L479" s="25">
        <f>SUMIF('1. TipoContratoUC'!$C$3:$C$3832,'2. UnidadCompradora'!F479,'1. TipoContratoUC'!$O$3:$O$3832)</f>
        <v>16072700.309999989</v>
      </c>
      <c r="M479" s="28">
        <f t="shared" si="84"/>
        <v>3.786561653167843E-5</v>
      </c>
      <c r="N479" s="29">
        <f t="shared" si="90"/>
        <v>7.1006002293369431E-6</v>
      </c>
      <c r="O479" s="24">
        <f t="shared" si="91"/>
        <v>7.8418195536932057E-3</v>
      </c>
      <c r="P479" s="20">
        <f t="shared" si="92"/>
        <v>10.353080245123667</v>
      </c>
      <c r="Q479" s="3">
        <f t="shared" si="93"/>
        <v>1420</v>
      </c>
      <c r="R479" s="3">
        <f t="shared" si="94"/>
        <v>0</v>
      </c>
      <c r="S479" s="3" t="str">
        <f t="shared" si="95"/>
        <v/>
      </c>
      <c r="T479" s="18"/>
    </row>
    <row r="480" spans="1:20" x14ac:dyDescent="0.25">
      <c r="A480">
        <f t="shared" si="85"/>
        <v>479</v>
      </c>
      <c r="B480" s="23" t="s">
        <v>17</v>
      </c>
      <c r="C480" s="23">
        <f t="shared" si="86"/>
        <v>69</v>
      </c>
      <c r="D480" s="23">
        <f t="shared" si="87"/>
        <v>270</v>
      </c>
      <c r="E480" s="34" t="str">
        <f t="shared" si="88"/>
        <v>69_270</v>
      </c>
      <c r="F480" s="23" t="s">
        <v>2021</v>
      </c>
      <c r="G480" s="24">
        <f>AVERAGEIF('1. TipoContratoUC'!$C$3:$C$3832,'2. UnidadCompradora'!F480,'1. TipoContratoUC'!$S$3:$S$3832)</f>
        <v>42.070726049259378</v>
      </c>
      <c r="H480" s="24">
        <f>SUMPRODUCT(('1. TipoContratoUC'!$C$3:$C$3832='2. UnidadCompradora'!F480)*'1. TipoContratoUC'!$N$3:$N$3832*'1. TipoContratoUC'!$S$3:$S$3832)</f>
        <v>41.542301575123282</v>
      </c>
      <c r="I480" s="24">
        <f>SUMPRODUCT(('1. TipoContratoUC'!$C$3:$C$3832='2. UnidadCompradora'!F480)*'1. TipoContratoUC'!$P$3:$P$3832*'1. TipoContratoUC'!$S$3:$S$3832)</f>
        <v>41.176189751412046</v>
      </c>
      <c r="J480" s="24" t="e">
        <f>AVERAGEIF('1. TipoContratoUC'!$C$3:$C$3832,'2. UnidadCompradora'!F480,'1. TipoContratoUC'!#REF!)</f>
        <v>#REF!</v>
      </c>
      <c r="K480" s="24">
        <f t="shared" si="89"/>
        <v>42.709819172964309</v>
      </c>
      <c r="L480" s="25">
        <f>SUMIF('1. TipoContratoUC'!$C$3:$C$3832,'2. UnidadCompradora'!F480,'1. TipoContratoUC'!$O$3:$O$3832)</f>
        <v>19431803.015000001</v>
      </c>
      <c r="M480" s="28">
        <f t="shared" si="84"/>
        <v>4.5779314445831491E-5</v>
      </c>
      <c r="N480" s="29">
        <f t="shared" si="90"/>
        <v>8.5845851837910247E-6</v>
      </c>
      <c r="O480" s="24">
        <f t="shared" si="91"/>
        <v>9.4981271845308995E-3</v>
      </c>
      <c r="P480" s="20">
        <f t="shared" si="92"/>
        <v>21.359658650074419</v>
      </c>
      <c r="Q480" s="3">
        <f t="shared" si="93"/>
        <v>667</v>
      </c>
      <c r="R480" s="3">
        <f t="shared" si="94"/>
        <v>0</v>
      </c>
      <c r="S480" s="3" t="str">
        <f t="shared" si="95"/>
        <v/>
      </c>
      <c r="T480" s="18"/>
    </row>
    <row r="481" spans="1:20" x14ac:dyDescent="0.25">
      <c r="A481">
        <f t="shared" si="85"/>
        <v>480</v>
      </c>
      <c r="B481" s="23" t="s">
        <v>17</v>
      </c>
      <c r="C481" s="23">
        <f t="shared" si="86"/>
        <v>69</v>
      </c>
      <c r="D481" s="23">
        <f t="shared" si="87"/>
        <v>271</v>
      </c>
      <c r="E481" s="34" t="str">
        <f t="shared" si="88"/>
        <v>69_271</v>
      </c>
      <c r="F481" s="23" t="s">
        <v>286</v>
      </c>
      <c r="G481" s="24">
        <f>AVERAGEIF('1. TipoContratoUC'!$C$3:$C$3832,'2. UnidadCompradora'!F481,'1. TipoContratoUC'!$S$3:$S$3832)</f>
        <v>34.166926988985395</v>
      </c>
      <c r="H481" s="24">
        <f>SUMPRODUCT(('1. TipoContratoUC'!$C$3:$C$3832='2. UnidadCompradora'!F481)*'1. TipoContratoUC'!$N$3:$N$3832*'1. TipoContratoUC'!$S$3:$S$3832)</f>
        <v>34.155753408435359</v>
      </c>
      <c r="I481" s="24">
        <f>SUMPRODUCT(('1. TipoContratoUC'!$C$3:$C$3832='2. UnidadCompradora'!F481)*'1. TipoContratoUC'!$P$3:$P$3832*'1. TipoContratoUC'!$S$3:$S$3832)</f>
        <v>34.020435814458011</v>
      </c>
      <c r="J481" s="24" t="e">
        <f>AVERAGEIF('1. TipoContratoUC'!$C$3:$C$3832,'2. UnidadCompradora'!F481,'1. TipoContratoUC'!#REF!)</f>
        <v>#REF!</v>
      </c>
      <c r="K481" s="24">
        <f t="shared" si="89"/>
        <v>32.81548667173189</v>
      </c>
      <c r="L481" s="25">
        <f>SUMIF('1. TipoContratoUC'!$C$3:$C$3832,'2. UnidadCompradora'!F481,'1. TipoContratoUC'!$O$3:$O$3832)</f>
        <v>12725263.82</v>
      </c>
      <c r="M481" s="28">
        <f t="shared" si="84"/>
        <v>2.9979403011251801E-5</v>
      </c>
      <c r="N481" s="29">
        <f t="shared" si="90"/>
        <v>5.6217691772954591E-6</v>
      </c>
      <c r="O481" s="24">
        <f t="shared" si="91"/>
        <v>6.1912643045551746E-3</v>
      </c>
      <c r="P481" s="20">
        <f t="shared" si="92"/>
        <v>16.410838968018222</v>
      </c>
      <c r="Q481" s="3">
        <f t="shared" si="93"/>
        <v>1091</v>
      </c>
      <c r="R481" s="3">
        <f t="shared" si="94"/>
        <v>0</v>
      </c>
      <c r="S481" s="3" t="str">
        <f t="shared" si="95"/>
        <v/>
      </c>
      <c r="T481" s="18"/>
    </row>
    <row r="482" spans="1:20" x14ac:dyDescent="0.25">
      <c r="A482">
        <f t="shared" si="85"/>
        <v>481</v>
      </c>
      <c r="B482" s="23" t="s">
        <v>17</v>
      </c>
      <c r="C482" s="23">
        <f t="shared" si="86"/>
        <v>69</v>
      </c>
      <c r="D482" s="23">
        <f t="shared" si="87"/>
        <v>272</v>
      </c>
      <c r="E482" s="34" t="str">
        <f t="shared" si="88"/>
        <v>69_272</v>
      </c>
      <c r="F482" s="23" t="s">
        <v>1383</v>
      </c>
      <c r="G482" s="24">
        <f>AVERAGEIF('1. TipoContratoUC'!$C$3:$C$3832,'2. UnidadCompradora'!F482,'1. TipoContratoUC'!$S$3:$S$3832)</f>
        <v>35.095498318771419</v>
      </c>
      <c r="H482" s="24">
        <f>SUMPRODUCT(('1. TipoContratoUC'!$C$3:$C$3832='2. UnidadCompradora'!F482)*'1. TipoContratoUC'!$N$3:$N$3832*'1. TipoContratoUC'!$S$3:$S$3832)</f>
        <v>38.36926186189929</v>
      </c>
      <c r="I482" s="24">
        <f>SUMPRODUCT(('1. TipoContratoUC'!$C$3:$C$3832='2. UnidadCompradora'!F482)*'1. TipoContratoUC'!$P$3:$P$3832*'1. TipoContratoUC'!$S$3:$S$3832)</f>
        <v>36.454345552944872</v>
      </c>
      <c r="J482" s="24" t="e">
        <f>AVERAGEIF('1. TipoContratoUC'!$C$3:$C$3832,'2. UnidadCompradora'!F482,'1. TipoContratoUC'!#REF!)</f>
        <v>#REF!</v>
      </c>
      <c r="K482" s="24">
        <f t="shared" si="89"/>
        <v>36.180877997754415</v>
      </c>
      <c r="L482" s="25">
        <f>SUMIF('1. TipoContratoUC'!$C$3:$C$3832,'2. UnidadCompradora'!F482,'1. TipoContratoUC'!$O$3:$O$3832)</f>
        <v>122857783.08500001</v>
      </c>
      <c r="M482" s="28">
        <f t="shared" si="84"/>
        <v>2.8944020684155606E-4</v>
      </c>
      <c r="N482" s="29">
        <f t="shared" si="90"/>
        <v>5.4276131945695445E-5</v>
      </c>
      <c r="O482" s="24">
        <f t="shared" si="91"/>
        <v>6.0495448511390347E-2</v>
      </c>
      <c r="P482" s="20">
        <f t="shared" si="92"/>
        <v>18.120686723132902</v>
      </c>
      <c r="Q482" s="3">
        <f t="shared" si="93"/>
        <v>949</v>
      </c>
      <c r="R482" s="3">
        <f t="shared" si="94"/>
        <v>0</v>
      </c>
      <c r="S482" s="3" t="str">
        <f t="shared" si="95"/>
        <v/>
      </c>
      <c r="T482" s="18"/>
    </row>
    <row r="483" spans="1:20" x14ac:dyDescent="0.25">
      <c r="A483">
        <f t="shared" si="85"/>
        <v>482</v>
      </c>
      <c r="B483" s="23" t="s">
        <v>17</v>
      </c>
      <c r="C483" s="23">
        <f t="shared" si="86"/>
        <v>69</v>
      </c>
      <c r="D483" s="23">
        <f t="shared" si="87"/>
        <v>273</v>
      </c>
      <c r="E483" s="34" t="str">
        <f t="shared" si="88"/>
        <v>69_273</v>
      </c>
      <c r="F483" s="23" t="s">
        <v>2023</v>
      </c>
      <c r="G483" s="24">
        <f>AVERAGEIF('1. TipoContratoUC'!$C$3:$C$3832,'2. UnidadCompradora'!F483,'1. TipoContratoUC'!$S$3:$S$3832)</f>
        <v>35.997461446778267</v>
      </c>
      <c r="H483" s="24">
        <f>SUMPRODUCT(('1. TipoContratoUC'!$C$3:$C$3832='2. UnidadCompradora'!F483)*'1. TipoContratoUC'!$N$3:$N$3832*'1. TipoContratoUC'!$S$3:$S$3832)</f>
        <v>35.85732323229189</v>
      </c>
      <c r="I483" s="24">
        <f>SUMPRODUCT(('1. TipoContratoUC'!$C$3:$C$3832='2. UnidadCompradora'!F483)*'1. TipoContratoUC'!$P$3:$P$3832*'1. TipoContratoUC'!$S$3:$S$3832)</f>
        <v>35.498534300133798</v>
      </c>
      <c r="J483" s="24" t="e">
        <f>AVERAGEIF('1. TipoContratoUC'!$C$3:$C$3832,'2. UnidadCompradora'!F483,'1. TipoContratoUC'!#REF!)</f>
        <v>#REF!</v>
      </c>
      <c r="K483" s="24">
        <f t="shared" si="89"/>
        <v>34.859268223710416</v>
      </c>
      <c r="L483" s="25">
        <f>SUMIF('1. TipoContratoUC'!$C$3:$C$3832,'2. UnidadCompradora'!F483,'1. TipoContratoUC'!$O$3:$O$3832)</f>
        <v>12035779.618304219</v>
      </c>
      <c r="M483" s="28">
        <f t="shared" si="84"/>
        <v>2.8355049674070533E-5</v>
      </c>
      <c r="N483" s="29">
        <f t="shared" si="90"/>
        <v>5.3171687314301638E-6</v>
      </c>
      <c r="O483" s="24">
        <f t="shared" si="91"/>
        <v>5.8512931738984959E-3</v>
      </c>
      <c r="P483" s="20">
        <f t="shared" si="92"/>
        <v>17.432559758442157</v>
      </c>
      <c r="Q483" s="3">
        <f t="shared" si="93"/>
        <v>1013</v>
      </c>
      <c r="R483" s="3">
        <f t="shared" si="94"/>
        <v>0</v>
      </c>
      <c r="S483" s="3" t="str">
        <f t="shared" si="95"/>
        <v/>
      </c>
      <c r="T483" s="18"/>
    </row>
    <row r="484" spans="1:20" x14ac:dyDescent="0.25">
      <c r="A484">
        <f t="shared" si="85"/>
        <v>483</v>
      </c>
      <c r="B484" s="23" t="s">
        <v>17</v>
      </c>
      <c r="C484" s="23">
        <f t="shared" si="86"/>
        <v>69</v>
      </c>
      <c r="D484" s="23">
        <f t="shared" si="87"/>
        <v>274</v>
      </c>
      <c r="E484" s="34" t="str">
        <f t="shared" si="88"/>
        <v>69_274</v>
      </c>
      <c r="F484" s="23" t="s">
        <v>1871</v>
      </c>
      <c r="G484" s="24">
        <f>AVERAGEIF('1. TipoContratoUC'!$C$3:$C$3832,'2. UnidadCompradora'!F484,'1. TipoContratoUC'!$S$3:$S$3832)</f>
        <v>31.042066199037873</v>
      </c>
      <c r="H484" s="24">
        <f>SUMPRODUCT(('1. TipoContratoUC'!$C$3:$C$3832='2. UnidadCompradora'!F484)*'1. TipoContratoUC'!$N$3:$N$3832*'1. TipoContratoUC'!$S$3:$S$3832)</f>
        <v>34.815333992725328</v>
      </c>
      <c r="I484" s="24">
        <f>SUMPRODUCT(('1. TipoContratoUC'!$C$3:$C$3832='2. UnidadCompradora'!F484)*'1. TipoContratoUC'!$P$3:$P$3832*'1. TipoContratoUC'!$S$3:$S$3832)</f>
        <v>36.423414797720326</v>
      </c>
      <c r="J484" s="24" t="e">
        <f>AVERAGEIF('1. TipoContratoUC'!$C$3:$C$3832,'2. UnidadCompradora'!F484,'1. TipoContratoUC'!#REF!)</f>
        <v>#REF!</v>
      </c>
      <c r="K484" s="24">
        <f t="shared" si="89"/>
        <v>36.138109733305654</v>
      </c>
      <c r="L484" s="25">
        <f>SUMIF('1. TipoContratoUC'!$C$3:$C$3832,'2. UnidadCompradora'!F484,'1. TipoContratoUC'!$O$3:$O$3832)</f>
        <v>218353016.91899902</v>
      </c>
      <c r="M484" s="28">
        <f t="shared" si="84"/>
        <v>5.144170828622832E-4</v>
      </c>
      <c r="N484" s="29">
        <f t="shared" si="90"/>
        <v>9.6464032309917372E-5</v>
      </c>
      <c r="O484" s="24">
        <f t="shared" si="91"/>
        <v>0.10758227448799651</v>
      </c>
      <c r="P484" s="20">
        <f t="shared" si="92"/>
        <v>18.122846003896825</v>
      </c>
      <c r="Q484" s="3">
        <f t="shared" si="93"/>
        <v>948</v>
      </c>
      <c r="R484" s="3">
        <f t="shared" si="94"/>
        <v>0</v>
      </c>
      <c r="S484" s="3" t="str">
        <f t="shared" si="95"/>
        <v/>
      </c>
      <c r="T484" s="18"/>
    </row>
    <row r="485" spans="1:20" x14ac:dyDescent="0.25">
      <c r="A485">
        <f t="shared" si="85"/>
        <v>484</v>
      </c>
      <c r="B485" s="23" t="s">
        <v>17</v>
      </c>
      <c r="C485" s="23">
        <f t="shared" si="86"/>
        <v>69</v>
      </c>
      <c r="D485" s="23">
        <f t="shared" si="87"/>
        <v>275</v>
      </c>
      <c r="E485" s="34" t="str">
        <f t="shared" si="88"/>
        <v>69_275</v>
      </c>
      <c r="F485" s="23" t="s">
        <v>2279</v>
      </c>
      <c r="G485" s="24">
        <f>AVERAGEIF('1. TipoContratoUC'!$C$3:$C$3832,'2. UnidadCompradora'!F485,'1. TipoContratoUC'!$S$3:$S$3832)</f>
        <v>27.340244394791696</v>
      </c>
      <c r="H485" s="24">
        <f>SUMPRODUCT(('1. TipoContratoUC'!$C$3:$C$3832='2. UnidadCompradora'!F485)*'1. TipoContratoUC'!$N$3:$N$3832*'1. TipoContratoUC'!$S$3:$S$3832)</f>
        <v>26.692281473289423</v>
      </c>
      <c r="I485" s="24">
        <f>SUMPRODUCT(('1. TipoContratoUC'!$C$3:$C$3832='2. UnidadCompradora'!F485)*'1. TipoContratoUC'!$P$3:$P$3832*'1. TipoContratoUC'!$S$3:$S$3832)</f>
        <v>26.40524613177579</v>
      </c>
      <c r="J485" s="24" t="e">
        <f>AVERAGEIF('1. TipoContratoUC'!$C$3:$C$3832,'2. UnidadCompradora'!F485,'1. TipoContratoUC'!#REF!)</f>
        <v>#REF!</v>
      </c>
      <c r="K485" s="24">
        <f t="shared" si="89"/>
        <v>22.285887772124489</v>
      </c>
      <c r="L485" s="25">
        <f>SUMIF('1. TipoContratoUC'!$C$3:$C$3832,'2. UnidadCompradora'!F485,'1. TipoContratoUC'!$O$3:$O$3832)</f>
        <v>14700256.280000001</v>
      </c>
      <c r="M485" s="28">
        <f t="shared" si="84"/>
        <v>3.4632280604993007E-5</v>
      </c>
      <c r="N485" s="29">
        <f t="shared" si="90"/>
        <v>6.4942816763737641E-6</v>
      </c>
      <c r="O485" s="24">
        <f t="shared" si="91"/>
        <v>7.1650943328766519E-3</v>
      </c>
      <c r="P485" s="20">
        <f t="shared" si="92"/>
        <v>11.146526433228683</v>
      </c>
      <c r="Q485" s="3">
        <f t="shared" si="93"/>
        <v>1386</v>
      </c>
      <c r="R485" s="3">
        <f t="shared" si="94"/>
        <v>0</v>
      </c>
      <c r="S485" s="3" t="str">
        <f t="shared" si="95"/>
        <v/>
      </c>
      <c r="T485" s="18"/>
    </row>
    <row r="486" spans="1:20" x14ac:dyDescent="0.25">
      <c r="A486">
        <f t="shared" si="85"/>
        <v>485</v>
      </c>
      <c r="B486" s="23" t="s">
        <v>17</v>
      </c>
      <c r="C486" s="23">
        <f t="shared" si="86"/>
        <v>69</v>
      </c>
      <c r="D486" s="23">
        <f t="shared" si="87"/>
        <v>276</v>
      </c>
      <c r="E486" s="34" t="str">
        <f t="shared" si="88"/>
        <v>69_276</v>
      </c>
      <c r="F486" s="23" t="s">
        <v>1254</v>
      </c>
      <c r="G486" s="24">
        <f>AVERAGEIF('1. TipoContratoUC'!$C$3:$C$3832,'2. UnidadCompradora'!F486,'1. TipoContratoUC'!$S$3:$S$3832)</f>
        <v>41.082589469770816</v>
      </c>
      <c r="H486" s="24">
        <f>SUMPRODUCT(('1. TipoContratoUC'!$C$3:$C$3832='2. UnidadCompradora'!F486)*'1. TipoContratoUC'!$N$3:$N$3832*'1. TipoContratoUC'!$S$3:$S$3832)</f>
        <v>40.150400714766967</v>
      </c>
      <c r="I486" s="24">
        <f>SUMPRODUCT(('1. TipoContratoUC'!$C$3:$C$3832='2. UnidadCompradora'!F486)*'1. TipoContratoUC'!$P$3:$P$3832*'1. TipoContratoUC'!$S$3:$S$3832)</f>
        <v>40.877677225203456</v>
      </c>
      <c r="J486" s="24" t="e">
        <f>AVERAGEIF('1. TipoContratoUC'!$C$3:$C$3832,'2. UnidadCompradora'!F486,'1. TipoContratoUC'!#REF!)</f>
        <v>#REF!</v>
      </c>
      <c r="K486" s="24">
        <f t="shared" si="89"/>
        <v>42.29706291889056</v>
      </c>
      <c r="L486" s="25">
        <f>SUMIF('1. TipoContratoUC'!$C$3:$C$3832,'2. UnidadCompradora'!F486,'1. TipoContratoUC'!$O$3:$O$3832)</f>
        <v>180473554.51524347</v>
      </c>
      <c r="M486" s="28">
        <f t="shared" si="84"/>
        <v>4.2517699438042819E-4</v>
      </c>
      <c r="N486" s="29">
        <f t="shared" si="90"/>
        <v>7.9729637078026992E-5</v>
      </c>
      <c r="O486" s="24">
        <f t="shared" si="91"/>
        <v>8.8904654855235202E-2</v>
      </c>
      <c r="P486" s="20">
        <f t="shared" si="92"/>
        <v>21.192983786872897</v>
      </c>
      <c r="Q486" s="3">
        <f t="shared" si="93"/>
        <v>680</v>
      </c>
      <c r="R486" s="3">
        <f t="shared" si="94"/>
        <v>0</v>
      </c>
      <c r="S486" s="3" t="str">
        <f t="shared" si="95"/>
        <v/>
      </c>
      <c r="T486" s="18"/>
    </row>
    <row r="487" spans="1:20" x14ac:dyDescent="0.25">
      <c r="A487">
        <f t="shared" si="85"/>
        <v>486</v>
      </c>
      <c r="B487" s="23" t="s">
        <v>17</v>
      </c>
      <c r="C487" s="23">
        <f t="shared" si="86"/>
        <v>69</v>
      </c>
      <c r="D487" s="23">
        <f t="shared" si="87"/>
        <v>277</v>
      </c>
      <c r="E487" s="34" t="str">
        <f t="shared" si="88"/>
        <v>69_277</v>
      </c>
      <c r="F487" s="23" t="s">
        <v>181</v>
      </c>
      <c r="G487" s="24">
        <f>AVERAGEIF('1. TipoContratoUC'!$C$3:$C$3832,'2. UnidadCompradora'!F487,'1. TipoContratoUC'!$S$3:$S$3832)</f>
        <v>29.519733847677077</v>
      </c>
      <c r="H487" s="24">
        <f>SUMPRODUCT(('1. TipoContratoUC'!$C$3:$C$3832='2. UnidadCompradora'!F487)*'1. TipoContratoUC'!$N$3:$N$3832*'1. TipoContratoUC'!$S$3:$S$3832)</f>
        <v>28.309954819092269</v>
      </c>
      <c r="I487" s="24">
        <f>SUMPRODUCT(('1. TipoContratoUC'!$C$3:$C$3832='2. UnidadCompradora'!F487)*'1. TipoContratoUC'!$P$3:$P$3832*'1. TipoContratoUC'!$S$3:$S$3832)</f>
        <v>28.212767734334154</v>
      </c>
      <c r="J487" s="24" t="e">
        <f>AVERAGEIF('1. TipoContratoUC'!$C$3:$C$3832,'2. UnidadCompradora'!F487,'1. TipoContratoUC'!#REF!)</f>
        <v>#REF!</v>
      </c>
      <c r="K487" s="24">
        <f t="shared" si="89"/>
        <v>24.785165960899892</v>
      </c>
      <c r="L487" s="25">
        <f>SUMIF('1. TipoContratoUC'!$C$3:$C$3832,'2. UnidadCompradora'!F487,'1. TipoContratoUC'!$O$3:$O$3832)</f>
        <v>12451811</v>
      </c>
      <c r="M487" s="28">
        <f t="shared" si="84"/>
        <v>2.9335176501585353E-5</v>
      </c>
      <c r="N487" s="29">
        <f t="shared" si="90"/>
        <v>5.5009631447710563E-6</v>
      </c>
      <c r="O487" s="24">
        <f t="shared" si="91"/>
        <v>6.0564300847601336E-3</v>
      </c>
      <c r="P487" s="20">
        <f t="shared" si="92"/>
        <v>12.395611195492327</v>
      </c>
      <c r="Q487" s="3">
        <f t="shared" si="93"/>
        <v>1333</v>
      </c>
      <c r="R487" s="3">
        <f t="shared" si="94"/>
        <v>0</v>
      </c>
      <c r="S487" s="3" t="str">
        <f t="shared" si="95"/>
        <v/>
      </c>
      <c r="T487" s="18"/>
    </row>
    <row r="488" spans="1:20" x14ac:dyDescent="0.25">
      <c r="A488">
        <f t="shared" si="85"/>
        <v>487</v>
      </c>
      <c r="B488" s="23" t="s">
        <v>17</v>
      </c>
      <c r="C488" s="23">
        <f t="shared" si="86"/>
        <v>69</v>
      </c>
      <c r="D488" s="23">
        <f t="shared" si="87"/>
        <v>278</v>
      </c>
      <c r="E488" s="34" t="str">
        <f t="shared" si="88"/>
        <v>69_278</v>
      </c>
      <c r="F488" s="23" t="s">
        <v>899</v>
      </c>
      <c r="G488" s="24">
        <f>AVERAGEIF('1. TipoContratoUC'!$C$3:$C$3832,'2. UnidadCompradora'!F488,'1. TipoContratoUC'!$S$3:$S$3832)</f>
        <v>24.426206701127938</v>
      </c>
      <c r="H488" s="24">
        <f>SUMPRODUCT(('1. TipoContratoUC'!$C$3:$C$3832='2. UnidadCompradora'!F488)*'1. TipoContratoUC'!$N$3:$N$3832*'1. TipoContratoUC'!$S$3:$S$3832)</f>
        <v>20.77418278513835</v>
      </c>
      <c r="I488" s="24">
        <f>SUMPRODUCT(('1. TipoContratoUC'!$C$3:$C$3832='2. UnidadCompradora'!F488)*'1. TipoContratoUC'!$P$3:$P$3832*'1. TipoContratoUC'!$S$3:$S$3832)</f>
        <v>25.348688212983465</v>
      </c>
      <c r="J488" s="24" t="e">
        <f>AVERAGEIF('1. TipoContratoUC'!$C$3:$C$3832,'2. UnidadCompradora'!F488,'1. TipoContratoUC'!#REF!)</f>
        <v>#REF!</v>
      </c>
      <c r="K488" s="24">
        <f t="shared" si="89"/>
        <v>20.824974575912591</v>
      </c>
      <c r="L488" s="25">
        <f>SUMIF('1. TipoContratoUC'!$C$3:$C$3832,'2. UnidadCompradora'!F488,'1. TipoContratoUC'!$O$3:$O$3832)</f>
        <v>13131163.054798309</v>
      </c>
      <c r="M488" s="28">
        <f t="shared" si="84"/>
        <v>3.0935659550534868E-5</v>
      </c>
      <c r="N488" s="29">
        <f t="shared" si="90"/>
        <v>5.801087409086503E-6</v>
      </c>
      <c r="O488" s="24">
        <f t="shared" si="91"/>
        <v>6.3914052525967189E-3</v>
      </c>
      <c r="P488" s="20">
        <f t="shared" si="92"/>
        <v>10.415682990582594</v>
      </c>
      <c r="Q488" s="3">
        <f t="shared" si="93"/>
        <v>1419</v>
      </c>
      <c r="R488" s="3">
        <f t="shared" si="94"/>
        <v>0</v>
      </c>
      <c r="S488" s="3" t="str">
        <f t="shared" si="95"/>
        <v/>
      </c>
      <c r="T488" s="18"/>
    </row>
    <row r="489" spans="1:20" x14ac:dyDescent="0.25">
      <c r="A489">
        <f t="shared" si="85"/>
        <v>488</v>
      </c>
      <c r="B489" s="23" t="s">
        <v>17</v>
      </c>
      <c r="C489" s="23">
        <f t="shared" si="86"/>
        <v>69</v>
      </c>
      <c r="D489" s="23">
        <f t="shared" si="87"/>
        <v>279</v>
      </c>
      <c r="E489" s="34" t="str">
        <f t="shared" si="88"/>
        <v>69_279</v>
      </c>
      <c r="F489" s="23" t="s">
        <v>3051</v>
      </c>
      <c r="G489" s="24">
        <f>AVERAGEIF('1. TipoContratoUC'!$C$3:$C$3832,'2. UnidadCompradora'!F489,'1. TipoContratoUC'!$S$3:$S$3832)</f>
        <v>53.658962269976534</v>
      </c>
      <c r="H489" s="24">
        <f>SUMPRODUCT(('1. TipoContratoUC'!$C$3:$C$3832='2. UnidadCompradora'!F489)*'1. TipoContratoUC'!$N$3:$N$3832*'1. TipoContratoUC'!$S$3:$S$3832)</f>
        <v>53.658962269976534</v>
      </c>
      <c r="I489" s="24">
        <f>SUMPRODUCT(('1. TipoContratoUC'!$C$3:$C$3832='2. UnidadCompradora'!F489)*'1. TipoContratoUC'!$P$3:$P$3832*'1. TipoContratoUC'!$S$3:$S$3832)</f>
        <v>53.658962269976534</v>
      </c>
      <c r="J489" s="24" t="e">
        <f>AVERAGEIF('1. TipoContratoUC'!$C$3:$C$3832,'2. UnidadCompradora'!F489,'1. TipoContratoUC'!#REF!)</f>
        <v>#REF!</v>
      </c>
      <c r="K489" s="24">
        <f t="shared" si="89"/>
        <v>59.969873518614023</v>
      </c>
      <c r="L489" s="25">
        <f>SUMIF('1. TipoContratoUC'!$C$3:$C$3832,'2. UnidadCompradora'!F489,'1. TipoContratoUC'!$O$3:$O$3832)</f>
        <v>7850483.5999999996</v>
      </c>
      <c r="M489" s="28">
        <f t="shared" si="84"/>
        <v>1.8494925921121127E-5</v>
      </c>
      <c r="N489" s="29">
        <f t="shared" si="90"/>
        <v>3.4681879569349071E-6</v>
      </c>
      <c r="O489" s="24">
        <f t="shared" si="91"/>
        <v>3.7876058320040549E-3</v>
      </c>
      <c r="P489" s="20">
        <f t="shared" si="92"/>
        <v>29.986830562223012</v>
      </c>
      <c r="Q489" s="3">
        <f t="shared" si="93"/>
        <v>153</v>
      </c>
      <c r="R489" s="3">
        <f t="shared" si="94"/>
        <v>1</v>
      </c>
      <c r="S489" s="3">
        <f t="shared" si="95"/>
        <v>153</v>
      </c>
      <c r="T489" s="18"/>
    </row>
    <row r="490" spans="1:20" x14ac:dyDescent="0.25">
      <c r="A490">
        <f t="shared" si="85"/>
        <v>489</v>
      </c>
      <c r="B490" s="23" t="s">
        <v>17</v>
      </c>
      <c r="C490" s="23">
        <f t="shared" si="86"/>
        <v>69</v>
      </c>
      <c r="D490" s="23">
        <f t="shared" si="87"/>
        <v>280</v>
      </c>
      <c r="E490" s="34" t="str">
        <f t="shared" si="88"/>
        <v>69_280</v>
      </c>
      <c r="F490" s="23" t="s">
        <v>1425</v>
      </c>
      <c r="G490" s="24">
        <f>AVERAGEIF('1. TipoContratoUC'!$C$3:$C$3832,'2. UnidadCompradora'!F490,'1. TipoContratoUC'!$S$3:$S$3832)</f>
        <v>48.141798320623558</v>
      </c>
      <c r="H490" s="24">
        <f>SUMPRODUCT(('1. TipoContratoUC'!$C$3:$C$3832='2. UnidadCompradora'!F490)*'1. TipoContratoUC'!$N$3:$N$3832*'1. TipoContratoUC'!$S$3:$S$3832)</f>
        <v>46.899643761794493</v>
      </c>
      <c r="I490" s="24">
        <f>SUMPRODUCT(('1. TipoContratoUC'!$C$3:$C$3832='2. UnidadCompradora'!F490)*'1. TipoContratoUC'!$P$3:$P$3832*'1. TipoContratoUC'!$S$3:$S$3832)</f>
        <v>46.177703621876788</v>
      </c>
      <c r="J490" s="24" t="e">
        <f>AVERAGEIF('1. TipoContratoUC'!$C$3:$C$3832,'2. UnidadCompradora'!F490,'1. TipoContratoUC'!#REF!)</f>
        <v>#REF!</v>
      </c>
      <c r="K490" s="24">
        <f t="shared" si="89"/>
        <v>49.625462399367493</v>
      </c>
      <c r="L490" s="25">
        <f>SUMIF('1. TipoContratoUC'!$C$3:$C$3832,'2. UnidadCompradora'!F490,'1. TipoContratoUC'!$O$3:$O$3832)</f>
        <v>62026686.988999896</v>
      </c>
      <c r="M490" s="28">
        <f t="shared" si="84"/>
        <v>1.4612844755119555E-4</v>
      </c>
      <c r="N490" s="29">
        <f t="shared" si="90"/>
        <v>2.7402160145117754E-5</v>
      </c>
      <c r="O490" s="24">
        <f t="shared" si="91"/>
        <v>3.0500828666616731E-2</v>
      </c>
      <c r="P490" s="20">
        <f t="shared" si="92"/>
        <v>24.827981614017055</v>
      </c>
      <c r="Q490" s="3">
        <f t="shared" si="93"/>
        <v>421</v>
      </c>
      <c r="R490" s="3">
        <f t="shared" si="94"/>
        <v>1</v>
      </c>
      <c r="S490" s="3">
        <f t="shared" si="95"/>
        <v>421</v>
      </c>
      <c r="T490" s="18"/>
    </row>
    <row r="491" spans="1:20" x14ac:dyDescent="0.25">
      <c r="A491">
        <f t="shared" si="85"/>
        <v>490</v>
      </c>
      <c r="B491" s="23" t="s">
        <v>17</v>
      </c>
      <c r="C491" s="23">
        <f t="shared" si="86"/>
        <v>69</v>
      </c>
      <c r="D491" s="23">
        <f t="shared" si="87"/>
        <v>281</v>
      </c>
      <c r="E491" s="34" t="str">
        <f t="shared" si="88"/>
        <v>69_281</v>
      </c>
      <c r="F491" s="23" t="s">
        <v>854</v>
      </c>
      <c r="G491" s="24">
        <f>AVERAGEIF('1. TipoContratoUC'!$C$3:$C$3832,'2. UnidadCompradora'!F491,'1. TipoContratoUC'!$S$3:$S$3832)</f>
        <v>30.776302415027043</v>
      </c>
      <c r="H491" s="24">
        <f>SUMPRODUCT(('1. TipoContratoUC'!$C$3:$C$3832='2. UnidadCompradora'!F491)*'1. TipoContratoUC'!$N$3:$N$3832*'1. TipoContratoUC'!$S$3:$S$3832)</f>
        <v>27.468377254214246</v>
      </c>
      <c r="I491" s="24">
        <f>SUMPRODUCT(('1. TipoContratoUC'!$C$3:$C$3832='2. UnidadCompradora'!F491)*'1. TipoContratoUC'!$P$3:$P$3832*'1. TipoContratoUC'!$S$3:$S$3832)</f>
        <v>35.487074594631679</v>
      </c>
      <c r="J491" s="24" t="e">
        <f>AVERAGEIF('1. TipoContratoUC'!$C$3:$C$3832,'2. UnidadCompradora'!F491,'1. TipoContratoUC'!#REF!)</f>
        <v>#REF!</v>
      </c>
      <c r="K491" s="24">
        <f t="shared" si="89"/>
        <v>34.84342277435551</v>
      </c>
      <c r="L491" s="25">
        <f>SUMIF('1. TipoContratoUC'!$C$3:$C$3832,'2. UnidadCompradora'!F491,'1. TipoContratoUC'!$O$3:$O$3832)</f>
        <v>11641680.28195584</v>
      </c>
      <c r="M491" s="28">
        <f t="shared" si="84"/>
        <v>2.7426592472870052E-5</v>
      </c>
      <c r="N491" s="29">
        <f t="shared" si="90"/>
        <v>5.1430634607485611E-6</v>
      </c>
      <c r="O491" s="24">
        <f t="shared" si="91"/>
        <v>5.6569705242425997E-3</v>
      </c>
      <c r="P491" s="20">
        <f t="shared" si="92"/>
        <v>17.424539872439876</v>
      </c>
      <c r="Q491" s="3">
        <f t="shared" si="93"/>
        <v>1014</v>
      </c>
      <c r="R491" s="3">
        <f t="shared" si="94"/>
        <v>0</v>
      </c>
      <c r="S491" s="3" t="str">
        <f t="shared" si="95"/>
        <v/>
      </c>
      <c r="T491" s="18"/>
    </row>
    <row r="492" spans="1:20" x14ac:dyDescent="0.25">
      <c r="A492">
        <f t="shared" si="85"/>
        <v>491</v>
      </c>
      <c r="B492" s="23" t="s">
        <v>17</v>
      </c>
      <c r="C492" s="23">
        <f t="shared" si="86"/>
        <v>69</v>
      </c>
      <c r="D492" s="23">
        <f t="shared" si="87"/>
        <v>282</v>
      </c>
      <c r="E492" s="34" t="str">
        <f t="shared" si="88"/>
        <v>69_282</v>
      </c>
      <c r="F492" s="23" t="s">
        <v>857</v>
      </c>
      <c r="G492" s="24">
        <f>AVERAGEIF('1. TipoContratoUC'!$C$3:$C$3832,'2. UnidadCompradora'!F492,'1. TipoContratoUC'!$S$3:$S$3832)</f>
        <v>33.942965082029779</v>
      </c>
      <c r="H492" s="24">
        <f>SUMPRODUCT(('1. TipoContratoUC'!$C$3:$C$3832='2. UnidadCompradora'!F492)*'1. TipoContratoUC'!$N$3:$N$3832*'1. TipoContratoUC'!$S$3:$S$3832)</f>
        <v>32.710607196889505</v>
      </c>
      <c r="I492" s="24">
        <f>SUMPRODUCT(('1. TipoContratoUC'!$C$3:$C$3832='2. UnidadCompradora'!F492)*'1. TipoContratoUC'!$P$3:$P$3832*'1. TipoContratoUC'!$S$3:$S$3832)</f>
        <v>34.315709722450073</v>
      </c>
      <c r="J492" s="24" t="e">
        <f>AVERAGEIF('1. TipoContratoUC'!$C$3:$C$3832,'2. UnidadCompradora'!F492,'1. TipoContratoUC'!#REF!)</f>
        <v>#REF!</v>
      </c>
      <c r="K492" s="24">
        <f t="shared" si="89"/>
        <v>33.223764856022747</v>
      </c>
      <c r="L492" s="25">
        <f>SUMIF('1. TipoContratoUC'!$C$3:$C$3832,'2. UnidadCompradora'!F492,'1. TipoContratoUC'!$O$3:$O$3832)</f>
        <v>50188795.689999901</v>
      </c>
      <c r="M492" s="28">
        <f t="shared" si="84"/>
        <v>1.1823960225288944E-4</v>
      </c>
      <c r="N492" s="29">
        <f t="shared" si="90"/>
        <v>2.217241454846479E-5</v>
      </c>
      <c r="O492" s="24">
        <f t="shared" si="91"/>
        <v>2.4663796752595283E-2</v>
      </c>
      <c r="P492" s="20">
        <f t="shared" si="92"/>
        <v>16.624214326387673</v>
      </c>
      <c r="Q492" s="3">
        <f t="shared" si="93"/>
        <v>1078</v>
      </c>
      <c r="R492" s="3">
        <f t="shared" si="94"/>
        <v>0</v>
      </c>
      <c r="S492" s="3" t="str">
        <f t="shared" si="95"/>
        <v/>
      </c>
      <c r="T492" s="18"/>
    </row>
    <row r="493" spans="1:20" x14ac:dyDescent="0.25">
      <c r="A493">
        <f t="shared" si="85"/>
        <v>492</v>
      </c>
      <c r="B493" s="23" t="s">
        <v>17</v>
      </c>
      <c r="C493" s="23">
        <f t="shared" si="86"/>
        <v>69</v>
      </c>
      <c r="D493" s="23">
        <f t="shared" si="87"/>
        <v>283</v>
      </c>
      <c r="E493" s="34" t="str">
        <f t="shared" si="88"/>
        <v>69_283</v>
      </c>
      <c r="F493" s="23" t="s">
        <v>1360</v>
      </c>
      <c r="G493" s="24">
        <f>AVERAGEIF('1. TipoContratoUC'!$C$3:$C$3832,'2. UnidadCompradora'!F493,'1. TipoContratoUC'!$S$3:$S$3832)</f>
        <v>28.646239392875476</v>
      </c>
      <c r="H493" s="24">
        <f>SUMPRODUCT(('1. TipoContratoUC'!$C$3:$C$3832='2. UnidadCompradora'!F493)*'1. TipoContratoUC'!$N$3:$N$3832*'1. TipoContratoUC'!$S$3:$S$3832)</f>
        <v>28.873113215439858</v>
      </c>
      <c r="I493" s="24">
        <f>SUMPRODUCT(('1. TipoContratoUC'!$C$3:$C$3832='2. UnidadCompradora'!F493)*'1. TipoContratoUC'!$P$3:$P$3832*'1. TipoContratoUC'!$S$3:$S$3832)</f>
        <v>26.413709713418683</v>
      </c>
      <c r="J493" s="24" t="e">
        <f>AVERAGEIF('1. TipoContratoUC'!$C$3:$C$3832,'2. UnidadCompradora'!F493,'1. TipoContratoUC'!#REF!)</f>
        <v>#REF!</v>
      </c>
      <c r="K493" s="24">
        <f t="shared" si="89"/>
        <v>22.297590451068441</v>
      </c>
      <c r="L493" s="25">
        <f>SUMIF('1. TipoContratoUC'!$C$3:$C$3832,'2. UnidadCompradora'!F493,'1. TipoContratoUC'!$O$3:$O$3832)</f>
        <v>65659978.569000006</v>
      </c>
      <c r="M493" s="28">
        <f t="shared" si="84"/>
        <v>1.5468810604432777E-4</v>
      </c>
      <c r="N493" s="29">
        <f t="shared" si="90"/>
        <v>2.9007276306597203E-5</v>
      </c>
      <c r="O493" s="24">
        <f t="shared" si="91"/>
        <v>3.2292333451526996E-2</v>
      </c>
      <c r="P493" s="20">
        <f t="shared" si="92"/>
        <v>11.164941392259983</v>
      </c>
      <c r="Q493" s="3">
        <f t="shared" si="93"/>
        <v>1384</v>
      </c>
      <c r="R493" s="3">
        <f t="shared" si="94"/>
        <v>0</v>
      </c>
      <c r="S493" s="3" t="str">
        <f t="shared" si="95"/>
        <v/>
      </c>
      <c r="T493" s="18"/>
    </row>
    <row r="494" spans="1:20" x14ac:dyDescent="0.25">
      <c r="A494">
        <f t="shared" si="85"/>
        <v>493</v>
      </c>
      <c r="B494" s="23" t="s">
        <v>17</v>
      </c>
      <c r="C494" s="23">
        <f t="shared" si="86"/>
        <v>69</v>
      </c>
      <c r="D494" s="23">
        <f t="shared" si="87"/>
        <v>284</v>
      </c>
      <c r="E494" s="34" t="str">
        <f t="shared" si="88"/>
        <v>69_284</v>
      </c>
      <c r="F494" s="23" t="s">
        <v>1132</v>
      </c>
      <c r="G494" s="24">
        <f>AVERAGEIF('1. TipoContratoUC'!$C$3:$C$3832,'2. UnidadCompradora'!F494,'1. TipoContratoUC'!$S$3:$S$3832)</f>
        <v>27.842511467152153</v>
      </c>
      <c r="H494" s="24">
        <f>SUMPRODUCT(('1. TipoContratoUC'!$C$3:$C$3832='2. UnidadCompradora'!F494)*'1. TipoContratoUC'!$N$3:$N$3832*'1. TipoContratoUC'!$S$3:$S$3832)</f>
        <v>22.168711200404704</v>
      </c>
      <c r="I494" s="24">
        <f>SUMPRODUCT(('1. TipoContratoUC'!$C$3:$C$3832='2. UnidadCompradora'!F494)*'1. TipoContratoUC'!$P$3:$P$3832*'1. TipoContratoUC'!$S$3:$S$3832)</f>
        <v>29.22098629253097</v>
      </c>
      <c r="J494" s="24" t="e">
        <f>AVERAGEIF('1. TipoContratoUC'!$C$3:$C$3832,'2. UnidadCompradora'!F494,'1. TipoContratoUC'!#REF!)</f>
        <v>#REF!</v>
      </c>
      <c r="K494" s="24">
        <f t="shared" si="89"/>
        <v>26.179239839991208</v>
      </c>
      <c r="L494" s="25">
        <f>SUMIF('1. TipoContratoUC'!$C$3:$C$3832,'2. UnidadCompradora'!F494,'1. TipoContratoUC'!$O$3:$O$3832)</f>
        <v>6693998.2849999908</v>
      </c>
      <c r="M494" s="28">
        <f t="shared" si="84"/>
        <v>1.5770366350066219E-5</v>
      </c>
      <c r="N494" s="29">
        <f t="shared" si="90"/>
        <v>2.9572756811796779E-6</v>
      </c>
      <c r="O494" s="24">
        <f t="shared" si="91"/>
        <v>3.2173656159680758E-3</v>
      </c>
      <c r="P494" s="20">
        <f t="shared" si="92"/>
        <v>13.091228602803588</v>
      </c>
      <c r="Q494" s="3">
        <f t="shared" si="93"/>
        <v>1300</v>
      </c>
      <c r="R494" s="3">
        <f t="shared" si="94"/>
        <v>0</v>
      </c>
      <c r="S494" s="3" t="str">
        <f t="shared" si="95"/>
        <v/>
      </c>
      <c r="T494" s="18"/>
    </row>
    <row r="495" spans="1:20" x14ac:dyDescent="0.25">
      <c r="A495">
        <f t="shared" si="85"/>
        <v>494</v>
      </c>
      <c r="B495" s="23" t="s">
        <v>17</v>
      </c>
      <c r="C495" s="23">
        <f t="shared" si="86"/>
        <v>69</v>
      </c>
      <c r="D495" s="23">
        <f t="shared" si="87"/>
        <v>285</v>
      </c>
      <c r="E495" s="34" t="str">
        <f t="shared" si="88"/>
        <v>69_285</v>
      </c>
      <c r="F495" s="23" t="s">
        <v>499</v>
      </c>
      <c r="G495" s="24">
        <f>AVERAGEIF('1. TipoContratoUC'!$C$3:$C$3832,'2. UnidadCompradora'!F495,'1. TipoContratoUC'!$S$3:$S$3832)</f>
        <v>39.26553153172781</v>
      </c>
      <c r="H495" s="24">
        <f>SUMPRODUCT(('1. TipoContratoUC'!$C$3:$C$3832='2. UnidadCompradora'!F495)*'1. TipoContratoUC'!$N$3:$N$3832*'1. TipoContratoUC'!$S$3:$S$3832)</f>
        <v>38.803918890851847</v>
      </c>
      <c r="I495" s="24">
        <f>SUMPRODUCT(('1. TipoContratoUC'!$C$3:$C$3832='2. UnidadCompradora'!F495)*'1. TipoContratoUC'!$P$3:$P$3832*'1. TipoContratoUC'!$S$3:$S$3832)</f>
        <v>40.939024902910724</v>
      </c>
      <c r="J495" s="24" t="e">
        <f>AVERAGEIF('1. TipoContratoUC'!$C$3:$C$3832,'2. UnidadCompradora'!F495,'1. TipoContratoUC'!#REF!)</f>
        <v>#REF!</v>
      </c>
      <c r="K495" s="24">
        <f t="shared" si="89"/>
        <v>42.381888966119419</v>
      </c>
      <c r="L495" s="25">
        <f>SUMIF('1. TipoContratoUC'!$C$3:$C$3832,'2. UnidadCompradora'!F495,'1. TipoContratoUC'!$O$3:$O$3832)</f>
        <v>202656168.7949999</v>
      </c>
      <c r="M495" s="28">
        <f t="shared" si="84"/>
        <v>4.7743693513629433E-4</v>
      </c>
      <c r="N495" s="29">
        <f t="shared" si="90"/>
        <v>8.9529476122131687E-5</v>
      </c>
      <c r="O495" s="24">
        <f t="shared" si="91"/>
        <v>9.9842466684805217E-2</v>
      </c>
      <c r="P495" s="20">
        <f t="shared" si="92"/>
        <v>21.240865716402112</v>
      </c>
      <c r="Q495" s="3">
        <f t="shared" si="93"/>
        <v>677</v>
      </c>
      <c r="R495" s="3">
        <f t="shared" si="94"/>
        <v>0</v>
      </c>
      <c r="S495" s="3" t="str">
        <f t="shared" si="95"/>
        <v/>
      </c>
      <c r="T495" s="18"/>
    </row>
    <row r="496" spans="1:20" x14ac:dyDescent="0.25">
      <c r="A496">
        <f t="shared" si="85"/>
        <v>495</v>
      </c>
      <c r="B496" s="23" t="s">
        <v>17</v>
      </c>
      <c r="C496" s="23">
        <f t="shared" si="86"/>
        <v>69</v>
      </c>
      <c r="D496" s="23">
        <f t="shared" si="87"/>
        <v>286</v>
      </c>
      <c r="E496" s="34" t="str">
        <f t="shared" si="88"/>
        <v>69_286</v>
      </c>
      <c r="F496" s="23" t="s">
        <v>1943</v>
      </c>
      <c r="G496" s="24">
        <f>AVERAGEIF('1. TipoContratoUC'!$C$3:$C$3832,'2. UnidadCompradora'!F496,'1. TipoContratoUC'!$S$3:$S$3832)</f>
        <v>36.963837589171867</v>
      </c>
      <c r="H496" s="24">
        <f>SUMPRODUCT(('1. TipoContratoUC'!$C$3:$C$3832='2. UnidadCompradora'!F496)*'1. TipoContratoUC'!$N$3:$N$3832*'1. TipoContratoUC'!$S$3:$S$3832)</f>
        <v>37.767501000529293</v>
      </c>
      <c r="I496" s="24">
        <f>SUMPRODUCT(('1. TipoContratoUC'!$C$3:$C$3832='2. UnidadCompradora'!F496)*'1. TipoContratoUC'!$P$3:$P$3832*'1. TipoContratoUC'!$S$3:$S$3832)</f>
        <v>29.754992768664408</v>
      </c>
      <c r="J496" s="24" t="e">
        <f>AVERAGEIF('1. TipoContratoUC'!$C$3:$C$3832,'2. UnidadCompradora'!F496,'1. TipoContratoUC'!#REF!)</f>
        <v>#REF!</v>
      </c>
      <c r="K496" s="24">
        <f t="shared" si="89"/>
        <v>26.917615932744994</v>
      </c>
      <c r="L496" s="25">
        <f>SUMIF('1. TipoContratoUC'!$C$3:$C$3832,'2. UnidadCompradora'!F496,'1. TipoContratoUC'!$O$3:$O$3832)</f>
        <v>166734965.45000002</v>
      </c>
      <c r="M496" s="28">
        <f t="shared" si="84"/>
        <v>3.9281030208870713E-4</v>
      </c>
      <c r="N496" s="29">
        <f t="shared" si="90"/>
        <v>7.3660200904521083E-5</v>
      </c>
      <c r="O496" s="24">
        <f t="shared" si="91"/>
        <v>8.2130426168558007E-2</v>
      </c>
      <c r="P496" s="20">
        <f t="shared" si="92"/>
        <v>13.499873179456776</v>
      </c>
      <c r="Q496" s="3">
        <f t="shared" si="93"/>
        <v>1277</v>
      </c>
      <c r="R496" s="3">
        <f t="shared" si="94"/>
        <v>0</v>
      </c>
      <c r="S496" s="3" t="str">
        <f t="shared" si="95"/>
        <v/>
      </c>
      <c r="T496" s="18"/>
    </row>
    <row r="497" spans="1:20" x14ac:dyDescent="0.25">
      <c r="A497">
        <f t="shared" si="85"/>
        <v>496</v>
      </c>
      <c r="B497" s="23" t="s">
        <v>17</v>
      </c>
      <c r="C497" s="23">
        <f t="shared" si="86"/>
        <v>69</v>
      </c>
      <c r="D497" s="23">
        <f t="shared" si="87"/>
        <v>287</v>
      </c>
      <c r="E497" s="34" t="str">
        <f t="shared" si="88"/>
        <v>69_287</v>
      </c>
      <c r="F497" s="23" t="s">
        <v>1948</v>
      </c>
      <c r="G497" s="24">
        <f>AVERAGEIF('1. TipoContratoUC'!$C$3:$C$3832,'2. UnidadCompradora'!F497,'1. TipoContratoUC'!$S$3:$S$3832)</f>
        <v>41.709765562251</v>
      </c>
      <c r="H497" s="24">
        <f>SUMPRODUCT(('1. TipoContratoUC'!$C$3:$C$3832='2. UnidadCompradora'!F497)*'1. TipoContratoUC'!$N$3:$N$3832*'1. TipoContratoUC'!$S$3:$S$3832)</f>
        <v>46.844543068648647</v>
      </c>
      <c r="I497" s="24">
        <f>SUMPRODUCT(('1. TipoContratoUC'!$C$3:$C$3832='2. UnidadCompradora'!F497)*'1. TipoContratoUC'!$P$3:$P$3832*'1. TipoContratoUC'!$S$3:$S$3832)</f>
        <v>53.35088075449459</v>
      </c>
      <c r="J497" s="24" t="e">
        <f>AVERAGEIF('1. TipoContratoUC'!$C$3:$C$3832,'2. UnidadCompradora'!F497,'1. TipoContratoUC'!#REF!)</f>
        <v>#REF!</v>
      </c>
      <c r="K497" s="24">
        <f t="shared" si="89"/>
        <v>59.543886127415448</v>
      </c>
      <c r="L497" s="25">
        <f>SUMIF('1. TipoContratoUC'!$C$3:$C$3832,'2. UnidadCompradora'!F497,'1. TipoContratoUC'!$O$3:$O$3832)</f>
        <v>11728950.42</v>
      </c>
      <c r="M497" s="28">
        <f t="shared" si="84"/>
        <v>2.7632191875466442E-5</v>
      </c>
      <c r="N497" s="29">
        <f t="shared" si="90"/>
        <v>5.181617676920008E-6</v>
      </c>
      <c r="O497" s="24">
        <f t="shared" si="91"/>
        <v>5.7000017168797419E-3</v>
      </c>
      <c r="P497" s="20">
        <f t="shared" si="92"/>
        <v>29.774793064566165</v>
      </c>
      <c r="Q497" s="3">
        <f t="shared" si="93"/>
        <v>163</v>
      </c>
      <c r="R497" s="3">
        <f t="shared" si="94"/>
        <v>1</v>
      </c>
      <c r="S497" s="3">
        <f t="shared" si="95"/>
        <v>163</v>
      </c>
      <c r="T497" s="18"/>
    </row>
    <row r="498" spans="1:20" x14ac:dyDescent="0.25">
      <c r="A498">
        <f t="shared" si="85"/>
        <v>497</v>
      </c>
      <c r="B498" s="23" t="s">
        <v>17</v>
      </c>
      <c r="C498" s="23">
        <f t="shared" si="86"/>
        <v>69</v>
      </c>
      <c r="D498" s="23">
        <f t="shared" si="87"/>
        <v>288</v>
      </c>
      <c r="E498" s="34" t="str">
        <f t="shared" si="88"/>
        <v>69_288</v>
      </c>
      <c r="F498" s="23" t="s">
        <v>1866</v>
      </c>
      <c r="G498" s="24">
        <f>AVERAGEIF('1. TipoContratoUC'!$C$3:$C$3832,'2. UnidadCompradora'!F498,'1. TipoContratoUC'!$S$3:$S$3832)</f>
        <v>33.043050368983771</v>
      </c>
      <c r="H498" s="24">
        <f>SUMPRODUCT(('1. TipoContratoUC'!$C$3:$C$3832='2. UnidadCompradora'!F498)*'1. TipoContratoUC'!$N$3:$N$3832*'1. TipoContratoUC'!$S$3:$S$3832)</f>
        <v>35.131384319206646</v>
      </c>
      <c r="I498" s="24">
        <f>SUMPRODUCT(('1. TipoContratoUC'!$C$3:$C$3832='2. UnidadCompradora'!F498)*'1. TipoContratoUC'!$P$3:$P$3832*'1. TipoContratoUC'!$S$3:$S$3832)</f>
        <v>42.932201355550724</v>
      </c>
      <c r="J498" s="24" t="e">
        <f>AVERAGEIF('1. TipoContratoUC'!$C$3:$C$3832,'2. UnidadCompradora'!F498,'1. TipoContratoUC'!#REF!)</f>
        <v>#REF!</v>
      </c>
      <c r="K498" s="24">
        <f t="shared" si="89"/>
        <v>45.137873972004307</v>
      </c>
      <c r="L498" s="25">
        <f>SUMIF('1. TipoContratoUC'!$C$3:$C$3832,'2. UnidadCompradora'!F498,'1. TipoContratoUC'!$O$3:$O$3832)</f>
        <v>444297522.69999999</v>
      </c>
      <c r="M498" s="28">
        <f t="shared" si="84"/>
        <v>1.0467189268791202E-3</v>
      </c>
      <c r="N498" s="29">
        <f t="shared" si="90"/>
        <v>1.9628183383812859E-4</v>
      </c>
      <c r="O498" s="24">
        <f t="shared" si="91"/>
        <v>0.21899107675947166</v>
      </c>
      <c r="P498" s="20">
        <f t="shared" si="92"/>
        <v>22.67843252438189</v>
      </c>
      <c r="Q498" s="3">
        <f t="shared" si="93"/>
        <v>567</v>
      </c>
      <c r="R498" s="3">
        <f t="shared" si="94"/>
        <v>0</v>
      </c>
      <c r="S498" s="3" t="str">
        <f t="shared" si="95"/>
        <v/>
      </c>
      <c r="T498" s="18"/>
    </row>
    <row r="499" spans="1:20" x14ac:dyDescent="0.25">
      <c r="A499">
        <f t="shared" si="85"/>
        <v>498</v>
      </c>
      <c r="B499" s="23" t="s">
        <v>17</v>
      </c>
      <c r="C499" s="23">
        <f t="shared" si="86"/>
        <v>69</v>
      </c>
      <c r="D499" s="23">
        <f t="shared" si="87"/>
        <v>289</v>
      </c>
      <c r="E499" s="34" t="str">
        <f t="shared" si="88"/>
        <v>69_289</v>
      </c>
      <c r="F499" s="23" t="s">
        <v>947</v>
      </c>
      <c r="G499" s="24">
        <f>AVERAGEIF('1. TipoContratoUC'!$C$3:$C$3832,'2. UnidadCompradora'!F499,'1. TipoContratoUC'!$S$3:$S$3832)</f>
        <v>36.502630446733484</v>
      </c>
      <c r="H499" s="24">
        <f>SUMPRODUCT(('1. TipoContratoUC'!$C$3:$C$3832='2. UnidadCompradora'!F499)*'1. TipoContratoUC'!$N$3:$N$3832*'1. TipoContratoUC'!$S$3:$S$3832)</f>
        <v>36.722231843368618</v>
      </c>
      <c r="I499" s="24">
        <f>SUMPRODUCT(('1. TipoContratoUC'!$C$3:$C$3832='2. UnidadCompradora'!F499)*'1. TipoContratoUC'!$P$3:$P$3832*'1. TipoContratoUC'!$S$3:$S$3832)</f>
        <v>36.909495043656563</v>
      </c>
      <c r="J499" s="24" t="e">
        <f>AVERAGEIF('1. TipoContratoUC'!$C$3:$C$3832,'2. UnidadCompradora'!F499,'1. TipoContratoUC'!#REF!)</f>
        <v>#REF!</v>
      </c>
      <c r="K499" s="24">
        <f t="shared" si="89"/>
        <v>36.810217748470464</v>
      </c>
      <c r="L499" s="25">
        <f>SUMIF('1. TipoContratoUC'!$C$3:$C$3832,'2. UnidadCompradora'!F499,'1. TipoContratoUC'!$O$3:$O$3832)</f>
        <v>25473252.885999989</v>
      </c>
      <c r="M499" s="28">
        <f t="shared" si="84"/>
        <v>6.0012344347366675E-5</v>
      </c>
      <c r="N499" s="29">
        <f t="shared" si="90"/>
        <v>1.1253577917567082E-5</v>
      </c>
      <c r="O499" s="24">
        <f t="shared" si="91"/>
        <v>1.2477047569360472E-2</v>
      </c>
      <c r="P499" s="20">
        <f t="shared" si="92"/>
        <v>18.411347398019913</v>
      </c>
      <c r="Q499" s="3">
        <f t="shared" si="93"/>
        <v>926</v>
      </c>
      <c r="R499" s="3">
        <f t="shared" si="94"/>
        <v>0</v>
      </c>
      <c r="S499" s="3" t="str">
        <f t="shared" si="95"/>
        <v/>
      </c>
      <c r="T499" s="18"/>
    </row>
    <row r="500" spans="1:20" x14ac:dyDescent="0.25">
      <c r="A500">
        <f t="shared" si="85"/>
        <v>499</v>
      </c>
      <c r="B500" s="23" t="s">
        <v>17</v>
      </c>
      <c r="C500" s="23">
        <f t="shared" si="86"/>
        <v>69</v>
      </c>
      <c r="D500" s="23">
        <f t="shared" si="87"/>
        <v>290</v>
      </c>
      <c r="E500" s="34" t="str">
        <f t="shared" si="88"/>
        <v>69_290</v>
      </c>
      <c r="F500" s="23" t="s">
        <v>2059</v>
      </c>
      <c r="G500" s="24">
        <f>AVERAGEIF('1. TipoContratoUC'!$C$3:$C$3832,'2. UnidadCompradora'!F500,'1. TipoContratoUC'!$S$3:$S$3832)</f>
        <v>27.768452912078175</v>
      </c>
      <c r="H500" s="24">
        <f>SUMPRODUCT(('1. TipoContratoUC'!$C$3:$C$3832='2. UnidadCompradora'!F500)*'1. TipoContratoUC'!$N$3:$N$3832*'1. TipoContratoUC'!$S$3:$S$3832)</f>
        <v>26.200873299395845</v>
      </c>
      <c r="I500" s="24">
        <f>SUMPRODUCT(('1. TipoContratoUC'!$C$3:$C$3832='2. UnidadCompradora'!F500)*'1. TipoContratoUC'!$P$3:$P$3832*'1. TipoContratoUC'!$S$3:$S$3832)</f>
        <v>34.400793172954565</v>
      </c>
      <c r="J500" s="24" t="e">
        <f>AVERAGEIF('1. TipoContratoUC'!$C$3:$C$3832,'2. UnidadCompradora'!F500,'1. TipoContratoUC'!#REF!)</f>
        <v>#REF!</v>
      </c>
      <c r="K500" s="24">
        <f t="shared" si="89"/>
        <v>33.34141059357335</v>
      </c>
      <c r="L500" s="25">
        <f>SUMIF('1. TipoContratoUC'!$C$3:$C$3832,'2. UnidadCompradora'!F500,'1. TipoContratoUC'!$O$3:$O$3832)</f>
        <v>3201101.55</v>
      </c>
      <c r="M500" s="28">
        <f t="shared" si="84"/>
        <v>7.5414635645167156E-6</v>
      </c>
      <c r="N500" s="29">
        <f t="shared" si="90"/>
        <v>1.4141831777899216E-6</v>
      </c>
      <c r="O500" s="24">
        <f t="shared" si="91"/>
        <v>1.495086774271113E-3</v>
      </c>
      <c r="P500" s="20">
        <f t="shared" si="92"/>
        <v>16.67145284017381</v>
      </c>
      <c r="Q500" s="3">
        <f t="shared" si="93"/>
        <v>1072</v>
      </c>
      <c r="R500" s="3">
        <f t="shared" si="94"/>
        <v>0</v>
      </c>
      <c r="S500" s="3" t="str">
        <f t="shared" si="95"/>
        <v/>
      </c>
      <c r="T500" s="18"/>
    </row>
    <row r="501" spans="1:20" x14ac:dyDescent="0.25">
      <c r="A501">
        <f t="shared" si="85"/>
        <v>500</v>
      </c>
      <c r="B501" s="23" t="s">
        <v>17</v>
      </c>
      <c r="C501" s="23">
        <f t="shared" si="86"/>
        <v>69</v>
      </c>
      <c r="D501" s="23">
        <f t="shared" si="87"/>
        <v>291</v>
      </c>
      <c r="E501" s="34" t="str">
        <f t="shared" si="88"/>
        <v>69_291</v>
      </c>
      <c r="F501" s="23" t="s">
        <v>370</v>
      </c>
      <c r="G501" s="24">
        <f>AVERAGEIF('1. TipoContratoUC'!$C$3:$C$3832,'2. UnidadCompradora'!F501,'1. TipoContratoUC'!$S$3:$S$3832)</f>
        <v>33.584301149770049</v>
      </c>
      <c r="H501" s="24">
        <f>SUMPRODUCT(('1. TipoContratoUC'!$C$3:$C$3832='2. UnidadCompradora'!F501)*'1. TipoContratoUC'!$N$3:$N$3832*'1. TipoContratoUC'!$S$3:$S$3832)</f>
        <v>31.990269145300491</v>
      </c>
      <c r="I501" s="24">
        <f>SUMPRODUCT(('1. TipoContratoUC'!$C$3:$C$3832='2. UnidadCompradora'!F501)*'1. TipoContratoUC'!$P$3:$P$3832*'1. TipoContratoUC'!$S$3:$S$3832)</f>
        <v>34.823058826018396</v>
      </c>
      <c r="J501" s="24" t="e">
        <f>AVERAGEIF('1. TipoContratoUC'!$C$3:$C$3832,'2. UnidadCompradora'!F501,'1. TipoContratoUC'!#REF!)</f>
        <v>#REF!</v>
      </c>
      <c r="K501" s="24">
        <f t="shared" si="89"/>
        <v>33.925281533249915</v>
      </c>
      <c r="L501" s="25">
        <f>SUMIF('1. TipoContratoUC'!$C$3:$C$3832,'2. UnidadCompradora'!F501,'1. TipoContratoUC'!$O$3:$O$3832)</f>
        <v>35110116.255000003</v>
      </c>
      <c r="M501" s="28">
        <f t="shared" si="84"/>
        <v>8.2715795905640232E-5</v>
      </c>
      <c r="N501" s="29">
        <f t="shared" si="90"/>
        <v>1.5510953027425666E-5</v>
      </c>
      <c r="O501" s="24">
        <f t="shared" si="91"/>
        <v>1.7228795800117509E-2</v>
      </c>
      <c r="P501" s="20">
        <f t="shared" si="92"/>
        <v>16.971255164525015</v>
      </c>
      <c r="Q501" s="3">
        <f t="shared" si="93"/>
        <v>1054</v>
      </c>
      <c r="R501" s="3">
        <f t="shared" si="94"/>
        <v>0</v>
      </c>
      <c r="S501" s="3" t="str">
        <f t="shared" si="95"/>
        <v/>
      </c>
      <c r="T501" s="18"/>
    </row>
    <row r="502" spans="1:20" x14ac:dyDescent="0.25">
      <c r="A502">
        <f t="shared" si="85"/>
        <v>501</v>
      </c>
      <c r="B502" s="23" t="s">
        <v>17</v>
      </c>
      <c r="C502" s="23">
        <f t="shared" si="86"/>
        <v>69</v>
      </c>
      <c r="D502" s="23">
        <f t="shared" si="87"/>
        <v>292</v>
      </c>
      <c r="E502" s="34" t="str">
        <f t="shared" si="88"/>
        <v>69_292</v>
      </c>
      <c r="F502" s="23" t="s">
        <v>1739</v>
      </c>
      <c r="G502" s="24">
        <f>AVERAGEIF('1. TipoContratoUC'!$C$3:$C$3832,'2. UnidadCompradora'!F502,'1. TipoContratoUC'!$S$3:$S$3832)</f>
        <v>36.551368038222506</v>
      </c>
      <c r="H502" s="24">
        <f>SUMPRODUCT(('1. TipoContratoUC'!$C$3:$C$3832='2. UnidadCompradora'!F502)*'1. TipoContratoUC'!$N$3:$N$3832*'1. TipoContratoUC'!$S$3:$S$3832)</f>
        <v>36.361731238169256</v>
      </c>
      <c r="I502" s="24">
        <f>SUMPRODUCT(('1. TipoContratoUC'!$C$3:$C$3832='2. UnidadCompradora'!F502)*'1. TipoContratoUC'!$P$3:$P$3832*'1. TipoContratoUC'!$S$3:$S$3832)</f>
        <v>36.151925894963213</v>
      </c>
      <c r="J502" s="24" t="e">
        <f>AVERAGEIF('1. TipoContratoUC'!$C$3:$C$3832,'2. UnidadCompradora'!F502,'1. TipoContratoUC'!#REF!)</f>
        <v>#REF!</v>
      </c>
      <c r="K502" s="24">
        <f t="shared" si="89"/>
        <v>35.762719313520336</v>
      </c>
      <c r="L502" s="25">
        <f>SUMIF('1. TipoContratoUC'!$C$3:$C$3832,'2. UnidadCompradora'!F502,'1. TipoContratoUC'!$O$3:$O$3832)</f>
        <v>9381433.1400000006</v>
      </c>
      <c r="M502" s="28">
        <f t="shared" si="84"/>
        <v>2.2101684405563344E-5</v>
      </c>
      <c r="N502" s="29">
        <f t="shared" si="90"/>
        <v>4.1445311005984436E-6</v>
      </c>
      <c r="O502" s="24">
        <f t="shared" si="91"/>
        <v>4.5424870095741978E-3</v>
      </c>
      <c r="P502" s="20">
        <f t="shared" si="92"/>
        <v>17.883630900264954</v>
      </c>
      <c r="Q502" s="3">
        <f t="shared" si="93"/>
        <v>973</v>
      </c>
      <c r="R502" s="3">
        <f t="shared" si="94"/>
        <v>0</v>
      </c>
      <c r="S502" s="3" t="str">
        <f t="shared" si="95"/>
        <v/>
      </c>
      <c r="T502" s="18"/>
    </row>
    <row r="503" spans="1:20" x14ac:dyDescent="0.25">
      <c r="A503">
        <f t="shared" si="85"/>
        <v>502</v>
      </c>
      <c r="B503" s="23" t="s">
        <v>17</v>
      </c>
      <c r="C503" s="23">
        <f t="shared" si="86"/>
        <v>69</v>
      </c>
      <c r="D503" s="23">
        <f t="shared" si="87"/>
        <v>293</v>
      </c>
      <c r="E503" s="34" t="str">
        <f t="shared" si="88"/>
        <v>69_293</v>
      </c>
      <c r="F503" s="23" t="s">
        <v>831</v>
      </c>
      <c r="G503" s="24">
        <f>AVERAGEIF('1. TipoContratoUC'!$C$3:$C$3832,'2. UnidadCompradora'!F503,'1. TipoContratoUC'!$S$3:$S$3832)</f>
        <v>32.035060507753172</v>
      </c>
      <c r="H503" s="24">
        <f>SUMPRODUCT(('1. TipoContratoUC'!$C$3:$C$3832='2. UnidadCompradora'!F503)*'1. TipoContratoUC'!$N$3:$N$3832*'1. TipoContratoUC'!$S$3:$S$3832)</f>
        <v>32.027955056595538</v>
      </c>
      <c r="I503" s="24">
        <f>SUMPRODUCT(('1. TipoContratoUC'!$C$3:$C$3832='2. UnidadCompradora'!F503)*'1. TipoContratoUC'!$P$3:$P$3832*'1. TipoContratoUC'!$S$3:$S$3832)</f>
        <v>31.9863377412088</v>
      </c>
      <c r="J503" s="24" t="e">
        <f>AVERAGEIF('1. TipoContratoUC'!$C$3:$C$3832,'2. UnidadCompradora'!F503,'1. TipoContratoUC'!#REF!)</f>
        <v>#REF!</v>
      </c>
      <c r="K503" s="24">
        <f t="shared" si="89"/>
        <v>30.002918931957019</v>
      </c>
      <c r="L503" s="25">
        <f>SUMIF('1. TipoContratoUC'!$C$3:$C$3832,'2. UnidadCompradora'!F503,'1. TipoContratoUC'!$O$3:$O$3832)</f>
        <v>12497542.773</v>
      </c>
      <c r="M503" s="28">
        <f t="shared" si="84"/>
        <v>2.9442915820202176E-5</v>
      </c>
      <c r="N503" s="29">
        <f t="shared" si="90"/>
        <v>5.5211665350905876E-6</v>
      </c>
      <c r="O503" s="24">
        <f t="shared" si="91"/>
        <v>6.0789795246682645E-3</v>
      </c>
      <c r="P503" s="20">
        <f t="shared" si="92"/>
        <v>15.004498955740845</v>
      </c>
      <c r="Q503" s="3">
        <f t="shared" si="93"/>
        <v>1196</v>
      </c>
      <c r="R503" s="3">
        <f t="shared" si="94"/>
        <v>0</v>
      </c>
      <c r="S503" s="3" t="str">
        <f t="shared" si="95"/>
        <v/>
      </c>
      <c r="T503" s="18"/>
    </row>
    <row r="504" spans="1:20" x14ac:dyDescent="0.25">
      <c r="A504">
        <f t="shared" si="85"/>
        <v>503</v>
      </c>
      <c r="B504" s="23" t="s">
        <v>17</v>
      </c>
      <c r="C504" s="23">
        <f t="shared" si="86"/>
        <v>69</v>
      </c>
      <c r="D504" s="23">
        <f t="shared" si="87"/>
        <v>294</v>
      </c>
      <c r="E504" s="34" t="str">
        <f t="shared" si="88"/>
        <v>69_294</v>
      </c>
      <c r="F504" s="23" t="s">
        <v>235</v>
      </c>
      <c r="G504" s="24">
        <f>AVERAGEIF('1. TipoContratoUC'!$C$3:$C$3832,'2. UnidadCompradora'!F504,'1. TipoContratoUC'!$S$3:$S$3832)</f>
        <v>25.363568378567468</v>
      </c>
      <c r="H504" s="24">
        <f>SUMPRODUCT(('1. TipoContratoUC'!$C$3:$C$3832='2. UnidadCompradora'!F504)*'1. TipoContratoUC'!$N$3:$N$3832*'1. TipoContratoUC'!$S$3:$S$3832)</f>
        <v>19.312099016202321</v>
      </c>
      <c r="I504" s="24">
        <f>SUMPRODUCT(('1. TipoContratoUC'!$C$3:$C$3832='2. UnidadCompradora'!F504)*'1. TipoContratoUC'!$P$3:$P$3832*'1. TipoContratoUC'!$S$3:$S$3832)</f>
        <v>22.832498347845764</v>
      </c>
      <c r="J504" s="24" t="e">
        <f>AVERAGEIF('1. TipoContratoUC'!$C$3:$C$3832,'2. UnidadCompradora'!F504,'1. TipoContratoUC'!#REF!)</f>
        <v>#REF!</v>
      </c>
      <c r="K504" s="24">
        <f t="shared" si="89"/>
        <v>17.345813696255377</v>
      </c>
      <c r="L504" s="25">
        <f>SUMIF('1. TipoContratoUC'!$C$3:$C$3832,'2. UnidadCompradora'!F504,'1. TipoContratoUC'!$O$3:$O$3832)</f>
        <v>23871108.629999999</v>
      </c>
      <c r="M504" s="28">
        <f t="shared" si="84"/>
        <v>5.6237858488983438E-5</v>
      </c>
      <c r="N504" s="29">
        <f t="shared" si="90"/>
        <v>1.0545782360369612E-5</v>
      </c>
      <c r="O504" s="24">
        <f t="shared" si="91"/>
        <v>1.168706167432796E-2</v>
      </c>
      <c r="P504" s="20">
        <f t="shared" si="92"/>
        <v>8.6787503789648515</v>
      </c>
      <c r="Q504" s="3">
        <f t="shared" si="93"/>
        <v>1466</v>
      </c>
      <c r="R504" s="3">
        <f t="shared" si="94"/>
        <v>0</v>
      </c>
      <c r="S504" s="3" t="str">
        <f t="shared" si="95"/>
        <v/>
      </c>
      <c r="T504" s="18"/>
    </row>
    <row r="505" spans="1:20" x14ac:dyDescent="0.25">
      <c r="A505">
        <f t="shared" si="85"/>
        <v>504</v>
      </c>
      <c r="B505" s="23" t="s">
        <v>17</v>
      </c>
      <c r="C505" s="23">
        <f t="shared" si="86"/>
        <v>69</v>
      </c>
      <c r="D505" s="23">
        <f t="shared" si="87"/>
        <v>295</v>
      </c>
      <c r="E505" s="34" t="str">
        <f t="shared" si="88"/>
        <v>69_295</v>
      </c>
      <c r="F505" s="23" t="s">
        <v>983</v>
      </c>
      <c r="G505" s="24">
        <f>AVERAGEIF('1. TipoContratoUC'!$C$3:$C$3832,'2. UnidadCompradora'!F505,'1. TipoContratoUC'!$S$3:$S$3832)</f>
        <v>28.304949414991366</v>
      </c>
      <c r="H505" s="24">
        <f>SUMPRODUCT(('1. TipoContratoUC'!$C$3:$C$3832='2. UnidadCompradora'!F505)*'1. TipoContratoUC'!$N$3:$N$3832*'1. TipoContratoUC'!$S$3:$S$3832)</f>
        <v>28.550747599006908</v>
      </c>
      <c r="I505" s="24">
        <f>SUMPRODUCT(('1. TipoContratoUC'!$C$3:$C$3832='2. UnidadCompradora'!F505)*'1. TipoContratoUC'!$P$3:$P$3832*'1. TipoContratoUC'!$S$3:$S$3832)</f>
        <v>30.510236052207155</v>
      </c>
      <c r="J505" s="24" t="e">
        <f>AVERAGEIF('1. TipoContratoUC'!$C$3:$C$3832,'2. UnidadCompradora'!F505,'1. TipoContratoUC'!#REF!)</f>
        <v>#REF!</v>
      </c>
      <c r="K505" s="24">
        <f t="shared" si="89"/>
        <v>27.961898370700837</v>
      </c>
      <c r="L505" s="25">
        <f>SUMIF('1. TipoContratoUC'!$C$3:$C$3832,'2. UnidadCompradora'!F505,'1. TipoContratoUC'!$O$3:$O$3832)</f>
        <v>9368692.3775000013</v>
      </c>
      <c r="M505" s="28">
        <f t="shared" si="84"/>
        <v>2.2071668489267935E-5</v>
      </c>
      <c r="N505" s="29">
        <f t="shared" si="90"/>
        <v>4.1389024844117076E-6</v>
      </c>
      <c r="O505" s="24">
        <f t="shared" si="91"/>
        <v>4.5362047895872873E-3</v>
      </c>
      <c r="P505" s="20">
        <f t="shared" si="92"/>
        <v>13.983217287745212</v>
      </c>
      <c r="Q505" s="3">
        <f t="shared" si="93"/>
        <v>1244</v>
      </c>
      <c r="R505" s="3">
        <f t="shared" si="94"/>
        <v>0</v>
      </c>
      <c r="S505" s="3" t="str">
        <f t="shared" si="95"/>
        <v/>
      </c>
      <c r="T505" s="18"/>
    </row>
    <row r="506" spans="1:20" x14ac:dyDescent="0.25">
      <c r="A506">
        <f t="shared" si="85"/>
        <v>505</v>
      </c>
      <c r="B506" s="23" t="s">
        <v>17</v>
      </c>
      <c r="C506" s="23">
        <f t="shared" si="86"/>
        <v>69</v>
      </c>
      <c r="D506" s="23">
        <f t="shared" si="87"/>
        <v>296</v>
      </c>
      <c r="E506" s="34" t="str">
        <f t="shared" si="88"/>
        <v>69_296</v>
      </c>
      <c r="F506" s="23" t="s">
        <v>813</v>
      </c>
      <c r="G506" s="24">
        <f>AVERAGEIF('1. TipoContratoUC'!$C$3:$C$3832,'2. UnidadCompradora'!F506,'1. TipoContratoUC'!$S$3:$S$3832)</f>
        <v>22.377284913714092</v>
      </c>
      <c r="H506" s="24">
        <f>SUMPRODUCT(('1. TipoContratoUC'!$C$3:$C$3832='2. UnidadCompradora'!F506)*'1. TipoContratoUC'!$N$3:$N$3832*'1. TipoContratoUC'!$S$3:$S$3832)</f>
        <v>21.141031221560176</v>
      </c>
      <c r="I506" s="24">
        <f>SUMPRODUCT(('1. TipoContratoUC'!$C$3:$C$3832='2. UnidadCompradora'!F506)*'1. TipoContratoUC'!$P$3:$P$3832*'1. TipoContratoUC'!$S$3:$S$3832)</f>
        <v>21.300331314833336</v>
      </c>
      <c r="J506" s="24" t="e">
        <f>AVERAGEIF('1. TipoContratoUC'!$C$3:$C$3832,'2. UnidadCompradora'!F506,'1. TipoContratoUC'!#REF!)</f>
        <v>#REF!</v>
      </c>
      <c r="K506" s="24">
        <f t="shared" si="89"/>
        <v>15.227271023377401</v>
      </c>
      <c r="L506" s="25">
        <f>SUMIF('1. TipoContratoUC'!$C$3:$C$3832,'2. UnidadCompradora'!F506,'1. TipoContratoUC'!$O$3:$O$3832)</f>
        <v>42786388.349999994</v>
      </c>
      <c r="M506" s="28">
        <f t="shared" si="84"/>
        <v>1.0080029757218651E-4</v>
      </c>
      <c r="N506" s="29">
        <f t="shared" si="90"/>
        <v>1.8902177796564021E-5</v>
      </c>
      <c r="O506" s="24">
        <f t="shared" si="91"/>
        <v>2.101381494478665E-2</v>
      </c>
      <c r="P506" s="20">
        <f t="shared" si="92"/>
        <v>7.6241424191610943</v>
      </c>
      <c r="Q506" s="3">
        <f t="shared" si="93"/>
        <v>1486</v>
      </c>
      <c r="R506" s="3">
        <f t="shared" si="94"/>
        <v>0</v>
      </c>
      <c r="S506" s="3" t="str">
        <f t="shared" si="95"/>
        <v/>
      </c>
      <c r="T506" s="18"/>
    </row>
    <row r="507" spans="1:20" x14ac:dyDescent="0.25">
      <c r="A507">
        <f t="shared" si="85"/>
        <v>506</v>
      </c>
      <c r="B507" s="23" t="s">
        <v>17</v>
      </c>
      <c r="C507" s="23">
        <f t="shared" si="86"/>
        <v>69</v>
      </c>
      <c r="D507" s="23">
        <f t="shared" si="87"/>
        <v>297</v>
      </c>
      <c r="E507" s="34" t="str">
        <f t="shared" si="88"/>
        <v>69_297</v>
      </c>
      <c r="F507" s="23" t="s">
        <v>1304</v>
      </c>
      <c r="G507" s="24">
        <f>AVERAGEIF('1. TipoContratoUC'!$C$3:$C$3832,'2. UnidadCompradora'!F507,'1. TipoContratoUC'!$S$3:$S$3832)</f>
        <v>36.308254904971001</v>
      </c>
      <c r="H507" s="24">
        <f>SUMPRODUCT(('1. TipoContratoUC'!$C$3:$C$3832='2. UnidadCompradora'!F507)*'1. TipoContratoUC'!$N$3:$N$3832*'1. TipoContratoUC'!$S$3:$S$3832)</f>
        <v>41.525131379311617</v>
      </c>
      <c r="I507" s="24">
        <f>SUMPRODUCT(('1. TipoContratoUC'!$C$3:$C$3832='2. UnidadCompradora'!F507)*'1. TipoContratoUC'!$P$3:$P$3832*'1. TipoContratoUC'!$S$3:$S$3832)</f>
        <v>53.73901117086087</v>
      </c>
      <c r="J507" s="24" t="e">
        <f>AVERAGEIF('1. TipoContratoUC'!$C$3:$C$3832,'2. UnidadCompradora'!F507,'1. TipoContratoUC'!#REF!)</f>
        <v>#REF!</v>
      </c>
      <c r="K507" s="24">
        <f t="shared" si="89"/>
        <v>60.080557934076886</v>
      </c>
      <c r="L507" s="25">
        <f>SUMIF('1. TipoContratoUC'!$C$3:$C$3832,'2. UnidadCompradora'!F507,'1. TipoContratoUC'!$O$3:$O$3832)</f>
        <v>95512738.27700001</v>
      </c>
      <c r="M507" s="28">
        <f t="shared" si="84"/>
        <v>2.250181146746865E-4</v>
      </c>
      <c r="N507" s="29">
        <f t="shared" si="90"/>
        <v>4.2195633479976596E-5</v>
      </c>
      <c r="O507" s="24">
        <f t="shared" si="91"/>
        <v>4.7012143486607275E-2</v>
      </c>
      <c r="P507" s="20">
        <f t="shared" si="92"/>
        <v>30.063785038781745</v>
      </c>
      <c r="Q507" s="3">
        <f t="shared" si="93"/>
        <v>148</v>
      </c>
      <c r="R507" s="3">
        <f t="shared" si="94"/>
        <v>1</v>
      </c>
      <c r="S507" s="3">
        <f t="shared" si="95"/>
        <v>148</v>
      </c>
      <c r="T507" s="18"/>
    </row>
    <row r="508" spans="1:20" x14ac:dyDescent="0.25">
      <c r="A508">
        <f t="shared" si="85"/>
        <v>507</v>
      </c>
      <c r="B508" s="23" t="s">
        <v>17</v>
      </c>
      <c r="C508" s="23">
        <f t="shared" si="86"/>
        <v>69</v>
      </c>
      <c r="D508" s="23">
        <f t="shared" si="87"/>
        <v>298</v>
      </c>
      <c r="E508" s="34" t="str">
        <f t="shared" si="88"/>
        <v>69_298</v>
      </c>
      <c r="F508" s="23" t="s">
        <v>1080</v>
      </c>
      <c r="G508" s="24">
        <f>AVERAGEIF('1. TipoContratoUC'!$C$3:$C$3832,'2. UnidadCompradora'!F508,'1. TipoContratoUC'!$S$3:$S$3832)</f>
        <v>23.331795344439843</v>
      </c>
      <c r="H508" s="24">
        <f>SUMPRODUCT(('1. TipoContratoUC'!$C$3:$C$3832='2. UnidadCompradora'!F508)*'1. TipoContratoUC'!$N$3:$N$3832*'1. TipoContratoUC'!$S$3:$S$3832)</f>
        <v>20.915128460476595</v>
      </c>
      <c r="I508" s="24">
        <f>SUMPRODUCT(('1. TipoContratoUC'!$C$3:$C$3832='2. UnidadCompradora'!F508)*'1. TipoContratoUC'!$P$3:$P$3832*'1. TipoContratoUC'!$S$3:$S$3832)</f>
        <v>22.77598737374548</v>
      </c>
      <c r="J508" s="24" t="e">
        <f>AVERAGEIF('1. TipoContratoUC'!$C$3:$C$3832,'2. UnidadCompradora'!F508,'1. TipoContratoUC'!#REF!)</f>
        <v>#REF!</v>
      </c>
      <c r="K508" s="24">
        <f t="shared" si="89"/>
        <v>17.267675407454078</v>
      </c>
      <c r="L508" s="25">
        <f>SUMIF('1. TipoContratoUC'!$C$3:$C$3832,'2. UnidadCompradora'!F508,'1. TipoContratoUC'!$O$3:$O$3832)</f>
        <v>21398903.43</v>
      </c>
      <c r="M508" s="28">
        <f t="shared" si="84"/>
        <v>5.0413599199299621E-5</v>
      </c>
      <c r="N508" s="29">
        <f t="shared" si="90"/>
        <v>9.4536111339101547E-6</v>
      </c>
      <c r="O508" s="24">
        <f t="shared" si="91"/>
        <v>1.0468065800322193E-2</v>
      </c>
      <c r="P508" s="20">
        <f t="shared" si="92"/>
        <v>8.6390717366271996</v>
      </c>
      <c r="Q508" s="3">
        <f t="shared" si="93"/>
        <v>1468</v>
      </c>
      <c r="R508" s="3">
        <f t="shared" si="94"/>
        <v>0</v>
      </c>
      <c r="S508" s="3" t="str">
        <f t="shared" si="95"/>
        <v/>
      </c>
      <c r="T508" s="18"/>
    </row>
    <row r="509" spans="1:20" x14ac:dyDescent="0.25">
      <c r="A509">
        <f t="shared" si="85"/>
        <v>508</v>
      </c>
      <c r="B509" s="23" t="s">
        <v>17</v>
      </c>
      <c r="C509" s="23">
        <f t="shared" si="86"/>
        <v>69</v>
      </c>
      <c r="D509" s="23">
        <f t="shared" si="87"/>
        <v>299</v>
      </c>
      <c r="E509" s="34" t="str">
        <f t="shared" si="88"/>
        <v>69_299</v>
      </c>
      <c r="F509" s="23" t="s">
        <v>2147</v>
      </c>
      <c r="G509" s="24">
        <f>AVERAGEIF('1. TipoContratoUC'!$C$3:$C$3832,'2. UnidadCompradora'!F509,'1. TipoContratoUC'!$S$3:$S$3832)</f>
        <v>24.194135519790535</v>
      </c>
      <c r="H509" s="24">
        <f>SUMPRODUCT(('1. TipoContratoUC'!$C$3:$C$3832='2. UnidadCompradora'!F509)*'1. TipoContratoUC'!$N$3:$N$3832*'1. TipoContratoUC'!$S$3:$S$3832)</f>
        <v>22.260057574064074</v>
      </c>
      <c r="I509" s="24">
        <f>SUMPRODUCT(('1. TipoContratoUC'!$C$3:$C$3832='2. UnidadCompradora'!F509)*'1. TipoContratoUC'!$P$3:$P$3832*'1. TipoContratoUC'!$S$3:$S$3832)</f>
        <v>29.848929931540798</v>
      </c>
      <c r="J509" s="24" t="e">
        <f>AVERAGEIF('1. TipoContratoUC'!$C$3:$C$3832,'2. UnidadCompradora'!F509,'1. TipoContratoUC'!#REF!)</f>
        <v>#REF!</v>
      </c>
      <c r="K509" s="24">
        <f t="shared" si="89"/>
        <v>27.047503786898503</v>
      </c>
      <c r="L509" s="25">
        <f>SUMIF('1. TipoContratoUC'!$C$3:$C$3832,'2. UnidadCompradora'!F509,'1. TipoContratoUC'!$O$3:$O$3832)</f>
        <v>9183138.4399999995</v>
      </c>
      <c r="M509" s="28">
        <f t="shared" si="84"/>
        <v>2.1634522638987467E-5</v>
      </c>
      <c r="N509" s="29">
        <f t="shared" si="90"/>
        <v>4.056928434889541E-6</v>
      </c>
      <c r="O509" s="24">
        <f t="shared" si="91"/>
        <v>4.4447117839832104E-3</v>
      </c>
      <c r="P509" s="20">
        <f t="shared" si="92"/>
        <v>13.525974249341242</v>
      </c>
      <c r="Q509" s="3">
        <f t="shared" si="93"/>
        <v>1274</v>
      </c>
      <c r="R509" s="3">
        <f t="shared" si="94"/>
        <v>0</v>
      </c>
      <c r="S509" s="3" t="str">
        <f t="shared" si="95"/>
        <v/>
      </c>
      <c r="T509" s="18"/>
    </row>
    <row r="510" spans="1:20" x14ac:dyDescent="0.25">
      <c r="A510">
        <f t="shared" si="85"/>
        <v>509</v>
      </c>
      <c r="B510" s="23" t="s">
        <v>17</v>
      </c>
      <c r="C510" s="23">
        <f t="shared" si="86"/>
        <v>69</v>
      </c>
      <c r="D510" s="23">
        <f t="shared" si="87"/>
        <v>300</v>
      </c>
      <c r="E510" s="34" t="str">
        <f t="shared" si="88"/>
        <v>69_300</v>
      </c>
      <c r="F510" s="23" t="s">
        <v>492</v>
      </c>
      <c r="G510" s="24">
        <f>AVERAGEIF('1. TipoContratoUC'!$C$3:$C$3832,'2. UnidadCompradora'!F510,'1. TipoContratoUC'!$S$3:$S$3832)</f>
        <v>35.679166639537037</v>
      </c>
      <c r="H510" s="24">
        <f>SUMPRODUCT(('1. TipoContratoUC'!$C$3:$C$3832='2. UnidadCompradora'!F510)*'1. TipoContratoUC'!$N$3:$N$3832*'1. TipoContratoUC'!$S$3:$S$3832)</f>
        <v>37.651184711407339</v>
      </c>
      <c r="I510" s="24">
        <f>SUMPRODUCT(('1. TipoContratoUC'!$C$3:$C$3832='2. UnidadCompradora'!F510)*'1. TipoContratoUC'!$P$3:$P$3832*'1. TipoContratoUC'!$S$3:$S$3832)</f>
        <v>38.600632339596949</v>
      </c>
      <c r="J510" s="24" t="e">
        <f>AVERAGEIF('1. TipoContratoUC'!$C$3:$C$3832,'2. UnidadCompradora'!F510,'1. TipoContratoUC'!#REF!)</f>
        <v>#REF!</v>
      </c>
      <c r="K510" s="24">
        <f t="shared" si="89"/>
        <v>39.148570193047647</v>
      </c>
      <c r="L510" s="25">
        <f>SUMIF('1. TipoContratoUC'!$C$3:$C$3832,'2. UnidadCompradora'!F510,'1. TipoContratoUC'!$O$3:$O$3832)</f>
        <v>343585080.35599995</v>
      </c>
      <c r="M510" s="28">
        <f t="shared" si="84"/>
        <v>8.0945084819827775E-4</v>
      </c>
      <c r="N510" s="29">
        <f t="shared" si="90"/>
        <v>1.5178907422635612E-4</v>
      </c>
      <c r="O510" s="24">
        <f t="shared" si="91"/>
        <v>0.16933174763971257</v>
      </c>
      <c r="P510" s="20">
        <f t="shared" si="92"/>
        <v>19.658950970343678</v>
      </c>
      <c r="Q510" s="3">
        <f t="shared" si="93"/>
        <v>823</v>
      </c>
      <c r="R510" s="3">
        <f t="shared" si="94"/>
        <v>0</v>
      </c>
      <c r="S510" s="3" t="str">
        <f t="shared" si="95"/>
        <v/>
      </c>
      <c r="T510" s="18"/>
    </row>
    <row r="511" spans="1:20" x14ac:dyDescent="0.25">
      <c r="A511">
        <f t="shared" si="85"/>
        <v>510</v>
      </c>
      <c r="B511" s="23" t="s">
        <v>17</v>
      </c>
      <c r="C511" s="23">
        <f t="shared" si="86"/>
        <v>69</v>
      </c>
      <c r="D511" s="23">
        <f t="shared" si="87"/>
        <v>301</v>
      </c>
      <c r="E511" s="34" t="str">
        <f t="shared" si="88"/>
        <v>69_301</v>
      </c>
      <c r="F511" s="23" t="s">
        <v>1832</v>
      </c>
      <c r="G511" s="24">
        <f>AVERAGEIF('1. TipoContratoUC'!$C$3:$C$3832,'2. UnidadCompradora'!F511,'1. TipoContratoUC'!$S$3:$S$3832)</f>
        <v>50.506890817484297</v>
      </c>
      <c r="H511" s="24">
        <f>SUMPRODUCT(('1. TipoContratoUC'!$C$3:$C$3832='2. UnidadCompradora'!F511)*'1. TipoContratoUC'!$N$3:$N$3832*'1. TipoContratoUC'!$S$3:$S$3832)</f>
        <v>49.957372905367691</v>
      </c>
      <c r="I511" s="24">
        <f>SUMPRODUCT(('1. TipoContratoUC'!$C$3:$C$3832='2. UnidadCompradora'!F511)*'1. TipoContratoUC'!$P$3:$P$3832*'1. TipoContratoUC'!$S$3:$S$3832)</f>
        <v>49.433988668156346</v>
      </c>
      <c r="J511" s="24" t="e">
        <f>AVERAGEIF('1. TipoContratoUC'!$C$3:$C$3832,'2. UnidadCompradora'!F511,'1. TipoContratoUC'!#REF!)</f>
        <v>#REF!</v>
      </c>
      <c r="K511" s="24">
        <f t="shared" si="89"/>
        <v>54.127960284362601</v>
      </c>
      <c r="L511" s="25">
        <f>SUMIF('1. TipoContratoUC'!$C$3:$C$3832,'2. UnidadCompradora'!F511,'1. TipoContratoUC'!$O$3:$O$3832)</f>
        <v>61658286.725402288</v>
      </c>
      <c r="M511" s="28">
        <f t="shared" si="84"/>
        <v>1.4526053470254515E-4</v>
      </c>
      <c r="N511" s="29">
        <f t="shared" si="90"/>
        <v>2.7239408215091319E-5</v>
      </c>
      <c r="O511" s="24">
        <f t="shared" si="91"/>
        <v>3.0319177725461794E-2</v>
      </c>
      <c r="P511" s="20">
        <f t="shared" si="92"/>
        <v>27.07913973104403</v>
      </c>
      <c r="Q511" s="3">
        <f t="shared" si="93"/>
        <v>277</v>
      </c>
      <c r="R511" s="3">
        <f t="shared" si="94"/>
        <v>1</v>
      </c>
      <c r="S511" s="3">
        <f t="shared" si="95"/>
        <v>277</v>
      </c>
      <c r="T511" s="18"/>
    </row>
    <row r="512" spans="1:20" x14ac:dyDescent="0.25">
      <c r="A512">
        <f t="shared" si="85"/>
        <v>511</v>
      </c>
      <c r="B512" s="23" t="s">
        <v>17</v>
      </c>
      <c r="C512" s="23">
        <f t="shared" si="86"/>
        <v>69</v>
      </c>
      <c r="D512" s="23">
        <f t="shared" si="87"/>
        <v>302</v>
      </c>
      <c r="E512" s="34" t="str">
        <f t="shared" si="88"/>
        <v>69_302</v>
      </c>
      <c r="F512" s="23" t="s">
        <v>807</v>
      </c>
      <c r="G512" s="24">
        <f>AVERAGEIF('1. TipoContratoUC'!$C$3:$C$3832,'2. UnidadCompradora'!F512,'1. TipoContratoUC'!$S$3:$S$3832)</f>
        <v>32.201822836937886</v>
      </c>
      <c r="H512" s="24">
        <f>SUMPRODUCT(('1. TipoContratoUC'!$C$3:$C$3832='2. UnidadCompradora'!F512)*'1. TipoContratoUC'!$N$3:$N$3832*'1. TipoContratoUC'!$S$3:$S$3832)</f>
        <v>33.547820874852356</v>
      </c>
      <c r="I512" s="24">
        <f>SUMPRODUCT(('1. TipoContratoUC'!$C$3:$C$3832='2. UnidadCompradora'!F512)*'1. TipoContratoUC'!$P$3:$P$3832*'1. TipoContratoUC'!$S$3:$S$3832)</f>
        <v>29.227656205805552</v>
      </c>
      <c r="J512" s="24" t="e">
        <f>AVERAGEIF('1. TipoContratoUC'!$C$3:$C$3832,'2. UnidadCompradora'!F512,'1. TipoContratoUC'!#REF!)</f>
        <v>#REF!</v>
      </c>
      <c r="K512" s="24">
        <f t="shared" si="89"/>
        <v>26.188462395751859</v>
      </c>
      <c r="L512" s="25">
        <f>SUMIF('1. TipoContratoUC'!$C$3:$C$3832,'2. UnidadCompradora'!F512,'1. TipoContratoUC'!$O$3:$O$3832)</f>
        <v>80129433.286999911</v>
      </c>
      <c r="M512" s="28">
        <f t="shared" si="84"/>
        <v>1.8877664208412343E-4</v>
      </c>
      <c r="N512" s="29">
        <f t="shared" si="90"/>
        <v>3.5399594430334482E-5</v>
      </c>
      <c r="O512" s="24">
        <f t="shared" si="91"/>
        <v>3.9426937650383617E-2</v>
      </c>
      <c r="P512" s="20">
        <f t="shared" si="92"/>
        <v>13.113944666701121</v>
      </c>
      <c r="Q512" s="3">
        <f t="shared" si="93"/>
        <v>1299</v>
      </c>
      <c r="R512" s="3">
        <f t="shared" si="94"/>
        <v>0</v>
      </c>
      <c r="S512" s="3" t="str">
        <f t="shared" si="95"/>
        <v/>
      </c>
      <c r="T512" s="18"/>
    </row>
    <row r="513" spans="1:20" x14ac:dyDescent="0.25">
      <c r="A513">
        <f t="shared" si="85"/>
        <v>512</v>
      </c>
      <c r="B513" s="23" t="s">
        <v>17</v>
      </c>
      <c r="C513" s="23">
        <f t="shared" si="86"/>
        <v>69</v>
      </c>
      <c r="D513" s="23">
        <f t="shared" si="87"/>
        <v>303</v>
      </c>
      <c r="E513" s="34" t="str">
        <f t="shared" si="88"/>
        <v>69_303</v>
      </c>
      <c r="F513" s="23" t="s">
        <v>548</v>
      </c>
      <c r="G513" s="24">
        <f>AVERAGEIF('1. TipoContratoUC'!$C$3:$C$3832,'2. UnidadCompradora'!F513,'1. TipoContratoUC'!$S$3:$S$3832)</f>
        <v>24.792245290294801</v>
      </c>
      <c r="H513" s="24">
        <f>SUMPRODUCT(('1. TipoContratoUC'!$C$3:$C$3832='2. UnidadCompradora'!F513)*'1. TipoContratoUC'!$N$3:$N$3832*'1. TipoContratoUC'!$S$3:$S$3832)</f>
        <v>25.566319298535166</v>
      </c>
      <c r="I513" s="24">
        <f>SUMPRODUCT(('1. TipoContratoUC'!$C$3:$C$3832='2. UnidadCompradora'!F513)*'1. TipoContratoUC'!$P$3:$P$3832*'1. TipoContratoUC'!$S$3:$S$3832)</f>
        <v>22.532309901039145</v>
      </c>
      <c r="J513" s="24" t="e">
        <f>AVERAGEIF('1. TipoContratoUC'!$C$3:$C$3832,'2. UnidadCompradora'!F513,'1. TipoContratoUC'!#REF!)</f>
        <v>#REF!</v>
      </c>
      <c r="K513" s="24">
        <f t="shared" si="89"/>
        <v>16.930740130017366</v>
      </c>
      <c r="L513" s="25">
        <f>SUMIF('1. TipoContratoUC'!$C$3:$C$3832,'2. UnidadCompradora'!F513,'1. TipoContratoUC'!$O$3:$O$3832)</f>
        <v>179006686.0599989</v>
      </c>
      <c r="M513" s="28">
        <f t="shared" si="84"/>
        <v>4.2172120429180516E-4</v>
      </c>
      <c r="N513" s="29">
        <f t="shared" si="90"/>
        <v>7.90816036866972E-5</v>
      </c>
      <c r="O513" s="24">
        <f t="shared" si="91"/>
        <v>8.818137080314585E-2</v>
      </c>
      <c r="P513" s="20">
        <f t="shared" si="92"/>
        <v>8.5094607504102555</v>
      </c>
      <c r="Q513" s="3">
        <f t="shared" si="93"/>
        <v>1470</v>
      </c>
      <c r="R513" s="3">
        <f t="shared" si="94"/>
        <v>0</v>
      </c>
      <c r="S513" s="3" t="str">
        <f t="shared" si="95"/>
        <v/>
      </c>
      <c r="T513" s="18"/>
    </row>
    <row r="514" spans="1:20" x14ac:dyDescent="0.25">
      <c r="A514">
        <f t="shared" si="85"/>
        <v>513</v>
      </c>
      <c r="B514" s="23" t="s">
        <v>17</v>
      </c>
      <c r="C514" s="23">
        <f t="shared" si="86"/>
        <v>69</v>
      </c>
      <c r="D514" s="23">
        <f t="shared" si="87"/>
        <v>304</v>
      </c>
      <c r="E514" s="34" t="str">
        <f t="shared" si="88"/>
        <v>69_304</v>
      </c>
      <c r="F514" s="23" t="s">
        <v>1321</v>
      </c>
      <c r="G514" s="24">
        <f>AVERAGEIF('1. TipoContratoUC'!$C$3:$C$3832,'2. UnidadCompradora'!F514,'1. TipoContratoUC'!$S$3:$S$3832)</f>
        <v>41.093476870105867</v>
      </c>
      <c r="H514" s="24">
        <f>SUMPRODUCT(('1. TipoContratoUC'!$C$3:$C$3832='2. UnidadCompradora'!F514)*'1. TipoContratoUC'!$N$3:$N$3832*'1. TipoContratoUC'!$S$3:$S$3832)</f>
        <v>42.640816933398241</v>
      </c>
      <c r="I514" s="24">
        <f>SUMPRODUCT(('1. TipoContratoUC'!$C$3:$C$3832='2. UnidadCompradora'!F514)*'1. TipoContratoUC'!$P$3:$P$3832*'1. TipoContratoUC'!$S$3:$S$3832)</f>
        <v>42.972889411487358</v>
      </c>
      <c r="J514" s="24" t="e">
        <f>AVERAGEIF('1. TipoContratoUC'!$C$3:$C$3832,'2. UnidadCompradora'!F514,'1. TipoContratoUC'!#REF!)</f>
        <v>#REF!</v>
      </c>
      <c r="K514" s="24">
        <f t="shared" si="89"/>
        <v>45.194133753686678</v>
      </c>
      <c r="L514" s="25">
        <f>SUMIF('1. TipoContratoUC'!$C$3:$C$3832,'2. UnidadCompradora'!F514,'1. TipoContratoUC'!$O$3:$O$3832)</f>
        <v>18438433.960000001</v>
      </c>
      <c r="M514" s="28">
        <f t="shared" ref="M514:M577" si="96">L514/SUMIF($B$2:$B$1538,B514,$L$2:$L$1538)</f>
        <v>4.3439039881783093E-5</v>
      </c>
      <c r="N514" s="29">
        <f t="shared" si="90"/>
        <v>8.1457344366417899E-6</v>
      </c>
      <c r="O514" s="24">
        <f t="shared" si="91"/>
        <v>9.0083163956004297E-3</v>
      </c>
      <c r="P514" s="20">
        <f t="shared" si="92"/>
        <v>22.60157103504114</v>
      </c>
      <c r="Q514" s="3">
        <f t="shared" si="93"/>
        <v>574</v>
      </c>
      <c r="R514" s="3">
        <f t="shared" si="94"/>
        <v>0</v>
      </c>
      <c r="S514" s="3" t="str">
        <f t="shared" si="95"/>
        <v/>
      </c>
      <c r="T514" s="18"/>
    </row>
    <row r="515" spans="1:20" x14ac:dyDescent="0.25">
      <c r="A515">
        <f t="shared" ref="A515:A578" si="97">A514+1</f>
        <v>514</v>
      </c>
      <c r="B515" s="23" t="s">
        <v>17</v>
      </c>
      <c r="C515" s="23">
        <f t="shared" ref="C515:C578" si="98">IF(B515&lt;&gt;B514,C514+1,C514)</f>
        <v>69</v>
      </c>
      <c r="D515" s="23">
        <f t="shared" ref="D515:D578" si="99">IF(B515&lt;&gt;B514,1,D514+1)</f>
        <v>305</v>
      </c>
      <c r="E515" s="34" t="str">
        <f t="shared" ref="E515:E578" si="100">CONCATENATE(C515,"_",D515)</f>
        <v>69_305</v>
      </c>
      <c r="F515" s="23" t="s">
        <v>303</v>
      </c>
      <c r="G515" s="24">
        <f>AVERAGEIF('1. TipoContratoUC'!$C$3:$C$3832,'2. UnidadCompradora'!F515,'1. TipoContratoUC'!$S$3:$S$3832)</f>
        <v>24.311326589995161</v>
      </c>
      <c r="H515" s="24">
        <f>SUMPRODUCT(('1. TipoContratoUC'!$C$3:$C$3832='2. UnidadCompradora'!F515)*'1. TipoContratoUC'!$N$3:$N$3832*'1. TipoContratoUC'!$S$3:$S$3832)</f>
        <v>21.512676074871727</v>
      </c>
      <c r="I515" s="24">
        <f>SUMPRODUCT(('1. TipoContratoUC'!$C$3:$C$3832='2. UnidadCompradora'!F515)*'1. TipoContratoUC'!$P$3:$P$3832*'1. TipoContratoUC'!$S$3:$S$3832)</f>
        <v>21.402898235852945</v>
      </c>
      <c r="J515" s="24" t="e">
        <f>AVERAGEIF('1. TipoContratoUC'!$C$3:$C$3832,'2. UnidadCompradora'!F515,'1. TipoContratoUC'!#REF!)</f>
        <v>#REF!</v>
      </c>
      <c r="K515" s="24">
        <f t="shared" ref="K515:K578" si="101">100*((I515-MIN($I$2:$I$1538))/(MAX($I$2:$I$1538)-MIN($I$2:$I$1538)))</f>
        <v>15.369091330383041</v>
      </c>
      <c r="L515" s="25">
        <f>SUMIF('1. TipoContratoUC'!$C$3:$C$3832,'2. UnidadCompradora'!F515,'1. TipoContratoUC'!$O$3:$O$3832)</f>
        <v>23546617.100000001</v>
      </c>
      <c r="M515" s="28">
        <f t="shared" si="96"/>
        <v>5.5473390067014986E-5</v>
      </c>
      <c r="N515" s="29">
        <f t="shared" ref="N515:N578" si="102">L515/SUM($L$2:$L$1538)</f>
        <v>1.0402428438010819E-5</v>
      </c>
      <c r="O515" s="24">
        <f t="shared" ref="O515:O578" si="103">100*((L515-MIN($L$2:$L$1538))/(MAX($L$2:$L$1538)-MIN($L$2:$L$1538)))</f>
        <v>1.1527061268123889E-2</v>
      </c>
      <c r="P515" s="20">
        <f t="shared" ref="P515:P578" si="104">K515*0.5+O515*0.5</f>
        <v>7.6903091958255825</v>
      </c>
      <c r="Q515" s="3">
        <f t="shared" ref="Q515:Q578" si="105">_xlfn.RANK.EQ(P515,$P$2:$P$1538)</f>
        <v>1485</v>
      </c>
      <c r="R515" s="3">
        <f t="shared" ref="R515:R578" si="106">IF(Q515&lt;=500,1,0)</f>
        <v>0</v>
      </c>
      <c r="S515" s="3" t="str">
        <f t="shared" ref="S515:S578" si="107">IF(AND(R515=1,Q515&lt;=500),Q515,"")</f>
        <v/>
      </c>
      <c r="T515" s="18"/>
    </row>
    <row r="516" spans="1:20" x14ac:dyDescent="0.25">
      <c r="A516">
        <f t="shared" si="97"/>
        <v>515</v>
      </c>
      <c r="B516" s="23" t="s">
        <v>17</v>
      </c>
      <c r="C516" s="23">
        <f t="shared" si="98"/>
        <v>69</v>
      </c>
      <c r="D516" s="23">
        <f t="shared" si="99"/>
        <v>306</v>
      </c>
      <c r="E516" s="34" t="str">
        <f t="shared" si="100"/>
        <v>69_306</v>
      </c>
      <c r="F516" s="23" t="s">
        <v>1526</v>
      </c>
      <c r="G516" s="24">
        <f>AVERAGEIF('1. TipoContratoUC'!$C$3:$C$3832,'2. UnidadCompradora'!F516,'1. TipoContratoUC'!$S$3:$S$3832)</f>
        <v>30.40360366818652</v>
      </c>
      <c r="H516" s="24">
        <f>SUMPRODUCT(('1. TipoContratoUC'!$C$3:$C$3832='2. UnidadCompradora'!F516)*'1. TipoContratoUC'!$N$3:$N$3832*'1. TipoContratoUC'!$S$3:$S$3832)</f>
        <v>30.338622234924241</v>
      </c>
      <c r="I516" s="24">
        <f>SUMPRODUCT(('1. TipoContratoUC'!$C$3:$C$3832='2. UnidadCompradora'!F516)*'1. TipoContratoUC'!$P$3:$P$3832*'1. TipoContratoUC'!$S$3:$S$3832)</f>
        <v>33.907567590073256</v>
      </c>
      <c r="J516" s="24" t="e">
        <f>AVERAGEIF('1. TipoContratoUC'!$C$3:$C$3832,'2. UnidadCompradora'!F516,'1. TipoContratoUC'!#REF!)</f>
        <v>#REF!</v>
      </c>
      <c r="K516" s="24">
        <f t="shared" si="101"/>
        <v>32.659422649586119</v>
      </c>
      <c r="L516" s="25">
        <f>SUMIF('1. TipoContratoUC'!$C$3:$C$3832,'2. UnidadCompradora'!F516,'1. TipoContratoUC'!$O$3:$O$3832)</f>
        <v>152575574.83499998</v>
      </c>
      <c r="M516" s="28">
        <f t="shared" si="96"/>
        <v>3.5945224494778863E-4</v>
      </c>
      <c r="N516" s="29">
        <f t="shared" si="102"/>
        <v>6.7404862952031089E-5</v>
      </c>
      <c r="O516" s="24">
        <f t="shared" si="103"/>
        <v>7.5148708494749583E-2</v>
      </c>
      <c r="P516" s="20">
        <f t="shared" si="104"/>
        <v>16.367285679040435</v>
      </c>
      <c r="Q516" s="3">
        <f t="shared" si="105"/>
        <v>1095</v>
      </c>
      <c r="R516" s="3">
        <f t="shared" si="106"/>
        <v>0</v>
      </c>
      <c r="S516" s="3" t="str">
        <f t="shared" si="107"/>
        <v/>
      </c>
      <c r="T516" s="18"/>
    </row>
    <row r="517" spans="1:20" x14ac:dyDescent="0.25">
      <c r="A517">
        <f t="shared" si="97"/>
        <v>516</v>
      </c>
      <c r="B517" s="23" t="s">
        <v>17</v>
      </c>
      <c r="C517" s="23">
        <f t="shared" si="98"/>
        <v>69</v>
      </c>
      <c r="D517" s="23">
        <f t="shared" si="99"/>
        <v>307</v>
      </c>
      <c r="E517" s="34" t="str">
        <f t="shared" si="100"/>
        <v>69_307</v>
      </c>
      <c r="F517" s="23" t="s">
        <v>344</v>
      </c>
      <c r="G517" s="24">
        <f>AVERAGEIF('1. TipoContratoUC'!$C$3:$C$3832,'2. UnidadCompradora'!F517,'1. TipoContratoUC'!$S$3:$S$3832)</f>
        <v>19.527405774915756</v>
      </c>
      <c r="H517" s="24">
        <f>SUMPRODUCT(('1. TipoContratoUC'!$C$3:$C$3832='2. UnidadCompradora'!F517)*'1. TipoContratoUC'!$N$3:$N$3832*'1. TipoContratoUC'!$S$3:$S$3832)</f>
        <v>18.919318142035156</v>
      </c>
      <c r="I517" s="24">
        <f>SUMPRODUCT(('1. TipoContratoUC'!$C$3:$C$3832='2. UnidadCompradora'!F517)*'1. TipoContratoUC'!$P$3:$P$3832*'1. TipoContratoUC'!$S$3:$S$3832)</f>
        <v>20.060076684066907</v>
      </c>
      <c r="J517" s="24" t="e">
        <f>AVERAGEIF('1. TipoContratoUC'!$C$3:$C$3832,'2. UnidadCompradora'!F517,'1. TipoContratoUC'!#REF!)</f>
        <v>#REF!</v>
      </c>
      <c r="K517" s="24">
        <f t="shared" si="101"/>
        <v>13.512358547191855</v>
      </c>
      <c r="L517" s="25">
        <f>SUMIF('1. TipoContratoUC'!$C$3:$C$3832,'2. UnidadCompradora'!F517,'1. TipoContratoUC'!$O$3:$O$3832)</f>
        <v>124358120.74661779</v>
      </c>
      <c r="M517" s="28">
        <f t="shared" si="96"/>
        <v>2.9297484691242874E-4</v>
      </c>
      <c r="N517" s="29">
        <f t="shared" si="102"/>
        <v>5.4938951368610832E-5</v>
      </c>
      <c r="O517" s="24">
        <f t="shared" si="103"/>
        <v>6.1235235572402742E-2</v>
      </c>
      <c r="P517" s="20">
        <f t="shared" si="104"/>
        <v>6.7867968913821288</v>
      </c>
      <c r="Q517" s="3">
        <f t="shared" si="105"/>
        <v>1499</v>
      </c>
      <c r="R517" s="3">
        <f t="shared" si="106"/>
        <v>0</v>
      </c>
      <c r="S517" s="3" t="str">
        <f t="shared" si="107"/>
        <v/>
      </c>
      <c r="T517" s="18"/>
    </row>
    <row r="518" spans="1:20" x14ac:dyDescent="0.25">
      <c r="A518">
        <f t="shared" si="97"/>
        <v>517</v>
      </c>
      <c r="B518" s="23" t="s">
        <v>17</v>
      </c>
      <c r="C518" s="23">
        <f t="shared" si="98"/>
        <v>69</v>
      </c>
      <c r="D518" s="23">
        <f t="shared" si="99"/>
        <v>308</v>
      </c>
      <c r="E518" s="34" t="str">
        <f t="shared" si="100"/>
        <v>69_308</v>
      </c>
      <c r="F518" s="23" t="s">
        <v>376</v>
      </c>
      <c r="G518" s="24">
        <f>AVERAGEIF('1. TipoContratoUC'!$C$3:$C$3832,'2. UnidadCompradora'!F518,'1. TipoContratoUC'!$S$3:$S$3832)</f>
        <v>35.120788330659302</v>
      </c>
      <c r="H518" s="24">
        <f>SUMPRODUCT(('1. TipoContratoUC'!$C$3:$C$3832='2. UnidadCompradora'!F518)*'1. TipoContratoUC'!$N$3:$N$3832*'1. TipoContratoUC'!$S$3:$S$3832)</f>
        <v>34.278076779243023</v>
      </c>
      <c r="I518" s="24">
        <f>SUMPRODUCT(('1. TipoContratoUC'!$C$3:$C$3832='2. UnidadCompradora'!F518)*'1. TipoContratoUC'!$P$3:$P$3832*'1. TipoContratoUC'!$S$3:$S$3832)</f>
        <v>35.127280219350418</v>
      </c>
      <c r="J518" s="24" t="e">
        <f>AVERAGEIF('1. TipoContratoUC'!$C$3:$C$3832,'2. UnidadCompradora'!F518,'1. TipoContratoUC'!#REF!)</f>
        <v>#REF!</v>
      </c>
      <c r="K518" s="24">
        <f t="shared" si="101"/>
        <v>34.345931494964013</v>
      </c>
      <c r="L518" s="25">
        <f>SUMIF('1. TipoContratoUC'!$C$3:$C$3832,'2. UnidadCompradora'!F518,'1. TipoContratoUC'!$O$3:$O$3832)</f>
        <v>45112761.468000002</v>
      </c>
      <c r="M518" s="28">
        <f t="shared" si="96"/>
        <v>1.0628099158730396E-4</v>
      </c>
      <c r="N518" s="29">
        <f t="shared" si="102"/>
        <v>1.9929923301463203E-5</v>
      </c>
      <c r="O518" s="24">
        <f t="shared" si="103"/>
        <v>2.2160903880705053E-2</v>
      </c>
      <c r="P518" s="20">
        <f t="shared" si="104"/>
        <v>17.184046199422358</v>
      </c>
      <c r="Q518" s="3">
        <f t="shared" si="105"/>
        <v>1044</v>
      </c>
      <c r="R518" s="3">
        <f t="shared" si="106"/>
        <v>0</v>
      </c>
      <c r="S518" s="3" t="str">
        <f t="shared" si="107"/>
        <v/>
      </c>
      <c r="T518" s="18"/>
    </row>
    <row r="519" spans="1:20" x14ac:dyDescent="0.25">
      <c r="A519">
        <f t="shared" si="97"/>
        <v>518</v>
      </c>
      <c r="B519" s="23" t="s">
        <v>17</v>
      </c>
      <c r="C519" s="23">
        <f t="shared" si="98"/>
        <v>69</v>
      </c>
      <c r="D519" s="23">
        <f t="shared" si="99"/>
        <v>309</v>
      </c>
      <c r="E519" s="34" t="str">
        <f t="shared" si="100"/>
        <v>69_309</v>
      </c>
      <c r="F519" s="23" t="s">
        <v>2019</v>
      </c>
      <c r="G519" s="24">
        <f>AVERAGEIF('1. TipoContratoUC'!$C$3:$C$3832,'2. UnidadCompradora'!F519,'1. TipoContratoUC'!$S$3:$S$3832)</f>
        <v>33.398855602641554</v>
      </c>
      <c r="H519" s="24">
        <f>SUMPRODUCT(('1. TipoContratoUC'!$C$3:$C$3832='2. UnidadCompradora'!F519)*'1. TipoContratoUC'!$N$3:$N$3832*'1. TipoContratoUC'!$S$3:$S$3832)</f>
        <v>36.147284741715914</v>
      </c>
      <c r="I519" s="24">
        <f>SUMPRODUCT(('1. TipoContratoUC'!$C$3:$C$3832='2. UnidadCompradora'!F519)*'1. TipoContratoUC'!$P$3:$P$3832*'1. TipoContratoUC'!$S$3:$S$3832)</f>
        <v>39.988355265864776</v>
      </c>
      <c r="J519" s="24" t="e">
        <f>AVERAGEIF('1. TipoContratoUC'!$C$3:$C$3832,'2. UnidadCompradora'!F519,'1. TipoContratoUC'!#REF!)</f>
        <v>#REF!</v>
      </c>
      <c r="K519" s="24">
        <f t="shared" si="101"/>
        <v>41.067388555592096</v>
      </c>
      <c r="L519" s="25">
        <f>SUMIF('1. TipoContratoUC'!$C$3:$C$3832,'2. UnidadCompradora'!F519,'1. TipoContratoUC'!$O$3:$O$3832)</f>
        <v>21613844.16</v>
      </c>
      <c r="M519" s="28">
        <f t="shared" si="96"/>
        <v>5.0919977287750344E-5</v>
      </c>
      <c r="N519" s="29">
        <f t="shared" si="102"/>
        <v>9.5485676855346691E-6</v>
      </c>
      <c r="O519" s="24">
        <f t="shared" si="103"/>
        <v>1.0574048856674387E-2</v>
      </c>
      <c r="P519" s="20">
        <f t="shared" si="104"/>
        <v>20.538981302224386</v>
      </c>
      <c r="Q519" s="3">
        <f t="shared" si="105"/>
        <v>745</v>
      </c>
      <c r="R519" s="3">
        <f t="shared" si="106"/>
        <v>0</v>
      </c>
      <c r="S519" s="3" t="str">
        <f t="shared" si="107"/>
        <v/>
      </c>
      <c r="T519" s="18"/>
    </row>
    <row r="520" spans="1:20" x14ac:dyDescent="0.25">
      <c r="A520">
        <f t="shared" si="97"/>
        <v>519</v>
      </c>
      <c r="B520" s="23" t="s">
        <v>17</v>
      </c>
      <c r="C520" s="23">
        <f t="shared" si="98"/>
        <v>69</v>
      </c>
      <c r="D520" s="23">
        <f t="shared" si="99"/>
        <v>310</v>
      </c>
      <c r="E520" s="34" t="str">
        <f t="shared" si="100"/>
        <v>69_310</v>
      </c>
      <c r="F520" s="23" t="s">
        <v>1749</v>
      </c>
      <c r="G520" s="24">
        <f>AVERAGEIF('1. TipoContratoUC'!$C$3:$C$3832,'2. UnidadCompradora'!F520,'1. TipoContratoUC'!$S$3:$S$3832)</f>
        <v>43.402812338914202</v>
      </c>
      <c r="H520" s="24">
        <f>SUMPRODUCT(('1. TipoContratoUC'!$C$3:$C$3832='2. UnidadCompradora'!F520)*'1. TipoContratoUC'!$N$3:$N$3832*'1. TipoContratoUC'!$S$3:$S$3832)</f>
        <v>42.695989161768267</v>
      </c>
      <c r="I520" s="24">
        <f>SUMPRODUCT(('1. TipoContratoUC'!$C$3:$C$3832='2. UnidadCompradora'!F520)*'1. TipoContratoUC'!$P$3:$P$3832*'1. TipoContratoUC'!$S$3:$S$3832)</f>
        <v>47.498168006956782</v>
      </c>
      <c r="J520" s="24" t="e">
        <f>AVERAGEIF('1. TipoContratoUC'!$C$3:$C$3832,'2. UnidadCompradora'!F520,'1. TipoContratoUC'!#REF!)</f>
        <v>#REF!</v>
      </c>
      <c r="K520" s="24">
        <f t="shared" si="101"/>
        <v>51.451281704660467</v>
      </c>
      <c r="L520" s="25">
        <f>SUMIF('1. TipoContratoUC'!$C$3:$C$3832,'2. UnidadCompradora'!F520,'1. TipoContratoUC'!$O$3:$O$3832)</f>
        <v>431084309.87999904</v>
      </c>
      <c r="M520" s="28">
        <f t="shared" si="96"/>
        <v>1.0155899665834863E-3</v>
      </c>
      <c r="N520" s="29">
        <f t="shared" si="102"/>
        <v>1.904444984700571E-4</v>
      </c>
      <c r="O520" s="24">
        <f t="shared" si="103"/>
        <v>0.21247590079028381</v>
      </c>
      <c r="P520" s="20">
        <f t="shared" si="104"/>
        <v>25.831878802725374</v>
      </c>
      <c r="Q520" s="3">
        <f t="shared" si="105"/>
        <v>352</v>
      </c>
      <c r="R520" s="3">
        <f t="shared" si="106"/>
        <v>1</v>
      </c>
      <c r="S520" s="3">
        <f t="shared" si="107"/>
        <v>352</v>
      </c>
      <c r="T520" s="18"/>
    </row>
    <row r="521" spans="1:20" x14ac:dyDescent="0.25">
      <c r="A521">
        <f t="shared" si="97"/>
        <v>520</v>
      </c>
      <c r="B521" s="23" t="s">
        <v>17</v>
      </c>
      <c r="C521" s="23">
        <f t="shared" si="98"/>
        <v>69</v>
      </c>
      <c r="D521" s="23">
        <f t="shared" si="99"/>
        <v>311</v>
      </c>
      <c r="E521" s="34" t="str">
        <f t="shared" si="100"/>
        <v>69_311</v>
      </c>
      <c r="F521" s="23" t="s">
        <v>1011</v>
      </c>
      <c r="G521" s="24">
        <f>AVERAGEIF('1. TipoContratoUC'!$C$3:$C$3832,'2. UnidadCompradora'!F521,'1. TipoContratoUC'!$S$3:$S$3832)</f>
        <v>49.913225908907158</v>
      </c>
      <c r="H521" s="24">
        <f>SUMPRODUCT(('1. TipoContratoUC'!$C$3:$C$3832='2. UnidadCompradora'!F521)*'1. TipoContratoUC'!$N$3:$N$3832*'1. TipoContratoUC'!$S$3:$S$3832)</f>
        <v>47.915367980233853</v>
      </c>
      <c r="I521" s="24">
        <f>SUMPRODUCT(('1. TipoContratoUC'!$C$3:$C$3832='2. UnidadCompradora'!F521)*'1. TipoContratoUC'!$P$3:$P$3832*'1. TipoContratoUC'!$S$3:$S$3832)</f>
        <v>49.811428668285807</v>
      </c>
      <c r="J521" s="24" t="e">
        <f>AVERAGEIF('1. TipoContratoUC'!$C$3:$C$3832,'2. UnidadCompradora'!F521,'1. TipoContratoUC'!#REF!)</f>
        <v>#REF!</v>
      </c>
      <c r="K521" s="24">
        <f t="shared" si="101"/>
        <v>54.649850345626461</v>
      </c>
      <c r="L521" s="25">
        <f>SUMIF('1. TipoContratoUC'!$C$3:$C$3832,'2. UnidadCompradora'!F521,'1. TipoContratoUC'!$O$3:$O$3832)</f>
        <v>2009812479.8999991</v>
      </c>
      <c r="M521" s="28">
        <f t="shared" si="96"/>
        <v>4.7349099526932626E-3</v>
      </c>
      <c r="N521" s="29">
        <f t="shared" si="102"/>
        <v>8.8789529328953153E-4</v>
      </c>
      <c r="O521" s="24">
        <f t="shared" si="103"/>
        <v>0.99091578330127339</v>
      </c>
      <c r="P521" s="20">
        <f t="shared" si="104"/>
        <v>27.820383064463869</v>
      </c>
      <c r="Q521" s="3">
        <f t="shared" si="105"/>
        <v>235</v>
      </c>
      <c r="R521" s="3">
        <f t="shared" si="106"/>
        <v>1</v>
      </c>
      <c r="S521" s="3">
        <f t="shared" si="107"/>
        <v>235</v>
      </c>
      <c r="T521" s="18"/>
    </row>
    <row r="522" spans="1:20" x14ac:dyDescent="0.25">
      <c r="A522">
        <f t="shared" si="97"/>
        <v>521</v>
      </c>
      <c r="B522" s="23" t="s">
        <v>17</v>
      </c>
      <c r="C522" s="23">
        <f t="shared" si="98"/>
        <v>69</v>
      </c>
      <c r="D522" s="23">
        <f t="shared" si="99"/>
        <v>312</v>
      </c>
      <c r="E522" s="34" t="str">
        <f t="shared" si="100"/>
        <v>69_312</v>
      </c>
      <c r="F522" s="23" t="s">
        <v>2229</v>
      </c>
      <c r="G522" s="24">
        <f>AVERAGEIF('1. TipoContratoUC'!$C$3:$C$3832,'2. UnidadCompradora'!F522,'1. TipoContratoUC'!$S$3:$S$3832)</f>
        <v>41.817157928713762</v>
      </c>
      <c r="H522" s="24">
        <f>SUMPRODUCT(('1. TipoContratoUC'!$C$3:$C$3832='2. UnidadCompradora'!F522)*'1. TipoContratoUC'!$N$3:$N$3832*'1. TipoContratoUC'!$S$3:$S$3832)</f>
        <v>48.615229595347394</v>
      </c>
      <c r="I522" s="24">
        <f>SUMPRODUCT(('1. TipoContratoUC'!$C$3:$C$3832='2. UnidadCompradora'!F522)*'1. TipoContratoUC'!$P$3:$P$3832*'1. TipoContratoUC'!$S$3:$S$3832)</f>
        <v>51.903788493321983</v>
      </c>
      <c r="J522" s="24" t="e">
        <f>AVERAGEIF('1. TipoContratoUC'!$C$3:$C$3832,'2. UnidadCompradora'!F522,'1. TipoContratoUC'!#REF!)</f>
        <v>#REF!</v>
      </c>
      <c r="K522" s="24">
        <f t="shared" si="101"/>
        <v>57.542977192011676</v>
      </c>
      <c r="L522" s="25">
        <f>SUMIF('1. TipoContratoUC'!$C$3:$C$3832,'2. UnidadCompradora'!F522,'1. TipoContratoUC'!$O$3:$O$3832)</f>
        <v>15277495.86119999</v>
      </c>
      <c r="M522" s="28">
        <f t="shared" si="96"/>
        <v>3.5992197246692988E-5</v>
      </c>
      <c r="N522" s="29">
        <f t="shared" si="102"/>
        <v>6.7492946750359042E-6</v>
      </c>
      <c r="O522" s="24">
        <f t="shared" si="103"/>
        <v>7.4497198436536708E-3</v>
      </c>
      <c r="P522" s="20">
        <f t="shared" si="104"/>
        <v>28.775213455927666</v>
      </c>
      <c r="Q522" s="3">
        <f t="shared" si="105"/>
        <v>191</v>
      </c>
      <c r="R522" s="3">
        <f t="shared" si="106"/>
        <v>1</v>
      </c>
      <c r="S522" s="3">
        <f t="shared" si="107"/>
        <v>191</v>
      </c>
      <c r="T522" s="18"/>
    </row>
    <row r="523" spans="1:20" x14ac:dyDescent="0.25">
      <c r="A523">
        <f t="shared" si="97"/>
        <v>522</v>
      </c>
      <c r="B523" s="23" t="s">
        <v>17</v>
      </c>
      <c r="C523" s="23">
        <f t="shared" si="98"/>
        <v>69</v>
      </c>
      <c r="D523" s="23">
        <f t="shared" si="99"/>
        <v>313</v>
      </c>
      <c r="E523" s="34" t="str">
        <f t="shared" si="100"/>
        <v>69_313</v>
      </c>
      <c r="F523" s="23" t="s">
        <v>943</v>
      </c>
      <c r="G523" s="24">
        <f>AVERAGEIF('1. TipoContratoUC'!$C$3:$C$3832,'2. UnidadCompradora'!F523,'1. TipoContratoUC'!$S$3:$S$3832)</f>
        <v>51.735831975936868</v>
      </c>
      <c r="H523" s="24">
        <f>SUMPRODUCT(('1. TipoContratoUC'!$C$3:$C$3832='2. UnidadCompradora'!F523)*'1. TipoContratoUC'!$N$3:$N$3832*'1. TipoContratoUC'!$S$3:$S$3832)</f>
        <v>48.04849189788699</v>
      </c>
      <c r="I523" s="24">
        <f>SUMPRODUCT(('1. TipoContratoUC'!$C$3:$C$3832='2. UnidadCompradora'!F523)*'1. TipoContratoUC'!$P$3:$P$3832*'1. TipoContratoUC'!$S$3:$S$3832)</f>
        <v>48.964130862979061</v>
      </c>
      <c r="J523" s="24" t="e">
        <f>AVERAGEIF('1. TipoContratoUC'!$C$3:$C$3832,'2. UnidadCompradora'!F523,'1. TipoContratoUC'!#REF!)</f>
        <v>#REF!</v>
      </c>
      <c r="K523" s="24">
        <f t="shared" si="101"/>
        <v>53.478283200203066</v>
      </c>
      <c r="L523" s="25">
        <f>SUMIF('1. TipoContratoUC'!$C$3:$C$3832,'2. UnidadCompradora'!F523,'1. TipoContratoUC'!$O$3:$O$3832)</f>
        <v>18967680.649999898</v>
      </c>
      <c r="M523" s="28">
        <f t="shared" si="96"/>
        <v>4.4685890244676232E-5</v>
      </c>
      <c r="N523" s="29">
        <f t="shared" si="102"/>
        <v>8.3795451278080388E-6</v>
      </c>
      <c r="O523" s="24">
        <f t="shared" si="103"/>
        <v>9.2692775534529755E-3</v>
      </c>
      <c r="P523" s="20">
        <f t="shared" si="104"/>
        <v>26.743776238878258</v>
      </c>
      <c r="Q523" s="3">
        <f t="shared" si="105"/>
        <v>294</v>
      </c>
      <c r="R523" s="3">
        <f t="shared" si="106"/>
        <v>1</v>
      </c>
      <c r="S523" s="3">
        <f t="shared" si="107"/>
        <v>294</v>
      </c>
      <c r="T523" s="18"/>
    </row>
    <row r="524" spans="1:20" x14ac:dyDescent="0.25">
      <c r="A524">
        <f t="shared" si="97"/>
        <v>523</v>
      </c>
      <c r="B524" s="23" t="s">
        <v>17</v>
      </c>
      <c r="C524" s="23">
        <f t="shared" si="98"/>
        <v>69</v>
      </c>
      <c r="D524" s="23">
        <f t="shared" si="99"/>
        <v>314</v>
      </c>
      <c r="E524" s="34" t="str">
        <f t="shared" si="100"/>
        <v>69_314</v>
      </c>
      <c r="F524" s="23" t="s">
        <v>1600</v>
      </c>
      <c r="G524" s="24">
        <f>AVERAGEIF('1. TipoContratoUC'!$C$3:$C$3832,'2. UnidadCompradora'!F524,'1. TipoContratoUC'!$S$3:$S$3832)</f>
        <v>46.43785725531658</v>
      </c>
      <c r="H524" s="24">
        <f>SUMPRODUCT(('1. TipoContratoUC'!$C$3:$C$3832='2. UnidadCompradora'!F524)*'1. TipoContratoUC'!$N$3:$N$3832*'1. TipoContratoUC'!$S$3:$S$3832)</f>
        <v>44.366416559962111</v>
      </c>
      <c r="I524" s="24">
        <f>SUMPRODUCT(('1. TipoContratoUC'!$C$3:$C$3832='2. UnidadCompradora'!F524)*'1. TipoContratoUC'!$P$3:$P$3832*'1. TipoContratoUC'!$S$3:$S$3832)</f>
        <v>54.630390309984278</v>
      </c>
      <c r="J524" s="24" t="e">
        <f>AVERAGEIF('1. TipoContratoUC'!$C$3:$C$3832,'2. UnidadCompradora'!F524,'1. TipoContratoUC'!#REF!)</f>
        <v>#REF!</v>
      </c>
      <c r="K524" s="24">
        <f t="shared" si="101"/>
        <v>61.313076780428311</v>
      </c>
      <c r="L524" s="25">
        <f>SUMIF('1. TipoContratoUC'!$C$3:$C$3832,'2. UnidadCompradora'!F524,'1. TipoContratoUC'!$O$3:$O$3832)</f>
        <v>93649133.456294894</v>
      </c>
      <c r="M524" s="28">
        <f t="shared" si="96"/>
        <v>2.2062765481751473E-4</v>
      </c>
      <c r="N524" s="29">
        <f t="shared" si="102"/>
        <v>4.137232983080327E-5</v>
      </c>
      <c r="O524" s="24">
        <f t="shared" si="103"/>
        <v>4.6093236517551144E-2</v>
      </c>
      <c r="P524" s="20">
        <f t="shared" si="104"/>
        <v>30.67958500847293</v>
      </c>
      <c r="Q524" s="3">
        <f t="shared" si="105"/>
        <v>120</v>
      </c>
      <c r="R524" s="3">
        <f t="shared" si="106"/>
        <v>1</v>
      </c>
      <c r="S524" s="3">
        <f t="shared" si="107"/>
        <v>120</v>
      </c>
      <c r="T524" s="18"/>
    </row>
    <row r="525" spans="1:20" x14ac:dyDescent="0.25">
      <c r="A525">
        <f t="shared" si="97"/>
        <v>524</v>
      </c>
      <c r="B525" s="23" t="s">
        <v>17</v>
      </c>
      <c r="C525" s="23">
        <f t="shared" si="98"/>
        <v>69</v>
      </c>
      <c r="D525" s="23">
        <f t="shared" si="99"/>
        <v>315</v>
      </c>
      <c r="E525" s="34" t="str">
        <f t="shared" si="100"/>
        <v>69_315</v>
      </c>
      <c r="F525" s="23" t="s">
        <v>1408</v>
      </c>
      <c r="G525" s="24">
        <f>AVERAGEIF('1. TipoContratoUC'!$C$3:$C$3832,'2. UnidadCompradora'!F525,'1. TipoContratoUC'!$S$3:$S$3832)</f>
        <v>21.282841006741425</v>
      </c>
      <c r="H525" s="24">
        <f>SUMPRODUCT(('1. TipoContratoUC'!$C$3:$C$3832='2. UnidadCompradora'!F525)*'1. TipoContratoUC'!$N$3:$N$3832*'1. TipoContratoUC'!$S$3:$S$3832)</f>
        <v>19.827842151066353</v>
      </c>
      <c r="I525" s="24">
        <f>SUMPRODUCT(('1. TipoContratoUC'!$C$3:$C$3832='2. UnidadCompradora'!F525)*'1. TipoContratoUC'!$P$3:$P$3832*'1. TipoContratoUC'!$S$3:$S$3832)</f>
        <v>22.296083800830459</v>
      </c>
      <c r="J525" s="24" t="e">
        <f>AVERAGEIF('1. TipoContratoUC'!$C$3:$C$3832,'2. UnidadCompradora'!F525,'1. TipoContratoUC'!#REF!)</f>
        <v>#REF!</v>
      </c>
      <c r="K525" s="24">
        <f t="shared" si="101"/>
        <v>16.60410793982091</v>
      </c>
      <c r="L525" s="25">
        <f>SUMIF('1. TipoContratoUC'!$C$3:$C$3832,'2. UnidadCompradora'!F525,'1. TipoContratoUC'!$O$3:$O$3832)</f>
        <v>104836229.0711765</v>
      </c>
      <c r="M525" s="28">
        <f t="shared" si="96"/>
        <v>2.4698329291727896E-4</v>
      </c>
      <c r="N525" s="29">
        <f t="shared" si="102"/>
        <v>4.6314566801352663E-5</v>
      </c>
      <c r="O525" s="24">
        <f t="shared" si="103"/>
        <v>5.1609373849779351E-2</v>
      </c>
      <c r="P525" s="20">
        <f t="shared" si="104"/>
        <v>8.3278586568353443</v>
      </c>
      <c r="Q525" s="3">
        <f t="shared" si="105"/>
        <v>1476</v>
      </c>
      <c r="R525" s="3">
        <f t="shared" si="106"/>
        <v>0</v>
      </c>
      <c r="S525" s="3" t="str">
        <f t="shared" si="107"/>
        <v/>
      </c>
      <c r="T525" s="18"/>
    </row>
    <row r="526" spans="1:20" x14ac:dyDescent="0.25">
      <c r="A526">
        <f t="shared" si="97"/>
        <v>525</v>
      </c>
      <c r="B526" s="23" t="s">
        <v>17</v>
      </c>
      <c r="C526" s="23">
        <f t="shared" si="98"/>
        <v>69</v>
      </c>
      <c r="D526" s="23">
        <f t="shared" si="99"/>
        <v>316</v>
      </c>
      <c r="E526" s="34" t="str">
        <f t="shared" si="100"/>
        <v>69_316</v>
      </c>
      <c r="F526" s="23" t="s">
        <v>1224</v>
      </c>
      <c r="G526" s="24">
        <f>AVERAGEIF('1. TipoContratoUC'!$C$3:$C$3832,'2. UnidadCompradora'!F526,'1. TipoContratoUC'!$S$3:$S$3832)</f>
        <v>43.52384885794843</v>
      </c>
      <c r="H526" s="24">
        <f>SUMPRODUCT(('1. TipoContratoUC'!$C$3:$C$3832='2. UnidadCompradora'!F526)*'1. TipoContratoUC'!$N$3:$N$3832*'1. TipoContratoUC'!$S$3:$S$3832)</f>
        <v>40.323379950334754</v>
      </c>
      <c r="I526" s="24">
        <f>SUMPRODUCT(('1. TipoContratoUC'!$C$3:$C$3832='2. UnidadCompradora'!F526)*'1. TipoContratoUC'!$P$3:$P$3832*'1. TipoContratoUC'!$S$3:$S$3832)</f>
        <v>44.449112179951399</v>
      </c>
      <c r="J526" s="24" t="e">
        <f>AVERAGEIF('1. TipoContratoUC'!$C$3:$C$3832,'2. UnidadCompradora'!F526,'1. TipoContratoUC'!#REF!)</f>
        <v>#REF!</v>
      </c>
      <c r="K526" s="24">
        <f t="shared" si="101"/>
        <v>47.235321732725886</v>
      </c>
      <c r="L526" s="25">
        <f>SUMIF('1. TipoContratoUC'!$C$3:$C$3832,'2. UnidadCompradora'!F526,'1. TipoContratoUC'!$O$3:$O$3832)</f>
        <v>24157694.57842996</v>
      </c>
      <c r="M526" s="28">
        <f t="shared" si="96"/>
        <v>5.6913025288420652E-5</v>
      </c>
      <c r="N526" s="29">
        <f t="shared" si="102"/>
        <v>1.0672390348566869E-5</v>
      </c>
      <c r="O526" s="24">
        <f t="shared" si="103"/>
        <v>1.1828371582050891E-2</v>
      </c>
      <c r="P526" s="20">
        <f t="shared" si="104"/>
        <v>23.623575052153967</v>
      </c>
      <c r="Q526" s="3">
        <f t="shared" si="105"/>
        <v>506</v>
      </c>
      <c r="R526" s="3">
        <f t="shared" si="106"/>
        <v>0</v>
      </c>
      <c r="S526" s="3" t="str">
        <f t="shared" si="107"/>
        <v/>
      </c>
      <c r="T526" s="18"/>
    </row>
    <row r="527" spans="1:20" x14ac:dyDescent="0.25">
      <c r="A527">
        <f t="shared" si="97"/>
        <v>526</v>
      </c>
      <c r="B527" s="23" t="s">
        <v>17</v>
      </c>
      <c r="C527" s="23">
        <f t="shared" si="98"/>
        <v>69</v>
      </c>
      <c r="D527" s="23">
        <f t="shared" si="99"/>
        <v>317</v>
      </c>
      <c r="E527" s="34" t="str">
        <f t="shared" si="100"/>
        <v>69_317</v>
      </c>
      <c r="F527" s="23" t="s">
        <v>1697</v>
      </c>
      <c r="G527" s="24">
        <f>AVERAGEIF('1. TipoContratoUC'!$C$3:$C$3832,'2. UnidadCompradora'!F527,'1. TipoContratoUC'!$S$3:$S$3832)</f>
        <v>44.382275126232777</v>
      </c>
      <c r="H527" s="24">
        <f>SUMPRODUCT(('1. TipoContratoUC'!$C$3:$C$3832='2. UnidadCompradora'!F527)*'1. TipoContratoUC'!$N$3:$N$3832*'1. TipoContratoUC'!$S$3:$S$3832)</f>
        <v>41.316796639657269</v>
      </c>
      <c r="I527" s="24">
        <f>SUMPRODUCT(('1. TipoContratoUC'!$C$3:$C$3832='2. UnidadCompradora'!F527)*'1. TipoContratoUC'!$P$3:$P$3832*'1. TipoContratoUC'!$S$3:$S$3832)</f>
        <v>45.300846264887113</v>
      </c>
      <c r="J527" s="24" t="e">
        <f>AVERAGEIF('1. TipoContratoUC'!$C$3:$C$3832,'2. UnidadCompradora'!F527,'1. TipoContratoUC'!#REF!)</f>
        <v>#REF!</v>
      </c>
      <c r="K527" s="24">
        <f t="shared" si="101"/>
        <v>48.413022966339589</v>
      </c>
      <c r="L527" s="25">
        <f>SUMIF('1. TipoContratoUC'!$C$3:$C$3832,'2. UnidadCompradora'!F527,'1. TipoContratoUC'!$O$3:$O$3832)</f>
        <v>57187314.502215587</v>
      </c>
      <c r="M527" s="28">
        <f t="shared" si="96"/>
        <v>1.3472738741169185E-4</v>
      </c>
      <c r="N527" s="29">
        <f t="shared" si="102"/>
        <v>2.5264221359055266E-5</v>
      </c>
      <c r="O527" s="24">
        <f t="shared" si="103"/>
        <v>2.8114629052536512E-2</v>
      </c>
      <c r="P527" s="20">
        <f t="shared" si="104"/>
        <v>24.220568797696064</v>
      </c>
      <c r="Q527" s="3">
        <f t="shared" si="105"/>
        <v>463</v>
      </c>
      <c r="R527" s="3">
        <f t="shared" si="106"/>
        <v>1</v>
      </c>
      <c r="S527" s="3">
        <f t="shared" si="107"/>
        <v>463</v>
      </c>
      <c r="T527" s="18"/>
    </row>
    <row r="528" spans="1:20" x14ac:dyDescent="0.25">
      <c r="A528">
        <f t="shared" si="97"/>
        <v>527</v>
      </c>
      <c r="B528" s="23" t="s">
        <v>17</v>
      </c>
      <c r="C528" s="23">
        <f t="shared" si="98"/>
        <v>69</v>
      </c>
      <c r="D528" s="23">
        <f t="shared" si="99"/>
        <v>318</v>
      </c>
      <c r="E528" s="34" t="str">
        <f t="shared" si="100"/>
        <v>69_318</v>
      </c>
      <c r="F528" s="23" t="s">
        <v>2153</v>
      </c>
      <c r="G528" s="24">
        <f>AVERAGEIF('1. TipoContratoUC'!$C$3:$C$3832,'2. UnidadCompradora'!F528,'1. TipoContratoUC'!$S$3:$S$3832)</f>
        <v>25.93713775009563</v>
      </c>
      <c r="H528" s="24">
        <f>SUMPRODUCT(('1. TipoContratoUC'!$C$3:$C$3832='2. UnidadCompradora'!F528)*'1. TipoContratoUC'!$N$3:$N$3832*'1. TipoContratoUC'!$S$3:$S$3832)</f>
        <v>21.707535667920631</v>
      </c>
      <c r="I528" s="24">
        <f>SUMPRODUCT(('1. TipoContratoUC'!$C$3:$C$3832='2. UnidadCompradora'!F528)*'1. TipoContratoUC'!$P$3:$P$3832*'1. TipoContratoUC'!$S$3:$S$3832)</f>
        <v>29.289062593560836</v>
      </c>
      <c r="J528" s="24" t="e">
        <f>AVERAGEIF('1. TipoContratoUC'!$C$3:$C$3832,'2. UnidadCompradora'!F528,'1. TipoContratoUC'!#REF!)</f>
        <v>#REF!</v>
      </c>
      <c r="K528" s="24">
        <f t="shared" si="101"/>
        <v>26.273369621951005</v>
      </c>
      <c r="L528" s="25">
        <f>SUMIF('1. TipoContratoUC'!$C$3:$C$3832,'2. UnidadCompradora'!F528,'1. TipoContratoUC'!$O$3:$O$3832)</f>
        <v>6785800.7989999996</v>
      </c>
      <c r="M528" s="28">
        <f t="shared" si="96"/>
        <v>1.5986643560785167E-5</v>
      </c>
      <c r="N528" s="29">
        <f t="shared" si="102"/>
        <v>2.99783221115844E-6</v>
      </c>
      <c r="O528" s="24">
        <f t="shared" si="103"/>
        <v>3.2626316342538424E-3</v>
      </c>
      <c r="P528" s="20">
        <f t="shared" si="104"/>
        <v>13.138316126792629</v>
      </c>
      <c r="Q528" s="3">
        <f t="shared" si="105"/>
        <v>1297</v>
      </c>
      <c r="R528" s="3">
        <f t="shared" si="106"/>
        <v>0</v>
      </c>
      <c r="S528" s="3" t="str">
        <f t="shared" si="107"/>
        <v/>
      </c>
      <c r="T528" s="18"/>
    </row>
    <row r="529" spans="1:20" x14ac:dyDescent="0.25">
      <c r="A529">
        <f t="shared" si="97"/>
        <v>528</v>
      </c>
      <c r="B529" s="23" t="s">
        <v>17</v>
      </c>
      <c r="C529" s="23">
        <f t="shared" si="98"/>
        <v>69</v>
      </c>
      <c r="D529" s="23">
        <f t="shared" si="99"/>
        <v>319</v>
      </c>
      <c r="E529" s="34" t="str">
        <f t="shared" si="100"/>
        <v>69_319</v>
      </c>
      <c r="F529" s="23" t="s">
        <v>720</v>
      </c>
      <c r="G529" s="24">
        <f>AVERAGEIF('1. TipoContratoUC'!$C$3:$C$3832,'2. UnidadCompradora'!F529,'1. TipoContratoUC'!$S$3:$S$3832)</f>
        <v>41.121311235044509</v>
      </c>
      <c r="H529" s="24">
        <f>SUMPRODUCT(('1. TipoContratoUC'!$C$3:$C$3832='2. UnidadCompradora'!F529)*'1. TipoContratoUC'!$N$3:$N$3832*'1. TipoContratoUC'!$S$3:$S$3832)</f>
        <v>42.697264620874108</v>
      </c>
      <c r="I529" s="24">
        <f>SUMPRODUCT(('1. TipoContratoUC'!$C$3:$C$3832='2. UnidadCompradora'!F529)*'1. TipoContratoUC'!$P$3:$P$3832*'1. TipoContratoUC'!$S$3:$S$3832)</f>
        <v>42.912028555717605</v>
      </c>
      <c r="J529" s="24" t="e">
        <f>AVERAGEIF('1. TipoContratoUC'!$C$3:$C$3832,'2. UnidadCompradora'!F529,'1. TipoContratoUC'!#REF!)</f>
        <v>#REF!</v>
      </c>
      <c r="K529" s="24">
        <f t="shared" si="101"/>
        <v>45.109980840017343</v>
      </c>
      <c r="L529" s="25">
        <f>SUMIF('1. TipoContratoUC'!$C$3:$C$3832,'2. UnidadCompradora'!F529,'1. TipoContratoUC'!$O$3:$O$3832)</f>
        <v>53260984.940909661</v>
      </c>
      <c r="M529" s="28">
        <f t="shared" si="96"/>
        <v>1.2547736179820465E-4</v>
      </c>
      <c r="N529" s="29">
        <f t="shared" si="102"/>
        <v>2.3529646829216272E-5</v>
      </c>
      <c r="O529" s="24">
        <f t="shared" si="103"/>
        <v>2.6178632989095337E-2</v>
      </c>
      <c r="P529" s="20">
        <f t="shared" si="104"/>
        <v>22.568079736503218</v>
      </c>
      <c r="Q529" s="3">
        <f t="shared" si="105"/>
        <v>578</v>
      </c>
      <c r="R529" s="3">
        <f t="shared" si="106"/>
        <v>0</v>
      </c>
      <c r="S529" s="3" t="str">
        <f t="shared" si="107"/>
        <v/>
      </c>
      <c r="T529" s="18"/>
    </row>
    <row r="530" spans="1:20" x14ac:dyDescent="0.25">
      <c r="A530">
        <f t="shared" si="97"/>
        <v>529</v>
      </c>
      <c r="B530" s="23" t="s">
        <v>17</v>
      </c>
      <c r="C530" s="23">
        <f t="shared" si="98"/>
        <v>69</v>
      </c>
      <c r="D530" s="23">
        <f t="shared" si="99"/>
        <v>320</v>
      </c>
      <c r="E530" s="34" t="str">
        <f t="shared" si="100"/>
        <v>69_320</v>
      </c>
      <c r="F530" s="23" t="s">
        <v>2170</v>
      </c>
      <c r="G530" s="24">
        <f>AVERAGEIF('1. TipoContratoUC'!$C$3:$C$3832,'2. UnidadCompradora'!F530,'1. TipoContratoUC'!$S$3:$S$3832)</f>
        <v>46.857526217058115</v>
      </c>
      <c r="H530" s="24">
        <f>SUMPRODUCT(('1. TipoContratoUC'!$C$3:$C$3832='2. UnidadCompradora'!F530)*'1. TipoContratoUC'!$N$3:$N$3832*'1. TipoContratoUC'!$S$3:$S$3832)</f>
        <v>44.258541196264048</v>
      </c>
      <c r="I530" s="24">
        <f>SUMPRODUCT(('1. TipoContratoUC'!$C$3:$C$3832='2. UnidadCompradora'!F530)*'1. TipoContratoUC'!$P$3:$P$3832*'1. TipoContratoUC'!$S$3:$S$3832)</f>
        <v>44.428262520371945</v>
      </c>
      <c r="J530" s="24" t="e">
        <f>AVERAGEIF('1. TipoContratoUC'!$C$3:$C$3832,'2. UnidadCompradora'!F530,'1. TipoContratoUC'!#REF!)</f>
        <v>#REF!</v>
      </c>
      <c r="K530" s="24">
        <f t="shared" si="101"/>
        <v>47.206492700001426</v>
      </c>
      <c r="L530" s="25">
        <f>SUMIF('1. TipoContratoUC'!$C$3:$C$3832,'2. UnidadCompradora'!F530,'1. TipoContratoUC'!$O$3:$O$3832)</f>
        <v>13218948.19453878</v>
      </c>
      <c r="M530" s="28">
        <f t="shared" si="96"/>
        <v>3.1142472243765036E-5</v>
      </c>
      <c r="N530" s="29">
        <f t="shared" si="102"/>
        <v>5.8398691427934232E-6</v>
      </c>
      <c r="O530" s="24">
        <f t="shared" si="103"/>
        <v>6.4346903824648435E-3</v>
      </c>
      <c r="P530" s="20">
        <f t="shared" si="104"/>
        <v>23.606463695191945</v>
      </c>
      <c r="Q530" s="3">
        <f t="shared" si="105"/>
        <v>508</v>
      </c>
      <c r="R530" s="3">
        <f t="shared" si="106"/>
        <v>0</v>
      </c>
      <c r="S530" s="3" t="str">
        <f t="shared" si="107"/>
        <v/>
      </c>
      <c r="T530" s="18"/>
    </row>
    <row r="531" spans="1:20" x14ac:dyDescent="0.25">
      <c r="A531">
        <f t="shared" si="97"/>
        <v>530</v>
      </c>
      <c r="B531" s="23" t="s">
        <v>17</v>
      </c>
      <c r="C531" s="23">
        <f t="shared" si="98"/>
        <v>69</v>
      </c>
      <c r="D531" s="23">
        <f t="shared" si="99"/>
        <v>321</v>
      </c>
      <c r="E531" s="34" t="str">
        <f t="shared" si="100"/>
        <v>69_321</v>
      </c>
      <c r="F531" s="23" t="s">
        <v>1843</v>
      </c>
      <c r="G531" s="24">
        <f>AVERAGEIF('1. TipoContratoUC'!$C$3:$C$3832,'2. UnidadCompradora'!F531,'1. TipoContratoUC'!$S$3:$S$3832)</f>
        <v>38.461907976096427</v>
      </c>
      <c r="H531" s="24">
        <f>SUMPRODUCT(('1. TipoContratoUC'!$C$3:$C$3832='2. UnidadCompradora'!F531)*'1. TipoContratoUC'!$N$3:$N$3832*'1. TipoContratoUC'!$S$3:$S$3832)</f>
        <v>33.776963275493827</v>
      </c>
      <c r="I531" s="24">
        <f>SUMPRODUCT(('1. TipoContratoUC'!$C$3:$C$3832='2. UnidadCompradora'!F531)*'1. TipoContratoUC'!$P$3:$P$3832*'1. TipoContratoUC'!$S$3:$S$3832)</f>
        <v>35.359844093912614</v>
      </c>
      <c r="J531" s="24" t="e">
        <f>AVERAGEIF('1. TipoContratoUC'!$C$3:$C$3832,'2. UnidadCompradora'!F531,'1. TipoContratoUC'!#REF!)</f>
        <v>#REF!</v>
      </c>
      <c r="K531" s="24">
        <f t="shared" si="101"/>
        <v>34.667499889149568</v>
      </c>
      <c r="L531" s="25">
        <f>SUMIF('1. TipoContratoUC'!$C$3:$C$3832,'2. UnidadCompradora'!F531,'1. TipoContratoUC'!$O$3:$O$3832)</f>
        <v>8942796.3039999902</v>
      </c>
      <c r="M531" s="28">
        <f t="shared" si="96"/>
        <v>2.1068301470008248E-5</v>
      </c>
      <c r="N531" s="29">
        <f t="shared" si="102"/>
        <v>3.9507500458767616E-6</v>
      </c>
      <c r="O531" s="24">
        <f t="shared" si="103"/>
        <v>4.3262037927639767E-3</v>
      </c>
      <c r="P531" s="20">
        <f t="shared" si="104"/>
        <v>17.335913046471166</v>
      </c>
      <c r="Q531" s="3">
        <f t="shared" si="105"/>
        <v>1027</v>
      </c>
      <c r="R531" s="3">
        <f t="shared" si="106"/>
        <v>0</v>
      </c>
      <c r="S531" s="3" t="str">
        <f t="shared" si="107"/>
        <v/>
      </c>
      <c r="T531" s="18"/>
    </row>
    <row r="532" spans="1:20" x14ac:dyDescent="0.25">
      <c r="A532">
        <f t="shared" si="97"/>
        <v>531</v>
      </c>
      <c r="B532" s="23" t="s">
        <v>17</v>
      </c>
      <c r="C532" s="23">
        <f t="shared" si="98"/>
        <v>69</v>
      </c>
      <c r="D532" s="23">
        <f t="shared" si="99"/>
        <v>322</v>
      </c>
      <c r="E532" s="34" t="str">
        <f t="shared" si="100"/>
        <v>69_322</v>
      </c>
      <c r="F532" s="23" t="s">
        <v>809</v>
      </c>
      <c r="G532" s="24">
        <f>AVERAGEIF('1. TipoContratoUC'!$C$3:$C$3832,'2. UnidadCompradora'!F532,'1. TipoContratoUC'!$S$3:$S$3832)</f>
        <v>46.174472916483303</v>
      </c>
      <c r="H532" s="24">
        <f>SUMPRODUCT(('1. TipoContratoUC'!$C$3:$C$3832='2. UnidadCompradora'!F532)*'1. TipoContratoUC'!$N$3:$N$3832*'1. TipoContratoUC'!$S$3:$S$3832)</f>
        <v>47.992228644744515</v>
      </c>
      <c r="I532" s="24">
        <f>SUMPRODUCT(('1. TipoContratoUC'!$C$3:$C$3832='2. UnidadCompradora'!F532)*'1. TipoContratoUC'!$P$3:$P$3832*'1. TipoContratoUC'!$S$3:$S$3832)</f>
        <v>48.723547223004502</v>
      </c>
      <c r="J532" s="24" t="e">
        <f>AVERAGEIF('1. TipoContratoUC'!$C$3:$C$3832,'2. UnidadCompradora'!F532,'1. TipoContratoUC'!#REF!)</f>
        <v>#REF!</v>
      </c>
      <c r="K532" s="24">
        <f t="shared" si="101"/>
        <v>53.145625796212137</v>
      </c>
      <c r="L532" s="25">
        <f>SUMIF('1. TipoContratoUC'!$C$3:$C$3832,'2. UnidadCompradora'!F532,'1. TipoContratoUC'!$O$3:$O$3832)</f>
        <v>706851519.18743598</v>
      </c>
      <c r="M532" s="28">
        <f t="shared" si="96"/>
        <v>1.6652689376490844E-3</v>
      </c>
      <c r="N532" s="29">
        <f t="shared" si="102"/>
        <v>3.1227298228952532E-4</v>
      </c>
      <c r="O532" s="24">
        <f t="shared" si="103"/>
        <v>0.34845130053940282</v>
      </c>
      <c r="P532" s="20">
        <f t="shared" si="104"/>
        <v>26.74703854837577</v>
      </c>
      <c r="Q532" s="3">
        <f t="shared" si="105"/>
        <v>293</v>
      </c>
      <c r="R532" s="3">
        <f t="shared" si="106"/>
        <v>1</v>
      </c>
      <c r="S532" s="3">
        <f t="shared" si="107"/>
        <v>293</v>
      </c>
      <c r="T532" s="18"/>
    </row>
    <row r="533" spans="1:20" x14ac:dyDescent="0.25">
      <c r="A533">
        <f t="shared" si="97"/>
        <v>532</v>
      </c>
      <c r="B533" s="23" t="s">
        <v>17</v>
      </c>
      <c r="C533" s="23">
        <f t="shared" si="98"/>
        <v>69</v>
      </c>
      <c r="D533" s="23">
        <f t="shared" si="99"/>
        <v>323</v>
      </c>
      <c r="E533" s="34" t="str">
        <f t="shared" si="100"/>
        <v>69_323</v>
      </c>
      <c r="F533" s="23" t="s">
        <v>91</v>
      </c>
      <c r="G533" s="24">
        <f>AVERAGEIF('1. TipoContratoUC'!$C$3:$C$3832,'2. UnidadCompradora'!F533,'1. TipoContratoUC'!$S$3:$S$3832)</f>
        <v>26.96522510035776</v>
      </c>
      <c r="H533" s="24">
        <f>SUMPRODUCT(('1. TipoContratoUC'!$C$3:$C$3832='2. UnidadCompradora'!F533)*'1. TipoContratoUC'!$N$3:$N$3832*'1. TipoContratoUC'!$S$3:$S$3832)</f>
        <v>29.827480661610529</v>
      </c>
      <c r="I533" s="24">
        <f>SUMPRODUCT(('1. TipoContratoUC'!$C$3:$C$3832='2. UnidadCompradora'!F533)*'1. TipoContratoUC'!$P$3:$P$3832*'1. TipoContratoUC'!$S$3:$S$3832)</f>
        <v>25.147676571948189</v>
      </c>
      <c r="J533" s="24" t="e">
        <f>AVERAGEIF('1. TipoContratoUC'!$C$3:$C$3832,'2. UnidadCompradora'!F533,'1. TipoContratoUC'!#REF!)</f>
        <v>#REF!</v>
      </c>
      <c r="K533" s="24">
        <f t="shared" si="101"/>
        <v>20.547033770437103</v>
      </c>
      <c r="L533" s="25">
        <f>SUMIF('1. TipoContratoUC'!$C$3:$C$3832,'2. UnidadCompradora'!F533,'1. TipoContratoUC'!$O$3:$O$3832)</f>
        <v>14166841.99</v>
      </c>
      <c r="M533" s="28">
        <f t="shared" si="96"/>
        <v>3.3375611808332198E-5</v>
      </c>
      <c r="N533" s="29">
        <f t="shared" si="102"/>
        <v>6.2586298221828978E-6</v>
      </c>
      <c r="O533" s="24">
        <f t="shared" si="103"/>
        <v>6.9020782132415519E-3</v>
      </c>
      <c r="P533" s="20">
        <f t="shared" si="104"/>
        <v>10.276967924325172</v>
      </c>
      <c r="Q533" s="3">
        <f t="shared" si="105"/>
        <v>1423</v>
      </c>
      <c r="R533" s="3">
        <f t="shared" si="106"/>
        <v>0</v>
      </c>
      <c r="S533" s="3" t="str">
        <f t="shared" si="107"/>
        <v/>
      </c>
      <c r="T533" s="18"/>
    </row>
    <row r="534" spans="1:20" x14ac:dyDescent="0.25">
      <c r="A534">
        <f t="shared" si="97"/>
        <v>533</v>
      </c>
      <c r="B534" s="23" t="s">
        <v>17</v>
      </c>
      <c r="C534" s="23">
        <f t="shared" si="98"/>
        <v>69</v>
      </c>
      <c r="D534" s="23">
        <f t="shared" si="99"/>
        <v>324</v>
      </c>
      <c r="E534" s="34" t="str">
        <f t="shared" si="100"/>
        <v>69_324</v>
      </c>
      <c r="F534" s="23" t="s">
        <v>267</v>
      </c>
      <c r="G534" s="24">
        <f>AVERAGEIF('1. TipoContratoUC'!$C$3:$C$3832,'2. UnidadCompradora'!F534,'1. TipoContratoUC'!$S$3:$S$3832)</f>
        <v>16.944913959222013</v>
      </c>
      <c r="H534" s="24">
        <f>SUMPRODUCT(('1. TipoContratoUC'!$C$3:$C$3832='2. UnidadCompradora'!F534)*'1. TipoContratoUC'!$N$3:$N$3832*'1. TipoContratoUC'!$S$3:$S$3832)</f>
        <v>14.783692661577334</v>
      </c>
      <c r="I534" s="24">
        <f>SUMPRODUCT(('1. TipoContratoUC'!$C$3:$C$3832='2. UnidadCompradora'!F534)*'1. TipoContratoUC'!$P$3:$P$3832*'1. TipoContratoUC'!$S$3:$S$3832)</f>
        <v>15.813405391584409</v>
      </c>
      <c r="J534" s="24" t="e">
        <f>AVERAGEIF('1. TipoContratoUC'!$C$3:$C$3832,'2. UnidadCompradora'!F534,'1. TipoContratoUC'!#REF!)</f>
        <v>#REF!</v>
      </c>
      <c r="K534" s="24">
        <f t="shared" si="101"/>
        <v>7.640443699160353</v>
      </c>
      <c r="L534" s="25">
        <f>SUMIF('1. TipoContratoUC'!$C$3:$C$3832,'2. UnidadCompradora'!F534,'1. TipoContratoUC'!$O$3:$O$3832)</f>
        <v>9502021.3790194914</v>
      </c>
      <c r="M534" s="28">
        <f t="shared" si="96"/>
        <v>2.238577780174902E-5</v>
      </c>
      <c r="N534" s="29">
        <f t="shared" si="102"/>
        <v>4.1978045929875477E-6</v>
      </c>
      <c r="O534" s="24">
        <f t="shared" si="103"/>
        <v>4.6019467040277094E-3</v>
      </c>
      <c r="P534" s="20">
        <f t="shared" si="104"/>
        <v>3.8225228229321906</v>
      </c>
      <c r="Q534" s="3">
        <f t="shared" si="105"/>
        <v>1521</v>
      </c>
      <c r="R534" s="3">
        <f t="shared" si="106"/>
        <v>0</v>
      </c>
      <c r="S534" s="3" t="str">
        <f t="shared" si="107"/>
        <v/>
      </c>
      <c r="T534" s="18"/>
    </row>
    <row r="535" spans="1:20" x14ac:dyDescent="0.25">
      <c r="A535">
        <f t="shared" si="97"/>
        <v>534</v>
      </c>
      <c r="B535" s="23" t="s">
        <v>17</v>
      </c>
      <c r="C535" s="23">
        <f t="shared" si="98"/>
        <v>69</v>
      </c>
      <c r="D535" s="23">
        <f t="shared" si="99"/>
        <v>325</v>
      </c>
      <c r="E535" s="34" t="str">
        <f t="shared" si="100"/>
        <v>69_325</v>
      </c>
      <c r="F535" s="23" t="s">
        <v>2165</v>
      </c>
      <c r="G535" s="24">
        <f>AVERAGEIF('1. TipoContratoUC'!$C$3:$C$3832,'2. UnidadCompradora'!F535,'1. TipoContratoUC'!$S$3:$S$3832)</f>
        <v>37.964206597569387</v>
      </c>
      <c r="H535" s="24">
        <f>SUMPRODUCT(('1. TipoContratoUC'!$C$3:$C$3832='2. UnidadCompradora'!F535)*'1. TipoContratoUC'!$N$3:$N$3832*'1. TipoContratoUC'!$S$3:$S$3832)</f>
        <v>26.02374547629972</v>
      </c>
      <c r="I535" s="24">
        <f>SUMPRODUCT(('1. TipoContratoUC'!$C$3:$C$3832='2. UnidadCompradora'!F535)*'1. TipoContratoUC'!$P$3:$P$3832*'1. TipoContratoUC'!$S$3:$S$3832)</f>
        <v>34.766716485682068</v>
      </c>
      <c r="J535" s="24" t="e">
        <f>AVERAGEIF('1. TipoContratoUC'!$C$3:$C$3832,'2. UnidadCompradora'!F535,'1. TipoContratoUC'!#REF!)</f>
        <v>#REF!</v>
      </c>
      <c r="K535" s="24">
        <f t="shared" si="101"/>
        <v>33.847376416039786</v>
      </c>
      <c r="L535" s="25">
        <f>SUMIF('1. TipoContratoUC'!$C$3:$C$3832,'2. UnidadCompradora'!F535,'1. TipoContratoUC'!$O$3:$O$3832)</f>
        <v>15831493.70599998</v>
      </c>
      <c r="M535" s="28">
        <f t="shared" si="96"/>
        <v>3.7297358765664453E-5</v>
      </c>
      <c r="N535" s="29">
        <f t="shared" si="102"/>
        <v>6.9940399355066375E-6</v>
      </c>
      <c r="O535" s="24">
        <f t="shared" si="103"/>
        <v>7.7228853102659393E-3</v>
      </c>
      <c r="P535" s="20">
        <f t="shared" si="104"/>
        <v>16.927549650675026</v>
      </c>
      <c r="Q535" s="3">
        <f t="shared" si="105"/>
        <v>1057</v>
      </c>
      <c r="R535" s="3">
        <f t="shared" si="106"/>
        <v>0</v>
      </c>
      <c r="S535" s="3" t="str">
        <f t="shared" si="107"/>
        <v/>
      </c>
      <c r="T535" s="18"/>
    </row>
    <row r="536" spans="1:20" x14ac:dyDescent="0.25">
      <c r="A536">
        <f t="shared" si="97"/>
        <v>535</v>
      </c>
      <c r="B536" s="23" t="s">
        <v>17</v>
      </c>
      <c r="C536" s="23">
        <f t="shared" si="98"/>
        <v>69</v>
      </c>
      <c r="D536" s="23">
        <f t="shared" si="99"/>
        <v>326</v>
      </c>
      <c r="E536" s="34" t="str">
        <f t="shared" si="100"/>
        <v>69_326</v>
      </c>
      <c r="F536" s="23" t="s">
        <v>356</v>
      </c>
      <c r="G536" s="24">
        <f>AVERAGEIF('1. TipoContratoUC'!$C$3:$C$3832,'2. UnidadCompradora'!F536,'1. TipoContratoUC'!$S$3:$S$3832)</f>
        <v>45.543857589961924</v>
      </c>
      <c r="H536" s="24">
        <f>SUMPRODUCT(('1. TipoContratoUC'!$C$3:$C$3832='2. UnidadCompradora'!F536)*'1. TipoContratoUC'!$N$3:$N$3832*'1. TipoContratoUC'!$S$3:$S$3832)</f>
        <v>45.616626262146013</v>
      </c>
      <c r="I536" s="24">
        <f>SUMPRODUCT(('1. TipoContratoUC'!$C$3:$C$3832='2. UnidadCompradora'!F536)*'1. TipoContratoUC'!$P$3:$P$3832*'1. TipoContratoUC'!$S$3:$S$3832)</f>
        <v>45.588194615940473</v>
      </c>
      <c r="J536" s="24" t="e">
        <f>AVERAGEIF('1. TipoContratoUC'!$C$3:$C$3832,'2. UnidadCompradora'!F536,'1. TipoContratoUC'!#REF!)</f>
        <v>#REF!</v>
      </c>
      <c r="K536" s="24">
        <f t="shared" si="101"/>
        <v>48.810342403823356</v>
      </c>
      <c r="L536" s="25">
        <f>SUMIF('1. TipoContratoUC'!$C$3:$C$3832,'2. UnidadCompradora'!F536,'1. TipoContratoUC'!$O$3:$O$3832)</f>
        <v>16191358.117935028</v>
      </c>
      <c r="M536" s="28">
        <f t="shared" si="96"/>
        <v>3.8145162032253854E-5</v>
      </c>
      <c r="N536" s="29">
        <f t="shared" si="102"/>
        <v>7.1530208955589063E-6</v>
      </c>
      <c r="O536" s="24">
        <f t="shared" si="103"/>
        <v>7.9003273904582859E-3</v>
      </c>
      <c r="P536" s="20">
        <f t="shared" si="104"/>
        <v>24.409121365606907</v>
      </c>
      <c r="Q536" s="3">
        <f t="shared" si="105"/>
        <v>451</v>
      </c>
      <c r="R536" s="3">
        <f t="shared" si="106"/>
        <v>1</v>
      </c>
      <c r="S536" s="3">
        <f t="shared" si="107"/>
        <v>451</v>
      </c>
      <c r="T536" s="18"/>
    </row>
    <row r="537" spans="1:20" x14ac:dyDescent="0.25">
      <c r="A537">
        <f t="shared" si="97"/>
        <v>536</v>
      </c>
      <c r="B537" s="23" t="s">
        <v>17</v>
      </c>
      <c r="C537" s="23">
        <f t="shared" si="98"/>
        <v>69</v>
      </c>
      <c r="D537" s="23">
        <f t="shared" si="99"/>
        <v>327</v>
      </c>
      <c r="E537" s="34" t="str">
        <f t="shared" si="100"/>
        <v>69_327</v>
      </c>
      <c r="F537" s="23" t="s">
        <v>1606</v>
      </c>
      <c r="G537" s="24">
        <f>AVERAGEIF('1. TipoContratoUC'!$C$3:$C$3832,'2. UnidadCompradora'!F537,'1. TipoContratoUC'!$S$3:$S$3832)</f>
        <v>26.157659507804613</v>
      </c>
      <c r="H537" s="24">
        <f>SUMPRODUCT(('1. TipoContratoUC'!$C$3:$C$3832='2. UnidadCompradora'!F537)*'1. TipoContratoUC'!$N$3:$N$3832*'1. TipoContratoUC'!$S$3:$S$3832)</f>
        <v>25.234820789515766</v>
      </c>
      <c r="I537" s="24">
        <f>SUMPRODUCT(('1. TipoContratoUC'!$C$3:$C$3832='2. UnidadCompradora'!F537)*'1. TipoContratoUC'!$P$3:$P$3832*'1. TipoContratoUC'!$S$3:$S$3832)</f>
        <v>26.50492184599748</v>
      </c>
      <c r="J537" s="24" t="e">
        <f>AVERAGEIF('1. TipoContratoUC'!$C$3:$C$3832,'2. UnidadCompradora'!F537,'1. TipoContratoUC'!#REF!)</f>
        <v>#REF!</v>
      </c>
      <c r="K537" s="24">
        <f t="shared" si="101"/>
        <v>22.423710378588655</v>
      </c>
      <c r="L537" s="25">
        <f>SUMIF('1. TipoContratoUC'!$C$3:$C$3832,'2. UnidadCompradora'!F537,'1. TipoContratoUC'!$O$3:$O$3832)</f>
        <v>102670628.37426621</v>
      </c>
      <c r="M537" s="28">
        <f t="shared" si="96"/>
        <v>2.41881362067556E-4</v>
      </c>
      <c r="N537" s="29">
        <f t="shared" si="102"/>
        <v>4.5357847363513944E-5</v>
      </c>
      <c r="O537" s="24">
        <f t="shared" si="103"/>
        <v>5.0541558639991074E-2</v>
      </c>
      <c r="P537" s="20">
        <f t="shared" si="104"/>
        <v>11.237125968614324</v>
      </c>
      <c r="Q537" s="3">
        <f t="shared" si="105"/>
        <v>1380</v>
      </c>
      <c r="R537" s="3">
        <f t="shared" si="106"/>
        <v>0</v>
      </c>
      <c r="S537" s="3" t="str">
        <f t="shared" si="107"/>
        <v/>
      </c>
      <c r="T537" s="18"/>
    </row>
    <row r="538" spans="1:20" x14ac:dyDescent="0.25">
      <c r="A538">
        <f t="shared" si="97"/>
        <v>537</v>
      </c>
      <c r="B538" s="23" t="s">
        <v>17</v>
      </c>
      <c r="C538" s="23">
        <f t="shared" si="98"/>
        <v>69</v>
      </c>
      <c r="D538" s="23">
        <f t="shared" si="99"/>
        <v>328</v>
      </c>
      <c r="E538" s="34" t="str">
        <f t="shared" si="100"/>
        <v>69_328</v>
      </c>
      <c r="F538" s="23" t="s">
        <v>1095</v>
      </c>
      <c r="G538" s="24">
        <f>AVERAGEIF('1. TipoContratoUC'!$C$3:$C$3832,'2. UnidadCompradora'!F538,'1. TipoContratoUC'!$S$3:$S$3832)</f>
        <v>22.551531906442577</v>
      </c>
      <c r="H538" s="24">
        <f>SUMPRODUCT(('1. TipoContratoUC'!$C$3:$C$3832='2. UnidadCompradora'!F538)*'1. TipoContratoUC'!$N$3:$N$3832*'1. TipoContratoUC'!$S$3:$S$3832)</f>
        <v>19.927368401830805</v>
      </c>
      <c r="I538" s="24">
        <f>SUMPRODUCT(('1. TipoContratoUC'!$C$3:$C$3832='2. UnidadCompradora'!F538)*'1. TipoContratoUC'!$P$3:$P$3832*'1. TipoContratoUC'!$S$3:$S$3832)</f>
        <v>24.233877968319291</v>
      </c>
      <c r="J538" s="24" t="e">
        <f>AVERAGEIF('1. TipoContratoUC'!$C$3:$C$3832,'2. UnidadCompradora'!F538,'1. TipoContratoUC'!#REF!)</f>
        <v>#REF!</v>
      </c>
      <c r="K538" s="24">
        <f t="shared" si="101"/>
        <v>19.283515306397405</v>
      </c>
      <c r="L538" s="25">
        <f>SUMIF('1. TipoContratoUC'!$C$3:$C$3832,'2. UnidadCompradora'!F538,'1. TipoContratoUC'!$O$3:$O$3832)</f>
        <v>5424698.5800000001</v>
      </c>
      <c r="M538" s="28">
        <f t="shared" si="96"/>
        <v>1.2780027765615736E-5</v>
      </c>
      <c r="N538" s="29">
        <f t="shared" si="102"/>
        <v>2.3965242453545019E-6</v>
      </c>
      <c r="O538" s="24">
        <f t="shared" si="103"/>
        <v>2.5914988378900553E-3</v>
      </c>
      <c r="P538" s="20">
        <f t="shared" si="104"/>
        <v>9.6430534026176478</v>
      </c>
      <c r="Q538" s="3">
        <f t="shared" si="105"/>
        <v>1443</v>
      </c>
      <c r="R538" s="3">
        <f t="shared" si="106"/>
        <v>0</v>
      </c>
      <c r="S538" s="3" t="str">
        <f t="shared" si="107"/>
        <v/>
      </c>
      <c r="T538" s="18"/>
    </row>
    <row r="539" spans="1:20" x14ac:dyDescent="0.25">
      <c r="A539">
        <f t="shared" si="97"/>
        <v>538</v>
      </c>
      <c r="B539" s="23" t="s">
        <v>17</v>
      </c>
      <c r="C539" s="23">
        <f t="shared" si="98"/>
        <v>69</v>
      </c>
      <c r="D539" s="23">
        <f t="shared" si="99"/>
        <v>329</v>
      </c>
      <c r="E539" s="34" t="str">
        <f t="shared" si="100"/>
        <v>69_329</v>
      </c>
      <c r="F539" s="23" t="s">
        <v>1101</v>
      </c>
      <c r="G539" s="24">
        <f>AVERAGEIF('1. TipoContratoUC'!$C$3:$C$3832,'2. UnidadCompradora'!F539,'1. TipoContratoUC'!$S$3:$S$3832)</f>
        <v>30.77111677784259</v>
      </c>
      <c r="H539" s="24">
        <f>SUMPRODUCT(('1. TipoContratoUC'!$C$3:$C$3832='2. UnidadCompradora'!F539)*'1. TipoContratoUC'!$N$3:$N$3832*'1. TipoContratoUC'!$S$3:$S$3832)</f>
        <v>30.464332322251948</v>
      </c>
      <c r="I539" s="24">
        <f>SUMPRODUCT(('1. TipoContratoUC'!$C$3:$C$3832='2. UnidadCompradora'!F539)*'1. TipoContratoUC'!$P$3:$P$3832*'1. TipoContratoUC'!$S$3:$S$3832)</f>
        <v>30.522791640082364</v>
      </c>
      <c r="J539" s="24" t="e">
        <f>AVERAGEIF('1. TipoContratoUC'!$C$3:$C$3832,'2. UnidadCompradora'!F539,'1. TipoContratoUC'!#REF!)</f>
        <v>#REF!</v>
      </c>
      <c r="K539" s="24">
        <f t="shared" si="101"/>
        <v>27.979259107568026</v>
      </c>
      <c r="L539" s="25">
        <f>SUMIF('1. TipoContratoUC'!$C$3:$C$3832,'2. UnidadCompradora'!F539,'1. TipoContratoUC'!$O$3:$O$3832)</f>
        <v>10830654.67848759</v>
      </c>
      <c r="M539" s="28">
        <f t="shared" si="96"/>
        <v>2.5515900186820585E-5</v>
      </c>
      <c r="N539" s="29">
        <f t="shared" si="102"/>
        <v>4.7847684340938394E-6</v>
      </c>
      <c r="O539" s="24">
        <f t="shared" si="103"/>
        <v>5.2570697132820719E-3</v>
      </c>
      <c r="P539" s="20">
        <f t="shared" si="104"/>
        <v>13.992258088640654</v>
      </c>
      <c r="Q539" s="3">
        <f t="shared" si="105"/>
        <v>1242</v>
      </c>
      <c r="R539" s="3">
        <f t="shared" si="106"/>
        <v>0</v>
      </c>
      <c r="S539" s="3" t="str">
        <f t="shared" si="107"/>
        <v/>
      </c>
      <c r="T539" s="18"/>
    </row>
    <row r="540" spans="1:20" x14ac:dyDescent="0.25">
      <c r="A540">
        <f t="shared" si="97"/>
        <v>539</v>
      </c>
      <c r="B540" s="23" t="s">
        <v>17</v>
      </c>
      <c r="C540" s="23">
        <f t="shared" si="98"/>
        <v>69</v>
      </c>
      <c r="D540" s="23">
        <f t="shared" si="99"/>
        <v>330</v>
      </c>
      <c r="E540" s="34" t="str">
        <f t="shared" si="100"/>
        <v>69_330</v>
      </c>
      <c r="F540" s="23" t="s">
        <v>1375</v>
      </c>
      <c r="G540" s="24">
        <f>AVERAGEIF('1. TipoContratoUC'!$C$3:$C$3832,'2. UnidadCompradora'!F540,'1. TipoContratoUC'!$S$3:$S$3832)</f>
        <v>43.329090491321949</v>
      </c>
      <c r="H540" s="24">
        <f>SUMPRODUCT(('1. TipoContratoUC'!$C$3:$C$3832='2. UnidadCompradora'!F540)*'1. TipoContratoUC'!$N$3:$N$3832*'1. TipoContratoUC'!$S$3:$S$3832)</f>
        <v>42.243100464635148</v>
      </c>
      <c r="I540" s="24">
        <f>SUMPRODUCT(('1. TipoContratoUC'!$C$3:$C$3832='2. UnidadCompradora'!F540)*'1. TipoContratoUC'!$P$3:$P$3832*'1. TipoContratoUC'!$S$3:$S$3832)</f>
        <v>42.462546387181703</v>
      </c>
      <c r="J540" s="24" t="e">
        <f>AVERAGEIF('1. TipoContratoUC'!$C$3:$C$3832,'2. UnidadCompradora'!F540,'1. TipoContratoUC'!#REF!)</f>
        <v>#REF!</v>
      </c>
      <c r="K540" s="24">
        <f t="shared" si="101"/>
        <v>44.48847735232723</v>
      </c>
      <c r="L540" s="25">
        <f>SUMIF('1. TipoContratoUC'!$C$3:$C$3832,'2. UnidadCompradora'!F540,'1. TipoContratoUC'!$O$3:$O$3832)</f>
        <v>144472355.98323131</v>
      </c>
      <c r="M540" s="28">
        <f t="shared" si="96"/>
        <v>3.4036190096106993E-4</v>
      </c>
      <c r="N540" s="29">
        <f t="shared" si="102"/>
        <v>6.3825021573327739E-5</v>
      </c>
      <c r="O540" s="24">
        <f t="shared" si="103"/>
        <v>7.1153170281954073E-2</v>
      </c>
      <c r="P540" s="20">
        <f t="shared" si="104"/>
        <v>22.279815261304591</v>
      </c>
      <c r="Q540" s="3">
        <f t="shared" si="105"/>
        <v>600</v>
      </c>
      <c r="R540" s="3">
        <f t="shared" si="106"/>
        <v>0</v>
      </c>
      <c r="S540" s="3" t="str">
        <f t="shared" si="107"/>
        <v/>
      </c>
      <c r="T540" s="18"/>
    </row>
    <row r="541" spans="1:20" x14ac:dyDescent="0.25">
      <c r="A541">
        <f t="shared" si="97"/>
        <v>540</v>
      </c>
      <c r="B541" s="23" t="s">
        <v>17</v>
      </c>
      <c r="C541" s="23">
        <f t="shared" si="98"/>
        <v>69</v>
      </c>
      <c r="D541" s="23">
        <f t="shared" si="99"/>
        <v>331</v>
      </c>
      <c r="E541" s="34" t="str">
        <f t="shared" si="100"/>
        <v>69_331</v>
      </c>
      <c r="F541" s="23" t="s">
        <v>1240</v>
      </c>
      <c r="G541" s="24">
        <f>AVERAGEIF('1. TipoContratoUC'!$C$3:$C$3832,'2. UnidadCompradora'!F541,'1. TipoContratoUC'!$S$3:$S$3832)</f>
        <v>34.381975749628744</v>
      </c>
      <c r="H541" s="24">
        <f>SUMPRODUCT(('1. TipoContratoUC'!$C$3:$C$3832='2. UnidadCompradora'!F541)*'1. TipoContratoUC'!$N$3:$N$3832*'1. TipoContratoUC'!$S$3:$S$3832)</f>
        <v>36.007226700812701</v>
      </c>
      <c r="I541" s="24">
        <f>SUMPRODUCT(('1. TipoContratoUC'!$C$3:$C$3832='2. UnidadCompradora'!F541)*'1. TipoContratoUC'!$P$3:$P$3832*'1. TipoContratoUC'!$S$3:$S$3832)</f>
        <v>36.332486000118067</v>
      </c>
      <c r="J541" s="24" t="e">
        <f>AVERAGEIF('1. TipoContratoUC'!$C$3:$C$3832,'2. UnidadCompradora'!F541,'1. TipoContratoUC'!#REF!)</f>
        <v>#REF!</v>
      </c>
      <c r="K541" s="24">
        <f t="shared" si="101"/>
        <v>36.012381575889862</v>
      </c>
      <c r="L541" s="25">
        <f>SUMIF('1. TipoContratoUC'!$C$3:$C$3832,'2. UnidadCompradora'!F541,'1. TipoContratoUC'!$O$3:$O$3832)</f>
        <v>195564365.3185229</v>
      </c>
      <c r="M541" s="28">
        <f t="shared" si="96"/>
        <v>4.607293809743327E-4</v>
      </c>
      <c r="N541" s="29">
        <f t="shared" si="102"/>
        <v>8.6396457996972288E-5</v>
      </c>
      <c r="O541" s="24">
        <f t="shared" si="103"/>
        <v>9.6345637547367413E-2</v>
      </c>
      <c r="P541" s="20">
        <f t="shared" si="104"/>
        <v>18.054363606718614</v>
      </c>
      <c r="Q541" s="3">
        <f t="shared" si="105"/>
        <v>956</v>
      </c>
      <c r="R541" s="3">
        <f t="shared" si="106"/>
        <v>0</v>
      </c>
      <c r="S541" s="3" t="str">
        <f t="shared" si="107"/>
        <v/>
      </c>
      <c r="T541" s="18"/>
    </row>
    <row r="542" spans="1:20" x14ac:dyDescent="0.25">
      <c r="A542">
        <f t="shared" si="97"/>
        <v>541</v>
      </c>
      <c r="B542" s="23" t="s">
        <v>17</v>
      </c>
      <c r="C542" s="23">
        <f t="shared" si="98"/>
        <v>69</v>
      </c>
      <c r="D542" s="23">
        <f t="shared" si="99"/>
        <v>332</v>
      </c>
      <c r="E542" s="34" t="str">
        <f t="shared" si="100"/>
        <v>69_332</v>
      </c>
      <c r="F542" s="23" t="s">
        <v>1285</v>
      </c>
      <c r="G542" s="24">
        <f>AVERAGEIF('1. TipoContratoUC'!$C$3:$C$3832,'2. UnidadCompradora'!F542,'1. TipoContratoUC'!$S$3:$S$3832)</f>
        <v>39.295664448386184</v>
      </c>
      <c r="H542" s="24">
        <f>SUMPRODUCT(('1. TipoContratoUC'!$C$3:$C$3832='2. UnidadCompradora'!F542)*'1. TipoContratoUC'!$N$3:$N$3832*'1. TipoContratoUC'!$S$3:$S$3832)</f>
        <v>39.903771481693255</v>
      </c>
      <c r="I542" s="24">
        <f>SUMPRODUCT(('1. TipoContratoUC'!$C$3:$C$3832='2. UnidadCompradora'!F542)*'1. TipoContratoUC'!$P$3:$P$3832*'1. TipoContratoUC'!$S$3:$S$3832)</f>
        <v>39.951101277374384</v>
      </c>
      <c r="J542" s="24" t="e">
        <f>AVERAGEIF('1. TipoContratoUC'!$C$3:$C$3832,'2. UnidadCompradora'!F542,'1. TipoContratoUC'!#REF!)</f>
        <v>#REF!</v>
      </c>
      <c r="K542" s="24">
        <f t="shared" si="101"/>
        <v>41.015877093296353</v>
      </c>
      <c r="L542" s="25">
        <f>SUMIF('1. TipoContratoUC'!$C$3:$C$3832,'2. UnidadCompradora'!F542,'1. TipoContratoUC'!$O$3:$O$3832)</f>
        <v>26982413.7321853</v>
      </c>
      <c r="M542" s="28">
        <f t="shared" si="96"/>
        <v>6.3567770926852029E-5</v>
      </c>
      <c r="N542" s="29">
        <f t="shared" si="102"/>
        <v>1.1920295248435412E-5</v>
      </c>
      <c r="O542" s="24">
        <f t="shared" si="103"/>
        <v>1.322118516955278E-2</v>
      </c>
      <c r="P542" s="20">
        <f t="shared" si="104"/>
        <v>20.514549139232955</v>
      </c>
      <c r="Q542" s="3">
        <f t="shared" si="105"/>
        <v>748</v>
      </c>
      <c r="R542" s="3">
        <f t="shared" si="106"/>
        <v>0</v>
      </c>
      <c r="S542" s="3" t="str">
        <f t="shared" si="107"/>
        <v/>
      </c>
      <c r="T542" s="18"/>
    </row>
    <row r="543" spans="1:20" x14ac:dyDescent="0.25">
      <c r="A543">
        <f t="shared" si="97"/>
        <v>542</v>
      </c>
      <c r="B543" s="23" t="s">
        <v>17</v>
      </c>
      <c r="C543" s="23">
        <f t="shared" si="98"/>
        <v>69</v>
      </c>
      <c r="D543" s="23">
        <f t="shared" si="99"/>
        <v>333</v>
      </c>
      <c r="E543" s="34" t="str">
        <f t="shared" si="100"/>
        <v>69_333</v>
      </c>
      <c r="F543" s="23" t="s">
        <v>93</v>
      </c>
      <c r="G543" s="24">
        <f>AVERAGEIF('1. TipoContratoUC'!$C$3:$C$3832,'2. UnidadCompradora'!F543,'1. TipoContratoUC'!$S$3:$S$3832)</f>
        <v>38.896442764073008</v>
      </c>
      <c r="H543" s="24">
        <f>SUMPRODUCT(('1. TipoContratoUC'!$C$3:$C$3832='2. UnidadCompradora'!F543)*'1. TipoContratoUC'!$N$3:$N$3832*'1. TipoContratoUC'!$S$3:$S$3832)</f>
        <v>36.945309603190083</v>
      </c>
      <c r="I543" s="24">
        <f>SUMPRODUCT(('1. TipoContratoUC'!$C$3:$C$3832='2. UnidadCompradora'!F543)*'1. TipoContratoUC'!$P$3:$P$3832*'1. TipoContratoUC'!$S$3:$S$3832)</f>
        <v>44.444598218651848</v>
      </c>
      <c r="J543" s="24" t="e">
        <f>AVERAGEIF('1. TipoContratoUC'!$C$3:$C$3832,'2. UnidadCompradora'!F543,'1. TipoContratoUC'!#REF!)</f>
        <v>#REF!</v>
      </c>
      <c r="K543" s="24">
        <f t="shared" si="101"/>
        <v>47.229080233313113</v>
      </c>
      <c r="L543" s="25">
        <f>SUMIF('1. TipoContratoUC'!$C$3:$C$3832,'2. UnidadCompradora'!F543,'1. TipoContratoUC'!$O$3:$O$3832)</f>
        <v>218970414.0314</v>
      </c>
      <c r="M543" s="28">
        <f t="shared" si="96"/>
        <v>5.1587160648650554E-4</v>
      </c>
      <c r="N543" s="29">
        <f t="shared" si="102"/>
        <v>9.6736786109425402E-5</v>
      </c>
      <c r="O543" s="24">
        <f t="shared" si="103"/>
        <v>0.10788670088942949</v>
      </c>
      <c r="P543" s="20">
        <f t="shared" si="104"/>
        <v>23.668483467101272</v>
      </c>
      <c r="Q543" s="3">
        <f t="shared" si="105"/>
        <v>502</v>
      </c>
      <c r="R543" s="3">
        <f t="shared" si="106"/>
        <v>0</v>
      </c>
      <c r="S543" s="3" t="str">
        <f t="shared" si="107"/>
        <v/>
      </c>
      <c r="T543" s="18"/>
    </row>
    <row r="544" spans="1:20" x14ac:dyDescent="0.25">
      <c r="A544">
        <f t="shared" si="97"/>
        <v>543</v>
      </c>
      <c r="B544" s="23" t="s">
        <v>17</v>
      </c>
      <c r="C544" s="23">
        <f t="shared" si="98"/>
        <v>69</v>
      </c>
      <c r="D544" s="23">
        <f t="shared" si="99"/>
        <v>334</v>
      </c>
      <c r="E544" s="34" t="str">
        <f t="shared" si="100"/>
        <v>69_334</v>
      </c>
      <c r="F544" s="23" t="s">
        <v>1369</v>
      </c>
      <c r="G544" s="24">
        <f>AVERAGEIF('1. TipoContratoUC'!$C$3:$C$3832,'2. UnidadCompradora'!F544,'1. TipoContratoUC'!$S$3:$S$3832)</f>
        <v>34.459862596051913</v>
      </c>
      <c r="H544" s="24">
        <f>SUMPRODUCT(('1. TipoContratoUC'!$C$3:$C$3832='2. UnidadCompradora'!F544)*'1. TipoContratoUC'!$N$3:$N$3832*'1. TipoContratoUC'!$S$3:$S$3832)</f>
        <v>32.691230912962084</v>
      </c>
      <c r="I544" s="24">
        <f>SUMPRODUCT(('1. TipoContratoUC'!$C$3:$C$3832='2. UnidadCompradora'!F544)*'1. TipoContratoUC'!$P$3:$P$3832*'1. TipoContratoUC'!$S$3:$S$3832)</f>
        <v>35.295419669000225</v>
      </c>
      <c r="J544" s="24" t="e">
        <f>AVERAGEIF('1. TipoContratoUC'!$C$3:$C$3832,'2. UnidadCompradora'!F544,'1. TipoContratoUC'!#REF!)</f>
        <v>#REF!</v>
      </c>
      <c r="K544" s="24">
        <f t="shared" si="101"/>
        <v>34.578419592803442</v>
      </c>
      <c r="L544" s="25">
        <f>SUMIF('1. TipoContratoUC'!$C$3:$C$3832,'2. UnidadCompradora'!F544,'1. TipoContratoUC'!$O$3:$O$3832)</f>
        <v>54878207.920000002</v>
      </c>
      <c r="M544" s="28">
        <f t="shared" si="96"/>
        <v>1.2928737156578263E-4</v>
      </c>
      <c r="N544" s="29">
        <f t="shared" si="102"/>
        <v>2.4244103867220848E-5</v>
      </c>
      <c r="O544" s="24">
        <f t="shared" si="103"/>
        <v>2.6976053906605922E-2</v>
      </c>
      <c r="P544" s="20">
        <f t="shared" si="104"/>
        <v>17.302697823355025</v>
      </c>
      <c r="Q544" s="3">
        <f t="shared" si="105"/>
        <v>1031</v>
      </c>
      <c r="R544" s="3">
        <f t="shared" si="106"/>
        <v>0</v>
      </c>
      <c r="S544" s="3" t="str">
        <f t="shared" si="107"/>
        <v/>
      </c>
      <c r="T544" s="18"/>
    </row>
    <row r="545" spans="1:20" x14ac:dyDescent="0.25">
      <c r="A545">
        <f t="shared" si="97"/>
        <v>544</v>
      </c>
      <c r="B545" s="23" t="s">
        <v>17</v>
      </c>
      <c r="C545" s="23">
        <f t="shared" si="98"/>
        <v>69</v>
      </c>
      <c r="D545" s="23">
        <f t="shared" si="99"/>
        <v>335</v>
      </c>
      <c r="E545" s="34" t="str">
        <f t="shared" si="100"/>
        <v>69_335</v>
      </c>
      <c r="F545" s="23" t="s">
        <v>1695</v>
      </c>
      <c r="G545" s="24">
        <f>AVERAGEIF('1. TipoContratoUC'!$C$3:$C$3832,'2. UnidadCompradora'!F545,'1. TipoContratoUC'!$S$3:$S$3832)</f>
        <v>34.558820517613491</v>
      </c>
      <c r="H545" s="24">
        <f>SUMPRODUCT(('1. TipoContratoUC'!$C$3:$C$3832='2. UnidadCompradora'!F545)*'1. TipoContratoUC'!$N$3:$N$3832*'1. TipoContratoUC'!$S$3:$S$3832)</f>
        <v>36.880886158805183</v>
      </c>
      <c r="I545" s="24">
        <f>SUMPRODUCT(('1. TipoContratoUC'!$C$3:$C$3832='2. UnidadCompradora'!F545)*'1. TipoContratoUC'!$P$3:$P$3832*'1. TipoContratoUC'!$S$3:$S$3832)</f>
        <v>34.63530908681043</v>
      </c>
      <c r="J545" s="24" t="e">
        <f>AVERAGEIF('1. TipoContratoUC'!$C$3:$C$3832,'2. UnidadCompradora'!F545,'1. TipoContratoUC'!#REF!)</f>
        <v>#REF!</v>
      </c>
      <c r="K545" s="24">
        <f t="shared" si="101"/>
        <v>33.665678092003851</v>
      </c>
      <c r="L545" s="25">
        <f>SUMIF('1. TipoContratoUC'!$C$3:$C$3832,'2. UnidadCompradora'!F545,'1. TipoContratoUC'!$O$3:$O$3832)</f>
        <v>143391136.08999991</v>
      </c>
      <c r="M545" s="28">
        <f t="shared" si="96"/>
        <v>3.3781465892495423E-4</v>
      </c>
      <c r="N545" s="29">
        <f t="shared" si="102"/>
        <v>6.3347360068181287E-5</v>
      </c>
      <c r="O545" s="24">
        <f t="shared" si="103"/>
        <v>7.062004196851876E-2</v>
      </c>
      <c r="P545" s="20">
        <f t="shared" si="104"/>
        <v>16.868149066986184</v>
      </c>
      <c r="Q545" s="3">
        <f t="shared" si="105"/>
        <v>1059</v>
      </c>
      <c r="R545" s="3">
        <f t="shared" si="106"/>
        <v>0</v>
      </c>
      <c r="S545" s="3" t="str">
        <f t="shared" si="107"/>
        <v/>
      </c>
      <c r="T545" s="18"/>
    </row>
    <row r="546" spans="1:20" x14ac:dyDescent="0.25">
      <c r="A546">
        <f t="shared" si="97"/>
        <v>545</v>
      </c>
      <c r="B546" s="23" t="s">
        <v>17</v>
      </c>
      <c r="C546" s="23">
        <f t="shared" si="98"/>
        <v>69</v>
      </c>
      <c r="D546" s="23">
        <f t="shared" si="99"/>
        <v>336</v>
      </c>
      <c r="E546" s="34" t="str">
        <f t="shared" si="100"/>
        <v>69_336</v>
      </c>
      <c r="F546" s="23" t="s">
        <v>2145</v>
      </c>
      <c r="G546" s="24">
        <f>AVERAGEIF('1. TipoContratoUC'!$C$3:$C$3832,'2. UnidadCompradora'!F546,'1. TipoContratoUC'!$S$3:$S$3832)</f>
        <v>29.673992708833691</v>
      </c>
      <c r="H546" s="24">
        <f>SUMPRODUCT(('1. TipoContratoUC'!$C$3:$C$3832='2. UnidadCompradora'!F546)*'1. TipoContratoUC'!$N$3:$N$3832*'1. TipoContratoUC'!$S$3:$S$3832)</f>
        <v>26.987389390003543</v>
      </c>
      <c r="I546" s="24">
        <f>SUMPRODUCT(('1. TipoContratoUC'!$C$3:$C$3832='2. UnidadCompradora'!F546)*'1. TipoContratoUC'!$P$3:$P$3832*'1. TipoContratoUC'!$S$3:$S$3832)</f>
        <v>35.39496441636728</v>
      </c>
      <c r="J546" s="24" t="e">
        <f>AVERAGEIF('1. TipoContratoUC'!$C$3:$C$3832,'2. UnidadCompradora'!F546,'1. TipoContratoUC'!#REF!)</f>
        <v>#REF!</v>
      </c>
      <c r="K546" s="24">
        <f t="shared" si="101"/>
        <v>34.716061110088489</v>
      </c>
      <c r="L546" s="25">
        <f>SUMIF('1. TipoContratoUC'!$C$3:$C$3832,'2. UnidadCompradora'!F546,'1. TipoContratoUC'!$O$3:$O$3832)</f>
        <v>25563487.307524338</v>
      </c>
      <c r="M546" s="28">
        <f t="shared" si="96"/>
        <v>6.0224927294693395E-5</v>
      </c>
      <c r="N546" s="29">
        <f t="shared" si="102"/>
        <v>1.1293441695389857E-5</v>
      </c>
      <c r="O546" s="24">
        <f t="shared" si="103"/>
        <v>1.2521540392015921E-2</v>
      </c>
      <c r="P546" s="20">
        <f t="shared" si="104"/>
        <v>17.364291325240252</v>
      </c>
      <c r="Q546" s="3">
        <f t="shared" si="105"/>
        <v>1022</v>
      </c>
      <c r="R546" s="3">
        <f t="shared" si="106"/>
        <v>0</v>
      </c>
      <c r="S546" s="3" t="str">
        <f t="shared" si="107"/>
        <v/>
      </c>
      <c r="T546" s="18"/>
    </row>
    <row r="547" spans="1:20" x14ac:dyDescent="0.25">
      <c r="A547">
        <f t="shared" si="97"/>
        <v>546</v>
      </c>
      <c r="B547" s="23" t="s">
        <v>17</v>
      </c>
      <c r="C547" s="23">
        <f t="shared" si="98"/>
        <v>69</v>
      </c>
      <c r="D547" s="23">
        <f t="shared" si="99"/>
        <v>337</v>
      </c>
      <c r="E547" s="34" t="str">
        <f t="shared" si="100"/>
        <v>69_337</v>
      </c>
      <c r="F547" s="23" t="s">
        <v>737</v>
      </c>
      <c r="G547" s="24">
        <f>AVERAGEIF('1. TipoContratoUC'!$C$3:$C$3832,'2. UnidadCompradora'!F547,'1. TipoContratoUC'!$S$3:$S$3832)</f>
        <v>37.389950456153876</v>
      </c>
      <c r="H547" s="24">
        <f>SUMPRODUCT(('1. TipoContratoUC'!$C$3:$C$3832='2. UnidadCompradora'!F547)*'1. TipoContratoUC'!$N$3:$N$3832*'1. TipoContratoUC'!$S$3:$S$3832)</f>
        <v>37.988140757497504</v>
      </c>
      <c r="I547" s="24">
        <f>SUMPRODUCT(('1. TipoContratoUC'!$C$3:$C$3832='2. UnidadCompradora'!F547)*'1. TipoContratoUC'!$P$3:$P$3832*'1. TipoContratoUC'!$S$3:$S$3832)</f>
        <v>35.324515147195598</v>
      </c>
      <c r="J547" s="24" t="e">
        <f>AVERAGEIF('1. TipoContratoUC'!$C$3:$C$3832,'2. UnidadCompradora'!F547,'1. TipoContratoUC'!#REF!)</f>
        <v>#REF!</v>
      </c>
      <c r="K547" s="24">
        <f t="shared" si="101"/>
        <v>34.618650201357582</v>
      </c>
      <c r="L547" s="25">
        <f>SUMIF('1. TipoContratoUC'!$C$3:$C$3832,'2. UnidadCompradora'!F547,'1. TipoContratoUC'!$O$3:$O$3832)</f>
        <v>245566428.79999998</v>
      </c>
      <c r="M547" s="28">
        <f t="shared" si="96"/>
        <v>5.7852906149250037E-4</v>
      </c>
      <c r="N547" s="29">
        <f t="shared" si="102"/>
        <v>1.0848637795914551E-4</v>
      </c>
      <c r="O547" s="24">
        <f t="shared" si="103"/>
        <v>0.12100067389940448</v>
      </c>
      <c r="P547" s="20">
        <f t="shared" si="104"/>
        <v>17.369825437628492</v>
      </c>
      <c r="Q547" s="3">
        <f t="shared" si="105"/>
        <v>1020</v>
      </c>
      <c r="R547" s="3">
        <f t="shared" si="106"/>
        <v>0</v>
      </c>
      <c r="S547" s="3" t="str">
        <f t="shared" si="107"/>
        <v/>
      </c>
      <c r="T547" s="18"/>
    </row>
    <row r="548" spans="1:20" x14ac:dyDescent="0.25">
      <c r="A548">
        <f t="shared" si="97"/>
        <v>547</v>
      </c>
      <c r="B548" s="23" t="s">
        <v>17</v>
      </c>
      <c r="C548" s="23">
        <f t="shared" si="98"/>
        <v>69</v>
      </c>
      <c r="D548" s="23">
        <f t="shared" si="99"/>
        <v>338</v>
      </c>
      <c r="E548" s="34" t="str">
        <f t="shared" si="100"/>
        <v>69_338</v>
      </c>
      <c r="F548" s="23" t="s">
        <v>918</v>
      </c>
      <c r="G548" s="24">
        <f>AVERAGEIF('1. TipoContratoUC'!$C$3:$C$3832,'2. UnidadCompradora'!F548,'1. TipoContratoUC'!$S$3:$S$3832)</f>
        <v>33.246784925475339</v>
      </c>
      <c r="H548" s="24">
        <f>SUMPRODUCT(('1. TipoContratoUC'!$C$3:$C$3832='2. UnidadCompradora'!F548)*'1. TipoContratoUC'!$N$3:$N$3832*'1. TipoContratoUC'!$S$3:$S$3832)</f>
        <v>36.791743534500092</v>
      </c>
      <c r="I548" s="24">
        <f>SUMPRODUCT(('1. TipoContratoUC'!$C$3:$C$3832='2. UnidadCompradora'!F548)*'1. TipoContratoUC'!$P$3:$P$3832*'1. TipoContratoUC'!$S$3:$S$3832)</f>
        <v>34.912340299649422</v>
      </c>
      <c r="J548" s="24" t="e">
        <f>AVERAGEIF('1. TipoContratoUC'!$C$3:$C$3832,'2. UnidadCompradora'!F548,'1. TipoContratoUC'!#REF!)</f>
        <v>#REF!</v>
      </c>
      <c r="K548" s="24">
        <f t="shared" si="101"/>
        <v>34.048731919343176</v>
      </c>
      <c r="L548" s="25">
        <f>SUMIF('1. TipoContratoUC'!$C$3:$C$3832,'2. UnidadCompradora'!F548,'1. TipoContratoUC'!$O$3:$O$3832)</f>
        <v>55030624.252805598</v>
      </c>
      <c r="M548" s="28">
        <f t="shared" si="96"/>
        <v>1.2964644865300927E-4</v>
      </c>
      <c r="N548" s="29">
        <f t="shared" si="102"/>
        <v>2.4311438380202515E-5</v>
      </c>
      <c r="O548" s="24">
        <f t="shared" si="103"/>
        <v>2.7051207409568019E-2</v>
      </c>
      <c r="P548" s="20">
        <f t="shared" si="104"/>
        <v>17.037891563376373</v>
      </c>
      <c r="Q548" s="3">
        <f t="shared" si="105"/>
        <v>1051</v>
      </c>
      <c r="R548" s="3">
        <f t="shared" si="106"/>
        <v>0</v>
      </c>
      <c r="S548" s="3" t="str">
        <f t="shared" si="107"/>
        <v/>
      </c>
      <c r="T548" s="18"/>
    </row>
    <row r="549" spans="1:20" x14ac:dyDescent="0.25">
      <c r="A549">
        <f t="shared" si="97"/>
        <v>548</v>
      </c>
      <c r="B549" s="23" t="s">
        <v>17</v>
      </c>
      <c r="C549" s="23">
        <f t="shared" si="98"/>
        <v>69</v>
      </c>
      <c r="D549" s="23">
        <f t="shared" si="99"/>
        <v>339</v>
      </c>
      <c r="E549" s="34" t="str">
        <f t="shared" si="100"/>
        <v>69_339</v>
      </c>
      <c r="F549" s="23" t="s">
        <v>440</v>
      </c>
      <c r="G549" s="24">
        <f>AVERAGEIF('1. TipoContratoUC'!$C$3:$C$3832,'2. UnidadCompradora'!F549,'1. TipoContratoUC'!$S$3:$S$3832)</f>
        <v>36.322677382330177</v>
      </c>
      <c r="H549" s="24">
        <f>SUMPRODUCT(('1. TipoContratoUC'!$C$3:$C$3832='2. UnidadCompradora'!F549)*'1. TipoContratoUC'!$N$3:$N$3832*'1. TipoContratoUC'!$S$3:$S$3832)</f>
        <v>37.109475344021646</v>
      </c>
      <c r="I549" s="24">
        <f>SUMPRODUCT(('1. TipoContratoUC'!$C$3:$C$3832='2. UnidadCompradora'!F549)*'1. TipoContratoUC'!$P$3:$P$3832*'1. TipoContratoUC'!$S$3:$S$3832)</f>
        <v>36.651810636650239</v>
      </c>
      <c r="J549" s="24" t="e">
        <f>AVERAGEIF('1. TipoContratoUC'!$C$3:$C$3832,'2. UnidadCompradora'!F549,'1. TipoContratoUC'!#REF!)</f>
        <v>#REF!</v>
      </c>
      <c r="K549" s="24">
        <f t="shared" si="101"/>
        <v>36.453914942956622</v>
      </c>
      <c r="L549" s="25">
        <f>SUMIF('1. TipoContratoUC'!$C$3:$C$3832,'2. UnidadCompradora'!F549,'1. TipoContratoUC'!$O$3:$O$3832)</f>
        <v>207644917.227</v>
      </c>
      <c r="M549" s="28">
        <f t="shared" si="96"/>
        <v>4.8918990952489779E-4</v>
      </c>
      <c r="N549" s="29">
        <f t="shared" si="102"/>
        <v>9.173340623823825E-5</v>
      </c>
      <c r="O549" s="24">
        <f t="shared" si="103"/>
        <v>0.1023023206463861</v>
      </c>
      <c r="P549" s="20">
        <f t="shared" si="104"/>
        <v>18.278108631801505</v>
      </c>
      <c r="Q549" s="3">
        <f t="shared" si="105"/>
        <v>939</v>
      </c>
      <c r="R549" s="3">
        <f t="shared" si="106"/>
        <v>0</v>
      </c>
      <c r="S549" s="3" t="str">
        <f t="shared" si="107"/>
        <v/>
      </c>
      <c r="T549" s="18"/>
    </row>
    <row r="550" spans="1:20" x14ac:dyDescent="0.25">
      <c r="A550">
        <f t="shared" si="97"/>
        <v>549</v>
      </c>
      <c r="B550" s="23" t="s">
        <v>17</v>
      </c>
      <c r="C550" s="23">
        <f t="shared" si="98"/>
        <v>69</v>
      </c>
      <c r="D550" s="23">
        <f t="shared" si="99"/>
        <v>340</v>
      </c>
      <c r="E550" s="34" t="str">
        <f t="shared" si="100"/>
        <v>69_340</v>
      </c>
      <c r="F550" s="23" t="s">
        <v>243</v>
      </c>
      <c r="G550" s="24">
        <f>AVERAGEIF('1. TipoContratoUC'!$C$3:$C$3832,'2. UnidadCompradora'!F550,'1. TipoContratoUC'!$S$3:$S$3832)</f>
        <v>32.237198687430926</v>
      </c>
      <c r="H550" s="24">
        <f>SUMPRODUCT(('1. TipoContratoUC'!$C$3:$C$3832='2. UnidadCompradora'!F550)*'1. TipoContratoUC'!$N$3:$N$3832*'1. TipoContratoUC'!$S$3:$S$3832)</f>
        <v>35.167281754304078</v>
      </c>
      <c r="I550" s="24">
        <f>SUMPRODUCT(('1. TipoContratoUC'!$C$3:$C$3832='2. UnidadCompradora'!F550)*'1. TipoContratoUC'!$P$3:$P$3832*'1. TipoContratoUC'!$S$3:$S$3832)</f>
        <v>34.36818565780581</v>
      </c>
      <c r="J550" s="24" t="e">
        <f>AVERAGEIF('1. TipoContratoUC'!$C$3:$C$3832,'2. UnidadCompradora'!F550,'1. TipoContratoUC'!#REF!)</f>
        <v>#REF!</v>
      </c>
      <c r="K550" s="24">
        <f t="shared" si="101"/>
        <v>33.296323856415633</v>
      </c>
      <c r="L550" s="25">
        <f>SUMIF('1. TipoContratoUC'!$C$3:$C$3832,'2. UnidadCompradora'!F550,'1. TipoContratoUC'!$O$3:$O$3832)</f>
        <v>76916025.863672495</v>
      </c>
      <c r="M550" s="28">
        <f t="shared" si="96"/>
        <v>1.8120618715714018E-4</v>
      </c>
      <c r="N550" s="29">
        <f t="shared" si="102"/>
        <v>3.3979974761769173E-5</v>
      </c>
      <c r="O550" s="24">
        <f t="shared" si="103"/>
        <v>3.7842469504076173E-2</v>
      </c>
      <c r="P550" s="20">
        <f t="shared" si="104"/>
        <v>16.667083162959855</v>
      </c>
      <c r="Q550" s="3">
        <f t="shared" si="105"/>
        <v>1074</v>
      </c>
      <c r="R550" s="3">
        <f t="shared" si="106"/>
        <v>0</v>
      </c>
      <c r="S550" s="3" t="str">
        <f t="shared" si="107"/>
        <v/>
      </c>
      <c r="T550" s="18"/>
    </row>
    <row r="551" spans="1:20" x14ac:dyDescent="0.25">
      <c r="A551">
        <f t="shared" si="97"/>
        <v>550</v>
      </c>
      <c r="B551" s="23" t="s">
        <v>17</v>
      </c>
      <c r="C551" s="23">
        <f t="shared" si="98"/>
        <v>69</v>
      </c>
      <c r="D551" s="23">
        <f t="shared" si="99"/>
        <v>341</v>
      </c>
      <c r="E551" s="34" t="str">
        <f t="shared" si="100"/>
        <v>69_341</v>
      </c>
      <c r="F551" s="23" t="s">
        <v>1177</v>
      </c>
      <c r="G551" s="24">
        <f>AVERAGEIF('1. TipoContratoUC'!$C$3:$C$3832,'2. UnidadCompradora'!F551,'1. TipoContratoUC'!$S$3:$S$3832)</f>
        <v>43.364413906506215</v>
      </c>
      <c r="H551" s="24">
        <f>SUMPRODUCT(('1. TipoContratoUC'!$C$3:$C$3832='2. UnidadCompradora'!F551)*'1. TipoContratoUC'!$N$3:$N$3832*'1. TipoContratoUC'!$S$3:$S$3832)</f>
        <v>40.464555384912828</v>
      </c>
      <c r="I551" s="24">
        <f>SUMPRODUCT(('1. TipoContratoUC'!$C$3:$C$3832='2. UnidadCompradora'!F551)*'1. TipoContratoUC'!$P$3:$P$3832*'1. TipoContratoUC'!$S$3:$S$3832)</f>
        <v>41.23575562957825</v>
      </c>
      <c r="J551" s="24" t="e">
        <f>AVERAGEIF('1. TipoContratoUC'!$C$3:$C$3832,'2. UnidadCompradora'!F551,'1. TipoContratoUC'!#REF!)</f>
        <v>#REF!</v>
      </c>
      <c r="K551" s="24">
        <f t="shared" si="101"/>
        <v>42.792181508155949</v>
      </c>
      <c r="L551" s="25">
        <f>SUMIF('1. TipoContratoUC'!$C$3:$C$3832,'2. UnidadCompradora'!F551,'1. TipoContratoUC'!$O$3:$O$3832)</f>
        <v>35845162.164875999</v>
      </c>
      <c r="M551" s="28">
        <f t="shared" si="96"/>
        <v>8.4447487906344449E-5</v>
      </c>
      <c r="N551" s="29">
        <f t="shared" si="102"/>
        <v>1.5835681732345983E-5</v>
      </c>
      <c r="O551" s="24">
        <f t="shared" si="103"/>
        <v>1.7591232515056728E-2</v>
      </c>
      <c r="P551" s="20">
        <f t="shared" si="104"/>
        <v>21.404886370335504</v>
      </c>
      <c r="Q551" s="3">
        <f t="shared" si="105"/>
        <v>663</v>
      </c>
      <c r="R551" s="3">
        <f t="shared" si="106"/>
        <v>0</v>
      </c>
      <c r="S551" s="3" t="str">
        <f t="shared" si="107"/>
        <v/>
      </c>
      <c r="T551" s="18"/>
    </row>
    <row r="552" spans="1:20" x14ac:dyDescent="0.25">
      <c r="A552">
        <f t="shared" si="97"/>
        <v>551</v>
      </c>
      <c r="B552" s="23" t="s">
        <v>17</v>
      </c>
      <c r="C552" s="23">
        <f t="shared" si="98"/>
        <v>69</v>
      </c>
      <c r="D552" s="23">
        <f t="shared" si="99"/>
        <v>342</v>
      </c>
      <c r="E552" s="34" t="str">
        <f t="shared" si="100"/>
        <v>69_342</v>
      </c>
      <c r="F552" s="23" t="s">
        <v>1852</v>
      </c>
      <c r="G552" s="24">
        <f>AVERAGEIF('1. TipoContratoUC'!$C$3:$C$3832,'2. UnidadCompradora'!F552,'1. TipoContratoUC'!$S$3:$S$3832)</f>
        <v>36.467791737252412</v>
      </c>
      <c r="H552" s="24">
        <f>SUMPRODUCT(('1. TipoContratoUC'!$C$3:$C$3832='2. UnidadCompradora'!F552)*'1. TipoContratoUC'!$N$3:$N$3832*'1. TipoContratoUC'!$S$3:$S$3832)</f>
        <v>38.721924566122695</v>
      </c>
      <c r="I552" s="24">
        <f>SUMPRODUCT(('1. TipoContratoUC'!$C$3:$C$3832='2. UnidadCompradora'!F552)*'1. TipoContratoUC'!$P$3:$P$3832*'1. TipoContratoUC'!$S$3:$S$3832)</f>
        <v>37.564545478807432</v>
      </c>
      <c r="J552" s="24" t="e">
        <f>AVERAGEIF('1. TipoContratoUC'!$C$3:$C$3832,'2. UnidadCompradora'!F552,'1. TipoContratoUC'!#REF!)</f>
        <v>#REF!</v>
      </c>
      <c r="K552" s="24">
        <f t="shared" si="101"/>
        <v>37.715962533375489</v>
      </c>
      <c r="L552" s="25">
        <f>SUMIF('1. TipoContratoUC'!$C$3:$C$3832,'2. UnidadCompradora'!F552,'1. TipoContratoUC'!$O$3:$O$3832)</f>
        <v>58455215.679999903</v>
      </c>
      <c r="M552" s="28">
        <f t="shared" si="96"/>
        <v>1.3771443121093284E-4</v>
      </c>
      <c r="N552" s="29">
        <f t="shared" si="102"/>
        <v>2.582435495329335E-5</v>
      </c>
      <c r="O552" s="24">
        <f t="shared" si="103"/>
        <v>2.873980624428667E-2</v>
      </c>
      <c r="P552" s="20">
        <f t="shared" si="104"/>
        <v>18.872351169809889</v>
      </c>
      <c r="Q552" s="3">
        <f t="shared" si="105"/>
        <v>886</v>
      </c>
      <c r="R552" s="3">
        <f t="shared" si="106"/>
        <v>0</v>
      </c>
      <c r="S552" s="3" t="str">
        <f t="shared" si="107"/>
        <v/>
      </c>
      <c r="T552" s="18"/>
    </row>
    <row r="553" spans="1:20" x14ac:dyDescent="0.25">
      <c r="A553">
        <f t="shared" si="97"/>
        <v>552</v>
      </c>
      <c r="B553" s="23" t="s">
        <v>17</v>
      </c>
      <c r="C553" s="23">
        <f t="shared" si="98"/>
        <v>69</v>
      </c>
      <c r="D553" s="23">
        <f t="shared" si="99"/>
        <v>343</v>
      </c>
      <c r="E553" s="34" t="str">
        <f t="shared" si="100"/>
        <v>69_343</v>
      </c>
      <c r="F553" s="23" t="s">
        <v>53</v>
      </c>
      <c r="G553" s="24">
        <f>AVERAGEIF('1. TipoContratoUC'!$C$3:$C$3832,'2. UnidadCompradora'!F553,'1. TipoContratoUC'!$S$3:$S$3832)</f>
        <v>36.351110478367723</v>
      </c>
      <c r="H553" s="24">
        <f>SUMPRODUCT(('1. TipoContratoUC'!$C$3:$C$3832='2. UnidadCompradora'!F553)*'1. TipoContratoUC'!$N$3:$N$3832*'1. TipoContratoUC'!$S$3:$S$3832)</f>
        <v>38.643136443805808</v>
      </c>
      <c r="I553" s="24">
        <f>SUMPRODUCT(('1. TipoContratoUC'!$C$3:$C$3832='2. UnidadCompradora'!F553)*'1. TipoContratoUC'!$P$3:$P$3832*'1. TipoContratoUC'!$S$3:$S$3832)</f>
        <v>35.636671665607444</v>
      </c>
      <c r="J553" s="24" t="e">
        <f>AVERAGEIF('1. TipoContratoUC'!$C$3:$C$3832,'2. UnidadCompradora'!F553,'1. TipoContratoUC'!#REF!)</f>
        <v>#REF!</v>
      </c>
      <c r="K553" s="24">
        <f t="shared" si="101"/>
        <v>35.050272139843159</v>
      </c>
      <c r="L553" s="25">
        <f>SUMIF('1. TipoContratoUC'!$C$3:$C$3832,'2. UnidadCompradora'!F553,'1. TipoContratoUC'!$O$3:$O$3832)</f>
        <v>261644441.23072928</v>
      </c>
      <c r="M553" s="28">
        <f t="shared" si="96"/>
        <v>6.1640719283019313E-4</v>
      </c>
      <c r="N553" s="29">
        <f t="shared" si="102"/>
        <v>1.1558932497806611E-4</v>
      </c>
      <c r="O553" s="24">
        <f t="shared" si="103"/>
        <v>0.12892842634296076</v>
      </c>
      <c r="P553" s="20">
        <f t="shared" si="104"/>
        <v>17.589600283093059</v>
      </c>
      <c r="Q553" s="3">
        <f t="shared" si="105"/>
        <v>1001</v>
      </c>
      <c r="R553" s="3">
        <f t="shared" si="106"/>
        <v>0</v>
      </c>
      <c r="S553" s="3" t="str">
        <f t="shared" si="107"/>
        <v/>
      </c>
      <c r="T553" s="18"/>
    </row>
    <row r="554" spans="1:20" x14ac:dyDescent="0.25">
      <c r="A554">
        <f t="shared" si="97"/>
        <v>553</v>
      </c>
      <c r="B554" s="23" t="s">
        <v>17</v>
      </c>
      <c r="C554" s="23">
        <f t="shared" si="98"/>
        <v>69</v>
      </c>
      <c r="D554" s="23">
        <f t="shared" si="99"/>
        <v>344</v>
      </c>
      <c r="E554" s="34" t="str">
        <f t="shared" si="100"/>
        <v>69_344</v>
      </c>
      <c r="F554" s="23" t="s">
        <v>1965</v>
      </c>
      <c r="G554" s="24">
        <f>AVERAGEIF('1. TipoContratoUC'!$C$3:$C$3832,'2. UnidadCompradora'!F554,'1. TipoContratoUC'!$S$3:$S$3832)</f>
        <v>26.812039258413886</v>
      </c>
      <c r="H554" s="24">
        <f>SUMPRODUCT(('1. TipoContratoUC'!$C$3:$C$3832='2. UnidadCompradora'!F554)*'1. TipoContratoUC'!$N$3:$N$3832*'1. TipoContratoUC'!$S$3:$S$3832)</f>
        <v>25.201984053779931</v>
      </c>
      <c r="I554" s="24">
        <f>SUMPRODUCT(('1. TipoContratoUC'!$C$3:$C$3832='2. UnidadCompradora'!F554)*'1. TipoContratoUC'!$P$3:$P$3832*'1. TipoContratoUC'!$S$3:$S$3832)</f>
        <v>24.719299705537182</v>
      </c>
      <c r="J554" s="24" t="e">
        <f>AVERAGEIF('1. TipoContratoUC'!$C$3:$C$3832,'2. UnidadCompradora'!F554,'1. TipoContratoUC'!#REF!)</f>
        <v>#REF!</v>
      </c>
      <c r="K554" s="24">
        <f t="shared" si="101"/>
        <v>19.954712794974565</v>
      </c>
      <c r="L554" s="25">
        <f>SUMIF('1. TipoContratoUC'!$C$3:$C$3832,'2. UnidadCompradora'!F554,'1. TipoContratoUC'!$O$3:$O$3832)</f>
        <v>415099184.183999</v>
      </c>
      <c r="M554" s="28">
        <f t="shared" si="96"/>
        <v>9.7793066676820739E-4</v>
      </c>
      <c r="N554" s="29">
        <f t="shared" si="102"/>
        <v>1.8338258696833025E-4</v>
      </c>
      <c r="O554" s="24">
        <f t="shared" si="103"/>
        <v>0.20459394897298011</v>
      </c>
      <c r="P554" s="20">
        <f t="shared" si="104"/>
        <v>10.079653371973773</v>
      </c>
      <c r="Q554" s="3">
        <f t="shared" si="105"/>
        <v>1430</v>
      </c>
      <c r="R554" s="3">
        <f t="shared" si="106"/>
        <v>0</v>
      </c>
      <c r="S554" s="3" t="str">
        <f t="shared" si="107"/>
        <v/>
      </c>
      <c r="T554" s="18"/>
    </row>
    <row r="555" spans="1:20" x14ac:dyDescent="0.25">
      <c r="A555">
        <f t="shared" si="97"/>
        <v>554</v>
      </c>
      <c r="B555" s="23" t="s">
        <v>17</v>
      </c>
      <c r="C555" s="23">
        <f t="shared" si="98"/>
        <v>69</v>
      </c>
      <c r="D555" s="23">
        <f t="shared" si="99"/>
        <v>345</v>
      </c>
      <c r="E555" s="34" t="str">
        <f t="shared" si="100"/>
        <v>69_345</v>
      </c>
      <c r="F555" s="23" t="s">
        <v>1130</v>
      </c>
      <c r="G555" s="24">
        <f>AVERAGEIF('1. TipoContratoUC'!$C$3:$C$3832,'2. UnidadCompradora'!F555,'1. TipoContratoUC'!$S$3:$S$3832)</f>
        <v>25.408803139148009</v>
      </c>
      <c r="H555" s="24">
        <f>SUMPRODUCT(('1. TipoContratoUC'!$C$3:$C$3832='2. UnidadCompradora'!F555)*'1. TipoContratoUC'!$N$3:$N$3832*'1. TipoContratoUC'!$S$3:$S$3832)</f>
        <v>25.552114958092019</v>
      </c>
      <c r="I555" s="24">
        <f>SUMPRODUCT(('1. TipoContratoUC'!$C$3:$C$3832='2. UnidadCompradora'!F555)*'1. TipoContratoUC'!$P$3:$P$3832*'1. TipoContratoUC'!$S$3:$S$3832)</f>
        <v>25.564398113697173</v>
      </c>
      <c r="J555" s="24" t="e">
        <f>AVERAGEIF('1. TipoContratoUC'!$C$3:$C$3832,'2. UnidadCompradora'!F555,'1. TipoContratoUC'!#REF!)</f>
        <v>#REF!</v>
      </c>
      <c r="K555" s="24">
        <f t="shared" si="101"/>
        <v>21.12323881197683</v>
      </c>
      <c r="L555" s="25">
        <f>SUMIF('1. TipoContratoUC'!$C$3:$C$3832,'2. UnidadCompradora'!F555,'1. TipoContratoUC'!$O$3:$O$3832)</f>
        <v>12276082.84999999</v>
      </c>
      <c r="M555" s="28">
        <f t="shared" si="96"/>
        <v>2.8921179188540101E-5</v>
      </c>
      <c r="N555" s="29">
        <f t="shared" si="102"/>
        <v>5.4233299332929144E-6</v>
      </c>
      <c r="O555" s="24">
        <f t="shared" si="103"/>
        <v>5.9697819821686983E-3</v>
      </c>
      <c r="P555" s="20">
        <f t="shared" si="104"/>
        <v>10.5646042969795</v>
      </c>
      <c r="Q555" s="3">
        <f t="shared" si="105"/>
        <v>1415</v>
      </c>
      <c r="R555" s="3">
        <f t="shared" si="106"/>
        <v>0</v>
      </c>
      <c r="S555" s="3" t="str">
        <f t="shared" si="107"/>
        <v/>
      </c>
      <c r="T555" s="18"/>
    </row>
    <row r="556" spans="1:20" x14ac:dyDescent="0.25">
      <c r="A556">
        <f t="shared" si="97"/>
        <v>555</v>
      </c>
      <c r="B556" s="23" t="s">
        <v>17</v>
      </c>
      <c r="C556" s="23">
        <f t="shared" si="98"/>
        <v>69</v>
      </c>
      <c r="D556" s="23">
        <f t="shared" si="99"/>
        <v>346</v>
      </c>
      <c r="E556" s="34" t="str">
        <f t="shared" si="100"/>
        <v>69_346</v>
      </c>
      <c r="F556" s="23" t="s">
        <v>580</v>
      </c>
      <c r="G556" s="24">
        <f>AVERAGEIF('1. TipoContratoUC'!$C$3:$C$3832,'2. UnidadCompradora'!F556,'1. TipoContratoUC'!$S$3:$S$3832)</f>
        <v>30.356653798984279</v>
      </c>
      <c r="H556" s="24">
        <f>SUMPRODUCT(('1. TipoContratoUC'!$C$3:$C$3832='2. UnidadCompradora'!F556)*'1. TipoContratoUC'!$N$3:$N$3832*'1. TipoContratoUC'!$S$3:$S$3832)</f>
        <v>27.86375279132006</v>
      </c>
      <c r="I556" s="24">
        <f>SUMPRODUCT(('1. TipoContratoUC'!$C$3:$C$3832='2. UnidadCompradora'!F556)*'1. TipoContratoUC'!$P$3:$P$3832*'1. TipoContratoUC'!$S$3:$S$3832)</f>
        <v>29.475140774065157</v>
      </c>
      <c r="J556" s="24" t="e">
        <f>AVERAGEIF('1. TipoContratoUC'!$C$3:$C$3832,'2. UnidadCompradora'!F556,'1. TipoContratoUC'!#REF!)</f>
        <v>#REF!</v>
      </c>
      <c r="K556" s="24">
        <f t="shared" si="101"/>
        <v>26.530661782267771</v>
      </c>
      <c r="L556" s="25">
        <f>SUMIF('1. TipoContratoUC'!$C$3:$C$3832,'2. UnidadCompradora'!F556,'1. TipoContratoUC'!$O$3:$O$3832)</f>
        <v>11042995.75</v>
      </c>
      <c r="M556" s="28">
        <f t="shared" si="96"/>
        <v>2.6016153749242334E-5</v>
      </c>
      <c r="N556" s="29">
        <f t="shared" si="102"/>
        <v>4.8785765081572001E-6</v>
      </c>
      <c r="O556" s="24">
        <f t="shared" si="103"/>
        <v>5.361770929045064E-3</v>
      </c>
      <c r="P556" s="20">
        <f t="shared" si="104"/>
        <v>13.268011776598408</v>
      </c>
      <c r="Q556" s="3">
        <f t="shared" si="105"/>
        <v>1292</v>
      </c>
      <c r="R556" s="3">
        <f t="shared" si="106"/>
        <v>0</v>
      </c>
      <c r="S556" s="3" t="str">
        <f t="shared" si="107"/>
        <v/>
      </c>
      <c r="T556" s="18"/>
    </row>
    <row r="557" spans="1:20" x14ac:dyDescent="0.25">
      <c r="A557">
        <f t="shared" si="97"/>
        <v>556</v>
      </c>
      <c r="B557" s="23" t="s">
        <v>17</v>
      </c>
      <c r="C557" s="23">
        <f t="shared" si="98"/>
        <v>69</v>
      </c>
      <c r="D557" s="23">
        <f t="shared" si="99"/>
        <v>347</v>
      </c>
      <c r="E557" s="34" t="str">
        <f t="shared" si="100"/>
        <v>69_347</v>
      </c>
      <c r="F557" s="23" t="s">
        <v>1073</v>
      </c>
      <c r="G557" s="24">
        <f>AVERAGEIF('1. TipoContratoUC'!$C$3:$C$3832,'2. UnidadCompradora'!F557,'1. TipoContratoUC'!$S$3:$S$3832)</f>
        <v>29.409439056003521</v>
      </c>
      <c r="H557" s="24">
        <f>SUMPRODUCT(('1. TipoContratoUC'!$C$3:$C$3832='2. UnidadCompradora'!F557)*'1. TipoContratoUC'!$N$3:$N$3832*'1. TipoContratoUC'!$S$3:$S$3832)</f>
        <v>30.173744394706141</v>
      </c>
      <c r="I557" s="24">
        <f>SUMPRODUCT(('1. TipoContratoUC'!$C$3:$C$3832='2. UnidadCompradora'!F557)*'1. TipoContratoUC'!$P$3:$P$3832*'1. TipoContratoUC'!$S$3:$S$3832)</f>
        <v>40.437778570911611</v>
      </c>
      <c r="J557" s="24" t="e">
        <f>AVERAGEIF('1. TipoContratoUC'!$C$3:$C$3832,'2. UnidadCompradora'!F557,'1. TipoContratoUC'!#REF!)</f>
        <v>#REF!</v>
      </c>
      <c r="K557" s="24">
        <f t="shared" si="101"/>
        <v>41.688810652147453</v>
      </c>
      <c r="L557" s="25">
        <f>SUMIF('1. TipoContratoUC'!$C$3:$C$3832,'2. UnidadCompradora'!F557,'1. TipoContratoUC'!$O$3:$O$3832)</f>
        <v>269065336.20817</v>
      </c>
      <c r="M557" s="28">
        <f t="shared" si="96"/>
        <v>6.3389005246908031E-4</v>
      </c>
      <c r="N557" s="29">
        <f t="shared" si="102"/>
        <v>1.188677292015255E-4</v>
      </c>
      <c r="O557" s="24">
        <f t="shared" si="103"/>
        <v>0.13258752404202326</v>
      </c>
      <c r="P557" s="20">
        <f t="shared" si="104"/>
        <v>20.910699088094738</v>
      </c>
      <c r="Q557" s="3">
        <f t="shared" si="105"/>
        <v>711</v>
      </c>
      <c r="R557" s="3">
        <f t="shared" si="106"/>
        <v>0</v>
      </c>
      <c r="S557" s="3" t="str">
        <f t="shared" si="107"/>
        <v/>
      </c>
      <c r="T557" s="18"/>
    </row>
    <row r="558" spans="1:20" x14ac:dyDescent="0.25">
      <c r="A558">
        <f t="shared" si="97"/>
        <v>557</v>
      </c>
      <c r="B558" s="23" t="s">
        <v>17</v>
      </c>
      <c r="C558" s="23">
        <f t="shared" si="98"/>
        <v>69</v>
      </c>
      <c r="D558" s="23">
        <f t="shared" si="99"/>
        <v>348</v>
      </c>
      <c r="E558" s="34" t="str">
        <f t="shared" si="100"/>
        <v>69_348</v>
      </c>
      <c r="F558" s="23" t="s">
        <v>1642</v>
      </c>
      <c r="G558" s="24">
        <f>AVERAGEIF('1. TipoContratoUC'!$C$3:$C$3832,'2. UnidadCompradora'!F558,'1. TipoContratoUC'!$S$3:$S$3832)</f>
        <v>31.428629350742096</v>
      </c>
      <c r="H558" s="24">
        <f>SUMPRODUCT(('1. TipoContratoUC'!$C$3:$C$3832='2. UnidadCompradora'!F558)*'1. TipoContratoUC'!$N$3:$N$3832*'1. TipoContratoUC'!$S$3:$S$3832)</f>
        <v>31.656680991262334</v>
      </c>
      <c r="I558" s="24">
        <f>SUMPRODUCT(('1. TipoContratoUC'!$C$3:$C$3832='2. UnidadCompradora'!F558)*'1. TipoContratoUC'!$P$3:$P$3832*'1. TipoContratoUC'!$S$3:$S$3832)</f>
        <v>30.362290302803153</v>
      </c>
      <c r="J558" s="24" t="e">
        <f>AVERAGEIF('1. TipoContratoUC'!$C$3:$C$3832,'2. UnidadCompradora'!F558,'1. TipoContratoUC'!#REF!)</f>
        <v>#REF!</v>
      </c>
      <c r="K558" s="24">
        <f t="shared" si="101"/>
        <v>27.757332304057929</v>
      </c>
      <c r="L558" s="25">
        <f>SUMIF('1. TipoContratoUC'!$C$3:$C$3832,'2. UnidadCompradora'!F558,'1. TipoContratoUC'!$O$3:$O$3832)</f>
        <v>624378703.08999991</v>
      </c>
      <c r="M558" s="28">
        <f t="shared" si="96"/>
        <v>1.4709715284769505E-3</v>
      </c>
      <c r="N558" s="29">
        <f t="shared" si="102"/>
        <v>2.7583812780952423E-4</v>
      </c>
      <c r="O558" s="24">
        <f t="shared" si="103"/>
        <v>0.30778557322016126</v>
      </c>
      <c r="P558" s="20">
        <f t="shared" si="104"/>
        <v>14.032558938639045</v>
      </c>
      <c r="Q558" s="3">
        <f t="shared" si="105"/>
        <v>1240</v>
      </c>
      <c r="R558" s="3">
        <f t="shared" si="106"/>
        <v>0</v>
      </c>
      <c r="S558" s="3" t="str">
        <f t="shared" si="107"/>
        <v/>
      </c>
      <c r="T558" s="18"/>
    </row>
    <row r="559" spans="1:20" x14ac:dyDescent="0.25">
      <c r="A559">
        <f t="shared" si="97"/>
        <v>558</v>
      </c>
      <c r="B559" s="23" t="s">
        <v>17</v>
      </c>
      <c r="C559" s="23">
        <f t="shared" si="98"/>
        <v>69</v>
      </c>
      <c r="D559" s="23">
        <f t="shared" si="99"/>
        <v>349</v>
      </c>
      <c r="E559" s="34" t="str">
        <f t="shared" si="100"/>
        <v>69_349</v>
      </c>
      <c r="F559" s="23" t="s">
        <v>1545</v>
      </c>
      <c r="G559" s="24">
        <f>AVERAGEIF('1. TipoContratoUC'!$C$3:$C$3832,'2. UnidadCompradora'!F559,'1. TipoContratoUC'!$S$3:$S$3832)</f>
        <v>28.704047880335764</v>
      </c>
      <c r="H559" s="24">
        <f>SUMPRODUCT(('1. TipoContratoUC'!$C$3:$C$3832='2. UnidadCompradora'!F559)*'1. TipoContratoUC'!$N$3:$N$3832*'1. TipoContratoUC'!$S$3:$S$3832)</f>
        <v>28.197255767999692</v>
      </c>
      <c r="I559" s="24">
        <f>SUMPRODUCT(('1. TipoContratoUC'!$C$3:$C$3832='2. UnidadCompradora'!F559)*'1. TipoContratoUC'!$P$3:$P$3832*'1. TipoContratoUC'!$S$3:$S$3832)</f>
        <v>23.990340220568552</v>
      </c>
      <c r="J559" s="24" t="e">
        <f>AVERAGEIF('1. TipoContratoUC'!$C$3:$C$3832,'2. UnidadCompradora'!F559,'1. TipoContratoUC'!#REF!)</f>
        <v>#REF!</v>
      </c>
      <c r="K559" s="24">
        <f t="shared" si="101"/>
        <v>18.946773228053555</v>
      </c>
      <c r="L559" s="25">
        <f>SUMIF('1. TipoContratoUC'!$C$3:$C$3832,'2. UnidadCompradora'!F559,'1. TipoContratoUC'!$O$3:$O$3832)</f>
        <v>173181044.78999898</v>
      </c>
      <c r="M559" s="28">
        <f t="shared" si="96"/>
        <v>4.0799659709287096E-4</v>
      </c>
      <c r="N559" s="29">
        <f t="shared" si="102"/>
        <v>7.6507950912741118E-5</v>
      </c>
      <c r="O559" s="24">
        <f t="shared" si="103"/>
        <v>8.5308861404829059E-2</v>
      </c>
      <c r="P559" s="20">
        <f t="shared" si="104"/>
        <v>9.5160410447291923</v>
      </c>
      <c r="Q559" s="3">
        <f t="shared" si="105"/>
        <v>1447</v>
      </c>
      <c r="R559" s="3">
        <f t="shared" si="106"/>
        <v>0</v>
      </c>
      <c r="S559" s="3" t="str">
        <f t="shared" si="107"/>
        <v/>
      </c>
      <c r="T559" s="18"/>
    </row>
    <row r="560" spans="1:20" x14ac:dyDescent="0.25">
      <c r="A560">
        <f t="shared" si="97"/>
        <v>559</v>
      </c>
      <c r="B560" s="23" t="s">
        <v>17</v>
      </c>
      <c r="C560" s="23">
        <f t="shared" si="98"/>
        <v>69</v>
      </c>
      <c r="D560" s="23">
        <f t="shared" si="99"/>
        <v>350</v>
      </c>
      <c r="E560" s="34" t="str">
        <f t="shared" si="100"/>
        <v>69_350</v>
      </c>
      <c r="F560" s="23" t="s">
        <v>1802</v>
      </c>
      <c r="G560" s="24">
        <f>AVERAGEIF('1. TipoContratoUC'!$C$3:$C$3832,'2. UnidadCompradora'!F560,'1. TipoContratoUC'!$S$3:$S$3832)</f>
        <v>37.64848634646949</v>
      </c>
      <c r="H560" s="24">
        <f>SUMPRODUCT(('1. TipoContratoUC'!$C$3:$C$3832='2. UnidadCompradora'!F560)*'1. TipoContratoUC'!$N$3:$N$3832*'1. TipoContratoUC'!$S$3:$S$3832)</f>
        <v>38.718120910066816</v>
      </c>
      <c r="I560" s="24">
        <f>SUMPRODUCT(('1. TipoContratoUC'!$C$3:$C$3832='2. UnidadCompradora'!F560)*'1. TipoContratoUC'!$P$3:$P$3832*'1. TipoContratoUC'!$S$3:$S$3832)</f>
        <v>41.284587745585448</v>
      </c>
      <c r="J560" s="24" t="e">
        <f>AVERAGEIF('1. TipoContratoUC'!$C$3:$C$3832,'2. UnidadCompradora'!F560,'1. TipoContratoUC'!#REF!)</f>
        <v>#REF!</v>
      </c>
      <c r="K560" s="24">
        <f t="shared" si="101"/>
        <v>42.859702163110114</v>
      </c>
      <c r="L560" s="25">
        <f>SUMIF('1. TipoContratoUC'!$C$3:$C$3832,'2. UnidadCompradora'!F560,'1. TipoContratoUC'!$O$3:$O$3832)</f>
        <v>82690296</v>
      </c>
      <c r="M560" s="28">
        <f t="shared" si="96"/>
        <v>1.9480976928804472E-4</v>
      </c>
      <c r="N560" s="29">
        <f t="shared" si="102"/>
        <v>3.6530932787705296E-5</v>
      </c>
      <c r="O560" s="24">
        <f t="shared" si="103"/>
        <v>4.0689648804393942E-2</v>
      </c>
      <c r="P560" s="20">
        <f t="shared" si="104"/>
        <v>21.450195905957255</v>
      </c>
      <c r="Q560" s="3">
        <f t="shared" si="105"/>
        <v>658</v>
      </c>
      <c r="R560" s="3">
        <f t="shared" si="106"/>
        <v>0</v>
      </c>
      <c r="S560" s="3" t="str">
        <f t="shared" si="107"/>
        <v/>
      </c>
      <c r="T560" s="18"/>
    </row>
    <row r="561" spans="1:20" x14ac:dyDescent="0.25">
      <c r="A561">
        <f t="shared" si="97"/>
        <v>560</v>
      </c>
      <c r="B561" s="23" t="s">
        <v>17</v>
      </c>
      <c r="C561" s="23">
        <f t="shared" si="98"/>
        <v>69</v>
      </c>
      <c r="D561" s="23">
        <f t="shared" si="99"/>
        <v>351</v>
      </c>
      <c r="E561" s="34" t="str">
        <f t="shared" si="100"/>
        <v>69_351</v>
      </c>
      <c r="F561" s="23" t="s">
        <v>797</v>
      </c>
      <c r="G561" s="24">
        <f>AVERAGEIF('1. TipoContratoUC'!$C$3:$C$3832,'2. UnidadCompradora'!F561,'1. TipoContratoUC'!$S$3:$S$3832)</f>
        <v>23.83984131628808</v>
      </c>
      <c r="H561" s="24">
        <f>SUMPRODUCT(('1. TipoContratoUC'!$C$3:$C$3832='2. UnidadCompradora'!F561)*'1. TipoContratoUC'!$N$3:$N$3832*'1. TipoContratoUC'!$S$3:$S$3832)</f>
        <v>22.177779378540116</v>
      </c>
      <c r="I561" s="24">
        <f>SUMPRODUCT(('1. TipoContratoUC'!$C$3:$C$3832='2. UnidadCompradora'!F561)*'1. TipoContratoUC'!$P$3:$P$3832*'1. TipoContratoUC'!$S$3:$S$3832)</f>
        <v>23.105463502197505</v>
      </c>
      <c r="J561" s="24" t="e">
        <f>AVERAGEIF('1. TipoContratoUC'!$C$3:$C$3832,'2. UnidadCompradora'!F561,'1. TipoContratoUC'!#REF!)</f>
        <v>#REF!</v>
      </c>
      <c r="K561" s="24">
        <f t="shared" si="101"/>
        <v>17.723245343877959</v>
      </c>
      <c r="L561" s="25">
        <f>SUMIF('1. TipoContratoUC'!$C$3:$C$3832,'2. UnidadCompradora'!F561,'1. TipoContratoUC'!$O$3:$O$3832)</f>
        <v>18198445.451000001</v>
      </c>
      <c r="M561" s="28">
        <f t="shared" si="96"/>
        <v>4.2873651821374268E-5</v>
      </c>
      <c r="N561" s="29">
        <f t="shared" si="102"/>
        <v>8.0397122730241805E-6</v>
      </c>
      <c r="O561" s="24">
        <f t="shared" si="103"/>
        <v>8.8899827709159607E-3</v>
      </c>
      <c r="P561" s="20">
        <f t="shared" si="104"/>
        <v>8.8660676633244382</v>
      </c>
      <c r="Q561" s="3">
        <f t="shared" si="105"/>
        <v>1460</v>
      </c>
      <c r="R561" s="3">
        <f t="shared" si="106"/>
        <v>0</v>
      </c>
      <c r="S561" s="3" t="str">
        <f t="shared" si="107"/>
        <v/>
      </c>
      <c r="T561" s="18"/>
    </row>
    <row r="562" spans="1:20" x14ac:dyDescent="0.25">
      <c r="A562">
        <f t="shared" si="97"/>
        <v>561</v>
      </c>
      <c r="B562" s="23" t="s">
        <v>17</v>
      </c>
      <c r="C562" s="23">
        <f t="shared" si="98"/>
        <v>69</v>
      </c>
      <c r="D562" s="23">
        <f t="shared" si="99"/>
        <v>352</v>
      </c>
      <c r="E562" s="34" t="str">
        <f t="shared" si="100"/>
        <v>69_352</v>
      </c>
      <c r="F562" s="23" t="s">
        <v>618</v>
      </c>
      <c r="G562" s="24">
        <f>AVERAGEIF('1. TipoContratoUC'!$C$3:$C$3832,'2. UnidadCompradora'!F562,'1. TipoContratoUC'!$S$3:$S$3832)</f>
        <v>17.312948253969473</v>
      </c>
      <c r="H562" s="24">
        <f>SUMPRODUCT(('1. TipoContratoUC'!$C$3:$C$3832='2. UnidadCompradora'!F562)*'1. TipoContratoUC'!$N$3:$N$3832*'1. TipoContratoUC'!$S$3:$S$3832)</f>
        <v>16.811397544445768</v>
      </c>
      <c r="I562" s="24">
        <f>SUMPRODUCT(('1. TipoContratoUC'!$C$3:$C$3832='2. UnidadCompradora'!F562)*'1. TipoContratoUC'!$P$3:$P$3832*'1. TipoContratoUC'!$S$3:$S$3832)</f>
        <v>17.278962803323623</v>
      </c>
      <c r="J562" s="24" t="e">
        <f>AVERAGEIF('1. TipoContratoUC'!$C$3:$C$3832,'2. UnidadCompradora'!F562,'1. TipoContratoUC'!#REF!)</f>
        <v>#REF!</v>
      </c>
      <c r="K562" s="24">
        <f t="shared" si="101"/>
        <v>9.666884582839737</v>
      </c>
      <c r="L562" s="25">
        <f>SUMIF('1. TipoContratoUC'!$C$3:$C$3832,'2. UnidadCompradora'!F562,'1. TipoContratoUC'!$O$3:$O$3832)</f>
        <v>11223105.645999979</v>
      </c>
      <c r="M562" s="28">
        <f t="shared" si="96"/>
        <v>2.6440474001841861E-5</v>
      </c>
      <c r="N562" s="29">
        <f t="shared" si="102"/>
        <v>4.9581454881155716E-6</v>
      </c>
      <c r="O562" s="24">
        <f t="shared" si="103"/>
        <v>5.4505795846095705E-3</v>
      </c>
      <c r="P562" s="20">
        <f t="shared" si="104"/>
        <v>4.8361675812121732</v>
      </c>
      <c r="Q562" s="3">
        <f t="shared" si="105"/>
        <v>1517</v>
      </c>
      <c r="R562" s="3">
        <f t="shared" si="106"/>
        <v>0</v>
      </c>
      <c r="S562" s="3" t="str">
        <f t="shared" si="107"/>
        <v/>
      </c>
      <c r="T562" s="18"/>
    </row>
    <row r="563" spans="1:20" x14ac:dyDescent="0.25">
      <c r="A563">
        <f t="shared" si="97"/>
        <v>562</v>
      </c>
      <c r="B563" s="23" t="s">
        <v>17</v>
      </c>
      <c r="C563" s="23">
        <f t="shared" si="98"/>
        <v>69</v>
      </c>
      <c r="D563" s="23">
        <f t="shared" si="99"/>
        <v>353</v>
      </c>
      <c r="E563" s="34" t="str">
        <f t="shared" si="100"/>
        <v>69_353</v>
      </c>
      <c r="F563" s="23" t="s">
        <v>1907</v>
      </c>
      <c r="G563" s="24">
        <f>AVERAGEIF('1. TipoContratoUC'!$C$3:$C$3832,'2. UnidadCompradora'!F563,'1. TipoContratoUC'!$S$3:$S$3832)</f>
        <v>36.883239493038758</v>
      </c>
      <c r="H563" s="24">
        <f>SUMPRODUCT(('1. TipoContratoUC'!$C$3:$C$3832='2. UnidadCompradora'!F563)*'1. TipoContratoUC'!$N$3:$N$3832*'1. TipoContratoUC'!$S$3:$S$3832)</f>
        <v>37.104296855511784</v>
      </c>
      <c r="I563" s="24">
        <f>SUMPRODUCT(('1. TipoContratoUC'!$C$3:$C$3832='2. UnidadCompradora'!F563)*'1. TipoContratoUC'!$P$3:$P$3832*'1. TipoContratoUC'!$S$3:$S$3832)</f>
        <v>35.954754152738346</v>
      </c>
      <c r="J563" s="24" t="e">
        <f>AVERAGEIF('1. TipoContratoUC'!$C$3:$C$3832,'2. UnidadCompradora'!F563,'1. TipoContratoUC'!#REF!)</f>
        <v>#REF!</v>
      </c>
      <c r="K563" s="24">
        <f t="shared" si="101"/>
        <v>35.49008797451561</v>
      </c>
      <c r="L563" s="25">
        <f>SUMIF('1. TipoContratoUC'!$C$3:$C$3832,'2. UnidadCompradora'!F563,'1. TipoContratoUC'!$O$3:$O$3832)</f>
        <v>65507661.055</v>
      </c>
      <c r="M563" s="28">
        <f t="shared" si="96"/>
        <v>1.5432926176396785E-4</v>
      </c>
      <c r="N563" s="29">
        <f t="shared" si="102"/>
        <v>2.8939985449803988E-5</v>
      </c>
      <c r="O563" s="24">
        <f t="shared" si="103"/>
        <v>3.2217228674178894E-2</v>
      </c>
      <c r="P563" s="20">
        <f t="shared" si="104"/>
        <v>17.761152601594894</v>
      </c>
      <c r="Q563" s="3">
        <f t="shared" si="105"/>
        <v>986</v>
      </c>
      <c r="R563" s="3">
        <f t="shared" si="106"/>
        <v>0</v>
      </c>
      <c r="S563" s="3" t="str">
        <f t="shared" si="107"/>
        <v/>
      </c>
      <c r="T563" s="18"/>
    </row>
    <row r="564" spans="1:20" x14ac:dyDescent="0.25">
      <c r="A564">
        <f t="shared" si="97"/>
        <v>563</v>
      </c>
      <c r="B564" s="23" t="s">
        <v>17</v>
      </c>
      <c r="C564" s="23">
        <f t="shared" si="98"/>
        <v>69</v>
      </c>
      <c r="D564" s="23">
        <f t="shared" si="99"/>
        <v>354</v>
      </c>
      <c r="E564" s="34" t="str">
        <f t="shared" si="100"/>
        <v>69_354</v>
      </c>
      <c r="F564" s="23" t="s">
        <v>291</v>
      </c>
      <c r="G564" s="24">
        <f>AVERAGEIF('1. TipoContratoUC'!$C$3:$C$3832,'2. UnidadCompradora'!F564,'1. TipoContratoUC'!$S$3:$S$3832)</f>
        <v>18.281907115634571</v>
      </c>
      <c r="H564" s="24">
        <f>SUMPRODUCT(('1. TipoContratoUC'!$C$3:$C$3832='2. UnidadCompradora'!F564)*'1. TipoContratoUC'!$N$3:$N$3832*'1. TipoContratoUC'!$S$3:$S$3832)</f>
        <v>17.187869674621062</v>
      </c>
      <c r="I564" s="24">
        <f>SUMPRODUCT(('1. TipoContratoUC'!$C$3:$C$3832='2. UnidadCompradora'!F564)*'1. TipoContratoUC'!$P$3:$P$3832*'1. TipoContratoUC'!$S$3:$S$3832)</f>
        <v>17.318796757562026</v>
      </c>
      <c r="J564" s="24" t="e">
        <f>AVERAGEIF('1. TipoContratoUC'!$C$3:$C$3832,'2. UnidadCompradora'!F564,'1. TipoContratoUC'!#REF!)</f>
        <v>#REF!</v>
      </c>
      <c r="K564" s="24">
        <f t="shared" si="101"/>
        <v>9.721963389565925</v>
      </c>
      <c r="L564" s="25">
        <f>SUMIF('1. TipoContratoUC'!$C$3:$C$3832,'2. UnidadCompradora'!F564,'1. TipoContratoUC'!$O$3:$O$3832)</f>
        <v>20164448.740000002</v>
      </c>
      <c r="M564" s="28">
        <f t="shared" si="96"/>
        <v>4.7505351859666878E-5</v>
      </c>
      <c r="N564" s="29">
        <f t="shared" si="102"/>
        <v>8.9082535346356585E-6</v>
      </c>
      <c r="O564" s="24">
        <f t="shared" si="103"/>
        <v>9.8593804154046821E-3</v>
      </c>
      <c r="P564" s="20">
        <f t="shared" si="104"/>
        <v>4.8659113849906648</v>
      </c>
      <c r="Q564" s="3">
        <f t="shared" si="105"/>
        <v>1516</v>
      </c>
      <c r="R564" s="3">
        <f t="shared" si="106"/>
        <v>0</v>
      </c>
      <c r="S564" s="3" t="str">
        <f t="shared" si="107"/>
        <v/>
      </c>
      <c r="T564" s="18"/>
    </row>
    <row r="565" spans="1:20" x14ac:dyDescent="0.25">
      <c r="A565">
        <f t="shared" si="97"/>
        <v>564</v>
      </c>
      <c r="B565" s="23" t="s">
        <v>17</v>
      </c>
      <c r="C565" s="23">
        <f t="shared" si="98"/>
        <v>69</v>
      </c>
      <c r="D565" s="23">
        <f t="shared" si="99"/>
        <v>355</v>
      </c>
      <c r="E565" s="34" t="str">
        <f t="shared" si="100"/>
        <v>69_355</v>
      </c>
      <c r="F565" s="23" t="s">
        <v>1399</v>
      </c>
      <c r="G565" s="24">
        <f>AVERAGEIF('1. TipoContratoUC'!$C$3:$C$3832,'2. UnidadCompradora'!F565,'1. TipoContratoUC'!$S$3:$S$3832)</f>
        <v>30.666666493746021</v>
      </c>
      <c r="H565" s="24">
        <f>SUMPRODUCT(('1. TipoContratoUC'!$C$3:$C$3832='2. UnidadCompradora'!F565)*'1. TipoContratoUC'!$N$3:$N$3832*'1. TipoContratoUC'!$S$3:$S$3832)</f>
        <v>30.067504647533127</v>
      </c>
      <c r="I565" s="24">
        <f>SUMPRODUCT(('1. TipoContratoUC'!$C$3:$C$3832='2. UnidadCompradora'!F565)*'1. TipoContratoUC'!$P$3:$P$3832*'1. TipoContratoUC'!$S$3:$S$3832)</f>
        <v>28.437821696624567</v>
      </c>
      <c r="J565" s="24" t="e">
        <f>AVERAGEIF('1. TipoContratoUC'!$C$3:$C$3832,'2. UnidadCompradora'!F565,'1. TipoContratoUC'!#REF!)</f>
        <v>#REF!</v>
      </c>
      <c r="K565" s="24">
        <f t="shared" si="101"/>
        <v>25.096350324314297</v>
      </c>
      <c r="L565" s="25">
        <f>SUMIF('1. TipoContratoUC'!$C$3:$C$3832,'2. UnidadCompradora'!F565,'1. TipoContratoUC'!$O$3:$O$3832)</f>
        <v>76274279.899889112</v>
      </c>
      <c r="M565" s="28">
        <f t="shared" si="96"/>
        <v>1.7969430016200624E-4</v>
      </c>
      <c r="N565" s="29">
        <f t="shared" si="102"/>
        <v>3.3696464122627765E-5</v>
      </c>
      <c r="O565" s="24">
        <f t="shared" si="103"/>
        <v>3.7526037161804665E-2</v>
      </c>
      <c r="P565" s="20">
        <f t="shared" si="104"/>
        <v>12.566938180738051</v>
      </c>
      <c r="Q565" s="3">
        <f t="shared" si="105"/>
        <v>1328</v>
      </c>
      <c r="R565" s="3">
        <f t="shared" si="106"/>
        <v>0</v>
      </c>
      <c r="S565" s="3" t="str">
        <f t="shared" si="107"/>
        <v/>
      </c>
      <c r="T565" s="18"/>
    </row>
    <row r="566" spans="1:20" x14ac:dyDescent="0.25">
      <c r="A566">
        <f t="shared" si="97"/>
        <v>565</v>
      </c>
      <c r="B566" s="23" t="s">
        <v>17</v>
      </c>
      <c r="C566" s="23">
        <f t="shared" si="98"/>
        <v>69</v>
      </c>
      <c r="D566" s="23">
        <f t="shared" si="99"/>
        <v>356</v>
      </c>
      <c r="E566" s="34" t="str">
        <f t="shared" si="100"/>
        <v>69_356</v>
      </c>
      <c r="F566" s="23" t="s">
        <v>1950</v>
      </c>
      <c r="G566" s="24">
        <f>AVERAGEIF('1. TipoContratoUC'!$C$3:$C$3832,'2. UnidadCompradora'!F566,'1. TipoContratoUC'!$S$3:$S$3832)</f>
        <v>21.905509889950029</v>
      </c>
      <c r="H566" s="24">
        <f>SUMPRODUCT(('1. TipoContratoUC'!$C$3:$C$3832='2. UnidadCompradora'!F566)*'1. TipoContratoUC'!$N$3:$N$3832*'1. TipoContratoUC'!$S$3:$S$3832)</f>
        <v>21.804547183424773</v>
      </c>
      <c r="I566" s="24">
        <f>SUMPRODUCT(('1. TipoContratoUC'!$C$3:$C$3832='2. UnidadCompradora'!F566)*'1. TipoContratoUC'!$P$3:$P$3832*'1. TipoContratoUC'!$S$3:$S$3832)</f>
        <v>21.90497739154727</v>
      </c>
      <c r="J566" s="24" t="e">
        <f>AVERAGEIF('1. TipoContratoUC'!$C$3:$C$3832,'2. UnidadCompradora'!F566,'1. TipoContratoUC'!#REF!)</f>
        <v>#REF!</v>
      </c>
      <c r="K566" s="24">
        <f t="shared" si="101"/>
        <v>16.063321198003713</v>
      </c>
      <c r="L566" s="25">
        <f>SUMIF('1. TipoContratoUC'!$C$3:$C$3832,'2. UnidadCompradora'!F566,'1. TipoContratoUC'!$O$3:$O$3832)</f>
        <v>47055553.293999895</v>
      </c>
      <c r="M566" s="28">
        <f t="shared" si="96"/>
        <v>1.1085800782386137E-4</v>
      </c>
      <c r="N566" s="29">
        <f t="shared" si="102"/>
        <v>2.078821019907094E-5</v>
      </c>
      <c r="O566" s="24">
        <f t="shared" si="103"/>
        <v>2.311885640824848E-2</v>
      </c>
      <c r="P566" s="20">
        <f t="shared" si="104"/>
        <v>8.0432200272059813</v>
      </c>
      <c r="Q566" s="3">
        <f t="shared" si="105"/>
        <v>1481</v>
      </c>
      <c r="R566" s="3">
        <f t="shared" si="106"/>
        <v>0</v>
      </c>
      <c r="S566" s="3" t="str">
        <f t="shared" si="107"/>
        <v/>
      </c>
      <c r="T566" s="18"/>
    </row>
    <row r="567" spans="1:20" x14ac:dyDescent="0.25">
      <c r="A567">
        <f t="shared" si="97"/>
        <v>566</v>
      </c>
      <c r="B567" s="23" t="s">
        <v>17</v>
      </c>
      <c r="C567" s="23">
        <f t="shared" si="98"/>
        <v>69</v>
      </c>
      <c r="D567" s="23">
        <f t="shared" si="99"/>
        <v>357</v>
      </c>
      <c r="E567" s="34" t="str">
        <f t="shared" si="100"/>
        <v>69_357</v>
      </c>
      <c r="F567" s="23" t="s">
        <v>561</v>
      </c>
      <c r="G567" s="24">
        <f>AVERAGEIF('1. TipoContratoUC'!$C$3:$C$3832,'2. UnidadCompradora'!F567,'1. TipoContratoUC'!$S$3:$S$3832)</f>
        <v>25.944203050777304</v>
      </c>
      <c r="H567" s="24">
        <f>SUMPRODUCT(('1. TipoContratoUC'!$C$3:$C$3832='2. UnidadCompradora'!F567)*'1. TipoContratoUC'!$N$3:$N$3832*'1. TipoContratoUC'!$S$3:$S$3832)</f>
        <v>22.214239531972602</v>
      </c>
      <c r="I567" s="24">
        <f>SUMPRODUCT(('1. TipoContratoUC'!$C$3:$C$3832='2. UnidadCompradora'!F567)*'1. TipoContratoUC'!$P$3:$P$3832*'1. TipoContratoUC'!$S$3:$S$3832)</f>
        <v>24.642694734971087</v>
      </c>
      <c r="J567" s="24" t="e">
        <f>AVERAGEIF('1. TipoContratoUC'!$C$3:$C$3832,'2. UnidadCompradora'!F567,'1. TipoContratoUC'!#REF!)</f>
        <v>#REF!</v>
      </c>
      <c r="K567" s="24">
        <f t="shared" si="101"/>
        <v>19.848790336390039</v>
      </c>
      <c r="L567" s="25">
        <f>SUMIF('1. TipoContratoUC'!$C$3:$C$3832,'2. UnidadCompradora'!F567,'1. TipoContratoUC'!$O$3:$O$3832)</f>
        <v>52048260.711000003</v>
      </c>
      <c r="M567" s="28">
        <f t="shared" si="96"/>
        <v>1.2262030917090818E-4</v>
      </c>
      <c r="N567" s="29">
        <f t="shared" si="102"/>
        <v>2.2993889316232507E-5</v>
      </c>
      <c r="O567" s="24">
        <f t="shared" si="103"/>
        <v>2.5580662467648858E-2</v>
      </c>
      <c r="P567" s="20">
        <f t="shared" si="104"/>
        <v>9.9371854994288444</v>
      </c>
      <c r="Q567" s="3">
        <f t="shared" si="105"/>
        <v>1434</v>
      </c>
      <c r="R567" s="3">
        <f t="shared" si="106"/>
        <v>0</v>
      </c>
      <c r="S567" s="3" t="str">
        <f t="shared" si="107"/>
        <v/>
      </c>
      <c r="T567" s="18"/>
    </row>
    <row r="568" spans="1:20" x14ac:dyDescent="0.25">
      <c r="A568">
        <f t="shared" si="97"/>
        <v>567</v>
      </c>
      <c r="B568" s="23" t="s">
        <v>17</v>
      </c>
      <c r="C568" s="23">
        <f t="shared" si="98"/>
        <v>69</v>
      </c>
      <c r="D568" s="23">
        <f t="shared" si="99"/>
        <v>358</v>
      </c>
      <c r="E568" s="34" t="str">
        <f t="shared" si="100"/>
        <v>69_358</v>
      </c>
      <c r="F568" s="23" t="s">
        <v>1541</v>
      </c>
      <c r="G568" s="24">
        <f>AVERAGEIF('1. TipoContratoUC'!$C$3:$C$3832,'2. UnidadCompradora'!F568,'1. TipoContratoUC'!$S$3:$S$3832)</f>
        <v>18.46090324973137</v>
      </c>
      <c r="H568" s="24">
        <f>SUMPRODUCT(('1. TipoContratoUC'!$C$3:$C$3832='2. UnidadCompradora'!F568)*'1. TipoContratoUC'!$N$3:$N$3832*'1. TipoContratoUC'!$S$3:$S$3832)</f>
        <v>18.106567481061198</v>
      </c>
      <c r="I568" s="24">
        <f>SUMPRODUCT(('1. TipoContratoUC'!$C$3:$C$3832='2. UnidadCompradora'!F568)*'1. TipoContratoUC'!$P$3:$P$3832*'1. TipoContratoUC'!$S$3:$S$3832)</f>
        <v>18.213753640587768</v>
      </c>
      <c r="J568" s="24" t="e">
        <f>AVERAGEIF('1. TipoContratoUC'!$C$3:$C$3832,'2. UnidadCompradora'!F568,'1. TipoContratoUC'!#REF!)</f>
        <v>#REF!</v>
      </c>
      <c r="K568" s="24">
        <f t="shared" si="101"/>
        <v>10.959429218176089</v>
      </c>
      <c r="L568" s="25">
        <f>SUMIF('1. TipoContratoUC'!$C$3:$C$3832,'2. UnidadCompradora'!F568,'1. TipoContratoUC'!$O$3:$O$3832)</f>
        <v>10595183.1356338</v>
      </c>
      <c r="M568" s="28">
        <f t="shared" si="96"/>
        <v>2.4961153630619521E-5</v>
      </c>
      <c r="N568" s="29">
        <f t="shared" si="102"/>
        <v>4.6807417765352662E-6</v>
      </c>
      <c r="O568" s="24">
        <f t="shared" si="103"/>
        <v>5.140963315971467E-3</v>
      </c>
      <c r="P568" s="20">
        <f t="shared" si="104"/>
        <v>5.4822850907460303</v>
      </c>
      <c r="Q568" s="3">
        <f t="shared" si="105"/>
        <v>1511</v>
      </c>
      <c r="R568" s="3">
        <f t="shared" si="106"/>
        <v>0</v>
      </c>
      <c r="S568" s="3" t="str">
        <f t="shared" si="107"/>
        <v/>
      </c>
      <c r="T568" s="18"/>
    </row>
    <row r="569" spans="1:20" x14ac:dyDescent="0.25">
      <c r="A569">
        <f t="shared" si="97"/>
        <v>568</v>
      </c>
      <c r="B569" s="23" t="s">
        <v>17</v>
      </c>
      <c r="C569" s="23">
        <f t="shared" si="98"/>
        <v>69</v>
      </c>
      <c r="D569" s="23">
        <f t="shared" si="99"/>
        <v>359</v>
      </c>
      <c r="E569" s="34" t="str">
        <f t="shared" si="100"/>
        <v>69_359</v>
      </c>
      <c r="F569" s="23" t="s">
        <v>1670</v>
      </c>
      <c r="G569" s="24">
        <f>AVERAGEIF('1. TipoContratoUC'!$C$3:$C$3832,'2. UnidadCompradora'!F569,'1. TipoContratoUC'!$S$3:$S$3832)</f>
        <v>25.57256031291379</v>
      </c>
      <c r="H569" s="24">
        <f>SUMPRODUCT(('1. TipoContratoUC'!$C$3:$C$3832='2. UnidadCompradora'!F569)*'1. TipoContratoUC'!$N$3:$N$3832*'1. TipoContratoUC'!$S$3:$S$3832)</f>
        <v>21.188210302629493</v>
      </c>
      <c r="I569" s="24">
        <f>SUMPRODUCT(('1. TipoContratoUC'!$C$3:$C$3832='2. UnidadCompradora'!F569)*'1. TipoContratoUC'!$P$3:$P$3832*'1. TipoContratoUC'!$S$3:$S$3832)</f>
        <v>20.708059674408034</v>
      </c>
      <c r="J569" s="24" t="e">
        <f>AVERAGEIF('1. TipoContratoUC'!$C$3:$C$3832,'2. UnidadCompradora'!F569,'1. TipoContratoUC'!#REF!)</f>
        <v>#REF!</v>
      </c>
      <c r="K569" s="24">
        <f t="shared" si="101"/>
        <v>14.408331105508623</v>
      </c>
      <c r="L569" s="25">
        <f>SUMIF('1. TipoContratoUC'!$C$3:$C$3832,'2. UnidadCompradora'!F569,'1. TipoContratoUC'!$O$3:$O$3832)</f>
        <v>27198446.989999898</v>
      </c>
      <c r="M569" s="28">
        <f t="shared" si="96"/>
        <v>6.4076722897629901E-5</v>
      </c>
      <c r="N569" s="29">
        <f t="shared" si="102"/>
        <v>1.2015734457180462E-5</v>
      </c>
      <c r="O569" s="24">
        <f t="shared" si="103"/>
        <v>1.3327706929932551E-2</v>
      </c>
      <c r="P569" s="20">
        <f t="shared" si="104"/>
        <v>7.2108294062192773</v>
      </c>
      <c r="Q569" s="3">
        <f t="shared" si="105"/>
        <v>1495</v>
      </c>
      <c r="R569" s="3">
        <f t="shared" si="106"/>
        <v>0</v>
      </c>
      <c r="S569" s="3" t="str">
        <f t="shared" si="107"/>
        <v/>
      </c>
      <c r="T569" s="18"/>
    </row>
    <row r="570" spans="1:20" x14ac:dyDescent="0.25">
      <c r="A570">
        <f t="shared" si="97"/>
        <v>569</v>
      </c>
      <c r="B570" s="23" t="s">
        <v>17</v>
      </c>
      <c r="C570" s="23">
        <f t="shared" si="98"/>
        <v>69</v>
      </c>
      <c r="D570" s="23">
        <f t="shared" si="99"/>
        <v>360</v>
      </c>
      <c r="E570" s="34" t="str">
        <f t="shared" si="100"/>
        <v>69_360</v>
      </c>
      <c r="F570" s="23" t="s">
        <v>1209</v>
      </c>
      <c r="G570" s="24">
        <f>AVERAGEIF('1. TipoContratoUC'!$C$3:$C$3832,'2. UnidadCompradora'!F570,'1. TipoContratoUC'!$S$3:$S$3832)</f>
        <v>36.32626429028938</v>
      </c>
      <c r="H570" s="24">
        <f>SUMPRODUCT(('1. TipoContratoUC'!$C$3:$C$3832='2. UnidadCompradora'!F570)*'1. TipoContratoUC'!$N$3:$N$3832*'1. TipoContratoUC'!$S$3:$S$3832)</f>
        <v>39.689168530182542</v>
      </c>
      <c r="I570" s="24">
        <f>SUMPRODUCT(('1. TipoContratoUC'!$C$3:$C$3832='2. UnidadCompradora'!F570)*'1. TipoContratoUC'!$P$3:$P$3832*'1. TipoContratoUC'!$S$3:$S$3832)</f>
        <v>38.117334647647922</v>
      </c>
      <c r="J570" s="24" t="e">
        <f>AVERAGEIF('1. TipoContratoUC'!$C$3:$C$3832,'2. UnidadCompradora'!F570,'1. TipoContratoUC'!#REF!)</f>
        <v>#REF!</v>
      </c>
      <c r="K570" s="24">
        <f t="shared" si="101"/>
        <v>38.480309643096803</v>
      </c>
      <c r="L570" s="25">
        <f>SUMIF('1. TipoContratoUC'!$C$3:$C$3832,'2. UnidadCompradora'!F570,'1. TipoContratoUC'!$O$3:$O$3832)</f>
        <v>126102453.3699999</v>
      </c>
      <c r="M570" s="28">
        <f t="shared" si="96"/>
        <v>2.9708431383128797E-4</v>
      </c>
      <c r="N570" s="29">
        <f t="shared" si="102"/>
        <v>5.5709562926515682E-5</v>
      </c>
      <c r="O570" s="24">
        <f t="shared" si="103"/>
        <v>6.209533176134225E-2</v>
      </c>
      <c r="P570" s="20">
        <f t="shared" si="104"/>
        <v>19.271202487429072</v>
      </c>
      <c r="Q570" s="3">
        <f t="shared" si="105"/>
        <v>856</v>
      </c>
      <c r="R570" s="3">
        <f t="shared" si="106"/>
        <v>0</v>
      </c>
      <c r="S570" s="3" t="str">
        <f t="shared" si="107"/>
        <v/>
      </c>
      <c r="T570" s="18"/>
    </row>
    <row r="571" spans="1:20" x14ac:dyDescent="0.25">
      <c r="A571">
        <f t="shared" si="97"/>
        <v>570</v>
      </c>
      <c r="B571" s="23" t="s">
        <v>17</v>
      </c>
      <c r="C571" s="23">
        <f t="shared" si="98"/>
        <v>69</v>
      </c>
      <c r="D571" s="23">
        <f t="shared" si="99"/>
        <v>361</v>
      </c>
      <c r="E571" s="34" t="str">
        <f t="shared" si="100"/>
        <v>69_361</v>
      </c>
      <c r="F571" s="23" t="s">
        <v>897</v>
      </c>
      <c r="G571" s="24">
        <f>AVERAGEIF('1. TipoContratoUC'!$C$3:$C$3832,'2. UnidadCompradora'!F571,'1. TipoContratoUC'!$S$3:$S$3832)</f>
        <v>22.311877484661981</v>
      </c>
      <c r="H571" s="24">
        <f>SUMPRODUCT(('1. TipoContratoUC'!$C$3:$C$3832='2. UnidadCompradora'!F571)*'1. TipoContratoUC'!$N$3:$N$3832*'1. TipoContratoUC'!$S$3:$S$3832)</f>
        <v>22.858731466473412</v>
      </c>
      <c r="I571" s="24">
        <f>SUMPRODUCT(('1. TipoContratoUC'!$C$3:$C$3832='2. UnidadCompradora'!F571)*'1. TipoContratoUC'!$P$3:$P$3832*'1. TipoContratoUC'!$S$3:$S$3832)</f>
        <v>27.980189127882209</v>
      </c>
      <c r="J571" s="24" t="e">
        <f>AVERAGEIF('1. TipoContratoUC'!$C$3:$C$3832,'2. UnidadCompradora'!F571,'1. TipoContratoUC'!#REF!)</f>
        <v>#REF!</v>
      </c>
      <c r="K571" s="24">
        <f t="shared" si="101"/>
        <v>24.463577196783113</v>
      </c>
      <c r="L571" s="25">
        <f>SUMIF('1. TipoContratoUC'!$C$3:$C$3832,'2. UnidadCompradora'!F571,'1. TipoContratoUC'!$O$3:$O$3832)</f>
        <v>794610733.74199998</v>
      </c>
      <c r="M571" s="28">
        <f t="shared" si="96"/>
        <v>1.8720205538275368E-3</v>
      </c>
      <c r="N571" s="29">
        <f t="shared" si="102"/>
        <v>3.5104326276348306E-4</v>
      </c>
      <c r="O571" s="24">
        <f t="shared" si="103"/>
        <v>0.39172364720706637</v>
      </c>
      <c r="P571" s="20">
        <f t="shared" si="104"/>
        <v>12.427650421995089</v>
      </c>
      <c r="Q571" s="3">
        <f t="shared" si="105"/>
        <v>1331</v>
      </c>
      <c r="R571" s="3">
        <f t="shared" si="106"/>
        <v>0</v>
      </c>
      <c r="S571" s="3" t="str">
        <f t="shared" si="107"/>
        <v/>
      </c>
      <c r="T571" s="18"/>
    </row>
    <row r="572" spans="1:20" x14ac:dyDescent="0.25">
      <c r="A572">
        <f t="shared" si="97"/>
        <v>571</v>
      </c>
      <c r="B572" s="23" t="s">
        <v>17</v>
      </c>
      <c r="C572" s="23">
        <f t="shared" si="98"/>
        <v>69</v>
      </c>
      <c r="D572" s="23">
        <f t="shared" si="99"/>
        <v>362</v>
      </c>
      <c r="E572" s="34" t="str">
        <f t="shared" si="100"/>
        <v>69_362</v>
      </c>
      <c r="F572" s="23" t="s">
        <v>2720</v>
      </c>
      <c r="G572" s="24">
        <f>AVERAGEIF('1. TipoContratoUC'!$C$3:$C$3832,'2. UnidadCompradora'!F572,'1. TipoContratoUC'!$S$3:$S$3832)</f>
        <v>55.20821451353757</v>
      </c>
      <c r="H572" s="24">
        <f>SUMPRODUCT(('1. TipoContratoUC'!$C$3:$C$3832='2. UnidadCompradora'!F572)*'1. TipoContratoUC'!$N$3:$N$3832*'1. TipoContratoUC'!$S$3:$S$3832)</f>
        <v>55.20821451353757</v>
      </c>
      <c r="I572" s="24">
        <f>SUMPRODUCT(('1. TipoContratoUC'!$C$3:$C$3832='2. UnidadCompradora'!F572)*'1. TipoContratoUC'!$P$3:$P$3832*'1. TipoContratoUC'!$S$3:$S$3832)</f>
        <v>55.20821451353757</v>
      </c>
      <c r="J572" s="24" t="e">
        <f>AVERAGEIF('1. TipoContratoUC'!$C$3:$C$3832,'2. UnidadCompradora'!F572,'1. TipoContratoUC'!#REF!)</f>
        <v>#REF!</v>
      </c>
      <c r="K572" s="24">
        <f t="shared" si="101"/>
        <v>62.112040082910134</v>
      </c>
      <c r="L572" s="25">
        <f>SUMIF('1. TipoContratoUC'!$C$3:$C$3832,'2. UnidadCompradora'!F572,'1. TipoContratoUC'!$O$3:$O$3832)</f>
        <v>9431117365.4400005</v>
      </c>
      <c r="M572" s="28">
        <f t="shared" si="96"/>
        <v>2.2218735292589092E-2</v>
      </c>
      <c r="N572" s="29">
        <f t="shared" si="102"/>
        <v>4.1664806060175297E-3</v>
      </c>
      <c r="O572" s="24">
        <f t="shared" si="103"/>
        <v>4.6502156000042358</v>
      </c>
      <c r="P572" s="20">
        <f t="shared" si="104"/>
        <v>33.381127841457186</v>
      </c>
      <c r="Q572" s="3">
        <f t="shared" si="105"/>
        <v>60</v>
      </c>
      <c r="R572" s="3">
        <f t="shared" si="106"/>
        <v>1</v>
      </c>
      <c r="S572" s="3">
        <f t="shared" si="107"/>
        <v>60</v>
      </c>
      <c r="T572" s="18"/>
    </row>
    <row r="573" spans="1:20" x14ac:dyDescent="0.25">
      <c r="A573">
        <f t="shared" si="97"/>
        <v>572</v>
      </c>
      <c r="B573" s="23" t="s">
        <v>17</v>
      </c>
      <c r="C573" s="23">
        <f t="shared" si="98"/>
        <v>69</v>
      </c>
      <c r="D573" s="23">
        <f t="shared" si="99"/>
        <v>363</v>
      </c>
      <c r="E573" s="34" t="str">
        <f t="shared" si="100"/>
        <v>69_363</v>
      </c>
      <c r="F573" s="23" t="s">
        <v>1761</v>
      </c>
      <c r="G573" s="24">
        <f>AVERAGEIF('1. TipoContratoUC'!$C$3:$C$3832,'2. UnidadCompradora'!F573,'1. TipoContratoUC'!$S$3:$S$3832)</f>
        <v>39.410113687514581</v>
      </c>
      <c r="H573" s="24">
        <f>SUMPRODUCT(('1. TipoContratoUC'!$C$3:$C$3832='2. UnidadCompradora'!F573)*'1. TipoContratoUC'!$N$3:$N$3832*'1. TipoContratoUC'!$S$3:$S$3832)</f>
        <v>40.140116972196097</v>
      </c>
      <c r="I573" s="24">
        <f>SUMPRODUCT(('1. TipoContratoUC'!$C$3:$C$3832='2. UnidadCompradora'!F573)*'1. TipoContratoUC'!$P$3:$P$3832*'1. TipoContratoUC'!$S$3:$S$3832)</f>
        <v>35.986366799103898</v>
      </c>
      <c r="J573" s="24" t="e">
        <f>AVERAGEIF('1. TipoContratoUC'!$C$3:$C$3832,'2. UnidadCompradora'!F573,'1. TipoContratoUC'!#REF!)</f>
        <v>#REF!</v>
      </c>
      <c r="K573" s="24">
        <f t="shared" si="101"/>
        <v>35.533799096661575</v>
      </c>
      <c r="L573" s="25">
        <f>SUMIF('1. TipoContratoUC'!$C$3:$C$3832,'2. UnidadCompradora'!F573,'1. TipoContratoUC'!$O$3:$O$3832)</f>
        <v>21503361.786999997</v>
      </c>
      <c r="M573" s="28">
        <f t="shared" si="96"/>
        <v>5.0659692264771024E-5</v>
      </c>
      <c r="N573" s="29">
        <f t="shared" si="102"/>
        <v>9.4997587643247457E-6</v>
      </c>
      <c r="O573" s="24">
        <f t="shared" si="103"/>
        <v>1.0519572166455722E-2</v>
      </c>
      <c r="P573" s="20">
        <f t="shared" si="104"/>
        <v>17.772159334414017</v>
      </c>
      <c r="Q573" s="3">
        <f t="shared" si="105"/>
        <v>983</v>
      </c>
      <c r="R573" s="3">
        <f t="shared" si="106"/>
        <v>0</v>
      </c>
      <c r="S573" s="3" t="str">
        <f t="shared" si="107"/>
        <v/>
      </c>
      <c r="T573" s="18"/>
    </row>
    <row r="574" spans="1:20" x14ac:dyDescent="0.25">
      <c r="A574">
        <f t="shared" si="97"/>
        <v>573</v>
      </c>
      <c r="B574" s="23" t="s">
        <v>17</v>
      </c>
      <c r="C574" s="23">
        <f t="shared" si="98"/>
        <v>69</v>
      </c>
      <c r="D574" s="23">
        <f t="shared" si="99"/>
        <v>364</v>
      </c>
      <c r="E574" s="34" t="str">
        <f t="shared" si="100"/>
        <v>69_364</v>
      </c>
      <c r="F574" s="23" t="s">
        <v>1429</v>
      </c>
      <c r="G574" s="24">
        <f>AVERAGEIF('1. TipoContratoUC'!$C$3:$C$3832,'2. UnidadCompradora'!F574,'1. TipoContratoUC'!$S$3:$S$3832)</f>
        <v>32.058015602621616</v>
      </c>
      <c r="H574" s="24">
        <f>SUMPRODUCT(('1. TipoContratoUC'!$C$3:$C$3832='2. UnidadCompradora'!F574)*'1. TipoContratoUC'!$N$3:$N$3832*'1. TipoContratoUC'!$S$3:$S$3832)</f>
        <v>32.676262412406068</v>
      </c>
      <c r="I574" s="24">
        <f>SUMPRODUCT(('1. TipoContratoUC'!$C$3:$C$3832='2. UnidadCompradora'!F574)*'1. TipoContratoUC'!$P$3:$P$3832*'1. TipoContratoUC'!$S$3:$S$3832)</f>
        <v>30.13723778620853</v>
      </c>
      <c r="J574" s="24" t="e">
        <f>AVERAGEIF('1. TipoContratoUC'!$C$3:$C$3832,'2. UnidadCompradora'!F574,'1. TipoContratoUC'!#REF!)</f>
        <v>#REF!</v>
      </c>
      <c r="K574" s="24">
        <f t="shared" si="101"/>
        <v>27.446149939621545</v>
      </c>
      <c r="L574" s="25">
        <f>SUMIF('1. TipoContratoUC'!$C$3:$C$3832,'2. UnidadCompradora'!F574,'1. TipoContratoUC'!$O$3:$O$3832)</f>
        <v>664812445.66299999</v>
      </c>
      <c r="M574" s="28">
        <f t="shared" si="96"/>
        <v>1.5662292363716995E-3</v>
      </c>
      <c r="N574" s="29">
        <f t="shared" si="102"/>
        <v>2.937009533615049E-4</v>
      </c>
      <c r="O574" s="24">
        <f t="shared" si="103"/>
        <v>0.32772265828377106</v>
      </c>
      <c r="P574" s="20">
        <f t="shared" si="104"/>
        <v>13.886936298952659</v>
      </c>
      <c r="Q574" s="3">
        <f t="shared" si="105"/>
        <v>1250</v>
      </c>
      <c r="R574" s="3">
        <f t="shared" si="106"/>
        <v>0</v>
      </c>
      <c r="S574" s="3" t="str">
        <f t="shared" si="107"/>
        <v/>
      </c>
      <c r="T574" s="18"/>
    </row>
    <row r="575" spans="1:20" x14ac:dyDescent="0.25">
      <c r="A575">
        <f t="shared" si="97"/>
        <v>574</v>
      </c>
      <c r="B575" s="23" t="s">
        <v>17</v>
      </c>
      <c r="C575" s="23">
        <f t="shared" si="98"/>
        <v>69</v>
      </c>
      <c r="D575" s="23">
        <f t="shared" si="99"/>
        <v>365</v>
      </c>
      <c r="E575" s="34" t="str">
        <f t="shared" si="100"/>
        <v>69_365</v>
      </c>
      <c r="F575" s="23" t="s">
        <v>188</v>
      </c>
      <c r="G575" s="24">
        <f>AVERAGEIF('1. TipoContratoUC'!$C$3:$C$3832,'2. UnidadCompradora'!F575,'1. TipoContratoUC'!$S$3:$S$3832)</f>
        <v>22.335025732611655</v>
      </c>
      <c r="H575" s="24">
        <f>SUMPRODUCT(('1. TipoContratoUC'!$C$3:$C$3832='2. UnidadCompradora'!F575)*'1. TipoContratoUC'!$N$3:$N$3832*'1. TipoContratoUC'!$S$3:$S$3832)</f>
        <v>21.41698382591229</v>
      </c>
      <c r="I575" s="24">
        <f>SUMPRODUCT(('1. TipoContratoUC'!$C$3:$C$3832='2. UnidadCompradora'!F575)*'1. TipoContratoUC'!$P$3:$P$3832*'1. TipoContratoUC'!$S$3:$S$3832)</f>
        <v>21.282649671939463</v>
      </c>
      <c r="J575" s="24" t="e">
        <f>AVERAGEIF('1. TipoContratoUC'!$C$3:$C$3832,'2. UnidadCompradora'!F575,'1. TipoContratoUC'!#REF!)</f>
        <v>#REF!</v>
      </c>
      <c r="K575" s="24">
        <f t="shared" si="101"/>
        <v>15.202822438993222</v>
      </c>
      <c r="L575" s="25">
        <f>SUMIF('1. TipoContratoUC'!$C$3:$C$3832,'2. UnidadCompradora'!F575,'1. TipoContratoUC'!$O$3:$O$3832)</f>
        <v>23891001.259999998</v>
      </c>
      <c r="M575" s="28">
        <f t="shared" si="96"/>
        <v>5.6284723464056598E-5</v>
      </c>
      <c r="N575" s="29">
        <f t="shared" si="102"/>
        <v>1.0554570529775857E-5</v>
      </c>
      <c r="O575" s="24">
        <f t="shared" si="103"/>
        <v>1.1696870339843719E-2</v>
      </c>
      <c r="P575" s="20">
        <f t="shared" si="104"/>
        <v>7.6072596546665325</v>
      </c>
      <c r="Q575" s="3">
        <f t="shared" si="105"/>
        <v>1488</v>
      </c>
      <c r="R575" s="3">
        <f t="shared" si="106"/>
        <v>0</v>
      </c>
      <c r="S575" s="3" t="str">
        <f t="shared" si="107"/>
        <v/>
      </c>
      <c r="T575" s="18"/>
    </row>
    <row r="576" spans="1:20" x14ac:dyDescent="0.25">
      <c r="A576">
        <f t="shared" si="97"/>
        <v>575</v>
      </c>
      <c r="B576" s="23" t="s">
        <v>17</v>
      </c>
      <c r="C576" s="23">
        <f t="shared" si="98"/>
        <v>69</v>
      </c>
      <c r="D576" s="23">
        <f t="shared" si="99"/>
        <v>366</v>
      </c>
      <c r="E576" s="34" t="str">
        <f t="shared" si="100"/>
        <v>69_366</v>
      </c>
      <c r="F576" s="23" t="s">
        <v>1921</v>
      </c>
      <c r="G576" s="24">
        <f>AVERAGEIF('1. TipoContratoUC'!$C$3:$C$3832,'2. UnidadCompradora'!F576,'1. TipoContratoUC'!$S$3:$S$3832)</f>
        <v>29.422717729454337</v>
      </c>
      <c r="H576" s="24">
        <f>SUMPRODUCT(('1. TipoContratoUC'!$C$3:$C$3832='2. UnidadCompradora'!F576)*'1. TipoContratoUC'!$N$3:$N$3832*'1. TipoContratoUC'!$S$3:$S$3832)</f>
        <v>31.65227156433555</v>
      </c>
      <c r="I576" s="24">
        <f>SUMPRODUCT(('1. TipoContratoUC'!$C$3:$C$3832='2. UnidadCompradora'!F576)*'1. TipoContratoUC'!$P$3:$P$3832*'1. TipoContratoUC'!$S$3:$S$3832)</f>
        <v>29.948608717948062</v>
      </c>
      <c r="J576" s="24" t="e">
        <f>AVERAGEIF('1. TipoContratoUC'!$C$3:$C$3832,'2. UnidadCompradora'!F576,'1. TipoContratoUC'!#REF!)</f>
        <v>#REF!</v>
      </c>
      <c r="K576" s="24">
        <f t="shared" si="101"/>
        <v>27.185330641304368</v>
      </c>
      <c r="L576" s="25">
        <f>SUMIF('1. TipoContratoUC'!$C$3:$C$3832,'2. UnidadCompradora'!F576,'1. TipoContratoUC'!$O$3:$O$3832)</f>
        <v>96316658.963999897</v>
      </c>
      <c r="M576" s="28">
        <f t="shared" si="96"/>
        <v>2.2691206851372384E-4</v>
      </c>
      <c r="N576" s="29">
        <f t="shared" si="102"/>
        <v>4.2550789695446409E-5</v>
      </c>
      <c r="O576" s="24">
        <f t="shared" si="103"/>
        <v>4.7408541002671369E-2</v>
      </c>
      <c r="P576" s="20">
        <f t="shared" si="104"/>
        <v>13.61636959115352</v>
      </c>
      <c r="Q576" s="3">
        <f t="shared" si="105"/>
        <v>1265</v>
      </c>
      <c r="R576" s="3">
        <f t="shared" si="106"/>
        <v>0</v>
      </c>
      <c r="S576" s="3" t="str">
        <f t="shared" si="107"/>
        <v/>
      </c>
      <c r="T576" s="18"/>
    </row>
    <row r="577" spans="1:20" x14ac:dyDescent="0.25">
      <c r="A577">
        <f t="shared" si="97"/>
        <v>576</v>
      </c>
      <c r="B577" s="23" t="s">
        <v>17</v>
      </c>
      <c r="C577" s="23">
        <f t="shared" si="98"/>
        <v>69</v>
      </c>
      <c r="D577" s="23">
        <f t="shared" si="99"/>
        <v>367</v>
      </c>
      <c r="E577" s="34" t="str">
        <f t="shared" si="100"/>
        <v>69_367</v>
      </c>
      <c r="F577" s="23" t="s">
        <v>574</v>
      </c>
      <c r="G577" s="24">
        <f>AVERAGEIF('1. TipoContratoUC'!$C$3:$C$3832,'2. UnidadCompradora'!F577,'1. TipoContratoUC'!$S$3:$S$3832)</f>
        <v>34.149005580572805</v>
      </c>
      <c r="H577" s="24">
        <f>SUMPRODUCT(('1. TipoContratoUC'!$C$3:$C$3832='2. UnidadCompradora'!F577)*'1. TipoContratoUC'!$N$3:$N$3832*'1. TipoContratoUC'!$S$3:$S$3832)</f>
        <v>39.922875120195194</v>
      </c>
      <c r="I577" s="24">
        <f>SUMPRODUCT(('1. TipoContratoUC'!$C$3:$C$3832='2. UnidadCompradora'!F577)*'1. TipoContratoUC'!$P$3:$P$3832*'1. TipoContratoUC'!$S$3:$S$3832)</f>
        <v>44.559600045565041</v>
      </c>
      <c r="J577" s="24" t="e">
        <f>AVERAGEIF('1. TipoContratoUC'!$C$3:$C$3832,'2. UnidadCompradora'!F577,'1. TipoContratoUC'!#REF!)</f>
        <v>#REF!</v>
      </c>
      <c r="K577" s="24">
        <f t="shared" si="101"/>
        <v>47.388094409003543</v>
      </c>
      <c r="L577" s="25">
        <f>SUMIF('1. TipoContratoUC'!$C$3:$C$3832,'2. UnidadCompradora'!F577,'1. TipoContratoUC'!$O$3:$O$3832)</f>
        <v>11555527.779999999</v>
      </c>
      <c r="M577" s="28">
        <f t="shared" si="96"/>
        <v>2.7223626105092085E-5</v>
      </c>
      <c r="N577" s="29">
        <f t="shared" si="102"/>
        <v>5.105002994035012E-6</v>
      </c>
      <c r="O577" s="24">
        <f t="shared" si="103"/>
        <v>5.6144904160301242E-3</v>
      </c>
      <c r="P577" s="20">
        <f t="shared" si="104"/>
        <v>23.696854449709786</v>
      </c>
      <c r="Q577" s="3">
        <f t="shared" si="105"/>
        <v>499</v>
      </c>
      <c r="R577" s="3">
        <f t="shared" si="106"/>
        <v>1</v>
      </c>
      <c r="S577" s="3">
        <f t="shared" si="107"/>
        <v>499</v>
      </c>
      <c r="T577" s="18"/>
    </row>
    <row r="578" spans="1:20" x14ac:dyDescent="0.25">
      <c r="A578">
        <f t="shared" si="97"/>
        <v>577</v>
      </c>
      <c r="B578" s="23" t="s">
        <v>122</v>
      </c>
      <c r="C578" s="23">
        <f t="shared" si="98"/>
        <v>70</v>
      </c>
      <c r="D578" s="23">
        <f t="shared" si="99"/>
        <v>1</v>
      </c>
      <c r="E578" s="34" t="str">
        <f t="shared" si="100"/>
        <v>70_1</v>
      </c>
      <c r="F578" s="23" t="s">
        <v>123</v>
      </c>
      <c r="G578" s="24">
        <f>AVERAGEIF('1. TipoContratoUC'!$C$3:$C$3832,'2. UnidadCompradora'!F578,'1. TipoContratoUC'!$S$3:$S$3832)</f>
        <v>33.051638149497123</v>
      </c>
      <c r="H578" s="24">
        <f>SUMPRODUCT(('1. TipoContratoUC'!$C$3:$C$3832='2. UnidadCompradora'!F578)*'1. TipoContratoUC'!$N$3:$N$3832*'1. TipoContratoUC'!$S$3:$S$3832)</f>
        <v>31.74529777575269</v>
      </c>
      <c r="I578" s="24">
        <f>SUMPRODUCT(('1. TipoContratoUC'!$C$3:$C$3832='2. UnidadCompradora'!F578)*'1. TipoContratoUC'!$P$3:$P$3832*'1. TipoContratoUC'!$S$3:$S$3832)</f>
        <v>29.933786114167923</v>
      </c>
      <c r="J578" s="24" t="e">
        <f>AVERAGEIF('1. TipoContratoUC'!$C$3:$C$3832,'2. UnidadCompradora'!F578,'1. TipoContratoUC'!#REF!)</f>
        <v>#REF!</v>
      </c>
      <c r="K578" s="24">
        <f t="shared" si="101"/>
        <v>27.164835278883174</v>
      </c>
      <c r="L578" s="25">
        <f>SUMIF('1. TipoContratoUC'!$C$3:$C$3832,'2. UnidadCompradora'!F578,'1. TipoContratoUC'!$O$3:$O$3832)</f>
        <v>7554708.4700000007</v>
      </c>
      <c r="M578" s="28">
        <f t="shared" ref="M578:M641" si="108">L578/SUMIF($B$2:$B$1538,B578,$L$2:$L$1538)</f>
        <v>1</v>
      </c>
      <c r="N578" s="29">
        <f t="shared" si="102"/>
        <v>3.3375203705677622E-6</v>
      </c>
      <c r="O578" s="24">
        <f t="shared" si="103"/>
        <v>3.641764919160931E-3</v>
      </c>
      <c r="P578" s="20">
        <f t="shared" si="104"/>
        <v>13.584238521901169</v>
      </c>
      <c r="Q578" s="3">
        <f t="shared" si="105"/>
        <v>1271</v>
      </c>
      <c r="R578" s="3">
        <f t="shared" si="106"/>
        <v>0</v>
      </c>
      <c r="S578" s="3" t="str">
        <f t="shared" si="107"/>
        <v/>
      </c>
      <c r="T578" s="18"/>
    </row>
    <row r="579" spans="1:20" x14ac:dyDescent="0.25">
      <c r="A579">
        <f t="shared" ref="A579:A642" si="109">A578+1</f>
        <v>578</v>
      </c>
      <c r="B579" s="23" t="s">
        <v>442</v>
      </c>
      <c r="C579" s="23">
        <f t="shared" ref="C579:C642" si="110">IF(B579&lt;&gt;B578,C578+1,C578)</f>
        <v>71</v>
      </c>
      <c r="D579" s="23">
        <f t="shared" ref="D579:D642" si="111">IF(B579&lt;&gt;B578,1,D578+1)</f>
        <v>1</v>
      </c>
      <c r="E579" s="34" t="str">
        <f t="shared" ref="E579:E642" si="112">CONCATENATE(C579,"_",D579)</f>
        <v>71_1</v>
      </c>
      <c r="F579" s="23" t="s">
        <v>443</v>
      </c>
      <c r="G579" s="24">
        <f>AVERAGEIF('1. TipoContratoUC'!$C$3:$C$3832,'2. UnidadCompradora'!F579,'1. TipoContratoUC'!$S$3:$S$3832)</f>
        <v>52.20861687359205</v>
      </c>
      <c r="H579" s="24">
        <f>SUMPRODUCT(('1. TipoContratoUC'!$C$3:$C$3832='2. UnidadCompradora'!F579)*'1. TipoContratoUC'!$N$3:$N$3832*'1. TipoContratoUC'!$S$3:$S$3832)</f>
        <v>52.281288705301641</v>
      </c>
      <c r="I579" s="24">
        <f>SUMPRODUCT(('1. TipoContratoUC'!$C$3:$C$3832='2. UnidadCompradora'!F579)*'1. TipoContratoUC'!$P$3:$P$3832*'1. TipoContratoUC'!$S$3:$S$3832)</f>
        <v>52.172492774634762</v>
      </c>
      <c r="J579" s="24" t="e">
        <f>AVERAGEIF('1. TipoContratoUC'!$C$3:$C$3832,'2. UnidadCompradora'!F579,'1. TipoContratoUC'!#REF!)</f>
        <v>#REF!</v>
      </c>
      <c r="K579" s="24">
        <f t="shared" ref="K579:K642" si="113">100*((I579-MIN($I$2:$I$1538))/(MAX($I$2:$I$1538)-MIN($I$2:$I$1538)))</f>
        <v>57.91451728788941</v>
      </c>
      <c r="L579" s="25">
        <f>SUMIF('1. TipoContratoUC'!$C$3:$C$3832,'2. UnidadCompradora'!F579,'1. TipoContratoUC'!$O$3:$O$3832)</f>
        <v>912145533.03999805</v>
      </c>
      <c r="M579" s="28">
        <f t="shared" si="108"/>
        <v>1</v>
      </c>
      <c r="N579" s="29">
        <f t="shared" ref="N579:N642" si="114">L579/SUM($L$2:$L$1538)</f>
        <v>4.0296780604207527E-4</v>
      </c>
      <c r="O579" s="24">
        <f t="shared" ref="O579:O642" si="115">100*((L579-MIN($L$2:$L$1538))/(MAX($L$2:$L$1538)-MIN($L$2:$L$1538)))</f>
        <v>0.44967775044912567</v>
      </c>
      <c r="P579" s="20">
        <f t="shared" ref="P579:P642" si="116">K579*0.5+O579*0.5</f>
        <v>29.182097519169268</v>
      </c>
      <c r="Q579" s="3">
        <f t="shared" ref="Q579:Q642" si="117">_xlfn.RANK.EQ(P579,$P$2:$P$1538)</f>
        <v>175</v>
      </c>
      <c r="R579" s="3">
        <f t="shared" ref="R579:R642" si="118">IF(Q579&lt;=500,1,0)</f>
        <v>1</v>
      </c>
      <c r="S579" s="3">
        <f t="shared" ref="S579:S642" si="119">IF(AND(R579=1,Q579&lt;=500),Q579,"")</f>
        <v>175</v>
      </c>
      <c r="T579" s="18"/>
    </row>
    <row r="580" spans="1:20" x14ac:dyDescent="0.25">
      <c r="A580">
        <f t="shared" si="109"/>
        <v>579</v>
      </c>
      <c r="B580" s="23" t="s">
        <v>924</v>
      </c>
      <c r="C580" s="23">
        <f t="shared" si="110"/>
        <v>72</v>
      </c>
      <c r="D580" s="23">
        <f t="shared" si="111"/>
        <v>1</v>
      </c>
      <c r="E580" s="34" t="str">
        <f t="shared" si="112"/>
        <v>72_1</v>
      </c>
      <c r="F580" s="23" t="s">
        <v>925</v>
      </c>
      <c r="G580" s="24">
        <f>AVERAGEIF('1. TipoContratoUC'!$C$3:$C$3832,'2. UnidadCompradora'!F580,'1. TipoContratoUC'!$S$3:$S$3832)</f>
        <v>47.286693503551994</v>
      </c>
      <c r="H580" s="24">
        <f>SUMPRODUCT(('1. TipoContratoUC'!$C$3:$C$3832='2. UnidadCompradora'!F580)*'1. TipoContratoUC'!$N$3:$N$3832*'1. TipoContratoUC'!$S$3:$S$3832)</f>
        <v>48.402591810816972</v>
      </c>
      <c r="I580" s="24">
        <f>SUMPRODUCT(('1. TipoContratoUC'!$C$3:$C$3832='2. UnidadCompradora'!F580)*'1. TipoContratoUC'!$P$3:$P$3832*'1. TipoContratoUC'!$S$3:$S$3832)</f>
        <v>48.493917166848533</v>
      </c>
      <c r="J580" s="24" t="e">
        <f>AVERAGEIF('1. TipoContratoUC'!$C$3:$C$3832,'2. UnidadCompradora'!F580,'1. TipoContratoUC'!#REF!)</f>
        <v>#REF!</v>
      </c>
      <c r="K580" s="24">
        <f t="shared" si="113"/>
        <v>52.828114022064831</v>
      </c>
      <c r="L580" s="25">
        <f>SUMIF('1. TipoContratoUC'!$C$3:$C$3832,'2. UnidadCompradora'!F580,'1. TipoContratoUC'!$O$3:$O$3832)</f>
        <v>3486385525.5851502</v>
      </c>
      <c r="M580" s="28">
        <f t="shared" si="108"/>
        <v>1</v>
      </c>
      <c r="N580" s="29">
        <f t="shared" si="114"/>
        <v>1.540215980206187E-3</v>
      </c>
      <c r="O580" s="24">
        <f t="shared" si="115"/>
        <v>1.7189849785114157</v>
      </c>
      <c r="P580" s="20">
        <f t="shared" si="116"/>
        <v>27.273549500288123</v>
      </c>
      <c r="Q580" s="3">
        <f t="shared" si="117"/>
        <v>267</v>
      </c>
      <c r="R580" s="3">
        <f t="shared" si="118"/>
        <v>1</v>
      </c>
      <c r="S580" s="3">
        <f t="shared" si="119"/>
        <v>267</v>
      </c>
      <c r="T580" s="18"/>
    </row>
    <row r="581" spans="1:20" x14ac:dyDescent="0.25">
      <c r="A581">
        <f t="shared" si="109"/>
        <v>580</v>
      </c>
      <c r="B581" s="23" t="s">
        <v>384</v>
      </c>
      <c r="C581" s="23">
        <f t="shared" si="110"/>
        <v>73</v>
      </c>
      <c r="D581" s="23">
        <f t="shared" si="111"/>
        <v>1</v>
      </c>
      <c r="E581" s="34" t="str">
        <f t="shared" si="112"/>
        <v>73_1</v>
      </c>
      <c r="F581" s="23" t="s">
        <v>385</v>
      </c>
      <c r="G581" s="24">
        <f>AVERAGEIF('1. TipoContratoUC'!$C$3:$C$3832,'2. UnidadCompradora'!F581,'1. TipoContratoUC'!$S$3:$S$3832)</f>
        <v>33.353282273018557</v>
      </c>
      <c r="H581" s="24">
        <f>SUMPRODUCT(('1. TipoContratoUC'!$C$3:$C$3832='2. UnidadCompradora'!F581)*'1. TipoContratoUC'!$N$3:$N$3832*'1. TipoContratoUC'!$S$3:$S$3832)</f>
        <v>31.291689357628186</v>
      </c>
      <c r="I581" s="24">
        <f>SUMPRODUCT(('1. TipoContratoUC'!$C$3:$C$3832='2. UnidadCompradora'!F581)*'1. TipoContratoUC'!$P$3:$P$3832*'1. TipoContratoUC'!$S$3:$S$3832)</f>
        <v>31.475643865917384</v>
      </c>
      <c r="J581" s="24" t="e">
        <f>AVERAGEIF('1. TipoContratoUC'!$C$3:$C$3832,'2. UnidadCompradora'!F581,'1. TipoContratoUC'!#REF!)</f>
        <v>#REF!</v>
      </c>
      <c r="K581" s="24">
        <f t="shared" si="113"/>
        <v>29.296777405432273</v>
      </c>
      <c r="L581" s="25">
        <f>SUMIF('1. TipoContratoUC'!$C$3:$C$3832,'2. UnidadCompradora'!F581,'1. TipoContratoUC'!$O$3:$O$3832)</f>
        <v>124349657.949999</v>
      </c>
      <c r="M581" s="28">
        <f t="shared" si="108"/>
        <v>1</v>
      </c>
      <c r="N581" s="29">
        <f t="shared" si="114"/>
        <v>5.4935212672906109E-5</v>
      </c>
      <c r="O581" s="24">
        <f t="shared" si="115"/>
        <v>6.1231062733448735E-2</v>
      </c>
      <c r="P581" s="20">
        <f t="shared" si="116"/>
        <v>14.679004234082861</v>
      </c>
      <c r="Q581" s="3">
        <f t="shared" si="117"/>
        <v>1212</v>
      </c>
      <c r="R581" s="3">
        <f t="shared" si="118"/>
        <v>0</v>
      </c>
      <c r="S581" s="3" t="str">
        <f t="shared" si="119"/>
        <v/>
      </c>
      <c r="T581" s="18"/>
    </row>
    <row r="582" spans="1:20" x14ac:dyDescent="0.25">
      <c r="A582">
        <f t="shared" si="109"/>
        <v>581</v>
      </c>
      <c r="B582" s="23" t="s">
        <v>131</v>
      </c>
      <c r="C582" s="23">
        <f t="shared" si="110"/>
        <v>74</v>
      </c>
      <c r="D582" s="23">
        <f t="shared" si="111"/>
        <v>1</v>
      </c>
      <c r="E582" s="34" t="str">
        <f t="shared" si="112"/>
        <v>74_1</v>
      </c>
      <c r="F582" s="23" t="s">
        <v>2640</v>
      </c>
      <c r="G582" s="24">
        <f>AVERAGEIF('1. TipoContratoUC'!$C$3:$C$3832,'2. UnidadCompradora'!F582,'1. TipoContratoUC'!$S$3:$S$3832)</f>
        <v>45.667238457155939</v>
      </c>
      <c r="H582" s="24">
        <f>SUMPRODUCT(('1. TipoContratoUC'!$C$3:$C$3832='2. UnidadCompradora'!F582)*'1. TipoContratoUC'!$N$3:$N$3832*'1. TipoContratoUC'!$S$3:$S$3832)</f>
        <v>45.089480251914551</v>
      </c>
      <c r="I582" s="24">
        <f>SUMPRODUCT(('1. TipoContratoUC'!$C$3:$C$3832='2. UnidadCompradora'!F582)*'1. TipoContratoUC'!$P$3:$P$3832*'1. TipoContratoUC'!$S$3:$S$3832)</f>
        <v>42.872103515416299</v>
      </c>
      <c r="J582" s="24" t="e">
        <f>AVERAGEIF('1. TipoContratoUC'!$C$3:$C$3832,'2. UnidadCompradora'!F582,'1. TipoContratoUC'!#REF!)</f>
        <v>#REF!</v>
      </c>
      <c r="K582" s="24">
        <f t="shared" si="113"/>
        <v>45.054776087681439</v>
      </c>
      <c r="L582" s="25">
        <f>SUMIF('1. TipoContratoUC'!$C$3:$C$3832,'2. UnidadCompradora'!F582,'1. TipoContratoUC'!$O$3:$O$3832)</f>
        <v>1629147394.2082999</v>
      </c>
      <c r="M582" s="28">
        <f t="shared" si="108"/>
        <v>0.74363871918287772</v>
      </c>
      <c r="N582" s="29">
        <f t="shared" si="114"/>
        <v>7.1972500810843184E-4</v>
      </c>
      <c r="O582" s="24">
        <f t="shared" si="115"/>
        <v>0.8032172990345815</v>
      </c>
      <c r="P582" s="20">
        <f t="shared" si="116"/>
        <v>22.928996693358009</v>
      </c>
      <c r="Q582" s="3">
        <f t="shared" si="117"/>
        <v>553</v>
      </c>
      <c r="R582" s="3">
        <f t="shared" si="118"/>
        <v>0</v>
      </c>
      <c r="S582" s="3" t="str">
        <f t="shared" si="119"/>
        <v/>
      </c>
      <c r="T582" s="18"/>
    </row>
    <row r="583" spans="1:20" x14ac:dyDescent="0.25">
      <c r="A583">
        <f t="shared" si="109"/>
        <v>582</v>
      </c>
      <c r="B583" s="23" t="s">
        <v>131</v>
      </c>
      <c r="C583" s="23">
        <f t="shared" si="110"/>
        <v>74</v>
      </c>
      <c r="D583" s="23">
        <f t="shared" si="111"/>
        <v>2</v>
      </c>
      <c r="E583" s="34" t="str">
        <f t="shared" si="112"/>
        <v>74_2</v>
      </c>
      <c r="F583" s="23" t="s">
        <v>132</v>
      </c>
      <c r="G583" s="24">
        <f>AVERAGEIF('1. TipoContratoUC'!$C$3:$C$3832,'2. UnidadCompradora'!F583,'1. TipoContratoUC'!$S$3:$S$3832)</f>
        <v>32.835056299516793</v>
      </c>
      <c r="H583" s="24">
        <f>SUMPRODUCT(('1. TipoContratoUC'!$C$3:$C$3832='2. UnidadCompradora'!F583)*'1. TipoContratoUC'!$N$3:$N$3832*'1. TipoContratoUC'!$S$3:$S$3832)</f>
        <v>31.850094153463246</v>
      </c>
      <c r="I583" s="24">
        <f>SUMPRODUCT(('1. TipoContratoUC'!$C$3:$C$3832='2. UnidadCompradora'!F583)*'1. TipoContratoUC'!$P$3:$P$3832*'1. TipoContratoUC'!$S$3:$S$3832)</f>
        <v>32.473615358558661</v>
      </c>
      <c r="J583" s="24" t="e">
        <f>AVERAGEIF('1. TipoContratoUC'!$C$3:$C$3832,'2. UnidadCompradora'!F583,'1. TipoContratoUC'!#REF!)</f>
        <v>#REF!</v>
      </c>
      <c r="K583" s="24">
        <f t="shared" si="113"/>
        <v>30.67668256454499</v>
      </c>
      <c r="L583" s="25">
        <f>SUMIF('1. TipoContratoUC'!$C$3:$C$3832,'2. UnidadCompradora'!F583,'1. TipoContratoUC'!$O$3:$O$3832)</f>
        <v>561630670.70799899</v>
      </c>
      <c r="M583" s="28">
        <f t="shared" si="108"/>
        <v>0.25636128081712228</v>
      </c>
      <c r="N583" s="29">
        <f t="shared" si="114"/>
        <v>2.4811729157612106E-4</v>
      </c>
      <c r="O583" s="24">
        <f t="shared" si="115"/>
        <v>0.2768457497072751</v>
      </c>
      <c r="P583" s="20">
        <f t="shared" si="116"/>
        <v>15.476764157126132</v>
      </c>
      <c r="Q583" s="3">
        <f t="shared" si="117"/>
        <v>1157</v>
      </c>
      <c r="R583" s="3">
        <f t="shared" si="118"/>
        <v>0</v>
      </c>
      <c r="S583" s="3" t="str">
        <f t="shared" si="119"/>
        <v/>
      </c>
      <c r="T583" s="18"/>
    </row>
    <row r="584" spans="1:20" x14ac:dyDescent="0.25">
      <c r="A584">
        <f t="shared" si="109"/>
        <v>583</v>
      </c>
      <c r="B584" s="23" t="s">
        <v>1938</v>
      </c>
      <c r="C584" s="23">
        <f t="shared" si="110"/>
        <v>75</v>
      </c>
      <c r="D584" s="23">
        <f t="shared" si="111"/>
        <v>1</v>
      </c>
      <c r="E584" s="34" t="str">
        <f t="shared" si="112"/>
        <v>75_1</v>
      </c>
      <c r="F584" s="23" t="s">
        <v>1939</v>
      </c>
      <c r="G584" s="24">
        <f>AVERAGEIF('1. TipoContratoUC'!$C$3:$C$3832,'2. UnidadCompradora'!F584,'1. TipoContratoUC'!$S$3:$S$3832)</f>
        <v>44.772642138911898</v>
      </c>
      <c r="H584" s="24">
        <f>SUMPRODUCT(('1. TipoContratoUC'!$C$3:$C$3832='2. UnidadCompradora'!F584)*'1. TipoContratoUC'!$N$3:$N$3832*'1. TipoContratoUC'!$S$3:$S$3832)</f>
        <v>44.926573173510107</v>
      </c>
      <c r="I584" s="24">
        <f>SUMPRODUCT(('1. TipoContratoUC'!$C$3:$C$3832='2. UnidadCompradora'!F584)*'1. TipoContratoUC'!$P$3:$P$3832*'1. TipoContratoUC'!$S$3:$S$3832)</f>
        <v>43.999977670940424</v>
      </c>
      <c r="J584" s="24" t="e">
        <f>AVERAGEIF('1. TipoContratoUC'!$C$3:$C$3832,'2. UnidadCompradora'!F584,'1. TipoContratoUC'!#REF!)</f>
        <v>#REF!</v>
      </c>
      <c r="K584" s="24">
        <f t="shared" si="113"/>
        <v>46.614298957336274</v>
      </c>
      <c r="L584" s="25">
        <f>SUMIF('1. TipoContratoUC'!$C$3:$C$3832,'2. UnidadCompradora'!F584,'1. TipoContratoUC'!$O$3:$O$3832)</f>
        <v>20098672.43</v>
      </c>
      <c r="M584" s="28">
        <f t="shared" si="108"/>
        <v>1</v>
      </c>
      <c r="N584" s="29">
        <f t="shared" si="114"/>
        <v>8.87919486541003E-6</v>
      </c>
      <c r="O584" s="24">
        <f t="shared" si="115"/>
        <v>9.8269474076198397E-3</v>
      </c>
      <c r="P584" s="20">
        <f t="shared" si="116"/>
        <v>23.312062952371946</v>
      </c>
      <c r="Q584" s="3">
        <f t="shared" si="117"/>
        <v>529</v>
      </c>
      <c r="R584" s="3">
        <f t="shared" si="118"/>
        <v>0</v>
      </c>
      <c r="S584" s="3" t="str">
        <f t="shared" si="119"/>
        <v/>
      </c>
      <c r="T584" s="18"/>
    </row>
    <row r="585" spans="1:20" x14ac:dyDescent="0.25">
      <c r="A585">
        <f t="shared" si="109"/>
        <v>584</v>
      </c>
      <c r="B585" s="23" t="s">
        <v>405</v>
      </c>
      <c r="C585" s="23">
        <f t="shared" si="110"/>
        <v>76</v>
      </c>
      <c r="D585" s="23">
        <f t="shared" si="111"/>
        <v>1</v>
      </c>
      <c r="E585" s="34" t="str">
        <f t="shared" si="112"/>
        <v>76_1</v>
      </c>
      <c r="F585" s="23" t="s">
        <v>3004</v>
      </c>
      <c r="G585" s="24">
        <f>AVERAGEIF('1. TipoContratoUC'!$C$3:$C$3832,'2. UnidadCompradora'!F585,'1. TipoContratoUC'!$S$3:$S$3832)</f>
        <v>38.935566852292872</v>
      </c>
      <c r="H585" s="24">
        <f>SUMPRODUCT(('1. TipoContratoUC'!$C$3:$C$3832='2. UnidadCompradora'!F585)*'1. TipoContratoUC'!$N$3:$N$3832*'1. TipoContratoUC'!$S$3:$S$3832)</f>
        <v>38.935566852292872</v>
      </c>
      <c r="I585" s="24">
        <f>SUMPRODUCT(('1. TipoContratoUC'!$C$3:$C$3832='2. UnidadCompradora'!F585)*'1. TipoContratoUC'!$P$3:$P$3832*'1. TipoContratoUC'!$S$3:$S$3832)</f>
        <v>38.935566852292872</v>
      </c>
      <c r="J585" s="24" t="e">
        <f>AVERAGEIF('1. TipoContratoUC'!$C$3:$C$3832,'2. UnidadCompradora'!F585,'1. TipoContratoUC'!#REF!)</f>
        <v>#REF!</v>
      </c>
      <c r="K585" s="24">
        <f t="shared" si="113"/>
        <v>39.611687491930397</v>
      </c>
      <c r="L585" s="25">
        <f>SUMIF('1. TipoContratoUC'!$C$3:$C$3832,'2. UnidadCompradora'!F585,'1. TipoContratoUC'!$O$3:$O$3832)</f>
        <v>638186.43000000005</v>
      </c>
      <c r="M585" s="28">
        <f t="shared" si="108"/>
        <v>1.1064560156922865E-3</v>
      </c>
      <c r="N585" s="29">
        <f t="shared" si="114"/>
        <v>2.8193810771164242E-7</v>
      </c>
      <c r="O585" s="24">
        <f t="shared" si="115"/>
        <v>2.3136361864188024E-4</v>
      </c>
      <c r="P585" s="20">
        <f t="shared" si="116"/>
        <v>19.805959427774518</v>
      </c>
      <c r="Q585" s="3">
        <f t="shared" si="117"/>
        <v>811</v>
      </c>
      <c r="R585" s="3">
        <f t="shared" si="118"/>
        <v>0</v>
      </c>
      <c r="S585" s="3" t="str">
        <f t="shared" si="119"/>
        <v/>
      </c>
      <c r="T585" s="18"/>
    </row>
    <row r="586" spans="1:20" x14ac:dyDescent="0.25">
      <c r="A586">
        <f t="shared" si="109"/>
        <v>585</v>
      </c>
      <c r="B586" s="23" t="s">
        <v>405</v>
      </c>
      <c r="C586" s="23">
        <f t="shared" si="110"/>
        <v>76</v>
      </c>
      <c r="D586" s="23">
        <f t="shared" si="111"/>
        <v>2</v>
      </c>
      <c r="E586" s="34" t="str">
        <f t="shared" si="112"/>
        <v>76_2</v>
      </c>
      <c r="F586" s="23" t="s">
        <v>2493</v>
      </c>
      <c r="G586" s="24">
        <f>AVERAGEIF('1. TipoContratoUC'!$C$3:$C$3832,'2. UnidadCompradora'!F586,'1. TipoContratoUC'!$S$3:$S$3832)</f>
        <v>35.227889823647644</v>
      </c>
      <c r="H586" s="24">
        <f>SUMPRODUCT(('1. TipoContratoUC'!$C$3:$C$3832='2. UnidadCompradora'!F586)*'1. TipoContratoUC'!$N$3:$N$3832*'1. TipoContratoUC'!$S$3:$S$3832)</f>
        <v>36.870331610583087</v>
      </c>
      <c r="I586" s="24">
        <f>SUMPRODUCT(('1. TipoContratoUC'!$C$3:$C$3832='2. UnidadCompradora'!F586)*'1. TipoContratoUC'!$P$3:$P$3832*'1. TipoContratoUC'!$S$3:$S$3832)</f>
        <v>35.869133751429366</v>
      </c>
      <c r="J586" s="24" t="e">
        <f>AVERAGEIF('1. TipoContratoUC'!$C$3:$C$3832,'2. UnidadCompradora'!F586,'1. TipoContratoUC'!#REF!)</f>
        <v>#REF!</v>
      </c>
      <c r="K586" s="24">
        <f t="shared" si="113"/>
        <v>35.371699789720005</v>
      </c>
      <c r="L586" s="25">
        <f>SUMIF('1. TipoContratoUC'!$C$3:$C$3832,'2. UnidadCompradora'!F586,'1. TipoContratoUC'!$O$3:$O$3832)</f>
        <v>19512785.82799989</v>
      </c>
      <c r="M586" s="28">
        <f t="shared" si="108"/>
        <v>3.3830301378087388E-2</v>
      </c>
      <c r="N586" s="29">
        <f t="shared" si="114"/>
        <v>8.6203617844535531E-6</v>
      </c>
      <c r="O586" s="24">
        <f t="shared" si="115"/>
        <v>9.5380582205598866E-3</v>
      </c>
      <c r="P586" s="20">
        <f t="shared" si="116"/>
        <v>17.69061892397028</v>
      </c>
      <c r="Q586" s="3">
        <f t="shared" si="117"/>
        <v>993</v>
      </c>
      <c r="R586" s="3">
        <f t="shared" si="118"/>
        <v>0</v>
      </c>
      <c r="S586" s="3" t="str">
        <f t="shared" si="119"/>
        <v/>
      </c>
      <c r="T586" s="18"/>
    </row>
    <row r="587" spans="1:20" x14ac:dyDescent="0.25">
      <c r="A587">
        <f t="shared" si="109"/>
        <v>586</v>
      </c>
      <c r="B587" s="23" t="s">
        <v>405</v>
      </c>
      <c r="C587" s="23">
        <f t="shared" si="110"/>
        <v>76</v>
      </c>
      <c r="D587" s="23">
        <f t="shared" si="111"/>
        <v>3</v>
      </c>
      <c r="E587" s="34" t="str">
        <f t="shared" si="112"/>
        <v>76_3</v>
      </c>
      <c r="F587" s="23" t="s">
        <v>1786</v>
      </c>
      <c r="G587" s="24">
        <f>AVERAGEIF('1. TipoContratoUC'!$C$3:$C$3832,'2. UnidadCompradora'!F587,'1. TipoContratoUC'!$S$3:$S$3832)</f>
        <v>48.504029907933159</v>
      </c>
      <c r="H587" s="24">
        <f>SUMPRODUCT(('1. TipoContratoUC'!$C$3:$C$3832='2. UnidadCompradora'!F587)*'1. TipoContratoUC'!$N$3:$N$3832*'1. TipoContratoUC'!$S$3:$S$3832)</f>
        <v>41.967359645792499</v>
      </c>
      <c r="I587" s="24">
        <f>SUMPRODUCT(('1. TipoContratoUC'!$C$3:$C$3832='2. UnidadCompradora'!F587)*'1. TipoContratoUC'!$P$3:$P$3832*'1. TipoContratoUC'!$S$3:$S$3832)</f>
        <v>42.693019386596205</v>
      </c>
      <c r="J587" s="24" t="e">
        <f>AVERAGEIF('1. TipoContratoUC'!$C$3:$C$3832,'2. UnidadCompradora'!F587,'1. TipoContratoUC'!#REF!)</f>
        <v>#REF!</v>
      </c>
      <c r="K587" s="24">
        <f t="shared" si="113"/>
        <v>44.807154672544605</v>
      </c>
      <c r="L587" s="25">
        <f>SUMIF('1. TipoContratoUC'!$C$3:$C$3832,'2. UnidadCompradora'!F587,'1. TipoContratoUC'!$O$3:$O$3832)</f>
        <v>471446553.85000002</v>
      </c>
      <c r="M587" s="28">
        <f t="shared" si="108"/>
        <v>0.81737067894835991</v>
      </c>
      <c r="N587" s="29">
        <f t="shared" si="114"/>
        <v>2.0827573735725455E-4</v>
      </c>
      <c r="O587" s="24">
        <f t="shared" si="115"/>
        <v>0.23237773129571487</v>
      </c>
      <c r="P587" s="20">
        <f t="shared" si="116"/>
        <v>22.519766201920159</v>
      </c>
      <c r="Q587" s="3">
        <f t="shared" si="117"/>
        <v>582</v>
      </c>
      <c r="R587" s="3">
        <f t="shared" si="118"/>
        <v>0</v>
      </c>
      <c r="S587" s="3" t="str">
        <f t="shared" si="119"/>
        <v/>
      </c>
      <c r="T587" s="18"/>
    </row>
    <row r="588" spans="1:20" x14ac:dyDescent="0.25">
      <c r="A588">
        <f t="shared" si="109"/>
        <v>587</v>
      </c>
      <c r="B588" s="23" t="s">
        <v>405</v>
      </c>
      <c r="C588" s="23">
        <f t="shared" si="110"/>
        <v>76</v>
      </c>
      <c r="D588" s="23">
        <f t="shared" si="111"/>
        <v>4</v>
      </c>
      <c r="E588" s="34" t="str">
        <f t="shared" si="112"/>
        <v>76_4</v>
      </c>
      <c r="F588" s="23" t="s">
        <v>2995</v>
      </c>
      <c r="G588" s="24">
        <f>AVERAGEIF('1. TipoContratoUC'!$C$3:$C$3832,'2. UnidadCompradora'!F588,'1. TipoContratoUC'!$S$3:$S$3832)</f>
        <v>34.571880480015601</v>
      </c>
      <c r="H588" s="24">
        <f>SUMPRODUCT(('1. TipoContratoUC'!$C$3:$C$3832='2. UnidadCompradora'!F588)*'1. TipoContratoUC'!$N$3:$N$3832*'1. TipoContratoUC'!$S$3:$S$3832)</f>
        <v>34.571880480015601</v>
      </c>
      <c r="I588" s="24">
        <f>SUMPRODUCT(('1. TipoContratoUC'!$C$3:$C$3832='2. UnidadCompradora'!F588)*'1. TipoContratoUC'!$P$3:$P$3832*'1. TipoContratoUC'!$S$3:$S$3832)</f>
        <v>34.571880480015601</v>
      </c>
      <c r="J588" s="24" t="e">
        <f>AVERAGEIF('1. TipoContratoUC'!$C$3:$C$3832,'2. UnidadCompradora'!F588,'1. TipoContratoUC'!#REF!)</f>
        <v>#REF!</v>
      </c>
      <c r="K588" s="24">
        <f t="shared" si="113"/>
        <v>33.577974723323585</v>
      </c>
      <c r="L588" s="25">
        <f>SUMIF('1. TipoContratoUC'!$C$3:$C$3832,'2. UnidadCompradora'!F588,'1. TipoContratoUC'!$O$3:$O$3832)</f>
        <v>3312292.5799999898</v>
      </c>
      <c r="M588" s="28">
        <f t="shared" si="108"/>
        <v>5.7426887796312321E-3</v>
      </c>
      <c r="N588" s="29">
        <f t="shared" si="114"/>
        <v>1.4633051696077447E-6</v>
      </c>
      <c r="O588" s="24">
        <f t="shared" si="115"/>
        <v>1.5499128893510586E-3</v>
      </c>
      <c r="P588" s="20">
        <f t="shared" si="116"/>
        <v>16.789762318106469</v>
      </c>
      <c r="Q588" s="3">
        <f t="shared" si="117"/>
        <v>1066</v>
      </c>
      <c r="R588" s="3">
        <f t="shared" si="118"/>
        <v>0</v>
      </c>
      <c r="S588" s="3" t="str">
        <f t="shared" si="119"/>
        <v/>
      </c>
      <c r="T588" s="18"/>
    </row>
    <row r="589" spans="1:20" x14ac:dyDescent="0.25">
      <c r="A589">
        <f t="shared" si="109"/>
        <v>588</v>
      </c>
      <c r="B589" s="23" t="s">
        <v>405</v>
      </c>
      <c r="C589" s="23">
        <f t="shared" si="110"/>
        <v>76</v>
      </c>
      <c r="D589" s="23">
        <f t="shared" si="111"/>
        <v>5</v>
      </c>
      <c r="E589" s="34" t="str">
        <f t="shared" si="112"/>
        <v>76_5</v>
      </c>
      <c r="F589" s="23" t="s">
        <v>2935</v>
      </c>
      <c r="G589" s="24">
        <f>AVERAGEIF('1. TipoContratoUC'!$C$3:$C$3832,'2. UnidadCompradora'!F589,'1. TipoContratoUC'!$S$3:$S$3832)</f>
        <v>47.292152334190099</v>
      </c>
      <c r="H589" s="24">
        <f>SUMPRODUCT(('1. TipoContratoUC'!$C$3:$C$3832='2. UnidadCompradora'!F589)*'1. TipoContratoUC'!$N$3:$N$3832*'1. TipoContratoUC'!$S$3:$S$3832)</f>
        <v>47.292152334190099</v>
      </c>
      <c r="I589" s="24">
        <f>SUMPRODUCT(('1. TipoContratoUC'!$C$3:$C$3832='2. UnidadCompradora'!F589)*'1. TipoContratoUC'!$P$3:$P$3832*'1. TipoContratoUC'!$S$3:$S$3832)</f>
        <v>47.292152334190099</v>
      </c>
      <c r="J589" s="24" t="e">
        <f>AVERAGEIF('1. TipoContratoUC'!$C$3:$C$3832,'2. UnidadCompradora'!F589,'1. TipoContratoUC'!#REF!)</f>
        <v>#REF!</v>
      </c>
      <c r="K589" s="24">
        <f t="shared" si="113"/>
        <v>51.166421774487084</v>
      </c>
      <c r="L589" s="25">
        <f>SUMIF('1. TipoContratoUC'!$C$3:$C$3832,'2. UnidadCompradora'!F589,'1. TipoContratoUC'!$O$3:$O$3832)</f>
        <v>5064212.01</v>
      </c>
      <c r="M589" s="28">
        <f t="shared" si="108"/>
        <v>8.7800798948445592E-3</v>
      </c>
      <c r="N589" s="29">
        <f t="shared" si="114"/>
        <v>2.2372684282083104E-6</v>
      </c>
      <c r="O589" s="24">
        <f t="shared" si="115"/>
        <v>2.4137499837639936E-3</v>
      </c>
      <c r="P589" s="20">
        <f t="shared" si="116"/>
        <v>25.584417762235425</v>
      </c>
      <c r="Q589" s="3">
        <f t="shared" si="117"/>
        <v>370</v>
      </c>
      <c r="R589" s="3">
        <f t="shared" si="118"/>
        <v>1</v>
      </c>
      <c r="S589" s="3">
        <f t="shared" si="119"/>
        <v>370</v>
      </c>
      <c r="T589" s="18"/>
    </row>
    <row r="590" spans="1:20" x14ac:dyDescent="0.25">
      <c r="A590">
        <f t="shared" si="109"/>
        <v>589</v>
      </c>
      <c r="B590" s="23" t="s">
        <v>405</v>
      </c>
      <c r="C590" s="23">
        <f t="shared" si="110"/>
        <v>76</v>
      </c>
      <c r="D590" s="23">
        <f t="shared" si="111"/>
        <v>6</v>
      </c>
      <c r="E590" s="34" t="str">
        <f t="shared" si="112"/>
        <v>76_6</v>
      </c>
      <c r="F590" s="23" t="s">
        <v>540</v>
      </c>
      <c r="G590" s="24">
        <f>AVERAGEIF('1. TipoContratoUC'!$C$3:$C$3832,'2. UnidadCompradora'!F590,'1. TipoContratoUC'!$S$3:$S$3832)</f>
        <v>23.103340118152342</v>
      </c>
      <c r="H590" s="24">
        <f>SUMPRODUCT(('1. TipoContratoUC'!$C$3:$C$3832='2. UnidadCompradora'!F590)*'1. TipoContratoUC'!$N$3:$N$3832*'1. TipoContratoUC'!$S$3:$S$3832)</f>
        <v>19.12272131048169</v>
      </c>
      <c r="I590" s="24">
        <f>SUMPRODUCT(('1. TipoContratoUC'!$C$3:$C$3832='2. UnidadCompradora'!F590)*'1. TipoContratoUC'!$P$3:$P$3832*'1. TipoContratoUC'!$S$3:$S$3832)</f>
        <v>20.08259044763625</v>
      </c>
      <c r="J590" s="24" t="e">
        <f>AVERAGEIF('1. TipoContratoUC'!$C$3:$C$3832,'2. UnidadCompradora'!F590,'1. TipoContratoUC'!#REF!)</f>
        <v>#REF!</v>
      </c>
      <c r="K590" s="24">
        <f t="shared" si="113"/>
        <v>13.543488553138374</v>
      </c>
      <c r="L590" s="25">
        <f>SUMIF('1. TipoContratoUC'!$C$3:$C$3832,'2. UnidadCompradora'!F590,'1. TipoContratoUC'!$O$3:$O$3832)</f>
        <v>19838121.609999899</v>
      </c>
      <c r="M590" s="28">
        <f t="shared" si="108"/>
        <v>3.4394352439332712E-2</v>
      </c>
      <c r="N590" s="29">
        <f t="shared" si="114"/>
        <v>8.7640886806020186E-6</v>
      </c>
      <c r="O590" s="24">
        <f t="shared" si="115"/>
        <v>9.6984749108590777E-3</v>
      </c>
      <c r="P590" s="20">
        <f t="shared" si="116"/>
        <v>6.7765935140246167</v>
      </c>
      <c r="Q590" s="3">
        <f t="shared" si="117"/>
        <v>1500</v>
      </c>
      <c r="R590" s="3">
        <f t="shared" si="118"/>
        <v>0</v>
      </c>
      <c r="S590" s="3" t="str">
        <f t="shared" si="119"/>
        <v/>
      </c>
      <c r="T590" s="18"/>
    </row>
    <row r="591" spans="1:20" x14ac:dyDescent="0.25">
      <c r="A591">
        <f t="shared" si="109"/>
        <v>590</v>
      </c>
      <c r="B591" s="23" t="s">
        <v>405</v>
      </c>
      <c r="C591" s="23">
        <f t="shared" si="110"/>
        <v>76</v>
      </c>
      <c r="D591" s="23">
        <f t="shared" si="111"/>
        <v>7</v>
      </c>
      <c r="E591" s="34" t="str">
        <f t="shared" si="112"/>
        <v>76_7</v>
      </c>
      <c r="F591" s="23" t="s">
        <v>976</v>
      </c>
      <c r="G591" s="24">
        <f>AVERAGEIF('1. TipoContratoUC'!$C$3:$C$3832,'2. UnidadCompradora'!F591,'1. TipoContratoUC'!$S$3:$S$3832)</f>
        <v>28.544417119200133</v>
      </c>
      <c r="H591" s="24">
        <f>SUMPRODUCT(('1. TipoContratoUC'!$C$3:$C$3832='2. UnidadCompradora'!F591)*'1. TipoContratoUC'!$N$3:$N$3832*'1. TipoContratoUC'!$S$3:$S$3832)</f>
        <v>26.962602457631085</v>
      </c>
      <c r="I591" s="24">
        <f>SUMPRODUCT(('1. TipoContratoUC'!$C$3:$C$3832='2. UnidadCompradora'!F591)*'1. TipoContratoUC'!$P$3:$P$3832*'1. TipoContratoUC'!$S$3:$S$3832)</f>
        <v>24.85867821064933</v>
      </c>
      <c r="J591" s="24" t="e">
        <f>AVERAGEIF('1. TipoContratoUC'!$C$3:$C$3832,'2. UnidadCompradora'!F591,'1. TipoContratoUC'!#REF!)</f>
        <v>#REF!</v>
      </c>
      <c r="K591" s="24">
        <f t="shared" si="113"/>
        <v>20.147432847292539</v>
      </c>
      <c r="L591" s="25">
        <f>SUMIF('1. TipoContratoUC'!$C$3:$C$3832,'2. UnidadCompradora'!F591,'1. TipoContratoUC'!$O$3:$O$3832)</f>
        <v>6983662.1100000003</v>
      </c>
      <c r="M591" s="28">
        <f t="shared" si="108"/>
        <v>1.2107927386001903E-2</v>
      </c>
      <c r="N591" s="29">
        <f t="shared" si="114"/>
        <v>3.085243414202486E-6</v>
      </c>
      <c r="O591" s="24">
        <f t="shared" si="115"/>
        <v>3.3601931642329775E-3</v>
      </c>
      <c r="P591" s="20">
        <f t="shared" si="116"/>
        <v>10.075396520228386</v>
      </c>
      <c r="Q591" s="3">
        <f t="shared" si="117"/>
        <v>1431</v>
      </c>
      <c r="R591" s="3">
        <f t="shared" si="118"/>
        <v>0</v>
      </c>
      <c r="S591" s="3" t="str">
        <f t="shared" si="119"/>
        <v/>
      </c>
      <c r="T591" s="18"/>
    </row>
    <row r="592" spans="1:20" x14ac:dyDescent="0.25">
      <c r="A592">
        <f t="shared" si="109"/>
        <v>591</v>
      </c>
      <c r="B592" s="23" t="s">
        <v>405</v>
      </c>
      <c r="C592" s="23">
        <f t="shared" si="110"/>
        <v>76</v>
      </c>
      <c r="D592" s="23">
        <f t="shared" si="111"/>
        <v>8</v>
      </c>
      <c r="E592" s="34" t="str">
        <f t="shared" si="112"/>
        <v>76_8</v>
      </c>
      <c r="F592" s="23" t="s">
        <v>424</v>
      </c>
      <c r="G592" s="24">
        <f>AVERAGEIF('1. TipoContratoUC'!$C$3:$C$3832,'2. UnidadCompradora'!F592,'1. TipoContratoUC'!$S$3:$S$3832)</f>
        <v>28.925478271505266</v>
      </c>
      <c r="H592" s="24">
        <f>SUMPRODUCT(('1. TipoContratoUC'!$C$3:$C$3832='2. UnidadCompradora'!F592)*'1. TipoContratoUC'!$N$3:$N$3832*'1. TipoContratoUC'!$S$3:$S$3832)</f>
        <v>31.322249722582892</v>
      </c>
      <c r="I592" s="24">
        <f>SUMPRODUCT(('1. TipoContratoUC'!$C$3:$C$3832='2. UnidadCompradora'!F592)*'1. TipoContratoUC'!$P$3:$P$3832*'1. TipoContratoUC'!$S$3:$S$3832)</f>
        <v>31.916931968102318</v>
      </c>
      <c r="J592" s="24" t="e">
        <f>AVERAGEIF('1. TipoContratoUC'!$C$3:$C$3832,'2. UnidadCompradora'!F592,'1. TipoContratoUC'!#REF!)</f>
        <v>#REF!</v>
      </c>
      <c r="K592" s="24">
        <f t="shared" si="113"/>
        <v>29.906950875666794</v>
      </c>
      <c r="L592" s="25">
        <f>SUMIF('1. TipoContratoUC'!$C$3:$C$3832,'2. UnidadCompradora'!F592,'1. TipoContratoUC'!$O$3:$O$3832)</f>
        <v>41036320.421437994</v>
      </c>
      <c r="M592" s="28">
        <f t="shared" si="108"/>
        <v>7.114673935040626E-2</v>
      </c>
      <c r="N592" s="29">
        <f t="shared" si="114"/>
        <v>1.8129032494578201E-5</v>
      </c>
      <c r="O592" s="24">
        <f t="shared" si="115"/>
        <v>2.015089078940226E-2</v>
      </c>
      <c r="P592" s="20">
        <f t="shared" si="116"/>
        <v>14.963550883228098</v>
      </c>
      <c r="Q592" s="3">
        <f t="shared" si="117"/>
        <v>1200</v>
      </c>
      <c r="R592" s="3">
        <f t="shared" si="118"/>
        <v>0</v>
      </c>
      <c r="S592" s="3" t="str">
        <f t="shared" si="119"/>
        <v/>
      </c>
      <c r="T592" s="18"/>
    </row>
    <row r="593" spans="1:20" x14ac:dyDescent="0.25">
      <c r="A593">
        <f t="shared" si="109"/>
        <v>592</v>
      </c>
      <c r="B593" s="23" t="s">
        <v>405</v>
      </c>
      <c r="C593" s="23">
        <f t="shared" si="110"/>
        <v>76</v>
      </c>
      <c r="D593" s="23">
        <f t="shared" si="111"/>
        <v>9</v>
      </c>
      <c r="E593" s="34" t="str">
        <f t="shared" si="112"/>
        <v>76_9</v>
      </c>
      <c r="F593" s="23" t="s">
        <v>406</v>
      </c>
      <c r="G593" s="24">
        <f>AVERAGEIF('1. TipoContratoUC'!$C$3:$C$3832,'2. UnidadCompradora'!F593,'1. TipoContratoUC'!$S$3:$S$3832)</f>
        <v>36.711547724571865</v>
      </c>
      <c r="H593" s="24">
        <f>SUMPRODUCT(('1. TipoContratoUC'!$C$3:$C$3832='2. UnidadCompradora'!F593)*'1. TipoContratoUC'!$N$3:$N$3832*'1. TipoContratoUC'!$S$3:$S$3832)</f>
        <v>36.008812038542153</v>
      </c>
      <c r="I593" s="24">
        <f>SUMPRODUCT(('1. TipoContratoUC'!$C$3:$C$3832='2. UnidadCompradora'!F593)*'1. TipoContratoUC'!$P$3:$P$3832*'1. TipoContratoUC'!$S$3:$S$3832)</f>
        <v>34.812784894568935</v>
      </c>
      <c r="J593" s="24" t="e">
        <f>AVERAGEIF('1. TipoContratoUC'!$C$3:$C$3832,'2. UnidadCompradora'!F593,'1. TipoContratoUC'!#REF!)</f>
        <v>#REF!</v>
      </c>
      <c r="K593" s="24">
        <f t="shared" si="113"/>
        <v>33.911075665531229</v>
      </c>
      <c r="L593" s="25">
        <f>SUMIF('1. TipoContratoUC'!$C$3:$C$3832,'2. UnidadCompradora'!F593,'1. TipoContratoUC'!$O$3:$O$3832)</f>
        <v>8952139.409999989</v>
      </c>
      <c r="M593" s="28">
        <f t="shared" si="108"/>
        <v>1.5520775807643675E-2</v>
      </c>
      <c r="N593" s="29">
        <f t="shared" si="114"/>
        <v>3.9548776448070443E-6</v>
      </c>
      <c r="O593" s="24">
        <f t="shared" si="115"/>
        <v>4.3308106950002466E-3</v>
      </c>
      <c r="P593" s="20">
        <f t="shared" si="116"/>
        <v>16.957703238113115</v>
      </c>
      <c r="Q593" s="3">
        <f t="shared" si="117"/>
        <v>1055</v>
      </c>
      <c r="R593" s="3">
        <f t="shared" si="118"/>
        <v>0</v>
      </c>
      <c r="S593" s="3" t="str">
        <f t="shared" si="119"/>
        <v/>
      </c>
      <c r="T593" s="18"/>
    </row>
    <row r="594" spans="1:20" x14ac:dyDescent="0.25">
      <c r="A594">
        <f t="shared" si="109"/>
        <v>593</v>
      </c>
      <c r="B594" s="23" t="s">
        <v>1731</v>
      </c>
      <c r="C594" s="23">
        <f t="shared" si="110"/>
        <v>77</v>
      </c>
      <c r="D594" s="23">
        <f t="shared" si="111"/>
        <v>1</v>
      </c>
      <c r="E594" s="34" t="str">
        <f t="shared" si="112"/>
        <v>77_1</v>
      </c>
      <c r="F594" s="23" t="s">
        <v>1732</v>
      </c>
      <c r="G594" s="24">
        <f>AVERAGEIF('1. TipoContratoUC'!$C$3:$C$3832,'2. UnidadCompradora'!F594,'1. TipoContratoUC'!$S$3:$S$3832)</f>
        <v>51.678639080171877</v>
      </c>
      <c r="H594" s="24">
        <f>SUMPRODUCT(('1. TipoContratoUC'!$C$3:$C$3832='2. UnidadCompradora'!F594)*'1. TipoContratoUC'!$N$3:$N$3832*'1. TipoContratoUC'!$S$3:$S$3832)</f>
        <v>54.781934391696424</v>
      </c>
      <c r="I594" s="24">
        <f>SUMPRODUCT(('1. TipoContratoUC'!$C$3:$C$3832='2. UnidadCompradora'!F594)*'1. TipoContratoUC'!$P$3:$P$3832*'1. TipoContratoUC'!$S$3:$S$3832)</f>
        <v>55.483521787427392</v>
      </c>
      <c r="J594" s="24" t="e">
        <f>AVERAGEIF('1. TipoContratoUC'!$C$3:$C$3832,'2. UnidadCompradora'!F594,'1. TipoContratoUC'!#REF!)</f>
        <v>#REF!</v>
      </c>
      <c r="K594" s="24">
        <f t="shared" si="113"/>
        <v>62.492710202631052</v>
      </c>
      <c r="L594" s="25">
        <f>SUMIF('1. TipoContratoUC'!$C$3:$C$3832,'2. UnidadCompradora'!F594,'1. TipoContratoUC'!$O$3:$O$3832)</f>
        <v>1737198992.8639991</v>
      </c>
      <c r="M594" s="28">
        <f t="shared" si="108"/>
        <v>0.97323161303565875</v>
      </c>
      <c r="N594" s="29">
        <f t="shared" si="114"/>
        <v>7.6746006142225072E-4</v>
      </c>
      <c r="O594" s="24">
        <f t="shared" si="115"/>
        <v>0.85649542212121865</v>
      </c>
      <c r="P594" s="20">
        <f t="shared" si="116"/>
        <v>31.674602812376136</v>
      </c>
      <c r="Q594" s="3">
        <f t="shared" si="117"/>
        <v>95</v>
      </c>
      <c r="R594" s="3">
        <f t="shared" si="118"/>
        <v>1</v>
      </c>
      <c r="S594" s="3">
        <f t="shared" si="119"/>
        <v>95</v>
      </c>
      <c r="T594" s="18"/>
    </row>
    <row r="595" spans="1:20" x14ac:dyDescent="0.25">
      <c r="A595">
        <f t="shared" si="109"/>
        <v>594</v>
      </c>
      <c r="B595" s="23" t="s">
        <v>1731</v>
      </c>
      <c r="C595" s="23">
        <f t="shared" si="110"/>
        <v>77</v>
      </c>
      <c r="D595" s="23">
        <f t="shared" si="111"/>
        <v>2</v>
      </c>
      <c r="E595" s="34" t="str">
        <f t="shared" si="112"/>
        <v>77_2</v>
      </c>
      <c r="F595" s="23" t="s">
        <v>2700</v>
      </c>
      <c r="G595" s="24">
        <f>AVERAGEIF('1. TipoContratoUC'!$C$3:$C$3832,'2. UnidadCompradora'!F595,'1. TipoContratoUC'!$S$3:$S$3832)</f>
        <v>35.143946775932648</v>
      </c>
      <c r="H595" s="24">
        <f>SUMPRODUCT(('1. TipoContratoUC'!$C$3:$C$3832='2. UnidadCompradora'!F595)*'1. TipoContratoUC'!$N$3:$N$3832*'1. TipoContratoUC'!$S$3:$S$3832)</f>
        <v>34.411112389208547</v>
      </c>
      <c r="I595" s="24">
        <f>SUMPRODUCT(('1. TipoContratoUC'!$C$3:$C$3832='2. UnidadCompradora'!F595)*'1. TipoContratoUC'!$P$3:$P$3832*'1. TipoContratoUC'!$S$3:$S$3832)</f>
        <v>28.514588943481062</v>
      </c>
      <c r="J595" s="24" t="e">
        <f>AVERAGEIF('1. TipoContratoUC'!$C$3:$C$3832,'2. UnidadCompradora'!F595,'1. TipoContratoUC'!#REF!)</f>
        <v>#REF!</v>
      </c>
      <c r="K595" s="24">
        <f t="shared" si="113"/>
        <v>25.202497163947758</v>
      </c>
      <c r="L595" s="25">
        <f>SUMIF('1. TipoContratoUC'!$C$3:$C$3832,'2. UnidadCompradora'!F595,'1. TipoContratoUC'!$O$3:$O$3832)</f>
        <v>47781036.140000001</v>
      </c>
      <c r="M595" s="28">
        <f t="shared" si="108"/>
        <v>2.6768386964341185E-2</v>
      </c>
      <c r="N595" s="29">
        <f t="shared" si="114"/>
        <v>2.1108714132033797E-5</v>
      </c>
      <c r="O595" s="24">
        <f t="shared" si="115"/>
        <v>2.3476577764038886E-2</v>
      </c>
      <c r="P595" s="20">
        <f t="shared" si="116"/>
        <v>12.612986870855899</v>
      </c>
      <c r="Q595" s="3">
        <f t="shared" si="117"/>
        <v>1324</v>
      </c>
      <c r="R595" s="3">
        <f t="shared" si="118"/>
        <v>0</v>
      </c>
      <c r="S595" s="3" t="str">
        <f t="shared" si="119"/>
        <v/>
      </c>
      <c r="T595" s="18"/>
    </row>
    <row r="596" spans="1:20" x14ac:dyDescent="0.25">
      <c r="A596">
        <f t="shared" si="109"/>
        <v>595</v>
      </c>
      <c r="B596" s="23" t="s">
        <v>2259</v>
      </c>
      <c r="C596" s="23">
        <f t="shared" si="110"/>
        <v>78</v>
      </c>
      <c r="D596" s="23">
        <f t="shared" si="111"/>
        <v>1</v>
      </c>
      <c r="E596" s="34" t="str">
        <f t="shared" si="112"/>
        <v>78_1</v>
      </c>
      <c r="F596" s="23" t="s">
        <v>2260</v>
      </c>
      <c r="G596" s="24">
        <f>AVERAGEIF('1. TipoContratoUC'!$C$3:$C$3832,'2. UnidadCompradora'!F596,'1. TipoContratoUC'!$S$3:$S$3832)</f>
        <v>54.456835977318079</v>
      </c>
      <c r="H596" s="24">
        <f>SUMPRODUCT(('1. TipoContratoUC'!$C$3:$C$3832='2. UnidadCompradora'!F596)*'1. TipoContratoUC'!$N$3:$N$3832*'1. TipoContratoUC'!$S$3:$S$3832)</f>
        <v>53.82837667150136</v>
      </c>
      <c r="I596" s="24">
        <f>SUMPRODUCT(('1. TipoContratoUC'!$C$3:$C$3832='2. UnidadCompradora'!F596)*'1. TipoContratoUC'!$P$3:$P$3832*'1. TipoContratoUC'!$S$3:$S$3832)</f>
        <v>53.40323607056969</v>
      </c>
      <c r="J596" s="24" t="e">
        <f>AVERAGEIF('1. TipoContratoUC'!$C$3:$C$3832,'2. UnidadCompradora'!F596,'1. TipoContratoUC'!#REF!)</f>
        <v>#REF!</v>
      </c>
      <c r="K596" s="24">
        <f t="shared" si="113"/>
        <v>59.616278346323227</v>
      </c>
      <c r="L596" s="25">
        <f>SUMIF('1. TipoContratoUC'!$C$3:$C$3832,'2. UnidadCompradora'!F596,'1. TipoContratoUC'!$O$3:$O$3832)</f>
        <v>1126071712.170083</v>
      </c>
      <c r="M596" s="28">
        <f t="shared" si="108"/>
        <v>1</v>
      </c>
      <c r="N596" s="29">
        <f t="shared" si="114"/>
        <v>4.9747614921370612E-4</v>
      </c>
      <c r="O596" s="24">
        <f t="shared" si="115"/>
        <v>0.55516055167508882</v>
      </c>
      <c r="P596" s="20">
        <f t="shared" si="116"/>
        <v>30.085719448999157</v>
      </c>
      <c r="Q596" s="3">
        <f t="shared" si="117"/>
        <v>147</v>
      </c>
      <c r="R596" s="3">
        <f t="shared" si="118"/>
        <v>1</v>
      </c>
      <c r="S596" s="3">
        <f t="shared" si="119"/>
        <v>147</v>
      </c>
      <c r="T596" s="18"/>
    </row>
    <row r="597" spans="1:20" x14ac:dyDescent="0.25">
      <c r="A597">
        <f t="shared" si="109"/>
        <v>596</v>
      </c>
      <c r="B597" s="23" t="s">
        <v>644</v>
      </c>
      <c r="C597" s="23">
        <f t="shared" si="110"/>
        <v>79</v>
      </c>
      <c r="D597" s="23">
        <f t="shared" si="111"/>
        <v>1</v>
      </c>
      <c r="E597" s="34" t="str">
        <f t="shared" si="112"/>
        <v>79_1</v>
      </c>
      <c r="F597" s="23" t="s">
        <v>645</v>
      </c>
      <c r="G597" s="24">
        <f>AVERAGEIF('1. TipoContratoUC'!$C$3:$C$3832,'2. UnidadCompradora'!F597,'1. TipoContratoUC'!$S$3:$S$3832)</f>
        <v>52.63047730544119</v>
      </c>
      <c r="H597" s="24">
        <f>SUMPRODUCT(('1. TipoContratoUC'!$C$3:$C$3832='2. UnidadCompradora'!F597)*'1. TipoContratoUC'!$N$3:$N$3832*'1. TipoContratoUC'!$S$3:$S$3832)</f>
        <v>52.869089855591248</v>
      </c>
      <c r="I597" s="24">
        <f>SUMPRODUCT(('1. TipoContratoUC'!$C$3:$C$3832='2. UnidadCompradora'!F597)*'1. TipoContratoUC'!$P$3:$P$3832*'1. TipoContratoUC'!$S$3:$S$3832)</f>
        <v>52.778820319551521</v>
      </c>
      <c r="J597" s="24" t="e">
        <f>AVERAGEIF('1. TipoContratoUC'!$C$3:$C$3832,'2. UnidadCompradora'!F597,'1. TipoContratoUC'!#REF!)</f>
        <v>#REF!</v>
      </c>
      <c r="K597" s="24">
        <f t="shared" si="113"/>
        <v>58.752892445408591</v>
      </c>
      <c r="L597" s="25">
        <f>SUMIF('1. TipoContratoUC'!$C$3:$C$3832,'2. UnidadCompradora'!F597,'1. TipoContratoUC'!$O$3:$O$3832)</f>
        <v>132056293.24000001</v>
      </c>
      <c r="M597" s="28">
        <f t="shared" si="108"/>
        <v>1</v>
      </c>
      <c r="N597" s="29">
        <f t="shared" si="114"/>
        <v>5.8339851299406909E-5</v>
      </c>
      <c r="O597" s="24">
        <f t="shared" si="115"/>
        <v>6.5031053373780082E-2</v>
      </c>
      <c r="P597" s="20">
        <f t="shared" si="116"/>
        <v>29.408961749391185</v>
      </c>
      <c r="Q597" s="3">
        <f t="shared" si="117"/>
        <v>168</v>
      </c>
      <c r="R597" s="3">
        <f t="shared" si="118"/>
        <v>1</v>
      </c>
      <c r="S597" s="3">
        <f t="shared" si="119"/>
        <v>168</v>
      </c>
      <c r="T597" s="18"/>
    </row>
    <row r="598" spans="1:20" x14ac:dyDescent="0.25">
      <c r="A598">
        <f t="shared" si="109"/>
        <v>597</v>
      </c>
      <c r="B598" s="23" t="s">
        <v>934</v>
      </c>
      <c r="C598" s="23">
        <f t="shared" si="110"/>
        <v>80</v>
      </c>
      <c r="D598" s="23">
        <f t="shared" si="111"/>
        <v>1</v>
      </c>
      <c r="E598" s="34" t="str">
        <f t="shared" si="112"/>
        <v>80_1</v>
      </c>
      <c r="F598" s="23" t="s">
        <v>935</v>
      </c>
      <c r="G598" s="24">
        <f>AVERAGEIF('1. TipoContratoUC'!$C$3:$C$3832,'2. UnidadCompradora'!F598,'1. TipoContratoUC'!$S$3:$S$3832)</f>
        <v>41.784430655579385</v>
      </c>
      <c r="H598" s="24">
        <f>SUMPRODUCT(('1. TipoContratoUC'!$C$3:$C$3832='2. UnidadCompradora'!F598)*'1. TipoContratoUC'!$N$3:$N$3832*'1. TipoContratoUC'!$S$3:$S$3832)</f>
        <v>41.5548539310644</v>
      </c>
      <c r="I598" s="24">
        <f>SUMPRODUCT(('1. TipoContratoUC'!$C$3:$C$3832='2. UnidadCompradora'!F598)*'1. TipoContratoUC'!$P$3:$P$3832*'1. TipoContratoUC'!$S$3:$S$3832)</f>
        <v>46.383931166869701</v>
      </c>
      <c r="J598" s="24" t="e">
        <f>AVERAGEIF('1. TipoContratoUC'!$C$3:$C$3832,'2. UnidadCompradora'!F598,'1. TipoContratoUC'!#REF!)</f>
        <v>#REF!</v>
      </c>
      <c r="K598" s="24">
        <f t="shared" si="113"/>
        <v>49.910615287386065</v>
      </c>
      <c r="L598" s="25">
        <f>SUMIF('1. TipoContratoUC'!$C$3:$C$3832,'2. UnidadCompradora'!F598,'1. TipoContratoUC'!$O$3:$O$3832)</f>
        <v>5416464623.1043091</v>
      </c>
      <c r="M598" s="28">
        <f t="shared" si="108"/>
        <v>1</v>
      </c>
      <c r="N598" s="29">
        <f t="shared" si="114"/>
        <v>2.392886646500903E-3</v>
      </c>
      <c r="O598" s="24">
        <f t="shared" si="115"/>
        <v>2.6706691090927417</v>
      </c>
      <c r="P598" s="20">
        <f t="shared" si="116"/>
        <v>26.290642198239404</v>
      </c>
      <c r="Q598" s="3">
        <f t="shared" si="117"/>
        <v>324</v>
      </c>
      <c r="R598" s="3">
        <f t="shared" si="118"/>
        <v>1</v>
      </c>
      <c r="S598" s="3">
        <f t="shared" si="119"/>
        <v>324</v>
      </c>
      <c r="T598" s="18"/>
    </row>
    <row r="599" spans="1:20" x14ac:dyDescent="0.25">
      <c r="A599">
        <f t="shared" si="109"/>
        <v>598</v>
      </c>
      <c r="B599" s="23" t="s">
        <v>1626</v>
      </c>
      <c r="C599" s="23">
        <f t="shared" si="110"/>
        <v>81</v>
      </c>
      <c r="D599" s="23">
        <f t="shared" si="111"/>
        <v>1</v>
      </c>
      <c r="E599" s="34" t="str">
        <f t="shared" si="112"/>
        <v>81_1</v>
      </c>
      <c r="F599" s="23" t="s">
        <v>1627</v>
      </c>
      <c r="G599" s="24">
        <f>AVERAGEIF('1. TipoContratoUC'!$C$3:$C$3832,'2. UnidadCompradora'!F599,'1. TipoContratoUC'!$S$3:$S$3832)</f>
        <v>60.573483763920272</v>
      </c>
      <c r="H599" s="24">
        <f>SUMPRODUCT(('1. TipoContratoUC'!$C$3:$C$3832='2. UnidadCompradora'!F599)*'1. TipoContratoUC'!$N$3:$N$3832*'1. TipoContratoUC'!$S$3:$S$3832)</f>
        <v>52.419931882239283</v>
      </c>
      <c r="I599" s="24">
        <f>SUMPRODUCT(('1. TipoContratoUC'!$C$3:$C$3832='2. UnidadCompradora'!F599)*'1. TipoContratoUC'!$P$3:$P$3832*'1. TipoContratoUC'!$S$3:$S$3832)</f>
        <v>62.100859450347755</v>
      </c>
      <c r="J599" s="24" t="e">
        <f>AVERAGEIF('1. TipoContratoUC'!$C$3:$C$3832,'2. UnidadCompradora'!F599,'1. TipoContratoUC'!#REF!)</f>
        <v>#REF!</v>
      </c>
      <c r="K599" s="24">
        <f t="shared" si="113"/>
        <v>71.642569139470424</v>
      </c>
      <c r="L599" s="25">
        <f>SUMIF('1. TipoContratoUC'!$C$3:$C$3832,'2. UnidadCompradora'!F599,'1. TipoContratoUC'!$O$3:$O$3832)</f>
        <v>21913509.210000001</v>
      </c>
      <c r="M599" s="28">
        <f t="shared" si="108"/>
        <v>1</v>
      </c>
      <c r="N599" s="29">
        <f t="shared" si="114"/>
        <v>9.6809537614095739E-6</v>
      </c>
      <c r="O599" s="24">
        <f t="shared" si="115"/>
        <v>1.0721807812740708E-2</v>
      </c>
      <c r="P599" s="20">
        <f t="shared" si="116"/>
        <v>35.826645473641584</v>
      </c>
      <c r="Q599" s="3">
        <f t="shared" si="117"/>
        <v>30</v>
      </c>
      <c r="R599" s="3">
        <f t="shared" si="118"/>
        <v>1</v>
      </c>
      <c r="S599" s="3">
        <f t="shared" si="119"/>
        <v>30</v>
      </c>
      <c r="T599" s="18"/>
    </row>
    <row r="600" spans="1:20" x14ac:dyDescent="0.25">
      <c r="A600">
        <f t="shared" si="109"/>
        <v>599</v>
      </c>
      <c r="B600" s="23" t="s">
        <v>600</v>
      </c>
      <c r="C600" s="23">
        <f t="shared" si="110"/>
        <v>82</v>
      </c>
      <c r="D600" s="23">
        <f t="shared" si="111"/>
        <v>1</v>
      </c>
      <c r="E600" s="34" t="str">
        <f t="shared" si="112"/>
        <v>82_1</v>
      </c>
      <c r="F600" s="23" t="s">
        <v>601</v>
      </c>
      <c r="G600" s="24">
        <f>AVERAGEIF('1. TipoContratoUC'!$C$3:$C$3832,'2. UnidadCompradora'!F600,'1. TipoContratoUC'!$S$3:$S$3832)</f>
        <v>33.120257908541831</v>
      </c>
      <c r="H600" s="24">
        <f>SUMPRODUCT(('1. TipoContratoUC'!$C$3:$C$3832='2. UnidadCompradora'!F600)*'1. TipoContratoUC'!$N$3:$N$3832*'1. TipoContratoUC'!$S$3:$S$3832)</f>
        <v>33.412559909898945</v>
      </c>
      <c r="I600" s="24">
        <f>SUMPRODUCT(('1. TipoContratoUC'!$C$3:$C$3832='2. UnidadCompradora'!F600)*'1. TipoContratoUC'!$P$3:$P$3832*'1. TipoContratoUC'!$S$3:$S$3832)</f>
        <v>32.514125070166841</v>
      </c>
      <c r="J600" s="24" t="e">
        <f>AVERAGEIF('1. TipoContratoUC'!$C$3:$C$3832,'2. UnidadCompradora'!F600,'1. TipoContratoUC'!#REF!)</f>
        <v>#REF!</v>
      </c>
      <c r="K600" s="24">
        <f t="shared" si="113"/>
        <v>30.732695747741584</v>
      </c>
      <c r="L600" s="25">
        <f>SUMIF('1. TipoContratoUC'!$C$3:$C$3832,'2. UnidadCompradora'!F600,'1. TipoContratoUC'!$O$3:$O$3832)</f>
        <v>99537446.049749002</v>
      </c>
      <c r="M600" s="28">
        <f t="shared" si="108"/>
        <v>1</v>
      </c>
      <c r="N600" s="29">
        <f t="shared" si="114"/>
        <v>4.3973669552509804E-5</v>
      </c>
      <c r="O600" s="24">
        <f t="shared" si="115"/>
        <v>4.8996647915713711E-2</v>
      </c>
      <c r="P600" s="20">
        <f t="shared" si="116"/>
        <v>15.390846197828649</v>
      </c>
      <c r="Q600" s="3">
        <f t="shared" si="117"/>
        <v>1167</v>
      </c>
      <c r="R600" s="3">
        <f t="shared" si="118"/>
        <v>0</v>
      </c>
      <c r="S600" s="3" t="str">
        <f t="shared" si="119"/>
        <v/>
      </c>
      <c r="T600" s="18"/>
    </row>
    <row r="601" spans="1:20" x14ac:dyDescent="0.25">
      <c r="A601">
        <f t="shared" si="109"/>
        <v>600</v>
      </c>
      <c r="B601" s="23" t="s">
        <v>1548</v>
      </c>
      <c r="C601" s="23">
        <f t="shared" si="110"/>
        <v>83</v>
      </c>
      <c r="D601" s="23">
        <f t="shared" si="111"/>
        <v>1</v>
      </c>
      <c r="E601" s="34" t="str">
        <f t="shared" si="112"/>
        <v>83_1</v>
      </c>
      <c r="F601" s="23" t="s">
        <v>1549</v>
      </c>
      <c r="G601" s="24">
        <f>AVERAGEIF('1. TipoContratoUC'!$C$3:$C$3832,'2. UnidadCompradora'!F601,'1. TipoContratoUC'!$S$3:$S$3832)</f>
        <v>40.741172308911622</v>
      </c>
      <c r="H601" s="24">
        <f>SUMPRODUCT(('1. TipoContratoUC'!$C$3:$C$3832='2. UnidadCompradora'!F601)*'1. TipoContratoUC'!$N$3:$N$3832*'1. TipoContratoUC'!$S$3:$S$3832)</f>
        <v>45.694936967484487</v>
      </c>
      <c r="I601" s="24">
        <f>SUMPRODUCT(('1. TipoContratoUC'!$C$3:$C$3832='2. UnidadCompradora'!F601)*'1. TipoContratoUC'!$P$3:$P$3832*'1. TipoContratoUC'!$S$3:$S$3832)</f>
        <v>50.089639240536883</v>
      </c>
      <c r="J601" s="24" t="e">
        <f>AVERAGEIF('1. TipoContratoUC'!$C$3:$C$3832,'2. UnidadCompradora'!F601,'1. TipoContratoUC'!#REF!)</f>
        <v>#REF!</v>
      </c>
      <c r="K601" s="24">
        <f t="shared" si="113"/>
        <v>55.034534885014367</v>
      </c>
      <c r="L601" s="25">
        <f>SUMIF('1. TipoContratoUC'!$C$3:$C$3832,'2. UnidadCompradora'!F601,'1. TipoContratoUC'!$O$3:$O$3832)</f>
        <v>11580081122.200186</v>
      </c>
      <c r="M601" s="28">
        <f t="shared" si="108"/>
        <v>1</v>
      </c>
      <c r="N601" s="29">
        <f t="shared" si="114"/>
        <v>5.1158501736560469E-3</v>
      </c>
      <c r="O601" s="24">
        <f t="shared" si="115"/>
        <v>5.7098274610579223</v>
      </c>
      <c r="P601" s="20">
        <f t="shared" si="116"/>
        <v>30.372181173036143</v>
      </c>
      <c r="Q601" s="3">
        <f t="shared" si="117"/>
        <v>130</v>
      </c>
      <c r="R601" s="3">
        <f t="shared" si="118"/>
        <v>1</v>
      </c>
      <c r="S601" s="3">
        <f t="shared" si="119"/>
        <v>130</v>
      </c>
      <c r="T601" s="18"/>
    </row>
    <row r="602" spans="1:20" x14ac:dyDescent="0.25">
      <c r="A602">
        <f t="shared" si="109"/>
        <v>601</v>
      </c>
      <c r="B602" s="23" t="s">
        <v>865</v>
      </c>
      <c r="C602" s="23">
        <f t="shared" si="110"/>
        <v>84</v>
      </c>
      <c r="D602" s="23">
        <f t="shared" si="111"/>
        <v>1</v>
      </c>
      <c r="E602" s="34" t="str">
        <f t="shared" si="112"/>
        <v>84_1</v>
      </c>
      <c r="F602" s="23" t="s">
        <v>866</v>
      </c>
      <c r="G602" s="24">
        <f>AVERAGEIF('1. TipoContratoUC'!$C$3:$C$3832,'2. UnidadCompradora'!F602,'1. TipoContratoUC'!$S$3:$S$3832)</f>
        <v>46.722984046466834</v>
      </c>
      <c r="H602" s="24">
        <f>SUMPRODUCT(('1. TipoContratoUC'!$C$3:$C$3832='2. UnidadCompradora'!F602)*'1. TipoContratoUC'!$N$3:$N$3832*'1. TipoContratoUC'!$S$3:$S$3832)</f>
        <v>50.277951214559536</v>
      </c>
      <c r="I602" s="24">
        <f>SUMPRODUCT(('1. TipoContratoUC'!$C$3:$C$3832='2. UnidadCompradora'!F602)*'1. TipoContratoUC'!$P$3:$P$3832*'1. TipoContratoUC'!$S$3:$S$3832)</f>
        <v>50.782481476476129</v>
      </c>
      <c r="J602" s="24" t="e">
        <f>AVERAGEIF('1. TipoContratoUC'!$C$3:$C$3832,'2. UnidadCompradora'!F602,'1. TipoContratoUC'!#REF!)</f>
        <v>#REF!</v>
      </c>
      <c r="K602" s="24">
        <f t="shared" si="113"/>
        <v>55.992534770655801</v>
      </c>
      <c r="L602" s="25">
        <f>SUMIF('1. TipoContratoUC'!$C$3:$C$3832,'2. UnidadCompradora'!F602,'1. TipoContratoUC'!$O$3:$O$3832)</f>
        <v>172113687.54000002</v>
      </c>
      <c r="M602" s="28">
        <f t="shared" si="108"/>
        <v>0.16259877874752668</v>
      </c>
      <c r="N602" s="29">
        <f t="shared" si="114"/>
        <v>7.6036413648438895E-5</v>
      </c>
      <c r="O602" s="24">
        <f t="shared" si="115"/>
        <v>8.4782568488756052E-2</v>
      </c>
      <c r="P602" s="20">
        <f t="shared" si="116"/>
        <v>28.038658669572278</v>
      </c>
      <c r="Q602" s="3">
        <f t="shared" si="117"/>
        <v>225</v>
      </c>
      <c r="R602" s="3">
        <f t="shared" si="118"/>
        <v>1</v>
      </c>
      <c r="S602" s="3">
        <f t="shared" si="119"/>
        <v>225</v>
      </c>
      <c r="T602" s="18"/>
    </row>
    <row r="603" spans="1:20" x14ac:dyDescent="0.25">
      <c r="A603">
        <f t="shared" si="109"/>
        <v>602</v>
      </c>
      <c r="B603" s="23" t="s">
        <v>865</v>
      </c>
      <c r="C603" s="23">
        <f t="shared" si="110"/>
        <v>84</v>
      </c>
      <c r="D603" s="23">
        <f t="shared" si="111"/>
        <v>2</v>
      </c>
      <c r="E603" s="34" t="str">
        <f t="shared" si="112"/>
        <v>84_2</v>
      </c>
      <c r="F603" s="23" t="s">
        <v>2235</v>
      </c>
      <c r="G603" s="24">
        <f>AVERAGEIF('1. TipoContratoUC'!$C$3:$C$3832,'2. UnidadCompradora'!F603,'1. TipoContratoUC'!$S$3:$S$3832)</f>
        <v>39.29970112638572</v>
      </c>
      <c r="H603" s="24">
        <f>SUMPRODUCT(('1. TipoContratoUC'!$C$3:$C$3832='2. UnidadCompradora'!F603)*'1. TipoContratoUC'!$N$3:$N$3832*'1. TipoContratoUC'!$S$3:$S$3832)</f>
        <v>35.094650965635864</v>
      </c>
      <c r="I603" s="24">
        <f>SUMPRODUCT(('1. TipoContratoUC'!$C$3:$C$3832='2. UnidadCompradora'!F603)*'1. TipoContratoUC'!$P$3:$P$3832*'1. TipoContratoUC'!$S$3:$S$3832)</f>
        <v>34.927260365686216</v>
      </c>
      <c r="J603" s="24" t="e">
        <f>AVERAGEIF('1. TipoContratoUC'!$C$3:$C$3832,'2. UnidadCompradora'!F603,'1. TipoContratoUC'!#REF!)</f>
        <v>#REF!</v>
      </c>
      <c r="K603" s="24">
        <f t="shared" si="113"/>
        <v>34.069362043800929</v>
      </c>
      <c r="L603" s="25">
        <f>SUMIF('1. TipoContratoUC'!$C$3:$C$3832,'2. UnidadCompradora'!F603,'1. TipoContratoUC'!$O$3:$O$3832)</f>
        <v>886404026.22000003</v>
      </c>
      <c r="M603" s="28">
        <f t="shared" si="108"/>
        <v>0.8374012212524734</v>
      </c>
      <c r="N603" s="29">
        <f t="shared" si="114"/>
        <v>3.9159571885671066E-4</v>
      </c>
      <c r="O603" s="24">
        <f t="shared" si="115"/>
        <v>0.43698511854127714</v>
      </c>
      <c r="P603" s="20">
        <f t="shared" si="116"/>
        <v>17.253173581171104</v>
      </c>
      <c r="Q603" s="3">
        <f t="shared" si="117"/>
        <v>1037</v>
      </c>
      <c r="R603" s="3">
        <f t="shared" si="118"/>
        <v>0</v>
      </c>
      <c r="S603" s="3" t="str">
        <f t="shared" si="119"/>
        <v/>
      </c>
      <c r="T603" s="18"/>
    </row>
    <row r="604" spans="1:20" x14ac:dyDescent="0.25">
      <c r="A604">
        <f t="shared" si="109"/>
        <v>603</v>
      </c>
      <c r="B604" s="23" t="s">
        <v>41</v>
      </c>
      <c r="C604" s="23">
        <f t="shared" si="110"/>
        <v>85</v>
      </c>
      <c r="D604" s="23">
        <f t="shared" si="111"/>
        <v>1</v>
      </c>
      <c r="E604" s="34" t="str">
        <f t="shared" si="112"/>
        <v>85_1</v>
      </c>
      <c r="F604" s="23" t="s">
        <v>167</v>
      </c>
      <c r="G604" s="24">
        <f>AVERAGEIF('1. TipoContratoUC'!$C$3:$C$3832,'2. UnidadCompradora'!F604,'1. TipoContratoUC'!$S$3:$S$3832)</f>
        <v>33.239046033389876</v>
      </c>
      <c r="H604" s="24">
        <f>SUMPRODUCT(('1. TipoContratoUC'!$C$3:$C$3832='2. UnidadCompradora'!F604)*'1. TipoContratoUC'!$N$3:$N$3832*'1. TipoContratoUC'!$S$3:$S$3832)</f>
        <v>31.117434303652701</v>
      </c>
      <c r="I604" s="24">
        <f>SUMPRODUCT(('1. TipoContratoUC'!$C$3:$C$3832='2. UnidadCompradora'!F604)*'1. TipoContratoUC'!$P$3:$P$3832*'1. TipoContratoUC'!$S$3:$S$3832)</f>
        <v>25.125895892214984</v>
      </c>
      <c r="J604" s="24" t="e">
        <f>AVERAGEIF('1. TipoContratoUC'!$C$3:$C$3832,'2. UnidadCompradora'!F604,'1. TipoContratoUC'!#REF!)</f>
        <v>#REF!</v>
      </c>
      <c r="K604" s="24">
        <f t="shared" si="113"/>
        <v>20.516917406839099</v>
      </c>
      <c r="L604" s="25">
        <f>SUMIF('1. TipoContratoUC'!$C$3:$C$3832,'2. UnidadCompradora'!F604,'1. TipoContratoUC'!$O$3:$O$3832)</f>
        <v>46432120.519999906</v>
      </c>
      <c r="M604" s="28">
        <f t="shared" si="108"/>
        <v>6.156485437045137E-4</v>
      </c>
      <c r="N604" s="29">
        <f t="shared" si="114"/>
        <v>2.0512789963972901E-5</v>
      </c>
      <c r="O604" s="24">
        <f t="shared" si="115"/>
        <v>2.2811453940514023E-2</v>
      </c>
      <c r="P604" s="20">
        <f t="shared" si="116"/>
        <v>10.269864430389806</v>
      </c>
      <c r="Q604" s="3">
        <f t="shared" si="117"/>
        <v>1424</v>
      </c>
      <c r="R604" s="3">
        <f t="shared" si="118"/>
        <v>0</v>
      </c>
      <c r="S604" s="3" t="str">
        <f t="shared" si="119"/>
        <v/>
      </c>
      <c r="T604" s="18"/>
    </row>
    <row r="605" spans="1:20" x14ac:dyDescent="0.25">
      <c r="A605">
        <f t="shared" si="109"/>
        <v>604</v>
      </c>
      <c r="B605" s="23" t="s">
        <v>41</v>
      </c>
      <c r="C605" s="23">
        <f t="shared" si="110"/>
        <v>85</v>
      </c>
      <c r="D605" s="23">
        <f t="shared" si="111"/>
        <v>2</v>
      </c>
      <c r="E605" s="34" t="str">
        <f t="shared" si="112"/>
        <v>85_2</v>
      </c>
      <c r="F605" s="23" t="s">
        <v>1631</v>
      </c>
      <c r="G605" s="24">
        <f>AVERAGEIF('1. TipoContratoUC'!$C$3:$C$3832,'2. UnidadCompradora'!F605,'1. TipoContratoUC'!$S$3:$S$3832)</f>
        <v>39.299215919457389</v>
      </c>
      <c r="H605" s="24">
        <f>SUMPRODUCT(('1. TipoContratoUC'!$C$3:$C$3832='2. UnidadCompradora'!F605)*'1. TipoContratoUC'!$N$3:$N$3832*'1. TipoContratoUC'!$S$3:$S$3832)</f>
        <v>40.10681672410098</v>
      </c>
      <c r="I605" s="24">
        <f>SUMPRODUCT(('1. TipoContratoUC'!$C$3:$C$3832='2. UnidadCompradora'!F605)*'1. TipoContratoUC'!$P$3:$P$3832*'1. TipoContratoUC'!$S$3:$S$3832)</f>
        <v>40.043406971129983</v>
      </c>
      <c r="J605" s="24" t="e">
        <f>AVERAGEIF('1. TipoContratoUC'!$C$3:$C$3832,'2. UnidadCompradora'!F605,'1. TipoContratoUC'!#REF!)</f>
        <v>#REF!</v>
      </c>
      <c r="K605" s="24">
        <f t="shared" si="113"/>
        <v>41.143509098787533</v>
      </c>
      <c r="L605" s="25">
        <f>SUMIF('1. TipoContratoUC'!$C$3:$C$3832,'2. UnidadCompradora'!F605,'1. TipoContratoUC'!$O$3:$O$3832)</f>
        <v>83950829.591000006</v>
      </c>
      <c r="M605" s="28">
        <f t="shared" si="108"/>
        <v>1.1131131940920679E-3</v>
      </c>
      <c r="N605" s="29">
        <f t="shared" si="114"/>
        <v>3.7087811528222395E-5</v>
      </c>
      <c r="O605" s="24">
        <f t="shared" si="115"/>
        <v>4.1311193183669048E-2</v>
      </c>
      <c r="P605" s="20">
        <f t="shared" si="116"/>
        <v>20.5924101459856</v>
      </c>
      <c r="Q605" s="3">
        <f t="shared" si="117"/>
        <v>740</v>
      </c>
      <c r="R605" s="3">
        <f t="shared" si="118"/>
        <v>0</v>
      </c>
      <c r="S605" s="3" t="str">
        <f t="shared" si="119"/>
        <v/>
      </c>
      <c r="T605" s="18"/>
    </row>
    <row r="606" spans="1:20" x14ac:dyDescent="0.25">
      <c r="A606">
        <f t="shared" si="109"/>
        <v>605</v>
      </c>
      <c r="B606" s="23" t="s">
        <v>41</v>
      </c>
      <c r="C606" s="23">
        <f t="shared" si="110"/>
        <v>85</v>
      </c>
      <c r="D606" s="23">
        <f t="shared" si="111"/>
        <v>3</v>
      </c>
      <c r="E606" s="34" t="str">
        <f t="shared" si="112"/>
        <v>85_3</v>
      </c>
      <c r="F606" s="23" t="s">
        <v>1873</v>
      </c>
      <c r="G606" s="24">
        <f>AVERAGEIF('1. TipoContratoUC'!$C$3:$C$3832,'2. UnidadCompradora'!F606,'1. TipoContratoUC'!$S$3:$S$3832)</f>
        <v>50.416240314150173</v>
      </c>
      <c r="H606" s="24">
        <f>SUMPRODUCT(('1. TipoContratoUC'!$C$3:$C$3832='2. UnidadCompradora'!F606)*'1. TipoContratoUC'!$N$3:$N$3832*'1. TipoContratoUC'!$S$3:$S$3832)</f>
        <v>49.178344597030645</v>
      </c>
      <c r="I606" s="24">
        <f>SUMPRODUCT(('1. TipoContratoUC'!$C$3:$C$3832='2. UnidadCompradora'!F606)*'1. TipoContratoUC'!$P$3:$P$3832*'1. TipoContratoUC'!$S$3:$S$3832)</f>
        <v>47.199151494385418</v>
      </c>
      <c r="J606" s="24" t="e">
        <f>AVERAGEIF('1. TipoContratoUC'!$C$3:$C$3832,'2. UnidadCompradora'!F606,'1. TipoContratoUC'!#REF!)</f>
        <v>#REF!</v>
      </c>
      <c r="K606" s="24">
        <f t="shared" si="113"/>
        <v>51.037828583604792</v>
      </c>
      <c r="L606" s="25">
        <f>SUMIF('1. TipoContratoUC'!$C$3:$C$3832,'2. UnidadCompradora'!F606,'1. TipoContratoUC'!$O$3:$O$3832)</f>
        <v>26481032613.512901</v>
      </c>
      <c r="M606" s="28">
        <f t="shared" si="108"/>
        <v>0.35111489593241141</v>
      </c>
      <c r="N606" s="29">
        <f t="shared" si="114"/>
        <v>1.1698795014027666E-2</v>
      </c>
      <c r="O606" s="24">
        <f t="shared" si="115"/>
        <v>13.057194251917478</v>
      </c>
      <c r="P606" s="20">
        <f t="shared" si="116"/>
        <v>32.047511417761136</v>
      </c>
      <c r="Q606" s="3">
        <f t="shared" si="117"/>
        <v>85</v>
      </c>
      <c r="R606" s="3">
        <f t="shared" si="118"/>
        <v>1</v>
      </c>
      <c r="S606" s="3">
        <f t="shared" si="119"/>
        <v>85</v>
      </c>
      <c r="T606" s="18"/>
    </row>
    <row r="607" spans="1:20" x14ac:dyDescent="0.25">
      <c r="A607">
        <f t="shared" si="109"/>
        <v>606</v>
      </c>
      <c r="B607" s="23" t="s">
        <v>41</v>
      </c>
      <c r="C607" s="23">
        <f t="shared" si="110"/>
        <v>85</v>
      </c>
      <c r="D607" s="23">
        <f t="shared" si="111"/>
        <v>4</v>
      </c>
      <c r="E607" s="34" t="str">
        <f t="shared" si="112"/>
        <v>85_4</v>
      </c>
      <c r="F607" s="23" t="s">
        <v>2957</v>
      </c>
      <c r="G607" s="24">
        <f>AVERAGEIF('1. TipoContratoUC'!$C$3:$C$3832,'2. UnidadCompradora'!F607,'1. TipoContratoUC'!$S$3:$S$3832)</f>
        <v>41.213989710948965</v>
      </c>
      <c r="H607" s="24">
        <f>SUMPRODUCT(('1. TipoContratoUC'!$C$3:$C$3832='2. UnidadCompradora'!F607)*'1. TipoContratoUC'!$N$3:$N$3832*'1. TipoContratoUC'!$S$3:$S$3832)</f>
        <v>41.213989710948965</v>
      </c>
      <c r="I607" s="24">
        <f>SUMPRODUCT(('1. TipoContratoUC'!$C$3:$C$3832='2. UnidadCompradora'!F607)*'1. TipoContratoUC'!$P$3:$P$3832*'1. TipoContratoUC'!$S$3:$S$3832)</f>
        <v>41.213989710948965</v>
      </c>
      <c r="J607" s="24" t="e">
        <f>AVERAGEIF('1. TipoContratoUC'!$C$3:$C$3832,'2. UnidadCompradora'!F607,'1. TipoContratoUC'!#REF!)</f>
        <v>#REF!</v>
      </c>
      <c r="K607" s="24">
        <f t="shared" si="113"/>
        <v>42.762085554883896</v>
      </c>
      <c r="L607" s="25">
        <f>SUMIF('1. TipoContratoUC'!$C$3:$C$3832,'2. UnidadCompradora'!F607,'1. TipoContratoUC'!$O$3:$O$3832)</f>
        <v>93229226.170000002</v>
      </c>
      <c r="M607" s="28">
        <f t="shared" si="108"/>
        <v>1.2361364650045786E-3</v>
      </c>
      <c r="N607" s="29">
        <f t="shared" si="114"/>
        <v>4.1186823119680768E-5</v>
      </c>
      <c r="O607" s="24">
        <f t="shared" si="115"/>
        <v>4.5886188474185477E-2</v>
      </c>
      <c r="P607" s="20">
        <f t="shared" si="116"/>
        <v>21.403985871679041</v>
      </c>
      <c r="Q607" s="3">
        <f t="shared" si="117"/>
        <v>664</v>
      </c>
      <c r="R607" s="3">
        <f t="shared" si="118"/>
        <v>0</v>
      </c>
      <c r="S607" s="3" t="str">
        <f t="shared" si="119"/>
        <v/>
      </c>
      <c r="T607" s="18"/>
    </row>
    <row r="608" spans="1:20" x14ac:dyDescent="0.25">
      <c r="A608">
        <f t="shared" si="109"/>
        <v>607</v>
      </c>
      <c r="B608" s="23" t="s">
        <v>41</v>
      </c>
      <c r="C608" s="23">
        <f t="shared" si="110"/>
        <v>85</v>
      </c>
      <c r="D608" s="23">
        <f t="shared" si="111"/>
        <v>5</v>
      </c>
      <c r="E608" s="34" t="str">
        <f t="shared" si="112"/>
        <v>85_5</v>
      </c>
      <c r="F608" s="23" t="s">
        <v>2942</v>
      </c>
      <c r="G608" s="24">
        <f>AVERAGEIF('1. TipoContratoUC'!$C$3:$C$3832,'2. UnidadCompradora'!F608,'1. TipoContratoUC'!$S$3:$S$3832)</f>
        <v>50.095509959390732</v>
      </c>
      <c r="H608" s="24">
        <f>SUMPRODUCT(('1. TipoContratoUC'!$C$3:$C$3832='2. UnidadCompradora'!F608)*'1. TipoContratoUC'!$N$3:$N$3832*'1. TipoContratoUC'!$S$3:$S$3832)</f>
        <v>50.095509959390732</v>
      </c>
      <c r="I608" s="24">
        <f>SUMPRODUCT(('1. TipoContratoUC'!$C$3:$C$3832='2. UnidadCompradora'!F608)*'1. TipoContratoUC'!$P$3:$P$3832*'1. TipoContratoUC'!$S$3:$S$3832)</f>
        <v>50.095509959390732</v>
      </c>
      <c r="J608" s="24" t="e">
        <f>AVERAGEIF('1. TipoContratoUC'!$C$3:$C$3832,'2. UnidadCompradora'!F608,'1. TipoContratoUC'!#REF!)</f>
        <v>#REF!</v>
      </c>
      <c r="K608" s="24">
        <f t="shared" si="113"/>
        <v>55.042652386660308</v>
      </c>
      <c r="L608" s="25">
        <f>SUMIF('1. TipoContratoUC'!$C$3:$C$3832,'2. UnidadCompradora'!F608,'1. TipoContratoUC'!$O$3:$O$3832)</f>
        <v>7707148.9565284904</v>
      </c>
      <c r="M608" s="28">
        <f t="shared" si="108"/>
        <v>1.0218992753425377E-4</v>
      </c>
      <c r="N608" s="29">
        <f t="shared" si="114"/>
        <v>3.4048655541851648E-6</v>
      </c>
      <c r="O608" s="24">
        <f t="shared" si="115"/>
        <v>3.7169303318498378E-3</v>
      </c>
      <c r="P608" s="20">
        <f t="shared" si="116"/>
        <v>27.523184658496078</v>
      </c>
      <c r="Q608" s="3">
        <f t="shared" si="117"/>
        <v>256</v>
      </c>
      <c r="R608" s="3">
        <f t="shared" si="118"/>
        <v>1</v>
      </c>
      <c r="S608" s="3">
        <f t="shared" si="119"/>
        <v>256</v>
      </c>
      <c r="T608" s="18"/>
    </row>
    <row r="609" spans="1:20" x14ac:dyDescent="0.25">
      <c r="A609">
        <f t="shared" si="109"/>
        <v>608</v>
      </c>
      <c r="B609" s="23" t="s">
        <v>41</v>
      </c>
      <c r="C609" s="23">
        <f t="shared" si="110"/>
        <v>85</v>
      </c>
      <c r="D609" s="23">
        <f t="shared" si="111"/>
        <v>6</v>
      </c>
      <c r="E609" s="34" t="str">
        <f t="shared" si="112"/>
        <v>85_6</v>
      </c>
      <c r="F609" s="23" t="s">
        <v>1610</v>
      </c>
      <c r="G609" s="24">
        <f>AVERAGEIF('1. TipoContratoUC'!$C$3:$C$3832,'2. UnidadCompradora'!F609,'1. TipoContratoUC'!$S$3:$S$3832)</f>
        <v>39.101400624257437</v>
      </c>
      <c r="H609" s="24">
        <f>SUMPRODUCT(('1. TipoContratoUC'!$C$3:$C$3832='2. UnidadCompradora'!F609)*'1. TipoContratoUC'!$N$3:$N$3832*'1. TipoContratoUC'!$S$3:$S$3832)</f>
        <v>37.956943456745208</v>
      </c>
      <c r="I609" s="24">
        <f>SUMPRODUCT(('1. TipoContratoUC'!$C$3:$C$3832='2. UnidadCompradora'!F609)*'1. TipoContratoUC'!$P$3:$P$3832*'1. TipoContratoUC'!$S$3:$S$3832)</f>
        <v>37.5787442327969</v>
      </c>
      <c r="J609" s="24" t="e">
        <f>AVERAGEIF('1. TipoContratoUC'!$C$3:$C$3832,'2. UnidadCompradora'!F609,'1. TipoContratoUC'!#REF!)</f>
        <v>#REF!</v>
      </c>
      <c r="K609" s="24">
        <f t="shared" si="113"/>
        <v>37.735595292454796</v>
      </c>
      <c r="L609" s="25">
        <f>SUMIF('1. TipoContratoUC'!$C$3:$C$3832,'2. UnidadCompradora'!F609,'1. TipoContratoUC'!$O$3:$O$3832)</f>
        <v>513780058.01821399</v>
      </c>
      <c r="M609" s="28">
        <f t="shared" si="108"/>
        <v>6.8122657539857424E-3</v>
      </c>
      <c r="N609" s="29">
        <f t="shared" si="114"/>
        <v>2.2697783990429426E-4</v>
      </c>
      <c r="O609" s="24">
        <f t="shared" si="115"/>
        <v>0.25325155152441547</v>
      </c>
      <c r="P609" s="20">
        <f t="shared" si="116"/>
        <v>18.994423421989605</v>
      </c>
      <c r="Q609" s="3">
        <f t="shared" si="117"/>
        <v>879</v>
      </c>
      <c r="R609" s="3">
        <f t="shared" si="118"/>
        <v>0</v>
      </c>
      <c r="S609" s="3" t="str">
        <f t="shared" si="119"/>
        <v/>
      </c>
      <c r="T609" s="18"/>
    </row>
    <row r="610" spans="1:20" x14ac:dyDescent="0.25">
      <c r="A610">
        <f t="shared" si="109"/>
        <v>609</v>
      </c>
      <c r="B610" s="23" t="s">
        <v>41</v>
      </c>
      <c r="C610" s="23">
        <f t="shared" si="110"/>
        <v>85</v>
      </c>
      <c r="D610" s="23">
        <f t="shared" si="111"/>
        <v>7</v>
      </c>
      <c r="E610" s="34" t="str">
        <f t="shared" si="112"/>
        <v>85_7</v>
      </c>
      <c r="F610" s="23" t="s">
        <v>1995</v>
      </c>
      <c r="G610" s="24">
        <f>AVERAGEIF('1. TipoContratoUC'!$C$3:$C$3832,'2. UnidadCompradora'!F610,'1. TipoContratoUC'!$S$3:$S$3832)</f>
        <v>38.302158828431722</v>
      </c>
      <c r="H610" s="24">
        <f>SUMPRODUCT(('1. TipoContratoUC'!$C$3:$C$3832='2. UnidadCompradora'!F610)*'1. TipoContratoUC'!$N$3:$N$3832*'1. TipoContratoUC'!$S$3:$S$3832)</f>
        <v>37.900744528506756</v>
      </c>
      <c r="I610" s="24">
        <f>SUMPRODUCT(('1. TipoContratoUC'!$C$3:$C$3832='2. UnidadCompradora'!F610)*'1. TipoContratoUC'!$P$3:$P$3832*'1. TipoContratoUC'!$S$3:$S$3832)</f>
        <v>37.807364812694608</v>
      </c>
      <c r="J610" s="24" t="e">
        <f>AVERAGEIF('1. TipoContratoUC'!$C$3:$C$3832,'2. UnidadCompradora'!F610,'1. TipoContratoUC'!#REF!)</f>
        <v>#REF!</v>
      </c>
      <c r="K610" s="24">
        <f t="shared" si="113"/>
        <v>38.051711253688552</v>
      </c>
      <c r="L610" s="25">
        <f>SUMIF('1. TipoContratoUC'!$C$3:$C$3832,'2. UnidadCompradora'!F610,'1. TipoContratoUC'!$O$3:$O$3832)</f>
        <v>9688314.8854999896</v>
      </c>
      <c r="M610" s="28">
        <f t="shared" si="108"/>
        <v>1.2845842238972641E-4</v>
      </c>
      <c r="N610" s="29">
        <f t="shared" si="114"/>
        <v>4.2801053694175299E-6</v>
      </c>
      <c r="O610" s="24">
        <f t="shared" si="115"/>
        <v>4.6938043765840948E-3</v>
      </c>
      <c r="P610" s="20">
        <f t="shared" si="116"/>
        <v>19.028202529032569</v>
      </c>
      <c r="Q610" s="3">
        <f t="shared" si="117"/>
        <v>873</v>
      </c>
      <c r="R610" s="3">
        <f t="shared" si="118"/>
        <v>0</v>
      </c>
      <c r="S610" s="3" t="str">
        <f t="shared" si="119"/>
        <v/>
      </c>
      <c r="T610" s="18"/>
    </row>
    <row r="611" spans="1:20" x14ac:dyDescent="0.25">
      <c r="A611">
        <f t="shared" si="109"/>
        <v>610</v>
      </c>
      <c r="B611" s="23" t="s">
        <v>41</v>
      </c>
      <c r="C611" s="23">
        <f t="shared" si="110"/>
        <v>85</v>
      </c>
      <c r="D611" s="23">
        <f t="shared" si="111"/>
        <v>8</v>
      </c>
      <c r="E611" s="34" t="str">
        <f t="shared" si="112"/>
        <v>85_8</v>
      </c>
      <c r="F611" s="23" t="s">
        <v>198</v>
      </c>
      <c r="G611" s="24">
        <f>AVERAGEIF('1. TipoContratoUC'!$C$3:$C$3832,'2. UnidadCompradora'!F611,'1. TipoContratoUC'!$S$3:$S$3832)</f>
        <v>38.917115103369177</v>
      </c>
      <c r="H611" s="24">
        <f>SUMPRODUCT(('1. TipoContratoUC'!$C$3:$C$3832='2. UnidadCompradora'!F611)*'1. TipoContratoUC'!$N$3:$N$3832*'1. TipoContratoUC'!$S$3:$S$3832)</f>
        <v>34.553541081601779</v>
      </c>
      <c r="I611" s="24">
        <f>SUMPRODUCT(('1. TipoContratoUC'!$C$3:$C$3832='2. UnidadCompradora'!F611)*'1. TipoContratoUC'!$P$3:$P$3832*'1. TipoContratoUC'!$S$3:$S$3832)</f>
        <v>32.9852312975232</v>
      </c>
      <c r="J611" s="24" t="e">
        <f>AVERAGEIF('1. TipoContratoUC'!$C$3:$C$3832,'2. UnidadCompradora'!F611,'1. TipoContratoUC'!#REF!)</f>
        <v>#REF!</v>
      </c>
      <c r="K611" s="24">
        <f t="shared" si="113"/>
        <v>31.384099037727985</v>
      </c>
      <c r="L611" s="25">
        <f>SUMIF('1. TipoContratoUC'!$C$3:$C$3832,'2. UnidadCompradora'!F611,'1. TipoContratoUC'!$O$3:$O$3832)</f>
        <v>230589186.59999999</v>
      </c>
      <c r="M611" s="28">
        <f t="shared" si="108"/>
        <v>3.0574071426083265E-3</v>
      </c>
      <c r="N611" s="29">
        <f t="shared" si="114"/>
        <v>1.0186972939673883E-4</v>
      </c>
      <c r="O611" s="24">
        <f t="shared" si="115"/>
        <v>0.11361568965708307</v>
      </c>
      <c r="P611" s="20">
        <f t="shared" si="116"/>
        <v>15.748857363692535</v>
      </c>
      <c r="Q611" s="3">
        <f t="shared" si="117"/>
        <v>1136</v>
      </c>
      <c r="R611" s="3">
        <f t="shared" si="118"/>
        <v>0</v>
      </c>
      <c r="S611" s="3" t="str">
        <f t="shared" si="119"/>
        <v/>
      </c>
      <c r="T611" s="18"/>
    </row>
    <row r="612" spans="1:20" x14ac:dyDescent="0.25">
      <c r="A612">
        <f t="shared" si="109"/>
        <v>611</v>
      </c>
      <c r="B612" s="23" t="s">
        <v>41</v>
      </c>
      <c r="C612" s="23">
        <f t="shared" si="110"/>
        <v>85</v>
      </c>
      <c r="D612" s="23">
        <f t="shared" si="111"/>
        <v>9</v>
      </c>
      <c r="E612" s="34" t="str">
        <f t="shared" si="112"/>
        <v>85_9</v>
      </c>
      <c r="F612" s="23" t="s">
        <v>1830</v>
      </c>
      <c r="G612" s="24">
        <f>AVERAGEIF('1. TipoContratoUC'!$C$3:$C$3832,'2. UnidadCompradora'!F612,'1. TipoContratoUC'!$S$3:$S$3832)</f>
        <v>33.015215872811467</v>
      </c>
      <c r="H612" s="24">
        <f>SUMPRODUCT(('1. TipoContratoUC'!$C$3:$C$3832='2. UnidadCompradora'!F612)*'1. TipoContratoUC'!$N$3:$N$3832*'1. TipoContratoUC'!$S$3:$S$3832)</f>
        <v>31.125451088292206</v>
      </c>
      <c r="I612" s="24">
        <f>SUMPRODUCT(('1. TipoContratoUC'!$C$3:$C$3832='2. UnidadCompradora'!F612)*'1. TipoContratoUC'!$P$3:$P$3832*'1. TipoContratoUC'!$S$3:$S$3832)</f>
        <v>29.931557268809307</v>
      </c>
      <c r="J612" s="24" t="e">
        <f>AVERAGEIF('1. TipoContratoUC'!$C$3:$C$3832,'2. UnidadCompradora'!F612,'1. TipoContratoUC'!#REF!)</f>
        <v>#REF!</v>
      </c>
      <c r="K612" s="24">
        <f t="shared" si="113"/>
        <v>27.161753432125131</v>
      </c>
      <c r="L612" s="25">
        <f>SUMIF('1. TipoContratoUC'!$C$3:$C$3832,'2. UnidadCompradora'!F612,'1. TipoContratoUC'!$O$3:$O$3832)</f>
        <v>127246058.83</v>
      </c>
      <c r="M612" s="28">
        <f t="shared" si="108"/>
        <v>1.6871693546084148E-3</v>
      </c>
      <c r="N612" s="29">
        <f t="shared" si="114"/>
        <v>5.6214785137776314E-5</v>
      </c>
      <c r="O612" s="24">
        <f t="shared" si="115"/>
        <v>6.265922117360892E-2</v>
      </c>
      <c r="P612" s="20">
        <f t="shared" si="116"/>
        <v>13.612206326649369</v>
      </c>
      <c r="Q612" s="3">
        <f t="shared" si="117"/>
        <v>1267</v>
      </c>
      <c r="R612" s="3">
        <f t="shared" si="118"/>
        <v>0</v>
      </c>
      <c r="S612" s="3" t="str">
        <f t="shared" si="119"/>
        <v/>
      </c>
      <c r="T612" s="18"/>
    </row>
    <row r="613" spans="1:20" x14ac:dyDescent="0.25">
      <c r="A613">
        <f t="shared" si="109"/>
        <v>612</v>
      </c>
      <c r="B613" s="23" t="s">
        <v>41</v>
      </c>
      <c r="C613" s="23">
        <f t="shared" si="110"/>
        <v>85</v>
      </c>
      <c r="D613" s="23">
        <f t="shared" si="111"/>
        <v>10</v>
      </c>
      <c r="E613" s="34" t="str">
        <f t="shared" si="112"/>
        <v>85_10</v>
      </c>
      <c r="F613" s="23" t="s">
        <v>2193</v>
      </c>
      <c r="G613" s="24">
        <f>AVERAGEIF('1. TipoContratoUC'!$C$3:$C$3832,'2. UnidadCompradora'!F613,'1. TipoContratoUC'!$S$3:$S$3832)</f>
        <v>33.060661274383733</v>
      </c>
      <c r="H613" s="24">
        <f>SUMPRODUCT(('1. TipoContratoUC'!$C$3:$C$3832='2. UnidadCompradora'!F613)*'1. TipoContratoUC'!$N$3:$N$3832*'1. TipoContratoUC'!$S$3:$S$3832)</f>
        <v>34.615199440373203</v>
      </c>
      <c r="I613" s="24">
        <f>SUMPRODUCT(('1. TipoContratoUC'!$C$3:$C$3832='2. UnidadCompradora'!F613)*'1. TipoContratoUC'!$P$3:$P$3832*'1. TipoContratoUC'!$S$3:$S$3832)</f>
        <v>35.268910258902039</v>
      </c>
      <c r="J613" s="24" t="e">
        <f>AVERAGEIF('1. TipoContratoUC'!$C$3:$C$3832,'2. UnidadCompradora'!F613,'1. TipoContratoUC'!#REF!)</f>
        <v>#REF!</v>
      </c>
      <c r="K613" s="24">
        <f t="shared" si="113"/>
        <v>34.541764766458947</v>
      </c>
      <c r="L613" s="25">
        <f>SUMIF('1. TipoContratoUC'!$C$3:$C$3832,'2. UnidadCompradora'!F613,'1. TipoContratoUC'!$O$3:$O$3832)</f>
        <v>39822613.799999997</v>
      </c>
      <c r="M613" s="28">
        <f t="shared" si="108"/>
        <v>5.280123741476996E-4</v>
      </c>
      <c r="N613" s="29">
        <f t="shared" si="114"/>
        <v>1.7592840980500848E-5</v>
      </c>
      <c r="O613" s="24">
        <f t="shared" si="115"/>
        <v>1.9552435869969843E-2</v>
      </c>
      <c r="P613" s="20">
        <f t="shared" si="116"/>
        <v>17.280658601164458</v>
      </c>
      <c r="Q613" s="3">
        <f t="shared" si="117"/>
        <v>1035</v>
      </c>
      <c r="R613" s="3">
        <f t="shared" si="118"/>
        <v>0</v>
      </c>
      <c r="S613" s="3" t="str">
        <f t="shared" si="119"/>
        <v/>
      </c>
      <c r="T613" s="18"/>
    </row>
    <row r="614" spans="1:20" x14ac:dyDescent="0.25">
      <c r="A614">
        <f t="shared" si="109"/>
        <v>613</v>
      </c>
      <c r="B614" s="23" t="s">
        <v>41</v>
      </c>
      <c r="C614" s="23">
        <f t="shared" si="110"/>
        <v>85</v>
      </c>
      <c r="D614" s="23">
        <f t="shared" si="111"/>
        <v>11</v>
      </c>
      <c r="E614" s="34" t="str">
        <f t="shared" si="112"/>
        <v>85_11</v>
      </c>
      <c r="F614" s="23" t="s">
        <v>422</v>
      </c>
      <c r="G614" s="24">
        <f>AVERAGEIF('1. TipoContratoUC'!$C$3:$C$3832,'2. UnidadCompradora'!F614,'1. TipoContratoUC'!$S$3:$S$3832)</f>
        <v>33.544346014819091</v>
      </c>
      <c r="H614" s="24">
        <f>SUMPRODUCT(('1. TipoContratoUC'!$C$3:$C$3832='2. UnidadCompradora'!F614)*'1. TipoContratoUC'!$N$3:$N$3832*'1. TipoContratoUC'!$S$3:$S$3832)</f>
        <v>29.501421757883243</v>
      </c>
      <c r="I614" s="24">
        <f>SUMPRODUCT(('1. TipoContratoUC'!$C$3:$C$3832='2. UnidadCompradora'!F614)*'1. TipoContratoUC'!$P$3:$P$3832*'1. TipoContratoUC'!$S$3:$S$3832)</f>
        <v>27.85673054230573</v>
      </c>
      <c r="J614" s="24" t="e">
        <f>AVERAGEIF('1. TipoContratoUC'!$C$3:$C$3832,'2. UnidadCompradora'!F614,'1. TipoContratoUC'!#REF!)</f>
        <v>#REF!</v>
      </c>
      <c r="K614" s="24">
        <f t="shared" si="113"/>
        <v>24.292869776350837</v>
      </c>
      <c r="L614" s="25">
        <f>SUMIF('1. TipoContratoUC'!$C$3:$C$3832,'2. UnidadCompradora'!F614,'1. TipoContratoUC'!$O$3:$O$3832)</f>
        <v>242544686.12995002</v>
      </c>
      <c r="M614" s="28">
        <f t="shared" si="108"/>
        <v>3.2159264131573287E-3</v>
      </c>
      <c r="N614" s="29">
        <f t="shared" si="114"/>
        <v>1.0715143197731789E-4</v>
      </c>
      <c r="O614" s="24">
        <f t="shared" si="115"/>
        <v>0.1195107118820533</v>
      </c>
      <c r="P614" s="20">
        <f t="shared" si="116"/>
        <v>12.206190244116446</v>
      </c>
      <c r="Q614" s="3">
        <f t="shared" si="117"/>
        <v>1345</v>
      </c>
      <c r="R614" s="3">
        <f t="shared" si="118"/>
        <v>0</v>
      </c>
      <c r="S614" s="3" t="str">
        <f t="shared" si="119"/>
        <v/>
      </c>
      <c r="T614" s="18"/>
    </row>
    <row r="615" spans="1:20" x14ac:dyDescent="0.25">
      <c r="A615">
        <f t="shared" si="109"/>
        <v>614</v>
      </c>
      <c r="B615" s="23" t="s">
        <v>41</v>
      </c>
      <c r="C615" s="23">
        <f t="shared" si="110"/>
        <v>85</v>
      </c>
      <c r="D615" s="23">
        <f t="shared" si="111"/>
        <v>12</v>
      </c>
      <c r="E615" s="34" t="str">
        <f t="shared" si="112"/>
        <v>85_12</v>
      </c>
      <c r="F615" s="23" t="s">
        <v>2591</v>
      </c>
      <c r="G615" s="24">
        <f>AVERAGEIF('1. TipoContratoUC'!$C$3:$C$3832,'2. UnidadCompradora'!F615,'1. TipoContratoUC'!$S$3:$S$3832)</f>
        <v>19.824606706027517</v>
      </c>
      <c r="H615" s="24">
        <f>SUMPRODUCT(('1. TipoContratoUC'!$C$3:$C$3832='2. UnidadCompradora'!F615)*'1. TipoContratoUC'!$N$3:$N$3832*'1. TipoContratoUC'!$S$3:$S$3832)</f>
        <v>19.451381564650347</v>
      </c>
      <c r="I615" s="24">
        <f>SUMPRODUCT(('1. TipoContratoUC'!$C$3:$C$3832='2. UnidadCompradora'!F615)*'1. TipoContratoUC'!$P$3:$P$3832*'1. TipoContratoUC'!$S$3:$S$3832)</f>
        <v>19.290176258496079</v>
      </c>
      <c r="J615" s="24" t="e">
        <f>AVERAGEIF('1. TipoContratoUC'!$C$3:$C$3832,'2. UnidadCompradora'!F615,'1. TipoContratoUC'!#REF!)</f>
        <v>#REF!</v>
      </c>
      <c r="K615" s="24">
        <f t="shared" si="113"/>
        <v>12.447809532433434</v>
      </c>
      <c r="L615" s="25">
        <f>SUMIF('1. TipoContratoUC'!$C$3:$C$3832,'2. UnidadCompradora'!F615,'1. TipoContratoUC'!$O$3:$O$3832)</f>
        <v>2136859490.5699999</v>
      </c>
      <c r="M615" s="28">
        <f t="shared" si="108"/>
        <v>2.8332852748000927E-2</v>
      </c>
      <c r="N615" s="29">
        <f t="shared" si="114"/>
        <v>9.4402214289791451E-4</v>
      </c>
      <c r="O615" s="24">
        <f t="shared" si="115"/>
        <v>1.0535601713203171</v>
      </c>
      <c r="P615" s="20">
        <f t="shared" si="116"/>
        <v>6.7506848518768754</v>
      </c>
      <c r="Q615" s="3">
        <f t="shared" si="117"/>
        <v>1501</v>
      </c>
      <c r="R615" s="3">
        <f t="shared" si="118"/>
        <v>0</v>
      </c>
      <c r="S615" s="3" t="str">
        <f t="shared" si="119"/>
        <v/>
      </c>
      <c r="T615" s="18"/>
    </row>
    <row r="616" spans="1:20" x14ac:dyDescent="0.25">
      <c r="A616">
        <f t="shared" si="109"/>
        <v>615</v>
      </c>
      <c r="B616" s="23" t="s">
        <v>41</v>
      </c>
      <c r="C616" s="23">
        <f t="shared" si="110"/>
        <v>85</v>
      </c>
      <c r="D616" s="23">
        <f t="shared" si="111"/>
        <v>13</v>
      </c>
      <c r="E616" s="34" t="str">
        <f t="shared" si="112"/>
        <v>85_13</v>
      </c>
      <c r="F616" s="23" t="s">
        <v>2767</v>
      </c>
      <c r="G616" s="24">
        <f>AVERAGEIF('1. TipoContratoUC'!$C$3:$C$3832,'2. UnidadCompradora'!F616,'1. TipoContratoUC'!$S$3:$S$3832)</f>
        <v>21.473217114699537</v>
      </c>
      <c r="H616" s="24">
        <f>SUMPRODUCT(('1. TipoContratoUC'!$C$3:$C$3832='2. UnidadCompradora'!F616)*'1. TipoContratoUC'!$N$3:$N$3832*'1. TipoContratoUC'!$S$3:$S$3832)</f>
        <v>22.633728141781294</v>
      </c>
      <c r="I616" s="24">
        <f>SUMPRODUCT(('1. TipoContratoUC'!$C$3:$C$3832='2. UnidadCompradora'!F616)*'1. TipoContratoUC'!$P$3:$P$3832*'1. TipoContratoUC'!$S$3:$S$3832)</f>
        <v>23.227917053674776</v>
      </c>
      <c r="J616" s="24" t="e">
        <f>AVERAGEIF('1. TipoContratoUC'!$C$3:$C$3832,'2. UnidadCompradora'!F616,'1. TipoContratoUC'!#REF!)</f>
        <v>#REF!</v>
      </c>
      <c r="K616" s="24">
        <f t="shared" si="113"/>
        <v>17.892563093614427</v>
      </c>
      <c r="L616" s="25">
        <f>SUMIF('1. TipoContratoUC'!$C$3:$C$3832,'2. UnidadCompradora'!F616,'1. TipoContratoUC'!$O$3:$O$3832)</f>
        <v>679815598.83999884</v>
      </c>
      <c r="M616" s="28">
        <f t="shared" si="108"/>
        <v>9.0137490755603771E-3</v>
      </c>
      <c r="N616" s="29">
        <f t="shared" si="114"/>
        <v>3.0032904887966085E-4</v>
      </c>
      <c r="O616" s="24">
        <f t="shared" si="115"/>
        <v>0.33512041872042014</v>
      </c>
      <c r="P616" s="20">
        <f t="shared" si="116"/>
        <v>9.1138417561674245</v>
      </c>
      <c r="Q616" s="3">
        <f t="shared" si="117"/>
        <v>1453</v>
      </c>
      <c r="R616" s="3">
        <f t="shared" si="118"/>
        <v>0</v>
      </c>
      <c r="S616" s="3" t="str">
        <f t="shared" si="119"/>
        <v/>
      </c>
      <c r="T616" s="18"/>
    </row>
    <row r="617" spans="1:20" x14ac:dyDescent="0.25">
      <c r="A617">
        <f t="shared" si="109"/>
        <v>616</v>
      </c>
      <c r="B617" s="23" t="s">
        <v>41</v>
      </c>
      <c r="C617" s="23">
        <f t="shared" si="110"/>
        <v>85</v>
      </c>
      <c r="D617" s="23">
        <f t="shared" si="111"/>
        <v>14</v>
      </c>
      <c r="E617" s="34" t="str">
        <f t="shared" si="112"/>
        <v>85_14</v>
      </c>
      <c r="F617" s="23" t="s">
        <v>340</v>
      </c>
      <c r="G617" s="24">
        <f>AVERAGEIF('1. TipoContratoUC'!$C$3:$C$3832,'2. UnidadCompradora'!F617,'1. TipoContratoUC'!$S$3:$S$3832)</f>
        <v>35.936234180609176</v>
      </c>
      <c r="H617" s="24">
        <f>SUMPRODUCT(('1. TipoContratoUC'!$C$3:$C$3832='2. UnidadCompradora'!F617)*'1. TipoContratoUC'!$N$3:$N$3832*'1. TipoContratoUC'!$S$3:$S$3832)</f>
        <v>34.292951123606059</v>
      </c>
      <c r="I617" s="24">
        <f>SUMPRODUCT(('1. TipoContratoUC'!$C$3:$C$3832='2. UnidadCompradora'!F617)*'1. TipoContratoUC'!$P$3:$P$3832*'1. TipoContratoUC'!$S$3:$S$3832)</f>
        <v>31.582893764596133</v>
      </c>
      <c r="J617" s="24" t="e">
        <f>AVERAGEIF('1. TipoContratoUC'!$C$3:$C$3832,'2. UnidadCompradora'!F617,'1. TipoContratoUC'!#REF!)</f>
        <v>#REF!</v>
      </c>
      <c r="K617" s="24">
        <f t="shared" si="113"/>
        <v>29.445072912460674</v>
      </c>
      <c r="L617" s="25">
        <f>SUMIF('1. TipoContratoUC'!$C$3:$C$3832,'2. UnidadCompradora'!F617,'1. TipoContratoUC'!$O$3:$O$3832)</f>
        <v>3662477726.3199892</v>
      </c>
      <c r="M617" s="28">
        <f t="shared" si="108"/>
        <v>4.8561191117427009E-2</v>
      </c>
      <c r="N617" s="29">
        <f t="shared" si="114"/>
        <v>1.6180100220788089E-3</v>
      </c>
      <c r="O617" s="24">
        <f t="shared" si="115"/>
        <v>1.8058125873767175</v>
      </c>
      <c r="P617" s="20">
        <f t="shared" si="116"/>
        <v>15.625442749918696</v>
      </c>
      <c r="Q617" s="3">
        <f t="shared" si="117"/>
        <v>1145</v>
      </c>
      <c r="R617" s="3">
        <f t="shared" si="118"/>
        <v>0</v>
      </c>
      <c r="S617" s="3" t="str">
        <f t="shared" si="119"/>
        <v/>
      </c>
      <c r="T617" s="18"/>
    </row>
    <row r="618" spans="1:20" x14ac:dyDescent="0.25">
      <c r="A618">
        <f t="shared" si="109"/>
        <v>617</v>
      </c>
      <c r="B618" s="23" t="s">
        <v>41</v>
      </c>
      <c r="C618" s="23">
        <f t="shared" si="110"/>
        <v>85</v>
      </c>
      <c r="D618" s="23">
        <f t="shared" si="111"/>
        <v>15</v>
      </c>
      <c r="E618" s="34" t="str">
        <f t="shared" si="112"/>
        <v>85_15</v>
      </c>
      <c r="F618" s="23" t="s">
        <v>490</v>
      </c>
      <c r="G618" s="24">
        <f>AVERAGEIF('1. TipoContratoUC'!$C$3:$C$3832,'2. UnidadCompradora'!F618,'1. TipoContratoUC'!$S$3:$S$3832)</f>
        <v>40.513719881450072</v>
      </c>
      <c r="H618" s="24">
        <f>SUMPRODUCT(('1. TipoContratoUC'!$C$3:$C$3832='2. UnidadCompradora'!F618)*'1. TipoContratoUC'!$N$3:$N$3832*'1. TipoContratoUC'!$S$3:$S$3832)</f>
        <v>40.551255948319948</v>
      </c>
      <c r="I618" s="24">
        <f>SUMPRODUCT(('1. TipoContratoUC'!$C$3:$C$3832='2. UnidadCompradora'!F618)*'1. TipoContratoUC'!$P$3:$P$3832*'1. TipoContratoUC'!$S$3:$S$3832)</f>
        <v>41.288696564095126</v>
      </c>
      <c r="J618" s="24" t="e">
        <f>AVERAGEIF('1. TipoContratoUC'!$C$3:$C$3832,'2. UnidadCompradora'!F618,'1. TipoContratoUC'!#REF!)</f>
        <v>#REF!</v>
      </c>
      <c r="K618" s="24">
        <f t="shared" si="113"/>
        <v>42.865383467537313</v>
      </c>
      <c r="L618" s="25">
        <f>SUMIF('1. TipoContratoUC'!$C$3:$C$3832,'2. UnidadCompradora'!F618,'1. TipoContratoUC'!$O$3:$O$3832)</f>
        <v>116236432.65800001</v>
      </c>
      <c r="M618" s="28">
        <f t="shared" si="108"/>
        <v>1.5411915219439912E-3</v>
      </c>
      <c r="N618" s="29">
        <f t="shared" si="114"/>
        <v>5.135095064736534E-5</v>
      </c>
      <c r="O618" s="24">
        <f t="shared" si="115"/>
        <v>5.7230590541324053E-2</v>
      </c>
      <c r="P618" s="20">
        <f t="shared" si="116"/>
        <v>21.461307029039318</v>
      </c>
      <c r="Q618" s="3">
        <f t="shared" si="117"/>
        <v>655</v>
      </c>
      <c r="R618" s="3">
        <f t="shared" si="118"/>
        <v>0</v>
      </c>
      <c r="S618" s="3" t="str">
        <f t="shared" si="119"/>
        <v/>
      </c>
      <c r="T618" s="18"/>
    </row>
    <row r="619" spans="1:20" x14ac:dyDescent="0.25">
      <c r="A619">
        <f t="shared" si="109"/>
        <v>618</v>
      </c>
      <c r="B619" s="23" t="s">
        <v>41</v>
      </c>
      <c r="C619" s="23">
        <f t="shared" si="110"/>
        <v>85</v>
      </c>
      <c r="D619" s="23">
        <f t="shared" si="111"/>
        <v>16</v>
      </c>
      <c r="E619" s="34" t="str">
        <f t="shared" si="112"/>
        <v>85_16</v>
      </c>
      <c r="F619" s="23" t="s">
        <v>2807</v>
      </c>
      <c r="G619" s="24">
        <f>AVERAGEIF('1. TipoContratoUC'!$C$3:$C$3832,'2. UnidadCompradora'!F619,'1. TipoContratoUC'!$S$3:$S$3832)</f>
        <v>30.828180816081506</v>
      </c>
      <c r="H619" s="24">
        <f>SUMPRODUCT(('1. TipoContratoUC'!$C$3:$C$3832='2. UnidadCompradora'!F619)*'1. TipoContratoUC'!$N$3:$N$3832*'1. TipoContratoUC'!$S$3:$S$3832)</f>
        <v>30.299593425347361</v>
      </c>
      <c r="I619" s="24">
        <f>SUMPRODUCT(('1. TipoContratoUC'!$C$3:$C$3832='2. UnidadCompradora'!F619)*'1. TipoContratoUC'!$P$3:$P$3832*'1. TipoContratoUC'!$S$3:$S$3832)</f>
        <v>30.750803305765281</v>
      </c>
      <c r="J619" s="24" t="e">
        <f>AVERAGEIF('1. TipoContratoUC'!$C$3:$C$3832,'2. UnidadCompradora'!F619,'1. TipoContratoUC'!#REF!)</f>
        <v>#REF!</v>
      </c>
      <c r="K619" s="24">
        <f t="shared" si="113"/>
        <v>28.294533117029967</v>
      </c>
      <c r="L619" s="25">
        <f>SUMIF('1. TipoContratoUC'!$C$3:$C$3832,'2. UnidadCompradora'!F619,'1. TipoContratoUC'!$O$3:$O$3832)</f>
        <v>225676580.019999</v>
      </c>
      <c r="M619" s="28">
        <f t="shared" si="108"/>
        <v>2.9922703568466664E-3</v>
      </c>
      <c r="N619" s="29">
        <f t="shared" si="114"/>
        <v>9.9699437240734757E-5</v>
      </c>
      <c r="O619" s="24">
        <f t="shared" si="115"/>
        <v>0.111193379748652</v>
      </c>
      <c r="P619" s="20">
        <f t="shared" si="116"/>
        <v>14.20286324838931</v>
      </c>
      <c r="Q619" s="3">
        <f t="shared" si="117"/>
        <v>1235</v>
      </c>
      <c r="R619" s="3">
        <f t="shared" si="118"/>
        <v>0</v>
      </c>
      <c r="S619" s="3" t="str">
        <f t="shared" si="119"/>
        <v/>
      </c>
      <c r="T619" s="18"/>
    </row>
    <row r="620" spans="1:20" x14ac:dyDescent="0.25">
      <c r="A620">
        <f t="shared" si="109"/>
        <v>619</v>
      </c>
      <c r="B620" s="23" t="s">
        <v>41</v>
      </c>
      <c r="C620" s="23">
        <f t="shared" si="110"/>
        <v>85</v>
      </c>
      <c r="D620" s="23">
        <f t="shared" si="111"/>
        <v>17</v>
      </c>
      <c r="E620" s="34" t="str">
        <f t="shared" si="112"/>
        <v>85_17</v>
      </c>
      <c r="F620" s="23" t="s">
        <v>2822</v>
      </c>
      <c r="G620" s="24">
        <f>AVERAGEIF('1. TipoContratoUC'!$C$3:$C$3832,'2. UnidadCompradora'!F620,'1. TipoContratoUC'!$S$3:$S$3832)</f>
        <v>35.957513088294235</v>
      </c>
      <c r="H620" s="24">
        <f>SUMPRODUCT(('1. TipoContratoUC'!$C$3:$C$3832='2. UnidadCompradora'!F620)*'1. TipoContratoUC'!$N$3:$N$3832*'1. TipoContratoUC'!$S$3:$S$3832)</f>
        <v>34.545361951866852</v>
      </c>
      <c r="I620" s="24">
        <f>SUMPRODUCT(('1. TipoContratoUC'!$C$3:$C$3832='2. UnidadCompradora'!F620)*'1. TipoContratoUC'!$P$3:$P$3832*'1. TipoContratoUC'!$S$3:$S$3832)</f>
        <v>34.017404365679269</v>
      </c>
      <c r="J620" s="24" t="e">
        <f>AVERAGEIF('1. TipoContratoUC'!$C$3:$C$3832,'2. UnidadCompradora'!F620,'1. TipoContratoUC'!#REF!)</f>
        <v>#REF!</v>
      </c>
      <c r="K620" s="24">
        <f t="shared" si="113"/>
        <v>32.811295057201598</v>
      </c>
      <c r="L620" s="25">
        <f>SUMIF('1. TipoContratoUC'!$C$3:$C$3832,'2. UnidadCompradora'!F620,'1. TipoContratoUC'!$O$3:$O$3832)</f>
        <v>75519564.016100004</v>
      </c>
      <c r="M620" s="28">
        <f t="shared" si="108"/>
        <v>1.0013221254386909E-3</v>
      </c>
      <c r="N620" s="29">
        <f t="shared" si="114"/>
        <v>3.3363045613344481E-5</v>
      </c>
      <c r="O620" s="24">
        <f t="shared" si="115"/>
        <v>3.7153901568697127E-2</v>
      </c>
      <c r="P620" s="20">
        <f t="shared" si="116"/>
        <v>16.424224479385149</v>
      </c>
      <c r="Q620" s="3">
        <f t="shared" si="117"/>
        <v>1089</v>
      </c>
      <c r="R620" s="3">
        <f t="shared" si="118"/>
        <v>0</v>
      </c>
      <c r="S620" s="3" t="str">
        <f t="shared" si="119"/>
        <v/>
      </c>
      <c r="T620" s="18"/>
    </row>
    <row r="621" spans="1:20" x14ac:dyDescent="0.25">
      <c r="A621">
        <f t="shared" si="109"/>
        <v>620</v>
      </c>
      <c r="B621" s="23" t="s">
        <v>41</v>
      </c>
      <c r="C621" s="23">
        <f t="shared" si="110"/>
        <v>85</v>
      </c>
      <c r="D621" s="23">
        <f t="shared" si="111"/>
        <v>18</v>
      </c>
      <c r="E621" s="34" t="str">
        <f t="shared" si="112"/>
        <v>85_18</v>
      </c>
      <c r="F621" s="23" t="s">
        <v>2660</v>
      </c>
      <c r="G621" s="24">
        <f>AVERAGEIF('1. TipoContratoUC'!$C$3:$C$3832,'2. UnidadCompradora'!F621,'1. TipoContratoUC'!$S$3:$S$3832)</f>
        <v>26.565880362329292</v>
      </c>
      <c r="H621" s="24">
        <f>SUMPRODUCT(('1. TipoContratoUC'!$C$3:$C$3832='2. UnidadCompradora'!F621)*'1. TipoContratoUC'!$N$3:$N$3832*'1. TipoContratoUC'!$S$3:$S$3832)</f>
        <v>27.203726536591226</v>
      </c>
      <c r="I621" s="24">
        <f>SUMPRODUCT(('1. TipoContratoUC'!$C$3:$C$3832='2. UnidadCompradora'!F621)*'1. TipoContratoUC'!$P$3:$P$3832*'1. TipoContratoUC'!$S$3:$S$3832)</f>
        <v>27.642342662320473</v>
      </c>
      <c r="J621" s="24" t="e">
        <f>AVERAGEIF('1. TipoContratoUC'!$C$3:$C$3832,'2. UnidadCompradora'!F621,'1. TipoContratoUC'!#REF!)</f>
        <v>#REF!</v>
      </c>
      <c r="K621" s="24">
        <f t="shared" si="113"/>
        <v>23.996433511563424</v>
      </c>
      <c r="L621" s="25">
        <f>SUMIF('1. TipoContratoUC'!$C$3:$C$3832,'2. UnidadCompradora'!F621,'1. TipoContratoUC'!$O$3:$O$3832)</f>
        <v>1149374817.28</v>
      </c>
      <c r="M621" s="28">
        <f t="shared" si="108"/>
        <v>1.5239685900717828E-2</v>
      </c>
      <c r="N621" s="29">
        <f t="shared" si="114"/>
        <v>5.077709988840376E-4</v>
      </c>
      <c r="O621" s="24">
        <f t="shared" si="115"/>
        <v>0.56665085554651151</v>
      </c>
      <c r="P621" s="20">
        <f t="shared" si="116"/>
        <v>12.281542183554969</v>
      </c>
      <c r="Q621" s="3">
        <f t="shared" si="117"/>
        <v>1338</v>
      </c>
      <c r="R621" s="3">
        <f t="shared" si="118"/>
        <v>0</v>
      </c>
      <c r="S621" s="3" t="str">
        <f t="shared" si="119"/>
        <v/>
      </c>
      <c r="T621" s="18"/>
    </row>
    <row r="622" spans="1:20" x14ac:dyDescent="0.25">
      <c r="A622">
        <f t="shared" si="109"/>
        <v>621</v>
      </c>
      <c r="B622" s="23" t="s">
        <v>41</v>
      </c>
      <c r="C622" s="23">
        <f t="shared" si="110"/>
        <v>85</v>
      </c>
      <c r="D622" s="23">
        <f t="shared" si="111"/>
        <v>19</v>
      </c>
      <c r="E622" s="34" t="str">
        <f t="shared" si="112"/>
        <v>85_19</v>
      </c>
      <c r="F622" s="23" t="s">
        <v>1401</v>
      </c>
      <c r="G622" s="24">
        <f>AVERAGEIF('1. TipoContratoUC'!$C$3:$C$3832,'2. UnidadCompradora'!F622,'1. TipoContratoUC'!$S$3:$S$3832)</f>
        <v>35.346082683840109</v>
      </c>
      <c r="H622" s="24">
        <f>SUMPRODUCT(('1. TipoContratoUC'!$C$3:$C$3832='2. UnidadCompradora'!F622)*'1. TipoContratoUC'!$N$3:$N$3832*'1. TipoContratoUC'!$S$3:$S$3832)</f>
        <v>35.970975756786174</v>
      </c>
      <c r="I622" s="24">
        <f>SUMPRODUCT(('1. TipoContratoUC'!$C$3:$C$3832='2. UnidadCompradora'!F622)*'1. TipoContratoUC'!$P$3:$P$3832*'1. TipoContratoUC'!$S$3:$S$3832)</f>
        <v>36.771671935372567</v>
      </c>
      <c r="J622" s="24" t="e">
        <f>AVERAGEIF('1. TipoContratoUC'!$C$3:$C$3832,'2. UnidadCompradora'!F622,'1. TipoContratoUC'!#REF!)</f>
        <v>#REF!</v>
      </c>
      <c r="K622" s="24">
        <f t="shared" si="113"/>
        <v>36.619648358895333</v>
      </c>
      <c r="L622" s="25">
        <f>SUMIF('1. TipoContratoUC'!$C$3:$C$3832,'2. UnidadCompradora'!F622,'1. TipoContratoUC'!$O$3:$O$3832)</f>
        <v>29623209.4599999</v>
      </c>
      <c r="M622" s="28">
        <f t="shared" si="108"/>
        <v>3.9277736100911439E-4</v>
      </c>
      <c r="N622" s="29">
        <f t="shared" si="114"/>
        <v>1.3086946426450961E-5</v>
      </c>
      <c r="O622" s="24">
        <f t="shared" si="115"/>
        <v>1.4523309724706236E-2</v>
      </c>
      <c r="P622" s="20">
        <f t="shared" si="116"/>
        <v>18.317085834310021</v>
      </c>
      <c r="Q622" s="3">
        <f t="shared" si="117"/>
        <v>934</v>
      </c>
      <c r="R622" s="3">
        <f t="shared" si="118"/>
        <v>0</v>
      </c>
      <c r="S622" s="3" t="str">
        <f t="shared" si="119"/>
        <v/>
      </c>
      <c r="T622" s="18"/>
    </row>
    <row r="623" spans="1:20" x14ac:dyDescent="0.25">
      <c r="A623">
        <f t="shared" si="109"/>
        <v>622</v>
      </c>
      <c r="B623" s="23" t="s">
        <v>41</v>
      </c>
      <c r="C623" s="23">
        <f t="shared" si="110"/>
        <v>85</v>
      </c>
      <c r="D623" s="23">
        <f t="shared" si="111"/>
        <v>20</v>
      </c>
      <c r="E623" s="34" t="str">
        <f t="shared" si="112"/>
        <v>85_20</v>
      </c>
      <c r="F623" s="23" t="s">
        <v>2604</v>
      </c>
      <c r="G623" s="24">
        <f>AVERAGEIF('1. TipoContratoUC'!$C$3:$C$3832,'2. UnidadCompradora'!F623,'1. TipoContratoUC'!$S$3:$S$3832)</f>
        <v>31.224734758099078</v>
      </c>
      <c r="H623" s="24">
        <f>SUMPRODUCT(('1. TipoContratoUC'!$C$3:$C$3832='2. UnidadCompradora'!F623)*'1. TipoContratoUC'!$N$3:$N$3832*'1. TipoContratoUC'!$S$3:$S$3832)</f>
        <v>30.267955904679383</v>
      </c>
      <c r="I623" s="24">
        <f>SUMPRODUCT(('1. TipoContratoUC'!$C$3:$C$3832='2. UnidadCompradora'!F623)*'1. TipoContratoUC'!$P$3:$P$3832*'1. TipoContratoUC'!$S$3:$S$3832)</f>
        <v>23.609351705576994</v>
      </c>
      <c r="J623" s="24" t="e">
        <f>AVERAGEIF('1. TipoContratoUC'!$C$3:$C$3832,'2. UnidadCompradora'!F623,'1. TipoContratoUC'!#REF!)</f>
        <v>#REF!</v>
      </c>
      <c r="K623" s="24">
        <f t="shared" si="113"/>
        <v>18.419976599817083</v>
      </c>
      <c r="L623" s="25">
        <f>SUMIF('1. TipoContratoUC'!$C$3:$C$3832,'2. UnidadCompradora'!F623,'1. TipoContratoUC'!$O$3:$O$3832)</f>
        <v>148757490.45000002</v>
      </c>
      <c r="M623" s="28">
        <f t="shared" si="108"/>
        <v>1.972391769642159E-3</v>
      </c>
      <c r="N623" s="29">
        <f t="shared" si="114"/>
        <v>6.5718108994272602E-5</v>
      </c>
      <c r="O623" s="24">
        <f t="shared" si="115"/>
        <v>7.3266086003735978E-2</v>
      </c>
      <c r="P623" s="20">
        <f t="shared" si="116"/>
        <v>9.2466213429104105</v>
      </c>
      <c r="Q623" s="3">
        <f t="shared" si="117"/>
        <v>1450</v>
      </c>
      <c r="R623" s="3">
        <f t="shared" si="118"/>
        <v>0</v>
      </c>
      <c r="S623" s="3" t="str">
        <f t="shared" si="119"/>
        <v/>
      </c>
      <c r="T623" s="18"/>
    </row>
    <row r="624" spans="1:20" x14ac:dyDescent="0.25">
      <c r="A624">
        <f t="shared" si="109"/>
        <v>623</v>
      </c>
      <c r="B624" s="23" t="s">
        <v>41</v>
      </c>
      <c r="C624" s="23">
        <f t="shared" si="110"/>
        <v>85</v>
      </c>
      <c r="D624" s="23">
        <f t="shared" si="111"/>
        <v>21</v>
      </c>
      <c r="E624" s="34" t="str">
        <f t="shared" si="112"/>
        <v>85_21</v>
      </c>
      <c r="F624" s="23" t="s">
        <v>237</v>
      </c>
      <c r="G624" s="24">
        <f>AVERAGEIF('1. TipoContratoUC'!$C$3:$C$3832,'2. UnidadCompradora'!F624,'1. TipoContratoUC'!$S$3:$S$3832)</f>
        <v>30.775151346006119</v>
      </c>
      <c r="H624" s="24">
        <f>SUMPRODUCT(('1. TipoContratoUC'!$C$3:$C$3832='2. UnidadCompradora'!F624)*'1. TipoContratoUC'!$N$3:$N$3832*'1. TipoContratoUC'!$S$3:$S$3832)</f>
        <v>31.385478631571736</v>
      </c>
      <c r="I624" s="24">
        <f>SUMPRODUCT(('1. TipoContratoUC'!$C$3:$C$3832='2. UnidadCompradora'!F624)*'1. TipoContratoUC'!$P$3:$P$3832*'1. TipoContratoUC'!$S$3:$S$3832)</f>
        <v>32.513518574533371</v>
      </c>
      <c r="J624" s="24" t="e">
        <f>AVERAGEIF('1. TipoContratoUC'!$C$3:$C$3832,'2. UnidadCompradora'!F624,'1. TipoContratoUC'!#REF!)</f>
        <v>#REF!</v>
      </c>
      <c r="K624" s="24">
        <f t="shared" si="113"/>
        <v>30.731857140166348</v>
      </c>
      <c r="L624" s="25">
        <f>SUMIF('1. TipoContratoUC'!$C$3:$C$3832,'2. UnidadCompradora'!F624,'1. TipoContratoUC'!$O$3:$O$3832)</f>
        <v>13314025.300000001</v>
      </c>
      <c r="M624" s="28">
        <f t="shared" si="108"/>
        <v>1.765321117147649E-4</v>
      </c>
      <c r="N624" s="29">
        <f t="shared" si="114"/>
        <v>5.8818723223352342E-6</v>
      </c>
      <c r="O624" s="24">
        <f t="shared" si="115"/>
        <v>6.481571037545434E-3</v>
      </c>
      <c r="P624" s="20">
        <f t="shared" si="116"/>
        <v>15.369169355601947</v>
      </c>
      <c r="Q624" s="3">
        <f t="shared" si="117"/>
        <v>1169</v>
      </c>
      <c r="R624" s="3">
        <f t="shared" si="118"/>
        <v>0</v>
      </c>
      <c r="S624" s="3" t="str">
        <f t="shared" si="119"/>
        <v/>
      </c>
      <c r="T624" s="18"/>
    </row>
    <row r="625" spans="1:20" x14ac:dyDescent="0.25">
      <c r="A625">
        <f t="shared" si="109"/>
        <v>624</v>
      </c>
      <c r="B625" s="23" t="s">
        <v>41</v>
      </c>
      <c r="C625" s="23">
        <f t="shared" si="110"/>
        <v>85</v>
      </c>
      <c r="D625" s="23">
        <f t="shared" si="111"/>
        <v>22</v>
      </c>
      <c r="E625" s="34" t="str">
        <f t="shared" si="112"/>
        <v>85_22</v>
      </c>
      <c r="F625" s="23" t="s">
        <v>1763</v>
      </c>
      <c r="G625" s="24">
        <f>AVERAGEIF('1. TipoContratoUC'!$C$3:$C$3832,'2. UnidadCompradora'!F625,'1. TipoContratoUC'!$S$3:$S$3832)</f>
        <v>31.788593315554582</v>
      </c>
      <c r="H625" s="24">
        <f>SUMPRODUCT(('1. TipoContratoUC'!$C$3:$C$3832='2. UnidadCompradora'!F625)*'1. TipoContratoUC'!$N$3:$N$3832*'1. TipoContratoUC'!$S$3:$S$3832)</f>
        <v>30.628401618068541</v>
      </c>
      <c r="I625" s="24">
        <f>SUMPRODUCT(('1. TipoContratoUC'!$C$3:$C$3832='2. UnidadCompradora'!F625)*'1. TipoContratoUC'!$P$3:$P$3832*'1. TipoContratoUC'!$S$3:$S$3832)</f>
        <v>33.171463876233993</v>
      </c>
      <c r="J625" s="24" t="e">
        <f>AVERAGEIF('1. TipoContratoUC'!$C$3:$C$3832,'2. UnidadCompradora'!F625,'1. TipoContratoUC'!#REF!)</f>
        <v>#REF!</v>
      </c>
      <c r="K625" s="24">
        <f t="shared" si="113"/>
        <v>31.641604685988291</v>
      </c>
      <c r="L625" s="25">
        <f>SUMIF('1. TipoContratoUC'!$C$3:$C$3832,'2. UnidadCompradora'!F625,'1. TipoContratoUC'!$O$3:$O$3832)</f>
        <v>175067380.11000001</v>
      </c>
      <c r="M625" s="28">
        <f t="shared" si="108"/>
        <v>2.321237462511787E-3</v>
      </c>
      <c r="N625" s="29">
        <f t="shared" si="114"/>
        <v>7.7341296445692569E-5</v>
      </c>
      <c r="O625" s="24">
        <f t="shared" si="115"/>
        <v>8.6238976337065523E-2</v>
      </c>
      <c r="P625" s="20">
        <f t="shared" si="116"/>
        <v>15.863921831162678</v>
      </c>
      <c r="Q625" s="3">
        <f t="shared" si="117"/>
        <v>1126</v>
      </c>
      <c r="R625" s="3">
        <f t="shared" si="118"/>
        <v>0</v>
      </c>
      <c r="S625" s="3" t="str">
        <f t="shared" si="119"/>
        <v/>
      </c>
      <c r="T625" s="18"/>
    </row>
    <row r="626" spans="1:20" x14ac:dyDescent="0.25">
      <c r="A626">
        <f t="shared" si="109"/>
        <v>625</v>
      </c>
      <c r="B626" s="23" t="s">
        <v>41</v>
      </c>
      <c r="C626" s="23">
        <f t="shared" si="110"/>
        <v>85</v>
      </c>
      <c r="D626" s="23">
        <f t="shared" si="111"/>
        <v>23</v>
      </c>
      <c r="E626" s="34" t="str">
        <f t="shared" si="112"/>
        <v>85_23</v>
      </c>
      <c r="F626" s="23" t="s">
        <v>1502</v>
      </c>
      <c r="G626" s="24">
        <f>AVERAGEIF('1. TipoContratoUC'!$C$3:$C$3832,'2. UnidadCompradora'!F626,'1. TipoContratoUC'!$S$3:$S$3832)</f>
        <v>36.220756006420018</v>
      </c>
      <c r="H626" s="24">
        <f>SUMPRODUCT(('1. TipoContratoUC'!$C$3:$C$3832='2. UnidadCompradora'!F626)*'1. TipoContratoUC'!$N$3:$N$3832*'1. TipoContratoUC'!$S$3:$S$3832)</f>
        <v>35.280902595822667</v>
      </c>
      <c r="I626" s="24">
        <f>SUMPRODUCT(('1. TipoContratoUC'!$C$3:$C$3832='2. UnidadCompradora'!F626)*'1. TipoContratoUC'!$P$3:$P$3832*'1. TipoContratoUC'!$S$3:$S$3832)</f>
        <v>36.876711579908282</v>
      </c>
      <c r="J626" s="24" t="e">
        <f>AVERAGEIF('1. TipoContratoUC'!$C$3:$C$3832,'2. UnidadCompradora'!F626,'1. TipoContratoUC'!#REF!)</f>
        <v>#REF!</v>
      </c>
      <c r="K626" s="24">
        <f t="shared" si="113"/>
        <v>36.764887725425311</v>
      </c>
      <c r="L626" s="25">
        <f>SUMIF('1. TipoContratoUC'!$C$3:$C$3832,'2. UnidadCompradora'!F626,'1. TipoContratoUC'!$O$3:$O$3832)</f>
        <v>28046510.739999998</v>
      </c>
      <c r="M626" s="28">
        <f t="shared" si="108"/>
        <v>3.7187174093495474E-4</v>
      </c>
      <c r="N626" s="29">
        <f t="shared" si="114"/>
        <v>1.2390392202400566E-5</v>
      </c>
      <c r="O626" s="24">
        <f t="shared" si="115"/>
        <v>1.3745870524177873E-2</v>
      </c>
      <c r="P626" s="20">
        <f t="shared" si="116"/>
        <v>18.389316797974743</v>
      </c>
      <c r="Q626" s="3">
        <f t="shared" si="117"/>
        <v>929</v>
      </c>
      <c r="R626" s="3">
        <f t="shared" si="118"/>
        <v>0</v>
      </c>
      <c r="S626" s="3" t="str">
        <f t="shared" si="119"/>
        <v/>
      </c>
      <c r="T626" s="18"/>
    </row>
    <row r="627" spans="1:20" x14ac:dyDescent="0.25">
      <c r="A627">
        <f t="shared" si="109"/>
        <v>626</v>
      </c>
      <c r="B627" s="23" t="s">
        <v>41</v>
      </c>
      <c r="C627" s="23">
        <f t="shared" si="110"/>
        <v>85</v>
      </c>
      <c r="D627" s="23">
        <f t="shared" si="111"/>
        <v>24</v>
      </c>
      <c r="E627" s="34" t="str">
        <f t="shared" si="112"/>
        <v>85_24</v>
      </c>
      <c r="F627" s="23" t="s">
        <v>2677</v>
      </c>
      <c r="G627" s="24">
        <f>AVERAGEIF('1. TipoContratoUC'!$C$3:$C$3832,'2. UnidadCompradora'!F627,'1. TipoContratoUC'!$S$3:$S$3832)</f>
        <v>24.737360051543433</v>
      </c>
      <c r="H627" s="24">
        <f>SUMPRODUCT(('1. TipoContratoUC'!$C$3:$C$3832='2. UnidadCompradora'!F627)*'1. TipoContratoUC'!$N$3:$N$3832*'1. TipoContratoUC'!$S$3:$S$3832)</f>
        <v>24.996513969740356</v>
      </c>
      <c r="I627" s="24">
        <f>SUMPRODUCT(('1. TipoContratoUC'!$C$3:$C$3832='2. UnidadCompradora'!F627)*'1. TipoContratoUC'!$P$3:$P$3832*'1. TipoContratoUC'!$S$3:$S$3832)</f>
        <v>25.306684753003928</v>
      </c>
      <c r="J627" s="24" t="e">
        <f>AVERAGEIF('1. TipoContratoUC'!$C$3:$C$3832,'2. UnidadCompradora'!F627,'1. TipoContratoUC'!#REF!)</f>
        <v>#REF!</v>
      </c>
      <c r="K627" s="24">
        <f t="shared" si="113"/>
        <v>20.766895971910643</v>
      </c>
      <c r="L627" s="25">
        <f>SUMIF('1. TipoContratoUC'!$C$3:$C$3832,'2. UnidadCompradora'!F627,'1. TipoContratoUC'!$O$3:$O$3832)</f>
        <v>139147589.949999</v>
      </c>
      <c r="M627" s="28">
        <f t="shared" si="108"/>
        <v>1.8449730521312381E-3</v>
      </c>
      <c r="N627" s="29">
        <f t="shared" si="114"/>
        <v>6.1472645545186964E-5</v>
      </c>
      <c r="O627" s="24">
        <f t="shared" si="115"/>
        <v>6.8527632634611438E-2</v>
      </c>
      <c r="P627" s="20">
        <f t="shared" si="116"/>
        <v>10.417711802272628</v>
      </c>
      <c r="Q627" s="3">
        <f t="shared" si="117"/>
        <v>1418</v>
      </c>
      <c r="R627" s="3">
        <f t="shared" si="118"/>
        <v>0</v>
      </c>
      <c r="S627" s="3" t="str">
        <f t="shared" si="119"/>
        <v/>
      </c>
      <c r="T627" s="18"/>
    </row>
    <row r="628" spans="1:20" x14ac:dyDescent="0.25">
      <c r="A628">
        <f t="shared" si="109"/>
        <v>627</v>
      </c>
      <c r="B628" s="23" t="s">
        <v>41</v>
      </c>
      <c r="C628" s="23">
        <f t="shared" si="110"/>
        <v>85</v>
      </c>
      <c r="D628" s="23">
        <f t="shared" si="111"/>
        <v>25</v>
      </c>
      <c r="E628" s="34" t="str">
        <f t="shared" si="112"/>
        <v>85_25</v>
      </c>
      <c r="F628" s="23" t="s">
        <v>129</v>
      </c>
      <c r="G628" s="24">
        <f>AVERAGEIF('1. TipoContratoUC'!$C$3:$C$3832,'2. UnidadCompradora'!F628,'1. TipoContratoUC'!$S$3:$S$3832)</f>
        <v>37.031676093921135</v>
      </c>
      <c r="H628" s="24">
        <f>SUMPRODUCT(('1. TipoContratoUC'!$C$3:$C$3832='2. UnidadCompradora'!F628)*'1. TipoContratoUC'!$N$3:$N$3832*'1. TipoContratoUC'!$S$3:$S$3832)</f>
        <v>36.285593855162311</v>
      </c>
      <c r="I628" s="24">
        <f>SUMPRODUCT(('1. TipoContratoUC'!$C$3:$C$3832='2. UnidadCompradora'!F628)*'1. TipoContratoUC'!$P$3:$P$3832*'1. TipoContratoUC'!$S$3:$S$3832)</f>
        <v>37.060516161762621</v>
      </c>
      <c r="J628" s="24" t="e">
        <f>AVERAGEIF('1. TipoContratoUC'!$C$3:$C$3832,'2. UnidadCompradora'!F628,'1. TipoContratoUC'!#REF!)</f>
        <v>#REF!</v>
      </c>
      <c r="K628" s="24">
        <f t="shared" si="113"/>
        <v>37.019036158160681</v>
      </c>
      <c r="L628" s="25">
        <f>SUMIF('1. TipoContratoUC'!$C$3:$C$3832,'2. UnidadCompradora'!F628,'1. TipoContratoUC'!$O$3:$O$3832)</f>
        <v>2971760905.4699988</v>
      </c>
      <c r="M628" s="28">
        <f t="shared" si="108"/>
        <v>3.9402901551794461E-2</v>
      </c>
      <c r="N628" s="29">
        <f t="shared" si="114"/>
        <v>1.3128650295175478E-3</v>
      </c>
      <c r="O628" s="24">
        <f t="shared" si="115"/>
        <v>1.4652336764018032</v>
      </c>
      <c r="P628" s="20">
        <f t="shared" si="116"/>
        <v>19.242134917281241</v>
      </c>
      <c r="Q628" s="3">
        <f t="shared" si="117"/>
        <v>859</v>
      </c>
      <c r="R628" s="3">
        <f t="shared" si="118"/>
        <v>0</v>
      </c>
      <c r="S628" s="3" t="str">
        <f t="shared" si="119"/>
        <v/>
      </c>
      <c r="T628" s="18"/>
    </row>
    <row r="629" spans="1:20" x14ac:dyDescent="0.25">
      <c r="A629">
        <f t="shared" si="109"/>
        <v>628</v>
      </c>
      <c r="B629" s="23" t="s">
        <v>41</v>
      </c>
      <c r="C629" s="23">
        <f t="shared" si="110"/>
        <v>85</v>
      </c>
      <c r="D629" s="23">
        <f t="shared" si="111"/>
        <v>26</v>
      </c>
      <c r="E629" s="34" t="str">
        <f t="shared" si="112"/>
        <v>85_26</v>
      </c>
      <c r="F629" s="23" t="s">
        <v>114</v>
      </c>
      <c r="G629" s="24">
        <f>AVERAGEIF('1. TipoContratoUC'!$C$3:$C$3832,'2. UnidadCompradora'!F629,'1. TipoContratoUC'!$S$3:$S$3832)</f>
        <v>42.559618605454169</v>
      </c>
      <c r="H629" s="24">
        <f>SUMPRODUCT(('1. TipoContratoUC'!$C$3:$C$3832='2. UnidadCompradora'!F629)*'1. TipoContratoUC'!$N$3:$N$3832*'1. TipoContratoUC'!$S$3:$S$3832)</f>
        <v>40.745519390929701</v>
      </c>
      <c r="I629" s="24">
        <f>SUMPRODUCT(('1. TipoContratoUC'!$C$3:$C$3832='2. UnidadCompradora'!F629)*'1. TipoContratoUC'!$P$3:$P$3832*'1. TipoContratoUC'!$S$3:$S$3832)</f>
        <v>44.062517862996792</v>
      </c>
      <c r="J629" s="24" t="e">
        <f>AVERAGEIF('1. TipoContratoUC'!$C$3:$C$3832,'2. UnidadCompradora'!F629,'1. TipoContratoUC'!#REF!)</f>
        <v>#REF!</v>
      </c>
      <c r="K629" s="24">
        <f t="shared" si="113"/>
        <v>46.70077390607662</v>
      </c>
      <c r="L629" s="25">
        <f>SUMIF('1. TipoContratoUC'!$C$3:$C$3832,'2. UnidadCompradora'!F629,'1. TipoContratoUC'!$O$3:$O$3832)</f>
        <v>73226332.210000008</v>
      </c>
      <c r="M629" s="28">
        <f t="shared" si="108"/>
        <v>9.7091591512584916E-4</v>
      </c>
      <c r="N629" s="29">
        <f t="shared" si="114"/>
        <v>3.2349941282755717E-5</v>
      </c>
      <c r="O629" s="24">
        <f t="shared" si="115"/>
        <v>3.6023153963371045E-2</v>
      </c>
      <c r="P629" s="20">
        <f t="shared" si="116"/>
        <v>23.368398530019995</v>
      </c>
      <c r="Q629" s="3">
        <f t="shared" si="117"/>
        <v>524</v>
      </c>
      <c r="R629" s="3">
        <f t="shared" si="118"/>
        <v>0</v>
      </c>
      <c r="S629" s="3" t="str">
        <f t="shared" si="119"/>
        <v/>
      </c>
      <c r="T629" s="18"/>
    </row>
    <row r="630" spans="1:20" x14ac:dyDescent="0.25">
      <c r="A630">
        <f t="shared" si="109"/>
        <v>629</v>
      </c>
      <c r="B630" s="23" t="s">
        <v>41</v>
      </c>
      <c r="C630" s="23">
        <f t="shared" si="110"/>
        <v>85</v>
      </c>
      <c r="D630" s="23">
        <f t="shared" si="111"/>
        <v>27</v>
      </c>
      <c r="E630" s="34" t="str">
        <f t="shared" si="112"/>
        <v>85_27</v>
      </c>
      <c r="F630" s="23" t="s">
        <v>2662</v>
      </c>
      <c r="G630" s="24">
        <f>AVERAGEIF('1. TipoContratoUC'!$C$3:$C$3832,'2. UnidadCompradora'!F630,'1. TipoContratoUC'!$S$3:$S$3832)</f>
        <v>21.250172902180811</v>
      </c>
      <c r="H630" s="24">
        <f>SUMPRODUCT(('1. TipoContratoUC'!$C$3:$C$3832='2. UnidadCompradora'!F630)*'1. TipoContratoUC'!$N$3:$N$3832*'1. TipoContratoUC'!$S$3:$S$3832)</f>
        <v>20.822858559242405</v>
      </c>
      <c r="I630" s="24">
        <f>SUMPRODUCT(('1. TipoContratoUC'!$C$3:$C$3832='2. UnidadCompradora'!F630)*'1. TipoContratoUC'!$P$3:$P$3832*'1. TipoContratoUC'!$S$3:$S$3832)</f>
        <v>20.589524195232709</v>
      </c>
      <c r="J630" s="24" t="e">
        <f>AVERAGEIF('1. TipoContratoUC'!$C$3:$C$3832,'2. UnidadCompradora'!F630,'1. TipoContratoUC'!#REF!)</f>
        <v>#REF!</v>
      </c>
      <c r="K630" s="24">
        <f t="shared" si="113"/>
        <v>14.244430913511131</v>
      </c>
      <c r="L630" s="25">
        <f>SUMIF('1. TipoContratoUC'!$C$3:$C$3832,'2. UnidadCompradora'!F630,'1. TipoContratoUC'!$O$3:$O$3832)</f>
        <v>848800386.53999996</v>
      </c>
      <c r="M630" s="28">
        <f t="shared" si="108"/>
        <v>1.1254336782747057E-2</v>
      </c>
      <c r="N630" s="29">
        <f t="shared" si="114"/>
        <v>3.7498317663382189E-4</v>
      </c>
      <c r="O630" s="24">
        <f t="shared" si="115"/>
        <v>0.41844350168134997</v>
      </c>
      <c r="P630" s="20">
        <f t="shared" si="116"/>
        <v>7.3314372075962408</v>
      </c>
      <c r="Q630" s="3">
        <f t="shared" si="117"/>
        <v>1493</v>
      </c>
      <c r="R630" s="3">
        <f t="shared" si="118"/>
        <v>0</v>
      </c>
      <c r="S630" s="3" t="str">
        <f t="shared" si="119"/>
        <v/>
      </c>
      <c r="T630" s="18"/>
    </row>
    <row r="631" spans="1:20" x14ac:dyDescent="0.25">
      <c r="A631">
        <f t="shared" si="109"/>
        <v>630</v>
      </c>
      <c r="B631" s="23" t="s">
        <v>41</v>
      </c>
      <c r="C631" s="23">
        <f t="shared" si="110"/>
        <v>85</v>
      </c>
      <c r="D631" s="23">
        <f t="shared" si="111"/>
        <v>28</v>
      </c>
      <c r="E631" s="34" t="str">
        <f t="shared" si="112"/>
        <v>85_28</v>
      </c>
      <c r="F631" s="23" t="s">
        <v>2772</v>
      </c>
      <c r="G631" s="24">
        <f>AVERAGEIF('1. TipoContratoUC'!$C$3:$C$3832,'2. UnidadCompradora'!F631,'1. TipoContratoUC'!$S$3:$S$3832)</f>
        <v>24.813457561687535</v>
      </c>
      <c r="H631" s="24">
        <f>SUMPRODUCT(('1. TipoContratoUC'!$C$3:$C$3832='2. UnidadCompradora'!F631)*'1. TipoContratoUC'!$N$3:$N$3832*'1. TipoContratoUC'!$S$3:$S$3832)</f>
        <v>24.354004223273094</v>
      </c>
      <c r="I631" s="24">
        <f>SUMPRODUCT(('1. TipoContratoUC'!$C$3:$C$3832='2. UnidadCompradora'!F631)*'1. TipoContratoUC'!$P$3:$P$3832*'1. TipoContratoUC'!$S$3:$S$3832)</f>
        <v>21.489384426859164</v>
      </c>
      <c r="J631" s="24" t="e">
        <f>AVERAGEIF('1. TipoContratoUC'!$C$3:$C$3832,'2. UnidadCompradora'!F631,'1. TipoContratoUC'!#REF!)</f>
        <v>#REF!</v>
      </c>
      <c r="K631" s="24">
        <f t="shared" si="113"/>
        <v>15.488676651247902</v>
      </c>
      <c r="L631" s="25">
        <f>SUMIF('1. TipoContratoUC'!$C$3:$C$3832,'2. UnidadCompradora'!F631,'1. TipoContratoUC'!$O$3:$O$3832)</f>
        <v>1445643201.98</v>
      </c>
      <c r="M631" s="28">
        <f t="shared" si="108"/>
        <v>1.9167940685197872E-2</v>
      </c>
      <c r="N631" s="29">
        <f t="shared" si="114"/>
        <v>6.3865649539499112E-4</v>
      </c>
      <c r="O631" s="24">
        <f t="shared" si="115"/>
        <v>0.71273498260346213</v>
      </c>
      <c r="P631" s="20">
        <f t="shared" si="116"/>
        <v>8.1007058169256823</v>
      </c>
      <c r="Q631" s="3">
        <f t="shared" si="117"/>
        <v>1480</v>
      </c>
      <c r="R631" s="3">
        <f t="shared" si="118"/>
        <v>0</v>
      </c>
      <c r="S631" s="3" t="str">
        <f t="shared" si="119"/>
        <v/>
      </c>
      <c r="T631" s="18"/>
    </row>
    <row r="632" spans="1:20" x14ac:dyDescent="0.25">
      <c r="A632">
        <f t="shared" si="109"/>
        <v>631</v>
      </c>
      <c r="B632" s="23" t="s">
        <v>41</v>
      </c>
      <c r="C632" s="23">
        <f t="shared" si="110"/>
        <v>85</v>
      </c>
      <c r="D632" s="23">
        <f t="shared" si="111"/>
        <v>29</v>
      </c>
      <c r="E632" s="34" t="str">
        <f t="shared" si="112"/>
        <v>85_29</v>
      </c>
      <c r="F632" s="23" t="s">
        <v>653</v>
      </c>
      <c r="G632" s="24">
        <f>AVERAGEIF('1. TipoContratoUC'!$C$3:$C$3832,'2. UnidadCompradora'!F632,'1. TipoContratoUC'!$S$3:$S$3832)</f>
        <v>43.088519078988789</v>
      </c>
      <c r="H632" s="24">
        <f>SUMPRODUCT(('1. TipoContratoUC'!$C$3:$C$3832='2. UnidadCompradora'!F632)*'1. TipoContratoUC'!$N$3:$N$3832*'1. TipoContratoUC'!$S$3:$S$3832)</f>
        <v>44.243110950691623</v>
      </c>
      <c r="I632" s="24">
        <f>SUMPRODUCT(('1. TipoContratoUC'!$C$3:$C$3832='2. UnidadCompradora'!F632)*'1. TipoContratoUC'!$P$3:$P$3832*'1. TipoContratoUC'!$S$3:$S$3832)</f>
        <v>43.769265545365442</v>
      </c>
      <c r="J632" s="24" t="e">
        <f>AVERAGEIF('1. TipoContratoUC'!$C$3:$C$3832,'2. UnidadCompradora'!F632,'1. TipoContratoUC'!#REF!)</f>
        <v>#REF!</v>
      </c>
      <c r="K632" s="24">
        <f t="shared" si="113"/>
        <v>46.295290994986374</v>
      </c>
      <c r="L632" s="25">
        <f>SUMIF('1. TipoContratoUC'!$C$3:$C$3832,'2. UnidadCompradora'!F632,'1. TipoContratoUC'!$O$3:$O$3832)</f>
        <v>184014962.67999998</v>
      </c>
      <c r="M632" s="28">
        <f t="shared" si="108"/>
        <v>2.4398744344442586E-3</v>
      </c>
      <c r="N632" s="29">
        <f t="shared" si="114"/>
        <v>8.1294160968962766E-5</v>
      </c>
      <c r="O632" s="24">
        <f t="shared" si="115"/>
        <v>9.0650853731043923E-2</v>
      </c>
      <c r="P632" s="20">
        <f t="shared" si="116"/>
        <v>23.192970924358708</v>
      </c>
      <c r="Q632" s="3">
        <f t="shared" si="117"/>
        <v>537</v>
      </c>
      <c r="R632" s="3">
        <f t="shared" si="118"/>
        <v>0</v>
      </c>
      <c r="S632" s="3" t="str">
        <f t="shared" si="119"/>
        <v/>
      </c>
      <c r="T632" s="18"/>
    </row>
    <row r="633" spans="1:20" x14ac:dyDescent="0.25">
      <c r="A633">
        <f t="shared" si="109"/>
        <v>632</v>
      </c>
      <c r="B633" s="23" t="s">
        <v>41</v>
      </c>
      <c r="C633" s="23">
        <f t="shared" si="110"/>
        <v>85</v>
      </c>
      <c r="D633" s="23">
        <f t="shared" si="111"/>
        <v>30</v>
      </c>
      <c r="E633" s="34" t="str">
        <f t="shared" si="112"/>
        <v>85_30</v>
      </c>
      <c r="F633" s="23" t="s">
        <v>2597</v>
      </c>
      <c r="G633" s="24">
        <f>AVERAGEIF('1. TipoContratoUC'!$C$3:$C$3832,'2. UnidadCompradora'!F633,'1. TipoContratoUC'!$S$3:$S$3832)</f>
        <v>25.73043875084133</v>
      </c>
      <c r="H633" s="24">
        <f>SUMPRODUCT(('1. TipoContratoUC'!$C$3:$C$3832='2. UnidadCompradora'!F633)*'1. TipoContratoUC'!$N$3:$N$3832*'1. TipoContratoUC'!$S$3:$S$3832)</f>
        <v>28.964521666041286</v>
      </c>
      <c r="I633" s="24">
        <f>SUMPRODUCT(('1. TipoContratoUC'!$C$3:$C$3832='2. UnidadCompradora'!F633)*'1. TipoContratoUC'!$P$3:$P$3832*'1. TipoContratoUC'!$S$3:$S$3832)</f>
        <v>29.530175136398576</v>
      </c>
      <c r="J633" s="24" t="e">
        <f>AVERAGEIF('1. TipoContratoUC'!$C$3:$C$3832,'2. UnidadCompradora'!F633,'1. TipoContratoUC'!#REF!)</f>
        <v>#REF!</v>
      </c>
      <c r="K633" s="24">
        <f t="shared" si="113"/>
        <v>26.606758345218051</v>
      </c>
      <c r="L633" s="25">
        <f>SUMIF('1. TipoContratoUC'!$C$3:$C$3832,'2. UnidadCompradora'!F633,'1. TipoContratoUC'!$O$3:$O$3832)</f>
        <v>352228294.90000004</v>
      </c>
      <c r="M633" s="28">
        <f t="shared" si="108"/>
        <v>4.6702333293889686E-3</v>
      </c>
      <c r="N633" s="29">
        <f t="shared" si="114"/>
        <v>1.5560747499222813E-4</v>
      </c>
      <c r="O633" s="24">
        <f t="shared" si="115"/>
        <v>0.17359354713244188</v>
      </c>
      <c r="P633" s="20">
        <f t="shared" si="116"/>
        <v>13.390175946175246</v>
      </c>
      <c r="Q633" s="3">
        <f t="shared" si="117"/>
        <v>1279</v>
      </c>
      <c r="R633" s="3">
        <f t="shared" si="118"/>
        <v>0</v>
      </c>
      <c r="S633" s="3" t="str">
        <f t="shared" si="119"/>
        <v/>
      </c>
      <c r="T633" s="18"/>
    </row>
    <row r="634" spans="1:20" x14ac:dyDescent="0.25">
      <c r="A634">
        <f t="shared" si="109"/>
        <v>633</v>
      </c>
      <c r="B634" s="23" t="s">
        <v>41</v>
      </c>
      <c r="C634" s="23">
        <f t="shared" si="110"/>
        <v>85</v>
      </c>
      <c r="D634" s="23">
        <f t="shared" si="111"/>
        <v>31</v>
      </c>
      <c r="E634" s="34" t="str">
        <f t="shared" si="112"/>
        <v>85_31</v>
      </c>
      <c r="F634" s="23" t="s">
        <v>2796</v>
      </c>
      <c r="G634" s="24">
        <f>AVERAGEIF('1. TipoContratoUC'!$C$3:$C$3832,'2. UnidadCompradora'!F634,'1. TipoContratoUC'!$S$3:$S$3832)</f>
        <v>35.609061800770185</v>
      </c>
      <c r="H634" s="24">
        <f>SUMPRODUCT(('1. TipoContratoUC'!$C$3:$C$3832='2. UnidadCompradora'!F634)*'1. TipoContratoUC'!$N$3:$N$3832*'1. TipoContratoUC'!$S$3:$S$3832)</f>
        <v>30.025079732555149</v>
      </c>
      <c r="I634" s="24">
        <f>SUMPRODUCT(('1. TipoContratoUC'!$C$3:$C$3832='2. UnidadCompradora'!F634)*'1. TipoContratoUC'!$P$3:$P$3832*'1. TipoContratoUC'!$S$3:$S$3832)</f>
        <v>28.505159252301784</v>
      </c>
      <c r="J634" s="24" t="e">
        <f>AVERAGEIF('1. TipoContratoUC'!$C$3:$C$3832,'2. UnidadCompradora'!F634,'1. TipoContratoUC'!#REF!)</f>
        <v>#REF!</v>
      </c>
      <c r="K634" s="24">
        <f t="shared" si="113"/>
        <v>25.189458635690116</v>
      </c>
      <c r="L634" s="25">
        <f>SUMIF('1. TipoContratoUC'!$C$3:$C$3832,'2. UnidadCompradora'!F634,'1. TipoContratoUC'!$O$3:$O$3832)</f>
        <v>29419980.780000001</v>
      </c>
      <c r="M634" s="28">
        <f t="shared" si="108"/>
        <v>3.9008272980382548E-4</v>
      </c>
      <c r="N634" s="29">
        <f t="shared" si="114"/>
        <v>1.2997164026233039E-5</v>
      </c>
      <c r="O634" s="24">
        <f t="shared" si="115"/>
        <v>1.4423101650392858E-2</v>
      </c>
      <c r="P634" s="20">
        <f t="shared" si="116"/>
        <v>12.601940868670255</v>
      </c>
      <c r="Q634" s="3">
        <f t="shared" si="117"/>
        <v>1327</v>
      </c>
      <c r="R634" s="3">
        <f t="shared" si="118"/>
        <v>0</v>
      </c>
      <c r="S634" s="3" t="str">
        <f t="shared" si="119"/>
        <v/>
      </c>
      <c r="T634" s="18"/>
    </row>
    <row r="635" spans="1:20" x14ac:dyDescent="0.25">
      <c r="A635">
        <f t="shared" si="109"/>
        <v>634</v>
      </c>
      <c r="B635" s="23" t="s">
        <v>41</v>
      </c>
      <c r="C635" s="23">
        <f t="shared" si="110"/>
        <v>85</v>
      </c>
      <c r="D635" s="23">
        <f t="shared" si="111"/>
        <v>32</v>
      </c>
      <c r="E635" s="34" t="str">
        <f t="shared" si="112"/>
        <v>85_32</v>
      </c>
      <c r="F635" s="23" t="s">
        <v>2068</v>
      </c>
      <c r="G635" s="24">
        <f>AVERAGEIF('1. TipoContratoUC'!$C$3:$C$3832,'2. UnidadCompradora'!F635,'1. TipoContratoUC'!$S$3:$S$3832)</f>
        <v>42.187630717755269</v>
      </c>
      <c r="H635" s="24">
        <f>SUMPRODUCT(('1. TipoContratoUC'!$C$3:$C$3832='2. UnidadCompradora'!F635)*'1. TipoContratoUC'!$N$3:$N$3832*'1. TipoContratoUC'!$S$3:$S$3832)</f>
        <v>37.913098304717593</v>
      </c>
      <c r="I635" s="24">
        <f>SUMPRODUCT(('1. TipoContratoUC'!$C$3:$C$3832='2. UnidadCompradora'!F635)*'1. TipoContratoUC'!$P$3:$P$3832*'1. TipoContratoUC'!$S$3:$S$3832)</f>
        <v>39.754154744141566</v>
      </c>
      <c r="J635" s="24" t="e">
        <f>AVERAGEIF('1. TipoContratoUC'!$C$3:$C$3832,'2. UnidadCompradora'!F635,'1. TipoContratoUC'!#REF!)</f>
        <v>#REF!</v>
      </c>
      <c r="K635" s="24">
        <f t="shared" si="113"/>
        <v>40.743557153016241</v>
      </c>
      <c r="L635" s="25">
        <f>SUMIF('1. TipoContratoUC'!$C$3:$C$3832,'2. UnidadCompradora'!F635,'1. TipoContratoUC'!$O$3:$O$3832)</f>
        <v>24415989.479999997</v>
      </c>
      <c r="M635" s="28">
        <f t="shared" si="108"/>
        <v>3.23734264085399E-4</v>
      </c>
      <c r="N635" s="29">
        <f t="shared" si="114"/>
        <v>1.0786499913353794E-5</v>
      </c>
      <c r="O635" s="24">
        <f t="shared" si="115"/>
        <v>1.1955731729699881E-2</v>
      </c>
      <c r="P635" s="20">
        <f t="shared" si="116"/>
        <v>20.37775644237297</v>
      </c>
      <c r="Q635" s="3">
        <f t="shared" si="117"/>
        <v>757</v>
      </c>
      <c r="R635" s="3">
        <f t="shared" si="118"/>
        <v>0</v>
      </c>
      <c r="S635" s="3" t="str">
        <f t="shared" si="119"/>
        <v/>
      </c>
      <c r="T635" s="18"/>
    </row>
    <row r="636" spans="1:20" x14ac:dyDescent="0.25">
      <c r="A636">
        <f t="shared" si="109"/>
        <v>635</v>
      </c>
      <c r="B636" s="23" t="s">
        <v>41</v>
      </c>
      <c r="C636" s="23">
        <f t="shared" si="110"/>
        <v>85</v>
      </c>
      <c r="D636" s="23">
        <f t="shared" si="111"/>
        <v>33</v>
      </c>
      <c r="E636" s="34" t="str">
        <f t="shared" si="112"/>
        <v>85_33</v>
      </c>
      <c r="F636" s="23" t="s">
        <v>2283</v>
      </c>
      <c r="G636" s="24">
        <f>AVERAGEIF('1. TipoContratoUC'!$C$3:$C$3832,'2. UnidadCompradora'!F636,'1. TipoContratoUC'!$S$3:$S$3832)</f>
        <v>39.293587651653915</v>
      </c>
      <c r="H636" s="24">
        <f>SUMPRODUCT(('1. TipoContratoUC'!$C$3:$C$3832='2. UnidadCompradora'!F636)*'1. TipoContratoUC'!$N$3:$N$3832*'1. TipoContratoUC'!$S$3:$S$3832)</f>
        <v>45.638413911753027</v>
      </c>
      <c r="I636" s="24">
        <f>SUMPRODUCT(('1. TipoContratoUC'!$C$3:$C$3832='2. UnidadCompradora'!F636)*'1. TipoContratoUC'!$P$3:$P$3832*'1. TipoContratoUC'!$S$3:$S$3832)</f>
        <v>46.780065544113597</v>
      </c>
      <c r="J636" s="24" t="e">
        <f>AVERAGEIF('1. TipoContratoUC'!$C$3:$C$3832,'2. UnidadCompradora'!F636,'1. TipoContratoUC'!#REF!)</f>
        <v>#REF!</v>
      </c>
      <c r="K636" s="24">
        <f t="shared" si="113"/>
        <v>50.458354250764692</v>
      </c>
      <c r="L636" s="25">
        <f>SUMIF('1. TipoContratoUC'!$C$3:$C$3832,'2. UnidadCompradora'!F636,'1. TipoContratoUC'!$O$3:$O$3832)</f>
        <v>25157909.66</v>
      </c>
      <c r="M636" s="28">
        <f t="shared" si="108"/>
        <v>3.3357146456745E-4</v>
      </c>
      <c r="N636" s="29">
        <f t="shared" si="114"/>
        <v>1.1114265534478458E-5</v>
      </c>
      <c r="O636" s="24">
        <f t="shared" si="115"/>
        <v>1.2321558012348919E-2</v>
      </c>
      <c r="P636" s="20">
        <f t="shared" si="116"/>
        <v>25.235337904388519</v>
      </c>
      <c r="Q636" s="3">
        <f t="shared" si="117"/>
        <v>397</v>
      </c>
      <c r="R636" s="3">
        <f t="shared" si="118"/>
        <v>1</v>
      </c>
      <c r="S636" s="3">
        <f t="shared" si="119"/>
        <v>397</v>
      </c>
      <c r="T636" s="18"/>
    </row>
    <row r="637" spans="1:20" x14ac:dyDescent="0.25">
      <c r="A637">
        <f t="shared" si="109"/>
        <v>636</v>
      </c>
      <c r="B637" s="23" t="s">
        <v>41</v>
      </c>
      <c r="C637" s="23">
        <f t="shared" si="110"/>
        <v>85</v>
      </c>
      <c r="D637" s="23">
        <f t="shared" si="111"/>
        <v>34</v>
      </c>
      <c r="E637" s="34" t="str">
        <f t="shared" si="112"/>
        <v>85_34</v>
      </c>
      <c r="F637" s="23" t="s">
        <v>2652</v>
      </c>
      <c r="G637" s="24">
        <f>AVERAGEIF('1. TipoContratoUC'!$C$3:$C$3832,'2. UnidadCompradora'!F637,'1. TipoContratoUC'!$S$3:$S$3832)</f>
        <v>34.461717419993477</v>
      </c>
      <c r="H637" s="24">
        <f>SUMPRODUCT(('1. TipoContratoUC'!$C$3:$C$3832='2. UnidadCompradora'!F637)*'1. TipoContratoUC'!$N$3:$N$3832*'1. TipoContratoUC'!$S$3:$S$3832)</f>
        <v>34.855161511048614</v>
      </c>
      <c r="I637" s="24">
        <f>SUMPRODUCT(('1. TipoContratoUC'!$C$3:$C$3832='2. UnidadCompradora'!F637)*'1. TipoContratoUC'!$P$3:$P$3832*'1. TipoContratoUC'!$S$3:$S$3832)</f>
        <v>35.246407532526149</v>
      </c>
      <c r="J637" s="24" t="e">
        <f>AVERAGEIF('1. TipoContratoUC'!$C$3:$C$3832,'2. UnidadCompradora'!F637,'1. TipoContratoUC'!#REF!)</f>
        <v>#REF!</v>
      </c>
      <c r="K637" s="24">
        <f t="shared" si="113"/>
        <v>34.510650021750145</v>
      </c>
      <c r="L637" s="25">
        <f>SUMIF('1. TipoContratoUC'!$C$3:$C$3832,'2. UnidadCompradora'!F637,'1. TipoContratoUC'!$O$3:$O$3832)</f>
        <v>222563128.91999999</v>
      </c>
      <c r="M637" s="28">
        <f t="shared" si="108"/>
        <v>2.9509887695716684E-3</v>
      </c>
      <c r="N637" s="29">
        <f t="shared" si="114"/>
        <v>9.832397629339613E-5</v>
      </c>
      <c r="O637" s="24">
        <f t="shared" si="115"/>
        <v>0.10965819810401446</v>
      </c>
      <c r="P637" s="20">
        <f t="shared" si="116"/>
        <v>17.31015410992708</v>
      </c>
      <c r="Q637" s="3">
        <f t="shared" si="117"/>
        <v>1030</v>
      </c>
      <c r="R637" s="3">
        <f t="shared" si="118"/>
        <v>0</v>
      </c>
      <c r="S637" s="3" t="str">
        <f t="shared" si="119"/>
        <v/>
      </c>
      <c r="T637" s="18"/>
    </row>
    <row r="638" spans="1:20" x14ac:dyDescent="0.25">
      <c r="A638">
        <f t="shared" si="109"/>
        <v>637</v>
      </c>
      <c r="B638" s="23" t="s">
        <v>41</v>
      </c>
      <c r="C638" s="23">
        <f t="shared" si="110"/>
        <v>85</v>
      </c>
      <c r="D638" s="23">
        <f t="shared" si="111"/>
        <v>35</v>
      </c>
      <c r="E638" s="34" t="str">
        <f t="shared" si="112"/>
        <v>85_35</v>
      </c>
      <c r="F638" s="23" t="s">
        <v>978</v>
      </c>
      <c r="G638" s="24">
        <f>AVERAGEIF('1. TipoContratoUC'!$C$3:$C$3832,'2. UnidadCompradora'!F638,'1. TipoContratoUC'!$S$3:$S$3832)</f>
        <v>30.707512576626236</v>
      </c>
      <c r="H638" s="24">
        <f>SUMPRODUCT(('1. TipoContratoUC'!$C$3:$C$3832='2. UnidadCompradora'!F638)*'1. TipoContratoUC'!$N$3:$N$3832*'1. TipoContratoUC'!$S$3:$S$3832)</f>
        <v>30.831527209533245</v>
      </c>
      <c r="I638" s="24">
        <f>SUMPRODUCT(('1. TipoContratoUC'!$C$3:$C$3832='2. UnidadCompradora'!F638)*'1. TipoContratoUC'!$P$3:$P$3832*'1. TipoContratoUC'!$S$3:$S$3832)</f>
        <v>29.626067543128467</v>
      </c>
      <c r="J638" s="24" t="e">
        <f>AVERAGEIF('1. TipoContratoUC'!$C$3:$C$3832,'2. UnidadCompradora'!F638,'1. TipoContratoUC'!#REF!)</f>
        <v>#REF!</v>
      </c>
      <c r="K638" s="24">
        <f t="shared" si="113"/>
        <v>26.739349734593421</v>
      </c>
      <c r="L638" s="25">
        <f>SUMIF('1. TipoContratoUC'!$C$3:$C$3832,'2. UnidadCompradora'!F638,'1. TipoContratoUC'!$O$3:$O$3832)</f>
        <v>20606378.059999999</v>
      </c>
      <c r="M638" s="28">
        <f t="shared" si="108"/>
        <v>2.7322221129657913E-4</v>
      </c>
      <c r="N638" s="29">
        <f t="shared" si="114"/>
        <v>9.1034891434891601E-6</v>
      </c>
      <c r="O638" s="24">
        <f t="shared" si="115"/>
        <v>1.0077287091469506E-2</v>
      </c>
      <c r="P638" s="20">
        <f t="shared" si="116"/>
        <v>13.374713510842446</v>
      </c>
      <c r="Q638" s="3">
        <f t="shared" si="117"/>
        <v>1281</v>
      </c>
      <c r="R638" s="3">
        <f t="shared" si="118"/>
        <v>0</v>
      </c>
      <c r="S638" s="3" t="str">
        <f t="shared" si="119"/>
        <v/>
      </c>
      <c r="T638" s="18"/>
    </row>
    <row r="639" spans="1:20" x14ac:dyDescent="0.25">
      <c r="A639">
        <f t="shared" si="109"/>
        <v>638</v>
      </c>
      <c r="B639" s="23" t="s">
        <v>41</v>
      </c>
      <c r="C639" s="23">
        <f t="shared" si="110"/>
        <v>85</v>
      </c>
      <c r="D639" s="23">
        <f t="shared" si="111"/>
        <v>36</v>
      </c>
      <c r="E639" s="34" t="str">
        <f t="shared" si="112"/>
        <v>85_36</v>
      </c>
      <c r="F639" s="23" t="s">
        <v>228</v>
      </c>
      <c r="G639" s="24">
        <f>AVERAGEIF('1. TipoContratoUC'!$C$3:$C$3832,'2. UnidadCompradora'!F639,'1. TipoContratoUC'!$S$3:$S$3832)</f>
        <v>38.675856789069485</v>
      </c>
      <c r="H639" s="24">
        <f>SUMPRODUCT(('1. TipoContratoUC'!$C$3:$C$3832='2. UnidadCompradora'!F639)*'1. TipoContratoUC'!$N$3:$N$3832*'1. TipoContratoUC'!$S$3:$S$3832)</f>
        <v>39.976780239145953</v>
      </c>
      <c r="I639" s="24">
        <f>SUMPRODUCT(('1. TipoContratoUC'!$C$3:$C$3832='2. UnidadCompradora'!F639)*'1. TipoContratoUC'!$P$3:$P$3832*'1. TipoContratoUC'!$S$3:$S$3832)</f>
        <v>44.727526715140421</v>
      </c>
      <c r="J639" s="24" t="e">
        <f>AVERAGEIF('1. TipoContratoUC'!$C$3:$C$3832,'2. UnidadCompradora'!F639,'1. TipoContratoUC'!#REF!)</f>
        <v>#REF!</v>
      </c>
      <c r="K639" s="24">
        <f t="shared" si="113"/>
        <v>47.620288293707006</v>
      </c>
      <c r="L639" s="25">
        <f>SUMIF('1. TipoContratoUC'!$C$3:$C$3832,'2. UnidadCompradora'!F639,'1. TipoContratoUC'!$O$3:$O$3832)</f>
        <v>25363373.039999899</v>
      </c>
      <c r="M639" s="28">
        <f t="shared" si="108"/>
        <v>3.36295725903459E-4</v>
      </c>
      <c r="N639" s="29">
        <f t="shared" si="114"/>
        <v>1.1205035180835886E-5</v>
      </c>
      <c r="O639" s="24">
        <f t="shared" si="115"/>
        <v>1.2422867973382556E-2</v>
      </c>
      <c r="P639" s="20">
        <f t="shared" si="116"/>
        <v>23.816355580840195</v>
      </c>
      <c r="Q639" s="3">
        <f t="shared" si="117"/>
        <v>490</v>
      </c>
      <c r="R639" s="3">
        <f t="shared" si="118"/>
        <v>1</v>
      </c>
      <c r="S639" s="3">
        <f t="shared" si="119"/>
        <v>490</v>
      </c>
      <c r="T639" s="18"/>
    </row>
    <row r="640" spans="1:20" x14ac:dyDescent="0.25">
      <c r="A640">
        <f t="shared" si="109"/>
        <v>639</v>
      </c>
      <c r="B640" s="23" t="s">
        <v>41</v>
      </c>
      <c r="C640" s="23">
        <f t="shared" si="110"/>
        <v>85</v>
      </c>
      <c r="D640" s="23">
        <f t="shared" si="111"/>
        <v>37</v>
      </c>
      <c r="E640" s="34" t="str">
        <f t="shared" si="112"/>
        <v>85_37</v>
      </c>
      <c r="F640" s="23" t="s">
        <v>2880</v>
      </c>
      <c r="G640" s="24">
        <f>AVERAGEIF('1. TipoContratoUC'!$C$3:$C$3832,'2. UnidadCompradora'!F640,'1. TipoContratoUC'!$S$3:$S$3832)</f>
        <v>40.240373714413266</v>
      </c>
      <c r="H640" s="24">
        <f>SUMPRODUCT(('1. TipoContratoUC'!$C$3:$C$3832='2. UnidadCompradora'!F640)*'1. TipoContratoUC'!$N$3:$N$3832*'1. TipoContratoUC'!$S$3:$S$3832)</f>
        <v>40.240373714413266</v>
      </c>
      <c r="I640" s="24">
        <f>SUMPRODUCT(('1. TipoContratoUC'!$C$3:$C$3832='2. UnidadCompradora'!F640)*'1. TipoContratoUC'!$P$3:$P$3832*'1. TipoContratoUC'!$S$3:$S$3832)</f>
        <v>40.240373714413266</v>
      </c>
      <c r="J640" s="24" t="e">
        <f>AVERAGEIF('1. TipoContratoUC'!$C$3:$C$3832,'2. UnidadCompradora'!F640,'1. TipoContratoUC'!#REF!)</f>
        <v>#REF!</v>
      </c>
      <c r="K640" s="24">
        <f t="shared" si="113"/>
        <v>41.415856983706455</v>
      </c>
      <c r="L640" s="25">
        <f>SUMIF('1. TipoContratoUC'!$C$3:$C$3832,'2. UnidadCompradora'!F640,'1. TipoContratoUC'!$O$3:$O$3832)</f>
        <v>55419017.770000003</v>
      </c>
      <c r="M640" s="28">
        <f t="shared" si="108"/>
        <v>7.3480679326155265E-4</v>
      </c>
      <c r="N640" s="29">
        <f t="shared" si="114"/>
        <v>2.4483022933144606E-5</v>
      </c>
      <c r="O640" s="24">
        <f t="shared" si="115"/>
        <v>2.7242716631759843E-2</v>
      </c>
      <c r="P640" s="20">
        <f t="shared" si="116"/>
        <v>20.721549850169108</v>
      </c>
      <c r="Q640" s="3">
        <f t="shared" si="117"/>
        <v>731</v>
      </c>
      <c r="R640" s="3">
        <f t="shared" si="118"/>
        <v>0</v>
      </c>
      <c r="S640" s="3" t="str">
        <f t="shared" si="119"/>
        <v/>
      </c>
      <c r="T640" s="18"/>
    </row>
    <row r="641" spans="1:20" x14ac:dyDescent="0.25">
      <c r="A641">
        <f t="shared" si="109"/>
        <v>640</v>
      </c>
      <c r="B641" s="23" t="s">
        <v>41</v>
      </c>
      <c r="C641" s="23">
        <f t="shared" si="110"/>
        <v>85</v>
      </c>
      <c r="D641" s="23">
        <f t="shared" si="111"/>
        <v>38</v>
      </c>
      <c r="E641" s="34" t="str">
        <f t="shared" si="112"/>
        <v>85_38</v>
      </c>
      <c r="F641" s="23" t="s">
        <v>3057</v>
      </c>
      <c r="G641" s="24">
        <f>AVERAGEIF('1. TipoContratoUC'!$C$3:$C$3832,'2. UnidadCompradora'!F641,'1. TipoContratoUC'!$S$3:$S$3832)</f>
        <v>26.338289171601843</v>
      </c>
      <c r="H641" s="24">
        <f>SUMPRODUCT(('1. TipoContratoUC'!$C$3:$C$3832='2. UnidadCompradora'!F641)*'1. TipoContratoUC'!$N$3:$N$3832*'1. TipoContratoUC'!$S$3:$S$3832)</f>
        <v>26.338289171601843</v>
      </c>
      <c r="I641" s="24">
        <f>SUMPRODUCT(('1. TipoContratoUC'!$C$3:$C$3832='2. UnidadCompradora'!F641)*'1. TipoContratoUC'!$P$3:$P$3832*'1. TipoContratoUC'!$S$3:$S$3832)</f>
        <v>26.338289171601843</v>
      </c>
      <c r="J641" s="24" t="e">
        <f>AVERAGEIF('1. TipoContratoUC'!$C$3:$C$3832,'2. UnidadCompradora'!F641,'1. TipoContratoUC'!#REF!)</f>
        <v>#REF!</v>
      </c>
      <c r="K641" s="24">
        <f t="shared" si="113"/>
        <v>22.19330571395567</v>
      </c>
      <c r="L641" s="25">
        <f>SUMIF('1. TipoContratoUC'!$C$3:$C$3832,'2. UnidadCompradora'!F641,'1. TipoContratoUC'!$O$3:$O$3832)</f>
        <v>38086128.25</v>
      </c>
      <c r="M641" s="28">
        <f t="shared" si="108"/>
        <v>5.049881230894058E-4</v>
      </c>
      <c r="N641" s="29">
        <f t="shared" si="114"/>
        <v>1.6825696103986301E-5</v>
      </c>
      <c r="O641" s="24">
        <f t="shared" si="115"/>
        <v>1.8696208918938174E-2</v>
      </c>
      <c r="P641" s="20">
        <f t="shared" si="116"/>
        <v>11.106000961437305</v>
      </c>
      <c r="Q641" s="3">
        <f t="shared" si="117"/>
        <v>1388</v>
      </c>
      <c r="R641" s="3">
        <f t="shared" si="118"/>
        <v>0</v>
      </c>
      <c r="S641" s="3" t="str">
        <f t="shared" si="119"/>
        <v/>
      </c>
      <c r="T641" s="18"/>
    </row>
    <row r="642" spans="1:20" x14ac:dyDescent="0.25">
      <c r="A642">
        <f t="shared" si="109"/>
        <v>641</v>
      </c>
      <c r="B642" s="23" t="s">
        <v>41</v>
      </c>
      <c r="C642" s="23">
        <f t="shared" si="110"/>
        <v>85</v>
      </c>
      <c r="D642" s="23">
        <f t="shared" si="111"/>
        <v>39</v>
      </c>
      <c r="E642" s="34" t="str">
        <f t="shared" si="112"/>
        <v>85_39</v>
      </c>
      <c r="F642" s="23" t="s">
        <v>1894</v>
      </c>
      <c r="G642" s="24">
        <f>AVERAGEIF('1. TipoContratoUC'!$C$3:$C$3832,'2. UnidadCompradora'!F642,'1. TipoContratoUC'!$S$3:$S$3832)</f>
        <v>34.905467121933114</v>
      </c>
      <c r="H642" s="24">
        <f>SUMPRODUCT(('1. TipoContratoUC'!$C$3:$C$3832='2. UnidadCompradora'!F642)*'1. TipoContratoUC'!$N$3:$N$3832*'1. TipoContratoUC'!$S$3:$S$3832)</f>
        <v>32.057928558262795</v>
      </c>
      <c r="I642" s="24">
        <f>SUMPRODUCT(('1. TipoContratoUC'!$C$3:$C$3832='2. UnidadCompradora'!F642)*'1. TipoContratoUC'!$P$3:$P$3832*'1. TipoContratoUC'!$S$3:$S$3832)</f>
        <v>32.496851913655412</v>
      </c>
      <c r="J642" s="24" t="e">
        <f>AVERAGEIF('1. TipoContratoUC'!$C$3:$C$3832,'2. UnidadCompradora'!F642,'1. TipoContratoUC'!#REF!)</f>
        <v>#REF!</v>
      </c>
      <c r="K642" s="24">
        <f t="shared" si="113"/>
        <v>30.708811981561858</v>
      </c>
      <c r="L642" s="25">
        <f>SUMIF('1. TipoContratoUC'!$C$3:$C$3832,'2. UnidadCompradora'!F642,'1. TipoContratoUC'!$O$3:$O$3832)</f>
        <v>1235348025.6006498</v>
      </c>
      <c r="M642" s="28">
        <f t="shared" ref="M642:M705" si="120">L642/SUMIF($B$2:$B$1538,B642,$L$2:$L$1538)</f>
        <v>1.6379614034678767E-2</v>
      </c>
      <c r="N642" s="29">
        <f t="shared" si="114"/>
        <v>5.4575225722546428E-4</v>
      </c>
      <c r="O642" s="24">
        <f t="shared" si="115"/>
        <v>0.60904255758561032</v>
      </c>
      <c r="P642" s="20">
        <f t="shared" si="116"/>
        <v>15.658927269573734</v>
      </c>
      <c r="Q642" s="3">
        <f t="shared" si="117"/>
        <v>1143</v>
      </c>
      <c r="R642" s="3">
        <f t="shared" si="118"/>
        <v>0</v>
      </c>
      <c r="S642" s="3" t="str">
        <f t="shared" si="119"/>
        <v/>
      </c>
      <c r="T642" s="18"/>
    </row>
    <row r="643" spans="1:20" x14ac:dyDescent="0.25">
      <c r="A643">
        <f t="shared" ref="A643:A706" si="121">A642+1</f>
        <v>642</v>
      </c>
      <c r="B643" s="23" t="s">
        <v>41</v>
      </c>
      <c r="C643" s="23">
        <f t="shared" ref="C643:C706" si="122">IF(B643&lt;&gt;B642,C642+1,C642)</f>
        <v>85</v>
      </c>
      <c r="D643" s="23">
        <f t="shared" ref="D643:D706" si="123">IF(B643&lt;&gt;B642,1,D642+1)</f>
        <v>40</v>
      </c>
      <c r="E643" s="34" t="str">
        <f t="shared" ref="E643:E706" si="124">CONCATENATE(C643,"_",D643)</f>
        <v>85_40</v>
      </c>
      <c r="F643" s="23" t="s">
        <v>2427</v>
      </c>
      <c r="G643" s="24">
        <f>AVERAGEIF('1. TipoContratoUC'!$C$3:$C$3832,'2. UnidadCompradora'!F643,'1. TipoContratoUC'!$S$3:$S$3832)</f>
        <v>39.282792262652336</v>
      </c>
      <c r="H643" s="24">
        <f>SUMPRODUCT(('1. TipoContratoUC'!$C$3:$C$3832='2. UnidadCompradora'!F643)*'1. TipoContratoUC'!$N$3:$N$3832*'1. TipoContratoUC'!$S$3:$S$3832)</f>
        <v>43.541736321183713</v>
      </c>
      <c r="I643" s="24">
        <f>SUMPRODUCT(('1. TipoContratoUC'!$C$3:$C$3832='2. UnidadCompradora'!F643)*'1. TipoContratoUC'!$P$3:$P$3832*'1. TipoContratoUC'!$S$3:$S$3832)</f>
        <v>43.623585284875936</v>
      </c>
      <c r="J643" s="24" t="e">
        <f>AVERAGEIF('1. TipoContratoUC'!$C$3:$C$3832,'2. UnidadCompradora'!F643,'1. TipoContratoUC'!#REF!)</f>
        <v>#REF!</v>
      </c>
      <c r="K643" s="24">
        <f t="shared" ref="K643:K706" si="125">100*((I643-MIN($I$2:$I$1538))/(MAX($I$2:$I$1538)-MIN($I$2:$I$1538)))</f>
        <v>46.093857442512537</v>
      </c>
      <c r="L643" s="25">
        <f>SUMIF('1. TipoContratoUC'!$C$3:$C$3832,'2. UnidadCompradora'!F643,'1. TipoContratoUC'!$O$3:$O$3832)</f>
        <v>6481691393.3579397</v>
      </c>
      <c r="M643" s="28">
        <f t="shared" si="120"/>
        <v>8.5941452218277967E-2</v>
      </c>
      <c r="N643" s="29">
        <f t="shared" ref="N643:N706" si="126">L643/SUM($L$2:$L$1538)</f>
        <v>2.8634827071051579E-3</v>
      </c>
      <c r="O643" s="24">
        <f t="shared" ref="O643:O706" si="127">100*((L643-MIN($L$2:$L$1538))/(MAX($L$2:$L$1538)-MIN($L$2:$L$1538)))</f>
        <v>3.1959115274080441</v>
      </c>
      <c r="P643" s="20">
        <f t="shared" ref="P643:P706" si="128">K643*0.5+O643*0.5</f>
        <v>24.64488448496029</v>
      </c>
      <c r="Q643" s="3">
        <f t="shared" ref="Q643:Q706" si="129">_xlfn.RANK.EQ(P643,$P$2:$P$1538)</f>
        <v>434</v>
      </c>
      <c r="R643" s="3">
        <f t="shared" ref="R643:R706" si="130">IF(Q643&lt;=500,1,0)</f>
        <v>1</v>
      </c>
      <c r="S643" s="3">
        <f t="shared" ref="S643:S706" si="131">IF(AND(R643=1,Q643&lt;=500),Q643,"")</f>
        <v>434</v>
      </c>
      <c r="T643" s="18"/>
    </row>
    <row r="644" spans="1:20" x14ac:dyDescent="0.25">
      <c r="A644">
        <f t="shared" si="121"/>
        <v>643</v>
      </c>
      <c r="B644" s="23" t="s">
        <v>41</v>
      </c>
      <c r="C644" s="23">
        <f t="shared" si="122"/>
        <v>85</v>
      </c>
      <c r="D644" s="23">
        <f t="shared" si="123"/>
        <v>41</v>
      </c>
      <c r="E644" s="34" t="str">
        <f t="shared" si="124"/>
        <v>85_41</v>
      </c>
      <c r="F644" s="23" t="s">
        <v>2855</v>
      </c>
      <c r="G644" s="24">
        <f>AVERAGEIF('1. TipoContratoUC'!$C$3:$C$3832,'2. UnidadCompradora'!F644,'1. TipoContratoUC'!$S$3:$S$3832)</f>
        <v>38.691353241309336</v>
      </c>
      <c r="H644" s="24">
        <f>SUMPRODUCT(('1. TipoContratoUC'!$C$3:$C$3832='2. UnidadCompradora'!F644)*'1. TipoContratoUC'!$N$3:$N$3832*'1. TipoContratoUC'!$S$3:$S$3832)</f>
        <v>38.757217793974931</v>
      </c>
      <c r="I644" s="24">
        <f>SUMPRODUCT(('1. TipoContratoUC'!$C$3:$C$3832='2. UnidadCompradora'!F644)*'1. TipoContratoUC'!$P$3:$P$3832*'1. TipoContratoUC'!$S$3:$S$3832)</f>
        <v>38.407349223557979</v>
      </c>
      <c r="J644" s="24" t="e">
        <f>AVERAGEIF('1. TipoContratoUC'!$C$3:$C$3832,'2. UnidadCompradora'!F644,'1. TipoContratoUC'!#REF!)</f>
        <v>#REF!</v>
      </c>
      <c r="K644" s="24">
        <f t="shared" si="125"/>
        <v>38.881315696342881</v>
      </c>
      <c r="L644" s="25">
        <f>SUMIF('1. TipoContratoUC'!$C$3:$C$3832,'2. UnidadCompradora'!F644,'1. TipoContratoUC'!$O$3:$O$3832)</f>
        <v>393302709.15999991</v>
      </c>
      <c r="M644" s="28">
        <f t="shared" si="120"/>
        <v>5.2148434621911675E-3</v>
      </c>
      <c r="N644" s="29">
        <f t="shared" si="126"/>
        <v>1.7375333658917319E-4</v>
      </c>
      <c r="O644" s="24">
        <f t="shared" si="127"/>
        <v>0.19384653483352088</v>
      </c>
      <c r="P644" s="20">
        <f t="shared" si="128"/>
        <v>19.5375811155882</v>
      </c>
      <c r="Q644" s="3">
        <f t="shared" si="129"/>
        <v>833</v>
      </c>
      <c r="R644" s="3">
        <f t="shared" si="130"/>
        <v>0</v>
      </c>
      <c r="S644" s="3" t="str">
        <f t="shared" si="131"/>
        <v/>
      </c>
      <c r="T644" s="18"/>
    </row>
    <row r="645" spans="1:20" x14ac:dyDescent="0.25">
      <c r="A645">
        <f t="shared" si="121"/>
        <v>644</v>
      </c>
      <c r="B645" s="23" t="s">
        <v>41</v>
      </c>
      <c r="C645" s="23">
        <f t="shared" si="122"/>
        <v>85</v>
      </c>
      <c r="D645" s="23">
        <f t="shared" si="123"/>
        <v>42</v>
      </c>
      <c r="E645" s="34" t="str">
        <f t="shared" si="124"/>
        <v>85_42</v>
      </c>
      <c r="F645" s="23" t="s">
        <v>2747</v>
      </c>
      <c r="G645" s="24">
        <f>AVERAGEIF('1. TipoContratoUC'!$C$3:$C$3832,'2. UnidadCompradora'!F645,'1. TipoContratoUC'!$S$3:$S$3832)</f>
        <v>30.995038447481932</v>
      </c>
      <c r="H645" s="24">
        <f>SUMPRODUCT(('1. TipoContratoUC'!$C$3:$C$3832='2. UnidadCompradora'!F645)*'1. TipoContratoUC'!$N$3:$N$3832*'1. TipoContratoUC'!$S$3:$S$3832)</f>
        <v>31.046888396115769</v>
      </c>
      <c r="I645" s="24">
        <f>SUMPRODUCT(('1. TipoContratoUC'!$C$3:$C$3832='2. UnidadCompradora'!F645)*'1. TipoContratoUC'!$P$3:$P$3832*'1. TipoContratoUC'!$S$3:$S$3832)</f>
        <v>31.489543570141063</v>
      </c>
      <c r="J645" s="24" t="e">
        <f>AVERAGEIF('1. TipoContratoUC'!$C$3:$C$3832,'2. UnidadCompradora'!F645,'1. TipoContratoUC'!#REF!)</f>
        <v>#REF!</v>
      </c>
      <c r="K645" s="24">
        <f t="shared" si="125"/>
        <v>29.315996665410971</v>
      </c>
      <c r="L645" s="25">
        <f>SUMIF('1. TipoContratoUC'!$C$3:$C$3832,'2. UnidadCompradora'!F645,'1. TipoContratoUC'!$O$3:$O$3832)</f>
        <v>2793758584.5399899</v>
      </c>
      <c r="M645" s="28">
        <f t="shared" si="120"/>
        <v>3.7042749389254725E-2</v>
      </c>
      <c r="N645" s="29">
        <f t="shared" si="126"/>
        <v>1.2342271344258468E-3</v>
      </c>
      <c r="O645" s="24">
        <f t="shared" si="127"/>
        <v>1.3774642247490314</v>
      </c>
      <c r="P645" s="20">
        <f t="shared" si="128"/>
        <v>15.34673044508</v>
      </c>
      <c r="Q645" s="3">
        <f t="shared" si="129"/>
        <v>1171</v>
      </c>
      <c r="R645" s="3">
        <f t="shared" si="130"/>
        <v>0</v>
      </c>
      <c r="S645" s="3" t="str">
        <f t="shared" si="131"/>
        <v/>
      </c>
      <c r="T645" s="18"/>
    </row>
    <row r="646" spans="1:20" x14ac:dyDescent="0.25">
      <c r="A646">
        <f t="shared" si="121"/>
        <v>645</v>
      </c>
      <c r="B646" s="23" t="s">
        <v>41</v>
      </c>
      <c r="C646" s="23">
        <f t="shared" si="122"/>
        <v>85</v>
      </c>
      <c r="D646" s="23">
        <f t="shared" si="123"/>
        <v>43</v>
      </c>
      <c r="E646" s="34" t="str">
        <f t="shared" si="124"/>
        <v>85_43</v>
      </c>
      <c r="F646" s="23" t="s">
        <v>233</v>
      </c>
      <c r="G646" s="24">
        <f>AVERAGEIF('1. TipoContratoUC'!$C$3:$C$3832,'2. UnidadCompradora'!F646,'1. TipoContratoUC'!$S$3:$S$3832)</f>
        <v>37.509951357218064</v>
      </c>
      <c r="H646" s="24">
        <f>SUMPRODUCT(('1. TipoContratoUC'!$C$3:$C$3832='2. UnidadCompradora'!F646)*'1. TipoContratoUC'!$N$3:$N$3832*'1. TipoContratoUC'!$S$3:$S$3832)</f>
        <v>39.011801862104718</v>
      </c>
      <c r="I646" s="24">
        <f>SUMPRODUCT(('1. TipoContratoUC'!$C$3:$C$3832='2. UnidadCompradora'!F646)*'1. TipoContratoUC'!$P$3:$P$3832*'1. TipoContratoUC'!$S$3:$S$3832)</f>
        <v>37.283485245064362</v>
      </c>
      <c r="J646" s="24" t="e">
        <f>AVERAGEIF('1. TipoContratoUC'!$C$3:$C$3832,'2. UnidadCompradora'!F646,'1. TipoContratoUC'!#REF!)</f>
        <v>#REF!</v>
      </c>
      <c r="K646" s="24">
        <f t="shared" si="125"/>
        <v>37.327337738555926</v>
      </c>
      <c r="L646" s="25">
        <f>SUMIF('1. TipoContratoUC'!$C$3:$C$3832,'2. UnidadCompradora'!F646,'1. TipoContratoUC'!$O$3:$O$3832)</f>
        <v>1466473888.3432651</v>
      </c>
      <c r="M646" s="28">
        <f t="shared" si="120"/>
        <v>1.944413702472076E-2</v>
      </c>
      <c r="N646" s="29">
        <f t="shared" si="126"/>
        <v>6.4785907949818753E-4</v>
      </c>
      <c r="O646" s="24">
        <f t="shared" si="127"/>
        <v>0.72300618530521521</v>
      </c>
      <c r="P646" s="20">
        <f t="shared" si="128"/>
        <v>19.025171961930571</v>
      </c>
      <c r="Q646" s="3">
        <f t="shared" si="129"/>
        <v>874</v>
      </c>
      <c r="R646" s="3">
        <f t="shared" si="130"/>
        <v>0</v>
      </c>
      <c r="S646" s="3" t="str">
        <f t="shared" si="131"/>
        <v/>
      </c>
      <c r="T646" s="18"/>
    </row>
    <row r="647" spans="1:20" x14ac:dyDescent="0.25">
      <c r="A647">
        <f t="shared" si="121"/>
        <v>646</v>
      </c>
      <c r="B647" s="23" t="s">
        <v>41</v>
      </c>
      <c r="C647" s="23">
        <f t="shared" si="122"/>
        <v>85</v>
      </c>
      <c r="D647" s="23">
        <f t="shared" si="123"/>
        <v>44</v>
      </c>
      <c r="E647" s="34" t="str">
        <f t="shared" si="124"/>
        <v>85_44</v>
      </c>
      <c r="F647" s="23" t="s">
        <v>2519</v>
      </c>
      <c r="G647" s="24">
        <f>AVERAGEIF('1. TipoContratoUC'!$C$3:$C$3832,'2. UnidadCompradora'!F647,'1. TipoContratoUC'!$S$3:$S$3832)</f>
        <v>23.421376852802887</v>
      </c>
      <c r="H647" s="24">
        <f>SUMPRODUCT(('1. TipoContratoUC'!$C$3:$C$3832='2. UnidadCompradora'!F647)*'1. TipoContratoUC'!$N$3:$N$3832*'1. TipoContratoUC'!$S$3:$S$3832)</f>
        <v>23.36467198487351</v>
      </c>
      <c r="I647" s="24">
        <f>SUMPRODUCT(('1. TipoContratoUC'!$C$3:$C$3832='2. UnidadCompradora'!F647)*'1. TipoContratoUC'!$P$3:$P$3832*'1. TipoContratoUC'!$S$3:$S$3832)</f>
        <v>23.192624695834208</v>
      </c>
      <c r="J647" s="24" t="e">
        <f>AVERAGEIF('1. TipoContratoUC'!$C$3:$C$3832,'2. UnidadCompradora'!F647,'1. TipoContratoUC'!#REF!)</f>
        <v>#REF!</v>
      </c>
      <c r="K647" s="24">
        <f t="shared" si="125"/>
        <v>17.843763997627665</v>
      </c>
      <c r="L647" s="25">
        <f>SUMIF('1. TipoContratoUC'!$C$3:$C$3832,'2. UnidadCompradora'!F647,'1. TipoContratoUC'!$O$3:$O$3832)</f>
        <v>947753883.13999891</v>
      </c>
      <c r="M647" s="28">
        <f t="shared" si="120"/>
        <v>1.2566371972912844E-2</v>
      </c>
      <c r="N647" s="29">
        <f t="shared" si="126"/>
        <v>4.1869886890082001E-4</v>
      </c>
      <c r="O647" s="24">
        <f t="shared" si="127"/>
        <v>0.46723552916913391</v>
      </c>
      <c r="P647" s="20">
        <f t="shared" si="128"/>
        <v>9.1554997633983994</v>
      </c>
      <c r="Q647" s="3">
        <f t="shared" si="129"/>
        <v>1452</v>
      </c>
      <c r="R647" s="3">
        <f t="shared" si="130"/>
        <v>0</v>
      </c>
      <c r="S647" s="3" t="str">
        <f t="shared" si="131"/>
        <v/>
      </c>
      <c r="T647" s="18"/>
    </row>
    <row r="648" spans="1:20" x14ac:dyDescent="0.25">
      <c r="A648">
        <f t="shared" si="121"/>
        <v>647</v>
      </c>
      <c r="B648" s="23" t="s">
        <v>41</v>
      </c>
      <c r="C648" s="23">
        <f t="shared" si="122"/>
        <v>85</v>
      </c>
      <c r="D648" s="23">
        <f t="shared" si="123"/>
        <v>45</v>
      </c>
      <c r="E648" s="34" t="str">
        <f t="shared" si="124"/>
        <v>85_45</v>
      </c>
      <c r="F648" s="23" t="s">
        <v>2631</v>
      </c>
      <c r="G648" s="24">
        <f>AVERAGEIF('1. TipoContratoUC'!$C$3:$C$3832,'2. UnidadCompradora'!F648,'1. TipoContratoUC'!$S$3:$S$3832)</f>
        <v>37.352624186947011</v>
      </c>
      <c r="H648" s="24">
        <f>SUMPRODUCT(('1. TipoContratoUC'!$C$3:$C$3832='2. UnidadCompradora'!F648)*'1. TipoContratoUC'!$N$3:$N$3832*'1. TipoContratoUC'!$S$3:$S$3832)</f>
        <v>38.178909338205514</v>
      </c>
      <c r="I648" s="24">
        <f>SUMPRODUCT(('1. TipoContratoUC'!$C$3:$C$3832='2. UnidadCompradora'!F648)*'1. TipoContratoUC'!$P$3:$P$3832*'1. TipoContratoUC'!$S$3:$S$3832)</f>
        <v>38.74071661234801</v>
      </c>
      <c r="J648" s="24" t="e">
        <f>AVERAGEIF('1. TipoContratoUC'!$C$3:$C$3832,'2. UnidadCompradora'!F648,'1. TipoContratoUC'!#REF!)</f>
        <v>#REF!</v>
      </c>
      <c r="K648" s="24">
        <f t="shared" si="125"/>
        <v>39.342266117335164</v>
      </c>
      <c r="L648" s="25">
        <f>SUMIF('1. TipoContratoUC'!$C$3:$C$3832,'2. UnidadCompradora'!F648,'1. TipoContratoUC'!$O$3:$O$3832)</f>
        <v>3586269394.8899999</v>
      </c>
      <c r="M648" s="28">
        <f t="shared" si="120"/>
        <v>4.755073654982192E-2</v>
      </c>
      <c r="N648" s="29">
        <f t="shared" si="126"/>
        <v>1.5843426926822361E-3</v>
      </c>
      <c r="O648" s="24">
        <f t="shared" si="127"/>
        <v>1.7682357545239991</v>
      </c>
      <c r="P648" s="20">
        <f t="shared" si="128"/>
        <v>20.555250935929582</v>
      </c>
      <c r="Q648" s="3">
        <f t="shared" si="129"/>
        <v>743</v>
      </c>
      <c r="R648" s="3">
        <f t="shared" si="130"/>
        <v>0</v>
      </c>
      <c r="S648" s="3" t="str">
        <f t="shared" si="131"/>
        <v/>
      </c>
      <c r="T648" s="18"/>
    </row>
    <row r="649" spans="1:20" x14ac:dyDescent="0.25">
      <c r="A649">
        <f t="shared" si="121"/>
        <v>648</v>
      </c>
      <c r="B649" s="23" t="s">
        <v>41</v>
      </c>
      <c r="C649" s="23">
        <f t="shared" si="122"/>
        <v>85</v>
      </c>
      <c r="D649" s="23">
        <f t="shared" si="123"/>
        <v>46</v>
      </c>
      <c r="E649" s="34" t="str">
        <f t="shared" si="124"/>
        <v>85_46</v>
      </c>
      <c r="F649" s="23" t="s">
        <v>648</v>
      </c>
      <c r="G649" s="24">
        <f>AVERAGEIF('1. TipoContratoUC'!$C$3:$C$3832,'2. UnidadCompradora'!F649,'1. TipoContratoUC'!$S$3:$S$3832)</f>
        <v>41.991977492473389</v>
      </c>
      <c r="H649" s="24">
        <f>SUMPRODUCT(('1. TipoContratoUC'!$C$3:$C$3832='2. UnidadCompradora'!F649)*'1. TipoContratoUC'!$N$3:$N$3832*'1. TipoContratoUC'!$S$3:$S$3832)</f>
        <v>39.559496003209006</v>
      </c>
      <c r="I649" s="24">
        <f>SUMPRODUCT(('1. TipoContratoUC'!$C$3:$C$3832='2. UnidadCompradora'!F649)*'1. TipoContratoUC'!$P$3:$P$3832*'1. TipoContratoUC'!$S$3:$S$3832)</f>
        <v>39.577526356448224</v>
      </c>
      <c r="J649" s="24" t="e">
        <f>AVERAGEIF('1. TipoContratoUC'!$C$3:$C$3832,'2. UnidadCompradora'!F649,'1. TipoContratoUC'!#REF!)</f>
        <v>#REF!</v>
      </c>
      <c r="K649" s="24">
        <f t="shared" si="125"/>
        <v>40.499331315684216</v>
      </c>
      <c r="L649" s="25">
        <f>SUMIF('1. TipoContratoUC'!$C$3:$C$3832,'2. UnidadCompradora'!F649,'1. TipoContratoUC'!$O$3:$O$3832)</f>
        <v>123214306.09999999</v>
      </c>
      <c r="M649" s="28">
        <f t="shared" si="120"/>
        <v>1.6337119059930312E-3</v>
      </c>
      <c r="N649" s="29">
        <f t="shared" si="126"/>
        <v>5.4433636742851261E-5</v>
      </c>
      <c r="O649" s="24">
        <f t="shared" si="127"/>
        <v>6.0671243014319594E-2</v>
      </c>
      <c r="P649" s="20">
        <f t="shared" si="128"/>
        <v>20.280001279349268</v>
      </c>
      <c r="Q649" s="3">
        <f t="shared" si="129"/>
        <v>763</v>
      </c>
      <c r="R649" s="3">
        <f t="shared" si="130"/>
        <v>0</v>
      </c>
      <c r="S649" s="3" t="str">
        <f t="shared" si="131"/>
        <v/>
      </c>
      <c r="T649" s="18"/>
    </row>
    <row r="650" spans="1:20" x14ac:dyDescent="0.25">
      <c r="A650">
        <f t="shared" si="121"/>
        <v>649</v>
      </c>
      <c r="B650" s="23" t="s">
        <v>41</v>
      </c>
      <c r="C650" s="23">
        <f t="shared" si="122"/>
        <v>85</v>
      </c>
      <c r="D650" s="23">
        <f t="shared" si="123"/>
        <v>47</v>
      </c>
      <c r="E650" s="34" t="str">
        <f t="shared" si="124"/>
        <v>85_47</v>
      </c>
      <c r="F650" s="23" t="s">
        <v>2760</v>
      </c>
      <c r="G650" s="24">
        <f>AVERAGEIF('1. TipoContratoUC'!$C$3:$C$3832,'2. UnidadCompradora'!F650,'1. TipoContratoUC'!$S$3:$S$3832)</f>
        <v>48.79572054071371</v>
      </c>
      <c r="H650" s="24">
        <f>SUMPRODUCT(('1. TipoContratoUC'!$C$3:$C$3832='2. UnidadCompradora'!F650)*'1. TipoContratoUC'!$N$3:$N$3832*'1. TipoContratoUC'!$S$3:$S$3832)</f>
        <v>51.476650026941762</v>
      </c>
      <c r="I650" s="24">
        <f>SUMPRODUCT(('1. TipoContratoUC'!$C$3:$C$3832='2. UnidadCompradora'!F650)*'1. TipoContratoUC'!$P$3:$P$3832*'1. TipoContratoUC'!$S$3:$S$3832)</f>
        <v>52.285248771003147</v>
      </c>
      <c r="J650" s="24" t="e">
        <f>AVERAGEIF('1. TipoContratoUC'!$C$3:$C$3832,'2. UnidadCompradora'!F650,'1. TipoContratoUC'!#REF!)</f>
        <v>#REF!</v>
      </c>
      <c r="K650" s="24">
        <f t="shared" si="125"/>
        <v>58.070426131235052</v>
      </c>
      <c r="L650" s="25">
        <f>SUMIF('1. TipoContratoUC'!$C$3:$C$3832,'2. UnidadCompradora'!F650,'1. TipoContratoUC'!$O$3:$O$3832)</f>
        <v>3478120489.5000005</v>
      </c>
      <c r="M650" s="28">
        <f t="shared" si="120"/>
        <v>4.6116778432877613E-2</v>
      </c>
      <c r="N650" s="29">
        <f t="shared" si="126"/>
        <v>1.5365646511830743E-3</v>
      </c>
      <c r="O650" s="24">
        <f t="shared" si="127"/>
        <v>1.7149096513960509</v>
      </c>
      <c r="P650" s="20">
        <f t="shared" si="128"/>
        <v>29.892667891315551</v>
      </c>
      <c r="Q650" s="3">
        <f t="shared" si="129"/>
        <v>158</v>
      </c>
      <c r="R650" s="3">
        <f t="shared" si="130"/>
        <v>1</v>
      </c>
      <c r="S650" s="3">
        <f t="shared" si="131"/>
        <v>158</v>
      </c>
      <c r="T650" s="18"/>
    </row>
    <row r="651" spans="1:20" x14ac:dyDescent="0.25">
      <c r="A651">
        <f t="shared" si="121"/>
        <v>650</v>
      </c>
      <c r="B651" s="23" t="s">
        <v>41</v>
      </c>
      <c r="C651" s="23">
        <f t="shared" si="122"/>
        <v>85</v>
      </c>
      <c r="D651" s="23">
        <f t="shared" si="123"/>
        <v>48</v>
      </c>
      <c r="E651" s="34" t="str">
        <f t="shared" si="124"/>
        <v>85_48</v>
      </c>
      <c r="F651" s="23" t="s">
        <v>2758</v>
      </c>
      <c r="G651" s="24">
        <f>AVERAGEIF('1. TipoContratoUC'!$C$3:$C$3832,'2. UnidadCompradora'!F651,'1. TipoContratoUC'!$S$3:$S$3832)</f>
        <v>23.885183233524735</v>
      </c>
      <c r="H651" s="24">
        <f>SUMPRODUCT(('1. TipoContratoUC'!$C$3:$C$3832='2. UnidadCompradora'!F651)*'1. TipoContratoUC'!$N$3:$N$3832*'1. TipoContratoUC'!$S$3:$S$3832)</f>
        <v>23.329794741567461</v>
      </c>
      <c r="I651" s="24">
        <f>SUMPRODUCT(('1. TipoContratoUC'!$C$3:$C$3832='2. UnidadCompradora'!F651)*'1. TipoContratoUC'!$P$3:$P$3832*'1. TipoContratoUC'!$S$3:$S$3832)</f>
        <v>22.645215485132233</v>
      </c>
      <c r="J651" s="24" t="e">
        <f>AVERAGEIF('1. TipoContratoUC'!$C$3:$C$3832,'2. UnidadCompradora'!F651,'1. TipoContratoUC'!#REF!)</f>
        <v>#REF!</v>
      </c>
      <c r="K651" s="24">
        <f t="shared" si="125"/>
        <v>17.086855809805314</v>
      </c>
      <c r="L651" s="25">
        <f>SUMIF('1. TipoContratoUC'!$C$3:$C$3832,'2. UnidadCompradora'!F651,'1. TipoContratoUC'!$O$3:$O$3832)</f>
        <v>800229614.36000001</v>
      </c>
      <c r="M651" s="28">
        <f t="shared" si="120"/>
        <v>1.0610331623724852E-2</v>
      </c>
      <c r="N651" s="29">
        <f t="shared" si="126"/>
        <v>3.5352557278204075E-4</v>
      </c>
      <c r="O651" s="24">
        <f t="shared" si="127"/>
        <v>0.39449420698498167</v>
      </c>
      <c r="P651" s="20">
        <f t="shared" si="128"/>
        <v>8.7406750083951472</v>
      </c>
      <c r="Q651" s="3">
        <f t="shared" si="129"/>
        <v>1463</v>
      </c>
      <c r="R651" s="3">
        <f t="shared" si="130"/>
        <v>0</v>
      </c>
      <c r="S651" s="3" t="str">
        <f t="shared" si="131"/>
        <v/>
      </c>
      <c r="T651" s="18"/>
    </row>
    <row r="652" spans="1:20" x14ac:dyDescent="0.25">
      <c r="A652">
        <f t="shared" si="121"/>
        <v>651</v>
      </c>
      <c r="B652" s="23" t="s">
        <v>41</v>
      </c>
      <c r="C652" s="23">
        <f t="shared" si="122"/>
        <v>85</v>
      </c>
      <c r="D652" s="23">
        <f t="shared" si="123"/>
        <v>49</v>
      </c>
      <c r="E652" s="34" t="str">
        <f t="shared" si="124"/>
        <v>85_49</v>
      </c>
      <c r="F652" s="23" t="s">
        <v>927</v>
      </c>
      <c r="G652" s="24">
        <f>AVERAGEIF('1. TipoContratoUC'!$C$3:$C$3832,'2. UnidadCompradora'!F652,'1. TipoContratoUC'!$S$3:$S$3832)</f>
        <v>33.489004986592917</v>
      </c>
      <c r="H652" s="24">
        <f>SUMPRODUCT(('1. TipoContratoUC'!$C$3:$C$3832='2. UnidadCompradora'!F652)*'1. TipoContratoUC'!$N$3:$N$3832*'1. TipoContratoUC'!$S$3:$S$3832)</f>
        <v>34.34734409140998</v>
      </c>
      <c r="I652" s="24">
        <f>SUMPRODUCT(('1. TipoContratoUC'!$C$3:$C$3832='2. UnidadCompradora'!F652)*'1. TipoContratoUC'!$P$3:$P$3832*'1. TipoContratoUC'!$S$3:$S$3832)</f>
        <v>35.265945686769044</v>
      </c>
      <c r="J652" s="24" t="e">
        <f>AVERAGEIF('1. TipoContratoUC'!$C$3:$C$3832,'2. UnidadCompradora'!F652,'1. TipoContratoUC'!#REF!)</f>
        <v>#REF!</v>
      </c>
      <c r="K652" s="24">
        <f t="shared" si="125"/>
        <v>34.537665622935258</v>
      </c>
      <c r="L652" s="25">
        <f>SUMIF('1. TipoContratoUC'!$C$3:$C$3832,'2. UnidadCompradora'!F652,'1. TipoContratoUC'!$O$3:$O$3832)</f>
        <v>114023679.029099</v>
      </c>
      <c r="M652" s="28">
        <f t="shared" si="120"/>
        <v>1.511852380548909E-3</v>
      </c>
      <c r="N652" s="29">
        <f t="shared" si="126"/>
        <v>5.0373399979350632E-5</v>
      </c>
      <c r="O652" s="24">
        <f t="shared" si="127"/>
        <v>5.6139525146015598E-2</v>
      </c>
      <c r="P652" s="20">
        <f t="shared" si="128"/>
        <v>17.296902574040637</v>
      </c>
      <c r="Q652" s="3">
        <f t="shared" si="129"/>
        <v>1033</v>
      </c>
      <c r="R652" s="3">
        <f t="shared" si="130"/>
        <v>0</v>
      </c>
      <c r="S652" s="3" t="str">
        <f t="shared" si="131"/>
        <v/>
      </c>
      <c r="T652" s="18"/>
    </row>
    <row r="653" spans="1:20" x14ac:dyDescent="0.25">
      <c r="A653">
        <f t="shared" si="121"/>
        <v>652</v>
      </c>
      <c r="B653" s="23" t="s">
        <v>41</v>
      </c>
      <c r="C653" s="23">
        <f t="shared" si="122"/>
        <v>85</v>
      </c>
      <c r="D653" s="23">
        <f t="shared" si="123"/>
        <v>50</v>
      </c>
      <c r="E653" s="34" t="str">
        <f t="shared" si="124"/>
        <v>85_50</v>
      </c>
      <c r="F653" s="23" t="s">
        <v>2554</v>
      </c>
      <c r="G653" s="24">
        <f>AVERAGEIF('1. TipoContratoUC'!$C$3:$C$3832,'2. UnidadCompradora'!F653,'1. TipoContratoUC'!$S$3:$S$3832)</f>
        <v>39.34576151863736</v>
      </c>
      <c r="H653" s="24">
        <f>SUMPRODUCT(('1. TipoContratoUC'!$C$3:$C$3832='2. UnidadCompradora'!F653)*'1. TipoContratoUC'!$N$3:$N$3832*'1. TipoContratoUC'!$S$3:$S$3832)</f>
        <v>41.203297959890136</v>
      </c>
      <c r="I653" s="24">
        <f>SUMPRODUCT(('1. TipoContratoUC'!$C$3:$C$3832='2. UnidadCompradora'!F653)*'1. TipoContratoUC'!$P$3:$P$3832*'1. TipoContratoUC'!$S$3:$S$3832)</f>
        <v>43.707456190965267</v>
      </c>
      <c r="J653" s="24" t="e">
        <f>AVERAGEIF('1. TipoContratoUC'!$C$3:$C$3832,'2. UnidadCompradora'!F653,'1. TipoContratoUC'!#REF!)</f>
        <v>#REF!</v>
      </c>
      <c r="K653" s="24">
        <f t="shared" si="125"/>
        <v>46.20982658277908</v>
      </c>
      <c r="L653" s="25">
        <f>SUMIF('1. TipoContratoUC'!$C$3:$C$3832,'2. UnidadCompradora'!F653,'1. TipoContratoUC'!$O$3:$O$3832)</f>
        <v>1379969850.6400001</v>
      </c>
      <c r="M653" s="28">
        <f t="shared" si="120"/>
        <v>1.8297170566153868E-2</v>
      </c>
      <c r="N653" s="29">
        <f t="shared" si="126"/>
        <v>6.0964331126338648E-4</v>
      </c>
      <c r="O653" s="24">
        <f t="shared" si="127"/>
        <v>0.68035274171359128</v>
      </c>
      <c r="P653" s="20">
        <f t="shared" si="128"/>
        <v>23.445089662246335</v>
      </c>
      <c r="Q653" s="3">
        <f t="shared" si="129"/>
        <v>517</v>
      </c>
      <c r="R653" s="3">
        <f t="shared" si="130"/>
        <v>0</v>
      </c>
      <c r="S653" s="3" t="str">
        <f t="shared" si="131"/>
        <v/>
      </c>
      <c r="T653" s="18"/>
    </row>
    <row r="654" spans="1:20" x14ac:dyDescent="0.25">
      <c r="A654">
        <f t="shared" si="121"/>
        <v>653</v>
      </c>
      <c r="B654" s="23" t="s">
        <v>41</v>
      </c>
      <c r="C654" s="23">
        <f t="shared" si="122"/>
        <v>85</v>
      </c>
      <c r="D654" s="23">
        <f t="shared" si="123"/>
        <v>51</v>
      </c>
      <c r="E654" s="34" t="str">
        <f t="shared" si="124"/>
        <v>85_51</v>
      </c>
      <c r="F654" s="23" t="s">
        <v>1901</v>
      </c>
      <c r="G654" s="24">
        <f>AVERAGEIF('1. TipoContratoUC'!$C$3:$C$3832,'2. UnidadCompradora'!F654,'1. TipoContratoUC'!$S$3:$S$3832)</f>
        <v>33.6587177537805</v>
      </c>
      <c r="H654" s="24">
        <f>SUMPRODUCT(('1. TipoContratoUC'!$C$3:$C$3832='2. UnidadCompradora'!F654)*'1. TipoContratoUC'!$N$3:$N$3832*'1. TipoContratoUC'!$S$3:$S$3832)</f>
        <v>34.398007725195328</v>
      </c>
      <c r="I654" s="24">
        <f>SUMPRODUCT(('1. TipoContratoUC'!$C$3:$C$3832='2. UnidadCompradora'!F654)*'1. TipoContratoUC'!$P$3:$P$3832*'1. TipoContratoUC'!$S$3:$S$3832)</f>
        <v>29.813373426925846</v>
      </c>
      <c r="J654" s="24" t="e">
        <f>AVERAGEIF('1. TipoContratoUC'!$C$3:$C$3832,'2. UnidadCompradora'!F654,'1. TipoContratoUC'!#REF!)</f>
        <v>#REF!</v>
      </c>
      <c r="K654" s="24">
        <f t="shared" si="125"/>
        <v>26.998339452526253</v>
      </c>
      <c r="L654" s="25">
        <f>SUMIF('1. TipoContratoUC'!$C$3:$C$3832,'2. UnidadCompradora'!F654,'1. TipoContratoUC'!$O$3:$O$3832)</f>
        <v>834362582.10300004</v>
      </c>
      <c r="M654" s="28">
        <f t="shared" si="120"/>
        <v>1.1062904361044477E-2</v>
      </c>
      <c r="N654" s="29">
        <f t="shared" si="126"/>
        <v>3.686048409765148E-4</v>
      </c>
      <c r="O654" s="24">
        <f t="shared" si="127"/>
        <v>0.41132450361500617</v>
      </c>
      <c r="P654" s="20">
        <f t="shared" si="128"/>
        <v>13.704831978070629</v>
      </c>
      <c r="Q654" s="3">
        <f t="shared" si="129"/>
        <v>1262</v>
      </c>
      <c r="R654" s="3">
        <f t="shared" si="130"/>
        <v>0</v>
      </c>
      <c r="S654" s="3" t="str">
        <f t="shared" si="131"/>
        <v/>
      </c>
      <c r="T654" s="18"/>
    </row>
    <row r="655" spans="1:20" x14ac:dyDescent="0.25">
      <c r="A655">
        <f t="shared" si="121"/>
        <v>654</v>
      </c>
      <c r="B655" s="23" t="s">
        <v>41</v>
      </c>
      <c r="C655" s="23">
        <f t="shared" si="122"/>
        <v>85</v>
      </c>
      <c r="D655" s="23">
        <f t="shared" si="123"/>
        <v>52</v>
      </c>
      <c r="E655" s="34" t="str">
        <f t="shared" si="124"/>
        <v>85_52</v>
      </c>
      <c r="F655" s="23" t="s">
        <v>2685</v>
      </c>
      <c r="G655" s="24">
        <f>AVERAGEIF('1. TipoContratoUC'!$C$3:$C$3832,'2. UnidadCompradora'!F655,'1. TipoContratoUC'!$S$3:$S$3832)</f>
        <v>17.013616788979146</v>
      </c>
      <c r="H655" s="24">
        <f>SUMPRODUCT(('1. TipoContratoUC'!$C$3:$C$3832='2. UnidadCompradora'!F655)*'1. TipoContratoUC'!$N$3:$N$3832*'1. TipoContratoUC'!$S$3:$S$3832)</f>
        <v>17.760785776464331</v>
      </c>
      <c r="I655" s="24">
        <f>SUMPRODUCT(('1. TipoContratoUC'!$C$3:$C$3832='2. UnidadCompradora'!F655)*'1. TipoContratoUC'!$P$3:$P$3832*'1. TipoContratoUC'!$S$3:$S$3832)</f>
        <v>18.485179273184364</v>
      </c>
      <c r="J655" s="24" t="e">
        <f>AVERAGEIF('1. TipoContratoUC'!$C$3:$C$3832,'2. UnidadCompradora'!F655,'1. TipoContratoUC'!#REF!)</f>
        <v>#REF!</v>
      </c>
      <c r="K655" s="24">
        <f t="shared" si="125"/>
        <v>11.334732153677979</v>
      </c>
      <c r="L655" s="25">
        <f>SUMIF('1. TipoContratoUC'!$C$3:$C$3832,'2. UnidadCompradora'!F655,'1. TipoContratoUC'!$O$3:$O$3832)</f>
        <v>2007521365.79</v>
      </c>
      <c r="M655" s="28">
        <f t="shared" si="120"/>
        <v>2.6617944463078171E-2</v>
      </c>
      <c r="N655" s="29">
        <f t="shared" si="126"/>
        <v>8.8688312451508009E-4</v>
      </c>
      <c r="O655" s="24">
        <f t="shared" si="127"/>
        <v>0.98978607989034062</v>
      </c>
      <c r="P655" s="20">
        <f t="shared" si="128"/>
        <v>6.1622591167841598</v>
      </c>
      <c r="Q655" s="3">
        <f t="shared" si="129"/>
        <v>1506</v>
      </c>
      <c r="R655" s="3">
        <f t="shared" si="130"/>
        <v>0</v>
      </c>
      <c r="S655" s="3" t="str">
        <f t="shared" si="131"/>
        <v/>
      </c>
      <c r="T655" s="18"/>
    </row>
    <row r="656" spans="1:20" x14ac:dyDescent="0.25">
      <c r="A656">
        <f t="shared" si="121"/>
        <v>655</v>
      </c>
      <c r="B656" s="23" t="s">
        <v>41</v>
      </c>
      <c r="C656" s="23">
        <f t="shared" si="122"/>
        <v>85</v>
      </c>
      <c r="D656" s="23">
        <f t="shared" si="123"/>
        <v>53</v>
      </c>
      <c r="E656" s="34" t="str">
        <f t="shared" si="124"/>
        <v>85_53</v>
      </c>
      <c r="F656" s="23" t="s">
        <v>2628</v>
      </c>
      <c r="G656" s="24">
        <f>AVERAGEIF('1. TipoContratoUC'!$C$3:$C$3832,'2. UnidadCompradora'!F656,'1. TipoContratoUC'!$S$3:$S$3832)</f>
        <v>26.837353259363276</v>
      </c>
      <c r="H656" s="24">
        <f>SUMPRODUCT(('1. TipoContratoUC'!$C$3:$C$3832='2. UnidadCompradora'!F656)*'1. TipoContratoUC'!$N$3:$N$3832*'1. TipoContratoUC'!$S$3:$S$3832)</f>
        <v>26.002567259992578</v>
      </c>
      <c r="I656" s="24">
        <f>SUMPRODUCT(('1. TipoContratoUC'!$C$3:$C$3832='2. UnidadCompradora'!F656)*'1. TipoContratoUC'!$P$3:$P$3832*'1. TipoContratoUC'!$S$3:$S$3832)</f>
        <v>25.611610913116067</v>
      </c>
      <c r="J656" s="24" t="e">
        <f>AVERAGEIF('1. TipoContratoUC'!$C$3:$C$3832,'2. UnidadCompradora'!F656,'1. TipoContratoUC'!#REF!)</f>
        <v>#REF!</v>
      </c>
      <c r="K656" s="24">
        <f t="shared" si="125"/>
        <v>21.188520421696825</v>
      </c>
      <c r="L656" s="25">
        <f>SUMIF('1. TipoContratoUC'!$C$3:$C$3832,'2. UnidadCompradora'!F656,'1. TipoContratoUC'!$O$3:$O$3832)</f>
        <v>607100265.60000002</v>
      </c>
      <c r="M656" s="28">
        <f t="shared" si="120"/>
        <v>8.0496085514395604E-3</v>
      </c>
      <c r="N656" s="29">
        <f t="shared" si="126"/>
        <v>2.6820485680728048E-4</v>
      </c>
      <c r="O656" s="24">
        <f t="shared" si="127"/>
        <v>0.2992659147348638</v>
      </c>
      <c r="P656" s="20">
        <f t="shared" si="128"/>
        <v>10.743893168215845</v>
      </c>
      <c r="Q656" s="3">
        <f t="shared" si="129"/>
        <v>1408</v>
      </c>
      <c r="R656" s="3">
        <f t="shared" si="130"/>
        <v>0</v>
      </c>
      <c r="S656" s="3" t="str">
        <f t="shared" si="131"/>
        <v/>
      </c>
      <c r="T656" s="18"/>
    </row>
    <row r="657" spans="1:20" x14ac:dyDescent="0.25">
      <c r="A657">
        <f t="shared" si="121"/>
        <v>656</v>
      </c>
      <c r="B657" s="23" t="s">
        <v>41</v>
      </c>
      <c r="C657" s="23">
        <f t="shared" si="122"/>
        <v>85</v>
      </c>
      <c r="D657" s="23">
        <f t="shared" si="123"/>
        <v>54</v>
      </c>
      <c r="E657" s="34" t="str">
        <f t="shared" si="124"/>
        <v>85_54</v>
      </c>
      <c r="F657" s="23" t="s">
        <v>708</v>
      </c>
      <c r="G657" s="24">
        <f>AVERAGEIF('1. TipoContratoUC'!$C$3:$C$3832,'2. UnidadCompradora'!F657,'1. TipoContratoUC'!$S$3:$S$3832)</f>
        <v>36.409487119755759</v>
      </c>
      <c r="H657" s="24">
        <f>SUMPRODUCT(('1. TipoContratoUC'!$C$3:$C$3832='2. UnidadCompradora'!F657)*'1. TipoContratoUC'!$N$3:$N$3832*'1. TipoContratoUC'!$S$3:$S$3832)</f>
        <v>37.365633939090856</v>
      </c>
      <c r="I657" s="24">
        <f>SUMPRODUCT(('1. TipoContratoUC'!$C$3:$C$3832='2. UnidadCompradora'!F657)*'1. TipoContratoUC'!$P$3:$P$3832*'1. TipoContratoUC'!$S$3:$S$3832)</f>
        <v>37.401675138663535</v>
      </c>
      <c r="J657" s="24" t="e">
        <f>AVERAGEIF('1. TipoContratoUC'!$C$3:$C$3832,'2. UnidadCompradora'!F657,'1. TipoContratoUC'!#REF!)</f>
        <v>#REF!</v>
      </c>
      <c r="K657" s="24">
        <f t="shared" si="125"/>
        <v>37.490760085922616</v>
      </c>
      <c r="L657" s="25">
        <f>SUMIF('1. TipoContratoUC'!$C$3:$C$3832,'2. UnidadCompradora'!F657,'1. TipoContratoUC'!$O$3:$O$3832)</f>
        <v>87135077.620000005</v>
      </c>
      <c r="M657" s="28">
        <f t="shared" si="120"/>
        <v>1.1553334855604152E-3</v>
      </c>
      <c r="N657" s="29">
        <f t="shared" si="126"/>
        <v>3.8494549154688046E-5</v>
      </c>
      <c r="O657" s="24">
        <f t="shared" si="127"/>
        <v>4.2881283404805216E-2</v>
      </c>
      <c r="P657" s="20">
        <f t="shared" si="128"/>
        <v>18.76682068466371</v>
      </c>
      <c r="Q657" s="3">
        <f t="shared" si="129"/>
        <v>897</v>
      </c>
      <c r="R657" s="3">
        <f t="shared" si="130"/>
        <v>0</v>
      </c>
      <c r="S657" s="3" t="str">
        <f t="shared" si="131"/>
        <v/>
      </c>
      <c r="T657" s="18"/>
    </row>
    <row r="658" spans="1:20" x14ac:dyDescent="0.25">
      <c r="A658">
        <f t="shared" si="121"/>
        <v>657</v>
      </c>
      <c r="B658" s="23" t="s">
        <v>41</v>
      </c>
      <c r="C658" s="23">
        <f t="shared" si="122"/>
        <v>85</v>
      </c>
      <c r="D658" s="23">
        <f t="shared" si="123"/>
        <v>55</v>
      </c>
      <c r="E658" s="34" t="str">
        <f t="shared" si="124"/>
        <v>85_55</v>
      </c>
      <c r="F658" s="23" t="s">
        <v>2529</v>
      </c>
      <c r="G658" s="24">
        <f>AVERAGEIF('1. TipoContratoUC'!$C$3:$C$3832,'2. UnidadCompradora'!F658,'1. TipoContratoUC'!$S$3:$S$3832)</f>
        <v>25.564847080804647</v>
      </c>
      <c r="H658" s="24">
        <f>SUMPRODUCT(('1. TipoContratoUC'!$C$3:$C$3832='2. UnidadCompradora'!F658)*'1. TipoContratoUC'!$N$3:$N$3832*'1. TipoContratoUC'!$S$3:$S$3832)</f>
        <v>24.787184120239381</v>
      </c>
      <c r="I658" s="24">
        <f>SUMPRODUCT(('1. TipoContratoUC'!$C$3:$C$3832='2. UnidadCompradora'!F658)*'1. TipoContratoUC'!$P$3:$P$3832*'1. TipoContratoUC'!$S$3:$S$3832)</f>
        <v>23.438702056330918</v>
      </c>
      <c r="J658" s="24" t="e">
        <f>AVERAGEIF('1. TipoContratoUC'!$C$3:$C$3832,'2. UnidadCompradora'!F658,'1. TipoContratoUC'!#REF!)</f>
        <v>#REF!</v>
      </c>
      <c r="K658" s="24">
        <f t="shared" si="125"/>
        <v>18.184017623902644</v>
      </c>
      <c r="L658" s="25">
        <f>SUMIF('1. TipoContratoUC'!$C$3:$C$3832,'2. UnidadCompradora'!F658,'1. TipoContratoUC'!$O$3:$O$3832)</f>
        <v>640084684.25999999</v>
      </c>
      <c r="M658" s="28">
        <f t="shared" si="120"/>
        <v>8.4869525513592298E-3</v>
      </c>
      <c r="N658" s="29">
        <f t="shared" si="126"/>
        <v>2.8277671879589872E-4</v>
      </c>
      <c r="O658" s="24">
        <f t="shared" si="127"/>
        <v>0.3155298843491251</v>
      </c>
      <c r="P658" s="20">
        <f t="shared" si="128"/>
        <v>9.2497737541258847</v>
      </c>
      <c r="Q658" s="3">
        <f t="shared" si="129"/>
        <v>1449</v>
      </c>
      <c r="R658" s="3">
        <f t="shared" si="130"/>
        <v>0</v>
      </c>
      <c r="S658" s="3" t="str">
        <f t="shared" si="131"/>
        <v/>
      </c>
      <c r="T658" s="18"/>
    </row>
    <row r="659" spans="1:20" x14ac:dyDescent="0.25">
      <c r="A659">
        <f t="shared" si="121"/>
        <v>658</v>
      </c>
      <c r="B659" s="23" t="s">
        <v>41</v>
      </c>
      <c r="C659" s="23">
        <f t="shared" si="122"/>
        <v>85</v>
      </c>
      <c r="D659" s="23">
        <f t="shared" si="123"/>
        <v>56</v>
      </c>
      <c r="E659" s="34" t="str">
        <f t="shared" si="124"/>
        <v>85_56</v>
      </c>
      <c r="F659" s="23" t="s">
        <v>546</v>
      </c>
      <c r="G659" s="24">
        <f>AVERAGEIF('1. TipoContratoUC'!$C$3:$C$3832,'2. UnidadCompradora'!F659,'1. TipoContratoUC'!$S$3:$S$3832)</f>
        <v>40.764594528553452</v>
      </c>
      <c r="H659" s="24">
        <f>SUMPRODUCT(('1. TipoContratoUC'!$C$3:$C$3832='2. UnidadCompradora'!F659)*'1. TipoContratoUC'!$N$3:$N$3832*'1. TipoContratoUC'!$S$3:$S$3832)</f>
        <v>40.457708852064712</v>
      </c>
      <c r="I659" s="24">
        <f>SUMPRODUCT(('1. TipoContratoUC'!$C$3:$C$3832='2. UnidadCompradora'!F659)*'1. TipoContratoUC'!$P$3:$P$3832*'1. TipoContratoUC'!$S$3:$S$3832)</f>
        <v>40.273366387886114</v>
      </c>
      <c r="J659" s="24" t="e">
        <f>AVERAGEIF('1. TipoContratoUC'!$C$3:$C$3832,'2. UnidadCompradora'!F659,'1. TipoContratoUC'!#REF!)</f>
        <v>#REF!</v>
      </c>
      <c r="K659" s="24">
        <f t="shared" si="125"/>
        <v>41.461476283129137</v>
      </c>
      <c r="L659" s="25">
        <f>SUMIF('1. TipoContratoUC'!$C$3:$C$3832,'2. UnidadCompradora'!F659,'1. TipoContratoUC'!$O$3:$O$3832)</f>
        <v>154039215.64959291</v>
      </c>
      <c r="M659" s="28">
        <f t="shared" si="120"/>
        <v>2.042422739388117E-3</v>
      </c>
      <c r="N659" s="29">
        <f t="shared" si="126"/>
        <v>6.8051470435734329E-5</v>
      </c>
      <c r="O659" s="24">
        <f t="shared" si="127"/>
        <v>7.5870401060567028E-2</v>
      </c>
      <c r="P659" s="20">
        <f t="shared" si="128"/>
        <v>20.768673342094853</v>
      </c>
      <c r="Q659" s="3">
        <f t="shared" si="129"/>
        <v>728</v>
      </c>
      <c r="R659" s="3">
        <f t="shared" si="130"/>
        <v>0</v>
      </c>
      <c r="S659" s="3" t="str">
        <f t="shared" si="131"/>
        <v/>
      </c>
      <c r="T659" s="18"/>
    </row>
    <row r="660" spans="1:20" x14ac:dyDescent="0.25">
      <c r="A660">
        <f t="shared" si="121"/>
        <v>659</v>
      </c>
      <c r="B660" s="23" t="s">
        <v>41</v>
      </c>
      <c r="C660" s="23">
        <f t="shared" si="122"/>
        <v>85</v>
      </c>
      <c r="D660" s="23">
        <f t="shared" si="123"/>
        <v>57</v>
      </c>
      <c r="E660" s="34" t="str">
        <f t="shared" si="124"/>
        <v>85_57</v>
      </c>
      <c r="F660" s="23" t="s">
        <v>803</v>
      </c>
      <c r="G660" s="24">
        <f>AVERAGEIF('1. TipoContratoUC'!$C$3:$C$3832,'2. UnidadCompradora'!F660,'1. TipoContratoUC'!$S$3:$S$3832)</f>
        <v>30.713030273117784</v>
      </c>
      <c r="H660" s="24">
        <f>SUMPRODUCT(('1. TipoContratoUC'!$C$3:$C$3832='2. UnidadCompradora'!F660)*'1. TipoContratoUC'!$N$3:$N$3832*'1. TipoContratoUC'!$S$3:$S$3832)</f>
        <v>33.063353748604051</v>
      </c>
      <c r="I660" s="24">
        <f>SUMPRODUCT(('1. TipoContratoUC'!$C$3:$C$3832='2. UnidadCompradora'!F660)*'1. TipoContratoUC'!$P$3:$P$3832*'1. TipoContratoUC'!$S$3:$S$3832)</f>
        <v>31.790384523576417</v>
      </c>
      <c r="J660" s="24" t="e">
        <f>AVERAGEIF('1. TipoContratoUC'!$C$3:$C$3832,'2. UnidadCompradora'!F660,'1. TipoContratoUC'!#REF!)</f>
        <v>#REF!</v>
      </c>
      <c r="K660" s="24">
        <f t="shared" si="125"/>
        <v>29.731972459087324</v>
      </c>
      <c r="L660" s="25">
        <f>SUMIF('1. TipoContratoUC'!$C$3:$C$3832,'2. UnidadCompradora'!F660,'1. TipoContratoUC'!$O$3:$O$3832)</f>
        <v>47469912.450000003</v>
      </c>
      <c r="M660" s="28">
        <f t="shared" si="120"/>
        <v>6.2940873994835425E-4</v>
      </c>
      <c r="N660" s="29">
        <f t="shared" si="126"/>
        <v>2.0971265856264503E-5</v>
      </c>
      <c r="O660" s="24">
        <f t="shared" si="127"/>
        <v>2.3323168777432332E-2</v>
      </c>
      <c r="P660" s="20">
        <f t="shared" si="128"/>
        <v>14.877647813932377</v>
      </c>
      <c r="Q660" s="3">
        <f t="shared" si="129"/>
        <v>1202</v>
      </c>
      <c r="R660" s="3">
        <f t="shared" si="130"/>
        <v>0</v>
      </c>
      <c r="S660" s="3" t="str">
        <f t="shared" si="131"/>
        <v/>
      </c>
      <c r="T660" s="18"/>
    </row>
    <row r="661" spans="1:20" x14ac:dyDescent="0.25">
      <c r="A661">
        <f t="shared" si="121"/>
        <v>660</v>
      </c>
      <c r="B661" s="23" t="s">
        <v>41</v>
      </c>
      <c r="C661" s="23">
        <f t="shared" si="122"/>
        <v>85</v>
      </c>
      <c r="D661" s="23">
        <f t="shared" si="123"/>
        <v>58</v>
      </c>
      <c r="E661" s="34" t="str">
        <f t="shared" si="124"/>
        <v>85_58</v>
      </c>
      <c r="F661" s="23" t="s">
        <v>2681</v>
      </c>
      <c r="G661" s="24">
        <f>AVERAGEIF('1. TipoContratoUC'!$C$3:$C$3832,'2. UnidadCompradora'!F661,'1. TipoContratoUC'!$S$3:$S$3832)</f>
        <v>19.913869965827264</v>
      </c>
      <c r="H661" s="24">
        <f>SUMPRODUCT(('1. TipoContratoUC'!$C$3:$C$3832='2. UnidadCompradora'!F661)*'1. TipoContratoUC'!$N$3:$N$3832*'1. TipoContratoUC'!$S$3:$S$3832)</f>
        <v>19.363059864396483</v>
      </c>
      <c r="I661" s="24">
        <f>SUMPRODUCT(('1. TipoContratoUC'!$C$3:$C$3832='2. UnidadCompradora'!F661)*'1. TipoContratoUC'!$P$3:$P$3832*'1. TipoContratoUC'!$S$3:$S$3832)</f>
        <v>17.884151158132614</v>
      </c>
      <c r="J661" s="24" t="e">
        <f>AVERAGEIF('1. TipoContratoUC'!$C$3:$C$3832,'2. UnidadCompradora'!F661,'1. TipoContratoUC'!#REF!)</f>
        <v>#REF!</v>
      </c>
      <c r="K661" s="24">
        <f t="shared" si="125"/>
        <v>10.503684570808977</v>
      </c>
      <c r="L661" s="25">
        <f>SUMIF('1. TipoContratoUC'!$C$3:$C$3832,'2. UnidadCompradora'!F661,'1. TipoContratoUC'!$O$3:$O$3832)</f>
        <v>524483708.21999997</v>
      </c>
      <c r="M661" s="28">
        <f t="shared" si="120"/>
        <v>6.9541866179319333E-3</v>
      </c>
      <c r="N661" s="29">
        <f t="shared" si="126"/>
        <v>2.3170650027944339E-4</v>
      </c>
      <c r="O661" s="24">
        <f t="shared" si="127"/>
        <v>0.25852931140971069</v>
      </c>
      <c r="P661" s="20">
        <f t="shared" si="128"/>
        <v>5.3811069411093442</v>
      </c>
      <c r="Q661" s="3">
        <f t="shared" si="129"/>
        <v>1512</v>
      </c>
      <c r="R661" s="3">
        <f t="shared" si="130"/>
        <v>0</v>
      </c>
      <c r="S661" s="3" t="str">
        <f t="shared" si="131"/>
        <v/>
      </c>
      <c r="T661" s="18"/>
    </row>
    <row r="662" spans="1:20" x14ac:dyDescent="0.25">
      <c r="A662">
        <f t="shared" si="121"/>
        <v>661</v>
      </c>
      <c r="B662" s="23" t="s">
        <v>41</v>
      </c>
      <c r="C662" s="23">
        <f t="shared" si="122"/>
        <v>85</v>
      </c>
      <c r="D662" s="23">
        <f t="shared" si="123"/>
        <v>59</v>
      </c>
      <c r="E662" s="34" t="str">
        <f t="shared" si="124"/>
        <v>85_59</v>
      </c>
      <c r="F662" s="23" t="s">
        <v>2607</v>
      </c>
      <c r="G662" s="24">
        <f>AVERAGEIF('1. TipoContratoUC'!$C$3:$C$3832,'2. UnidadCompradora'!F662,'1. TipoContratoUC'!$S$3:$S$3832)</f>
        <v>37.47926017274434</v>
      </c>
      <c r="H662" s="24">
        <f>SUMPRODUCT(('1. TipoContratoUC'!$C$3:$C$3832='2. UnidadCompradora'!F662)*'1. TipoContratoUC'!$N$3:$N$3832*'1. TipoContratoUC'!$S$3:$S$3832)</f>
        <v>37.47926017274434</v>
      </c>
      <c r="I662" s="24">
        <f>SUMPRODUCT(('1. TipoContratoUC'!$C$3:$C$3832='2. UnidadCompradora'!F662)*'1. TipoContratoUC'!$P$3:$P$3832*'1. TipoContratoUC'!$S$3:$S$3832)</f>
        <v>37.47926017274434</v>
      </c>
      <c r="J662" s="24" t="e">
        <f>AVERAGEIF('1. TipoContratoUC'!$C$3:$C$3832,'2. UnidadCompradora'!F662,'1. TipoContratoUC'!#REF!)</f>
        <v>#REF!</v>
      </c>
      <c r="K662" s="24">
        <f t="shared" si="125"/>
        <v>37.598037688126155</v>
      </c>
      <c r="L662" s="25">
        <f>SUMIF('1. TipoContratoUC'!$C$3:$C$3832,'2. UnidadCompradora'!F662,'1. TipoContratoUC'!$O$3:$O$3832)</f>
        <v>22304001.612</v>
      </c>
      <c r="M662" s="28">
        <f t="shared" si="120"/>
        <v>2.9573118689025477E-4</v>
      </c>
      <c r="N662" s="29">
        <f t="shared" si="126"/>
        <v>9.8534655600318884E-6</v>
      </c>
      <c r="O662" s="24">
        <f t="shared" si="127"/>
        <v>1.0914351953845419E-2</v>
      </c>
      <c r="P662" s="20">
        <f t="shared" si="128"/>
        <v>18.804476020039999</v>
      </c>
      <c r="Q662" s="3">
        <f t="shared" si="129"/>
        <v>894</v>
      </c>
      <c r="R662" s="3">
        <f t="shared" si="130"/>
        <v>0</v>
      </c>
      <c r="S662" s="3" t="str">
        <f t="shared" si="131"/>
        <v/>
      </c>
      <c r="T662" s="18"/>
    </row>
    <row r="663" spans="1:20" x14ac:dyDescent="0.25">
      <c r="A663">
        <f t="shared" si="121"/>
        <v>662</v>
      </c>
      <c r="B663" s="23" t="s">
        <v>41</v>
      </c>
      <c r="C663" s="23">
        <f t="shared" si="122"/>
        <v>85</v>
      </c>
      <c r="D663" s="23">
        <f t="shared" si="123"/>
        <v>60</v>
      </c>
      <c r="E663" s="34" t="str">
        <f t="shared" si="124"/>
        <v>85_60</v>
      </c>
      <c r="F663" s="23" t="s">
        <v>1119</v>
      </c>
      <c r="G663" s="24">
        <f>AVERAGEIF('1. TipoContratoUC'!$C$3:$C$3832,'2. UnidadCompradora'!F663,'1. TipoContratoUC'!$S$3:$S$3832)</f>
        <v>40.509108079055345</v>
      </c>
      <c r="H663" s="24">
        <f>SUMPRODUCT(('1. TipoContratoUC'!$C$3:$C$3832='2. UnidadCompradora'!F663)*'1. TipoContratoUC'!$N$3:$N$3832*'1. TipoContratoUC'!$S$3:$S$3832)</f>
        <v>39.575329354620209</v>
      </c>
      <c r="I663" s="24">
        <f>SUMPRODUCT(('1. TipoContratoUC'!$C$3:$C$3832='2. UnidadCompradora'!F663)*'1. TipoContratoUC'!$P$3:$P$3832*'1. TipoContratoUC'!$S$3:$S$3832)</f>
        <v>42.047739362237863</v>
      </c>
      <c r="J663" s="24" t="e">
        <f>AVERAGEIF('1. TipoContratoUC'!$C$3:$C$3832,'2. UnidadCompradora'!F663,'1. TipoContratoUC'!#REF!)</f>
        <v>#REF!</v>
      </c>
      <c r="K663" s="24">
        <f t="shared" si="125"/>
        <v>43.914919532312474</v>
      </c>
      <c r="L663" s="25">
        <f>SUMIF('1. TipoContratoUC'!$C$3:$C$3832,'2. UnidadCompradora'!F663,'1. TipoContratoUC'!$O$3:$O$3832)</f>
        <v>90200403.310000002</v>
      </c>
      <c r="M663" s="28">
        <f t="shared" si="120"/>
        <v>1.1959769727820609E-3</v>
      </c>
      <c r="N663" s="29">
        <f t="shared" si="126"/>
        <v>3.9848749250353643E-5</v>
      </c>
      <c r="O663" s="24">
        <f t="shared" si="127"/>
        <v>4.4392735354098864E-2</v>
      </c>
      <c r="P663" s="20">
        <f t="shared" si="128"/>
        <v>21.979656133833288</v>
      </c>
      <c r="Q663" s="3">
        <f t="shared" si="129"/>
        <v>619</v>
      </c>
      <c r="R663" s="3">
        <f t="shared" si="130"/>
        <v>0</v>
      </c>
      <c r="S663" s="3" t="str">
        <f t="shared" si="131"/>
        <v/>
      </c>
      <c r="T663" s="18"/>
    </row>
    <row r="664" spans="1:20" x14ac:dyDescent="0.25">
      <c r="A664">
        <f t="shared" si="121"/>
        <v>663</v>
      </c>
      <c r="B664" s="23" t="s">
        <v>41</v>
      </c>
      <c r="C664" s="23">
        <f t="shared" si="122"/>
        <v>85</v>
      </c>
      <c r="D664" s="23">
        <f t="shared" si="123"/>
        <v>61</v>
      </c>
      <c r="E664" s="34" t="str">
        <f t="shared" si="124"/>
        <v>85_61</v>
      </c>
      <c r="F664" s="23" t="s">
        <v>1299</v>
      </c>
      <c r="G664" s="24">
        <f>AVERAGEIF('1. TipoContratoUC'!$C$3:$C$3832,'2. UnidadCompradora'!F664,'1. TipoContratoUC'!$S$3:$S$3832)</f>
        <v>27.882043861950283</v>
      </c>
      <c r="H664" s="24">
        <f>SUMPRODUCT(('1. TipoContratoUC'!$C$3:$C$3832='2. UnidadCompradora'!F664)*'1. TipoContratoUC'!$N$3:$N$3832*'1. TipoContratoUC'!$S$3:$S$3832)</f>
        <v>27.794676756129</v>
      </c>
      <c r="I664" s="24">
        <f>SUMPRODUCT(('1. TipoContratoUC'!$C$3:$C$3832='2. UnidadCompradora'!F664)*'1. TipoContratoUC'!$P$3:$P$3832*'1. TipoContratoUC'!$S$3:$S$3832)</f>
        <v>27.566244011763473</v>
      </c>
      <c r="J664" s="24" t="e">
        <f>AVERAGEIF('1. TipoContratoUC'!$C$3:$C$3832,'2. UnidadCompradora'!F664,'1. TipoContratoUC'!#REF!)</f>
        <v>#REF!</v>
      </c>
      <c r="K664" s="24">
        <f t="shared" si="125"/>
        <v>23.891211146716913</v>
      </c>
      <c r="L664" s="25">
        <f>SUMIF('1. TipoContratoUC'!$C$3:$C$3832,'2. UnidadCompradora'!F664,'1. TipoContratoUC'!$O$3:$O$3832)</f>
        <v>19313662.8899999</v>
      </c>
      <c r="M664" s="28">
        <f t="shared" si="120"/>
        <v>2.5608196004545461E-4</v>
      </c>
      <c r="N664" s="29">
        <f t="shared" si="126"/>
        <v>8.5323932196225827E-6</v>
      </c>
      <c r="O664" s="24">
        <f t="shared" si="127"/>
        <v>9.4398746070629581E-3</v>
      </c>
      <c r="P664" s="20">
        <f t="shared" si="128"/>
        <v>11.950325510661989</v>
      </c>
      <c r="Q664" s="3">
        <f t="shared" si="129"/>
        <v>1351</v>
      </c>
      <c r="R664" s="3">
        <f t="shared" si="130"/>
        <v>0</v>
      </c>
      <c r="S664" s="3" t="str">
        <f t="shared" si="131"/>
        <v/>
      </c>
      <c r="T664" s="18"/>
    </row>
    <row r="665" spans="1:20" x14ac:dyDescent="0.25">
      <c r="A665">
        <f t="shared" si="121"/>
        <v>664</v>
      </c>
      <c r="B665" s="23" t="s">
        <v>41</v>
      </c>
      <c r="C665" s="23">
        <f t="shared" si="122"/>
        <v>85</v>
      </c>
      <c r="D665" s="23">
        <f t="shared" si="123"/>
        <v>62</v>
      </c>
      <c r="E665" s="34" t="str">
        <f t="shared" si="124"/>
        <v>85_62</v>
      </c>
      <c r="F665" s="23" t="s">
        <v>704</v>
      </c>
      <c r="G665" s="24">
        <f>AVERAGEIF('1. TipoContratoUC'!$C$3:$C$3832,'2. UnidadCompradora'!F665,'1. TipoContratoUC'!$S$3:$S$3832)</f>
        <v>28.063007018132414</v>
      </c>
      <c r="H665" s="24">
        <f>SUMPRODUCT(('1. TipoContratoUC'!$C$3:$C$3832='2. UnidadCompradora'!F665)*'1. TipoContratoUC'!$N$3:$N$3832*'1. TipoContratoUC'!$S$3:$S$3832)</f>
        <v>26.491016819763267</v>
      </c>
      <c r="I665" s="24">
        <f>SUMPRODUCT(('1. TipoContratoUC'!$C$3:$C$3832='2. UnidadCompradora'!F665)*'1. TipoContratoUC'!$P$3:$P$3832*'1. TipoContratoUC'!$S$3:$S$3832)</f>
        <v>24.786011611810896</v>
      </c>
      <c r="J665" s="24" t="e">
        <f>AVERAGEIF('1. TipoContratoUC'!$C$3:$C$3832,'2. UnidadCompradora'!F665,'1. TipoContratoUC'!#REF!)</f>
        <v>#REF!</v>
      </c>
      <c r="K665" s="24">
        <f t="shared" si="125"/>
        <v>20.046956014665842</v>
      </c>
      <c r="L665" s="25">
        <f>SUMIF('1. TipoContratoUC'!$C$3:$C$3832,'2. UnidadCompradora'!F665,'1. TipoContratoUC'!$O$3:$O$3832)</f>
        <v>551483614.97000015</v>
      </c>
      <c r="M665" s="28">
        <f t="shared" si="120"/>
        <v>7.3121813225596362E-3</v>
      </c>
      <c r="N665" s="29">
        <f t="shared" si="126"/>
        <v>2.4363452359621283E-4</v>
      </c>
      <c r="O665" s="24">
        <f t="shared" si="127"/>
        <v>0.27184243563046334</v>
      </c>
      <c r="P665" s="20">
        <f t="shared" si="128"/>
        <v>10.159399225148153</v>
      </c>
      <c r="Q665" s="3">
        <f t="shared" si="129"/>
        <v>1429</v>
      </c>
      <c r="R665" s="3">
        <f t="shared" si="130"/>
        <v>0</v>
      </c>
      <c r="S665" s="3" t="str">
        <f t="shared" si="131"/>
        <v/>
      </c>
      <c r="T665" s="18"/>
    </row>
    <row r="666" spans="1:20" x14ac:dyDescent="0.25">
      <c r="A666">
        <f t="shared" si="121"/>
        <v>665</v>
      </c>
      <c r="B666" s="23" t="s">
        <v>41</v>
      </c>
      <c r="C666" s="23">
        <f t="shared" si="122"/>
        <v>85</v>
      </c>
      <c r="D666" s="23">
        <f t="shared" si="123"/>
        <v>63</v>
      </c>
      <c r="E666" s="34" t="str">
        <f t="shared" si="124"/>
        <v>85_63</v>
      </c>
      <c r="F666" s="23" t="s">
        <v>2916</v>
      </c>
      <c r="G666" s="24">
        <f>AVERAGEIF('1. TipoContratoUC'!$C$3:$C$3832,'2. UnidadCompradora'!F666,'1. TipoContratoUC'!$S$3:$S$3832)</f>
        <v>33.551632302303531</v>
      </c>
      <c r="H666" s="24">
        <f>SUMPRODUCT(('1. TipoContratoUC'!$C$3:$C$3832='2. UnidadCompradora'!F666)*'1. TipoContratoUC'!$N$3:$N$3832*'1. TipoContratoUC'!$S$3:$S$3832)</f>
        <v>33.551632302303531</v>
      </c>
      <c r="I666" s="24">
        <f>SUMPRODUCT(('1. TipoContratoUC'!$C$3:$C$3832='2. UnidadCompradora'!F666)*'1. TipoContratoUC'!$P$3:$P$3832*'1. TipoContratoUC'!$S$3:$S$3832)</f>
        <v>33.551632302303531</v>
      </c>
      <c r="J666" s="24" t="e">
        <f>AVERAGEIF('1. TipoContratoUC'!$C$3:$C$3832,'2. UnidadCompradora'!F666,'1. TipoContratoUC'!#REF!)</f>
        <v>#REF!</v>
      </c>
      <c r="K666" s="24">
        <f t="shared" si="125"/>
        <v>32.167267369074246</v>
      </c>
      <c r="L666" s="25">
        <f>SUMIF('1. TipoContratoUC'!$C$3:$C$3832,'2. UnidadCompradora'!F666,'1. TipoContratoUC'!$O$3:$O$3832)</f>
        <v>47915134.390000001</v>
      </c>
      <c r="M666" s="28">
        <f t="shared" si="120"/>
        <v>6.3531198614767942E-4</v>
      </c>
      <c r="N666" s="29">
        <f t="shared" si="126"/>
        <v>2.1167956079331931E-5</v>
      </c>
      <c r="O666" s="24">
        <f t="shared" si="127"/>
        <v>2.3542698979810695E-2</v>
      </c>
      <c r="P666" s="20">
        <f t="shared" si="128"/>
        <v>16.095405034027028</v>
      </c>
      <c r="Q666" s="3">
        <f t="shared" si="129"/>
        <v>1113</v>
      </c>
      <c r="R666" s="3">
        <f t="shared" si="130"/>
        <v>0</v>
      </c>
      <c r="S666" s="3" t="str">
        <f t="shared" si="131"/>
        <v/>
      </c>
      <c r="T666" s="18"/>
    </row>
    <row r="667" spans="1:20" x14ac:dyDescent="0.25">
      <c r="A667">
        <f t="shared" si="121"/>
        <v>666</v>
      </c>
      <c r="B667" s="23" t="s">
        <v>41</v>
      </c>
      <c r="C667" s="23">
        <f t="shared" si="122"/>
        <v>85</v>
      </c>
      <c r="D667" s="23">
        <f t="shared" si="123"/>
        <v>64</v>
      </c>
      <c r="E667" s="34" t="str">
        <f t="shared" si="124"/>
        <v>85_64</v>
      </c>
      <c r="F667" s="23" t="s">
        <v>42</v>
      </c>
      <c r="G667" s="24">
        <f>AVERAGEIF('1. TipoContratoUC'!$C$3:$C$3832,'2. UnidadCompradora'!F667,'1. TipoContratoUC'!$S$3:$S$3832)</f>
        <v>39.175910160962829</v>
      </c>
      <c r="H667" s="24">
        <f>SUMPRODUCT(('1. TipoContratoUC'!$C$3:$C$3832='2. UnidadCompradora'!F667)*'1. TipoContratoUC'!$N$3:$N$3832*'1. TipoContratoUC'!$S$3:$S$3832)</f>
        <v>40.067505197755494</v>
      </c>
      <c r="I667" s="24">
        <f>SUMPRODUCT(('1. TipoContratoUC'!$C$3:$C$3832='2. UnidadCompradora'!F667)*'1. TipoContratoUC'!$P$3:$P$3832*'1. TipoContratoUC'!$S$3:$S$3832)</f>
        <v>40.995334749982057</v>
      </c>
      <c r="J667" s="24" t="e">
        <f>AVERAGEIF('1. TipoContratoUC'!$C$3:$C$3832,'2. UnidadCompradora'!F667,'1. TipoContratoUC'!#REF!)</f>
        <v>#REF!</v>
      </c>
      <c r="K667" s="24">
        <f t="shared" si="125"/>
        <v>42.45974915456722</v>
      </c>
      <c r="L667" s="25">
        <f>SUMIF('1. TipoContratoUC'!$C$3:$C$3832,'2. UnidadCompradora'!F667,'1. TipoContratoUC'!$O$3:$O$3832)</f>
        <v>435976816.73000002</v>
      </c>
      <c r="M667" s="28">
        <f t="shared" si="120"/>
        <v>5.7806641028410807E-3</v>
      </c>
      <c r="N667" s="29">
        <f t="shared" si="126"/>
        <v>1.926059109639823E-4</v>
      </c>
      <c r="O667" s="24">
        <f t="shared" si="127"/>
        <v>0.21488829991625288</v>
      </c>
      <c r="P667" s="20">
        <f t="shared" si="128"/>
        <v>21.337318727241737</v>
      </c>
      <c r="Q667" s="3">
        <f t="shared" si="129"/>
        <v>668</v>
      </c>
      <c r="R667" s="3">
        <f t="shared" si="130"/>
        <v>0</v>
      </c>
      <c r="S667" s="3" t="str">
        <f t="shared" si="131"/>
        <v/>
      </c>
      <c r="T667" s="18"/>
    </row>
    <row r="668" spans="1:20" x14ac:dyDescent="0.25">
      <c r="A668">
        <f t="shared" si="121"/>
        <v>667</v>
      </c>
      <c r="B668" s="23" t="s">
        <v>41</v>
      </c>
      <c r="C668" s="23">
        <f t="shared" si="122"/>
        <v>85</v>
      </c>
      <c r="D668" s="23">
        <f t="shared" si="123"/>
        <v>65</v>
      </c>
      <c r="E668" s="34" t="str">
        <f t="shared" si="124"/>
        <v>85_65</v>
      </c>
      <c r="F668" s="23" t="s">
        <v>1909</v>
      </c>
      <c r="G668" s="24">
        <f>AVERAGEIF('1. TipoContratoUC'!$C$3:$C$3832,'2. UnidadCompradora'!F668,'1. TipoContratoUC'!$S$3:$S$3832)</f>
        <v>42.488352060249326</v>
      </c>
      <c r="H668" s="24">
        <f>SUMPRODUCT(('1. TipoContratoUC'!$C$3:$C$3832='2. UnidadCompradora'!F668)*'1. TipoContratoUC'!$N$3:$N$3832*'1. TipoContratoUC'!$S$3:$S$3832)</f>
        <v>40.57696098661124</v>
      </c>
      <c r="I668" s="24">
        <f>SUMPRODUCT(('1. TipoContratoUC'!$C$3:$C$3832='2. UnidadCompradora'!F668)*'1. TipoContratoUC'!$P$3:$P$3832*'1. TipoContratoUC'!$S$3:$S$3832)</f>
        <v>39.508970381301488</v>
      </c>
      <c r="J668" s="24" t="e">
        <f>AVERAGEIF('1. TipoContratoUC'!$C$3:$C$3832,'2. UnidadCompradora'!F668,'1. TipoContratoUC'!#REF!)</f>
        <v>#REF!</v>
      </c>
      <c r="K668" s="24">
        <f t="shared" si="125"/>
        <v>40.404538283527948</v>
      </c>
      <c r="L668" s="25">
        <f>SUMIF('1. TipoContratoUC'!$C$3:$C$3832,'2. UnidadCompradora'!F668,'1. TipoContratoUC'!$O$3:$O$3832)</f>
        <v>918992817.77166724</v>
      </c>
      <c r="M668" s="28">
        <f t="shared" si="120"/>
        <v>1.2185025874326268E-2</v>
      </c>
      <c r="N668" s="29">
        <f t="shared" si="126"/>
        <v>4.0599280063528467E-4</v>
      </c>
      <c r="O668" s="24">
        <f t="shared" si="127"/>
        <v>0.45305401219149533</v>
      </c>
      <c r="P668" s="20">
        <f t="shared" si="128"/>
        <v>20.428796147859721</v>
      </c>
      <c r="Q668" s="3">
        <f t="shared" si="129"/>
        <v>754</v>
      </c>
      <c r="R668" s="3">
        <f t="shared" si="130"/>
        <v>0</v>
      </c>
      <c r="S668" s="3" t="str">
        <f t="shared" si="131"/>
        <v/>
      </c>
      <c r="T668" s="18"/>
    </row>
    <row r="669" spans="1:20" x14ac:dyDescent="0.25">
      <c r="A669">
        <f t="shared" si="121"/>
        <v>668</v>
      </c>
      <c r="B669" s="23" t="s">
        <v>41</v>
      </c>
      <c r="C669" s="23">
        <f t="shared" si="122"/>
        <v>85</v>
      </c>
      <c r="D669" s="23">
        <f t="shared" si="123"/>
        <v>66</v>
      </c>
      <c r="E669" s="34" t="str">
        <f t="shared" si="124"/>
        <v>85_66</v>
      </c>
      <c r="F669" s="23" t="s">
        <v>49</v>
      </c>
      <c r="G669" s="24">
        <f>AVERAGEIF('1. TipoContratoUC'!$C$3:$C$3832,'2. UnidadCompradora'!F669,'1. TipoContratoUC'!$S$3:$S$3832)</f>
        <v>40.54757648054732</v>
      </c>
      <c r="H669" s="24">
        <f>SUMPRODUCT(('1. TipoContratoUC'!$C$3:$C$3832='2. UnidadCompradora'!F669)*'1. TipoContratoUC'!$N$3:$N$3832*'1. TipoContratoUC'!$S$3:$S$3832)</f>
        <v>44.414872055736687</v>
      </c>
      <c r="I669" s="24">
        <f>SUMPRODUCT(('1. TipoContratoUC'!$C$3:$C$3832='2. UnidadCompradora'!F669)*'1. TipoContratoUC'!$P$3:$P$3832*'1. TipoContratoUC'!$S$3:$S$3832)</f>
        <v>42.279633783959483</v>
      </c>
      <c r="J669" s="24" t="e">
        <f>AVERAGEIF('1. TipoContratoUC'!$C$3:$C$3832,'2. UnidadCompradora'!F669,'1. TipoContratoUC'!#REF!)</f>
        <v>#REF!</v>
      </c>
      <c r="K669" s="24">
        <f t="shared" si="125"/>
        <v>44.235562267363171</v>
      </c>
      <c r="L669" s="25">
        <f>SUMIF('1. TipoContratoUC'!$C$3:$C$3832,'2. UnidadCompradora'!F669,'1. TipoContratoUC'!$O$3:$O$3832)</f>
        <v>322462782.59431452</v>
      </c>
      <c r="M669" s="28">
        <f t="shared" si="120"/>
        <v>4.2755691594482306E-3</v>
      </c>
      <c r="N669" s="29">
        <f t="shared" si="126"/>
        <v>1.4245766199082573E-4</v>
      </c>
      <c r="O669" s="24">
        <f t="shared" si="127"/>
        <v>0.15891675707945654</v>
      </c>
      <c r="P669" s="20">
        <f t="shared" si="128"/>
        <v>22.197239512221316</v>
      </c>
      <c r="Q669" s="3">
        <f t="shared" si="129"/>
        <v>607</v>
      </c>
      <c r="R669" s="3">
        <f t="shared" si="130"/>
        <v>0</v>
      </c>
      <c r="S669" s="3" t="str">
        <f t="shared" si="131"/>
        <v/>
      </c>
      <c r="T669" s="18"/>
    </row>
    <row r="670" spans="1:20" x14ac:dyDescent="0.25">
      <c r="A670">
        <f t="shared" si="121"/>
        <v>669</v>
      </c>
      <c r="B670" s="23" t="s">
        <v>41</v>
      </c>
      <c r="C670" s="23">
        <f t="shared" si="122"/>
        <v>85</v>
      </c>
      <c r="D670" s="23">
        <f t="shared" si="123"/>
        <v>67</v>
      </c>
      <c r="E670" s="34" t="str">
        <f t="shared" si="124"/>
        <v>85_67</v>
      </c>
      <c r="F670" s="23" t="s">
        <v>393</v>
      </c>
      <c r="G670" s="24">
        <f>AVERAGEIF('1. TipoContratoUC'!$C$3:$C$3832,'2. UnidadCompradora'!F670,'1. TipoContratoUC'!$S$3:$S$3832)</f>
        <v>29.428377772066124</v>
      </c>
      <c r="H670" s="24">
        <f>SUMPRODUCT(('1. TipoContratoUC'!$C$3:$C$3832='2. UnidadCompradora'!F670)*'1. TipoContratoUC'!$N$3:$N$3832*'1. TipoContratoUC'!$S$3:$S$3832)</f>
        <v>28.840153531057179</v>
      </c>
      <c r="I670" s="24">
        <f>SUMPRODUCT(('1. TipoContratoUC'!$C$3:$C$3832='2. UnidadCompradora'!F670)*'1. TipoContratoUC'!$P$3:$P$3832*'1. TipoContratoUC'!$S$3:$S$3832)</f>
        <v>29.936762772021105</v>
      </c>
      <c r="J670" s="24" t="e">
        <f>AVERAGEIF('1. TipoContratoUC'!$C$3:$C$3832,'2. UnidadCompradora'!F670,'1. TipoContratoUC'!#REF!)</f>
        <v>#REF!</v>
      </c>
      <c r="K670" s="24">
        <f t="shared" si="125"/>
        <v>27.168951133452978</v>
      </c>
      <c r="L670" s="25">
        <f>SUMIF('1. TipoContratoUC'!$C$3:$C$3832,'2. UnidadCompradora'!F670,'1. TipoContratoUC'!$O$3:$O$3832)</f>
        <v>11935316.278999999</v>
      </c>
      <c r="M670" s="28">
        <f t="shared" si="120"/>
        <v>1.5825165862614666E-4</v>
      </c>
      <c r="N670" s="29">
        <f t="shared" si="126"/>
        <v>5.2727860206009405E-6</v>
      </c>
      <c r="O670" s="24">
        <f t="shared" si="127"/>
        <v>5.8017566725997016E-3</v>
      </c>
      <c r="P670" s="20">
        <f t="shared" si="128"/>
        <v>13.587376445062789</v>
      </c>
      <c r="Q670" s="3">
        <f t="shared" si="129"/>
        <v>1270</v>
      </c>
      <c r="R670" s="3">
        <f t="shared" si="130"/>
        <v>0</v>
      </c>
      <c r="S670" s="3" t="str">
        <f t="shared" si="131"/>
        <v/>
      </c>
      <c r="T670" s="18"/>
    </row>
    <row r="671" spans="1:20" x14ac:dyDescent="0.25">
      <c r="A671">
        <f t="shared" si="121"/>
        <v>670</v>
      </c>
      <c r="B671" s="23" t="s">
        <v>41</v>
      </c>
      <c r="C671" s="23">
        <f t="shared" si="122"/>
        <v>85</v>
      </c>
      <c r="D671" s="23">
        <f t="shared" si="123"/>
        <v>68</v>
      </c>
      <c r="E671" s="34" t="str">
        <f t="shared" si="124"/>
        <v>85_68</v>
      </c>
      <c r="F671" s="23" t="s">
        <v>2477</v>
      </c>
      <c r="G671" s="24">
        <f>AVERAGEIF('1. TipoContratoUC'!$C$3:$C$3832,'2. UnidadCompradora'!F671,'1. TipoContratoUC'!$S$3:$S$3832)</f>
        <v>35.266443837072686</v>
      </c>
      <c r="H671" s="24">
        <f>SUMPRODUCT(('1. TipoContratoUC'!$C$3:$C$3832='2. UnidadCompradora'!F671)*'1. TipoContratoUC'!$N$3:$N$3832*'1. TipoContratoUC'!$S$3:$S$3832)</f>
        <v>34.334801546722986</v>
      </c>
      <c r="I671" s="24">
        <f>SUMPRODUCT(('1. TipoContratoUC'!$C$3:$C$3832='2. UnidadCompradora'!F671)*'1. TipoContratoUC'!$P$3:$P$3832*'1. TipoContratoUC'!$S$3:$S$3832)</f>
        <v>32.545683681481478</v>
      </c>
      <c r="J671" s="24" t="e">
        <f>AVERAGEIF('1. TipoContratoUC'!$C$3:$C$3832,'2. UnidadCompradora'!F671,'1. TipoContratoUC'!#REF!)</f>
        <v>#REF!</v>
      </c>
      <c r="K671" s="24">
        <f t="shared" si="125"/>
        <v>30.776332155082486</v>
      </c>
      <c r="L671" s="25">
        <f>SUMIF('1. TipoContratoUC'!$C$3:$C$3832,'2. UnidadCompradora'!F671,'1. TipoContratoUC'!$O$3:$O$3832)</f>
        <v>2436031051.4399891</v>
      </c>
      <c r="M671" s="28">
        <f t="shared" si="120"/>
        <v>3.2299601061554266E-2</v>
      </c>
      <c r="N671" s="29">
        <f t="shared" si="126"/>
        <v>1.0761902050624816E-3</v>
      </c>
      <c r="O671" s="24">
        <f t="shared" si="127"/>
        <v>1.2010757975799746</v>
      </c>
      <c r="P671" s="20">
        <f t="shared" si="128"/>
        <v>15.98870397633123</v>
      </c>
      <c r="Q671" s="3">
        <f t="shared" si="129"/>
        <v>1119</v>
      </c>
      <c r="R671" s="3">
        <f t="shared" si="130"/>
        <v>0</v>
      </c>
      <c r="S671" s="3" t="str">
        <f t="shared" si="131"/>
        <v/>
      </c>
      <c r="T671" s="18"/>
    </row>
    <row r="672" spans="1:20" x14ac:dyDescent="0.25">
      <c r="A672">
        <f t="shared" si="121"/>
        <v>671</v>
      </c>
      <c r="B672" s="23" t="s">
        <v>41</v>
      </c>
      <c r="C672" s="23">
        <f t="shared" si="122"/>
        <v>85</v>
      </c>
      <c r="D672" s="23">
        <f t="shared" si="123"/>
        <v>69</v>
      </c>
      <c r="E672" s="34" t="str">
        <f t="shared" si="124"/>
        <v>85_69</v>
      </c>
      <c r="F672" s="23" t="s">
        <v>1980</v>
      </c>
      <c r="G672" s="24">
        <f>AVERAGEIF('1. TipoContratoUC'!$C$3:$C$3832,'2. UnidadCompradora'!F672,'1. TipoContratoUC'!$S$3:$S$3832)</f>
        <v>43.621588931745585</v>
      </c>
      <c r="H672" s="24">
        <f>SUMPRODUCT(('1. TipoContratoUC'!$C$3:$C$3832='2. UnidadCompradora'!F672)*'1. TipoContratoUC'!$N$3:$N$3832*'1. TipoContratoUC'!$S$3:$S$3832)</f>
        <v>45.709385133689366</v>
      </c>
      <c r="I672" s="24">
        <f>SUMPRODUCT(('1. TipoContratoUC'!$C$3:$C$3832='2. UnidadCompradora'!F672)*'1. TipoContratoUC'!$P$3:$P$3832*'1. TipoContratoUC'!$S$3:$S$3832)</f>
        <v>47.136744331075406</v>
      </c>
      <c r="J672" s="24" t="e">
        <f>AVERAGEIF('1. TipoContratoUC'!$C$3:$C$3832,'2. UnidadCompradora'!F672,'1. TipoContratoUC'!#REF!)</f>
        <v>#REF!</v>
      </c>
      <c r="K672" s="24">
        <f t="shared" si="125"/>
        <v>50.951537575041861</v>
      </c>
      <c r="L672" s="25">
        <f>SUMIF('1. TipoContratoUC'!$C$3:$C$3832,'2. UnidadCompradora'!F672,'1. TipoContratoUC'!$O$3:$O$3832)</f>
        <v>53947767.030000001</v>
      </c>
      <c r="M672" s="28">
        <f t="shared" si="120"/>
        <v>7.1529931944038525E-4</v>
      </c>
      <c r="N672" s="29">
        <f t="shared" si="126"/>
        <v>2.3833053535323104E-5</v>
      </c>
      <c r="O672" s="24">
        <f t="shared" si="127"/>
        <v>2.6517271761047678E-2</v>
      </c>
      <c r="P672" s="20">
        <f t="shared" si="128"/>
        <v>25.489027423401456</v>
      </c>
      <c r="Q672" s="3">
        <f t="shared" si="129"/>
        <v>379</v>
      </c>
      <c r="R672" s="3">
        <f t="shared" si="130"/>
        <v>1</v>
      </c>
      <c r="S672" s="3">
        <f t="shared" si="131"/>
        <v>379</v>
      </c>
      <c r="T672" s="18"/>
    </row>
    <row r="673" spans="1:20" x14ac:dyDescent="0.25">
      <c r="A673">
        <f t="shared" si="121"/>
        <v>672</v>
      </c>
      <c r="B673" s="23" t="s">
        <v>41</v>
      </c>
      <c r="C673" s="23">
        <f t="shared" si="122"/>
        <v>85</v>
      </c>
      <c r="D673" s="23">
        <f t="shared" si="123"/>
        <v>70</v>
      </c>
      <c r="E673" s="34" t="str">
        <f t="shared" si="124"/>
        <v>85_70</v>
      </c>
      <c r="F673" s="23" t="s">
        <v>2179</v>
      </c>
      <c r="G673" s="24">
        <f>AVERAGEIF('1. TipoContratoUC'!$C$3:$C$3832,'2. UnidadCompradora'!F673,'1. TipoContratoUC'!$S$3:$S$3832)</f>
        <v>38.186452093146599</v>
      </c>
      <c r="H673" s="24">
        <f>SUMPRODUCT(('1. TipoContratoUC'!$C$3:$C$3832='2. UnidadCompradora'!F673)*'1. TipoContratoUC'!$N$3:$N$3832*'1. TipoContratoUC'!$S$3:$S$3832)</f>
        <v>36.355088462928848</v>
      </c>
      <c r="I673" s="24">
        <f>SUMPRODUCT(('1. TipoContratoUC'!$C$3:$C$3832='2. UnidadCompradora'!F673)*'1. TipoContratoUC'!$P$3:$P$3832*'1. TipoContratoUC'!$S$3:$S$3832)</f>
        <v>35.993179718489316</v>
      </c>
      <c r="J673" s="24" t="e">
        <f>AVERAGEIF('1. TipoContratoUC'!$C$3:$C$3832,'2. UnidadCompradora'!F673,'1. TipoContratoUC'!#REF!)</f>
        <v>#REF!</v>
      </c>
      <c r="K673" s="24">
        <f t="shared" si="125"/>
        <v>35.543219388401241</v>
      </c>
      <c r="L673" s="25">
        <f>SUMIF('1. TipoContratoUC'!$C$3:$C$3832,'2. UnidadCompradora'!F673,'1. TipoContratoUC'!$O$3:$O$3832)</f>
        <v>34288252.636</v>
      </c>
      <c r="M673" s="28">
        <f t="shared" si="120"/>
        <v>4.5463167663069065E-4</v>
      </c>
      <c r="N673" s="29">
        <f t="shared" si="126"/>
        <v>1.5147869980457865E-5</v>
      </c>
      <c r="O673" s="24">
        <f t="shared" si="127"/>
        <v>1.682355097636402E-2</v>
      </c>
      <c r="P673" s="20">
        <f t="shared" si="128"/>
        <v>17.780021469688801</v>
      </c>
      <c r="Q673" s="3">
        <f t="shared" si="129"/>
        <v>982</v>
      </c>
      <c r="R673" s="3">
        <f t="shared" si="130"/>
        <v>0</v>
      </c>
      <c r="S673" s="3" t="str">
        <f t="shared" si="131"/>
        <v/>
      </c>
      <c r="T673" s="18"/>
    </row>
    <row r="674" spans="1:20" x14ac:dyDescent="0.25">
      <c r="A674">
        <f t="shared" si="121"/>
        <v>673</v>
      </c>
      <c r="B674" s="23" t="s">
        <v>1478</v>
      </c>
      <c r="C674" s="23">
        <f t="shared" si="122"/>
        <v>86</v>
      </c>
      <c r="D674" s="23">
        <f t="shared" si="123"/>
        <v>1</v>
      </c>
      <c r="E674" s="34" t="str">
        <f t="shared" si="124"/>
        <v>86_1</v>
      </c>
      <c r="F674" s="23" t="s">
        <v>1479</v>
      </c>
      <c r="G674" s="24">
        <f>AVERAGEIF('1. TipoContratoUC'!$C$3:$C$3832,'2. UnidadCompradora'!F674,'1. TipoContratoUC'!$S$3:$S$3832)</f>
        <v>30.47069658240461</v>
      </c>
      <c r="H674" s="24">
        <f>SUMPRODUCT(('1. TipoContratoUC'!$C$3:$C$3832='2. UnidadCompradora'!F674)*'1. TipoContratoUC'!$N$3:$N$3832*'1. TipoContratoUC'!$S$3:$S$3832)</f>
        <v>32.371457158332944</v>
      </c>
      <c r="I674" s="24">
        <f>SUMPRODUCT(('1. TipoContratoUC'!$C$3:$C$3832='2. UnidadCompradora'!F674)*'1. TipoContratoUC'!$P$3:$P$3832*'1. TipoContratoUC'!$S$3:$S$3832)</f>
        <v>32.898879368594876</v>
      </c>
      <c r="J674" s="24" t="e">
        <f>AVERAGEIF('1. TipoContratoUC'!$C$3:$C$3832,'2. UnidadCompradora'!F674,'1. TipoContratoUC'!#REF!)</f>
        <v>#REF!</v>
      </c>
      <c r="K674" s="24">
        <f t="shared" si="125"/>
        <v>31.264699362380387</v>
      </c>
      <c r="L674" s="25">
        <f>SUMIF('1. TipoContratoUC'!$C$3:$C$3832,'2. UnidadCompradora'!F674,'1. TipoContratoUC'!$O$3:$O$3832)</f>
        <v>601789986.15342796</v>
      </c>
      <c r="M674" s="28">
        <f t="shared" si="120"/>
        <v>1</v>
      </c>
      <c r="N674" s="29">
        <f t="shared" si="126"/>
        <v>2.6585888066581572E-4</v>
      </c>
      <c r="O674" s="24">
        <f t="shared" si="127"/>
        <v>0.29664752013914458</v>
      </c>
      <c r="P674" s="20">
        <f t="shared" si="128"/>
        <v>15.780673441259767</v>
      </c>
      <c r="Q674" s="3">
        <f t="shared" si="129"/>
        <v>1132</v>
      </c>
      <c r="R674" s="3">
        <f t="shared" si="130"/>
        <v>0</v>
      </c>
      <c r="S674" s="3" t="str">
        <f t="shared" si="131"/>
        <v/>
      </c>
      <c r="T674" s="18"/>
    </row>
    <row r="675" spans="1:20" x14ac:dyDescent="0.25">
      <c r="A675">
        <f t="shared" si="121"/>
        <v>674</v>
      </c>
      <c r="B675" s="23" t="s">
        <v>1123</v>
      </c>
      <c r="C675" s="23">
        <f t="shared" si="122"/>
        <v>87</v>
      </c>
      <c r="D675" s="23">
        <f t="shared" si="123"/>
        <v>1</v>
      </c>
      <c r="E675" s="34" t="str">
        <f t="shared" si="124"/>
        <v>87_1</v>
      </c>
      <c r="F675" s="23" t="s">
        <v>1124</v>
      </c>
      <c r="G675" s="24">
        <f>AVERAGEIF('1. TipoContratoUC'!$C$3:$C$3832,'2. UnidadCompradora'!F675,'1. TipoContratoUC'!$S$3:$S$3832)</f>
        <v>45.916803815925711</v>
      </c>
      <c r="H675" s="24">
        <f>SUMPRODUCT(('1. TipoContratoUC'!$C$3:$C$3832='2. UnidadCompradora'!F675)*'1. TipoContratoUC'!$N$3:$N$3832*'1. TipoContratoUC'!$S$3:$S$3832)</f>
        <v>53.137382445438156</v>
      </c>
      <c r="I675" s="24">
        <f>SUMPRODUCT(('1. TipoContratoUC'!$C$3:$C$3832='2. UnidadCompradora'!F675)*'1. TipoContratoUC'!$P$3:$P$3832*'1. TipoContratoUC'!$S$3:$S$3832)</f>
        <v>48.84851498475016</v>
      </c>
      <c r="J675" s="24" t="e">
        <f>AVERAGEIF('1. TipoContratoUC'!$C$3:$C$3832,'2. UnidadCompradora'!F675,'1. TipoContratoUC'!#REF!)</f>
        <v>#REF!</v>
      </c>
      <c r="K675" s="24">
        <f t="shared" si="125"/>
        <v>53.318419969620038</v>
      </c>
      <c r="L675" s="25">
        <f>SUMIF('1. TipoContratoUC'!$C$3:$C$3832,'2. UnidadCompradora'!F675,'1. TipoContratoUC'!$O$3:$O$3832)</f>
        <v>7649468336.2300997</v>
      </c>
      <c r="M675" s="28">
        <f t="shared" si="120"/>
        <v>1</v>
      </c>
      <c r="N675" s="29">
        <f t="shared" si="126"/>
        <v>3.3793834001090242E-3</v>
      </c>
      <c r="O675" s="24">
        <f t="shared" si="127"/>
        <v>3.7717194235811582</v>
      </c>
      <c r="P675" s="20">
        <f t="shared" si="128"/>
        <v>28.545069696600599</v>
      </c>
      <c r="Q675" s="3">
        <f t="shared" si="129"/>
        <v>199</v>
      </c>
      <c r="R675" s="3">
        <f t="shared" si="130"/>
        <v>1</v>
      </c>
      <c r="S675" s="3">
        <f t="shared" si="131"/>
        <v>199</v>
      </c>
      <c r="T675" s="18"/>
    </row>
    <row r="676" spans="1:20" x14ac:dyDescent="0.25">
      <c r="A676">
        <f t="shared" si="121"/>
        <v>675</v>
      </c>
      <c r="B676" s="23" t="s">
        <v>585</v>
      </c>
      <c r="C676" s="23">
        <f t="shared" si="122"/>
        <v>88</v>
      </c>
      <c r="D676" s="23">
        <f t="shared" si="123"/>
        <v>1</v>
      </c>
      <c r="E676" s="34" t="str">
        <f t="shared" si="124"/>
        <v>88_1</v>
      </c>
      <c r="F676" s="23" t="s">
        <v>2779</v>
      </c>
      <c r="G676" s="24">
        <f>AVERAGEIF('1. TipoContratoUC'!$C$3:$C$3832,'2. UnidadCompradora'!F676,'1. TipoContratoUC'!$S$3:$S$3832)</f>
        <v>44.92185041897477</v>
      </c>
      <c r="H676" s="24">
        <f>SUMPRODUCT(('1. TipoContratoUC'!$C$3:$C$3832='2. UnidadCompradora'!F676)*'1. TipoContratoUC'!$N$3:$N$3832*'1. TipoContratoUC'!$S$3:$S$3832)</f>
        <v>43.58531691881209</v>
      </c>
      <c r="I676" s="24">
        <f>SUMPRODUCT(('1. TipoContratoUC'!$C$3:$C$3832='2. UnidadCompradora'!F676)*'1. TipoContratoUC'!$P$3:$P$3832*'1. TipoContratoUC'!$S$3:$S$3832)</f>
        <v>41.650667934943279</v>
      </c>
      <c r="J676" s="24" t="e">
        <f>AVERAGEIF('1. TipoContratoUC'!$C$3:$C$3832,'2. UnidadCompradora'!F676,'1. TipoContratoUC'!#REF!)</f>
        <v>#REF!</v>
      </c>
      <c r="K676" s="24">
        <f t="shared" si="125"/>
        <v>43.365884900461523</v>
      </c>
      <c r="L676" s="25">
        <f>SUMIF('1. TipoContratoUC'!$C$3:$C$3832,'2. UnidadCompradora'!F676,'1. TipoContratoUC'!$O$3:$O$3832)</f>
        <v>193328763.38999999</v>
      </c>
      <c r="M676" s="28">
        <f t="shared" si="120"/>
        <v>3.1066493345961513E-2</v>
      </c>
      <c r="N676" s="29">
        <f t="shared" si="126"/>
        <v>8.5408813403331757E-5</v>
      </c>
      <c r="O676" s="24">
        <f t="shared" si="127"/>
        <v>9.5243306103849401E-2</v>
      </c>
      <c r="P676" s="20">
        <f t="shared" si="128"/>
        <v>21.730564103282685</v>
      </c>
      <c r="Q676" s="3">
        <f t="shared" si="129"/>
        <v>636</v>
      </c>
      <c r="R676" s="3">
        <f t="shared" si="130"/>
        <v>0</v>
      </c>
      <c r="S676" s="3" t="str">
        <f t="shared" si="131"/>
        <v/>
      </c>
      <c r="T676" s="18"/>
    </row>
    <row r="677" spans="1:20" x14ac:dyDescent="0.25">
      <c r="A677">
        <f t="shared" si="121"/>
        <v>676</v>
      </c>
      <c r="B677" s="23" t="s">
        <v>585</v>
      </c>
      <c r="C677" s="23">
        <f t="shared" si="122"/>
        <v>88</v>
      </c>
      <c r="D677" s="23">
        <f t="shared" si="123"/>
        <v>2</v>
      </c>
      <c r="E677" s="34" t="str">
        <f t="shared" si="124"/>
        <v>88_2</v>
      </c>
      <c r="F677" s="23" t="s">
        <v>2362</v>
      </c>
      <c r="G677" s="24">
        <f>AVERAGEIF('1. TipoContratoUC'!$C$3:$C$3832,'2. UnidadCompradora'!F677,'1. TipoContratoUC'!$S$3:$S$3832)</f>
        <v>59.654063943631748</v>
      </c>
      <c r="H677" s="24">
        <f>SUMPRODUCT(('1. TipoContratoUC'!$C$3:$C$3832='2. UnidadCompradora'!F677)*'1. TipoContratoUC'!$N$3:$N$3832*'1. TipoContratoUC'!$S$3:$S$3832)</f>
        <v>59.607605833887121</v>
      </c>
      <c r="I677" s="24">
        <f>SUMPRODUCT(('1. TipoContratoUC'!$C$3:$C$3832='2. UnidadCompradora'!F677)*'1. TipoContratoUC'!$P$3:$P$3832*'1. TipoContratoUC'!$S$3:$S$3832)</f>
        <v>58.263443333899879</v>
      </c>
      <c r="J677" s="24" t="e">
        <f>AVERAGEIF('1. TipoContratoUC'!$C$3:$C$3832,'2. UnidadCompradora'!F677,'1. TipoContratoUC'!#REF!)</f>
        <v>#REF!</v>
      </c>
      <c r="K677" s="24">
        <f t="shared" si="125"/>
        <v>66.336535514467755</v>
      </c>
      <c r="L677" s="25">
        <f>SUMIF('1. TipoContratoUC'!$C$3:$C$3832,'2. UnidadCompradora'!F677,'1. TipoContratoUC'!$O$3:$O$3832)</f>
        <v>37344926.699999996</v>
      </c>
      <c r="M677" s="28">
        <f t="shared" si="120"/>
        <v>6.0010517653317852E-3</v>
      </c>
      <c r="N677" s="29">
        <f t="shared" si="126"/>
        <v>1.6498247959343149E-5</v>
      </c>
      <c r="O677" s="24">
        <f t="shared" si="127"/>
        <v>1.8330736978641033E-2</v>
      </c>
      <c r="P677" s="20">
        <f t="shared" si="128"/>
        <v>33.177433125723198</v>
      </c>
      <c r="Q677" s="3">
        <f t="shared" si="129"/>
        <v>63</v>
      </c>
      <c r="R677" s="3">
        <f t="shared" si="130"/>
        <v>1</v>
      </c>
      <c r="S677" s="3">
        <f t="shared" si="131"/>
        <v>63</v>
      </c>
      <c r="T677" s="18"/>
    </row>
    <row r="678" spans="1:20" x14ac:dyDescent="0.25">
      <c r="A678">
        <f t="shared" si="121"/>
        <v>677</v>
      </c>
      <c r="B678" s="23" t="s">
        <v>585</v>
      </c>
      <c r="C678" s="23">
        <f t="shared" si="122"/>
        <v>88</v>
      </c>
      <c r="D678" s="23">
        <f t="shared" si="123"/>
        <v>3</v>
      </c>
      <c r="E678" s="34" t="str">
        <f t="shared" si="124"/>
        <v>88_3</v>
      </c>
      <c r="F678" s="23" t="s">
        <v>2358</v>
      </c>
      <c r="G678" s="24">
        <f>AVERAGEIF('1. TipoContratoUC'!$C$3:$C$3832,'2. UnidadCompradora'!F678,'1. TipoContratoUC'!$S$3:$S$3832)</f>
        <v>41.6116840697104</v>
      </c>
      <c r="H678" s="24">
        <f>SUMPRODUCT(('1. TipoContratoUC'!$C$3:$C$3832='2. UnidadCompradora'!F678)*'1. TipoContratoUC'!$N$3:$N$3832*'1. TipoContratoUC'!$S$3:$S$3832)</f>
        <v>41.075521526851631</v>
      </c>
      <c r="I678" s="24">
        <f>SUMPRODUCT(('1. TipoContratoUC'!$C$3:$C$3832='2. UnidadCompradora'!F678)*'1. TipoContratoUC'!$P$3:$P$3832*'1. TipoContratoUC'!$S$3:$S$3832)</f>
        <v>44.899801261651291</v>
      </c>
      <c r="J678" s="24" t="e">
        <f>AVERAGEIF('1. TipoContratoUC'!$C$3:$C$3832,'2. UnidadCompradora'!F678,'1. TipoContratoUC'!#REF!)</f>
        <v>#REF!</v>
      </c>
      <c r="K678" s="24">
        <f t="shared" si="125"/>
        <v>47.858494031312773</v>
      </c>
      <c r="L678" s="25">
        <f>SUMIF('1. TipoContratoUC'!$C$3:$C$3832,'2. UnidadCompradora'!F678,'1. TipoContratoUC'!$O$3:$O$3832)</f>
        <v>56898275.920000002</v>
      </c>
      <c r="M678" s="28">
        <f t="shared" si="120"/>
        <v>9.1431294509422903E-3</v>
      </c>
      <c r="N678" s="29">
        <f t="shared" si="126"/>
        <v>2.5136529845894262E-5</v>
      </c>
      <c r="O678" s="24">
        <f t="shared" si="127"/>
        <v>2.7972109799219966E-2</v>
      </c>
      <c r="P678" s="20">
        <f t="shared" si="128"/>
        <v>23.943233070555998</v>
      </c>
      <c r="Q678" s="3">
        <f t="shared" si="129"/>
        <v>480</v>
      </c>
      <c r="R678" s="3">
        <f t="shared" si="130"/>
        <v>1</v>
      </c>
      <c r="S678" s="3">
        <f t="shared" si="131"/>
        <v>480</v>
      </c>
      <c r="T678" s="18"/>
    </row>
    <row r="679" spans="1:20" x14ac:dyDescent="0.25">
      <c r="A679">
        <f t="shared" si="121"/>
        <v>678</v>
      </c>
      <c r="B679" s="23" t="s">
        <v>585</v>
      </c>
      <c r="C679" s="23">
        <f t="shared" si="122"/>
        <v>88</v>
      </c>
      <c r="D679" s="23">
        <f t="shared" si="123"/>
        <v>4</v>
      </c>
      <c r="E679" s="34" t="str">
        <f t="shared" si="124"/>
        <v>88_4</v>
      </c>
      <c r="F679" s="23" t="s">
        <v>2712</v>
      </c>
      <c r="G679" s="24">
        <f>AVERAGEIF('1. TipoContratoUC'!$C$3:$C$3832,'2. UnidadCompradora'!F679,'1. TipoContratoUC'!$S$3:$S$3832)</f>
        <v>33.789296984600746</v>
      </c>
      <c r="H679" s="24">
        <f>SUMPRODUCT(('1. TipoContratoUC'!$C$3:$C$3832='2. UnidadCompradora'!F679)*'1. TipoContratoUC'!$N$3:$N$3832*'1. TipoContratoUC'!$S$3:$S$3832)</f>
        <v>33.963117647034302</v>
      </c>
      <c r="I679" s="24">
        <f>SUMPRODUCT(('1. TipoContratoUC'!$C$3:$C$3832='2. UnidadCompradora'!F679)*'1. TipoContratoUC'!$P$3:$P$3832*'1. TipoContratoUC'!$S$3:$S$3832)</f>
        <v>33.016592425969279</v>
      </c>
      <c r="J679" s="24" t="e">
        <f>AVERAGEIF('1. TipoContratoUC'!$C$3:$C$3832,'2. UnidadCompradora'!F679,'1. TipoContratoUC'!#REF!)</f>
        <v>#REF!</v>
      </c>
      <c r="K679" s="24">
        <f t="shared" si="125"/>
        <v>31.427462383532394</v>
      </c>
      <c r="L679" s="25">
        <f>SUMIF('1. TipoContratoUC'!$C$3:$C$3832,'2. UnidadCompradora'!F679,'1. TipoContratoUC'!$O$3:$O$3832)</f>
        <v>45392610.829999998</v>
      </c>
      <c r="M679" s="28">
        <f t="shared" si="120"/>
        <v>7.2942547067414709E-3</v>
      </c>
      <c r="N679" s="29">
        <f t="shared" si="126"/>
        <v>2.005355519938148E-5</v>
      </c>
      <c r="O679" s="24">
        <f t="shared" si="127"/>
        <v>2.2298892109846043E-2</v>
      </c>
      <c r="P679" s="20">
        <f t="shared" si="128"/>
        <v>15.724880637821119</v>
      </c>
      <c r="Q679" s="3">
        <f t="shared" si="129"/>
        <v>1138</v>
      </c>
      <c r="R679" s="3">
        <f t="shared" si="130"/>
        <v>0</v>
      </c>
      <c r="S679" s="3" t="str">
        <f t="shared" si="131"/>
        <v/>
      </c>
      <c r="T679" s="18"/>
    </row>
    <row r="680" spans="1:20" x14ac:dyDescent="0.25">
      <c r="A680">
        <f t="shared" si="121"/>
        <v>679</v>
      </c>
      <c r="B680" s="23" t="s">
        <v>585</v>
      </c>
      <c r="C680" s="23">
        <f t="shared" si="122"/>
        <v>88</v>
      </c>
      <c r="D680" s="23">
        <f t="shared" si="123"/>
        <v>5</v>
      </c>
      <c r="E680" s="34" t="str">
        <f t="shared" si="124"/>
        <v>88_5</v>
      </c>
      <c r="F680" s="23" t="s">
        <v>2831</v>
      </c>
      <c r="G680" s="24">
        <f>AVERAGEIF('1. TipoContratoUC'!$C$3:$C$3832,'2. UnidadCompradora'!F680,'1. TipoContratoUC'!$S$3:$S$3832)</f>
        <v>29.721885889372253</v>
      </c>
      <c r="H680" s="24">
        <f>SUMPRODUCT(('1. TipoContratoUC'!$C$3:$C$3832='2. UnidadCompradora'!F680)*'1. TipoContratoUC'!$N$3:$N$3832*'1. TipoContratoUC'!$S$3:$S$3832)</f>
        <v>29.638638819228341</v>
      </c>
      <c r="I680" s="24">
        <f>SUMPRODUCT(('1. TipoContratoUC'!$C$3:$C$3832='2. UnidadCompradora'!F680)*'1. TipoContratoUC'!$P$3:$P$3832*'1. TipoContratoUC'!$S$3:$S$3832)</f>
        <v>29.42571587094109</v>
      </c>
      <c r="J680" s="24" t="e">
        <f>AVERAGEIF('1. TipoContratoUC'!$C$3:$C$3832,'2. UnidadCompradora'!F680,'1. TipoContratoUC'!#REF!)</f>
        <v>#REF!</v>
      </c>
      <c r="K680" s="24">
        <f t="shared" si="125"/>
        <v>26.46232147464131</v>
      </c>
      <c r="L680" s="25">
        <f>SUMIF('1. TipoContratoUC'!$C$3:$C$3832,'2. UnidadCompradora'!F680,'1. TipoContratoUC'!$O$3:$O$3832)</f>
        <v>36807033.75</v>
      </c>
      <c r="M680" s="28">
        <f t="shared" si="120"/>
        <v>5.9146163717617934E-3</v>
      </c>
      <c r="N680" s="29">
        <f t="shared" si="126"/>
        <v>1.6260617521988924E-5</v>
      </c>
      <c r="O680" s="24">
        <f t="shared" si="127"/>
        <v>1.8065512519641114E-2</v>
      </c>
      <c r="P680" s="20">
        <f t="shared" si="128"/>
        <v>13.240193493580476</v>
      </c>
      <c r="Q680" s="3">
        <f t="shared" si="129"/>
        <v>1293</v>
      </c>
      <c r="R680" s="3">
        <f t="shared" si="130"/>
        <v>0</v>
      </c>
      <c r="S680" s="3" t="str">
        <f t="shared" si="131"/>
        <v/>
      </c>
      <c r="T680" s="18"/>
    </row>
    <row r="681" spans="1:20" x14ac:dyDescent="0.25">
      <c r="A681">
        <f t="shared" si="121"/>
        <v>680</v>
      </c>
      <c r="B681" s="23" t="s">
        <v>585</v>
      </c>
      <c r="C681" s="23">
        <f t="shared" si="122"/>
        <v>88</v>
      </c>
      <c r="D681" s="23">
        <f t="shared" si="123"/>
        <v>6</v>
      </c>
      <c r="E681" s="34" t="str">
        <f t="shared" si="124"/>
        <v>88_6</v>
      </c>
      <c r="F681" s="23" t="s">
        <v>2531</v>
      </c>
      <c r="G681" s="24">
        <f>AVERAGEIF('1. TipoContratoUC'!$C$3:$C$3832,'2. UnidadCompradora'!F681,'1. TipoContratoUC'!$S$3:$S$3832)</f>
        <v>33.894268830315454</v>
      </c>
      <c r="H681" s="24">
        <f>SUMPRODUCT(('1. TipoContratoUC'!$C$3:$C$3832='2. UnidadCompradora'!F681)*'1. TipoContratoUC'!$N$3:$N$3832*'1. TipoContratoUC'!$S$3:$S$3832)</f>
        <v>32.012837398651286</v>
      </c>
      <c r="I681" s="24">
        <f>SUMPRODUCT(('1. TipoContratoUC'!$C$3:$C$3832='2. UnidadCompradora'!F681)*'1. TipoContratoUC'!$P$3:$P$3832*'1. TipoContratoUC'!$S$3:$S$3832)</f>
        <v>31.455195730841446</v>
      </c>
      <c r="J681" s="24" t="e">
        <f>AVERAGEIF('1. TipoContratoUC'!$C$3:$C$3832,'2. UnidadCompradora'!F681,'1. TipoContratoUC'!#REF!)</f>
        <v>#REF!</v>
      </c>
      <c r="K681" s="24">
        <f t="shared" si="125"/>
        <v>29.268503564652669</v>
      </c>
      <c r="L681" s="25">
        <f>SUMIF('1. TipoContratoUC'!$C$3:$C$3832,'2. UnidadCompradora'!F681,'1. TipoContratoUC'!$O$3:$O$3832)</f>
        <v>137991949.35999998</v>
      </c>
      <c r="M681" s="28">
        <f t="shared" si="120"/>
        <v>2.2174279198903937E-2</v>
      </c>
      <c r="N681" s="29">
        <f t="shared" si="126"/>
        <v>6.0962106452183857E-5</v>
      </c>
      <c r="O681" s="24">
        <f t="shared" si="127"/>
        <v>6.795780893589809E-2</v>
      </c>
      <c r="P681" s="20">
        <f t="shared" si="128"/>
        <v>14.668230686794283</v>
      </c>
      <c r="Q681" s="3">
        <f t="shared" si="129"/>
        <v>1213</v>
      </c>
      <c r="R681" s="3">
        <f t="shared" si="130"/>
        <v>0</v>
      </c>
      <c r="S681" s="3" t="str">
        <f t="shared" si="131"/>
        <v/>
      </c>
      <c r="T681" s="18"/>
    </row>
    <row r="682" spans="1:20" x14ac:dyDescent="0.25">
      <c r="A682">
        <f t="shared" si="121"/>
        <v>681</v>
      </c>
      <c r="B682" s="23" t="s">
        <v>585</v>
      </c>
      <c r="C682" s="23">
        <f t="shared" si="122"/>
        <v>88</v>
      </c>
      <c r="D682" s="23">
        <f t="shared" si="123"/>
        <v>7</v>
      </c>
      <c r="E682" s="34" t="str">
        <f t="shared" si="124"/>
        <v>88_7</v>
      </c>
      <c r="F682" s="23" t="s">
        <v>2892</v>
      </c>
      <c r="G682" s="24">
        <f>AVERAGEIF('1. TipoContratoUC'!$C$3:$C$3832,'2. UnidadCompradora'!F682,'1. TipoContratoUC'!$S$3:$S$3832)</f>
        <v>46.648508406146242</v>
      </c>
      <c r="H682" s="24">
        <f>SUMPRODUCT(('1. TipoContratoUC'!$C$3:$C$3832='2. UnidadCompradora'!F682)*'1. TipoContratoUC'!$N$3:$N$3832*'1. TipoContratoUC'!$S$3:$S$3832)</f>
        <v>46.648508406146242</v>
      </c>
      <c r="I682" s="24">
        <f>SUMPRODUCT(('1. TipoContratoUC'!$C$3:$C$3832='2. UnidadCompradora'!F682)*'1. TipoContratoUC'!$P$3:$P$3832*'1. TipoContratoUC'!$S$3:$S$3832)</f>
        <v>46.648508406146242</v>
      </c>
      <c r="J682" s="24" t="e">
        <f>AVERAGEIF('1. TipoContratoUC'!$C$3:$C$3832,'2. UnidadCompradora'!F682,'1. TipoContratoUC'!#REF!)</f>
        <v>#REF!</v>
      </c>
      <c r="K682" s="24">
        <f t="shared" si="125"/>
        <v>50.276448880984248</v>
      </c>
      <c r="L682" s="25">
        <f>SUMIF('1. TipoContratoUC'!$C$3:$C$3832,'2. UnidadCompradora'!F682,'1. TipoContratoUC'!$O$3:$O$3832)</f>
        <v>4884610.1399999997</v>
      </c>
      <c r="M682" s="28">
        <f t="shared" si="120"/>
        <v>7.8492049372812234E-4</v>
      </c>
      <c r="N682" s="29">
        <f t="shared" si="126"/>
        <v>2.1579238840611206E-6</v>
      </c>
      <c r="O682" s="24">
        <f t="shared" si="127"/>
        <v>2.3251918258514869E-3</v>
      </c>
      <c r="P682" s="20">
        <f t="shared" si="128"/>
        <v>25.139387036405051</v>
      </c>
      <c r="Q682" s="3">
        <f t="shared" si="129"/>
        <v>400</v>
      </c>
      <c r="R682" s="3">
        <f t="shared" si="130"/>
        <v>1</v>
      </c>
      <c r="S682" s="3">
        <f t="shared" si="131"/>
        <v>400</v>
      </c>
      <c r="T682" s="18"/>
    </row>
    <row r="683" spans="1:20" x14ac:dyDescent="0.25">
      <c r="A683">
        <f t="shared" si="121"/>
        <v>682</v>
      </c>
      <c r="B683" s="23" t="s">
        <v>585</v>
      </c>
      <c r="C683" s="23">
        <f t="shared" si="122"/>
        <v>88</v>
      </c>
      <c r="D683" s="23">
        <f t="shared" si="123"/>
        <v>8</v>
      </c>
      <c r="E683" s="34" t="str">
        <f t="shared" si="124"/>
        <v>88_8</v>
      </c>
      <c r="F683" s="23" t="s">
        <v>2499</v>
      </c>
      <c r="G683" s="24">
        <f>AVERAGEIF('1. TipoContratoUC'!$C$3:$C$3832,'2. UnidadCompradora'!F683,'1. TipoContratoUC'!$S$3:$S$3832)</f>
        <v>39.88519881425475</v>
      </c>
      <c r="H683" s="24">
        <f>SUMPRODUCT(('1. TipoContratoUC'!$C$3:$C$3832='2. UnidadCompradora'!F683)*'1. TipoContratoUC'!$N$3:$N$3832*'1. TipoContratoUC'!$S$3:$S$3832)</f>
        <v>39.480428805365932</v>
      </c>
      <c r="I683" s="24">
        <f>SUMPRODUCT(('1. TipoContratoUC'!$C$3:$C$3832='2. UnidadCompradora'!F683)*'1. TipoContratoUC'!$P$3:$P$3832*'1. TipoContratoUC'!$S$3:$S$3832)</f>
        <v>39.415851963121732</v>
      </c>
      <c r="J683" s="24" t="e">
        <f>AVERAGEIF('1. TipoContratoUC'!$C$3:$C$3832,'2. UnidadCompradora'!F683,'1. TipoContratoUC'!#REF!)</f>
        <v>#REF!</v>
      </c>
      <c r="K683" s="24">
        <f t="shared" si="125"/>
        <v>40.275782515851077</v>
      </c>
      <c r="L683" s="25">
        <f>SUMIF('1. TipoContratoUC'!$C$3:$C$3832,'2. UnidadCompradora'!F683,'1. TipoContratoUC'!$O$3:$O$3832)</f>
        <v>81992527.199999988</v>
      </c>
      <c r="M683" s="28">
        <f t="shared" si="120"/>
        <v>1.3175588857095666E-2</v>
      </c>
      <c r="N683" s="29">
        <f t="shared" si="126"/>
        <v>3.6222672370616479E-5</v>
      </c>
      <c r="O683" s="24">
        <f t="shared" si="127"/>
        <v>4.0345592700875524E-2</v>
      </c>
      <c r="P683" s="20">
        <f t="shared" si="128"/>
        <v>20.158064054275975</v>
      </c>
      <c r="Q683" s="3">
        <f t="shared" si="129"/>
        <v>776</v>
      </c>
      <c r="R683" s="3">
        <f t="shared" si="130"/>
        <v>0</v>
      </c>
      <c r="S683" s="3" t="str">
        <f t="shared" si="131"/>
        <v/>
      </c>
      <c r="T683" s="18"/>
    </row>
    <row r="684" spans="1:20" x14ac:dyDescent="0.25">
      <c r="A684">
        <f t="shared" si="121"/>
        <v>683</v>
      </c>
      <c r="B684" s="23" t="s">
        <v>585</v>
      </c>
      <c r="C684" s="23">
        <f t="shared" si="122"/>
        <v>88</v>
      </c>
      <c r="D684" s="23">
        <f t="shared" si="123"/>
        <v>9</v>
      </c>
      <c r="E684" s="34" t="str">
        <f t="shared" si="124"/>
        <v>88_9</v>
      </c>
      <c r="F684" s="23" t="s">
        <v>3070</v>
      </c>
      <c r="G684" s="24">
        <f>AVERAGEIF('1. TipoContratoUC'!$C$3:$C$3832,'2. UnidadCompradora'!F684,'1. TipoContratoUC'!$S$3:$S$3832)</f>
        <v>37.777556635663935</v>
      </c>
      <c r="H684" s="24">
        <f>SUMPRODUCT(('1. TipoContratoUC'!$C$3:$C$3832='2. UnidadCompradora'!F684)*'1. TipoContratoUC'!$N$3:$N$3832*'1. TipoContratoUC'!$S$3:$S$3832)</f>
        <v>37.777556635663935</v>
      </c>
      <c r="I684" s="24">
        <f>SUMPRODUCT(('1. TipoContratoUC'!$C$3:$C$3832='2. UnidadCompradora'!F684)*'1. TipoContratoUC'!$P$3:$P$3832*'1. TipoContratoUC'!$S$3:$S$3832)</f>
        <v>37.777556635663935</v>
      </c>
      <c r="J684" s="24" t="e">
        <f>AVERAGEIF('1. TipoContratoUC'!$C$3:$C$3832,'2. UnidadCompradora'!F684,'1. TipoContratoUC'!#REF!)</f>
        <v>#REF!</v>
      </c>
      <c r="K684" s="24">
        <f t="shared" si="125"/>
        <v>38.010495189330335</v>
      </c>
      <c r="L684" s="25">
        <f>SUMIF('1. TipoContratoUC'!$C$3:$C$3832,'2. UnidadCompradora'!F684,'1. TipoContratoUC'!$O$3:$O$3832)</f>
        <v>1356145.32</v>
      </c>
      <c r="M684" s="28">
        <f t="shared" si="120"/>
        <v>2.1792245924082747E-4</v>
      </c>
      <c r="N684" s="29">
        <f t="shared" si="126"/>
        <v>5.9911810613522409E-7</v>
      </c>
      <c r="O684" s="24">
        <f t="shared" si="127"/>
        <v>5.8537505936523176E-4</v>
      </c>
      <c r="P684" s="20">
        <f t="shared" si="128"/>
        <v>19.00554028219485</v>
      </c>
      <c r="Q684" s="3">
        <f t="shared" si="129"/>
        <v>876</v>
      </c>
      <c r="R684" s="3">
        <f t="shared" si="130"/>
        <v>0</v>
      </c>
      <c r="S684" s="3" t="str">
        <f t="shared" si="131"/>
        <v/>
      </c>
      <c r="T684" s="18"/>
    </row>
    <row r="685" spans="1:20" x14ac:dyDescent="0.25">
      <c r="A685">
        <f t="shared" si="121"/>
        <v>684</v>
      </c>
      <c r="B685" s="23" t="s">
        <v>585</v>
      </c>
      <c r="C685" s="23">
        <f t="shared" si="122"/>
        <v>88</v>
      </c>
      <c r="D685" s="23">
        <f t="shared" si="123"/>
        <v>10</v>
      </c>
      <c r="E685" s="34" t="str">
        <f t="shared" si="124"/>
        <v>88_10</v>
      </c>
      <c r="F685" s="23" t="s">
        <v>2876</v>
      </c>
      <c r="G685" s="24">
        <f>AVERAGEIF('1. TipoContratoUC'!$C$3:$C$3832,'2. UnidadCompradora'!F685,'1. TipoContratoUC'!$S$3:$S$3832)</f>
        <v>44.847720693429437</v>
      </c>
      <c r="H685" s="24">
        <f>SUMPRODUCT(('1. TipoContratoUC'!$C$3:$C$3832='2. UnidadCompradora'!F685)*'1. TipoContratoUC'!$N$3:$N$3832*'1. TipoContratoUC'!$S$3:$S$3832)</f>
        <v>44.847720693429437</v>
      </c>
      <c r="I685" s="24">
        <f>SUMPRODUCT(('1. TipoContratoUC'!$C$3:$C$3832='2. UnidadCompradora'!F685)*'1. TipoContratoUC'!$P$3:$P$3832*'1. TipoContratoUC'!$S$3:$S$3832)</f>
        <v>44.847720693429437</v>
      </c>
      <c r="J685" s="24" t="e">
        <f>AVERAGEIF('1. TipoContratoUC'!$C$3:$C$3832,'2. UnidadCompradora'!F685,'1. TipoContratoUC'!#REF!)</f>
        <v>#REF!</v>
      </c>
      <c r="K685" s="24">
        <f t="shared" si="125"/>
        <v>47.786481709008207</v>
      </c>
      <c r="L685" s="25">
        <f>SUMIF('1. TipoContratoUC'!$C$3:$C$3832,'2. UnidadCompradora'!F685,'1. TipoContratoUC'!$O$3:$O$3832)</f>
        <v>16573453.35</v>
      </c>
      <c r="M685" s="28">
        <f t="shared" si="120"/>
        <v>2.6632305984325708E-3</v>
      </c>
      <c r="N685" s="29">
        <f t="shared" si="126"/>
        <v>7.3218229910438246E-6</v>
      </c>
      <c r="O685" s="24">
        <f t="shared" si="127"/>
        <v>8.088731051839014E-3</v>
      </c>
      <c r="P685" s="20">
        <f t="shared" si="128"/>
        <v>23.897285220030025</v>
      </c>
      <c r="Q685" s="3">
        <f t="shared" si="129"/>
        <v>483</v>
      </c>
      <c r="R685" s="3">
        <f t="shared" si="130"/>
        <v>1</v>
      </c>
      <c r="S685" s="3">
        <f t="shared" si="131"/>
        <v>483</v>
      </c>
      <c r="T685" s="18"/>
    </row>
    <row r="686" spans="1:20" x14ac:dyDescent="0.25">
      <c r="A686">
        <f t="shared" si="121"/>
        <v>685</v>
      </c>
      <c r="B686" s="23" t="s">
        <v>585</v>
      </c>
      <c r="C686" s="23">
        <f t="shared" si="122"/>
        <v>88</v>
      </c>
      <c r="D686" s="23">
        <f t="shared" si="123"/>
        <v>11</v>
      </c>
      <c r="E686" s="34" t="str">
        <f t="shared" si="124"/>
        <v>88_11</v>
      </c>
      <c r="F686" s="23" t="s">
        <v>1186</v>
      </c>
      <c r="G686" s="24">
        <f>AVERAGEIF('1. TipoContratoUC'!$C$3:$C$3832,'2. UnidadCompradora'!F686,'1. TipoContratoUC'!$S$3:$S$3832)</f>
        <v>41.350448052567188</v>
      </c>
      <c r="H686" s="24">
        <f>SUMPRODUCT(('1. TipoContratoUC'!$C$3:$C$3832='2. UnidadCompradora'!F686)*'1. TipoContratoUC'!$N$3:$N$3832*'1. TipoContratoUC'!$S$3:$S$3832)</f>
        <v>41.084083047076682</v>
      </c>
      <c r="I686" s="24">
        <f>SUMPRODUCT(('1. TipoContratoUC'!$C$3:$C$3832='2. UnidadCompradora'!F686)*'1. TipoContratoUC'!$P$3:$P$3832*'1. TipoContratoUC'!$S$3:$S$3832)</f>
        <v>37.210377653466793</v>
      </c>
      <c r="J686" s="24" t="e">
        <f>AVERAGEIF('1. TipoContratoUC'!$C$3:$C$3832,'2. UnidadCompradora'!F686,'1. TipoContratoUC'!#REF!)</f>
        <v>#REF!</v>
      </c>
      <c r="K686" s="24">
        <f t="shared" si="125"/>
        <v>37.226251140832787</v>
      </c>
      <c r="L686" s="25">
        <f>SUMIF('1. TipoContratoUC'!$C$3:$C$3832,'2. UnidadCompradora'!F686,'1. TipoContratoUC'!$O$3:$O$3832)</f>
        <v>511639809.75</v>
      </c>
      <c r="M686" s="28">
        <f t="shared" si="120"/>
        <v>8.2216709331879786E-2</v>
      </c>
      <c r="N686" s="29">
        <f t="shared" si="126"/>
        <v>2.2603232066664239E-4</v>
      </c>
      <c r="O686" s="24">
        <f t="shared" si="127"/>
        <v>0.25219623709974687</v>
      </c>
      <c r="P686" s="20">
        <f t="shared" si="128"/>
        <v>18.739223688966266</v>
      </c>
      <c r="Q686" s="3">
        <f t="shared" si="129"/>
        <v>902</v>
      </c>
      <c r="R686" s="3">
        <f t="shared" si="130"/>
        <v>0</v>
      </c>
      <c r="S686" s="3" t="str">
        <f t="shared" si="131"/>
        <v/>
      </c>
      <c r="T686" s="18"/>
    </row>
    <row r="687" spans="1:20" x14ac:dyDescent="0.25">
      <c r="A687">
        <f t="shared" si="121"/>
        <v>686</v>
      </c>
      <c r="B687" s="23" t="s">
        <v>585</v>
      </c>
      <c r="C687" s="23">
        <f t="shared" si="122"/>
        <v>88</v>
      </c>
      <c r="D687" s="23">
        <f t="shared" si="123"/>
        <v>12</v>
      </c>
      <c r="E687" s="34" t="str">
        <f t="shared" si="124"/>
        <v>88_12</v>
      </c>
      <c r="F687" s="23" t="s">
        <v>2365</v>
      </c>
      <c r="G687" s="24">
        <f>AVERAGEIF('1. TipoContratoUC'!$C$3:$C$3832,'2. UnidadCompradora'!F687,'1. TipoContratoUC'!$S$3:$S$3832)</f>
        <v>40.936923710810504</v>
      </c>
      <c r="H687" s="24">
        <f>SUMPRODUCT(('1. TipoContratoUC'!$C$3:$C$3832='2. UnidadCompradora'!F687)*'1. TipoContratoUC'!$N$3:$N$3832*'1. TipoContratoUC'!$S$3:$S$3832)</f>
        <v>42.301547665968137</v>
      </c>
      <c r="I687" s="24">
        <f>SUMPRODUCT(('1. TipoContratoUC'!$C$3:$C$3832='2. UnidadCompradora'!F687)*'1. TipoContratoUC'!$P$3:$P$3832*'1. TipoContratoUC'!$S$3:$S$3832)</f>
        <v>43.430112226280826</v>
      </c>
      <c r="J687" s="24" t="e">
        <f>AVERAGEIF('1. TipoContratoUC'!$C$3:$C$3832,'2. UnidadCompradora'!F687,'1. TipoContratoUC'!#REF!)</f>
        <v>#REF!</v>
      </c>
      <c r="K687" s="24">
        <f t="shared" si="125"/>
        <v>45.826340310336619</v>
      </c>
      <c r="L687" s="25">
        <f>SUMIF('1. TipoContratoUC'!$C$3:$C$3832,'2. UnidadCompradora'!F687,'1. TipoContratoUC'!$O$3:$O$3832)</f>
        <v>92352533.939999998</v>
      </c>
      <c r="M687" s="28">
        <f t="shared" si="120"/>
        <v>1.4840364831496661E-2</v>
      </c>
      <c r="N687" s="29">
        <f t="shared" si="126"/>
        <v>4.079951787978135E-5</v>
      </c>
      <c r="O687" s="24">
        <f t="shared" si="127"/>
        <v>4.5453908738206067E-2</v>
      </c>
      <c r="P687" s="20">
        <f t="shared" si="128"/>
        <v>22.935897109537411</v>
      </c>
      <c r="Q687" s="3">
        <f t="shared" si="129"/>
        <v>552</v>
      </c>
      <c r="R687" s="3">
        <f t="shared" si="130"/>
        <v>0</v>
      </c>
      <c r="S687" s="3" t="str">
        <f t="shared" si="131"/>
        <v/>
      </c>
      <c r="T687" s="18"/>
    </row>
    <row r="688" spans="1:20" x14ac:dyDescent="0.25">
      <c r="A688">
        <f t="shared" si="121"/>
        <v>687</v>
      </c>
      <c r="B688" s="23" t="s">
        <v>585</v>
      </c>
      <c r="C688" s="23">
        <f t="shared" si="122"/>
        <v>88</v>
      </c>
      <c r="D688" s="23">
        <f t="shared" si="123"/>
        <v>13</v>
      </c>
      <c r="E688" s="34" t="str">
        <f t="shared" si="124"/>
        <v>88_13</v>
      </c>
      <c r="F688" s="23" t="s">
        <v>3076</v>
      </c>
      <c r="G688" s="24">
        <f>AVERAGEIF('1. TipoContratoUC'!$C$3:$C$3832,'2. UnidadCompradora'!F688,'1. TipoContratoUC'!$S$3:$S$3832)</f>
        <v>53.915658785821201</v>
      </c>
      <c r="H688" s="24">
        <f>SUMPRODUCT(('1. TipoContratoUC'!$C$3:$C$3832='2. UnidadCompradora'!F688)*'1. TipoContratoUC'!$N$3:$N$3832*'1. TipoContratoUC'!$S$3:$S$3832)</f>
        <v>53.915658785821201</v>
      </c>
      <c r="I688" s="24">
        <f>SUMPRODUCT(('1. TipoContratoUC'!$C$3:$C$3832='2. UnidadCompradora'!F688)*'1. TipoContratoUC'!$P$3:$P$3832*'1. TipoContratoUC'!$S$3:$S$3832)</f>
        <v>53.915658785821201</v>
      </c>
      <c r="J688" s="24" t="e">
        <f>AVERAGEIF('1. TipoContratoUC'!$C$3:$C$3832,'2. UnidadCompradora'!F688,'1. TipoContratoUC'!#REF!)</f>
        <v>#REF!</v>
      </c>
      <c r="K688" s="24">
        <f t="shared" si="125"/>
        <v>60.324810357143178</v>
      </c>
      <c r="L688" s="25">
        <f>SUMIF('1. TipoContratoUC'!$C$3:$C$3832,'2. UnidadCompradora'!F688,'1. TipoContratoUC'!$O$3:$O$3832)</f>
        <v>9556422.9700000007</v>
      </c>
      <c r="M688" s="28">
        <f t="shared" si="120"/>
        <v>1.5356460435729208E-3</v>
      </c>
      <c r="N688" s="29">
        <f t="shared" si="126"/>
        <v>4.2218381369435788E-6</v>
      </c>
      <c r="O688" s="24">
        <f t="shared" si="127"/>
        <v>4.628771061061094E-3</v>
      </c>
      <c r="P688" s="20">
        <f t="shared" si="128"/>
        <v>30.164719564102121</v>
      </c>
      <c r="Q688" s="3">
        <f t="shared" si="129"/>
        <v>144</v>
      </c>
      <c r="R688" s="3">
        <f t="shared" si="130"/>
        <v>1</v>
      </c>
      <c r="S688" s="3">
        <f t="shared" si="131"/>
        <v>144</v>
      </c>
      <c r="T688" s="18"/>
    </row>
    <row r="689" spans="1:20" x14ac:dyDescent="0.25">
      <c r="A689">
        <f t="shared" si="121"/>
        <v>688</v>
      </c>
      <c r="B689" s="23" t="s">
        <v>585</v>
      </c>
      <c r="C689" s="23">
        <f t="shared" si="122"/>
        <v>88</v>
      </c>
      <c r="D689" s="23">
        <f t="shared" si="123"/>
        <v>14</v>
      </c>
      <c r="E689" s="34" t="str">
        <f t="shared" si="124"/>
        <v>88_14</v>
      </c>
      <c r="F689" s="23" t="s">
        <v>2865</v>
      </c>
      <c r="G689" s="24">
        <f>AVERAGEIF('1. TipoContratoUC'!$C$3:$C$3832,'2. UnidadCompradora'!F689,'1. TipoContratoUC'!$S$3:$S$3832)</f>
        <v>40.019320037343469</v>
      </c>
      <c r="H689" s="24">
        <f>SUMPRODUCT(('1. TipoContratoUC'!$C$3:$C$3832='2. UnidadCompradora'!F689)*'1. TipoContratoUC'!$N$3:$N$3832*'1. TipoContratoUC'!$S$3:$S$3832)</f>
        <v>40.019320037343469</v>
      </c>
      <c r="I689" s="24">
        <f>SUMPRODUCT(('1. TipoContratoUC'!$C$3:$C$3832='2. UnidadCompradora'!F689)*'1. TipoContratoUC'!$P$3:$P$3832*'1. TipoContratoUC'!$S$3:$S$3832)</f>
        <v>40.019320037343469</v>
      </c>
      <c r="J689" s="24" t="e">
        <f>AVERAGEIF('1. TipoContratoUC'!$C$3:$C$3832,'2. UnidadCompradora'!F689,'1. TipoContratoUC'!#REF!)</f>
        <v>#REF!</v>
      </c>
      <c r="K689" s="24">
        <f t="shared" si="125"/>
        <v>41.110203854655509</v>
      </c>
      <c r="L689" s="25">
        <f>SUMIF('1. TipoContratoUC'!$C$3:$C$3832,'2. UnidadCompradora'!F689,'1. TipoContratoUC'!$O$3:$O$3832)</f>
        <v>9800464.1300000008</v>
      </c>
      <c r="M689" s="28">
        <f t="shared" si="120"/>
        <v>1.5748616416057218E-3</v>
      </c>
      <c r="N689" s="29">
        <f t="shared" si="126"/>
        <v>4.3296506813973274E-6</v>
      </c>
      <c r="O689" s="24">
        <f t="shared" si="127"/>
        <v>4.7491029684317209E-3</v>
      </c>
      <c r="P689" s="20">
        <f t="shared" si="128"/>
        <v>20.557476478811971</v>
      </c>
      <c r="Q689" s="3">
        <f t="shared" si="129"/>
        <v>742</v>
      </c>
      <c r="R689" s="3">
        <f t="shared" si="130"/>
        <v>0</v>
      </c>
      <c r="S689" s="3" t="str">
        <f t="shared" si="131"/>
        <v/>
      </c>
      <c r="T689" s="18"/>
    </row>
    <row r="690" spans="1:20" x14ac:dyDescent="0.25">
      <c r="A690">
        <f t="shared" si="121"/>
        <v>689</v>
      </c>
      <c r="B690" s="23" t="s">
        <v>585</v>
      </c>
      <c r="C690" s="23">
        <f t="shared" si="122"/>
        <v>88</v>
      </c>
      <c r="D690" s="23">
        <f t="shared" si="123"/>
        <v>15</v>
      </c>
      <c r="E690" s="34" t="str">
        <f t="shared" si="124"/>
        <v>88_15</v>
      </c>
      <c r="F690" s="23" t="s">
        <v>2674</v>
      </c>
      <c r="G690" s="24">
        <f>AVERAGEIF('1. TipoContratoUC'!$C$3:$C$3832,'2. UnidadCompradora'!F690,'1. TipoContratoUC'!$S$3:$S$3832)</f>
        <v>39.210956970487004</v>
      </c>
      <c r="H690" s="24">
        <f>SUMPRODUCT(('1. TipoContratoUC'!$C$3:$C$3832='2. UnidadCompradora'!F690)*'1. TipoContratoUC'!$N$3:$N$3832*'1. TipoContratoUC'!$S$3:$S$3832)</f>
        <v>39.135414598941878</v>
      </c>
      <c r="I690" s="24">
        <f>SUMPRODUCT(('1. TipoContratoUC'!$C$3:$C$3832='2. UnidadCompradora'!F690)*'1. TipoContratoUC'!$P$3:$P$3832*'1. TipoContratoUC'!$S$3:$S$3832)</f>
        <v>39.029277700166439</v>
      </c>
      <c r="J690" s="24" t="e">
        <f>AVERAGEIF('1. TipoContratoUC'!$C$3:$C$3832,'2. UnidadCompradora'!F690,'1. TipoContratoUC'!#REF!)</f>
        <v>#REF!</v>
      </c>
      <c r="K690" s="24">
        <f t="shared" si="125"/>
        <v>39.74126241806713</v>
      </c>
      <c r="L690" s="25">
        <f>SUMIF('1. TipoContratoUC'!$C$3:$C$3832,'2. UnidadCompradora'!F690,'1. TipoContratoUC'!$O$3:$O$3832)</f>
        <v>119525997.20000002</v>
      </c>
      <c r="M690" s="28">
        <f t="shared" si="120"/>
        <v>1.9206938127424474E-2</v>
      </c>
      <c r="N690" s="29">
        <f t="shared" si="126"/>
        <v>5.2804215020546694E-5</v>
      </c>
      <c r="O690" s="24">
        <f t="shared" si="127"/>
        <v>5.8852610268478454E-2</v>
      </c>
      <c r="P690" s="20">
        <f t="shared" si="128"/>
        <v>19.900057514167806</v>
      </c>
      <c r="Q690" s="3">
        <f t="shared" si="129"/>
        <v>798</v>
      </c>
      <c r="R690" s="3">
        <f t="shared" si="130"/>
        <v>0</v>
      </c>
      <c r="S690" s="3" t="str">
        <f t="shared" si="131"/>
        <v/>
      </c>
      <c r="T690" s="18"/>
    </row>
    <row r="691" spans="1:20" x14ac:dyDescent="0.25">
      <c r="A691">
        <f t="shared" si="121"/>
        <v>690</v>
      </c>
      <c r="B691" s="23" t="s">
        <v>585</v>
      </c>
      <c r="C691" s="23">
        <f t="shared" si="122"/>
        <v>88</v>
      </c>
      <c r="D691" s="23">
        <f t="shared" si="123"/>
        <v>16</v>
      </c>
      <c r="E691" s="34" t="str">
        <f t="shared" si="124"/>
        <v>88_16</v>
      </c>
      <c r="F691" s="23" t="s">
        <v>2609</v>
      </c>
      <c r="G691" s="24">
        <f>AVERAGEIF('1. TipoContratoUC'!$C$3:$C$3832,'2. UnidadCompradora'!F691,'1. TipoContratoUC'!$S$3:$S$3832)</f>
        <v>37.274129078408649</v>
      </c>
      <c r="H691" s="24">
        <f>SUMPRODUCT(('1. TipoContratoUC'!$C$3:$C$3832='2. UnidadCompradora'!F691)*'1. TipoContratoUC'!$N$3:$N$3832*'1. TipoContratoUC'!$S$3:$S$3832)</f>
        <v>38.891674479041995</v>
      </c>
      <c r="I691" s="24">
        <f>SUMPRODUCT(('1. TipoContratoUC'!$C$3:$C$3832='2. UnidadCompradora'!F691)*'1. TipoContratoUC'!$P$3:$P$3832*'1. TipoContratoUC'!$S$3:$S$3832)</f>
        <v>39.617304020490742</v>
      </c>
      <c r="J691" s="24" t="e">
        <f>AVERAGEIF('1. TipoContratoUC'!$C$3:$C$3832,'2. UnidadCompradora'!F691,'1. TipoContratoUC'!#REF!)</f>
        <v>#REF!</v>
      </c>
      <c r="K691" s="24">
        <f t="shared" si="125"/>
        <v>40.554332289393848</v>
      </c>
      <c r="L691" s="25">
        <f>SUMIF('1. TipoContratoUC'!$C$3:$C$3832,'2. UnidadCompradora'!F691,'1. TipoContratoUC'!$O$3:$O$3832)</f>
        <v>713787219.6899991</v>
      </c>
      <c r="M691" s="28">
        <f t="shared" si="120"/>
        <v>0.11470029354193206</v>
      </c>
      <c r="N691" s="29">
        <f t="shared" si="126"/>
        <v>3.1533703721677806E-4</v>
      </c>
      <c r="O691" s="24">
        <f t="shared" si="127"/>
        <v>0.35187115836348803</v>
      </c>
      <c r="P691" s="20">
        <f t="shared" si="128"/>
        <v>20.453101723878667</v>
      </c>
      <c r="Q691" s="3">
        <f t="shared" si="129"/>
        <v>750</v>
      </c>
      <c r="R691" s="3">
        <f t="shared" si="130"/>
        <v>0</v>
      </c>
      <c r="S691" s="3" t="str">
        <f t="shared" si="131"/>
        <v/>
      </c>
      <c r="T691" s="18"/>
    </row>
    <row r="692" spans="1:20" x14ac:dyDescent="0.25">
      <c r="A692">
        <f t="shared" si="121"/>
        <v>691</v>
      </c>
      <c r="B692" s="23" t="s">
        <v>585</v>
      </c>
      <c r="C692" s="23">
        <f t="shared" si="122"/>
        <v>88</v>
      </c>
      <c r="D692" s="23">
        <f t="shared" si="123"/>
        <v>17</v>
      </c>
      <c r="E692" s="34" t="str">
        <f t="shared" si="124"/>
        <v>88_17</v>
      </c>
      <c r="F692" s="23" t="s">
        <v>2852</v>
      </c>
      <c r="G692" s="24">
        <f>AVERAGEIF('1. TipoContratoUC'!$C$3:$C$3832,'2. UnidadCompradora'!F692,'1. TipoContratoUC'!$S$3:$S$3832)</f>
        <v>36.863315903998135</v>
      </c>
      <c r="H692" s="24">
        <f>SUMPRODUCT(('1. TipoContratoUC'!$C$3:$C$3832='2. UnidadCompradora'!F692)*'1. TipoContratoUC'!$N$3:$N$3832*'1. TipoContratoUC'!$S$3:$S$3832)</f>
        <v>39.252397152936666</v>
      </c>
      <c r="I692" s="24">
        <f>SUMPRODUCT(('1. TipoContratoUC'!$C$3:$C$3832='2. UnidadCompradora'!F692)*'1. TipoContratoUC'!$P$3:$P$3832*'1. TipoContratoUC'!$S$3:$S$3832)</f>
        <v>42.525668921328609</v>
      </c>
      <c r="J692" s="24" t="e">
        <f>AVERAGEIF('1. TipoContratoUC'!$C$3:$C$3832,'2. UnidadCompradora'!F692,'1. TipoContratoUC'!#REF!)</f>
        <v>#REF!</v>
      </c>
      <c r="K692" s="24">
        <f t="shared" si="125"/>
        <v>44.57575751129756</v>
      </c>
      <c r="L692" s="25">
        <f>SUMIF('1. TipoContratoUC'!$C$3:$C$3832,'2. UnidadCompradora'!F692,'1. TipoContratoUC'!$O$3:$O$3832)</f>
        <v>212269155.14000002</v>
      </c>
      <c r="M692" s="28">
        <f t="shared" si="120"/>
        <v>3.4110073328337362E-2</v>
      </c>
      <c r="N692" s="29">
        <f t="shared" si="126"/>
        <v>9.3776302836336796E-5</v>
      </c>
      <c r="O692" s="24">
        <f t="shared" si="127"/>
        <v>0.10458244162354774</v>
      </c>
      <c r="P692" s="20">
        <f t="shared" si="128"/>
        <v>22.340169976460555</v>
      </c>
      <c r="Q692" s="3">
        <f t="shared" si="129"/>
        <v>594</v>
      </c>
      <c r="R692" s="3">
        <f t="shared" si="130"/>
        <v>0</v>
      </c>
      <c r="S692" s="3" t="str">
        <f t="shared" si="131"/>
        <v/>
      </c>
      <c r="T692" s="18"/>
    </row>
    <row r="693" spans="1:20" x14ac:dyDescent="0.25">
      <c r="A693">
        <f t="shared" si="121"/>
        <v>692</v>
      </c>
      <c r="B693" s="23" t="s">
        <v>585</v>
      </c>
      <c r="C693" s="23">
        <f t="shared" si="122"/>
        <v>88</v>
      </c>
      <c r="D693" s="23">
        <f t="shared" si="123"/>
        <v>18</v>
      </c>
      <c r="E693" s="34" t="str">
        <f t="shared" si="124"/>
        <v>88_18</v>
      </c>
      <c r="F693" s="23" t="s">
        <v>1869</v>
      </c>
      <c r="G693" s="24">
        <f>AVERAGEIF('1. TipoContratoUC'!$C$3:$C$3832,'2. UnidadCompradora'!F693,'1. TipoContratoUC'!$S$3:$S$3832)</f>
        <v>33.442690561547749</v>
      </c>
      <c r="H693" s="24">
        <f>SUMPRODUCT(('1. TipoContratoUC'!$C$3:$C$3832='2. UnidadCompradora'!F693)*'1. TipoContratoUC'!$N$3:$N$3832*'1. TipoContratoUC'!$S$3:$S$3832)</f>
        <v>33.602615577871418</v>
      </c>
      <c r="I693" s="24">
        <f>SUMPRODUCT(('1. TipoContratoUC'!$C$3:$C$3832='2. UnidadCompradora'!F693)*'1. TipoContratoUC'!$P$3:$P$3832*'1. TipoContratoUC'!$S$3:$S$3832)</f>
        <v>29.370978563797433</v>
      </c>
      <c r="J693" s="24" t="e">
        <f>AVERAGEIF('1. TipoContratoUC'!$C$3:$C$3832,'2. UnidadCompradora'!F693,'1. TipoContratoUC'!#REF!)</f>
        <v>#REF!</v>
      </c>
      <c r="K693" s="24">
        <f t="shared" si="125"/>
        <v>26.386635652871433</v>
      </c>
      <c r="L693" s="25">
        <f>SUMIF('1. TipoContratoUC'!$C$3:$C$3832,'2. UnidadCompradora'!F693,'1. TipoContratoUC'!$O$3:$O$3832)</f>
        <v>129643526.58</v>
      </c>
      <c r="M693" s="28">
        <f t="shared" si="120"/>
        <v>2.0832749794813421E-2</v>
      </c>
      <c r="N693" s="29">
        <f t="shared" si="126"/>
        <v>5.7273938841083182E-5</v>
      </c>
      <c r="O693" s="24">
        <f t="shared" si="127"/>
        <v>6.3841365477533163E-2</v>
      </c>
      <c r="P693" s="20">
        <f t="shared" si="128"/>
        <v>13.225238509174483</v>
      </c>
      <c r="Q693" s="3">
        <f t="shared" si="129"/>
        <v>1294</v>
      </c>
      <c r="R693" s="3">
        <f t="shared" si="130"/>
        <v>0</v>
      </c>
      <c r="S693" s="3" t="str">
        <f t="shared" si="131"/>
        <v/>
      </c>
      <c r="T693" s="18"/>
    </row>
    <row r="694" spans="1:20" x14ac:dyDescent="0.25">
      <c r="A694">
        <f t="shared" si="121"/>
        <v>693</v>
      </c>
      <c r="B694" s="23" t="s">
        <v>585</v>
      </c>
      <c r="C694" s="23">
        <f t="shared" si="122"/>
        <v>88</v>
      </c>
      <c r="D694" s="23">
        <f t="shared" si="123"/>
        <v>19</v>
      </c>
      <c r="E694" s="34" t="str">
        <f t="shared" si="124"/>
        <v>88_19</v>
      </c>
      <c r="F694" s="23" t="s">
        <v>2670</v>
      </c>
      <c r="G694" s="24">
        <f>AVERAGEIF('1. TipoContratoUC'!$C$3:$C$3832,'2. UnidadCompradora'!F694,'1. TipoContratoUC'!$S$3:$S$3832)</f>
        <v>40.190240136752386</v>
      </c>
      <c r="H694" s="24">
        <f>SUMPRODUCT(('1. TipoContratoUC'!$C$3:$C$3832='2. UnidadCompradora'!F694)*'1. TipoContratoUC'!$N$3:$N$3832*'1. TipoContratoUC'!$S$3:$S$3832)</f>
        <v>40.757821424540772</v>
      </c>
      <c r="I694" s="24">
        <f>SUMPRODUCT(('1. TipoContratoUC'!$C$3:$C$3832='2. UnidadCompradora'!F694)*'1. TipoContratoUC'!$P$3:$P$3832*'1. TipoContratoUC'!$S$3:$S$3832)</f>
        <v>41.918751963055804</v>
      </c>
      <c r="J694" s="24" t="e">
        <f>AVERAGEIF('1. TipoContratoUC'!$C$3:$C$3832,'2. UnidadCompradora'!F694,'1. TipoContratoUC'!#REF!)</f>
        <v>#REF!</v>
      </c>
      <c r="K694" s="24">
        <f t="shared" si="125"/>
        <v>43.736567366038891</v>
      </c>
      <c r="L694" s="25">
        <f>SUMIF('1. TipoContratoUC'!$C$3:$C$3832,'2. UnidadCompradora'!F694,'1. TipoContratoUC'!$O$3:$O$3832)</f>
        <v>321949441.74999988</v>
      </c>
      <c r="M694" s="28">
        <f t="shared" si="120"/>
        <v>5.1734879044799939E-2</v>
      </c>
      <c r="N694" s="29">
        <f t="shared" si="126"/>
        <v>1.4223087818682483E-4</v>
      </c>
      <c r="O694" s="24">
        <f t="shared" si="127"/>
        <v>0.15866363878200368</v>
      </c>
      <c r="P694" s="20">
        <f t="shared" si="128"/>
        <v>21.947615502410446</v>
      </c>
      <c r="Q694" s="3">
        <f t="shared" si="129"/>
        <v>622</v>
      </c>
      <c r="R694" s="3">
        <f t="shared" si="130"/>
        <v>0</v>
      </c>
      <c r="S694" s="3" t="str">
        <f t="shared" si="131"/>
        <v/>
      </c>
      <c r="T694" s="18"/>
    </row>
    <row r="695" spans="1:20" x14ac:dyDescent="0.25">
      <c r="A695">
        <f t="shared" si="121"/>
        <v>694</v>
      </c>
      <c r="B695" s="23" t="s">
        <v>585</v>
      </c>
      <c r="C695" s="23">
        <f t="shared" si="122"/>
        <v>88</v>
      </c>
      <c r="D695" s="23">
        <f t="shared" si="123"/>
        <v>20</v>
      </c>
      <c r="E695" s="34" t="str">
        <f t="shared" si="124"/>
        <v>88_20</v>
      </c>
      <c r="F695" s="23" t="s">
        <v>2489</v>
      </c>
      <c r="G695" s="24">
        <f>AVERAGEIF('1. TipoContratoUC'!$C$3:$C$3832,'2. UnidadCompradora'!F695,'1. TipoContratoUC'!$S$3:$S$3832)</f>
        <v>35.60006794811207</v>
      </c>
      <c r="H695" s="24">
        <f>SUMPRODUCT(('1. TipoContratoUC'!$C$3:$C$3832='2. UnidadCompradora'!F695)*'1. TipoContratoUC'!$N$3:$N$3832*'1. TipoContratoUC'!$S$3:$S$3832)</f>
        <v>34.63397493602848</v>
      </c>
      <c r="I695" s="24">
        <f>SUMPRODUCT(('1. TipoContratoUC'!$C$3:$C$3832='2. UnidadCompradora'!F695)*'1. TipoContratoUC'!$P$3:$P$3832*'1. TipoContratoUC'!$S$3:$S$3832)</f>
        <v>34.117552120525545</v>
      </c>
      <c r="J695" s="24" t="e">
        <f>AVERAGEIF('1. TipoContratoUC'!$C$3:$C$3832,'2. UnidadCompradora'!F695,'1. TipoContratoUC'!#REF!)</f>
        <v>#REF!</v>
      </c>
      <c r="K695" s="24">
        <f t="shared" si="125"/>
        <v>32.949770358956137</v>
      </c>
      <c r="L695" s="25">
        <f>SUMIF('1. TipoContratoUC'!$C$3:$C$3832,'2. UnidadCompradora'!F695,'1. TipoContratoUC'!$O$3:$O$3832)</f>
        <v>119238627.59100001</v>
      </c>
      <c r="M695" s="28">
        <f t="shared" si="120"/>
        <v>1.9160759970127613E-2</v>
      </c>
      <c r="N695" s="29">
        <f t="shared" si="126"/>
        <v>5.2677260826651819E-5</v>
      </c>
      <c r="O695" s="24">
        <f t="shared" si="127"/>
        <v>5.8710913953105584E-2</v>
      </c>
      <c r="P695" s="20">
        <f t="shared" si="128"/>
        <v>16.504240636454622</v>
      </c>
      <c r="Q695" s="3">
        <f t="shared" si="129"/>
        <v>1085</v>
      </c>
      <c r="R695" s="3">
        <f t="shared" si="130"/>
        <v>0</v>
      </c>
      <c r="S695" s="3" t="str">
        <f t="shared" si="131"/>
        <v/>
      </c>
      <c r="T695" s="18"/>
    </row>
    <row r="696" spans="1:20" x14ac:dyDescent="0.25">
      <c r="A696">
        <f t="shared" si="121"/>
        <v>695</v>
      </c>
      <c r="B696" s="23" t="s">
        <v>585</v>
      </c>
      <c r="C696" s="23">
        <f t="shared" si="122"/>
        <v>88</v>
      </c>
      <c r="D696" s="23">
        <f t="shared" si="123"/>
        <v>21</v>
      </c>
      <c r="E696" s="34" t="str">
        <f t="shared" si="124"/>
        <v>88_21</v>
      </c>
      <c r="F696" s="23" t="s">
        <v>2857</v>
      </c>
      <c r="G696" s="24">
        <f>AVERAGEIF('1. TipoContratoUC'!$C$3:$C$3832,'2. UnidadCompradora'!F696,'1. TipoContratoUC'!$S$3:$S$3832)</f>
        <v>36.896864788638133</v>
      </c>
      <c r="H696" s="24">
        <f>SUMPRODUCT(('1. TipoContratoUC'!$C$3:$C$3832='2. UnidadCompradora'!F696)*'1. TipoContratoUC'!$N$3:$N$3832*'1. TipoContratoUC'!$S$3:$S$3832)</f>
        <v>36.896864788638133</v>
      </c>
      <c r="I696" s="24">
        <f>SUMPRODUCT(('1. TipoContratoUC'!$C$3:$C$3832='2. UnidadCompradora'!F696)*'1. TipoContratoUC'!$P$3:$P$3832*'1. TipoContratoUC'!$S$3:$S$3832)</f>
        <v>36.896864788638133</v>
      </c>
      <c r="J696" s="24" t="e">
        <f>AVERAGEIF('1. TipoContratoUC'!$C$3:$C$3832,'2. UnidadCompradora'!F696,'1. TipoContratoUC'!#REF!)</f>
        <v>#REF!</v>
      </c>
      <c r="K696" s="24">
        <f t="shared" si="125"/>
        <v>36.79275376859794</v>
      </c>
      <c r="L696" s="25">
        <f>SUMIF('1. TipoContratoUC'!$C$3:$C$3832,'2. UnidadCompradora'!F696,'1. TipoContratoUC'!$O$3:$O$3832)</f>
        <v>44167382.350000001</v>
      </c>
      <c r="M696" s="28">
        <f t="shared" si="120"/>
        <v>7.0973696092848796E-3</v>
      </c>
      <c r="N696" s="29">
        <f t="shared" si="126"/>
        <v>1.9512273556702849E-5</v>
      </c>
      <c r="O696" s="24">
        <f t="shared" si="127"/>
        <v>2.1694755988040961E-2</v>
      </c>
      <c r="P696" s="20">
        <f t="shared" si="128"/>
        <v>18.407224262292992</v>
      </c>
      <c r="Q696" s="3">
        <f t="shared" si="129"/>
        <v>927</v>
      </c>
      <c r="R696" s="3">
        <f t="shared" si="130"/>
        <v>0</v>
      </c>
      <c r="S696" s="3" t="str">
        <f t="shared" si="131"/>
        <v/>
      </c>
      <c r="T696" s="18"/>
    </row>
    <row r="697" spans="1:20" x14ac:dyDescent="0.25">
      <c r="A697">
        <f t="shared" si="121"/>
        <v>696</v>
      </c>
      <c r="B697" s="23" t="s">
        <v>585</v>
      </c>
      <c r="C697" s="23">
        <f t="shared" si="122"/>
        <v>88</v>
      </c>
      <c r="D697" s="23">
        <f t="shared" si="123"/>
        <v>22</v>
      </c>
      <c r="E697" s="34" t="str">
        <f t="shared" si="124"/>
        <v>88_22</v>
      </c>
      <c r="F697" s="23" t="s">
        <v>2208</v>
      </c>
      <c r="G697" s="24">
        <f>AVERAGEIF('1. TipoContratoUC'!$C$3:$C$3832,'2. UnidadCompradora'!F697,'1. TipoContratoUC'!$S$3:$S$3832)</f>
        <v>56.085437007682941</v>
      </c>
      <c r="H697" s="24">
        <f>SUMPRODUCT(('1. TipoContratoUC'!$C$3:$C$3832='2. UnidadCompradora'!F697)*'1. TipoContratoUC'!$N$3:$N$3832*'1. TipoContratoUC'!$S$3:$S$3832)</f>
        <v>58.062551594181812</v>
      </c>
      <c r="I697" s="24">
        <f>SUMPRODUCT(('1. TipoContratoUC'!$C$3:$C$3832='2. UnidadCompradora'!F697)*'1. TipoContratoUC'!$P$3:$P$3832*'1. TipoContratoUC'!$S$3:$S$3832)</f>
        <v>61.824963944417519</v>
      </c>
      <c r="J697" s="24" t="e">
        <f>AVERAGEIF('1. TipoContratoUC'!$C$3:$C$3832,'2. UnidadCompradora'!F697,'1. TipoContratoUC'!#REF!)</f>
        <v>#REF!</v>
      </c>
      <c r="K697" s="24">
        <f t="shared" si="125"/>
        <v>71.261085665426947</v>
      </c>
      <c r="L697" s="25">
        <f>SUMIF('1. TipoContratoUC'!$C$3:$C$3832,'2. UnidadCompradora'!F697,'1. TipoContratoUC'!$O$3:$O$3832)</f>
        <v>841411698.95999992</v>
      </c>
      <c r="M697" s="28">
        <f t="shared" si="120"/>
        <v>0.13520859746163927</v>
      </c>
      <c r="N697" s="29">
        <f t="shared" si="126"/>
        <v>3.7171900099978696E-4</v>
      </c>
      <c r="O697" s="24">
        <f t="shared" si="127"/>
        <v>0.41480028481798531</v>
      </c>
      <c r="P697" s="20">
        <f t="shared" si="128"/>
        <v>35.837942975122466</v>
      </c>
      <c r="Q697" s="3">
        <f t="shared" si="129"/>
        <v>29</v>
      </c>
      <c r="R697" s="3">
        <f t="shared" si="130"/>
        <v>1</v>
      </c>
      <c r="S697" s="3">
        <f t="shared" si="131"/>
        <v>29</v>
      </c>
      <c r="T697" s="18"/>
    </row>
    <row r="698" spans="1:20" x14ac:dyDescent="0.25">
      <c r="A698">
        <f t="shared" si="121"/>
        <v>697</v>
      </c>
      <c r="B698" s="23" t="s">
        <v>585</v>
      </c>
      <c r="C698" s="23">
        <f t="shared" si="122"/>
        <v>88</v>
      </c>
      <c r="D698" s="23">
        <f t="shared" si="123"/>
        <v>23</v>
      </c>
      <c r="E698" s="34" t="str">
        <f t="shared" si="124"/>
        <v>88_23</v>
      </c>
      <c r="F698" s="23" t="s">
        <v>2352</v>
      </c>
      <c r="G698" s="24">
        <f>AVERAGEIF('1. TipoContratoUC'!$C$3:$C$3832,'2. UnidadCompradora'!F698,'1. TipoContratoUC'!$S$3:$S$3832)</f>
        <v>65.637004039865246</v>
      </c>
      <c r="H698" s="24">
        <f>SUMPRODUCT(('1. TipoContratoUC'!$C$3:$C$3832='2. UnidadCompradora'!F698)*'1. TipoContratoUC'!$N$3:$N$3832*'1. TipoContratoUC'!$S$3:$S$3832)</f>
        <v>69.027769329270143</v>
      </c>
      <c r="I698" s="24">
        <f>SUMPRODUCT(('1. TipoContratoUC'!$C$3:$C$3832='2. UnidadCompradora'!F698)*'1. TipoContratoUC'!$P$3:$P$3832*'1. TipoContratoUC'!$S$3:$S$3832)</f>
        <v>68.740677432734941</v>
      </c>
      <c r="J698" s="24" t="e">
        <f>AVERAGEIF('1. TipoContratoUC'!$C$3:$C$3832,'2. UnidadCompradora'!F698,'1. TipoContratoUC'!#REF!)</f>
        <v>#REF!</v>
      </c>
      <c r="K698" s="24">
        <f t="shared" si="125"/>
        <v>80.823511838761434</v>
      </c>
      <c r="L698" s="25">
        <f>SUMIF('1. TipoContratoUC'!$C$3:$C$3832,'2. UnidadCompradora'!F698,'1. TipoContratoUC'!$O$3:$O$3832)</f>
        <v>440125996.27999997</v>
      </c>
      <c r="M698" s="28">
        <f t="shared" si="120"/>
        <v>7.0724971778951304E-2</v>
      </c>
      <c r="N698" s="29">
        <f t="shared" si="126"/>
        <v>1.944389361990736E-4</v>
      </c>
      <c r="O698" s="24">
        <f t="shared" si="127"/>
        <v>0.21693417893631117</v>
      </c>
      <c r="P698" s="20">
        <f t="shared" si="128"/>
        <v>40.520223008848873</v>
      </c>
      <c r="Q698" s="3">
        <f t="shared" si="129"/>
        <v>10</v>
      </c>
      <c r="R698" s="3">
        <f t="shared" si="130"/>
        <v>1</v>
      </c>
      <c r="S698" s="3">
        <f t="shared" si="131"/>
        <v>10</v>
      </c>
      <c r="T698" s="18"/>
    </row>
    <row r="699" spans="1:20" x14ac:dyDescent="0.25">
      <c r="A699">
        <f t="shared" si="121"/>
        <v>698</v>
      </c>
      <c r="B699" s="23" t="s">
        <v>585</v>
      </c>
      <c r="C699" s="23">
        <f t="shared" si="122"/>
        <v>88</v>
      </c>
      <c r="D699" s="23">
        <f t="shared" si="123"/>
        <v>24</v>
      </c>
      <c r="E699" s="34" t="str">
        <f t="shared" si="124"/>
        <v>88_24</v>
      </c>
      <c r="F699" s="23" t="s">
        <v>2867</v>
      </c>
      <c r="G699" s="24">
        <f>AVERAGEIF('1. TipoContratoUC'!$C$3:$C$3832,'2. UnidadCompradora'!F699,'1. TipoContratoUC'!$S$3:$S$3832)</f>
        <v>50.257748546878531</v>
      </c>
      <c r="H699" s="24">
        <f>SUMPRODUCT(('1. TipoContratoUC'!$C$3:$C$3832='2. UnidadCompradora'!F699)*'1. TipoContratoUC'!$N$3:$N$3832*'1. TipoContratoUC'!$S$3:$S$3832)</f>
        <v>50.257748546878531</v>
      </c>
      <c r="I699" s="24">
        <f>SUMPRODUCT(('1. TipoContratoUC'!$C$3:$C$3832='2. UnidadCompradora'!F699)*'1. TipoContratoUC'!$P$3:$P$3832*'1. TipoContratoUC'!$S$3:$S$3832)</f>
        <v>50.257748546878531</v>
      </c>
      <c r="J699" s="24" t="e">
        <f>AVERAGEIF('1. TipoContratoUC'!$C$3:$C$3832,'2. UnidadCompradora'!F699,'1. TipoContratoUC'!#REF!)</f>
        <v>#REF!</v>
      </c>
      <c r="K699" s="24">
        <f t="shared" si="125"/>
        <v>55.266981303400264</v>
      </c>
      <c r="L699" s="25">
        <f>SUMIF('1. TipoContratoUC'!$C$3:$C$3832,'2. UnidadCompradora'!F699,'1. TipoContratoUC'!$O$3:$O$3832)</f>
        <v>26627931.109999999</v>
      </c>
      <c r="M699" s="28">
        <f t="shared" si="120"/>
        <v>4.2789103397757816E-3</v>
      </c>
      <c r="N699" s="29">
        <f t="shared" si="126"/>
        <v>1.1763691856358295E-5</v>
      </c>
      <c r="O699" s="24">
        <f t="shared" si="127"/>
        <v>1.304639674428346E-2</v>
      </c>
      <c r="P699" s="20">
        <f t="shared" si="128"/>
        <v>27.640013850072275</v>
      </c>
      <c r="Q699" s="3">
        <f t="shared" si="129"/>
        <v>249</v>
      </c>
      <c r="R699" s="3">
        <f t="shared" si="130"/>
        <v>1</v>
      </c>
      <c r="S699" s="3">
        <f t="shared" si="131"/>
        <v>249</v>
      </c>
      <c r="T699" s="18"/>
    </row>
    <row r="700" spans="1:20" x14ac:dyDescent="0.25">
      <c r="A700">
        <f t="shared" si="121"/>
        <v>699</v>
      </c>
      <c r="B700" s="23" t="s">
        <v>585</v>
      </c>
      <c r="C700" s="23">
        <f t="shared" si="122"/>
        <v>88</v>
      </c>
      <c r="D700" s="23">
        <f t="shared" si="123"/>
        <v>25</v>
      </c>
      <c r="E700" s="34" t="str">
        <f t="shared" si="124"/>
        <v>88_25</v>
      </c>
      <c r="F700" s="23" t="s">
        <v>2846</v>
      </c>
      <c r="G700" s="24">
        <f>AVERAGEIF('1. TipoContratoUC'!$C$3:$C$3832,'2. UnidadCompradora'!F700,'1. TipoContratoUC'!$S$3:$S$3832)</f>
        <v>30.848515092572516</v>
      </c>
      <c r="H700" s="24">
        <f>SUMPRODUCT(('1. TipoContratoUC'!$C$3:$C$3832='2. UnidadCompradora'!F700)*'1. TipoContratoUC'!$N$3:$N$3832*'1. TipoContratoUC'!$S$3:$S$3832)</f>
        <v>30.598702570182166</v>
      </c>
      <c r="I700" s="24">
        <f>SUMPRODUCT(('1. TipoContratoUC'!$C$3:$C$3832='2. UnidadCompradora'!F700)*'1. TipoContratoUC'!$P$3:$P$3832*'1. TipoContratoUC'!$S$3:$S$3832)</f>
        <v>29.457840481450347</v>
      </c>
      <c r="J700" s="24" t="e">
        <f>AVERAGEIF('1. TipoContratoUC'!$C$3:$C$3832,'2. UnidadCompradora'!F700,'1. TipoContratoUC'!#REF!)</f>
        <v>#REF!</v>
      </c>
      <c r="K700" s="24">
        <f t="shared" si="125"/>
        <v>26.506740494726628</v>
      </c>
      <c r="L700" s="25">
        <f>SUMIF('1. TipoContratoUC'!$C$3:$C$3832,'2. UnidadCompradora'!F700,'1. TipoContratoUC'!$O$3:$O$3832)</f>
        <v>131993802.78</v>
      </c>
      <c r="M700" s="28">
        <f t="shared" si="120"/>
        <v>2.1210421687232139E-2</v>
      </c>
      <c r="N700" s="29">
        <f t="shared" si="126"/>
        <v>5.8312244253543471E-5</v>
      </c>
      <c r="O700" s="24">
        <f t="shared" si="127"/>
        <v>6.5000240554154612E-2</v>
      </c>
      <c r="P700" s="20">
        <f t="shared" si="128"/>
        <v>13.285870367640392</v>
      </c>
      <c r="Q700" s="3">
        <f t="shared" si="129"/>
        <v>1290</v>
      </c>
      <c r="R700" s="3">
        <f t="shared" si="130"/>
        <v>0</v>
      </c>
      <c r="S700" s="3" t="str">
        <f t="shared" si="131"/>
        <v/>
      </c>
      <c r="T700" s="18"/>
    </row>
    <row r="701" spans="1:20" x14ac:dyDescent="0.25">
      <c r="A701">
        <f t="shared" si="121"/>
        <v>700</v>
      </c>
      <c r="B701" s="23" t="s">
        <v>585</v>
      </c>
      <c r="C701" s="23">
        <f t="shared" si="122"/>
        <v>88</v>
      </c>
      <c r="D701" s="23">
        <f t="shared" si="123"/>
        <v>26</v>
      </c>
      <c r="E701" s="34" t="str">
        <f t="shared" si="124"/>
        <v>88_26</v>
      </c>
      <c r="F701" s="23" t="s">
        <v>2802</v>
      </c>
      <c r="G701" s="24">
        <f>AVERAGEIF('1. TipoContratoUC'!$C$3:$C$3832,'2. UnidadCompradora'!F701,'1. TipoContratoUC'!$S$3:$S$3832)</f>
        <v>31.41715226432288</v>
      </c>
      <c r="H701" s="24">
        <f>SUMPRODUCT(('1. TipoContratoUC'!$C$3:$C$3832='2. UnidadCompradora'!F701)*'1. TipoContratoUC'!$N$3:$N$3832*'1. TipoContratoUC'!$S$3:$S$3832)</f>
        <v>31.172469176353189</v>
      </c>
      <c r="I701" s="24">
        <f>SUMPRODUCT(('1. TipoContratoUC'!$C$3:$C$3832='2. UnidadCompradora'!F701)*'1. TipoContratoUC'!$P$3:$P$3832*'1. TipoContratoUC'!$S$3:$S$3832)</f>
        <v>31.050795792009872</v>
      </c>
      <c r="J701" s="24" t="e">
        <f>AVERAGEIF('1. TipoContratoUC'!$C$3:$C$3832,'2. UnidadCompradora'!F701,'1. TipoContratoUC'!#REF!)</f>
        <v>#REF!</v>
      </c>
      <c r="K701" s="24">
        <f t="shared" si="125"/>
        <v>28.709335726639946</v>
      </c>
      <c r="L701" s="25">
        <f>SUMIF('1. TipoContratoUC'!$C$3:$C$3832,'2. UnidadCompradora'!F701,'1. TipoContratoUC'!$O$3:$O$3832)</f>
        <v>180049707.06999999</v>
      </c>
      <c r="M701" s="28">
        <f t="shared" si="120"/>
        <v>2.893264783031143E-2</v>
      </c>
      <c r="N701" s="29">
        <f t="shared" si="126"/>
        <v>7.9542389682825632E-5</v>
      </c>
      <c r="O701" s="24">
        <f t="shared" si="127"/>
        <v>8.8695663996806576E-2</v>
      </c>
      <c r="P701" s="20">
        <f t="shared" si="128"/>
        <v>14.399015695318376</v>
      </c>
      <c r="Q701" s="3">
        <f t="shared" si="129"/>
        <v>1224</v>
      </c>
      <c r="R701" s="3">
        <f t="shared" si="130"/>
        <v>0</v>
      </c>
      <c r="S701" s="3" t="str">
        <f t="shared" si="131"/>
        <v/>
      </c>
      <c r="T701" s="18"/>
    </row>
    <row r="702" spans="1:20" x14ac:dyDescent="0.25">
      <c r="A702">
        <f t="shared" si="121"/>
        <v>701</v>
      </c>
      <c r="B702" s="23" t="s">
        <v>585</v>
      </c>
      <c r="C702" s="23">
        <f t="shared" si="122"/>
        <v>88</v>
      </c>
      <c r="D702" s="23">
        <f t="shared" si="123"/>
        <v>27</v>
      </c>
      <c r="E702" s="34" t="str">
        <f t="shared" si="124"/>
        <v>88_27</v>
      </c>
      <c r="F702" s="23" t="s">
        <v>2859</v>
      </c>
      <c r="G702" s="24">
        <f>AVERAGEIF('1. TipoContratoUC'!$C$3:$C$3832,'2. UnidadCompradora'!F702,'1. TipoContratoUC'!$S$3:$S$3832)</f>
        <v>44.616493492690836</v>
      </c>
      <c r="H702" s="24">
        <f>SUMPRODUCT(('1. TipoContratoUC'!$C$3:$C$3832='2. UnidadCompradora'!F702)*'1. TipoContratoUC'!$N$3:$N$3832*'1. TipoContratoUC'!$S$3:$S$3832)</f>
        <v>44.616493492690836</v>
      </c>
      <c r="I702" s="24">
        <f>SUMPRODUCT(('1. TipoContratoUC'!$C$3:$C$3832='2. UnidadCompradora'!F702)*'1. TipoContratoUC'!$P$3:$P$3832*'1. TipoContratoUC'!$S$3:$S$3832)</f>
        <v>44.616493492690836</v>
      </c>
      <c r="J702" s="24" t="e">
        <f>AVERAGEIF('1. TipoContratoUC'!$C$3:$C$3832,'2. UnidadCompradora'!F702,'1. TipoContratoUC'!#REF!)</f>
        <v>#REF!</v>
      </c>
      <c r="K702" s="24">
        <f t="shared" si="125"/>
        <v>47.466761547080615</v>
      </c>
      <c r="L702" s="25">
        <f>SUMIF('1. TipoContratoUC'!$C$3:$C$3832,'2. UnidadCompradora'!F702,'1. TipoContratoUC'!$O$3:$O$3832)</f>
        <v>40369906.950000003</v>
      </c>
      <c r="M702" s="28">
        <f t="shared" si="120"/>
        <v>6.4871435768162171E-3</v>
      </c>
      <c r="N702" s="29">
        <f t="shared" si="126"/>
        <v>1.7834624239782226E-5</v>
      </c>
      <c r="O702" s="24">
        <f t="shared" si="127"/>
        <v>1.9822295383137126E-2</v>
      </c>
      <c r="P702" s="20">
        <f t="shared" si="128"/>
        <v>23.743291921231876</v>
      </c>
      <c r="Q702" s="3">
        <f t="shared" si="129"/>
        <v>494</v>
      </c>
      <c r="R702" s="3">
        <f t="shared" si="130"/>
        <v>1</v>
      </c>
      <c r="S702" s="3">
        <f t="shared" si="131"/>
        <v>494</v>
      </c>
      <c r="T702" s="18"/>
    </row>
    <row r="703" spans="1:20" x14ac:dyDescent="0.25">
      <c r="A703">
        <f t="shared" si="121"/>
        <v>702</v>
      </c>
      <c r="B703" s="23" t="s">
        <v>585</v>
      </c>
      <c r="C703" s="23">
        <f t="shared" si="122"/>
        <v>88</v>
      </c>
      <c r="D703" s="23">
        <f t="shared" si="123"/>
        <v>28</v>
      </c>
      <c r="E703" s="34" t="str">
        <f t="shared" si="124"/>
        <v>88_28</v>
      </c>
      <c r="F703" s="23" t="s">
        <v>2850</v>
      </c>
      <c r="G703" s="24">
        <f>AVERAGEIF('1. TipoContratoUC'!$C$3:$C$3832,'2. UnidadCompradora'!F703,'1. TipoContratoUC'!$S$3:$S$3832)</f>
        <v>39.358764847830635</v>
      </c>
      <c r="H703" s="24">
        <f>SUMPRODUCT(('1. TipoContratoUC'!$C$3:$C$3832='2. UnidadCompradora'!F703)*'1. TipoContratoUC'!$N$3:$N$3832*'1. TipoContratoUC'!$S$3:$S$3832)</f>
        <v>39.358764847830635</v>
      </c>
      <c r="I703" s="24">
        <f>SUMPRODUCT(('1. TipoContratoUC'!$C$3:$C$3832='2. UnidadCompradora'!F703)*'1. TipoContratoUC'!$P$3:$P$3832*'1. TipoContratoUC'!$S$3:$S$3832)</f>
        <v>39.358764847830635</v>
      </c>
      <c r="J703" s="24" t="e">
        <f>AVERAGEIF('1. TipoContratoUC'!$C$3:$C$3832,'2. UnidadCompradora'!F703,'1. TipoContratoUC'!#REF!)</f>
        <v>#REF!</v>
      </c>
      <c r="K703" s="24">
        <f t="shared" si="125"/>
        <v>40.196847590865836</v>
      </c>
      <c r="L703" s="25">
        <f>SUMIF('1. TipoContratoUC'!$C$3:$C$3832,'2. UnidadCompradora'!F703,'1. TipoContratoUC'!$O$3:$O$3832)</f>
        <v>67838116.659999996</v>
      </c>
      <c r="M703" s="28">
        <f t="shared" si="120"/>
        <v>1.0901080433484332E-2</v>
      </c>
      <c r="N703" s="29">
        <f t="shared" si="126"/>
        <v>2.9969534516492371E-5</v>
      </c>
      <c r="O703" s="24">
        <f t="shared" si="127"/>
        <v>3.3366330604329593E-2</v>
      </c>
      <c r="P703" s="20">
        <f t="shared" si="128"/>
        <v>20.115106960735083</v>
      </c>
      <c r="Q703" s="3">
        <f t="shared" si="129"/>
        <v>779</v>
      </c>
      <c r="R703" s="3">
        <f t="shared" si="130"/>
        <v>0</v>
      </c>
      <c r="S703" s="3" t="str">
        <f t="shared" si="131"/>
        <v/>
      </c>
      <c r="T703" s="18"/>
    </row>
    <row r="704" spans="1:20" x14ac:dyDescent="0.25">
      <c r="A704">
        <f t="shared" si="121"/>
        <v>703</v>
      </c>
      <c r="B704" s="23" t="s">
        <v>585</v>
      </c>
      <c r="C704" s="23">
        <f t="shared" si="122"/>
        <v>88</v>
      </c>
      <c r="D704" s="23">
        <f t="shared" si="123"/>
        <v>29</v>
      </c>
      <c r="E704" s="34" t="str">
        <f t="shared" si="124"/>
        <v>88_29</v>
      </c>
      <c r="F704" s="23" t="s">
        <v>586</v>
      </c>
      <c r="G704" s="24">
        <f>AVERAGEIF('1. TipoContratoUC'!$C$3:$C$3832,'2. UnidadCompradora'!F704,'1. TipoContratoUC'!$S$3:$S$3832)</f>
        <v>44.045476465349132</v>
      </c>
      <c r="H704" s="24">
        <f>SUMPRODUCT(('1. TipoContratoUC'!$C$3:$C$3832='2. UnidadCompradora'!F704)*'1. TipoContratoUC'!$N$3:$N$3832*'1. TipoContratoUC'!$S$3:$S$3832)</f>
        <v>45.602699512034583</v>
      </c>
      <c r="I704" s="24">
        <f>SUMPRODUCT(('1. TipoContratoUC'!$C$3:$C$3832='2. UnidadCompradora'!F704)*'1. TipoContratoUC'!$P$3:$P$3832*'1. TipoContratoUC'!$S$3:$S$3832)</f>
        <v>46.338192182880746</v>
      </c>
      <c r="J704" s="24" t="e">
        <f>AVERAGEIF('1. TipoContratoUC'!$C$3:$C$3832,'2. UnidadCompradora'!F704,'1. TipoContratoUC'!#REF!)</f>
        <v>#REF!</v>
      </c>
      <c r="K704" s="24">
        <f t="shared" si="125"/>
        <v>49.847371536994075</v>
      </c>
      <c r="L704" s="25">
        <f>SUMIF('1. TipoContratoUC'!$C$3:$C$3832,'2. UnidadCompradora'!F704,'1. TipoContratoUC'!$O$3:$O$3832)</f>
        <v>1274473812.25</v>
      </c>
      <c r="M704" s="28">
        <f t="shared" si="120"/>
        <v>0.20479845582002423</v>
      </c>
      <c r="N704" s="29">
        <f t="shared" si="126"/>
        <v>5.6303725379088366E-4</v>
      </c>
      <c r="O704" s="24">
        <f t="shared" si="127"/>
        <v>0.62833471524824602</v>
      </c>
      <c r="P704" s="20">
        <f t="shared" si="128"/>
        <v>25.237853126121159</v>
      </c>
      <c r="Q704" s="3">
        <f t="shared" si="129"/>
        <v>396</v>
      </c>
      <c r="R704" s="3">
        <f t="shared" si="130"/>
        <v>1</v>
      </c>
      <c r="S704" s="3">
        <f t="shared" si="131"/>
        <v>396</v>
      </c>
      <c r="T704" s="18"/>
    </row>
    <row r="705" spans="1:20" x14ac:dyDescent="0.25">
      <c r="A705">
        <f t="shared" si="121"/>
        <v>704</v>
      </c>
      <c r="B705" s="23" t="s">
        <v>585</v>
      </c>
      <c r="C705" s="23">
        <f t="shared" si="122"/>
        <v>88</v>
      </c>
      <c r="D705" s="23">
        <f t="shared" si="123"/>
        <v>30</v>
      </c>
      <c r="E705" s="34" t="str">
        <f t="shared" si="124"/>
        <v>88_30</v>
      </c>
      <c r="F705" s="23" t="s">
        <v>3078</v>
      </c>
      <c r="G705" s="24">
        <f>AVERAGEIF('1. TipoContratoUC'!$C$3:$C$3832,'2. UnidadCompradora'!F705,'1. TipoContratoUC'!$S$3:$S$3832)</f>
        <v>53.85054630767673</v>
      </c>
      <c r="H705" s="24">
        <f>SUMPRODUCT(('1. TipoContratoUC'!$C$3:$C$3832='2. UnidadCompradora'!F705)*'1. TipoContratoUC'!$N$3:$N$3832*'1. TipoContratoUC'!$S$3:$S$3832)</f>
        <v>53.85054630767673</v>
      </c>
      <c r="I705" s="24">
        <f>SUMPRODUCT(('1. TipoContratoUC'!$C$3:$C$3832='2. UnidadCompradora'!F705)*'1. TipoContratoUC'!$P$3:$P$3832*'1. TipoContratoUC'!$S$3:$S$3832)</f>
        <v>53.85054630767673</v>
      </c>
      <c r="J705" s="24" t="e">
        <f>AVERAGEIF('1. TipoContratoUC'!$C$3:$C$3832,'2. UnidadCompradora'!F705,'1. TipoContratoUC'!#REF!)</f>
        <v>#REF!</v>
      </c>
      <c r="K705" s="24">
        <f t="shared" si="125"/>
        <v>60.234778682714904</v>
      </c>
      <c r="L705" s="25">
        <f>SUMIF('1. TipoContratoUC'!$C$3:$C$3832,'2. UnidadCompradora'!F705,'1. TipoContratoUC'!$O$3:$O$3832)</f>
        <v>248747446.27000001</v>
      </c>
      <c r="M705" s="28">
        <f t="shared" si="120"/>
        <v>3.9971863207870668E-2</v>
      </c>
      <c r="N705" s="29">
        <f t="shared" si="126"/>
        <v>1.098916883887162E-4</v>
      </c>
      <c r="O705" s="24">
        <f t="shared" si="127"/>
        <v>0.12256917119528846</v>
      </c>
      <c r="P705" s="20">
        <f t="shared" si="128"/>
        <v>30.178673926955096</v>
      </c>
      <c r="Q705" s="3">
        <f t="shared" si="129"/>
        <v>143</v>
      </c>
      <c r="R705" s="3">
        <f t="shared" si="130"/>
        <v>1</v>
      </c>
      <c r="S705" s="3">
        <f t="shared" si="131"/>
        <v>143</v>
      </c>
      <c r="T705" s="18"/>
    </row>
    <row r="706" spans="1:20" x14ac:dyDescent="0.25">
      <c r="A706">
        <f t="shared" si="121"/>
        <v>705</v>
      </c>
      <c r="B706" s="23" t="s">
        <v>585</v>
      </c>
      <c r="C706" s="23">
        <f t="shared" si="122"/>
        <v>88</v>
      </c>
      <c r="D706" s="23">
        <f t="shared" si="123"/>
        <v>31</v>
      </c>
      <c r="E706" s="34" t="str">
        <f t="shared" si="124"/>
        <v>88_31</v>
      </c>
      <c r="F706" s="23" t="s">
        <v>2800</v>
      </c>
      <c r="G706" s="24">
        <f>AVERAGEIF('1. TipoContratoUC'!$C$3:$C$3832,'2. UnidadCompradora'!F706,'1. TipoContratoUC'!$S$3:$S$3832)</f>
        <v>37.473722003775514</v>
      </c>
      <c r="H706" s="24">
        <f>SUMPRODUCT(('1. TipoContratoUC'!$C$3:$C$3832='2. UnidadCompradora'!F706)*'1. TipoContratoUC'!$N$3:$N$3832*'1. TipoContratoUC'!$S$3:$S$3832)</f>
        <v>36.694972546321551</v>
      </c>
      <c r="I706" s="24">
        <f>SUMPRODUCT(('1. TipoContratoUC'!$C$3:$C$3832='2. UnidadCompradora'!F706)*'1. TipoContratoUC'!$P$3:$P$3832*'1. TipoContratoUC'!$S$3:$S$3832)</f>
        <v>36.048757740544445</v>
      </c>
      <c r="J706" s="24" t="e">
        <f>AVERAGEIF('1. TipoContratoUC'!$C$3:$C$3832,'2. UnidadCompradora'!F706,'1. TipoContratoUC'!#REF!)</f>
        <v>#REF!</v>
      </c>
      <c r="K706" s="24">
        <f t="shared" si="125"/>
        <v>35.62006767508344</v>
      </c>
      <c r="L706" s="25">
        <f>SUMIF('1. TipoContratoUC'!$C$3:$C$3832,'2. UnidadCompradora'!F706,'1. TipoContratoUC'!$O$3:$O$3832)</f>
        <v>74924287.530000001</v>
      </c>
      <c r="M706" s="28">
        <f t="shared" ref="M706:M769" si="132">L706/SUMIF($B$2:$B$1538,B706,$L$2:$L$1538)</f>
        <v>1.2039775350479743E-2</v>
      </c>
      <c r="N706" s="29">
        <f t="shared" si="126"/>
        <v>3.3100064267820935E-5</v>
      </c>
      <c r="O706" s="24">
        <f t="shared" si="127"/>
        <v>3.6860382414037739E-2</v>
      </c>
      <c r="P706" s="20">
        <f t="shared" si="128"/>
        <v>17.828464028748741</v>
      </c>
      <c r="Q706" s="3">
        <f t="shared" si="129"/>
        <v>977</v>
      </c>
      <c r="R706" s="3">
        <f t="shared" si="130"/>
        <v>0</v>
      </c>
      <c r="S706" s="3" t="str">
        <f t="shared" si="131"/>
        <v/>
      </c>
      <c r="T706" s="18"/>
    </row>
    <row r="707" spans="1:20" x14ac:dyDescent="0.25">
      <c r="A707">
        <f t="shared" ref="A707:A770" si="133">A706+1</f>
        <v>706</v>
      </c>
      <c r="B707" s="23" t="s">
        <v>1499</v>
      </c>
      <c r="C707" s="23">
        <f t="shared" ref="C707:C770" si="134">IF(B707&lt;&gt;B706,C706+1,C706)</f>
        <v>89</v>
      </c>
      <c r="D707" s="23">
        <f t="shared" ref="D707:D770" si="135">IF(B707&lt;&gt;B706,1,D706+1)</f>
        <v>1</v>
      </c>
      <c r="E707" s="34" t="str">
        <f t="shared" ref="E707:E770" si="136">CONCATENATE(C707,"_",D707)</f>
        <v>89_1</v>
      </c>
      <c r="F707" s="23" t="s">
        <v>1500</v>
      </c>
      <c r="G707" s="24">
        <f>AVERAGEIF('1. TipoContratoUC'!$C$3:$C$3832,'2. UnidadCompradora'!F707,'1. TipoContratoUC'!$S$3:$S$3832)</f>
        <v>43.096512012692791</v>
      </c>
      <c r="H707" s="24">
        <f>SUMPRODUCT(('1. TipoContratoUC'!$C$3:$C$3832='2. UnidadCompradora'!F707)*'1. TipoContratoUC'!$N$3:$N$3832*'1. TipoContratoUC'!$S$3:$S$3832)</f>
        <v>39.191206292864557</v>
      </c>
      <c r="I707" s="24">
        <f>SUMPRODUCT(('1. TipoContratoUC'!$C$3:$C$3832='2. UnidadCompradora'!F707)*'1. TipoContratoUC'!$P$3:$P$3832*'1. TipoContratoUC'!$S$3:$S$3832)</f>
        <v>40.8680605745866</v>
      </c>
      <c r="J707" s="24" t="e">
        <f>AVERAGEIF('1. TipoContratoUC'!$C$3:$C$3832,'2. UnidadCompradora'!F707,'1. TipoContratoUC'!#REF!)</f>
        <v>#REF!</v>
      </c>
      <c r="K707" s="24">
        <f t="shared" ref="K707:K770" si="137">100*((I707-MIN($I$2:$I$1538))/(MAX($I$2:$I$1538)-MIN($I$2:$I$1538)))</f>
        <v>42.283765879949634</v>
      </c>
      <c r="L707" s="25">
        <f>SUMIF('1. TipoContratoUC'!$C$3:$C$3832,'2. UnidadCompradora'!F707,'1. TipoContratoUC'!$O$3:$O$3832)</f>
        <v>49658638.969999999</v>
      </c>
      <c r="M707" s="28">
        <f t="shared" si="132"/>
        <v>1</v>
      </c>
      <c r="N707" s="29">
        <f t="shared" ref="N707:N770" si="138">L707/SUM($L$2:$L$1538)</f>
        <v>2.1938201824093034E-5</v>
      </c>
      <c r="O707" s="24">
        <f t="shared" ref="O707:O770" si="139">100*((L707-MIN($L$2:$L$1538))/(MAX($L$2:$L$1538)-MIN($L$2:$L$1538)))</f>
        <v>2.4402386876806528E-2</v>
      </c>
      <c r="P707" s="20">
        <f t="shared" ref="P707:P770" si="140">K707*0.5+O707*0.5</f>
        <v>21.154084133413221</v>
      </c>
      <c r="Q707" s="3">
        <f t="shared" ref="Q707:Q770" si="141">_xlfn.RANK.EQ(P707,$P$2:$P$1538)</f>
        <v>689</v>
      </c>
      <c r="R707" s="3">
        <f t="shared" ref="R707:R770" si="142">IF(Q707&lt;=500,1,0)</f>
        <v>0</v>
      </c>
      <c r="S707" s="3" t="str">
        <f t="shared" ref="S707:S770" si="143">IF(AND(R707=1,Q707&lt;=500),Q707,"")</f>
        <v/>
      </c>
      <c r="T707" s="18"/>
    </row>
    <row r="708" spans="1:20" x14ac:dyDescent="0.25">
      <c r="A708">
        <f t="shared" si="133"/>
        <v>707</v>
      </c>
      <c r="B708" s="23" t="s">
        <v>141</v>
      </c>
      <c r="C708" s="23">
        <f t="shared" si="134"/>
        <v>90</v>
      </c>
      <c r="D708" s="23">
        <f t="shared" si="135"/>
        <v>1</v>
      </c>
      <c r="E708" s="34" t="str">
        <f t="shared" si="136"/>
        <v>90_1</v>
      </c>
      <c r="F708" s="23" t="s">
        <v>142</v>
      </c>
      <c r="G708" s="24">
        <f>AVERAGEIF('1. TipoContratoUC'!$C$3:$C$3832,'2. UnidadCompradora'!F708,'1. TipoContratoUC'!$S$3:$S$3832)</f>
        <v>38.379408182312908</v>
      </c>
      <c r="H708" s="24">
        <f>SUMPRODUCT(('1. TipoContratoUC'!$C$3:$C$3832='2. UnidadCompradora'!F708)*'1. TipoContratoUC'!$N$3:$N$3832*'1. TipoContratoUC'!$S$3:$S$3832)</f>
        <v>35.173408477504061</v>
      </c>
      <c r="I708" s="24">
        <f>SUMPRODUCT(('1. TipoContratoUC'!$C$3:$C$3832='2. UnidadCompradora'!F708)*'1. TipoContratoUC'!$P$3:$P$3832*'1. TipoContratoUC'!$S$3:$S$3832)</f>
        <v>35.544032675108333</v>
      </c>
      <c r="J708" s="24" t="e">
        <f>AVERAGEIF('1. TipoContratoUC'!$C$3:$C$3832,'2. UnidadCompradora'!F708,'1. TipoContratoUC'!#REF!)</f>
        <v>#REF!</v>
      </c>
      <c r="K708" s="24">
        <f t="shared" si="137"/>
        <v>34.92217928161292</v>
      </c>
      <c r="L708" s="25">
        <f>SUMIF('1. TipoContratoUC'!$C$3:$C$3832,'2. UnidadCompradora'!F708,'1. TipoContratoUC'!$O$3:$O$3832)</f>
        <v>977275897.370489</v>
      </c>
      <c r="M708" s="28">
        <f t="shared" si="132"/>
        <v>1</v>
      </c>
      <c r="N708" s="29">
        <f t="shared" si="138"/>
        <v>4.317411092818644E-4</v>
      </c>
      <c r="O708" s="24">
        <f t="shared" si="139"/>
        <v>0.48179225509920925</v>
      </c>
      <c r="P708" s="20">
        <f t="shared" si="140"/>
        <v>17.701985768356064</v>
      </c>
      <c r="Q708" s="3">
        <f t="shared" si="141"/>
        <v>992</v>
      </c>
      <c r="R708" s="3">
        <f t="shared" si="142"/>
        <v>0</v>
      </c>
      <c r="S708" s="3" t="str">
        <f t="shared" si="143"/>
        <v/>
      </c>
      <c r="T708" s="18"/>
    </row>
    <row r="709" spans="1:20" x14ac:dyDescent="0.25">
      <c r="A709">
        <f t="shared" si="133"/>
        <v>708</v>
      </c>
      <c r="B709" s="23" t="s">
        <v>349</v>
      </c>
      <c r="C709" s="23">
        <f t="shared" si="134"/>
        <v>91</v>
      </c>
      <c r="D709" s="23">
        <f t="shared" si="135"/>
        <v>1</v>
      </c>
      <c r="E709" s="34" t="str">
        <f t="shared" si="136"/>
        <v>91_1</v>
      </c>
      <c r="F709" s="23" t="s">
        <v>350</v>
      </c>
      <c r="G709" s="24">
        <f>AVERAGEIF('1. TipoContratoUC'!$C$3:$C$3832,'2. UnidadCompradora'!F709,'1. TipoContratoUC'!$S$3:$S$3832)</f>
        <v>27.734033487367231</v>
      </c>
      <c r="H709" s="24">
        <f>SUMPRODUCT(('1. TipoContratoUC'!$C$3:$C$3832='2. UnidadCompradora'!F709)*'1. TipoContratoUC'!$N$3:$N$3832*'1. TipoContratoUC'!$S$3:$S$3832)</f>
        <v>31.505569596415896</v>
      </c>
      <c r="I709" s="24">
        <f>SUMPRODUCT(('1. TipoContratoUC'!$C$3:$C$3832='2. UnidadCompradora'!F709)*'1. TipoContratoUC'!$P$3:$P$3832*'1. TipoContratoUC'!$S$3:$S$3832)</f>
        <v>35.42550998196289</v>
      </c>
      <c r="J709" s="24" t="e">
        <f>AVERAGEIF('1. TipoContratoUC'!$C$3:$C$3832,'2. UnidadCompradora'!F709,'1. TipoContratoUC'!#REF!)</f>
        <v>#REF!</v>
      </c>
      <c r="K709" s="24">
        <f t="shared" si="137"/>
        <v>34.75829676898676</v>
      </c>
      <c r="L709" s="25">
        <f>SUMIF('1. TipoContratoUC'!$C$3:$C$3832,'2. UnidadCompradora'!F709,'1. TipoContratoUC'!$O$3:$O$3832)</f>
        <v>493503985.071064</v>
      </c>
      <c r="M709" s="28">
        <f t="shared" si="132"/>
        <v>1</v>
      </c>
      <c r="N709" s="29">
        <f t="shared" si="138"/>
        <v>2.1802027300876704E-4</v>
      </c>
      <c r="O709" s="24">
        <f t="shared" si="139"/>
        <v>0.24325381781541119</v>
      </c>
      <c r="P709" s="20">
        <f t="shared" si="140"/>
        <v>17.500775293401087</v>
      </c>
      <c r="Q709" s="3">
        <f t="shared" si="141"/>
        <v>1007</v>
      </c>
      <c r="R709" s="3">
        <f t="shared" si="142"/>
        <v>0</v>
      </c>
      <c r="S709" s="3" t="str">
        <f t="shared" si="143"/>
        <v/>
      </c>
      <c r="T709" s="18"/>
    </row>
    <row r="710" spans="1:20" x14ac:dyDescent="0.25">
      <c r="A710">
        <f t="shared" si="133"/>
        <v>709</v>
      </c>
      <c r="B710" s="23" t="s">
        <v>620</v>
      </c>
      <c r="C710" s="23">
        <f t="shared" si="134"/>
        <v>92</v>
      </c>
      <c r="D710" s="23">
        <f t="shared" si="135"/>
        <v>1</v>
      </c>
      <c r="E710" s="34" t="str">
        <f t="shared" si="136"/>
        <v>92_1</v>
      </c>
      <c r="F710" s="23" t="s">
        <v>621</v>
      </c>
      <c r="G710" s="24">
        <f>AVERAGEIF('1. TipoContratoUC'!$C$3:$C$3832,'2. UnidadCompradora'!F710,'1. TipoContratoUC'!$S$3:$S$3832)</f>
        <v>63.908458070097076</v>
      </c>
      <c r="H710" s="24">
        <f>SUMPRODUCT(('1. TipoContratoUC'!$C$3:$C$3832='2. UnidadCompradora'!F710)*'1. TipoContratoUC'!$N$3:$N$3832*'1. TipoContratoUC'!$S$3:$S$3832)</f>
        <v>61.946654882533608</v>
      </c>
      <c r="I710" s="24">
        <f>SUMPRODUCT(('1. TipoContratoUC'!$C$3:$C$3832='2. UnidadCompradora'!F710)*'1. TipoContratoUC'!$P$3:$P$3832*'1. TipoContratoUC'!$S$3:$S$3832)</f>
        <v>63.467088848199154</v>
      </c>
      <c r="J710" s="24" t="e">
        <f>AVERAGEIF('1. TipoContratoUC'!$C$3:$C$3832,'2. UnidadCompradora'!F710,'1. TipoContratoUC'!#REF!)</f>
        <v>#REF!</v>
      </c>
      <c r="K710" s="24">
        <f t="shared" si="137"/>
        <v>73.531668185413082</v>
      </c>
      <c r="L710" s="25">
        <f>SUMIF('1. TipoContratoUC'!$C$3:$C$3832,'2. UnidadCompradora'!F710,'1. TipoContratoUC'!$O$3:$O$3832)</f>
        <v>17792962.709999979</v>
      </c>
      <c r="M710" s="28">
        <f t="shared" si="132"/>
        <v>1</v>
      </c>
      <c r="N710" s="29">
        <f t="shared" si="138"/>
        <v>7.8605780399329554E-6</v>
      </c>
      <c r="O710" s="24">
        <f t="shared" si="139"/>
        <v>8.6900471877938232E-3</v>
      </c>
      <c r="P710" s="20">
        <f t="shared" si="140"/>
        <v>36.77017911630044</v>
      </c>
      <c r="Q710" s="3">
        <f t="shared" si="141"/>
        <v>25</v>
      </c>
      <c r="R710" s="3">
        <f t="shared" si="142"/>
        <v>1</v>
      </c>
      <c r="S710" s="3">
        <f t="shared" si="143"/>
        <v>25</v>
      </c>
      <c r="T710" s="18"/>
    </row>
    <row r="711" spans="1:20" x14ac:dyDescent="0.25">
      <c r="A711">
        <f t="shared" si="133"/>
        <v>710</v>
      </c>
      <c r="B711" s="23" t="s">
        <v>398</v>
      </c>
      <c r="C711" s="23">
        <f t="shared" si="134"/>
        <v>93</v>
      </c>
      <c r="D711" s="23">
        <f t="shared" si="135"/>
        <v>1</v>
      </c>
      <c r="E711" s="34" t="str">
        <f t="shared" si="136"/>
        <v>93_1</v>
      </c>
      <c r="F711" s="23" t="s">
        <v>399</v>
      </c>
      <c r="G711" s="24">
        <f>AVERAGEIF('1. TipoContratoUC'!$C$3:$C$3832,'2. UnidadCompradora'!F711,'1. TipoContratoUC'!$S$3:$S$3832)</f>
        <v>62.903458273833223</v>
      </c>
      <c r="H711" s="24">
        <f>SUMPRODUCT(('1. TipoContratoUC'!$C$3:$C$3832='2. UnidadCompradora'!F711)*'1. TipoContratoUC'!$N$3:$N$3832*'1. TipoContratoUC'!$S$3:$S$3832)</f>
        <v>57.141835748136913</v>
      </c>
      <c r="I711" s="24">
        <f>SUMPRODUCT(('1. TipoContratoUC'!$C$3:$C$3832='2. UnidadCompradora'!F711)*'1. TipoContratoUC'!$P$3:$P$3832*'1. TipoContratoUC'!$S$3:$S$3832)</f>
        <v>59.045985310167467</v>
      </c>
      <c r="J711" s="24" t="e">
        <f>AVERAGEIF('1. TipoContratoUC'!$C$3:$C$3832,'2. UnidadCompradora'!F711,'1. TipoContratoUC'!#REF!)</f>
        <v>#REF!</v>
      </c>
      <c r="K711" s="24">
        <f t="shared" si="137"/>
        <v>67.418564127746052</v>
      </c>
      <c r="L711" s="25">
        <f>SUMIF('1. TipoContratoUC'!$C$3:$C$3832,'2. UnidadCompradora'!F711,'1. TipoContratoUC'!$O$3:$O$3832)</f>
        <v>16665482.7099999</v>
      </c>
      <c r="M711" s="28">
        <f t="shared" si="132"/>
        <v>1</v>
      </c>
      <c r="N711" s="29">
        <f t="shared" si="138"/>
        <v>7.3624797370863337E-6</v>
      </c>
      <c r="O711" s="24">
        <f t="shared" si="139"/>
        <v>8.1341089234361098E-3</v>
      </c>
      <c r="P711" s="20">
        <f t="shared" si="140"/>
        <v>33.713349118334747</v>
      </c>
      <c r="Q711" s="3">
        <f t="shared" si="141"/>
        <v>52</v>
      </c>
      <c r="R711" s="3">
        <f t="shared" si="142"/>
        <v>1</v>
      </c>
      <c r="S711" s="3">
        <f t="shared" si="143"/>
        <v>52</v>
      </c>
      <c r="T711" s="18"/>
    </row>
    <row r="712" spans="1:20" x14ac:dyDescent="0.25">
      <c r="A712">
        <f t="shared" si="133"/>
        <v>711</v>
      </c>
      <c r="B712" s="23" t="s">
        <v>20</v>
      </c>
      <c r="C712" s="23">
        <f t="shared" si="134"/>
        <v>94</v>
      </c>
      <c r="D712" s="23">
        <f t="shared" si="135"/>
        <v>1</v>
      </c>
      <c r="E712" s="34" t="str">
        <f t="shared" si="136"/>
        <v>94_1</v>
      </c>
      <c r="F712" s="23" t="s">
        <v>1364</v>
      </c>
      <c r="G712" s="24">
        <f>AVERAGEIF('1. TipoContratoUC'!$C$3:$C$3832,'2. UnidadCompradora'!F712,'1. TipoContratoUC'!$S$3:$S$3832)</f>
        <v>45.41384409599776</v>
      </c>
      <c r="H712" s="24">
        <f>SUMPRODUCT(('1. TipoContratoUC'!$C$3:$C$3832='2. UnidadCompradora'!F712)*'1. TipoContratoUC'!$N$3:$N$3832*'1. TipoContratoUC'!$S$3:$S$3832)</f>
        <v>37.638069829753135</v>
      </c>
      <c r="I712" s="24">
        <f>SUMPRODUCT(('1. TipoContratoUC'!$C$3:$C$3832='2. UnidadCompradora'!F712)*'1. TipoContratoUC'!$P$3:$P$3832*'1. TipoContratoUC'!$S$3:$S$3832)</f>
        <v>37.587751730155141</v>
      </c>
      <c r="J712" s="24" t="e">
        <f>AVERAGEIF('1. TipoContratoUC'!$C$3:$C$3832,'2. UnidadCompradora'!F712,'1. TipoContratoUC'!#REF!)</f>
        <v>#REF!</v>
      </c>
      <c r="K712" s="24">
        <f t="shared" si="137"/>
        <v>37.748050049095617</v>
      </c>
      <c r="L712" s="25">
        <f>SUMIF('1. TipoContratoUC'!$C$3:$C$3832,'2. UnidadCompradora'!F712,'1. TipoContratoUC'!$O$3:$O$3832)</f>
        <v>16139504468.118952</v>
      </c>
      <c r="M712" s="28">
        <f t="shared" si="132"/>
        <v>0.97881241233548677</v>
      </c>
      <c r="N712" s="29">
        <f t="shared" si="138"/>
        <v>7.1301129814763603E-3</v>
      </c>
      <c r="O712" s="24">
        <f t="shared" si="139"/>
        <v>7.9579896469964329</v>
      </c>
      <c r="P712" s="20">
        <f t="shared" si="140"/>
        <v>22.853019848046024</v>
      </c>
      <c r="Q712" s="3">
        <f t="shared" si="141"/>
        <v>554</v>
      </c>
      <c r="R712" s="3">
        <f t="shared" si="142"/>
        <v>0</v>
      </c>
      <c r="S712" s="3" t="str">
        <f t="shared" si="143"/>
        <v/>
      </c>
      <c r="T712" s="18"/>
    </row>
    <row r="713" spans="1:20" x14ac:dyDescent="0.25">
      <c r="A713">
        <f t="shared" si="133"/>
        <v>712</v>
      </c>
      <c r="B713" s="23" t="s">
        <v>20</v>
      </c>
      <c r="C713" s="23">
        <f t="shared" si="134"/>
        <v>94</v>
      </c>
      <c r="D713" s="23">
        <f t="shared" si="135"/>
        <v>2</v>
      </c>
      <c r="E713" s="34" t="str">
        <f t="shared" si="136"/>
        <v>94_2</v>
      </c>
      <c r="F713" s="23" t="s">
        <v>2160</v>
      </c>
      <c r="G713" s="24">
        <f>AVERAGEIF('1. TipoContratoUC'!$C$3:$C$3832,'2. UnidadCompradora'!F713,'1. TipoContratoUC'!$S$3:$S$3832)</f>
        <v>36.408664047378942</v>
      </c>
      <c r="H713" s="24">
        <f>SUMPRODUCT(('1. TipoContratoUC'!$C$3:$C$3832='2. UnidadCompradora'!F713)*'1. TipoContratoUC'!$N$3:$N$3832*'1. TipoContratoUC'!$S$3:$S$3832)</f>
        <v>36.564208232114666</v>
      </c>
      <c r="I713" s="24">
        <f>SUMPRODUCT(('1. TipoContratoUC'!$C$3:$C$3832='2. UnidadCompradora'!F713)*'1. TipoContratoUC'!$P$3:$P$3832*'1. TipoContratoUC'!$S$3:$S$3832)</f>
        <v>36.457445054033975</v>
      </c>
      <c r="J713" s="24" t="e">
        <f>AVERAGEIF('1. TipoContratoUC'!$C$3:$C$3832,'2. UnidadCompradora'!F713,'1. TipoContratoUC'!#REF!)</f>
        <v>#REF!</v>
      </c>
      <c r="K713" s="24">
        <f t="shared" si="137"/>
        <v>36.185163708894528</v>
      </c>
      <c r="L713" s="25">
        <f>SUMIF('1. TipoContratoUC'!$C$3:$C$3832,'2. UnidadCompradora'!F713,'1. TipoContratoUC'!$O$3:$O$3832)</f>
        <v>132490313.62829682</v>
      </c>
      <c r="M713" s="28">
        <f t="shared" si="132"/>
        <v>8.0351391054023433E-3</v>
      </c>
      <c r="N713" s="29">
        <f t="shared" si="138"/>
        <v>5.8531592899090683E-5</v>
      </c>
      <c r="O713" s="24">
        <f t="shared" si="139"/>
        <v>6.524506031081273E-2</v>
      </c>
      <c r="P713" s="20">
        <f t="shared" si="140"/>
        <v>18.125204384602672</v>
      </c>
      <c r="Q713" s="3">
        <f t="shared" si="141"/>
        <v>947</v>
      </c>
      <c r="R713" s="3">
        <f t="shared" si="142"/>
        <v>0</v>
      </c>
      <c r="S713" s="3" t="str">
        <f t="shared" si="143"/>
        <v/>
      </c>
      <c r="T713" s="18"/>
    </row>
    <row r="714" spans="1:20" x14ac:dyDescent="0.25">
      <c r="A714">
        <f t="shared" si="133"/>
        <v>713</v>
      </c>
      <c r="B714" s="23" t="s">
        <v>20</v>
      </c>
      <c r="C714" s="23">
        <f t="shared" si="134"/>
        <v>94</v>
      </c>
      <c r="D714" s="23">
        <f t="shared" si="135"/>
        <v>3</v>
      </c>
      <c r="E714" s="34" t="str">
        <f t="shared" si="136"/>
        <v>94_3</v>
      </c>
      <c r="F714" s="23" t="s">
        <v>21</v>
      </c>
      <c r="G714" s="24">
        <f>AVERAGEIF('1. TipoContratoUC'!$C$3:$C$3832,'2. UnidadCompradora'!F714,'1. TipoContratoUC'!$S$3:$S$3832)</f>
        <v>31.169886495003841</v>
      </c>
      <c r="H714" s="24">
        <f>SUMPRODUCT(('1. TipoContratoUC'!$C$3:$C$3832='2. UnidadCompradora'!F714)*'1. TipoContratoUC'!$N$3:$N$3832*'1. TipoContratoUC'!$S$3:$S$3832)</f>
        <v>31.500052979258967</v>
      </c>
      <c r="I714" s="24">
        <f>SUMPRODUCT(('1. TipoContratoUC'!$C$3:$C$3832='2. UnidadCompradora'!F714)*'1. TipoContratoUC'!$P$3:$P$3832*'1. TipoContratoUC'!$S$3:$S$3832)</f>
        <v>31.893222955954911</v>
      </c>
      <c r="J714" s="24" t="e">
        <f>AVERAGEIF('1. TipoContratoUC'!$C$3:$C$3832,'2. UnidadCompradora'!F714,'1. TipoContratoUC'!#REF!)</f>
        <v>#REF!</v>
      </c>
      <c r="K714" s="24">
        <f t="shared" si="137"/>
        <v>29.874168187563061</v>
      </c>
      <c r="L714" s="25">
        <f>SUMIF('1. TipoContratoUC'!$C$3:$C$3832,'2. UnidadCompradora'!F714,'1. TipoContratoUC'!$O$3:$O$3832)</f>
        <v>216868931.79049742</v>
      </c>
      <c r="M714" s="28">
        <f t="shared" si="132"/>
        <v>1.3152448559111015E-2</v>
      </c>
      <c r="N714" s="29">
        <f t="shared" si="138"/>
        <v>9.5808392933798497E-5</v>
      </c>
      <c r="O714" s="24">
        <f t="shared" si="139"/>
        <v>0.1068505012321532</v>
      </c>
      <c r="P714" s="20">
        <f t="shared" si="140"/>
        <v>14.990509344397607</v>
      </c>
      <c r="Q714" s="3">
        <f t="shared" si="141"/>
        <v>1197</v>
      </c>
      <c r="R714" s="3">
        <f t="shared" si="142"/>
        <v>0</v>
      </c>
      <c r="S714" s="3" t="str">
        <f t="shared" si="143"/>
        <v/>
      </c>
      <c r="T714" s="18"/>
    </row>
    <row r="715" spans="1:20" x14ac:dyDescent="0.25">
      <c r="A715">
        <f t="shared" si="133"/>
        <v>714</v>
      </c>
      <c r="B715" s="23" t="s">
        <v>1003</v>
      </c>
      <c r="C715" s="23">
        <f t="shared" si="134"/>
        <v>95</v>
      </c>
      <c r="D715" s="23">
        <f t="shared" si="135"/>
        <v>1</v>
      </c>
      <c r="E715" s="34" t="str">
        <f t="shared" si="136"/>
        <v>95_1</v>
      </c>
      <c r="F715" s="23" t="s">
        <v>1004</v>
      </c>
      <c r="G715" s="24">
        <f>AVERAGEIF('1. TipoContratoUC'!$C$3:$C$3832,'2. UnidadCompradora'!F715,'1. TipoContratoUC'!$S$3:$S$3832)</f>
        <v>41.710180706480351</v>
      </c>
      <c r="H715" s="24">
        <f>SUMPRODUCT(('1. TipoContratoUC'!$C$3:$C$3832='2. UnidadCompradora'!F715)*'1. TipoContratoUC'!$N$3:$N$3832*'1. TipoContratoUC'!$S$3:$S$3832)</f>
        <v>45.081554447698288</v>
      </c>
      <c r="I715" s="24">
        <f>SUMPRODUCT(('1. TipoContratoUC'!$C$3:$C$3832='2. UnidadCompradora'!F715)*'1. TipoContratoUC'!$P$3:$P$3832*'1. TipoContratoUC'!$S$3:$S$3832)</f>
        <v>43.05341211964145</v>
      </c>
      <c r="J715" s="24" t="e">
        <f>AVERAGEIF('1. TipoContratoUC'!$C$3:$C$3832,'2. UnidadCompradora'!F715,'1. TipoContratoUC'!#REF!)</f>
        <v>#REF!</v>
      </c>
      <c r="K715" s="24">
        <f t="shared" si="137"/>
        <v>45.30547330719785</v>
      </c>
      <c r="L715" s="25">
        <f>SUMIF('1. TipoContratoUC'!$C$3:$C$3832,'2. UnidadCompradora'!F715,'1. TipoContratoUC'!$O$3:$O$3832)</f>
        <v>182242744.32882097</v>
      </c>
      <c r="M715" s="28">
        <f t="shared" si="132"/>
        <v>0.75747843351637545</v>
      </c>
      <c r="N715" s="29">
        <f t="shared" si="138"/>
        <v>8.0511230049570988E-5</v>
      </c>
      <c r="O715" s="24">
        <f t="shared" si="139"/>
        <v>8.9777007636907213E-2</v>
      </c>
      <c r="P715" s="20">
        <f t="shared" si="140"/>
        <v>22.697625157417377</v>
      </c>
      <c r="Q715" s="3">
        <f t="shared" si="141"/>
        <v>565</v>
      </c>
      <c r="R715" s="3">
        <f t="shared" si="142"/>
        <v>0</v>
      </c>
      <c r="S715" s="3" t="str">
        <f t="shared" si="143"/>
        <v/>
      </c>
      <c r="T715" s="18"/>
    </row>
    <row r="716" spans="1:20" x14ac:dyDescent="0.25">
      <c r="A716">
        <f t="shared" si="133"/>
        <v>715</v>
      </c>
      <c r="B716" s="23" t="s">
        <v>1003</v>
      </c>
      <c r="C716" s="23">
        <f t="shared" si="134"/>
        <v>95</v>
      </c>
      <c r="D716" s="23">
        <f t="shared" si="135"/>
        <v>2</v>
      </c>
      <c r="E716" s="34" t="str">
        <f t="shared" si="136"/>
        <v>95_2</v>
      </c>
      <c r="F716" s="23" t="s">
        <v>2367</v>
      </c>
      <c r="G716" s="24">
        <f>AVERAGEIF('1. TipoContratoUC'!$C$3:$C$3832,'2. UnidadCompradora'!F716,'1. TipoContratoUC'!$S$3:$S$3832)</f>
        <v>50.220986970950946</v>
      </c>
      <c r="H716" s="24">
        <f>SUMPRODUCT(('1. TipoContratoUC'!$C$3:$C$3832='2. UnidadCompradora'!F716)*'1. TipoContratoUC'!$N$3:$N$3832*'1. TipoContratoUC'!$S$3:$S$3832)</f>
        <v>48.489856691900641</v>
      </c>
      <c r="I716" s="24">
        <f>SUMPRODUCT(('1. TipoContratoUC'!$C$3:$C$3832='2. UnidadCompradora'!F716)*'1. TipoContratoUC'!$P$3:$P$3832*'1. TipoContratoUC'!$S$3:$S$3832)</f>
        <v>48.459170834044563</v>
      </c>
      <c r="J716" s="24" t="e">
        <f>AVERAGEIF('1. TipoContratoUC'!$C$3:$C$3832,'2. UnidadCompradora'!F716,'1. TipoContratoUC'!#REF!)</f>
        <v>#REF!</v>
      </c>
      <c r="K716" s="24">
        <f t="shared" si="137"/>
        <v>52.780069920354521</v>
      </c>
      <c r="L716" s="25">
        <f>SUMIF('1. TipoContratoUC'!$C$3:$C$3832,'2. UnidadCompradora'!F716,'1. TipoContratoUC'!$O$3:$O$3832)</f>
        <v>58348586.414170004</v>
      </c>
      <c r="M716" s="28">
        <f t="shared" si="132"/>
        <v>0.24252156648362461</v>
      </c>
      <c r="N716" s="29">
        <f t="shared" si="138"/>
        <v>2.5777248258413041E-5</v>
      </c>
      <c r="O716" s="24">
        <f t="shared" si="139"/>
        <v>2.8687229445607133E-2</v>
      </c>
      <c r="P716" s="20">
        <f t="shared" si="140"/>
        <v>26.404378574900065</v>
      </c>
      <c r="Q716" s="3">
        <f t="shared" si="141"/>
        <v>318</v>
      </c>
      <c r="R716" s="3">
        <f t="shared" si="142"/>
        <v>1</v>
      </c>
      <c r="S716" s="3">
        <f t="shared" si="143"/>
        <v>318</v>
      </c>
      <c r="T716" s="18"/>
    </row>
    <row r="717" spans="1:20" x14ac:dyDescent="0.25">
      <c r="A717">
        <f t="shared" si="133"/>
        <v>716</v>
      </c>
      <c r="B717" s="23" t="s">
        <v>1647</v>
      </c>
      <c r="C717" s="23">
        <f t="shared" si="134"/>
        <v>96</v>
      </c>
      <c r="D717" s="23">
        <f t="shared" si="135"/>
        <v>1</v>
      </c>
      <c r="E717" s="34" t="str">
        <f t="shared" si="136"/>
        <v>96_1</v>
      </c>
      <c r="F717" s="23" t="s">
        <v>1648</v>
      </c>
      <c r="G717" s="24">
        <f>AVERAGEIF('1. TipoContratoUC'!$C$3:$C$3832,'2. UnidadCompradora'!F717,'1. TipoContratoUC'!$S$3:$S$3832)</f>
        <v>41.507095843229926</v>
      </c>
      <c r="H717" s="24">
        <f>SUMPRODUCT(('1. TipoContratoUC'!$C$3:$C$3832='2. UnidadCompradora'!F717)*'1. TipoContratoUC'!$N$3:$N$3832*'1. TipoContratoUC'!$S$3:$S$3832)</f>
        <v>35.328425249745457</v>
      </c>
      <c r="I717" s="24">
        <f>SUMPRODUCT(('1. TipoContratoUC'!$C$3:$C$3832='2. UnidadCompradora'!F717)*'1. TipoContratoUC'!$P$3:$P$3832*'1. TipoContratoUC'!$S$3:$S$3832)</f>
        <v>41.284118335475043</v>
      </c>
      <c r="J717" s="24" t="e">
        <f>AVERAGEIF('1. TipoContratoUC'!$C$3:$C$3832,'2. UnidadCompradora'!F717,'1. TipoContratoUC'!#REF!)</f>
        <v>#REF!</v>
      </c>
      <c r="K717" s="24">
        <f t="shared" si="137"/>
        <v>42.859053105057995</v>
      </c>
      <c r="L717" s="25">
        <f>SUMIF('1. TipoContratoUC'!$C$3:$C$3832,'2. UnidadCompradora'!F717,'1. TipoContratoUC'!$O$3:$O$3832)</f>
        <v>85382636.519999892</v>
      </c>
      <c r="M717" s="28">
        <f t="shared" si="132"/>
        <v>1</v>
      </c>
      <c r="N717" s="29">
        <f t="shared" si="138"/>
        <v>3.7720355432627644E-5</v>
      </c>
      <c r="O717" s="24">
        <f t="shared" si="139"/>
        <v>4.2017189085151549E-2</v>
      </c>
      <c r="P717" s="20">
        <f t="shared" si="140"/>
        <v>21.450535147071573</v>
      </c>
      <c r="Q717" s="3">
        <f t="shared" si="141"/>
        <v>657</v>
      </c>
      <c r="R717" s="3">
        <f t="shared" si="142"/>
        <v>0</v>
      </c>
      <c r="S717" s="3" t="str">
        <f t="shared" si="143"/>
        <v/>
      </c>
      <c r="T717" s="18"/>
    </row>
    <row r="718" spans="1:20" x14ac:dyDescent="0.25">
      <c r="A718">
        <f t="shared" si="133"/>
        <v>717</v>
      </c>
      <c r="B718" s="23" t="s">
        <v>445</v>
      </c>
      <c r="C718" s="23">
        <f t="shared" si="134"/>
        <v>97</v>
      </c>
      <c r="D718" s="23">
        <f t="shared" si="135"/>
        <v>1</v>
      </c>
      <c r="E718" s="34" t="str">
        <f t="shared" si="136"/>
        <v>97_1</v>
      </c>
      <c r="F718" s="23" t="s">
        <v>446</v>
      </c>
      <c r="G718" s="24">
        <f>AVERAGEIF('1. TipoContratoUC'!$C$3:$C$3832,'2. UnidadCompradora'!F718,'1. TipoContratoUC'!$S$3:$S$3832)</f>
        <v>37.925687756907145</v>
      </c>
      <c r="H718" s="24">
        <f>SUMPRODUCT(('1. TipoContratoUC'!$C$3:$C$3832='2. UnidadCompradora'!F718)*'1. TipoContratoUC'!$N$3:$N$3832*'1. TipoContratoUC'!$S$3:$S$3832)</f>
        <v>39.842232860990734</v>
      </c>
      <c r="I718" s="24">
        <f>SUMPRODUCT(('1. TipoContratoUC'!$C$3:$C$3832='2. UnidadCompradora'!F718)*'1. TipoContratoUC'!$P$3:$P$3832*'1. TipoContratoUC'!$S$3:$S$3832)</f>
        <v>39.30693706522603</v>
      </c>
      <c r="J718" s="24" t="e">
        <f>AVERAGEIF('1. TipoContratoUC'!$C$3:$C$3832,'2. UnidadCompradora'!F718,'1. TipoContratoUC'!#REF!)</f>
        <v>#REF!</v>
      </c>
      <c r="K718" s="24">
        <f t="shared" si="137"/>
        <v>40.125184797761207</v>
      </c>
      <c r="L718" s="25">
        <f>SUMIF('1. TipoContratoUC'!$C$3:$C$3832,'2. UnidadCompradora'!F718,'1. TipoContratoUC'!$O$3:$O$3832)</f>
        <v>11127804624.71092</v>
      </c>
      <c r="M718" s="28">
        <f t="shared" si="132"/>
        <v>1</v>
      </c>
      <c r="N718" s="29">
        <f t="shared" si="138"/>
        <v>4.9160433870019142E-3</v>
      </c>
      <c r="O718" s="24">
        <f t="shared" si="139"/>
        <v>5.4868187948075668</v>
      </c>
      <c r="P718" s="20">
        <f t="shared" si="140"/>
        <v>22.806001796284388</v>
      </c>
      <c r="Q718" s="3">
        <f t="shared" si="141"/>
        <v>558</v>
      </c>
      <c r="R718" s="3">
        <f t="shared" si="142"/>
        <v>0</v>
      </c>
      <c r="S718" s="3" t="str">
        <f t="shared" si="143"/>
        <v/>
      </c>
      <c r="T718" s="18"/>
    </row>
    <row r="719" spans="1:20" x14ac:dyDescent="0.25">
      <c r="A719">
        <f t="shared" si="133"/>
        <v>718</v>
      </c>
      <c r="B719" s="23" t="s">
        <v>288</v>
      </c>
      <c r="C719" s="23">
        <f t="shared" si="134"/>
        <v>98</v>
      </c>
      <c r="D719" s="23">
        <f t="shared" si="135"/>
        <v>1</v>
      </c>
      <c r="E719" s="34" t="str">
        <f t="shared" si="136"/>
        <v>98_1</v>
      </c>
      <c r="F719" s="23" t="s">
        <v>289</v>
      </c>
      <c r="G719" s="24">
        <f>AVERAGEIF('1. TipoContratoUC'!$C$3:$C$3832,'2. UnidadCompradora'!F719,'1. TipoContratoUC'!$S$3:$S$3832)</f>
        <v>48.555411528732783</v>
      </c>
      <c r="H719" s="24">
        <f>SUMPRODUCT(('1. TipoContratoUC'!$C$3:$C$3832='2. UnidadCompradora'!F719)*'1. TipoContratoUC'!$N$3:$N$3832*'1. TipoContratoUC'!$S$3:$S$3832)</f>
        <v>39.355453233402805</v>
      </c>
      <c r="I719" s="24">
        <f>SUMPRODUCT(('1. TipoContratoUC'!$C$3:$C$3832='2. UnidadCompradora'!F719)*'1. TipoContratoUC'!$P$3:$P$3832*'1. TipoContratoUC'!$S$3:$S$3832)</f>
        <v>40.553885888593143</v>
      </c>
      <c r="J719" s="24" t="e">
        <f>AVERAGEIF('1. TipoContratoUC'!$C$3:$C$3832,'2. UnidadCompradora'!F719,'1. TipoContratoUC'!#REF!)</f>
        <v>#REF!</v>
      </c>
      <c r="K719" s="24">
        <f t="shared" si="137"/>
        <v>41.849353400974323</v>
      </c>
      <c r="L719" s="25">
        <f>SUMIF('1. TipoContratoUC'!$C$3:$C$3832,'2. UnidadCompradora'!F719,'1. TipoContratoUC'!$O$3:$O$3832)</f>
        <v>782256765.57638168</v>
      </c>
      <c r="M719" s="28">
        <f t="shared" si="132"/>
        <v>1</v>
      </c>
      <c r="N719" s="29">
        <f t="shared" si="138"/>
        <v>3.4558552464243858E-4</v>
      </c>
      <c r="O719" s="24">
        <f t="shared" si="139"/>
        <v>0.38563214791668088</v>
      </c>
      <c r="P719" s="20">
        <f t="shared" si="140"/>
        <v>21.117492774445502</v>
      </c>
      <c r="Q719" s="3">
        <f t="shared" si="141"/>
        <v>693</v>
      </c>
      <c r="R719" s="3">
        <f t="shared" si="142"/>
        <v>0</v>
      </c>
      <c r="S719" s="3" t="str">
        <f t="shared" si="143"/>
        <v/>
      </c>
      <c r="T719" s="18"/>
    </row>
    <row r="720" spans="1:20" x14ac:dyDescent="0.25">
      <c r="A720">
        <f t="shared" si="133"/>
        <v>719</v>
      </c>
      <c r="B720" s="23" t="s">
        <v>36</v>
      </c>
      <c r="C720" s="23">
        <f t="shared" si="134"/>
        <v>99</v>
      </c>
      <c r="D720" s="23">
        <f t="shared" si="135"/>
        <v>1</v>
      </c>
      <c r="E720" s="34" t="str">
        <f t="shared" si="136"/>
        <v>99_1</v>
      </c>
      <c r="F720" s="23" t="s">
        <v>37</v>
      </c>
      <c r="G720" s="24">
        <f>AVERAGEIF('1. TipoContratoUC'!$C$3:$C$3832,'2. UnidadCompradora'!F720,'1. TipoContratoUC'!$S$3:$S$3832)</f>
        <v>37.571188608606235</v>
      </c>
      <c r="H720" s="24">
        <f>SUMPRODUCT(('1. TipoContratoUC'!$C$3:$C$3832='2. UnidadCompradora'!F720)*'1. TipoContratoUC'!$N$3:$N$3832*'1. TipoContratoUC'!$S$3:$S$3832)</f>
        <v>36.728635850206338</v>
      </c>
      <c r="I720" s="24">
        <f>SUMPRODUCT(('1. TipoContratoUC'!$C$3:$C$3832='2. UnidadCompradora'!F720)*'1. TipoContratoUC'!$P$3:$P$3832*'1. TipoContratoUC'!$S$3:$S$3832)</f>
        <v>38.45063368838526</v>
      </c>
      <c r="J720" s="24" t="e">
        <f>AVERAGEIF('1. TipoContratoUC'!$C$3:$C$3832,'2. UnidadCompradora'!F720,'1. TipoContratoUC'!#REF!)</f>
        <v>#REF!</v>
      </c>
      <c r="K720" s="24">
        <f t="shared" si="137"/>
        <v>38.941165558553386</v>
      </c>
      <c r="L720" s="25">
        <f>SUMIF('1. TipoContratoUC'!$C$3:$C$3832,'2. UnidadCompradora'!F720,'1. TipoContratoUC'!$O$3:$O$3832)</f>
        <v>484102704.12999892</v>
      </c>
      <c r="M720" s="28">
        <f t="shared" si="132"/>
        <v>1</v>
      </c>
      <c r="N720" s="29">
        <f t="shared" si="138"/>
        <v>2.1386697354329673E-4</v>
      </c>
      <c r="O720" s="24">
        <f t="shared" si="139"/>
        <v>0.23861823065722243</v>
      </c>
      <c r="P720" s="20">
        <f t="shared" si="140"/>
        <v>19.589891894605305</v>
      </c>
      <c r="Q720" s="3">
        <f t="shared" si="141"/>
        <v>828</v>
      </c>
      <c r="R720" s="3">
        <f t="shared" si="142"/>
        <v>0</v>
      </c>
      <c r="S720" s="3" t="str">
        <f t="shared" si="143"/>
        <v/>
      </c>
      <c r="T720" s="18"/>
    </row>
    <row r="721" spans="1:20" x14ac:dyDescent="0.25">
      <c r="A721">
        <f t="shared" si="133"/>
        <v>720</v>
      </c>
      <c r="B721" s="23" t="s">
        <v>107</v>
      </c>
      <c r="C721" s="23">
        <f t="shared" si="134"/>
        <v>100</v>
      </c>
      <c r="D721" s="23">
        <f t="shared" si="135"/>
        <v>1</v>
      </c>
      <c r="E721" s="34" t="str">
        <f t="shared" si="136"/>
        <v>100_1</v>
      </c>
      <c r="F721" s="23" t="s">
        <v>1297</v>
      </c>
      <c r="G721" s="24">
        <f>AVERAGEIF('1. TipoContratoUC'!$C$3:$C$3832,'2. UnidadCompradora'!F721,'1. TipoContratoUC'!$S$3:$S$3832)</f>
        <v>49.940560682034118</v>
      </c>
      <c r="H721" s="24">
        <f>SUMPRODUCT(('1. TipoContratoUC'!$C$3:$C$3832='2. UnidadCompradora'!F721)*'1. TipoContratoUC'!$N$3:$N$3832*'1. TipoContratoUC'!$S$3:$S$3832)</f>
        <v>48.727424617014677</v>
      </c>
      <c r="I721" s="24">
        <f>SUMPRODUCT(('1. TipoContratoUC'!$C$3:$C$3832='2. UnidadCompradora'!F721)*'1. TipoContratoUC'!$P$3:$P$3832*'1. TipoContratoUC'!$S$3:$S$3832)</f>
        <v>48.776514513025106</v>
      </c>
      <c r="J721" s="24" t="e">
        <f>AVERAGEIF('1. TipoContratoUC'!$C$3:$C$3832,'2. UnidadCompradora'!F721,'1. TipoContratoUC'!#REF!)</f>
        <v>#REF!</v>
      </c>
      <c r="K721" s="24">
        <f t="shared" si="137"/>
        <v>53.218864197611957</v>
      </c>
      <c r="L721" s="25">
        <f>SUMIF('1. TipoContratoUC'!$C$3:$C$3832,'2. UnidadCompradora'!F721,'1. TipoContratoUC'!$O$3:$O$3832)</f>
        <v>26357756.84</v>
      </c>
      <c r="M721" s="28">
        <f t="shared" si="132"/>
        <v>9.9810291721340941E-3</v>
      </c>
      <c r="N721" s="29">
        <f t="shared" si="138"/>
        <v>1.1644334222200868E-5</v>
      </c>
      <c r="O721" s="24">
        <f t="shared" si="139"/>
        <v>1.2913179113161043E-2</v>
      </c>
      <c r="P721" s="20">
        <f t="shared" si="140"/>
        <v>26.61588868836256</v>
      </c>
      <c r="Q721" s="3">
        <f t="shared" si="141"/>
        <v>303</v>
      </c>
      <c r="R721" s="3">
        <f t="shared" si="142"/>
        <v>1</v>
      </c>
      <c r="S721" s="3">
        <f t="shared" si="143"/>
        <v>303</v>
      </c>
      <c r="T721" s="18"/>
    </row>
    <row r="722" spans="1:20" x14ac:dyDescent="0.25">
      <c r="A722">
        <f t="shared" si="133"/>
        <v>721</v>
      </c>
      <c r="B722" s="23" t="s">
        <v>107</v>
      </c>
      <c r="C722" s="23">
        <f t="shared" si="134"/>
        <v>100</v>
      </c>
      <c r="D722" s="23">
        <f t="shared" si="135"/>
        <v>2</v>
      </c>
      <c r="E722" s="34" t="str">
        <f t="shared" si="136"/>
        <v>100_2</v>
      </c>
      <c r="F722" s="23" t="s">
        <v>2303</v>
      </c>
      <c r="G722" s="24">
        <f>AVERAGEIF('1. TipoContratoUC'!$C$3:$C$3832,'2. UnidadCompradora'!F722,'1. TipoContratoUC'!$S$3:$S$3832)</f>
        <v>30.015090987567532</v>
      </c>
      <c r="H722" s="24">
        <f>SUMPRODUCT(('1. TipoContratoUC'!$C$3:$C$3832='2. UnidadCompradora'!F722)*'1. TipoContratoUC'!$N$3:$N$3832*'1. TipoContratoUC'!$S$3:$S$3832)</f>
        <v>30.602674549587505</v>
      </c>
      <c r="I722" s="24">
        <f>SUMPRODUCT(('1. TipoContratoUC'!$C$3:$C$3832='2. UnidadCompradora'!F722)*'1. TipoContratoUC'!$P$3:$P$3832*'1. TipoContratoUC'!$S$3:$S$3832)</f>
        <v>26.021702241513175</v>
      </c>
      <c r="J722" s="24" t="e">
        <f>AVERAGEIF('1. TipoContratoUC'!$C$3:$C$3832,'2. UnidadCompradora'!F722,'1. TipoContratoUC'!#REF!)</f>
        <v>#REF!</v>
      </c>
      <c r="K722" s="24">
        <f t="shared" si="137"/>
        <v>21.755557800955881</v>
      </c>
      <c r="L722" s="25">
        <f>SUMIF('1. TipoContratoUC'!$C$3:$C$3832,'2. UnidadCompradora'!F722,'1. TipoContratoUC'!$O$3:$O$3832)</f>
        <v>29668576.170000002</v>
      </c>
      <c r="M722" s="28">
        <f t="shared" si="132"/>
        <v>1.1234754385436254E-2</v>
      </c>
      <c r="N722" s="29">
        <f t="shared" si="138"/>
        <v>1.310698853917738E-5</v>
      </c>
      <c r="O722" s="24">
        <f t="shared" si="139"/>
        <v>1.4545679159212456E-2</v>
      </c>
      <c r="P722" s="20">
        <f t="shared" si="140"/>
        <v>10.885051740057547</v>
      </c>
      <c r="Q722" s="3">
        <f t="shared" si="141"/>
        <v>1398</v>
      </c>
      <c r="R722" s="3">
        <f t="shared" si="142"/>
        <v>0</v>
      </c>
      <c r="S722" s="3" t="str">
        <f t="shared" si="143"/>
        <v/>
      </c>
      <c r="T722" s="18"/>
    </row>
    <row r="723" spans="1:20" x14ac:dyDescent="0.25">
      <c r="A723">
        <f t="shared" si="133"/>
        <v>722</v>
      </c>
      <c r="B723" s="23" t="s">
        <v>107</v>
      </c>
      <c r="C723" s="23">
        <f t="shared" si="134"/>
        <v>100</v>
      </c>
      <c r="D723" s="23">
        <f t="shared" si="135"/>
        <v>3</v>
      </c>
      <c r="E723" s="34" t="str">
        <f t="shared" si="136"/>
        <v>100_3</v>
      </c>
      <c r="F723" s="23" t="s">
        <v>681</v>
      </c>
      <c r="G723" s="24">
        <f>AVERAGEIF('1. TipoContratoUC'!$C$3:$C$3832,'2. UnidadCompradora'!F723,'1. TipoContratoUC'!$S$3:$S$3832)</f>
        <v>46.875195372213163</v>
      </c>
      <c r="H723" s="24">
        <f>SUMPRODUCT(('1. TipoContratoUC'!$C$3:$C$3832='2. UnidadCompradora'!F723)*'1. TipoContratoUC'!$N$3:$N$3832*'1. TipoContratoUC'!$S$3:$S$3832)</f>
        <v>45.489471939605842</v>
      </c>
      <c r="I723" s="24">
        <f>SUMPRODUCT(('1. TipoContratoUC'!$C$3:$C$3832='2. UnidadCompradora'!F723)*'1. TipoContratoUC'!$P$3:$P$3832*'1. TipoContratoUC'!$S$3:$S$3832)</f>
        <v>42.09690210649655</v>
      </c>
      <c r="J723" s="24" t="e">
        <f>AVERAGEIF('1. TipoContratoUC'!$C$3:$C$3832,'2. UnidadCompradora'!F723,'1. TipoContratoUC'!#REF!)</f>
        <v>#REF!</v>
      </c>
      <c r="K723" s="24">
        <f t="shared" si="137"/>
        <v>43.982897350255101</v>
      </c>
      <c r="L723" s="25">
        <f>SUMIF('1. TipoContratoUC'!$C$3:$C$3832,'2. UnidadCompradora'!F723,'1. TipoContratoUC'!$O$3:$O$3832)</f>
        <v>60287511.655999988</v>
      </c>
      <c r="M723" s="28">
        <f t="shared" si="132"/>
        <v>2.2829386286800198E-2</v>
      </c>
      <c r="N723" s="29">
        <f t="shared" si="138"/>
        <v>2.6633826975819936E-5</v>
      </c>
      <c r="O723" s="24">
        <f t="shared" si="139"/>
        <v>2.9643275436367279E-2</v>
      </c>
      <c r="P723" s="20">
        <f t="shared" si="140"/>
        <v>22.006270312845736</v>
      </c>
      <c r="Q723" s="3">
        <f t="shared" si="141"/>
        <v>616</v>
      </c>
      <c r="R723" s="3">
        <f t="shared" si="142"/>
        <v>0</v>
      </c>
      <c r="S723" s="3" t="str">
        <f t="shared" si="143"/>
        <v/>
      </c>
      <c r="T723" s="18"/>
    </row>
    <row r="724" spans="1:20" x14ac:dyDescent="0.25">
      <c r="A724">
        <f t="shared" si="133"/>
        <v>723</v>
      </c>
      <c r="B724" s="23" t="s">
        <v>107</v>
      </c>
      <c r="C724" s="23">
        <f t="shared" si="134"/>
        <v>100</v>
      </c>
      <c r="D724" s="23">
        <f t="shared" si="135"/>
        <v>4</v>
      </c>
      <c r="E724" s="34" t="str">
        <f t="shared" si="136"/>
        <v>100_4</v>
      </c>
      <c r="F724" s="23" t="s">
        <v>2129</v>
      </c>
      <c r="G724" s="24">
        <f>AVERAGEIF('1. TipoContratoUC'!$C$3:$C$3832,'2. UnidadCompradora'!F724,'1. TipoContratoUC'!$S$3:$S$3832)</f>
        <v>21.141871885452233</v>
      </c>
      <c r="H724" s="24">
        <f>SUMPRODUCT(('1. TipoContratoUC'!$C$3:$C$3832='2. UnidadCompradora'!F724)*'1. TipoContratoUC'!$N$3:$N$3832*'1. TipoContratoUC'!$S$3:$S$3832)</f>
        <v>21.141871885452233</v>
      </c>
      <c r="I724" s="24">
        <f>SUMPRODUCT(('1. TipoContratoUC'!$C$3:$C$3832='2. UnidadCompradora'!F724)*'1. TipoContratoUC'!$P$3:$P$3832*'1. TipoContratoUC'!$S$3:$S$3832)</f>
        <v>21.141871885452233</v>
      </c>
      <c r="J724" s="24" t="e">
        <f>AVERAGEIF('1. TipoContratoUC'!$C$3:$C$3832,'2. UnidadCompradora'!F724,'1. TipoContratoUC'!#REF!)</f>
        <v>#REF!</v>
      </c>
      <c r="K724" s="24">
        <f t="shared" si="137"/>
        <v>15.008167586329984</v>
      </c>
      <c r="L724" s="25">
        <f>SUMIF('1. TipoContratoUC'!$C$3:$C$3832,'2. UnidadCompradora'!F724,'1. TipoContratoUC'!$O$3:$O$3832)</f>
        <v>12935218.929999899</v>
      </c>
      <c r="M724" s="28">
        <f t="shared" si="132"/>
        <v>4.8982467769161705E-3</v>
      </c>
      <c r="N724" s="29">
        <f t="shared" si="138"/>
        <v>5.7145231808830334E-6</v>
      </c>
      <c r="O724" s="24">
        <f t="shared" si="139"/>
        <v>6.29478904951417E-3</v>
      </c>
      <c r="P724" s="20">
        <f t="shared" si="140"/>
        <v>7.5072311876897491</v>
      </c>
      <c r="Q724" s="3">
        <f t="shared" si="141"/>
        <v>1489</v>
      </c>
      <c r="R724" s="3">
        <f t="shared" si="142"/>
        <v>0</v>
      </c>
      <c r="S724" s="3" t="str">
        <f t="shared" si="143"/>
        <v/>
      </c>
      <c r="T724" s="18"/>
    </row>
    <row r="725" spans="1:20" x14ac:dyDescent="0.25">
      <c r="A725">
        <f t="shared" si="133"/>
        <v>724</v>
      </c>
      <c r="B725" s="23" t="s">
        <v>107</v>
      </c>
      <c r="C725" s="23">
        <f t="shared" si="134"/>
        <v>100</v>
      </c>
      <c r="D725" s="23">
        <f t="shared" si="135"/>
        <v>5</v>
      </c>
      <c r="E725" s="34" t="str">
        <f t="shared" si="136"/>
        <v>100_5</v>
      </c>
      <c r="F725" s="23" t="s">
        <v>1155</v>
      </c>
      <c r="G725" s="24">
        <f>AVERAGEIF('1. TipoContratoUC'!$C$3:$C$3832,'2. UnidadCompradora'!F725,'1. TipoContratoUC'!$S$3:$S$3832)</f>
        <v>39.656120200876039</v>
      </c>
      <c r="H725" s="24">
        <f>SUMPRODUCT(('1. TipoContratoUC'!$C$3:$C$3832='2. UnidadCompradora'!F725)*'1. TipoContratoUC'!$N$3:$N$3832*'1. TipoContratoUC'!$S$3:$S$3832)</f>
        <v>39.656120200876039</v>
      </c>
      <c r="I725" s="24">
        <f>SUMPRODUCT(('1. TipoContratoUC'!$C$3:$C$3832='2. UnidadCompradora'!F725)*'1. TipoContratoUC'!$P$3:$P$3832*'1. TipoContratoUC'!$S$3:$S$3832)</f>
        <v>39.656120200876039</v>
      </c>
      <c r="J725" s="24" t="e">
        <f>AVERAGEIF('1. TipoContratoUC'!$C$3:$C$3832,'2. UnidadCompradora'!F725,'1. TipoContratoUC'!#REF!)</f>
        <v>#REF!</v>
      </c>
      <c r="K725" s="24">
        <f t="shared" si="137"/>
        <v>40.60800381003915</v>
      </c>
      <c r="L725" s="25">
        <f>SUMIF('1. TipoContratoUC'!$C$3:$C$3832,'2. UnidadCompradora'!F725,'1. TipoContratoUC'!$O$3:$O$3832)</f>
        <v>23565490.280000001</v>
      </c>
      <c r="M725" s="28">
        <f t="shared" si="132"/>
        <v>8.9236670391987134E-3</v>
      </c>
      <c r="N725" s="29">
        <f t="shared" si="138"/>
        <v>1.0410766234625676E-5</v>
      </c>
      <c r="O725" s="24">
        <f t="shared" si="139"/>
        <v>1.1536367262848504E-2</v>
      </c>
      <c r="P725" s="20">
        <f t="shared" si="140"/>
        <v>20.309770088651</v>
      </c>
      <c r="Q725" s="3">
        <f t="shared" si="141"/>
        <v>761</v>
      </c>
      <c r="R725" s="3">
        <f t="shared" si="142"/>
        <v>0</v>
      </c>
      <c r="S725" s="3" t="str">
        <f t="shared" si="143"/>
        <v/>
      </c>
      <c r="T725" s="18"/>
    </row>
    <row r="726" spans="1:20" x14ac:dyDescent="0.25">
      <c r="A726">
        <f t="shared" si="133"/>
        <v>725</v>
      </c>
      <c r="B726" s="23" t="s">
        <v>107</v>
      </c>
      <c r="C726" s="23">
        <f t="shared" si="134"/>
        <v>100</v>
      </c>
      <c r="D726" s="23">
        <f t="shared" si="135"/>
        <v>6</v>
      </c>
      <c r="E726" s="34" t="str">
        <f t="shared" si="136"/>
        <v>100_6</v>
      </c>
      <c r="F726" s="23" t="s">
        <v>2181</v>
      </c>
      <c r="G726" s="24">
        <f>AVERAGEIF('1. TipoContratoUC'!$C$3:$C$3832,'2. UnidadCompradora'!F726,'1. TipoContratoUC'!$S$3:$S$3832)</f>
        <v>50.580541429973351</v>
      </c>
      <c r="H726" s="24">
        <f>SUMPRODUCT(('1. TipoContratoUC'!$C$3:$C$3832='2. UnidadCompradora'!F726)*'1. TipoContratoUC'!$N$3:$N$3832*'1. TipoContratoUC'!$S$3:$S$3832)</f>
        <v>49.440752860195218</v>
      </c>
      <c r="I726" s="24">
        <f>SUMPRODUCT(('1. TipoContratoUC'!$C$3:$C$3832='2. UnidadCompradora'!F726)*'1. TipoContratoUC'!$P$3:$P$3832*'1. TipoContratoUC'!$S$3:$S$3832)</f>
        <v>50.497429451832467</v>
      </c>
      <c r="J726" s="24" t="e">
        <f>AVERAGEIF('1. TipoContratoUC'!$C$3:$C$3832,'2. UnidadCompradora'!F726,'1. TipoContratoUC'!#REF!)</f>
        <v>#REF!</v>
      </c>
      <c r="K726" s="24">
        <f t="shared" si="137"/>
        <v>55.598390486653983</v>
      </c>
      <c r="L726" s="25">
        <f>SUMIF('1. TipoContratoUC'!$C$3:$C$3832,'2. UnidadCompradora'!F726,'1. TipoContratoUC'!$O$3:$O$3832)</f>
        <v>3159845.63</v>
      </c>
      <c r="M726" s="28">
        <f t="shared" si="132"/>
        <v>1.1965552153743305E-3</v>
      </c>
      <c r="N726" s="29">
        <f t="shared" si="138"/>
        <v>1.3959571305568225E-6</v>
      </c>
      <c r="O726" s="24">
        <f t="shared" si="139"/>
        <v>1.4747442896511827E-3</v>
      </c>
      <c r="P726" s="20">
        <f t="shared" si="140"/>
        <v>27.799932615471818</v>
      </c>
      <c r="Q726" s="3">
        <f t="shared" si="141"/>
        <v>237</v>
      </c>
      <c r="R726" s="3">
        <f t="shared" si="142"/>
        <v>1</v>
      </c>
      <c r="S726" s="3">
        <f t="shared" si="143"/>
        <v>237</v>
      </c>
      <c r="T726" s="18"/>
    </row>
    <row r="727" spans="1:20" x14ac:dyDescent="0.25">
      <c r="A727">
        <f t="shared" si="133"/>
        <v>726</v>
      </c>
      <c r="B727" s="23" t="s">
        <v>107</v>
      </c>
      <c r="C727" s="23">
        <f t="shared" si="134"/>
        <v>100</v>
      </c>
      <c r="D727" s="23">
        <f t="shared" si="135"/>
        <v>7</v>
      </c>
      <c r="E727" s="34" t="str">
        <f t="shared" si="136"/>
        <v>100_7</v>
      </c>
      <c r="F727" s="23" t="s">
        <v>108</v>
      </c>
      <c r="G727" s="24">
        <f>AVERAGEIF('1. TipoContratoUC'!$C$3:$C$3832,'2. UnidadCompradora'!F727,'1. TipoContratoUC'!$S$3:$S$3832)</f>
        <v>39.627467451262497</v>
      </c>
      <c r="H727" s="24">
        <f>SUMPRODUCT(('1. TipoContratoUC'!$C$3:$C$3832='2. UnidadCompradora'!F727)*'1. TipoContratoUC'!$N$3:$N$3832*'1. TipoContratoUC'!$S$3:$S$3832)</f>
        <v>39.627467451262497</v>
      </c>
      <c r="I727" s="24">
        <f>SUMPRODUCT(('1. TipoContratoUC'!$C$3:$C$3832='2. UnidadCompradora'!F727)*'1. TipoContratoUC'!$P$3:$P$3832*'1. TipoContratoUC'!$S$3:$S$3832)</f>
        <v>39.627467451262497</v>
      </c>
      <c r="J727" s="24" t="e">
        <f>AVERAGEIF('1. TipoContratoUC'!$C$3:$C$3832,'2. UnidadCompradora'!F727,'1. TipoContratoUC'!#REF!)</f>
        <v>#REF!</v>
      </c>
      <c r="K727" s="24">
        <f t="shared" si="137"/>
        <v>40.568385366720847</v>
      </c>
      <c r="L727" s="25">
        <f>SUMIF('1. TipoContratoUC'!$C$3:$C$3832,'2. UnidadCompradora'!F727,'1. TipoContratoUC'!$O$3:$O$3832)</f>
        <v>18017429.059999999</v>
      </c>
      <c r="M727" s="28">
        <f t="shared" si="132"/>
        <v>6.8227537778103482E-3</v>
      </c>
      <c r="N727" s="29">
        <f t="shared" si="138"/>
        <v>7.9597428215531875E-6</v>
      </c>
      <c r="O727" s="24">
        <f t="shared" si="139"/>
        <v>8.8007271404543716E-3</v>
      </c>
      <c r="P727" s="20">
        <f t="shared" si="140"/>
        <v>20.28859304693065</v>
      </c>
      <c r="Q727" s="3">
        <f t="shared" si="141"/>
        <v>762</v>
      </c>
      <c r="R727" s="3">
        <f t="shared" si="142"/>
        <v>0</v>
      </c>
      <c r="S727" s="3" t="str">
        <f t="shared" si="143"/>
        <v/>
      </c>
      <c r="T727" s="18"/>
    </row>
    <row r="728" spans="1:20" x14ac:dyDescent="0.25">
      <c r="A728">
        <f t="shared" si="133"/>
        <v>727</v>
      </c>
      <c r="B728" s="23" t="s">
        <v>107</v>
      </c>
      <c r="C728" s="23">
        <f t="shared" si="134"/>
        <v>100</v>
      </c>
      <c r="D728" s="23">
        <f t="shared" si="135"/>
        <v>8</v>
      </c>
      <c r="E728" s="34" t="str">
        <f t="shared" si="136"/>
        <v>100_8</v>
      </c>
      <c r="F728" s="23" t="s">
        <v>2249</v>
      </c>
      <c r="G728" s="24">
        <f>AVERAGEIF('1. TipoContratoUC'!$C$3:$C$3832,'2. UnidadCompradora'!F728,'1. TipoContratoUC'!$S$3:$S$3832)</f>
        <v>53.736947219338553</v>
      </c>
      <c r="H728" s="24">
        <f>SUMPRODUCT(('1. TipoContratoUC'!$C$3:$C$3832='2. UnidadCompradora'!F728)*'1. TipoContratoUC'!$N$3:$N$3832*'1. TipoContratoUC'!$S$3:$S$3832)</f>
        <v>54.493024594471024</v>
      </c>
      <c r="I728" s="24">
        <f>SUMPRODUCT(('1. TipoContratoUC'!$C$3:$C$3832='2. UnidadCompradora'!F728)*'1. TipoContratoUC'!$P$3:$P$3832*'1. TipoContratoUC'!$S$3:$S$3832)</f>
        <v>53.768966481544027</v>
      </c>
      <c r="J728" s="24" t="e">
        <f>AVERAGEIF('1. TipoContratoUC'!$C$3:$C$3832,'2. UnidadCompradora'!F728,'1. TipoContratoUC'!#REF!)</f>
        <v>#REF!</v>
      </c>
      <c r="K728" s="24">
        <f t="shared" si="137"/>
        <v>60.121977441607214</v>
      </c>
      <c r="L728" s="25">
        <f>SUMIF('1. TipoContratoUC'!$C$3:$C$3832,'2. UnidadCompradora'!F728,'1. TipoContratoUC'!$O$3:$O$3832)</f>
        <v>7409715.4000000004</v>
      </c>
      <c r="M728" s="28">
        <f t="shared" si="132"/>
        <v>2.8058755535818672E-3</v>
      </c>
      <c r="N728" s="29">
        <f t="shared" si="138"/>
        <v>3.2734653078690746E-6</v>
      </c>
      <c r="O728" s="24">
        <f t="shared" si="139"/>
        <v>3.5702716814274976E-3</v>
      </c>
      <c r="P728" s="20">
        <f t="shared" si="140"/>
        <v>30.06277385664432</v>
      </c>
      <c r="Q728" s="3">
        <f t="shared" si="141"/>
        <v>149</v>
      </c>
      <c r="R728" s="3">
        <f t="shared" si="142"/>
        <v>1</v>
      </c>
      <c r="S728" s="3">
        <f t="shared" si="143"/>
        <v>149</v>
      </c>
      <c r="T728" s="18"/>
    </row>
    <row r="729" spans="1:20" x14ac:dyDescent="0.25">
      <c r="A729">
        <f t="shared" si="133"/>
        <v>728</v>
      </c>
      <c r="B729" s="23" t="s">
        <v>107</v>
      </c>
      <c r="C729" s="23">
        <f t="shared" si="134"/>
        <v>100</v>
      </c>
      <c r="D729" s="23">
        <f t="shared" si="135"/>
        <v>9</v>
      </c>
      <c r="E729" s="34" t="str">
        <f t="shared" si="136"/>
        <v>100_9</v>
      </c>
      <c r="F729" s="23" t="s">
        <v>937</v>
      </c>
      <c r="G729" s="24">
        <f>AVERAGEIF('1. TipoContratoUC'!$C$3:$C$3832,'2. UnidadCompradora'!F729,'1. TipoContratoUC'!$S$3:$S$3832)</f>
        <v>51.17423175463793</v>
      </c>
      <c r="H729" s="24">
        <f>SUMPRODUCT(('1. TipoContratoUC'!$C$3:$C$3832='2. UnidadCompradora'!F729)*'1. TipoContratoUC'!$N$3:$N$3832*'1. TipoContratoUC'!$S$3:$S$3832)</f>
        <v>51.17423175463793</v>
      </c>
      <c r="I729" s="24">
        <f>SUMPRODUCT(('1. TipoContratoUC'!$C$3:$C$3832='2. UnidadCompradora'!F729)*'1. TipoContratoUC'!$P$3:$P$3832*'1. TipoContratoUC'!$S$3:$S$3832)</f>
        <v>51.17423175463793</v>
      </c>
      <c r="J729" s="24" t="e">
        <f>AVERAGEIF('1. TipoContratoUC'!$C$3:$C$3832,'2. UnidadCompradora'!F729,'1. TipoContratoUC'!#REF!)</f>
        <v>#REF!</v>
      </c>
      <c r="K729" s="24">
        <f t="shared" si="137"/>
        <v>56.534211796407895</v>
      </c>
      <c r="L729" s="25">
        <f>SUMIF('1. TipoContratoUC'!$C$3:$C$3832,'2. UnidadCompradora'!F729,'1. TipoContratoUC'!$O$3:$O$3832)</f>
        <v>2967207.65</v>
      </c>
      <c r="M729" s="28">
        <f t="shared" si="132"/>
        <v>1.1236079873642787E-3</v>
      </c>
      <c r="N729" s="29">
        <f t="shared" si="138"/>
        <v>1.3108534915549823E-6</v>
      </c>
      <c r="O729" s="24">
        <f t="shared" si="139"/>
        <v>1.3797582816948827E-3</v>
      </c>
      <c r="P729" s="20">
        <f t="shared" si="140"/>
        <v>28.267795777344794</v>
      </c>
      <c r="Q729" s="3">
        <f t="shared" si="141"/>
        <v>208</v>
      </c>
      <c r="R729" s="3">
        <f t="shared" si="142"/>
        <v>1</v>
      </c>
      <c r="S729" s="3">
        <f t="shared" si="143"/>
        <v>208</v>
      </c>
      <c r="T729" s="18"/>
    </row>
    <row r="730" spans="1:20" x14ac:dyDescent="0.25">
      <c r="A730">
        <f t="shared" si="133"/>
        <v>729</v>
      </c>
      <c r="B730" s="23" t="s">
        <v>107</v>
      </c>
      <c r="C730" s="23">
        <f t="shared" si="134"/>
        <v>100</v>
      </c>
      <c r="D730" s="23">
        <f t="shared" si="135"/>
        <v>10</v>
      </c>
      <c r="E730" s="34" t="str">
        <f t="shared" si="136"/>
        <v>100_10</v>
      </c>
      <c r="F730" s="23" t="s">
        <v>1238</v>
      </c>
      <c r="G730" s="24">
        <f>AVERAGEIF('1. TipoContratoUC'!$C$3:$C$3832,'2. UnidadCompradora'!F730,'1. TipoContratoUC'!$S$3:$S$3832)</f>
        <v>41.596570446616845</v>
      </c>
      <c r="H730" s="24">
        <f>SUMPRODUCT(('1. TipoContratoUC'!$C$3:$C$3832='2. UnidadCompradora'!F730)*'1. TipoContratoUC'!$N$3:$N$3832*'1. TipoContratoUC'!$S$3:$S$3832)</f>
        <v>38.364960664434207</v>
      </c>
      <c r="I730" s="24">
        <f>SUMPRODUCT(('1. TipoContratoUC'!$C$3:$C$3832='2. UnidadCompradora'!F730)*'1. TipoContratoUC'!$P$3:$P$3832*'1. TipoContratoUC'!$S$3:$S$3832)</f>
        <v>40.834869116317122</v>
      </c>
      <c r="J730" s="24" t="e">
        <f>AVERAGEIF('1. TipoContratoUC'!$C$3:$C$3832,'2. UnidadCompradora'!F730,'1. TipoContratoUC'!#REF!)</f>
        <v>#REF!</v>
      </c>
      <c r="K730" s="24">
        <f t="shared" si="137"/>
        <v>42.237871718801493</v>
      </c>
      <c r="L730" s="25">
        <f>SUMIF('1. TipoContratoUC'!$C$3:$C$3832,'2. UnidadCompradora'!F730,'1. TipoContratoUC'!$O$3:$O$3832)</f>
        <v>61804246.920000002</v>
      </c>
      <c r="M730" s="28">
        <f t="shared" si="132"/>
        <v>2.3403736335185749E-2</v>
      </c>
      <c r="N730" s="29">
        <f t="shared" si="138"/>
        <v>2.730389053425643E-5</v>
      </c>
      <c r="O730" s="24">
        <f t="shared" si="139"/>
        <v>3.0391147833357248E-2</v>
      </c>
      <c r="P730" s="20">
        <f t="shared" si="140"/>
        <v>21.134131433317425</v>
      </c>
      <c r="Q730" s="3">
        <f t="shared" si="141"/>
        <v>691</v>
      </c>
      <c r="R730" s="3">
        <f t="shared" si="142"/>
        <v>0</v>
      </c>
      <c r="S730" s="3" t="str">
        <f t="shared" si="143"/>
        <v/>
      </c>
      <c r="T730" s="18"/>
    </row>
    <row r="731" spans="1:20" x14ac:dyDescent="0.25">
      <c r="A731">
        <f t="shared" si="133"/>
        <v>730</v>
      </c>
      <c r="B731" s="23" t="s">
        <v>107</v>
      </c>
      <c r="C731" s="23">
        <f t="shared" si="134"/>
        <v>100</v>
      </c>
      <c r="D731" s="23">
        <f t="shared" si="135"/>
        <v>11</v>
      </c>
      <c r="E731" s="34" t="str">
        <f t="shared" si="136"/>
        <v>100_11</v>
      </c>
      <c r="F731" s="23" t="s">
        <v>1646</v>
      </c>
      <c r="G731" s="24">
        <f>AVERAGEIF('1. TipoContratoUC'!$C$3:$C$3832,'2. UnidadCompradora'!F731,'1. TipoContratoUC'!$S$3:$S$3832)</f>
        <v>35.530639486741158</v>
      </c>
      <c r="H731" s="24">
        <f>SUMPRODUCT(('1. TipoContratoUC'!$C$3:$C$3832='2. UnidadCompradora'!F731)*'1. TipoContratoUC'!$N$3:$N$3832*'1. TipoContratoUC'!$S$3:$S$3832)</f>
        <v>37.982621331115446</v>
      </c>
      <c r="I731" s="24">
        <f>SUMPRODUCT(('1. TipoContratoUC'!$C$3:$C$3832='2. UnidadCompradora'!F731)*'1. TipoContratoUC'!$P$3:$P$3832*'1. TipoContratoUC'!$S$3:$S$3832)</f>
        <v>31.663331222838991</v>
      </c>
      <c r="J731" s="24" t="e">
        <f>AVERAGEIF('1. TipoContratoUC'!$C$3:$C$3832,'2. UnidadCompradora'!F731,'1. TipoContratoUC'!#REF!)</f>
        <v>#REF!</v>
      </c>
      <c r="K731" s="24">
        <f t="shared" si="137"/>
        <v>29.556294590067377</v>
      </c>
      <c r="L731" s="25">
        <f>SUMIF('1. TipoContratoUC'!$C$3:$C$3832,'2. UnidadCompradora'!F731,'1. TipoContratoUC'!$O$3:$O$3832)</f>
        <v>42836665.389999993</v>
      </c>
      <c r="M731" s="28">
        <f t="shared" si="132"/>
        <v>1.6221183368900705E-2</v>
      </c>
      <c r="N731" s="29">
        <f t="shared" si="138"/>
        <v>1.8924389195698507E-5</v>
      </c>
      <c r="O731" s="24">
        <f t="shared" si="139"/>
        <v>2.1038605566664325E-2</v>
      </c>
      <c r="P731" s="20">
        <f t="shared" si="140"/>
        <v>14.788666597817022</v>
      </c>
      <c r="Q731" s="3">
        <f t="shared" si="141"/>
        <v>1206</v>
      </c>
      <c r="R731" s="3">
        <f t="shared" si="142"/>
        <v>0</v>
      </c>
      <c r="S731" s="3" t="str">
        <f t="shared" si="143"/>
        <v/>
      </c>
      <c r="T731" s="18"/>
    </row>
    <row r="732" spans="1:20" x14ac:dyDescent="0.25">
      <c r="A732">
        <f t="shared" si="133"/>
        <v>731</v>
      </c>
      <c r="B732" s="23" t="s">
        <v>107</v>
      </c>
      <c r="C732" s="23">
        <f t="shared" si="134"/>
        <v>100</v>
      </c>
      <c r="D732" s="23">
        <f t="shared" si="135"/>
        <v>12</v>
      </c>
      <c r="E732" s="34" t="str">
        <f t="shared" si="136"/>
        <v>100_12</v>
      </c>
      <c r="F732" s="23" t="s">
        <v>1575</v>
      </c>
      <c r="G732" s="24">
        <f>AVERAGEIF('1. TipoContratoUC'!$C$3:$C$3832,'2. UnidadCompradora'!F732,'1. TipoContratoUC'!$S$3:$S$3832)</f>
        <v>30.38093953280487</v>
      </c>
      <c r="H732" s="24">
        <f>SUMPRODUCT(('1. TipoContratoUC'!$C$3:$C$3832='2. UnidadCompradora'!F732)*'1. TipoContratoUC'!$N$3:$N$3832*'1. TipoContratoUC'!$S$3:$S$3832)</f>
        <v>30.38093953280487</v>
      </c>
      <c r="I732" s="24">
        <f>SUMPRODUCT(('1. TipoContratoUC'!$C$3:$C$3832='2. UnidadCompradora'!F732)*'1. TipoContratoUC'!$P$3:$P$3832*'1. TipoContratoUC'!$S$3:$S$3832)</f>
        <v>30.38093953280487</v>
      </c>
      <c r="J732" s="24" t="e">
        <f>AVERAGEIF('1. TipoContratoUC'!$C$3:$C$3832,'2. UnidadCompradora'!F732,'1. TipoContratoUC'!#REF!)</f>
        <v>#REF!</v>
      </c>
      <c r="K732" s="24">
        <f t="shared" si="137"/>
        <v>27.783118780808625</v>
      </c>
      <c r="L732" s="25">
        <f>SUMIF('1. TipoContratoUC'!$C$3:$C$3832,'2. UnidadCompradora'!F732,'1. TipoContratoUC'!$O$3:$O$3832)</f>
        <v>2343708.33928</v>
      </c>
      <c r="M732" s="28">
        <f t="shared" si="132"/>
        <v>8.8750425339031351E-4</v>
      </c>
      <c r="N732" s="29">
        <f t="shared" si="138"/>
        <v>1.035403861853658E-6</v>
      </c>
      <c r="O732" s="24">
        <f t="shared" si="139"/>
        <v>1.0723230060093853E-3</v>
      </c>
      <c r="P732" s="20">
        <f t="shared" si="140"/>
        <v>13.892095551907317</v>
      </c>
      <c r="Q732" s="3">
        <f t="shared" si="141"/>
        <v>1249</v>
      </c>
      <c r="R732" s="3">
        <f t="shared" si="142"/>
        <v>0</v>
      </c>
      <c r="S732" s="3" t="str">
        <f t="shared" si="143"/>
        <v/>
      </c>
      <c r="T732" s="18"/>
    </row>
    <row r="733" spans="1:20" x14ac:dyDescent="0.25">
      <c r="A733">
        <f t="shared" si="133"/>
        <v>732</v>
      </c>
      <c r="B733" s="23" t="s">
        <v>107</v>
      </c>
      <c r="C733" s="23">
        <f t="shared" si="134"/>
        <v>100</v>
      </c>
      <c r="D733" s="23">
        <f t="shared" si="135"/>
        <v>13</v>
      </c>
      <c r="E733" s="34" t="str">
        <f t="shared" si="136"/>
        <v>100_13</v>
      </c>
      <c r="F733" s="23" t="s">
        <v>2078</v>
      </c>
      <c r="G733" s="24">
        <f>AVERAGEIF('1. TipoContratoUC'!$C$3:$C$3832,'2. UnidadCompradora'!F733,'1. TipoContratoUC'!$S$3:$S$3832)</f>
        <v>37.477411661358765</v>
      </c>
      <c r="H733" s="24">
        <f>SUMPRODUCT(('1. TipoContratoUC'!$C$3:$C$3832='2. UnidadCompradora'!F733)*'1. TipoContratoUC'!$N$3:$N$3832*'1. TipoContratoUC'!$S$3:$S$3832)</f>
        <v>37.477411661358765</v>
      </c>
      <c r="I733" s="24">
        <f>SUMPRODUCT(('1. TipoContratoUC'!$C$3:$C$3832='2. UnidadCompradora'!F733)*'1. TipoContratoUC'!$P$3:$P$3832*'1. TipoContratoUC'!$S$3:$S$3832)</f>
        <v>37.477411661358765</v>
      </c>
      <c r="J733" s="24" t="e">
        <f>AVERAGEIF('1. TipoContratoUC'!$C$3:$C$3832,'2. UnidadCompradora'!F733,'1. TipoContratoUC'!#REF!)</f>
        <v>#REF!</v>
      </c>
      <c r="K733" s="24">
        <f t="shared" si="137"/>
        <v>37.595481732954653</v>
      </c>
      <c r="L733" s="25">
        <f>SUMIF('1. TipoContratoUC'!$C$3:$C$3832,'2. UnidadCompradora'!F733,'1. TipoContratoUC'!$O$3:$O$3832)</f>
        <v>12231855.521</v>
      </c>
      <c r="M733" s="28">
        <f t="shared" si="132"/>
        <v>4.6319004885557805E-3</v>
      </c>
      <c r="N733" s="29">
        <f t="shared" si="138"/>
        <v>5.4037911764951594E-6</v>
      </c>
      <c r="O733" s="24">
        <f t="shared" si="139"/>
        <v>5.947974354076466E-3</v>
      </c>
      <c r="P733" s="20">
        <f t="shared" si="140"/>
        <v>18.800714853654366</v>
      </c>
      <c r="Q733" s="3">
        <f t="shared" si="141"/>
        <v>895</v>
      </c>
      <c r="R733" s="3">
        <f t="shared" si="142"/>
        <v>0</v>
      </c>
      <c r="S733" s="3" t="str">
        <f t="shared" si="143"/>
        <v/>
      </c>
      <c r="T733" s="18"/>
    </row>
    <row r="734" spans="1:20" x14ac:dyDescent="0.25">
      <c r="A734">
        <f t="shared" si="133"/>
        <v>733</v>
      </c>
      <c r="B734" s="23" t="s">
        <v>107</v>
      </c>
      <c r="C734" s="23">
        <f t="shared" si="134"/>
        <v>100</v>
      </c>
      <c r="D734" s="23">
        <f t="shared" si="135"/>
        <v>14</v>
      </c>
      <c r="E734" s="34" t="str">
        <f t="shared" si="136"/>
        <v>100_14</v>
      </c>
      <c r="F734" s="23" t="s">
        <v>2086</v>
      </c>
      <c r="G734" s="24">
        <f>AVERAGEIF('1. TipoContratoUC'!$C$3:$C$3832,'2. UnidadCompradora'!F734,'1. TipoContratoUC'!$S$3:$S$3832)</f>
        <v>52.599582216680545</v>
      </c>
      <c r="H734" s="24">
        <f>SUMPRODUCT(('1. TipoContratoUC'!$C$3:$C$3832='2. UnidadCompradora'!F734)*'1. TipoContratoUC'!$N$3:$N$3832*'1. TipoContratoUC'!$S$3:$S$3832)</f>
        <v>51.583343742401112</v>
      </c>
      <c r="I734" s="24">
        <f>SUMPRODUCT(('1. TipoContratoUC'!$C$3:$C$3832='2. UnidadCompradora'!F734)*'1. TipoContratoUC'!$P$3:$P$3832*'1. TipoContratoUC'!$S$3:$S$3832)</f>
        <v>51.102170088740174</v>
      </c>
      <c r="J734" s="24" t="e">
        <f>AVERAGEIF('1. TipoContratoUC'!$C$3:$C$3832,'2. UnidadCompradora'!F734,'1. TipoContratoUC'!#REF!)</f>
        <v>#REF!</v>
      </c>
      <c r="K734" s="24">
        <f t="shared" si="137"/>
        <v>56.434571410605507</v>
      </c>
      <c r="L734" s="25">
        <f>SUMIF('1. TipoContratoUC'!$C$3:$C$3832,'2. UnidadCompradora'!F734,'1. TipoContratoUC'!$O$3:$O$3832)</f>
        <v>186638562.00999999</v>
      </c>
      <c r="M734" s="28">
        <f t="shared" si="132"/>
        <v>7.0675397127875156E-2</v>
      </c>
      <c r="N734" s="29">
        <f t="shared" si="138"/>
        <v>8.2453215119477588E-5</v>
      </c>
      <c r="O734" s="24">
        <f t="shared" si="139"/>
        <v>9.1944499079866238E-2</v>
      </c>
      <c r="P734" s="20">
        <f t="shared" si="140"/>
        <v>28.263257954842686</v>
      </c>
      <c r="Q734" s="3">
        <f t="shared" si="141"/>
        <v>209</v>
      </c>
      <c r="R734" s="3">
        <f t="shared" si="142"/>
        <v>1</v>
      </c>
      <c r="S734" s="3">
        <f t="shared" si="143"/>
        <v>209</v>
      </c>
      <c r="T734" s="18"/>
    </row>
    <row r="735" spans="1:20" x14ac:dyDescent="0.25">
      <c r="A735">
        <f t="shared" si="133"/>
        <v>734</v>
      </c>
      <c r="B735" s="23" t="s">
        <v>107</v>
      </c>
      <c r="C735" s="23">
        <f t="shared" si="134"/>
        <v>100</v>
      </c>
      <c r="D735" s="23">
        <f t="shared" si="135"/>
        <v>15</v>
      </c>
      <c r="E735" s="34" t="str">
        <f t="shared" si="136"/>
        <v>100_15</v>
      </c>
      <c r="F735" s="23" t="s">
        <v>2834</v>
      </c>
      <c r="G735" s="24">
        <f>AVERAGEIF('1. TipoContratoUC'!$C$3:$C$3832,'2. UnidadCompradora'!F735,'1. TipoContratoUC'!$S$3:$S$3832)</f>
        <v>25.91113889852473</v>
      </c>
      <c r="H735" s="24">
        <f>SUMPRODUCT(('1. TipoContratoUC'!$C$3:$C$3832='2. UnidadCompradora'!F735)*'1. TipoContratoUC'!$N$3:$N$3832*'1. TipoContratoUC'!$S$3:$S$3832)</f>
        <v>25.91113889852473</v>
      </c>
      <c r="I735" s="24">
        <f>SUMPRODUCT(('1. TipoContratoUC'!$C$3:$C$3832='2. UnidadCompradora'!F735)*'1. TipoContratoUC'!$P$3:$P$3832*'1. TipoContratoUC'!$S$3:$S$3832)</f>
        <v>25.91113889852473</v>
      </c>
      <c r="J735" s="24" t="e">
        <f>AVERAGEIF('1. TipoContratoUC'!$C$3:$C$3832,'2. UnidadCompradora'!F735,'1. TipoContratoUC'!#REF!)</f>
        <v>#REF!</v>
      </c>
      <c r="K735" s="24">
        <f t="shared" si="137"/>
        <v>21.602680761357568</v>
      </c>
      <c r="L735" s="25">
        <f>SUMIF('1. TipoContratoUC'!$C$3:$C$3832,'2. UnidadCompradora'!F735,'1. TipoContratoUC'!$O$3:$O$3832)</f>
        <v>8700490.7599999998</v>
      </c>
      <c r="M735" s="28">
        <f t="shared" si="132"/>
        <v>3.2946601873061034E-3</v>
      </c>
      <c r="N735" s="29">
        <f t="shared" si="138"/>
        <v>3.8437042621495874E-6</v>
      </c>
      <c r="O735" s="24">
        <f t="shared" si="139"/>
        <v>4.2067276835863442E-3</v>
      </c>
      <c r="P735" s="20">
        <f t="shared" si="140"/>
        <v>10.803443744520578</v>
      </c>
      <c r="Q735" s="3">
        <f t="shared" si="141"/>
        <v>1406</v>
      </c>
      <c r="R735" s="3">
        <f t="shared" si="142"/>
        <v>0</v>
      </c>
      <c r="S735" s="3" t="str">
        <f t="shared" si="143"/>
        <v/>
      </c>
      <c r="T735" s="18"/>
    </row>
    <row r="736" spans="1:20" x14ac:dyDescent="0.25">
      <c r="A736">
        <f t="shared" si="133"/>
        <v>735</v>
      </c>
      <c r="B736" s="23" t="s">
        <v>107</v>
      </c>
      <c r="C736" s="23">
        <f t="shared" si="134"/>
        <v>100</v>
      </c>
      <c r="D736" s="23">
        <f t="shared" si="135"/>
        <v>16</v>
      </c>
      <c r="E736" s="34" t="str">
        <f t="shared" si="136"/>
        <v>100_16</v>
      </c>
      <c r="F736" s="23" t="s">
        <v>1624</v>
      </c>
      <c r="G736" s="24">
        <f>AVERAGEIF('1. TipoContratoUC'!$C$3:$C$3832,'2. UnidadCompradora'!F736,'1. TipoContratoUC'!$S$3:$S$3832)</f>
        <v>37.682433963668664</v>
      </c>
      <c r="H736" s="24">
        <f>SUMPRODUCT(('1. TipoContratoUC'!$C$3:$C$3832='2. UnidadCompradora'!F736)*'1. TipoContratoUC'!$N$3:$N$3832*'1. TipoContratoUC'!$S$3:$S$3832)</f>
        <v>37.682433963668664</v>
      </c>
      <c r="I736" s="24">
        <f>SUMPRODUCT(('1. TipoContratoUC'!$C$3:$C$3832='2. UnidadCompradora'!F736)*'1. TipoContratoUC'!$P$3:$P$3832*'1. TipoContratoUC'!$S$3:$S$3832)</f>
        <v>37.682433963668664</v>
      </c>
      <c r="J736" s="24" t="e">
        <f>AVERAGEIF('1. TipoContratoUC'!$C$3:$C$3832,'2. UnidadCompradora'!F736,'1. TipoContratoUC'!#REF!)</f>
        <v>#REF!</v>
      </c>
      <c r="K736" s="24">
        <f t="shared" si="137"/>
        <v>37.878968119867196</v>
      </c>
      <c r="L736" s="25">
        <f>SUMIF('1. TipoContratoUC'!$C$3:$C$3832,'2. UnidadCompradora'!F736,'1. TipoContratoUC'!$O$3:$O$3832)</f>
        <v>10291340.1</v>
      </c>
      <c r="M736" s="28">
        <f t="shared" si="132"/>
        <v>3.8970753991694157E-3</v>
      </c>
      <c r="N736" s="29">
        <f t="shared" si="138"/>
        <v>4.546509949468754E-6</v>
      </c>
      <c r="O736" s="24">
        <f t="shared" si="139"/>
        <v>4.9911442771704033E-3</v>
      </c>
      <c r="P736" s="20">
        <f t="shared" si="140"/>
        <v>18.941979632072183</v>
      </c>
      <c r="Q736" s="3">
        <f t="shared" si="141"/>
        <v>882</v>
      </c>
      <c r="R736" s="3">
        <f t="shared" si="142"/>
        <v>0</v>
      </c>
      <c r="S736" s="3" t="str">
        <f t="shared" si="143"/>
        <v/>
      </c>
      <c r="T736" s="18"/>
    </row>
    <row r="737" spans="1:20" x14ac:dyDescent="0.25">
      <c r="A737">
        <f t="shared" si="133"/>
        <v>736</v>
      </c>
      <c r="B737" s="23" t="s">
        <v>107</v>
      </c>
      <c r="C737" s="23">
        <f t="shared" si="134"/>
        <v>100</v>
      </c>
      <c r="D737" s="23">
        <f t="shared" si="135"/>
        <v>17</v>
      </c>
      <c r="E737" s="34" t="str">
        <f t="shared" si="136"/>
        <v>100_17</v>
      </c>
      <c r="F737" s="23" t="s">
        <v>666</v>
      </c>
      <c r="G737" s="24">
        <f>AVERAGEIF('1. TipoContratoUC'!$C$3:$C$3832,'2. UnidadCompradora'!F737,'1. TipoContratoUC'!$S$3:$S$3832)</f>
        <v>48.371561251247478</v>
      </c>
      <c r="H737" s="24">
        <f>SUMPRODUCT(('1. TipoContratoUC'!$C$3:$C$3832='2. UnidadCompradora'!F737)*'1. TipoContratoUC'!$N$3:$N$3832*'1. TipoContratoUC'!$S$3:$S$3832)</f>
        <v>44.672902258364353</v>
      </c>
      <c r="I737" s="24">
        <f>SUMPRODUCT(('1. TipoContratoUC'!$C$3:$C$3832='2. UnidadCompradora'!F737)*'1. TipoContratoUC'!$P$3:$P$3832*'1. TipoContratoUC'!$S$3:$S$3832)</f>
        <v>44.652955189283944</v>
      </c>
      <c r="J737" s="24" t="e">
        <f>AVERAGEIF('1. TipoContratoUC'!$C$3:$C$3832,'2. UnidadCompradora'!F737,'1. TipoContratoUC'!#REF!)</f>
        <v>#REF!</v>
      </c>
      <c r="K737" s="24">
        <f t="shared" si="137"/>
        <v>47.517177499449822</v>
      </c>
      <c r="L737" s="25">
        <f>SUMIF('1. TipoContratoUC'!$C$3:$C$3832,'2. UnidadCompradora'!F737,'1. TipoContratoUC'!$O$3:$O$3832)</f>
        <v>24156961.003999989</v>
      </c>
      <c r="M737" s="28">
        <f t="shared" si="132"/>
        <v>9.1476423412907397E-3</v>
      </c>
      <c r="N737" s="29">
        <f t="shared" si="138"/>
        <v>1.0672066269932588E-5</v>
      </c>
      <c r="O737" s="24">
        <f t="shared" si="139"/>
        <v>1.1828009870893819E-2</v>
      </c>
      <c r="P737" s="20">
        <f t="shared" si="140"/>
        <v>23.764502754660359</v>
      </c>
      <c r="Q737" s="3">
        <f t="shared" si="141"/>
        <v>492</v>
      </c>
      <c r="R737" s="3">
        <f t="shared" si="142"/>
        <v>1</v>
      </c>
      <c r="S737" s="3">
        <f t="shared" si="143"/>
        <v>492</v>
      </c>
      <c r="T737" s="18"/>
    </row>
    <row r="738" spans="1:20" x14ac:dyDescent="0.25">
      <c r="A738">
        <f t="shared" si="133"/>
        <v>737</v>
      </c>
      <c r="B738" s="23" t="s">
        <v>107</v>
      </c>
      <c r="C738" s="23">
        <f t="shared" si="134"/>
        <v>100</v>
      </c>
      <c r="D738" s="23">
        <f t="shared" si="135"/>
        <v>18</v>
      </c>
      <c r="E738" s="34" t="str">
        <f t="shared" si="136"/>
        <v>100_18</v>
      </c>
      <c r="F738" s="23" t="s">
        <v>1043</v>
      </c>
      <c r="G738" s="24">
        <f>AVERAGEIF('1. TipoContratoUC'!$C$3:$C$3832,'2. UnidadCompradora'!F738,'1. TipoContratoUC'!$S$3:$S$3832)</f>
        <v>36.145469071525532</v>
      </c>
      <c r="H738" s="24">
        <f>SUMPRODUCT(('1. TipoContratoUC'!$C$3:$C$3832='2. UnidadCompradora'!F738)*'1. TipoContratoUC'!$N$3:$N$3832*'1. TipoContratoUC'!$S$3:$S$3832)</f>
        <v>36.145469071525532</v>
      </c>
      <c r="I738" s="24">
        <f>SUMPRODUCT(('1. TipoContratoUC'!$C$3:$C$3832='2. UnidadCompradora'!F738)*'1. TipoContratoUC'!$P$3:$P$3832*'1. TipoContratoUC'!$S$3:$S$3832)</f>
        <v>36.145469071525532</v>
      </c>
      <c r="J738" s="24" t="e">
        <f>AVERAGEIF('1. TipoContratoUC'!$C$3:$C$3832,'2. UnidadCompradora'!F738,'1. TipoContratoUC'!#REF!)</f>
        <v>#REF!</v>
      </c>
      <c r="K738" s="24">
        <f t="shared" si="137"/>
        <v>35.753791399207316</v>
      </c>
      <c r="L738" s="25">
        <f>SUMIF('1. TipoContratoUC'!$C$3:$C$3832,'2. UnidadCompradora'!F738,'1. TipoContratoUC'!$O$3:$O$3832)</f>
        <v>61461389.509999998</v>
      </c>
      <c r="M738" s="28">
        <f t="shared" si="132"/>
        <v>2.3273904732600392E-2</v>
      </c>
      <c r="N738" s="29">
        <f t="shared" si="138"/>
        <v>2.7152422930361566E-5</v>
      </c>
      <c r="O738" s="24">
        <f t="shared" si="139"/>
        <v>3.0222091572104214E-2</v>
      </c>
      <c r="P738" s="20">
        <f t="shared" si="140"/>
        <v>17.892006745389711</v>
      </c>
      <c r="Q738" s="3">
        <f t="shared" si="141"/>
        <v>971</v>
      </c>
      <c r="R738" s="3">
        <f t="shared" si="142"/>
        <v>0</v>
      </c>
      <c r="S738" s="3" t="str">
        <f t="shared" si="143"/>
        <v/>
      </c>
      <c r="T738" s="18"/>
    </row>
    <row r="739" spans="1:20" x14ac:dyDescent="0.25">
      <c r="A739">
        <f t="shared" si="133"/>
        <v>738</v>
      </c>
      <c r="B739" s="23" t="s">
        <v>107</v>
      </c>
      <c r="C739" s="23">
        <f t="shared" si="134"/>
        <v>100</v>
      </c>
      <c r="D739" s="23">
        <f t="shared" si="135"/>
        <v>19</v>
      </c>
      <c r="E739" s="34" t="str">
        <f t="shared" si="136"/>
        <v>100_19</v>
      </c>
      <c r="F739" s="23" t="s">
        <v>1184</v>
      </c>
      <c r="G739" s="24">
        <f>AVERAGEIF('1. TipoContratoUC'!$C$3:$C$3832,'2. UnidadCompradora'!F739,'1. TipoContratoUC'!$S$3:$S$3832)</f>
        <v>34.39694236851863</v>
      </c>
      <c r="H739" s="24">
        <f>SUMPRODUCT(('1. TipoContratoUC'!$C$3:$C$3832='2. UnidadCompradora'!F739)*'1. TipoContratoUC'!$N$3:$N$3832*'1. TipoContratoUC'!$S$3:$S$3832)</f>
        <v>34.39694236851863</v>
      </c>
      <c r="I739" s="24">
        <f>SUMPRODUCT(('1. TipoContratoUC'!$C$3:$C$3832='2. UnidadCompradora'!F739)*'1. TipoContratoUC'!$P$3:$P$3832*'1. TipoContratoUC'!$S$3:$S$3832)</f>
        <v>34.39694236851863</v>
      </c>
      <c r="J739" s="24" t="e">
        <f>AVERAGEIF('1. TipoContratoUC'!$C$3:$C$3832,'2. UnidadCompradora'!F739,'1. TipoContratoUC'!#REF!)</f>
        <v>#REF!</v>
      </c>
      <c r="K739" s="24">
        <f t="shared" si="137"/>
        <v>33.336086047785159</v>
      </c>
      <c r="L739" s="25">
        <f>SUMIF('1. TipoContratoUC'!$C$3:$C$3832,'2. UnidadCompradora'!F739,'1. TipoContratoUC'!$O$3:$O$3832)</f>
        <v>13971393.710000001</v>
      </c>
      <c r="M739" s="28">
        <f t="shared" si="132"/>
        <v>5.2906204819089904E-3</v>
      </c>
      <c r="N739" s="29">
        <f t="shared" si="138"/>
        <v>6.1722846483773451E-6</v>
      </c>
      <c r="O739" s="24">
        <f t="shared" si="139"/>
        <v>6.8057065014995302E-3</v>
      </c>
      <c r="P739" s="20">
        <f t="shared" si="140"/>
        <v>16.671445877143331</v>
      </c>
      <c r="Q739" s="3">
        <f t="shared" si="141"/>
        <v>1073</v>
      </c>
      <c r="R739" s="3">
        <f t="shared" si="142"/>
        <v>0</v>
      </c>
      <c r="S739" s="3" t="str">
        <f t="shared" si="143"/>
        <v/>
      </c>
      <c r="T739" s="18"/>
    </row>
    <row r="740" spans="1:20" x14ac:dyDescent="0.25">
      <c r="A740">
        <f t="shared" si="133"/>
        <v>739</v>
      </c>
      <c r="B740" s="23" t="s">
        <v>107</v>
      </c>
      <c r="C740" s="23">
        <f t="shared" si="134"/>
        <v>100</v>
      </c>
      <c r="D740" s="23">
        <f t="shared" si="135"/>
        <v>20</v>
      </c>
      <c r="E740" s="34" t="str">
        <f t="shared" si="136"/>
        <v>100_20</v>
      </c>
      <c r="F740" s="23" t="s">
        <v>873</v>
      </c>
      <c r="G740" s="24">
        <f>AVERAGEIF('1. TipoContratoUC'!$C$3:$C$3832,'2. UnidadCompradora'!F740,'1. TipoContratoUC'!$S$3:$S$3832)</f>
        <v>34.468947771909697</v>
      </c>
      <c r="H740" s="24">
        <f>SUMPRODUCT(('1. TipoContratoUC'!$C$3:$C$3832='2. UnidadCompradora'!F740)*'1. TipoContratoUC'!$N$3:$N$3832*'1. TipoContratoUC'!$S$3:$S$3832)</f>
        <v>34.015125876569158</v>
      </c>
      <c r="I740" s="24">
        <f>SUMPRODUCT(('1. TipoContratoUC'!$C$3:$C$3832='2. UnidadCompradora'!F740)*'1. TipoContratoUC'!$P$3:$P$3832*'1. TipoContratoUC'!$S$3:$S$3832)</f>
        <v>33.821707827581719</v>
      </c>
      <c r="J740" s="24" t="e">
        <f>AVERAGEIF('1. TipoContratoUC'!$C$3:$C$3832,'2. UnidadCompradora'!F740,'1. TipoContratoUC'!#REF!)</f>
        <v>#REF!</v>
      </c>
      <c r="K740" s="24">
        <f t="shared" si="137"/>
        <v>32.540703497690608</v>
      </c>
      <c r="L740" s="25">
        <f>SUMIF('1. TipoContratoUC'!$C$3:$C$3832,'2. UnidadCompradora'!F740,'1. TipoContratoUC'!$O$3:$O$3832)</f>
        <v>133521590.689999</v>
      </c>
      <c r="M740" s="28">
        <f t="shared" si="132"/>
        <v>5.0561316726474057E-2</v>
      </c>
      <c r="N740" s="29">
        <f t="shared" si="138"/>
        <v>5.8987190651776731E-5</v>
      </c>
      <c r="O740" s="24">
        <f t="shared" si="139"/>
        <v>6.5753562794009415E-2</v>
      </c>
      <c r="P740" s="20">
        <f t="shared" si="140"/>
        <v>16.303228530242308</v>
      </c>
      <c r="Q740" s="3">
        <f t="shared" si="141"/>
        <v>1100</v>
      </c>
      <c r="R740" s="3">
        <f t="shared" si="142"/>
        <v>0</v>
      </c>
      <c r="S740" s="3" t="str">
        <f t="shared" si="143"/>
        <v/>
      </c>
      <c r="T740" s="18"/>
    </row>
    <row r="741" spans="1:20" x14ac:dyDescent="0.25">
      <c r="A741">
        <f t="shared" si="133"/>
        <v>740</v>
      </c>
      <c r="B741" s="23" t="s">
        <v>107</v>
      </c>
      <c r="C741" s="23">
        <f t="shared" si="134"/>
        <v>100</v>
      </c>
      <c r="D741" s="23">
        <f t="shared" si="135"/>
        <v>21</v>
      </c>
      <c r="E741" s="34" t="str">
        <f t="shared" si="136"/>
        <v>100_21</v>
      </c>
      <c r="F741" s="23" t="s">
        <v>1352</v>
      </c>
      <c r="G741" s="24">
        <f>AVERAGEIF('1. TipoContratoUC'!$C$3:$C$3832,'2. UnidadCompradora'!F741,'1. TipoContratoUC'!$S$3:$S$3832)</f>
        <v>39.489234799451729</v>
      </c>
      <c r="H741" s="24">
        <f>SUMPRODUCT(('1. TipoContratoUC'!$C$3:$C$3832='2. UnidadCompradora'!F741)*'1. TipoContratoUC'!$N$3:$N$3832*'1. TipoContratoUC'!$S$3:$S$3832)</f>
        <v>39.489234799451729</v>
      </c>
      <c r="I741" s="24">
        <f>SUMPRODUCT(('1. TipoContratoUC'!$C$3:$C$3832='2. UnidadCompradora'!F741)*'1. TipoContratoUC'!$P$3:$P$3832*'1. TipoContratoUC'!$S$3:$S$3832)</f>
        <v>39.489234799451729</v>
      </c>
      <c r="J741" s="24" t="e">
        <f>AVERAGEIF('1. TipoContratoUC'!$C$3:$C$3832,'2. UnidadCompradora'!F741,'1. TipoContratoUC'!#REF!)</f>
        <v>#REF!</v>
      </c>
      <c r="K741" s="24">
        <f t="shared" si="137"/>
        <v>40.377249697217231</v>
      </c>
      <c r="L741" s="25">
        <f>SUMIF('1. TipoContratoUC'!$C$3:$C$3832,'2. UnidadCompradora'!F741,'1. TipoContratoUC'!$O$3:$O$3832)</f>
        <v>4485039.5699999901</v>
      </c>
      <c r="M741" s="28">
        <f t="shared" si="132"/>
        <v>1.6983733121936507E-3</v>
      </c>
      <c r="N741" s="29">
        <f t="shared" si="138"/>
        <v>1.9814015308624401E-6</v>
      </c>
      <c r="O741" s="24">
        <f t="shared" si="139"/>
        <v>2.1281714182396329E-3</v>
      </c>
      <c r="P741" s="20">
        <f t="shared" si="140"/>
        <v>20.189688934317736</v>
      </c>
      <c r="Q741" s="3">
        <f t="shared" si="141"/>
        <v>774</v>
      </c>
      <c r="R741" s="3">
        <f t="shared" si="142"/>
        <v>0</v>
      </c>
      <c r="S741" s="3" t="str">
        <f t="shared" si="143"/>
        <v/>
      </c>
      <c r="T741" s="18"/>
    </row>
    <row r="742" spans="1:20" x14ac:dyDescent="0.25">
      <c r="A742">
        <f t="shared" si="133"/>
        <v>741</v>
      </c>
      <c r="B742" s="23" t="s">
        <v>107</v>
      </c>
      <c r="C742" s="23">
        <f t="shared" si="134"/>
        <v>100</v>
      </c>
      <c r="D742" s="23">
        <f t="shared" si="135"/>
        <v>22</v>
      </c>
      <c r="E742" s="34" t="str">
        <f t="shared" si="136"/>
        <v>100_22</v>
      </c>
      <c r="F742" s="23" t="s">
        <v>1373</v>
      </c>
      <c r="G742" s="24">
        <f>AVERAGEIF('1. TipoContratoUC'!$C$3:$C$3832,'2. UnidadCompradora'!F742,'1. TipoContratoUC'!$S$3:$S$3832)</f>
        <v>30.3401618400774</v>
      </c>
      <c r="H742" s="24">
        <f>SUMPRODUCT(('1. TipoContratoUC'!$C$3:$C$3832='2. UnidadCompradora'!F742)*'1. TipoContratoUC'!$N$3:$N$3832*'1. TipoContratoUC'!$S$3:$S$3832)</f>
        <v>30.3401618400774</v>
      </c>
      <c r="I742" s="24">
        <f>SUMPRODUCT(('1. TipoContratoUC'!$C$3:$C$3832='2. UnidadCompradora'!F742)*'1. TipoContratoUC'!$P$3:$P$3832*'1. TipoContratoUC'!$S$3:$S$3832)</f>
        <v>30.3401618400774</v>
      </c>
      <c r="J742" s="24" t="e">
        <f>AVERAGEIF('1. TipoContratoUC'!$C$3:$C$3832,'2. UnidadCompradora'!F742,'1. TipoContratoUC'!#REF!)</f>
        <v>#REF!</v>
      </c>
      <c r="K742" s="24">
        <f t="shared" si="137"/>
        <v>27.726735057439505</v>
      </c>
      <c r="L742" s="25">
        <f>SUMIF('1. TipoContratoUC'!$C$3:$C$3832,'2. UnidadCompradora'!F742,'1. TipoContratoUC'!$O$3:$O$3832)</f>
        <v>3976821.39</v>
      </c>
      <c r="M742" s="28">
        <f t="shared" si="132"/>
        <v>1.5059236848911175E-3</v>
      </c>
      <c r="N742" s="29">
        <f t="shared" si="138"/>
        <v>1.7568808183586472E-6</v>
      </c>
      <c r="O742" s="24">
        <f t="shared" si="139"/>
        <v>1.877579006042333E-3</v>
      </c>
      <c r="P742" s="20">
        <f t="shared" si="140"/>
        <v>13.864306318222773</v>
      </c>
      <c r="Q742" s="3">
        <f t="shared" si="141"/>
        <v>1253</v>
      </c>
      <c r="R742" s="3">
        <f t="shared" si="142"/>
        <v>0</v>
      </c>
      <c r="S742" s="3" t="str">
        <f t="shared" si="143"/>
        <v/>
      </c>
      <c r="T742" s="18"/>
    </row>
    <row r="743" spans="1:20" x14ac:dyDescent="0.25">
      <c r="A743">
        <f t="shared" si="133"/>
        <v>742</v>
      </c>
      <c r="B743" s="23" t="s">
        <v>107</v>
      </c>
      <c r="C743" s="23">
        <f t="shared" si="134"/>
        <v>100</v>
      </c>
      <c r="D743" s="23">
        <f t="shared" si="135"/>
        <v>23</v>
      </c>
      <c r="E743" s="34" t="str">
        <f t="shared" si="136"/>
        <v>100_23</v>
      </c>
      <c r="F743" s="23" t="s">
        <v>3087</v>
      </c>
      <c r="G743" s="24">
        <f>AVERAGEIF('1. TipoContratoUC'!$C$3:$C$3832,'2. UnidadCompradora'!F743,'1. TipoContratoUC'!$S$3:$S$3832)</f>
        <v>31.952955516068968</v>
      </c>
      <c r="H743" s="24">
        <f>SUMPRODUCT(('1. TipoContratoUC'!$C$3:$C$3832='2. UnidadCompradora'!F743)*'1. TipoContratoUC'!$N$3:$N$3832*'1. TipoContratoUC'!$S$3:$S$3832)</f>
        <v>31.952955516068968</v>
      </c>
      <c r="I743" s="24">
        <f>SUMPRODUCT(('1. TipoContratoUC'!$C$3:$C$3832='2. UnidadCompradora'!F743)*'1. TipoContratoUC'!$P$3:$P$3832*'1. TipoContratoUC'!$S$3:$S$3832)</f>
        <v>31.952955516068968</v>
      </c>
      <c r="J743" s="24" t="e">
        <f>AVERAGEIF('1. TipoContratoUC'!$C$3:$C$3832,'2. UnidadCompradora'!F743,'1. TipoContratoUC'!#REF!)</f>
        <v>#REF!</v>
      </c>
      <c r="K743" s="24">
        <f t="shared" si="137"/>
        <v>29.956760995550241</v>
      </c>
      <c r="L743" s="25">
        <f>SUMIF('1. TipoContratoUC'!$C$3:$C$3832,'2. UnidadCompradora'!F743,'1. TipoContratoUC'!$O$3:$O$3832)</f>
        <v>1722860.08</v>
      </c>
      <c r="M743" s="28">
        <f t="shared" si="132"/>
        <v>6.5240440688371106E-4</v>
      </c>
      <c r="N743" s="29">
        <f t="shared" si="138"/>
        <v>7.6112541410059265E-7</v>
      </c>
      <c r="O743" s="24">
        <f t="shared" si="139"/>
        <v>7.6619491176948022E-4</v>
      </c>
      <c r="P743" s="20">
        <f t="shared" si="140"/>
        <v>14.978763595231005</v>
      </c>
      <c r="Q743" s="3">
        <f t="shared" si="141"/>
        <v>1199</v>
      </c>
      <c r="R743" s="3">
        <f t="shared" si="142"/>
        <v>0</v>
      </c>
      <c r="S743" s="3" t="str">
        <f t="shared" si="143"/>
        <v/>
      </c>
      <c r="T743" s="18"/>
    </row>
    <row r="744" spans="1:20" x14ac:dyDescent="0.25">
      <c r="A744">
        <f t="shared" si="133"/>
        <v>743</v>
      </c>
      <c r="B744" s="23" t="s">
        <v>107</v>
      </c>
      <c r="C744" s="23">
        <f t="shared" si="134"/>
        <v>100</v>
      </c>
      <c r="D744" s="23">
        <f t="shared" si="135"/>
        <v>24</v>
      </c>
      <c r="E744" s="34" t="str">
        <f t="shared" si="136"/>
        <v>100_24</v>
      </c>
      <c r="F744" s="23" t="s">
        <v>1711</v>
      </c>
      <c r="G744" s="24">
        <f>AVERAGEIF('1. TipoContratoUC'!$C$3:$C$3832,'2. UnidadCompradora'!F744,'1. TipoContratoUC'!$S$3:$S$3832)</f>
        <v>36.333251601824692</v>
      </c>
      <c r="H744" s="24">
        <f>SUMPRODUCT(('1. TipoContratoUC'!$C$3:$C$3832='2. UnidadCompradora'!F744)*'1. TipoContratoUC'!$N$3:$N$3832*'1. TipoContratoUC'!$S$3:$S$3832)</f>
        <v>34.021209746402661</v>
      </c>
      <c r="I744" s="24">
        <f>SUMPRODUCT(('1. TipoContratoUC'!$C$3:$C$3832='2. UnidadCompradora'!F744)*'1. TipoContratoUC'!$P$3:$P$3832*'1. TipoContratoUC'!$S$3:$S$3832)</f>
        <v>35.783951044487978</v>
      </c>
      <c r="J744" s="24" t="e">
        <f>AVERAGEIF('1. TipoContratoUC'!$C$3:$C$3832,'2. UnidadCompradora'!F744,'1. TipoContratoUC'!#REF!)</f>
        <v>#REF!</v>
      </c>
      <c r="K744" s="24">
        <f t="shared" si="137"/>
        <v>35.253916809301884</v>
      </c>
      <c r="L744" s="25">
        <f>SUMIF('1. TipoContratoUC'!$C$3:$C$3832,'2. UnidadCompradora'!F744,'1. TipoContratoUC'!$O$3:$O$3832)</f>
        <v>1888273796.052989</v>
      </c>
      <c r="M744" s="28">
        <f t="shared" si="132"/>
        <v>0.71504248095875778</v>
      </c>
      <c r="N744" s="29">
        <f t="shared" si="138"/>
        <v>8.3420191322566904E-4</v>
      </c>
      <c r="O744" s="24">
        <f t="shared" si="139"/>
        <v>0.93098744315313486</v>
      </c>
      <c r="P744" s="20">
        <f t="shared" si="140"/>
        <v>18.09245212622751</v>
      </c>
      <c r="Q744" s="3">
        <f t="shared" si="141"/>
        <v>952</v>
      </c>
      <c r="R744" s="3">
        <f t="shared" si="142"/>
        <v>0</v>
      </c>
      <c r="S744" s="3" t="str">
        <f t="shared" si="143"/>
        <v/>
      </c>
      <c r="T744" s="18"/>
    </row>
    <row r="745" spans="1:20" x14ac:dyDescent="0.25">
      <c r="A745">
        <f t="shared" si="133"/>
        <v>744</v>
      </c>
      <c r="B745" s="23" t="s">
        <v>2424</v>
      </c>
      <c r="C745" s="23">
        <f t="shared" si="134"/>
        <v>101</v>
      </c>
      <c r="D745" s="23">
        <f t="shared" si="135"/>
        <v>1</v>
      </c>
      <c r="E745" s="34" t="str">
        <f t="shared" si="136"/>
        <v>101_1</v>
      </c>
      <c r="F745" s="23" t="s">
        <v>2425</v>
      </c>
      <c r="G745" s="24">
        <f>AVERAGEIF('1. TipoContratoUC'!$C$3:$C$3832,'2. UnidadCompradora'!F745,'1. TipoContratoUC'!$S$3:$S$3832)</f>
        <v>42.6442910218016</v>
      </c>
      <c r="H745" s="24">
        <f>SUMPRODUCT(('1. TipoContratoUC'!$C$3:$C$3832='2. UnidadCompradora'!F745)*'1. TipoContratoUC'!$N$3:$N$3832*'1. TipoContratoUC'!$S$3:$S$3832)</f>
        <v>49.525904499795921</v>
      </c>
      <c r="I745" s="24">
        <f>SUMPRODUCT(('1. TipoContratoUC'!$C$3:$C$3832='2. UnidadCompradora'!F745)*'1. TipoContratoUC'!$P$3:$P$3832*'1. TipoContratoUC'!$S$3:$S$3832)</f>
        <v>51.05281513076546</v>
      </c>
      <c r="J745" s="24" t="e">
        <f>AVERAGEIF('1. TipoContratoUC'!$C$3:$C$3832,'2. UnidadCompradora'!F745,'1. TipoContratoUC'!#REF!)</f>
        <v>#REF!</v>
      </c>
      <c r="K745" s="24">
        <f t="shared" si="137"/>
        <v>56.366327816836261</v>
      </c>
      <c r="L745" s="25">
        <f>SUMIF('1. TipoContratoUC'!$C$3:$C$3832,'2. UnidadCompradora'!F745,'1. TipoContratoUC'!$O$3:$O$3832)</f>
        <v>212227588.40000001</v>
      </c>
      <c r="M745" s="28">
        <f t="shared" si="132"/>
        <v>1</v>
      </c>
      <c r="N745" s="29">
        <f t="shared" si="138"/>
        <v>9.3757939474992149E-5</v>
      </c>
      <c r="O745" s="24">
        <f t="shared" si="139"/>
        <v>0.10456194587968477</v>
      </c>
      <c r="P745" s="20">
        <f t="shared" si="140"/>
        <v>28.235444881357974</v>
      </c>
      <c r="Q745" s="3">
        <f t="shared" si="141"/>
        <v>213</v>
      </c>
      <c r="R745" s="3">
        <f t="shared" si="142"/>
        <v>1</v>
      </c>
      <c r="S745" s="3">
        <f t="shared" si="143"/>
        <v>213</v>
      </c>
      <c r="T745" s="18"/>
    </row>
    <row r="746" spans="1:20" x14ac:dyDescent="0.25">
      <c r="A746">
        <f t="shared" si="133"/>
        <v>745</v>
      </c>
      <c r="B746" s="23" t="s">
        <v>992</v>
      </c>
      <c r="C746" s="23">
        <f t="shared" si="134"/>
        <v>102</v>
      </c>
      <c r="D746" s="23">
        <f t="shared" si="135"/>
        <v>1</v>
      </c>
      <c r="E746" s="34" t="str">
        <f t="shared" si="136"/>
        <v>102_1</v>
      </c>
      <c r="F746" s="23" t="s">
        <v>1986</v>
      </c>
      <c r="G746" s="24">
        <f>AVERAGEIF('1. TipoContratoUC'!$C$3:$C$3832,'2. UnidadCompradora'!F746,'1. TipoContratoUC'!$S$3:$S$3832)</f>
        <v>26.325658629668823</v>
      </c>
      <c r="H746" s="24">
        <f>SUMPRODUCT(('1. TipoContratoUC'!$C$3:$C$3832='2. UnidadCompradora'!F746)*'1. TipoContratoUC'!$N$3:$N$3832*'1. TipoContratoUC'!$S$3:$S$3832)</f>
        <v>21.773337268071028</v>
      </c>
      <c r="I746" s="24">
        <f>SUMPRODUCT(('1. TipoContratoUC'!$C$3:$C$3832='2. UnidadCompradora'!F746)*'1. TipoContratoUC'!$P$3:$P$3832*'1. TipoContratoUC'!$S$3:$S$3832)</f>
        <v>22.937201941312718</v>
      </c>
      <c r="J746" s="24" t="e">
        <f>AVERAGEIF('1. TipoContratoUC'!$C$3:$C$3832,'2. UnidadCompradora'!F746,'1. TipoContratoUC'!#REF!)</f>
        <v>#REF!</v>
      </c>
      <c r="K746" s="24">
        <f t="shared" si="137"/>
        <v>17.490588401613245</v>
      </c>
      <c r="L746" s="25">
        <f>SUMIF('1. TipoContratoUC'!$C$3:$C$3832,'2. UnidadCompradora'!F746,'1. TipoContratoUC'!$O$3:$O$3832)</f>
        <v>1082112671.1721249</v>
      </c>
      <c r="M746" s="28">
        <f t="shared" si="132"/>
        <v>0.43008545224679573</v>
      </c>
      <c r="N746" s="29">
        <f t="shared" si="138"/>
        <v>4.7805591673433044E-4</v>
      </c>
      <c r="O746" s="24">
        <f t="shared" si="139"/>
        <v>0.53348521113225622</v>
      </c>
      <c r="P746" s="20">
        <f t="shared" si="140"/>
        <v>9.0120368063727501</v>
      </c>
      <c r="Q746" s="3">
        <f t="shared" si="141"/>
        <v>1455</v>
      </c>
      <c r="R746" s="3">
        <f t="shared" si="142"/>
        <v>0</v>
      </c>
      <c r="S746" s="3" t="str">
        <f t="shared" si="143"/>
        <v/>
      </c>
      <c r="T746" s="18"/>
    </row>
    <row r="747" spans="1:20" x14ac:dyDescent="0.25">
      <c r="A747">
        <f t="shared" si="133"/>
        <v>746</v>
      </c>
      <c r="B747" s="23" t="s">
        <v>992</v>
      </c>
      <c r="C747" s="23">
        <f t="shared" si="134"/>
        <v>102</v>
      </c>
      <c r="D747" s="23">
        <f t="shared" si="135"/>
        <v>2</v>
      </c>
      <c r="E747" s="34" t="str">
        <f t="shared" si="136"/>
        <v>102_2</v>
      </c>
      <c r="F747" s="23" t="s">
        <v>1248</v>
      </c>
      <c r="G747" s="24">
        <f>AVERAGEIF('1. TipoContratoUC'!$C$3:$C$3832,'2. UnidadCompradora'!F747,'1. TipoContratoUC'!$S$3:$S$3832)</f>
        <v>12.889030089707823</v>
      </c>
      <c r="H747" s="24">
        <f>SUMPRODUCT(('1. TipoContratoUC'!$C$3:$C$3832='2. UnidadCompradora'!F747)*'1. TipoContratoUC'!$N$3:$N$3832*'1. TipoContratoUC'!$S$3:$S$3832)</f>
        <v>9.8397435437046692</v>
      </c>
      <c r="I747" s="24">
        <f>SUMPRODUCT(('1. TipoContratoUC'!$C$3:$C$3832='2. UnidadCompradora'!F747)*'1. TipoContratoUC'!$P$3:$P$3832*'1. TipoContratoUC'!$S$3:$S$3832)</f>
        <v>14.464697236381625</v>
      </c>
      <c r="J747" s="24" t="e">
        <f>AVERAGEIF('1. TipoContratoUC'!$C$3:$C$3832,'2. UnidadCompradora'!F747,'1. TipoContratoUC'!#REF!)</f>
        <v>#REF!</v>
      </c>
      <c r="K747" s="24">
        <f t="shared" si="137"/>
        <v>5.7755714505793083</v>
      </c>
      <c r="L747" s="25">
        <f>SUMIF('1. TipoContratoUC'!$C$3:$C$3832,'2. UnidadCompradora'!F747,'1. TipoContratoUC'!$O$3:$O$3832)</f>
        <v>999160938.11000001</v>
      </c>
      <c r="M747" s="28">
        <f t="shared" si="132"/>
        <v>0.39711630348889837</v>
      </c>
      <c r="N747" s="29">
        <f t="shared" si="138"/>
        <v>4.4140948623762316E-4</v>
      </c>
      <c r="O747" s="24">
        <f t="shared" si="139"/>
        <v>0.49258333925513292</v>
      </c>
      <c r="P747" s="20">
        <f t="shared" si="140"/>
        <v>3.1340773949172207</v>
      </c>
      <c r="Q747" s="3">
        <f t="shared" si="141"/>
        <v>1524</v>
      </c>
      <c r="R747" s="3">
        <f t="shared" si="142"/>
        <v>0</v>
      </c>
      <c r="S747" s="3" t="str">
        <f t="shared" si="143"/>
        <v/>
      </c>
      <c r="T747" s="18"/>
    </row>
    <row r="748" spans="1:20" x14ac:dyDescent="0.25">
      <c r="A748">
        <f t="shared" si="133"/>
        <v>747</v>
      </c>
      <c r="B748" s="23" t="s">
        <v>992</v>
      </c>
      <c r="C748" s="23">
        <f t="shared" si="134"/>
        <v>102</v>
      </c>
      <c r="D748" s="23">
        <f t="shared" si="135"/>
        <v>3</v>
      </c>
      <c r="E748" s="34" t="str">
        <f t="shared" si="136"/>
        <v>102_3</v>
      </c>
      <c r="F748" s="23" t="s">
        <v>993</v>
      </c>
      <c r="G748" s="24">
        <f>AVERAGEIF('1. TipoContratoUC'!$C$3:$C$3832,'2. UnidadCompradora'!F748,'1. TipoContratoUC'!$S$3:$S$3832)</f>
        <v>51.642355174749348</v>
      </c>
      <c r="H748" s="24">
        <f>SUMPRODUCT(('1. TipoContratoUC'!$C$3:$C$3832='2. UnidadCompradora'!F748)*'1. TipoContratoUC'!$N$3:$N$3832*'1. TipoContratoUC'!$S$3:$S$3832)</f>
        <v>56.299770733382836</v>
      </c>
      <c r="I748" s="24">
        <f>SUMPRODUCT(('1. TipoContratoUC'!$C$3:$C$3832='2. UnidadCompradora'!F748)*'1. TipoContratoUC'!$P$3:$P$3832*'1. TipoContratoUC'!$S$3:$S$3832)</f>
        <v>55.793923704745453</v>
      </c>
      <c r="J748" s="24" t="e">
        <f>AVERAGEIF('1. TipoContratoUC'!$C$3:$C$3832,'2. UnidadCompradora'!F748,'1. TipoContratoUC'!#REF!)</f>
        <v>#REF!</v>
      </c>
      <c r="K748" s="24">
        <f t="shared" si="137"/>
        <v>62.921906036644359</v>
      </c>
      <c r="L748" s="25">
        <f>SUMIF('1. TipoContratoUC'!$C$3:$C$3832,'2. UnidadCompradora'!F748,'1. TipoContratoUC'!$O$3:$O$3832)</f>
        <v>434767483.29399997</v>
      </c>
      <c r="M748" s="28">
        <f t="shared" si="132"/>
        <v>0.17279824426430573</v>
      </c>
      <c r="N748" s="29">
        <f t="shared" si="138"/>
        <v>1.9207165143649867E-4</v>
      </c>
      <c r="O748" s="24">
        <f t="shared" si="139"/>
        <v>0.21429200132874834</v>
      </c>
      <c r="P748" s="20">
        <f t="shared" si="140"/>
        <v>31.568099018986555</v>
      </c>
      <c r="Q748" s="3">
        <f t="shared" si="141"/>
        <v>97</v>
      </c>
      <c r="R748" s="3">
        <f t="shared" si="142"/>
        <v>1</v>
      </c>
      <c r="S748" s="3">
        <f t="shared" si="143"/>
        <v>97</v>
      </c>
      <c r="T748" s="18"/>
    </row>
    <row r="749" spans="1:20" x14ac:dyDescent="0.25">
      <c r="A749">
        <f t="shared" si="133"/>
        <v>748</v>
      </c>
      <c r="B749" s="23" t="s">
        <v>2285</v>
      </c>
      <c r="C749" s="23">
        <f t="shared" si="134"/>
        <v>103</v>
      </c>
      <c r="D749" s="23">
        <f t="shared" si="135"/>
        <v>1</v>
      </c>
      <c r="E749" s="34" t="str">
        <f t="shared" si="136"/>
        <v>103_1</v>
      </c>
      <c r="F749" s="23" t="s">
        <v>2286</v>
      </c>
      <c r="G749" s="24">
        <f>AVERAGEIF('1. TipoContratoUC'!$C$3:$C$3832,'2. UnidadCompradora'!F749,'1. TipoContratoUC'!$S$3:$S$3832)</f>
        <v>44.75697967861521</v>
      </c>
      <c r="H749" s="24">
        <f>SUMPRODUCT(('1. TipoContratoUC'!$C$3:$C$3832='2. UnidadCompradora'!F749)*'1. TipoContratoUC'!$N$3:$N$3832*'1. TipoContratoUC'!$S$3:$S$3832)</f>
        <v>49.182396726611806</v>
      </c>
      <c r="I749" s="24">
        <f>SUMPRODUCT(('1. TipoContratoUC'!$C$3:$C$3832='2. UnidadCompradora'!F749)*'1. TipoContratoUC'!$P$3:$P$3832*'1. TipoContratoUC'!$S$3:$S$3832)</f>
        <v>50.816354113604405</v>
      </c>
      <c r="J749" s="24" t="e">
        <f>AVERAGEIF('1. TipoContratoUC'!$C$3:$C$3832,'2. UnidadCompradora'!F749,'1. TipoContratoUC'!#REF!)</f>
        <v>#REF!</v>
      </c>
      <c r="K749" s="24">
        <f t="shared" si="137"/>
        <v>56.039370804621413</v>
      </c>
      <c r="L749" s="25">
        <f>SUMIF('1. TipoContratoUC'!$C$3:$C$3832,'2. UnidadCompradora'!F749,'1. TipoContratoUC'!$O$3:$O$3832)</f>
        <v>146136966.75478101</v>
      </c>
      <c r="M749" s="28">
        <f t="shared" si="132"/>
        <v>1</v>
      </c>
      <c r="N749" s="29">
        <f t="shared" si="138"/>
        <v>6.4560413598205386E-5</v>
      </c>
      <c r="O749" s="24">
        <f t="shared" si="139"/>
        <v>7.1973957190073448E-2</v>
      </c>
      <c r="P749" s="20">
        <f t="shared" si="140"/>
        <v>28.055672380905744</v>
      </c>
      <c r="Q749" s="3">
        <f t="shared" si="141"/>
        <v>223</v>
      </c>
      <c r="R749" s="3">
        <f t="shared" si="142"/>
        <v>1</v>
      </c>
      <c r="S749" s="3">
        <f t="shared" si="143"/>
        <v>223</v>
      </c>
      <c r="T749" s="18"/>
    </row>
    <row r="750" spans="1:20" x14ac:dyDescent="0.25">
      <c r="A750">
        <f t="shared" si="133"/>
        <v>749</v>
      </c>
      <c r="B750" s="23" t="s">
        <v>2394</v>
      </c>
      <c r="C750" s="23">
        <f t="shared" si="134"/>
        <v>104</v>
      </c>
      <c r="D750" s="23">
        <f t="shared" si="135"/>
        <v>1</v>
      </c>
      <c r="E750" s="34" t="str">
        <f t="shared" si="136"/>
        <v>104_1</v>
      </c>
      <c r="F750" s="23" t="s">
        <v>2395</v>
      </c>
      <c r="G750" s="24">
        <f>AVERAGEIF('1. TipoContratoUC'!$C$3:$C$3832,'2. UnidadCompradora'!F750,'1. TipoContratoUC'!$S$3:$S$3832)</f>
        <v>29.620368930463748</v>
      </c>
      <c r="H750" s="24">
        <f>SUMPRODUCT(('1. TipoContratoUC'!$C$3:$C$3832='2. UnidadCompradora'!F750)*'1. TipoContratoUC'!$N$3:$N$3832*'1. TipoContratoUC'!$S$3:$S$3832)</f>
        <v>31.95819707802227</v>
      </c>
      <c r="I750" s="24">
        <f>SUMPRODUCT(('1. TipoContratoUC'!$C$3:$C$3832='2. UnidadCompradora'!F750)*'1. TipoContratoUC'!$P$3:$P$3832*'1. TipoContratoUC'!$S$3:$S$3832)</f>
        <v>35.047189768796137</v>
      </c>
      <c r="J750" s="24" t="e">
        <f>AVERAGEIF('1. TipoContratoUC'!$C$3:$C$3832,'2. UnidadCompradora'!F750,'1. TipoContratoUC'!#REF!)</f>
        <v>#REF!</v>
      </c>
      <c r="K750" s="24">
        <f t="shared" si="137"/>
        <v>34.235189628357162</v>
      </c>
      <c r="L750" s="25">
        <f>SUMIF('1. TipoContratoUC'!$C$3:$C$3832,'2. UnidadCompradora'!F750,'1. TipoContratoUC'!$O$3:$O$3832)</f>
        <v>37790771.289999999</v>
      </c>
      <c r="M750" s="28">
        <f t="shared" si="132"/>
        <v>1</v>
      </c>
      <c r="N750" s="29">
        <f t="shared" si="138"/>
        <v>1.669521325683165E-5</v>
      </c>
      <c r="O750" s="24">
        <f t="shared" si="139"/>
        <v>1.8550574197516632E-2</v>
      </c>
      <c r="P750" s="20">
        <f t="shared" si="140"/>
        <v>17.126870101277341</v>
      </c>
      <c r="Q750" s="3">
        <f t="shared" si="141"/>
        <v>1049</v>
      </c>
      <c r="R750" s="3">
        <f t="shared" si="142"/>
        <v>0</v>
      </c>
      <c r="S750" s="3" t="str">
        <f t="shared" si="143"/>
        <v/>
      </c>
      <c r="T750" s="18"/>
    </row>
    <row r="751" spans="1:20" x14ac:dyDescent="0.25">
      <c r="A751">
        <f t="shared" si="133"/>
        <v>750</v>
      </c>
      <c r="B751" s="23" t="s">
        <v>44</v>
      </c>
      <c r="C751" s="23">
        <f t="shared" si="134"/>
        <v>105</v>
      </c>
      <c r="D751" s="23">
        <f t="shared" si="135"/>
        <v>1</v>
      </c>
      <c r="E751" s="34" t="str">
        <f t="shared" si="136"/>
        <v>105_1</v>
      </c>
      <c r="F751" s="23" t="s">
        <v>528</v>
      </c>
      <c r="G751" s="24">
        <f>AVERAGEIF('1. TipoContratoUC'!$C$3:$C$3832,'2. UnidadCompradora'!F751,'1. TipoContratoUC'!$S$3:$S$3832)</f>
        <v>55.492019074290546</v>
      </c>
      <c r="H751" s="24">
        <f>SUMPRODUCT(('1. TipoContratoUC'!$C$3:$C$3832='2. UnidadCompradora'!F751)*'1. TipoContratoUC'!$N$3:$N$3832*'1. TipoContratoUC'!$S$3:$S$3832)</f>
        <v>50.483629323854302</v>
      </c>
      <c r="I751" s="24">
        <f>SUMPRODUCT(('1. TipoContratoUC'!$C$3:$C$3832='2. UnidadCompradora'!F751)*'1. TipoContratoUC'!$P$3:$P$3832*'1. TipoContratoUC'!$S$3:$S$3832)</f>
        <v>53.161456928256712</v>
      </c>
      <c r="J751" s="24" t="e">
        <f>AVERAGEIF('1. TipoContratoUC'!$C$3:$C$3832,'2. UnidadCompradora'!F751,'1. TipoContratoUC'!#REF!)</f>
        <v>#REF!</v>
      </c>
      <c r="K751" s="24">
        <f t="shared" si="137"/>
        <v>59.281967909298096</v>
      </c>
      <c r="L751" s="25">
        <f>SUMIF('1. TipoContratoUC'!$C$3:$C$3832,'2. UnidadCompradora'!F751,'1. TipoContratoUC'!$O$3:$O$3832)</f>
        <v>48210175.748999998</v>
      </c>
      <c r="M751" s="28">
        <f t="shared" si="132"/>
        <v>1.0620842469393318E-2</v>
      </c>
      <c r="N751" s="29">
        <f t="shared" si="138"/>
        <v>2.1298299500224051E-5</v>
      </c>
      <c r="O751" s="24">
        <f t="shared" si="139"/>
        <v>2.3688178084571923E-2</v>
      </c>
      <c r="P751" s="20">
        <f t="shared" si="140"/>
        <v>29.652828043691333</v>
      </c>
      <c r="Q751" s="3">
        <f t="shared" si="141"/>
        <v>164</v>
      </c>
      <c r="R751" s="3">
        <f t="shared" si="142"/>
        <v>1</v>
      </c>
      <c r="S751" s="3">
        <f t="shared" si="143"/>
        <v>164</v>
      </c>
      <c r="T751" s="18"/>
    </row>
    <row r="752" spans="1:20" x14ac:dyDescent="0.25">
      <c r="A752">
        <f t="shared" si="133"/>
        <v>751</v>
      </c>
      <c r="B752" s="23" t="s">
        <v>44</v>
      </c>
      <c r="C752" s="23">
        <f t="shared" si="134"/>
        <v>105</v>
      </c>
      <c r="D752" s="23">
        <f t="shared" si="135"/>
        <v>2</v>
      </c>
      <c r="E752" s="34" t="str">
        <f t="shared" si="136"/>
        <v>105_2</v>
      </c>
      <c r="F752" s="23" t="s">
        <v>633</v>
      </c>
      <c r="G752" s="24">
        <f>AVERAGEIF('1. TipoContratoUC'!$C$3:$C$3832,'2. UnidadCompradora'!F752,'1. TipoContratoUC'!$S$3:$S$3832)</f>
        <v>42.080364960099452</v>
      </c>
      <c r="H752" s="24">
        <f>SUMPRODUCT(('1. TipoContratoUC'!$C$3:$C$3832='2. UnidadCompradora'!F752)*'1. TipoContratoUC'!$N$3:$N$3832*'1. TipoContratoUC'!$S$3:$S$3832)</f>
        <v>44.782482408594461</v>
      </c>
      <c r="I752" s="24">
        <f>SUMPRODUCT(('1. TipoContratoUC'!$C$3:$C$3832='2. UnidadCompradora'!F752)*'1. TipoContratoUC'!$P$3:$P$3832*'1. TipoContratoUC'!$S$3:$S$3832)</f>
        <v>46.498310804302179</v>
      </c>
      <c r="J752" s="24" t="e">
        <f>AVERAGEIF('1. TipoContratoUC'!$C$3:$C$3832,'2. UnidadCompradora'!F752,'1. TipoContratoUC'!#REF!)</f>
        <v>#REF!</v>
      </c>
      <c r="K752" s="24">
        <f t="shared" si="137"/>
        <v>50.068769155461787</v>
      </c>
      <c r="L752" s="25">
        <f>SUMIF('1. TipoContratoUC'!$C$3:$C$3832,'2. UnidadCompradora'!F752,'1. TipoContratoUC'!$O$3:$O$3832)</f>
        <v>9468632.7799999788</v>
      </c>
      <c r="M752" s="28">
        <f t="shared" si="132"/>
        <v>2.0859674455552977E-3</v>
      </c>
      <c r="N752" s="29">
        <f t="shared" si="138"/>
        <v>4.1830541721321499E-6</v>
      </c>
      <c r="O752" s="24">
        <f t="shared" si="139"/>
        <v>4.5854834410090821E-3</v>
      </c>
      <c r="P752" s="20">
        <f t="shared" si="140"/>
        <v>25.0366773194514</v>
      </c>
      <c r="Q752" s="3">
        <f t="shared" si="141"/>
        <v>408</v>
      </c>
      <c r="R752" s="3">
        <f t="shared" si="142"/>
        <v>1</v>
      </c>
      <c r="S752" s="3">
        <f t="shared" si="143"/>
        <v>408</v>
      </c>
      <c r="T752" s="18"/>
    </row>
    <row r="753" spans="1:20" x14ac:dyDescent="0.25">
      <c r="A753">
        <f t="shared" si="133"/>
        <v>752</v>
      </c>
      <c r="B753" s="23" t="s">
        <v>44</v>
      </c>
      <c r="C753" s="23">
        <f t="shared" si="134"/>
        <v>105</v>
      </c>
      <c r="D753" s="23">
        <f t="shared" si="135"/>
        <v>3</v>
      </c>
      <c r="E753" s="34" t="str">
        <f t="shared" si="136"/>
        <v>105_3</v>
      </c>
      <c r="F753" s="23" t="s">
        <v>692</v>
      </c>
      <c r="G753" s="24">
        <f>AVERAGEIF('1. TipoContratoUC'!$C$3:$C$3832,'2. UnidadCompradora'!F753,'1. TipoContratoUC'!$S$3:$S$3832)</f>
        <v>30.222104807138901</v>
      </c>
      <c r="H753" s="24">
        <f>SUMPRODUCT(('1. TipoContratoUC'!$C$3:$C$3832='2. UnidadCompradora'!F753)*'1. TipoContratoUC'!$N$3:$N$3832*'1. TipoContratoUC'!$S$3:$S$3832)</f>
        <v>30.93718836347297</v>
      </c>
      <c r="I753" s="24">
        <f>SUMPRODUCT(('1. TipoContratoUC'!$C$3:$C$3832='2. UnidadCompradora'!F753)*'1. TipoContratoUC'!$P$3:$P$3832*'1. TipoContratoUC'!$S$3:$S$3832)</f>
        <v>32.239290300130214</v>
      </c>
      <c r="J753" s="24" t="e">
        <f>AVERAGEIF('1. TipoContratoUC'!$C$3:$C$3832,'2. UnidadCompradora'!F753,'1. TipoContratoUC'!#REF!)</f>
        <v>#REF!</v>
      </c>
      <c r="K753" s="24">
        <f t="shared" si="137"/>
        <v>30.352678963821866</v>
      </c>
      <c r="L753" s="25">
        <f>SUMIF('1. TipoContratoUC'!$C$3:$C$3832,'2. UnidadCompradora'!F753,'1. TipoContratoUC'!$O$3:$O$3832)</f>
        <v>7217659.8210000005</v>
      </c>
      <c r="M753" s="28">
        <f t="shared" si="132"/>
        <v>1.5900715308655696E-3</v>
      </c>
      <c r="N753" s="29">
        <f t="shared" si="138"/>
        <v>3.1886189620783567E-6</v>
      </c>
      <c r="O753" s="24">
        <f t="shared" si="139"/>
        <v>3.4755728439763065E-3</v>
      </c>
      <c r="P753" s="20">
        <f t="shared" si="140"/>
        <v>15.17807726833292</v>
      </c>
      <c r="Q753" s="3">
        <f t="shared" si="141"/>
        <v>1177</v>
      </c>
      <c r="R753" s="3">
        <f t="shared" si="142"/>
        <v>0</v>
      </c>
      <c r="S753" s="3" t="str">
        <f t="shared" si="143"/>
        <v/>
      </c>
      <c r="T753" s="18"/>
    </row>
    <row r="754" spans="1:20" x14ac:dyDescent="0.25">
      <c r="A754">
        <f t="shared" si="133"/>
        <v>753</v>
      </c>
      <c r="B754" s="23" t="s">
        <v>44</v>
      </c>
      <c r="C754" s="23">
        <f t="shared" si="134"/>
        <v>105</v>
      </c>
      <c r="D754" s="23">
        <f t="shared" si="135"/>
        <v>4</v>
      </c>
      <c r="E754" s="34" t="str">
        <f t="shared" si="136"/>
        <v>105_4</v>
      </c>
      <c r="F754" s="23" t="s">
        <v>2436</v>
      </c>
      <c r="G754" s="24">
        <f>AVERAGEIF('1. TipoContratoUC'!$C$3:$C$3832,'2. UnidadCompradora'!F754,'1. TipoContratoUC'!$S$3:$S$3832)</f>
        <v>62.854479607353781</v>
      </c>
      <c r="H754" s="24">
        <f>SUMPRODUCT(('1. TipoContratoUC'!$C$3:$C$3832='2. UnidadCompradora'!F754)*'1. TipoContratoUC'!$N$3:$N$3832*'1. TipoContratoUC'!$S$3:$S$3832)</f>
        <v>62.415620190026104</v>
      </c>
      <c r="I754" s="24">
        <f>SUMPRODUCT(('1. TipoContratoUC'!$C$3:$C$3832='2. UnidadCompradora'!F754)*'1. TipoContratoUC'!$P$3:$P$3832*'1. TipoContratoUC'!$S$3:$S$3832)</f>
        <v>63.669254906393178</v>
      </c>
      <c r="J754" s="24" t="e">
        <f>AVERAGEIF('1. TipoContratoUC'!$C$3:$C$3832,'2. UnidadCompradora'!F754,'1. TipoContratoUC'!#REF!)</f>
        <v>#REF!</v>
      </c>
      <c r="K754" s="24">
        <f t="shared" si="137"/>
        <v>73.811205215034121</v>
      </c>
      <c r="L754" s="25">
        <f>SUMIF('1. TipoContratoUC'!$C$3:$C$3832,'2. UnidadCompradora'!F754,'1. TipoContratoUC'!$O$3:$O$3832)</f>
        <v>5107930.2799999993</v>
      </c>
      <c r="M754" s="28">
        <f t="shared" si="132"/>
        <v>1.1252919535280762E-3</v>
      </c>
      <c r="N754" s="29">
        <f t="shared" si="138"/>
        <v>2.2565822928359659E-6</v>
      </c>
      <c r="O754" s="24">
        <f t="shared" si="139"/>
        <v>2.4353066048521904E-3</v>
      </c>
      <c r="P754" s="20">
        <f t="shared" si="140"/>
        <v>36.906820260819487</v>
      </c>
      <c r="Q754" s="3">
        <f t="shared" si="141"/>
        <v>24</v>
      </c>
      <c r="R754" s="3">
        <f t="shared" si="142"/>
        <v>1</v>
      </c>
      <c r="S754" s="3">
        <f t="shared" si="143"/>
        <v>24</v>
      </c>
      <c r="T754" s="18"/>
    </row>
    <row r="755" spans="1:20" x14ac:dyDescent="0.25">
      <c r="A755">
        <f t="shared" si="133"/>
        <v>754</v>
      </c>
      <c r="B755" s="23" t="s">
        <v>44</v>
      </c>
      <c r="C755" s="23">
        <f t="shared" si="134"/>
        <v>105</v>
      </c>
      <c r="D755" s="23">
        <f t="shared" si="135"/>
        <v>5</v>
      </c>
      <c r="E755" s="34" t="str">
        <f t="shared" si="136"/>
        <v>105_5</v>
      </c>
      <c r="F755" s="23" t="s">
        <v>3047</v>
      </c>
      <c r="G755" s="24">
        <f>AVERAGEIF('1. TipoContratoUC'!$C$3:$C$3832,'2. UnidadCompradora'!F755,'1. TipoContratoUC'!$S$3:$S$3832)</f>
        <v>56.716929476503331</v>
      </c>
      <c r="H755" s="24">
        <f>SUMPRODUCT(('1. TipoContratoUC'!$C$3:$C$3832='2. UnidadCompradora'!F755)*'1. TipoContratoUC'!$N$3:$N$3832*'1. TipoContratoUC'!$S$3:$S$3832)</f>
        <v>56.716929476503331</v>
      </c>
      <c r="I755" s="24">
        <f>SUMPRODUCT(('1. TipoContratoUC'!$C$3:$C$3832='2. UnidadCompradora'!F755)*'1. TipoContratoUC'!$P$3:$P$3832*'1. TipoContratoUC'!$S$3:$S$3832)</f>
        <v>56.716929476503331</v>
      </c>
      <c r="J755" s="24" t="e">
        <f>AVERAGEIF('1. TipoContratoUC'!$C$3:$C$3832,'2. UnidadCompradora'!F755,'1. TipoContratoUC'!#REF!)</f>
        <v>#REF!</v>
      </c>
      <c r="K755" s="24">
        <f t="shared" si="137"/>
        <v>64.198155344095596</v>
      </c>
      <c r="L755" s="25">
        <f>SUMIF('1. TipoContratoUC'!$C$3:$C$3832,'2. UnidadCompradora'!F755,'1. TipoContratoUC'!$O$3:$O$3832)</f>
        <v>3564501.45</v>
      </c>
      <c r="M755" s="28">
        <f t="shared" si="132"/>
        <v>7.852700761655974E-4</v>
      </c>
      <c r="N755" s="29">
        <f t="shared" si="138"/>
        <v>1.5747260463504459E-6</v>
      </c>
      <c r="O755" s="24">
        <f t="shared" si="139"/>
        <v>1.67427213425422E-3</v>
      </c>
      <c r="P755" s="20">
        <f t="shared" si="140"/>
        <v>32.099914808114924</v>
      </c>
      <c r="Q755" s="3">
        <f t="shared" si="141"/>
        <v>83</v>
      </c>
      <c r="R755" s="3">
        <f t="shared" si="142"/>
        <v>1</v>
      </c>
      <c r="S755" s="3">
        <f t="shared" si="143"/>
        <v>83</v>
      </c>
      <c r="T755" s="18"/>
    </row>
    <row r="756" spans="1:20" x14ac:dyDescent="0.25">
      <c r="A756">
        <f t="shared" si="133"/>
        <v>755</v>
      </c>
      <c r="B756" s="23" t="s">
        <v>44</v>
      </c>
      <c r="C756" s="23">
        <f t="shared" si="134"/>
        <v>105</v>
      </c>
      <c r="D756" s="23">
        <f t="shared" si="135"/>
        <v>6</v>
      </c>
      <c r="E756" s="34" t="str">
        <f t="shared" si="136"/>
        <v>105_6</v>
      </c>
      <c r="F756" s="23" t="s">
        <v>2084</v>
      </c>
      <c r="G756" s="24">
        <f>AVERAGEIF('1. TipoContratoUC'!$C$3:$C$3832,'2. UnidadCompradora'!F756,'1. TipoContratoUC'!$S$3:$S$3832)</f>
        <v>48.187011368334197</v>
      </c>
      <c r="H756" s="24">
        <f>SUMPRODUCT(('1. TipoContratoUC'!$C$3:$C$3832='2. UnidadCompradora'!F756)*'1. TipoContratoUC'!$N$3:$N$3832*'1. TipoContratoUC'!$S$3:$S$3832)</f>
        <v>48.187011368334197</v>
      </c>
      <c r="I756" s="24">
        <f>SUMPRODUCT(('1. TipoContratoUC'!$C$3:$C$3832='2. UnidadCompradora'!F756)*'1. TipoContratoUC'!$P$3:$P$3832*'1. TipoContratoUC'!$S$3:$S$3832)</f>
        <v>48.187011368334197</v>
      </c>
      <c r="J756" s="24" t="e">
        <f>AVERAGEIF('1. TipoContratoUC'!$C$3:$C$3832,'2. UnidadCompradora'!F756,'1. TipoContratoUC'!#REF!)</f>
        <v>#REF!</v>
      </c>
      <c r="K756" s="24">
        <f t="shared" si="137"/>
        <v>52.403752306470444</v>
      </c>
      <c r="L756" s="25">
        <f>SUMIF('1. TipoContratoUC'!$C$3:$C$3832,'2. UnidadCompradora'!F756,'1. TipoContratoUC'!$O$3:$O$3832)</f>
        <v>1279119.25</v>
      </c>
      <c r="M756" s="28">
        <f t="shared" si="132"/>
        <v>2.8179370522415746E-4</v>
      </c>
      <c r="N756" s="29">
        <f t="shared" si="138"/>
        <v>5.6508951605651539E-7</v>
      </c>
      <c r="O756" s="24">
        <f t="shared" si="139"/>
        <v>5.4739501566947396E-4</v>
      </c>
      <c r="P756" s="20">
        <f t="shared" si="140"/>
        <v>26.202149850743059</v>
      </c>
      <c r="Q756" s="3">
        <f t="shared" si="141"/>
        <v>332</v>
      </c>
      <c r="R756" s="3">
        <f t="shared" si="142"/>
        <v>1</v>
      </c>
      <c r="S756" s="3">
        <f t="shared" si="143"/>
        <v>332</v>
      </c>
      <c r="T756" s="18"/>
    </row>
    <row r="757" spans="1:20" x14ac:dyDescent="0.25">
      <c r="A757">
        <f t="shared" si="133"/>
        <v>756</v>
      </c>
      <c r="B757" s="23" t="s">
        <v>44</v>
      </c>
      <c r="C757" s="23">
        <f t="shared" si="134"/>
        <v>105</v>
      </c>
      <c r="D757" s="23">
        <f t="shared" si="135"/>
        <v>7</v>
      </c>
      <c r="E757" s="34" t="str">
        <f t="shared" si="136"/>
        <v>105_7</v>
      </c>
      <c r="F757" s="23" t="s">
        <v>922</v>
      </c>
      <c r="G757" s="24">
        <f>AVERAGEIF('1. TipoContratoUC'!$C$3:$C$3832,'2. UnidadCompradora'!F757,'1. TipoContratoUC'!$S$3:$S$3832)</f>
        <v>46.000859117767646</v>
      </c>
      <c r="H757" s="24">
        <f>SUMPRODUCT(('1. TipoContratoUC'!$C$3:$C$3832='2. UnidadCompradora'!F757)*'1. TipoContratoUC'!$N$3:$N$3832*'1. TipoContratoUC'!$S$3:$S$3832)</f>
        <v>45.013412767179076</v>
      </c>
      <c r="I757" s="24">
        <f>SUMPRODUCT(('1. TipoContratoUC'!$C$3:$C$3832='2. UnidadCompradora'!F757)*'1. TipoContratoUC'!$P$3:$P$3832*'1. TipoContratoUC'!$S$3:$S$3832)</f>
        <v>44.031959945605372</v>
      </c>
      <c r="J757" s="24" t="e">
        <f>AVERAGEIF('1. TipoContratoUC'!$C$3:$C$3832,'2. UnidadCompradora'!F757,'1. TipoContratoUC'!#REF!)</f>
        <v>#REF!</v>
      </c>
      <c r="K757" s="24">
        <f t="shared" si="137"/>
        <v>46.658521168226805</v>
      </c>
      <c r="L757" s="25">
        <f>SUMIF('1. TipoContratoUC'!$C$3:$C$3832,'2. UnidadCompradora'!F757,'1. TipoContratoUC'!$O$3:$O$3832)</f>
        <v>56321727.159999989</v>
      </c>
      <c r="M757" s="28">
        <f t="shared" si="132"/>
        <v>1.2407840927294666E-2</v>
      </c>
      <c r="N757" s="29">
        <f t="shared" si="138"/>
        <v>2.4881822038337311E-5</v>
      </c>
      <c r="O757" s="24">
        <f t="shared" si="139"/>
        <v>2.7687824918821227E-2</v>
      </c>
      <c r="P757" s="20">
        <f t="shared" si="140"/>
        <v>23.343104496572813</v>
      </c>
      <c r="Q757" s="3">
        <f t="shared" si="141"/>
        <v>527</v>
      </c>
      <c r="R757" s="3">
        <f t="shared" si="142"/>
        <v>0</v>
      </c>
      <c r="S757" s="3" t="str">
        <f t="shared" si="143"/>
        <v/>
      </c>
      <c r="T757" s="18"/>
    </row>
    <row r="758" spans="1:20" x14ac:dyDescent="0.25">
      <c r="A758">
        <f t="shared" si="133"/>
        <v>757</v>
      </c>
      <c r="B758" s="23" t="s">
        <v>44</v>
      </c>
      <c r="C758" s="23">
        <f t="shared" si="134"/>
        <v>105</v>
      </c>
      <c r="D758" s="23">
        <f t="shared" si="135"/>
        <v>8</v>
      </c>
      <c r="E758" s="34" t="str">
        <f t="shared" si="136"/>
        <v>105_8</v>
      </c>
      <c r="F758" s="23" t="s">
        <v>1381</v>
      </c>
      <c r="G758" s="24">
        <f>AVERAGEIF('1. TipoContratoUC'!$C$3:$C$3832,'2. UnidadCompradora'!F758,'1. TipoContratoUC'!$S$3:$S$3832)</f>
        <v>40.730696862539666</v>
      </c>
      <c r="H758" s="24">
        <f>SUMPRODUCT(('1. TipoContratoUC'!$C$3:$C$3832='2. UnidadCompradora'!F758)*'1. TipoContratoUC'!$N$3:$N$3832*'1. TipoContratoUC'!$S$3:$S$3832)</f>
        <v>41.03458289047537</v>
      </c>
      <c r="I758" s="24">
        <f>SUMPRODUCT(('1. TipoContratoUC'!$C$3:$C$3832='2. UnidadCompradora'!F758)*'1. TipoContratoUC'!$P$3:$P$3832*'1. TipoContratoUC'!$S$3:$S$3832)</f>
        <v>38.106736010812511</v>
      </c>
      <c r="J758" s="24" t="e">
        <f>AVERAGEIF('1. TipoContratoUC'!$C$3:$C$3832,'2. UnidadCompradora'!F758,'1. TipoContratoUC'!#REF!)</f>
        <v>#REF!</v>
      </c>
      <c r="K758" s="24">
        <f t="shared" si="137"/>
        <v>38.465654801995036</v>
      </c>
      <c r="L758" s="25">
        <f>SUMIF('1. TipoContratoUC'!$C$3:$C$3832,'2. UnidadCompradora'!F758,'1. TipoContratoUC'!$O$3:$O$3832)</f>
        <v>14206856.810000001</v>
      </c>
      <c r="M758" s="28">
        <f t="shared" si="132"/>
        <v>3.1298120328334938E-3</v>
      </c>
      <c r="N758" s="29">
        <f t="shared" si="138"/>
        <v>6.2763075760505601E-6</v>
      </c>
      <c r="O758" s="24">
        <f t="shared" si="139"/>
        <v>6.9218087358045985E-3</v>
      </c>
      <c r="P758" s="20">
        <f t="shared" si="140"/>
        <v>19.23628830536542</v>
      </c>
      <c r="Q758" s="3">
        <f t="shared" si="141"/>
        <v>860</v>
      </c>
      <c r="R758" s="3">
        <f t="shared" si="142"/>
        <v>0</v>
      </c>
      <c r="S758" s="3" t="str">
        <f t="shared" si="143"/>
        <v/>
      </c>
      <c r="T758" s="18"/>
    </row>
    <row r="759" spans="1:20" x14ac:dyDescent="0.25">
      <c r="A759">
        <f t="shared" si="133"/>
        <v>758</v>
      </c>
      <c r="B759" s="23" t="s">
        <v>44</v>
      </c>
      <c r="C759" s="23">
        <f t="shared" si="134"/>
        <v>105</v>
      </c>
      <c r="D759" s="23">
        <f t="shared" si="135"/>
        <v>9</v>
      </c>
      <c r="E759" s="34" t="str">
        <f t="shared" si="136"/>
        <v>105_9</v>
      </c>
      <c r="F759" s="23" t="s">
        <v>2008</v>
      </c>
      <c r="G759" s="24">
        <f>AVERAGEIF('1. TipoContratoUC'!$C$3:$C$3832,'2. UnidadCompradora'!F759,'1. TipoContratoUC'!$S$3:$S$3832)</f>
        <v>24.549473165986999</v>
      </c>
      <c r="H759" s="24">
        <f>SUMPRODUCT(('1. TipoContratoUC'!$C$3:$C$3832='2. UnidadCompradora'!F759)*'1. TipoContratoUC'!$N$3:$N$3832*'1. TipoContratoUC'!$S$3:$S$3832)</f>
        <v>24.549473165986999</v>
      </c>
      <c r="I759" s="24">
        <f>SUMPRODUCT(('1. TipoContratoUC'!$C$3:$C$3832='2. UnidadCompradora'!F759)*'1. TipoContratoUC'!$P$3:$P$3832*'1. TipoContratoUC'!$S$3:$S$3832)</f>
        <v>24.549473165986999</v>
      </c>
      <c r="J759" s="24" t="e">
        <f>AVERAGEIF('1. TipoContratoUC'!$C$3:$C$3832,'2. UnidadCompradora'!F759,'1. TipoContratoUC'!#REF!)</f>
        <v>#REF!</v>
      </c>
      <c r="K759" s="24">
        <f t="shared" si="137"/>
        <v>19.719891941064873</v>
      </c>
      <c r="L759" s="25">
        <f>SUMIF('1. TipoContratoUC'!$C$3:$C$3832,'2. UnidadCompradora'!F759,'1. TipoContratoUC'!$O$3:$O$3832)</f>
        <v>629555.55000000005</v>
      </c>
      <c r="M759" s="28">
        <f t="shared" si="132"/>
        <v>1.3869292568220853E-4</v>
      </c>
      <c r="N759" s="29">
        <f t="shared" si="138"/>
        <v>2.7812515610268037E-7</v>
      </c>
      <c r="O759" s="24">
        <f t="shared" si="139"/>
        <v>2.2710790107076644E-4</v>
      </c>
      <c r="P759" s="20">
        <f t="shared" si="140"/>
        <v>9.8600595244829723</v>
      </c>
      <c r="Q759" s="3">
        <f t="shared" si="141"/>
        <v>1438</v>
      </c>
      <c r="R759" s="3">
        <f t="shared" si="142"/>
        <v>0</v>
      </c>
      <c r="S759" s="3" t="str">
        <f t="shared" si="143"/>
        <v/>
      </c>
      <c r="T759" s="18"/>
    </row>
    <row r="760" spans="1:20" x14ac:dyDescent="0.25">
      <c r="A760">
        <f t="shared" si="133"/>
        <v>759</v>
      </c>
      <c r="B760" s="23" t="s">
        <v>44</v>
      </c>
      <c r="C760" s="23">
        <f t="shared" si="134"/>
        <v>105</v>
      </c>
      <c r="D760" s="23">
        <f t="shared" si="135"/>
        <v>10</v>
      </c>
      <c r="E760" s="34" t="str">
        <f t="shared" si="136"/>
        <v>105_10</v>
      </c>
      <c r="F760" s="23" t="s">
        <v>177</v>
      </c>
      <c r="G760" s="24">
        <f>AVERAGEIF('1. TipoContratoUC'!$C$3:$C$3832,'2. UnidadCompradora'!F760,'1. TipoContratoUC'!$S$3:$S$3832)</f>
        <v>53.652223405709094</v>
      </c>
      <c r="H760" s="24">
        <f>SUMPRODUCT(('1. TipoContratoUC'!$C$3:$C$3832='2. UnidadCompradora'!F760)*'1. TipoContratoUC'!$N$3:$N$3832*'1. TipoContratoUC'!$S$3:$S$3832)</f>
        <v>53.682351445207495</v>
      </c>
      <c r="I760" s="24">
        <f>SUMPRODUCT(('1. TipoContratoUC'!$C$3:$C$3832='2. UnidadCompradora'!F760)*'1. TipoContratoUC'!$P$3:$P$3832*'1. TipoContratoUC'!$S$3:$S$3832)</f>
        <v>54.16166796005308</v>
      </c>
      <c r="J760" s="24" t="e">
        <f>AVERAGEIF('1. TipoContratoUC'!$C$3:$C$3832,'2. UnidadCompradora'!F760,'1. TipoContratoUC'!#REF!)</f>
        <v>#REF!</v>
      </c>
      <c r="K760" s="24">
        <f t="shared" si="137"/>
        <v>60.664969701588149</v>
      </c>
      <c r="L760" s="25">
        <f>SUMIF('1. TipoContratoUC'!$C$3:$C$3832,'2. UnidadCompradora'!F760,'1. TipoContratoUC'!$O$3:$O$3832)</f>
        <v>13933709.12999999</v>
      </c>
      <c r="M760" s="28">
        <f t="shared" si="132"/>
        <v>3.0696368014619187E-3</v>
      </c>
      <c r="N760" s="29">
        <f t="shared" si="138"/>
        <v>6.1556363483263534E-6</v>
      </c>
      <c r="O760" s="24">
        <f t="shared" si="139"/>
        <v>6.7871249745560334E-3</v>
      </c>
      <c r="P760" s="20">
        <f t="shared" si="140"/>
        <v>30.335878413281353</v>
      </c>
      <c r="Q760" s="3">
        <f t="shared" si="141"/>
        <v>133</v>
      </c>
      <c r="R760" s="3">
        <f t="shared" si="142"/>
        <v>1</v>
      </c>
      <c r="S760" s="3">
        <f t="shared" si="143"/>
        <v>133</v>
      </c>
      <c r="T760" s="18"/>
    </row>
    <row r="761" spans="1:20" x14ac:dyDescent="0.25">
      <c r="A761">
        <f t="shared" si="133"/>
        <v>760</v>
      </c>
      <c r="B761" s="23" t="s">
        <v>44</v>
      </c>
      <c r="C761" s="23">
        <f t="shared" si="134"/>
        <v>105</v>
      </c>
      <c r="D761" s="23">
        <f t="shared" si="135"/>
        <v>11</v>
      </c>
      <c r="E761" s="34" t="str">
        <f t="shared" si="136"/>
        <v>105_11</v>
      </c>
      <c r="F761" s="23" t="s">
        <v>467</v>
      </c>
      <c r="G761" s="24">
        <f>AVERAGEIF('1. TipoContratoUC'!$C$3:$C$3832,'2. UnidadCompradora'!F761,'1. TipoContratoUC'!$S$3:$S$3832)</f>
        <v>50.865474913833737</v>
      </c>
      <c r="H761" s="24">
        <f>SUMPRODUCT(('1. TipoContratoUC'!$C$3:$C$3832='2. UnidadCompradora'!F761)*'1. TipoContratoUC'!$N$3:$N$3832*'1. TipoContratoUC'!$S$3:$S$3832)</f>
        <v>52.789152018292228</v>
      </c>
      <c r="I761" s="24">
        <f>SUMPRODUCT(('1. TipoContratoUC'!$C$3:$C$3832='2. UnidadCompradora'!F761)*'1. TipoContratoUC'!$P$3:$P$3832*'1. TipoContratoUC'!$S$3:$S$3832)</f>
        <v>54.243696383879531</v>
      </c>
      <c r="J761" s="24" t="e">
        <f>AVERAGEIF('1. TipoContratoUC'!$C$3:$C$3832,'2. UnidadCompradora'!F761,'1. TipoContratoUC'!#REF!)</f>
        <v>#REF!</v>
      </c>
      <c r="K761" s="24">
        <f t="shared" si="137"/>
        <v>60.778391223211401</v>
      </c>
      <c r="L761" s="25">
        <f>SUMIF('1. TipoContratoUC'!$C$3:$C$3832,'2. UnidadCompradora'!F761,'1. TipoContratoUC'!$O$3:$O$3832)</f>
        <v>5955955.0700000003</v>
      </c>
      <c r="M761" s="28">
        <f t="shared" si="132"/>
        <v>1.3121142906135656E-3</v>
      </c>
      <c r="N761" s="29">
        <f t="shared" si="138"/>
        <v>2.631222826300714E-6</v>
      </c>
      <c r="O761" s="24">
        <f t="shared" si="139"/>
        <v>2.8534509886859469E-3</v>
      </c>
      <c r="P761" s="20">
        <f t="shared" si="140"/>
        <v>30.390622337100044</v>
      </c>
      <c r="Q761" s="3">
        <f t="shared" si="141"/>
        <v>129</v>
      </c>
      <c r="R761" s="3">
        <f t="shared" si="142"/>
        <v>1</v>
      </c>
      <c r="S761" s="3">
        <f t="shared" si="143"/>
        <v>129</v>
      </c>
      <c r="T761" s="18"/>
    </row>
    <row r="762" spans="1:20" x14ac:dyDescent="0.25">
      <c r="A762">
        <f t="shared" si="133"/>
        <v>761</v>
      </c>
      <c r="B762" s="23" t="s">
        <v>44</v>
      </c>
      <c r="C762" s="23">
        <f t="shared" si="134"/>
        <v>105</v>
      </c>
      <c r="D762" s="23">
        <f t="shared" si="135"/>
        <v>12</v>
      </c>
      <c r="E762" s="34" t="str">
        <f t="shared" si="136"/>
        <v>105_12</v>
      </c>
      <c r="F762" s="23" t="s">
        <v>739</v>
      </c>
      <c r="G762" s="24">
        <f>AVERAGEIF('1. TipoContratoUC'!$C$3:$C$3832,'2. UnidadCompradora'!F762,'1. TipoContratoUC'!$S$3:$S$3832)</f>
        <v>48.662844952645656</v>
      </c>
      <c r="H762" s="24">
        <f>SUMPRODUCT(('1. TipoContratoUC'!$C$3:$C$3832='2. UnidadCompradora'!F762)*'1. TipoContratoUC'!$N$3:$N$3832*'1. TipoContratoUC'!$S$3:$S$3832)</f>
        <v>46.71147929694979</v>
      </c>
      <c r="I762" s="24">
        <f>SUMPRODUCT(('1. TipoContratoUC'!$C$3:$C$3832='2. UnidadCompradora'!F762)*'1. TipoContratoUC'!$P$3:$P$3832*'1. TipoContratoUC'!$S$3:$S$3832)</f>
        <v>51.547720160060479</v>
      </c>
      <c r="J762" s="24" t="e">
        <f>AVERAGEIF('1. TipoContratoUC'!$C$3:$C$3832,'2. UnidadCompradora'!F762,'1. TipoContratoUC'!#REF!)</f>
        <v>#REF!</v>
      </c>
      <c r="K762" s="24">
        <f t="shared" si="137"/>
        <v>57.050637948168337</v>
      </c>
      <c r="L762" s="25">
        <f>SUMIF('1. TipoContratoUC'!$C$3:$C$3832,'2. UnidadCompradora'!F762,'1. TipoContratoUC'!$O$3:$O$3832)</f>
        <v>20133860.77999999</v>
      </c>
      <c r="M762" s="28">
        <f t="shared" si="132"/>
        <v>4.4355483115929512E-3</v>
      </c>
      <c r="N762" s="29">
        <f t="shared" si="138"/>
        <v>8.8947403805543925E-6</v>
      </c>
      <c r="O762" s="24">
        <f t="shared" si="139"/>
        <v>9.8442980925318602E-3</v>
      </c>
      <c r="P762" s="20">
        <f t="shared" si="140"/>
        <v>28.530241123130434</v>
      </c>
      <c r="Q762" s="3">
        <f t="shared" si="141"/>
        <v>200</v>
      </c>
      <c r="R762" s="3">
        <f t="shared" si="142"/>
        <v>1</v>
      </c>
      <c r="S762" s="3">
        <f t="shared" si="143"/>
        <v>200</v>
      </c>
      <c r="T762" s="18"/>
    </row>
    <row r="763" spans="1:20" x14ac:dyDescent="0.25">
      <c r="A763">
        <f t="shared" si="133"/>
        <v>762</v>
      </c>
      <c r="B763" s="23" t="s">
        <v>44</v>
      </c>
      <c r="C763" s="23">
        <f t="shared" si="134"/>
        <v>105</v>
      </c>
      <c r="D763" s="23">
        <f t="shared" si="135"/>
        <v>13</v>
      </c>
      <c r="E763" s="34" t="str">
        <f t="shared" si="136"/>
        <v>105_13</v>
      </c>
      <c r="F763" s="23" t="s">
        <v>1273</v>
      </c>
      <c r="G763" s="24">
        <f>AVERAGEIF('1. TipoContratoUC'!$C$3:$C$3832,'2. UnidadCompradora'!F763,'1. TipoContratoUC'!$S$3:$S$3832)</f>
        <v>43.007075141056113</v>
      </c>
      <c r="H763" s="24">
        <f>SUMPRODUCT(('1. TipoContratoUC'!$C$3:$C$3832='2. UnidadCompradora'!F763)*'1. TipoContratoUC'!$N$3:$N$3832*'1. TipoContratoUC'!$S$3:$S$3832)</f>
        <v>41.415289978672583</v>
      </c>
      <c r="I763" s="24">
        <f>SUMPRODUCT(('1. TipoContratoUC'!$C$3:$C$3832='2. UnidadCompradora'!F763)*'1. TipoContratoUC'!$P$3:$P$3832*'1. TipoContratoUC'!$S$3:$S$3832)</f>
        <v>44.396192271109953</v>
      </c>
      <c r="J763" s="24" t="e">
        <f>AVERAGEIF('1. TipoContratoUC'!$C$3:$C$3832,'2. UnidadCompradora'!F763,'1. TipoContratoUC'!#REF!)</f>
        <v>#REF!</v>
      </c>
      <c r="K763" s="24">
        <f t="shared" si="137"/>
        <v>47.162148845756121</v>
      </c>
      <c r="L763" s="25">
        <f>SUMIF('1. TipoContratoUC'!$C$3:$C$3832,'2. UnidadCompradora'!F763,'1. TipoContratoUC'!$O$3:$O$3832)</f>
        <v>67038832.710000001</v>
      </c>
      <c r="M763" s="28">
        <f t="shared" si="132"/>
        <v>1.4768850569056281E-2</v>
      </c>
      <c r="N763" s="29">
        <f t="shared" si="138"/>
        <v>2.9616426719469349E-5</v>
      </c>
      <c r="O763" s="24">
        <f t="shared" si="139"/>
        <v>3.2972219372297148E-2</v>
      </c>
      <c r="P763" s="20">
        <f t="shared" si="140"/>
        <v>23.597560532564209</v>
      </c>
      <c r="Q763" s="3">
        <f t="shared" si="141"/>
        <v>509</v>
      </c>
      <c r="R763" s="3">
        <f t="shared" si="142"/>
        <v>0</v>
      </c>
      <c r="S763" s="3" t="str">
        <f t="shared" si="143"/>
        <v/>
      </c>
      <c r="T763" s="18"/>
    </row>
    <row r="764" spans="1:20" x14ac:dyDescent="0.25">
      <c r="A764">
        <f t="shared" si="133"/>
        <v>763</v>
      </c>
      <c r="B764" s="23" t="s">
        <v>44</v>
      </c>
      <c r="C764" s="23">
        <f t="shared" si="134"/>
        <v>105</v>
      </c>
      <c r="D764" s="23">
        <f t="shared" si="135"/>
        <v>14</v>
      </c>
      <c r="E764" s="34" t="str">
        <f t="shared" si="136"/>
        <v>105_14</v>
      </c>
      <c r="F764" s="23" t="s">
        <v>342</v>
      </c>
      <c r="G764" s="24">
        <f>AVERAGEIF('1. TipoContratoUC'!$C$3:$C$3832,'2. UnidadCompradora'!F764,'1. TipoContratoUC'!$S$3:$S$3832)</f>
        <v>41.902419721566652</v>
      </c>
      <c r="H764" s="24">
        <f>SUMPRODUCT(('1. TipoContratoUC'!$C$3:$C$3832='2. UnidadCompradora'!F764)*'1. TipoContratoUC'!$N$3:$N$3832*'1. TipoContratoUC'!$S$3:$S$3832)</f>
        <v>41.209838400123083</v>
      </c>
      <c r="I764" s="24">
        <f>SUMPRODUCT(('1. TipoContratoUC'!$C$3:$C$3832='2. UnidadCompradora'!F764)*'1. TipoContratoUC'!$P$3:$P$3832*'1. TipoContratoUC'!$S$3:$S$3832)</f>
        <v>41.357135404991297</v>
      </c>
      <c r="J764" s="24" t="e">
        <f>AVERAGEIF('1. TipoContratoUC'!$C$3:$C$3832,'2. UnidadCompradora'!F764,'1. TipoContratoUC'!#REF!)</f>
        <v>#REF!</v>
      </c>
      <c r="K764" s="24">
        <f t="shared" si="137"/>
        <v>42.960014536994393</v>
      </c>
      <c r="L764" s="25">
        <f>SUMIF('1. TipoContratoUC'!$C$3:$C$3832,'2. UnidadCompradora'!F764,'1. TipoContratoUC'!$O$3:$O$3832)</f>
        <v>48097089.245000005</v>
      </c>
      <c r="M764" s="28">
        <f t="shared" si="132"/>
        <v>1.0595929182400722E-2</v>
      </c>
      <c r="N764" s="29">
        <f t="shared" si="138"/>
        <v>2.12483401255857E-5</v>
      </c>
      <c r="O764" s="24">
        <f t="shared" si="139"/>
        <v>2.3632417348455954E-2</v>
      </c>
      <c r="P764" s="20">
        <f t="shared" si="140"/>
        <v>21.491823477171426</v>
      </c>
      <c r="Q764" s="3">
        <f t="shared" si="141"/>
        <v>652</v>
      </c>
      <c r="R764" s="3">
        <f t="shared" si="142"/>
        <v>0</v>
      </c>
      <c r="S764" s="3" t="str">
        <f t="shared" si="143"/>
        <v/>
      </c>
      <c r="T764" s="18"/>
    </row>
    <row r="765" spans="1:20" x14ac:dyDescent="0.25">
      <c r="A765">
        <f t="shared" si="133"/>
        <v>764</v>
      </c>
      <c r="B765" s="23" t="s">
        <v>44</v>
      </c>
      <c r="C765" s="23">
        <f t="shared" si="134"/>
        <v>105</v>
      </c>
      <c r="D765" s="23">
        <f t="shared" si="135"/>
        <v>15</v>
      </c>
      <c r="E765" s="34" t="str">
        <f t="shared" si="136"/>
        <v>105_15</v>
      </c>
      <c r="F765" s="23" t="s">
        <v>2027</v>
      </c>
      <c r="G765" s="24">
        <f>AVERAGEIF('1. TipoContratoUC'!$C$3:$C$3832,'2. UnidadCompradora'!F765,'1. TipoContratoUC'!$S$3:$S$3832)</f>
        <v>46.652507157377492</v>
      </c>
      <c r="H765" s="24">
        <f>SUMPRODUCT(('1. TipoContratoUC'!$C$3:$C$3832='2. UnidadCompradora'!F765)*'1. TipoContratoUC'!$N$3:$N$3832*'1. TipoContratoUC'!$S$3:$S$3832)</f>
        <v>44.834034033473912</v>
      </c>
      <c r="I765" s="24">
        <f>SUMPRODUCT(('1. TipoContratoUC'!$C$3:$C$3832='2. UnidadCompradora'!F765)*'1. TipoContratoUC'!$P$3:$P$3832*'1. TipoContratoUC'!$S$3:$S$3832)</f>
        <v>48.799784973587023</v>
      </c>
      <c r="J765" s="24" t="e">
        <f>AVERAGEIF('1. TipoContratoUC'!$C$3:$C$3832,'2. UnidadCompradora'!F765,'1. TipoContratoUC'!#REF!)</f>
        <v>#REF!</v>
      </c>
      <c r="K765" s="24">
        <f t="shared" si="137"/>
        <v>53.251040496054443</v>
      </c>
      <c r="L765" s="25">
        <f>SUMIF('1. TipoContratoUC'!$C$3:$C$3832,'2. UnidadCompradora'!F765,'1. TipoContratoUC'!$O$3:$O$3832)</f>
        <v>86849873.519999996</v>
      </c>
      <c r="M765" s="28">
        <f t="shared" si="132"/>
        <v>1.9133280698770062E-2</v>
      </c>
      <c r="N765" s="29">
        <f t="shared" si="138"/>
        <v>3.8368551639721135E-5</v>
      </c>
      <c r="O765" s="24">
        <f t="shared" si="139"/>
        <v>4.2740654859428184E-2</v>
      </c>
      <c r="P765" s="20">
        <f t="shared" si="140"/>
        <v>26.646890575456936</v>
      </c>
      <c r="Q765" s="3">
        <f t="shared" si="141"/>
        <v>302</v>
      </c>
      <c r="R765" s="3">
        <f t="shared" si="142"/>
        <v>1</v>
      </c>
      <c r="S765" s="3">
        <f t="shared" si="143"/>
        <v>302</v>
      </c>
      <c r="T765" s="18"/>
    </row>
    <row r="766" spans="1:20" x14ac:dyDescent="0.25">
      <c r="A766">
        <f t="shared" si="133"/>
        <v>765</v>
      </c>
      <c r="B766" s="23" t="s">
        <v>44</v>
      </c>
      <c r="C766" s="23">
        <f t="shared" si="134"/>
        <v>105</v>
      </c>
      <c r="D766" s="23">
        <f t="shared" si="135"/>
        <v>16</v>
      </c>
      <c r="E766" s="34" t="str">
        <f t="shared" si="136"/>
        <v>105_16</v>
      </c>
      <c r="F766" s="23" t="s">
        <v>2319</v>
      </c>
      <c r="G766" s="24">
        <f>AVERAGEIF('1. TipoContratoUC'!$C$3:$C$3832,'2. UnidadCompradora'!F766,'1. TipoContratoUC'!$S$3:$S$3832)</f>
        <v>42.653961988943166</v>
      </c>
      <c r="H766" s="24">
        <f>SUMPRODUCT(('1. TipoContratoUC'!$C$3:$C$3832='2. UnidadCompradora'!F766)*'1. TipoContratoUC'!$N$3:$N$3832*'1. TipoContratoUC'!$S$3:$S$3832)</f>
        <v>41.5753615283204</v>
      </c>
      <c r="I766" s="24">
        <f>SUMPRODUCT(('1. TipoContratoUC'!$C$3:$C$3832='2. UnidadCompradora'!F766)*'1. TipoContratoUC'!$P$3:$P$3832*'1. TipoContratoUC'!$S$3:$S$3832)</f>
        <v>52.223263610853081</v>
      </c>
      <c r="J766" s="24" t="e">
        <f>AVERAGEIF('1. TipoContratoUC'!$C$3:$C$3832,'2. UnidadCompradora'!F766,'1. TipoContratoUC'!#REF!)</f>
        <v>#REF!</v>
      </c>
      <c r="K766" s="24">
        <f t="shared" si="137"/>
        <v>57.984718630659934</v>
      </c>
      <c r="L766" s="25">
        <f>SUMIF('1. TipoContratoUC'!$C$3:$C$3832,'2. UnidadCompradora'!F766,'1. TipoContratoUC'!$O$3:$O$3832)</f>
        <v>26462593.609999999</v>
      </c>
      <c r="M766" s="28">
        <f t="shared" si="132"/>
        <v>5.8297866310768227E-3</v>
      </c>
      <c r="N766" s="29">
        <f t="shared" si="138"/>
        <v>1.1690649027973848E-5</v>
      </c>
      <c r="O766" s="24">
        <f t="shared" si="139"/>
        <v>1.2964872067319576E-2</v>
      </c>
      <c r="P766" s="20">
        <f t="shared" si="140"/>
        <v>28.998841751363628</v>
      </c>
      <c r="Q766" s="3">
        <f t="shared" si="141"/>
        <v>184</v>
      </c>
      <c r="R766" s="3">
        <f t="shared" si="142"/>
        <v>1</v>
      </c>
      <c r="S766" s="3">
        <f t="shared" si="143"/>
        <v>184</v>
      </c>
      <c r="T766" s="18"/>
    </row>
    <row r="767" spans="1:20" x14ac:dyDescent="0.25">
      <c r="A767">
        <f t="shared" si="133"/>
        <v>766</v>
      </c>
      <c r="B767" s="23" t="s">
        <v>44</v>
      </c>
      <c r="C767" s="23">
        <f t="shared" si="134"/>
        <v>105</v>
      </c>
      <c r="D767" s="23">
        <f t="shared" si="135"/>
        <v>17</v>
      </c>
      <c r="E767" s="34" t="str">
        <f t="shared" si="136"/>
        <v>105_17</v>
      </c>
      <c r="F767" s="23" t="s">
        <v>995</v>
      </c>
      <c r="G767" s="24">
        <f>AVERAGEIF('1. TipoContratoUC'!$C$3:$C$3832,'2. UnidadCompradora'!F767,'1. TipoContratoUC'!$S$3:$S$3832)</f>
        <v>41.376303232954719</v>
      </c>
      <c r="H767" s="24">
        <f>SUMPRODUCT(('1. TipoContratoUC'!$C$3:$C$3832='2. UnidadCompradora'!F767)*'1. TipoContratoUC'!$N$3:$N$3832*'1. TipoContratoUC'!$S$3:$S$3832)</f>
        <v>37.755627267782593</v>
      </c>
      <c r="I767" s="24">
        <f>SUMPRODUCT(('1. TipoContratoUC'!$C$3:$C$3832='2. UnidadCompradora'!F767)*'1. TipoContratoUC'!$P$3:$P$3832*'1. TipoContratoUC'!$S$3:$S$3832)</f>
        <v>38.7634665222348</v>
      </c>
      <c r="J767" s="24" t="e">
        <f>AVERAGEIF('1. TipoContratoUC'!$C$3:$C$3832,'2. UnidadCompradora'!F767,'1. TipoContratoUC'!#REF!)</f>
        <v>#REF!</v>
      </c>
      <c r="K767" s="24">
        <f t="shared" si="137"/>
        <v>39.37372264515546</v>
      </c>
      <c r="L767" s="25">
        <f>SUMIF('1. TipoContratoUC'!$C$3:$C$3832,'2. UnidadCompradora'!F767,'1. TipoContratoUC'!$O$3:$O$3832)</f>
        <v>149327028.53499991</v>
      </c>
      <c r="M767" s="28">
        <f t="shared" si="132"/>
        <v>3.2897180353584007E-2</v>
      </c>
      <c r="N767" s="29">
        <f t="shared" si="138"/>
        <v>6.5969719624656229E-5</v>
      </c>
      <c r="O767" s="24">
        <f t="shared" si="139"/>
        <v>7.3546914057857057E-2</v>
      </c>
      <c r="P767" s="20">
        <f t="shared" si="140"/>
        <v>19.723634779606659</v>
      </c>
      <c r="Q767" s="3">
        <f t="shared" si="141"/>
        <v>814</v>
      </c>
      <c r="R767" s="3">
        <f t="shared" si="142"/>
        <v>0</v>
      </c>
      <c r="S767" s="3" t="str">
        <f t="shared" si="143"/>
        <v/>
      </c>
      <c r="T767" s="18"/>
    </row>
    <row r="768" spans="1:20" x14ac:dyDescent="0.25">
      <c r="A768">
        <f t="shared" si="133"/>
        <v>767</v>
      </c>
      <c r="B768" s="23" t="s">
        <v>44</v>
      </c>
      <c r="C768" s="23">
        <f t="shared" si="134"/>
        <v>105</v>
      </c>
      <c r="D768" s="23">
        <f t="shared" si="135"/>
        <v>18</v>
      </c>
      <c r="E768" s="34" t="str">
        <f t="shared" si="136"/>
        <v>105_18</v>
      </c>
      <c r="F768" s="23" t="s">
        <v>346</v>
      </c>
      <c r="G768" s="24">
        <f>AVERAGEIF('1. TipoContratoUC'!$C$3:$C$3832,'2. UnidadCompradora'!F768,'1. TipoContratoUC'!$S$3:$S$3832)</f>
        <v>38.601864907171006</v>
      </c>
      <c r="H768" s="24">
        <f>SUMPRODUCT(('1. TipoContratoUC'!$C$3:$C$3832='2. UnidadCompradora'!F768)*'1. TipoContratoUC'!$N$3:$N$3832*'1. TipoContratoUC'!$S$3:$S$3832)</f>
        <v>37.46220594122844</v>
      </c>
      <c r="I768" s="24">
        <f>SUMPRODUCT(('1. TipoContratoUC'!$C$3:$C$3832='2. UnidadCompradora'!F768)*'1. TipoContratoUC'!$P$3:$P$3832*'1. TipoContratoUC'!$S$3:$S$3832)</f>
        <v>34.413779260631784</v>
      </c>
      <c r="J768" s="24" t="e">
        <f>AVERAGEIF('1. TipoContratoUC'!$C$3:$C$3832,'2. UnidadCompradora'!F768,'1. TipoContratoUC'!#REF!)</f>
        <v>#REF!</v>
      </c>
      <c r="K768" s="24">
        <f t="shared" si="137"/>
        <v>33.359366586820272</v>
      </c>
      <c r="L768" s="25">
        <f>SUMIF('1. TipoContratoUC'!$C$3:$C$3832,'2. UnidadCompradora'!F768,'1. TipoContratoUC'!$O$3:$O$3832)</f>
        <v>2518845.92</v>
      </c>
      <c r="M768" s="28">
        <f t="shared" si="132"/>
        <v>5.5490911006581412E-4</v>
      </c>
      <c r="N768" s="29">
        <f t="shared" si="138"/>
        <v>1.1127761715365696E-6</v>
      </c>
      <c r="O768" s="24">
        <f t="shared" si="139"/>
        <v>1.1586799104771181E-3</v>
      </c>
      <c r="P768" s="20">
        <f t="shared" si="140"/>
        <v>16.680262633365373</v>
      </c>
      <c r="Q768" s="3">
        <f t="shared" si="141"/>
        <v>1069</v>
      </c>
      <c r="R768" s="3">
        <f t="shared" si="142"/>
        <v>0</v>
      </c>
      <c r="S768" s="3" t="str">
        <f t="shared" si="143"/>
        <v/>
      </c>
      <c r="T768" s="18"/>
    </row>
    <row r="769" spans="1:20" x14ac:dyDescent="0.25">
      <c r="A769">
        <f t="shared" si="133"/>
        <v>768</v>
      </c>
      <c r="B769" s="23" t="s">
        <v>44</v>
      </c>
      <c r="C769" s="23">
        <f t="shared" si="134"/>
        <v>105</v>
      </c>
      <c r="D769" s="23">
        <f t="shared" si="135"/>
        <v>19</v>
      </c>
      <c r="E769" s="34" t="str">
        <f t="shared" si="136"/>
        <v>105_19</v>
      </c>
      <c r="F769" s="23" t="s">
        <v>2074</v>
      </c>
      <c r="G769" s="24">
        <f>AVERAGEIF('1. TipoContratoUC'!$C$3:$C$3832,'2. UnidadCompradora'!F769,'1. TipoContratoUC'!$S$3:$S$3832)</f>
        <v>51.377086180077136</v>
      </c>
      <c r="H769" s="24">
        <f>SUMPRODUCT(('1. TipoContratoUC'!$C$3:$C$3832='2. UnidadCompradora'!F769)*'1. TipoContratoUC'!$N$3:$N$3832*'1. TipoContratoUC'!$S$3:$S$3832)</f>
        <v>51.70660087286614</v>
      </c>
      <c r="I769" s="24">
        <f>SUMPRODUCT(('1. TipoContratoUC'!$C$3:$C$3832='2. UnidadCompradora'!F769)*'1. TipoContratoUC'!$P$3:$P$3832*'1. TipoContratoUC'!$S$3:$S$3832)</f>
        <v>51.090955111700865</v>
      </c>
      <c r="J769" s="24" t="e">
        <f>AVERAGEIF('1. TipoContratoUC'!$C$3:$C$3832,'2. UnidadCompradora'!F769,'1. TipoContratoUC'!#REF!)</f>
        <v>#REF!</v>
      </c>
      <c r="K769" s="24">
        <f t="shared" si="137"/>
        <v>56.419064349742555</v>
      </c>
      <c r="L769" s="25">
        <f>SUMIF('1. TipoContratoUC'!$C$3:$C$3832,'2. UnidadCompradora'!F769,'1. TipoContratoUC'!$O$3:$O$3832)</f>
        <v>25826338.359999992</v>
      </c>
      <c r="M769" s="28">
        <f t="shared" si="132"/>
        <v>5.6896177419245219E-3</v>
      </c>
      <c r="N769" s="29">
        <f t="shared" si="138"/>
        <v>1.1409564077285378E-5</v>
      </c>
      <c r="O769" s="24">
        <f t="shared" si="139"/>
        <v>1.2651147088274748E-2</v>
      </c>
      <c r="P769" s="20">
        <f t="shared" si="140"/>
        <v>28.215857748415416</v>
      </c>
      <c r="Q769" s="3">
        <f t="shared" si="141"/>
        <v>215</v>
      </c>
      <c r="R769" s="3">
        <f t="shared" si="142"/>
        <v>1</v>
      </c>
      <c r="S769" s="3">
        <f t="shared" si="143"/>
        <v>215</v>
      </c>
      <c r="T769" s="18"/>
    </row>
    <row r="770" spans="1:20" x14ac:dyDescent="0.25">
      <c r="A770">
        <f t="shared" si="133"/>
        <v>769</v>
      </c>
      <c r="B770" s="23" t="s">
        <v>44</v>
      </c>
      <c r="C770" s="23">
        <f t="shared" si="134"/>
        <v>105</v>
      </c>
      <c r="D770" s="23">
        <f t="shared" si="135"/>
        <v>20</v>
      </c>
      <c r="E770" s="34" t="str">
        <f t="shared" si="136"/>
        <v>105_20</v>
      </c>
      <c r="F770" s="23" t="s">
        <v>1295</v>
      </c>
      <c r="G770" s="24">
        <f>AVERAGEIF('1. TipoContratoUC'!$C$3:$C$3832,'2. UnidadCompradora'!F770,'1. TipoContratoUC'!$S$3:$S$3832)</f>
        <v>48.457617711727721</v>
      </c>
      <c r="H770" s="24">
        <f>SUMPRODUCT(('1. TipoContratoUC'!$C$3:$C$3832='2. UnidadCompradora'!F770)*'1. TipoContratoUC'!$N$3:$N$3832*'1. TipoContratoUC'!$S$3:$S$3832)</f>
        <v>41.194440201065596</v>
      </c>
      <c r="I770" s="24">
        <f>SUMPRODUCT(('1. TipoContratoUC'!$C$3:$C$3832='2. UnidadCompradora'!F770)*'1. TipoContratoUC'!$P$3:$P$3832*'1. TipoContratoUC'!$S$3:$S$3832)</f>
        <v>43.080574760362936</v>
      </c>
      <c r="J770" s="24" t="e">
        <f>AVERAGEIF('1. TipoContratoUC'!$C$3:$C$3832,'2. UnidadCompradora'!F770,'1. TipoContratoUC'!#REF!)</f>
        <v>#REF!</v>
      </c>
      <c r="K770" s="24">
        <f t="shared" si="137"/>
        <v>45.343031362055214</v>
      </c>
      <c r="L770" s="25">
        <f>SUMIF('1. TipoContratoUC'!$C$3:$C$3832,'2. UnidadCompradora'!F770,'1. TipoContratoUC'!$O$3:$O$3832)</f>
        <v>83752823.177000001</v>
      </c>
      <c r="M770" s="28">
        <f t="shared" ref="M770:M833" si="144">L770/SUMIF($B$2:$B$1538,B770,$L$2:$L$1538)</f>
        <v>1.8450991466222182E-2</v>
      </c>
      <c r="N770" s="29">
        <f t="shared" si="138"/>
        <v>3.7000336221550755E-5</v>
      </c>
      <c r="O770" s="24">
        <f t="shared" si="139"/>
        <v>4.1213560106247847E-2</v>
      </c>
      <c r="P770" s="20">
        <f t="shared" si="140"/>
        <v>22.692122461080732</v>
      </c>
      <c r="Q770" s="3">
        <f t="shared" si="141"/>
        <v>566</v>
      </c>
      <c r="R770" s="3">
        <f t="shared" si="142"/>
        <v>0</v>
      </c>
      <c r="S770" s="3" t="str">
        <f t="shared" si="143"/>
        <v/>
      </c>
      <c r="T770" s="18"/>
    </row>
    <row r="771" spans="1:20" x14ac:dyDescent="0.25">
      <c r="A771">
        <f t="shared" ref="A771:A834" si="145">A770+1</f>
        <v>770</v>
      </c>
      <c r="B771" s="23" t="s">
        <v>44</v>
      </c>
      <c r="C771" s="23">
        <f t="shared" ref="C771:C834" si="146">IF(B771&lt;&gt;B770,C770+1,C770)</f>
        <v>105</v>
      </c>
      <c r="D771" s="23">
        <f t="shared" ref="D771:D834" si="147">IF(B771&lt;&gt;B770,1,D770+1)</f>
        <v>21</v>
      </c>
      <c r="E771" s="34" t="str">
        <f t="shared" ref="E771:E834" si="148">CONCATENATE(C771,"_",D771)</f>
        <v>105_21</v>
      </c>
      <c r="F771" s="23" t="s">
        <v>497</v>
      </c>
      <c r="G771" s="24">
        <f>AVERAGEIF('1. TipoContratoUC'!$C$3:$C$3832,'2. UnidadCompradora'!F771,'1. TipoContratoUC'!$S$3:$S$3832)</f>
        <v>48.485588591161466</v>
      </c>
      <c r="H771" s="24">
        <f>SUMPRODUCT(('1. TipoContratoUC'!$C$3:$C$3832='2. UnidadCompradora'!F771)*'1. TipoContratoUC'!$N$3:$N$3832*'1. TipoContratoUC'!$S$3:$S$3832)</f>
        <v>44.580802940638492</v>
      </c>
      <c r="I771" s="24">
        <f>SUMPRODUCT(('1. TipoContratoUC'!$C$3:$C$3832='2. UnidadCompradora'!F771)*'1. TipoContratoUC'!$P$3:$P$3832*'1. TipoContratoUC'!$S$3:$S$3832)</f>
        <v>38.729267728018584</v>
      </c>
      <c r="J771" s="24" t="e">
        <f>AVERAGEIF('1. TipoContratoUC'!$C$3:$C$3832,'2. UnidadCompradora'!F771,'1. TipoContratoUC'!#REF!)</f>
        <v>#REF!</v>
      </c>
      <c r="K771" s="24">
        <f t="shared" ref="K771:K834" si="149">100*((I771-MIN($I$2:$I$1538))/(MAX($I$2:$I$1538)-MIN($I$2:$I$1538)))</f>
        <v>39.326435630523918</v>
      </c>
      <c r="L771" s="25">
        <f>SUMIF('1. TipoContratoUC'!$C$3:$C$3832,'2. UnidadCompradora'!F771,'1. TipoContratoUC'!$O$3:$O$3832)</f>
        <v>12106918.379999999</v>
      </c>
      <c r="M771" s="28">
        <f t="shared" si="144"/>
        <v>2.6671894658349122E-3</v>
      </c>
      <c r="N771" s="29">
        <f t="shared" ref="N771:N834" si="150">L771/SUM($L$2:$L$1538)</f>
        <v>5.3485964254622318E-6</v>
      </c>
      <c r="O771" s="24">
        <f t="shared" ref="O771:O834" si="151">100*((L771-MIN($L$2:$L$1538))/(MAX($L$2:$L$1538)-MIN($L$2:$L$1538)))</f>
        <v>5.8863703013914068E-3</v>
      </c>
      <c r="P771" s="20">
        <f t="shared" ref="P771:P834" si="152">K771*0.5+O771*0.5</f>
        <v>19.666161000412654</v>
      </c>
      <c r="Q771" s="3">
        <f t="shared" ref="Q771:Q834" si="153">_xlfn.RANK.EQ(P771,$P$2:$P$1538)</f>
        <v>821</v>
      </c>
      <c r="R771" s="3">
        <f t="shared" ref="R771:R834" si="154">IF(Q771&lt;=500,1,0)</f>
        <v>0</v>
      </c>
      <c r="S771" s="3" t="str">
        <f t="shared" ref="S771:S834" si="155">IF(AND(R771=1,Q771&lt;=500),Q771,"")</f>
        <v/>
      </c>
      <c r="T771" s="18"/>
    </row>
    <row r="772" spans="1:20" x14ac:dyDescent="0.25">
      <c r="A772">
        <f t="shared" si="145"/>
        <v>771</v>
      </c>
      <c r="B772" s="23" t="s">
        <v>44</v>
      </c>
      <c r="C772" s="23">
        <f t="shared" si="146"/>
        <v>105</v>
      </c>
      <c r="D772" s="23">
        <f t="shared" si="147"/>
        <v>22</v>
      </c>
      <c r="E772" s="34" t="str">
        <f t="shared" si="148"/>
        <v>105_22</v>
      </c>
      <c r="F772" s="23" t="s">
        <v>224</v>
      </c>
      <c r="G772" s="24">
        <f>AVERAGEIF('1. TipoContratoUC'!$C$3:$C$3832,'2. UnidadCompradora'!F772,'1. TipoContratoUC'!$S$3:$S$3832)</f>
        <v>43.07873099858783</v>
      </c>
      <c r="H772" s="24">
        <f>SUMPRODUCT(('1. TipoContratoUC'!$C$3:$C$3832='2. UnidadCompradora'!F772)*'1. TipoContratoUC'!$N$3:$N$3832*'1. TipoContratoUC'!$S$3:$S$3832)</f>
        <v>42.491477544310314</v>
      </c>
      <c r="I772" s="24">
        <f>SUMPRODUCT(('1. TipoContratoUC'!$C$3:$C$3832='2. UnidadCompradora'!F772)*'1. TipoContratoUC'!$P$3:$P$3832*'1. TipoContratoUC'!$S$3:$S$3832)</f>
        <v>42.297937641448598</v>
      </c>
      <c r="J772" s="24" t="e">
        <f>AVERAGEIF('1. TipoContratoUC'!$C$3:$C$3832,'2. UnidadCompradora'!F772,'1. TipoContratoUC'!#REF!)</f>
        <v>#REF!</v>
      </c>
      <c r="K772" s="24">
        <f t="shared" si="149"/>
        <v>44.260871194088168</v>
      </c>
      <c r="L772" s="25">
        <f>SUMIF('1. TipoContratoUC'!$C$3:$C$3832,'2. UnidadCompradora'!F772,'1. TipoContratoUC'!$O$3:$O$3832)</f>
        <v>11938732.600000001</v>
      </c>
      <c r="M772" s="28">
        <f t="shared" si="144"/>
        <v>2.6301376474745721E-3</v>
      </c>
      <c r="N772" s="29">
        <f t="shared" si="150"/>
        <v>5.274295283463324E-6</v>
      </c>
      <c r="O772" s="24">
        <f t="shared" si="151"/>
        <v>5.8034411934490566E-3</v>
      </c>
      <c r="P772" s="20">
        <f t="shared" si="152"/>
        <v>22.133337317640809</v>
      </c>
      <c r="Q772" s="3">
        <f t="shared" si="153"/>
        <v>610</v>
      </c>
      <c r="R772" s="3">
        <f t="shared" si="154"/>
        <v>0</v>
      </c>
      <c r="S772" s="3" t="str">
        <f t="shared" si="155"/>
        <v/>
      </c>
      <c r="T772" s="18"/>
    </row>
    <row r="773" spans="1:20" x14ac:dyDescent="0.25">
      <c r="A773">
        <f t="shared" si="145"/>
        <v>772</v>
      </c>
      <c r="B773" s="23" t="s">
        <v>44</v>
      </c>
      <c r="C773" s="23">
        <f t="shared" si="146"/>
        <v>105</v>
      </c>
      <c r="D773" s="23">
        <f t="shared" si="147"/>
        <v>23</v>
      </c>
      <c r="E773" s="34" t="str">
        <f t="shared" si="148"/>
        <v>105_23</v>
      </c>
      <c r="F773" s="23" t="s">
        <v>224</v>
      </c>
      <c r="G773" s="24">
        <f>AVERAGEIF('1. TipoContratoUC'!$C$3:$C$3832,'2. UnidadCompradora'!F773,'1. TipoContratoUC'!$S$3:$S$3832)</f>
        <v>43.07873099858783</v>
      </c>
      <c r="H773" s="24">
        <f>SUMPRODUCT(('1. TipoContratoUC'!$C$3:$C$3832='2. UnidadCompradora'!F773)*'1. TipoContratoUC'!$N$3:$N$3832*'1. TipoContratoUC'!$S$3:$S$3832)</f>
        <v>42.491477544310314</v>
      </c>
      <c r="I773" s="24">
        <f>SUMPRODUCT(('1. TipoContratoUC'!$C$3:$C$3832='2. UnidadCompradora'!F773)*'1. TipoContratoUC'!$P$3:$P$3832*'1. TipoContratoUC'!$S$3:$S$3832)</f>
        <v>42.297937641448598</v>
      </c>
      <c r="J773" s="24" t="e">
        <f>AVERAGEIF('1. TipoContratoUC'!$C$3:$C$3832,'2. UnidadCompradora'!F773,'1. TipoContratoUC'!#REF!)</f>
        <v>#REF!</v>
      </c>
      <c r="K773" s="24">
        <f t="shared" si="149"/>
        <v>44.260871194088168</v>
      </c>
      <c r="L773" s="25">
        <f>SUMIF('1. TipoContratoUC'!$C$3:$C$3832,'2. UnidadCompradora'!F773,'1. TipoContratoUC'!$O$3:$O$3832)</f>
        <v>11938732.600000001</v>
      </c>
      <c r="M773" s="28">
        <f t="shared" si="144"/>
        <v>2.6301376474745721E-3</v>
      </c>
      <c r="N773" s="29">
        <f t="shared" si="150"/>
        <v>5.274295283463324E-6</v>
      </c>
      <c r="O773" s="24">
        <f t="shared" si="151"/>
        <v>5.8034411934490566E-3</v>
      </c>
      <c r="P773" s="20">
        <f t="shared" si="152"/>
        <v>22.133337317640809</v>
      </c>
      <c r="Q773" s="3">
        <f t="shared" si="153"/>
        <v>610</v>
      </c>
      <c r="R773" s="3">
        <f t="shared" si="154"/>
        <v>0</v>
      </c>
      <c r="S773" s="3" t="str">
        <f t="shared" si="155"/>
        <v/>
      </c>
      <c r="T773" s="18"/>
    </row>
    <row r="774" spans="1:20" x14ac:dyDescent="0.25">
      <c r="A774">
        <f t="shared" si="145"/>
        <v>773</v>
      </c>
      <c r="B774" s="23" t="s">
        <v>44</v>
      </c>
      <c r="C774" s="23">
        <f t="shared" si="146"/>
        <v>105</v>
      </c>
      <c r="D774" s="23">
        <f t="shared" si="147"/>
        <v>24</v>
      </c>
      <c r="E774" s="34" t="str">
        <f t="shared" si="148"/>
        <v>105_24</v>
      </c>
      <c r="F774" s="23" t="s">
        <v>1973</v>
      </c>
      <c r="G774" s="24">
        <f>AVERAGEIF('1. TipoContratoUC'!$C$3:$C$3832,'2. UnidadCompradora'!F774,'1. TipoContratoUC'!$S$3:$S$3832)</f>
        <v>34.34025575569121</v>
      </c>
      <c r="H774" s="24">
        <f>SUMPRODUCT(('1. TipoContratoUC'!$C$3:$C$3832='2. UnidadCompradora'!F774)*'1. TipoContratoUC'!$N$3:$N$3832*'1. TipoContratoUC'!$S$3:$S$3832)</f>
        <v>36.70174886995801</v>
      </c>
      <c r="I774" s="24">
        <f>SUMPRODUCT(('1. TipoContratoUC'!$C$3:$C$3832='2. UnidadCompradora'!F774)*'1. TipoContratoUC'!$P$3:$P$3832*'1. TipoContratoUC'!$S$3:$S$3832)</f>
        <v>37.967166673175278</v>
      </c>
      <c r="J774" s="24" t="e">
        <f>AVERAGEIF('1. TipoContratoUC'!$C$3:$C$3832,'2. UnidadCompradora'!F774,'1. TipoContratoUC'!#REF!)</f>
        <v>#REF!</v>
      </c>
      <c r="K774" s="24">
        <f t="shared" si="149"/>
        <v>38.27267088363697</v>
      </c>
      <c r="L774" s="25">
        <f>SUMIF('1. TipoContratoUC'!$C$3:$C$3832,'2. UnidadCompradora'!F774,'1. TipoContratoUC'!$O$3:$O$3832)</f>
        <v>29795351.290000003</v>
      </c>
      <c r="M774" s="28">
        <f t="shared" si="144"/>
        <v>6.5640028781245221E-3</v>
      </c>
      <c r="N774" s="29">
        <f t="shared" si="150"/>
        <v>1.3162995272880126E-5</v>
      </c>
      <c r="O774" s="24">
        <f t="shared" si="151"/>
        <v>1.4608189483277217E-2</v>
      </c>
      <c r="P774" s="20">
        <f t="shared" si="152"/>
        <v>19.143639536560123</v>
      </c>
      <c r="Q774" s="3">
        <f t="shared" si="153"/>
        <v>868</v>
      </c>
      <c r="R774" s="3">
        <f t="shared" si="154"/>
        <v>0</v>
      </c>
      <c r="S774" s="3" t="str">
        <f t="shared" si="155"/>
        <v/>
      </c>
      <c r="T774" s="18"/>
    </row>
    <row r="775" spans="1:20" x14ac:dyDescent="0.25">
      <c r="A775">
        <f t="shared" si="145"/>
        <v>774</v>
      </c>
      <c r="B775" s="23" t="s">
        <v>44</v>
      </c>
      <c r="C775" s="23">
        <f t="shared" si="146"/>
        <v>105</v>
      </c>
      <c r="D775" s="23">
        <f t="shared" si="147"/>
        <v>25</v>
      </c>
      <c r="E775" s="34" t="str">
        <f t="shared" si="148"/>
        <v>105_25</v>
      </c>
      <c r="F775" s="23" t="s">
        <v>366</v>
      </c>
      <c r="G775" s="24">
        <f>AVERAGEIF('1. TipoContratoUC'!$C$3:$C$3832,'2. UnidadCompradora'!F775,'1. TipoContratoUC'!$S$3:$S$3832)</f>
        <v>38.304634062803281</v>
      </c>
      <c r="H775" s="24">
        <f>SUMPRODUCT(('1. TipoContratoUC'!$C$3:$C$3832='2. UnidadCompradora'!F775)*'1. TipoContratoUC'!$N$3:$N$3832*'1. TipoContratoUC'!$S$3:$S$3832)</f>
        <v>38.005436418244358</v>
      </c>
      <c r="I775" s="24">
        <f>SUMPRODUCT(('1. TipoContratoUC'!$C$3:$C$3832='2. UnidadCompradora'!F775)*'1. TipoContratoUC'!$P$3:$P$3832*'1. TipoContratoUC'!$S$3:$S$3832)</f>
        <v>37.050027563069598</v>
      </c>
      <c r="J775" s="24" t="e">
        <f>AVERAGEIF('1. TipoContratoUC'!$C$3:$C$3832,'2. UnidadCompradora'!F775,'1. TipoContratoUC'!#REF!)</f>
        <v>#REF!</v>
      </c>
      <c r="K775" s="24">
        <f t="shared" si="149"/>
        <v>37.004533467898398</v>
      </c>
      <c r="L775" s="25">
        <f>SUMIF('1. TipoContratoUC'!$C$3:$C$3832,'2. UnidadCompradora'!F775,'1. TipoContratoUC'!$O$3:$O$3832)</f>
        <v>29981525.269999996</v>
      </c>
      <c r="M775" s="28">
        <f t="shared" si="144"/>
        <v>6.6050175494622616E-3</v>
      </c>
      <c r="N775" s="29">
        <f t="shared" si="150"/>
        <v>1.3245243244881573E-5</v>
      </c>
      <c r="O775" s="24">
        <f t="shared" si="151"/>
        <v>1.469998821967144E-2</v>
      </c>
      <c r="P775" s="20">
        <f t="shared" si="152"/>
        <v>18.509616728059033</v>
      </c>
      <c r="Q775" s="3">
        <f t="shared" si="153"/>
        <v>917</v>
      </c>
      <c r="R775" s="3">
        <f t="shared" si="154"/>
        <v>0</v>
      </c>
      <c r="S775" s="3" t="str">
        <f t="shared" si="155"/>
        <v/>
      </c>
      <c r="T775" s="18"/>
    </row>
    <row r="776" spans="1:20" x14ac:dyDescent="0.25">
      <c r="A776">
        <f t="shared" si="145"/>
        <v>775</v>
      </c>
      <c r="B776" s="23" t="s">
        <v>44</v>
      </c>
      <c r="C776" s="23">
        <f t="shared" si="146"/>
        <v>105</v>
      </c>
      <c r="D776" s="23">
        <f t="shared" si="147"/>
        <v>26</v>
      </c>
      <c r="E776" s="34" t="str">
        <f t="shared" si="148"/>
        <v>105_26</v>
      </c>
      <c r="F776" s="23" t="s">
        <v>2233</v>
      </c>
      <c r="G776" s="24">
        <f>AVERAGEIF('1. TipoContratoUC'!$C$3:$C$3832,'2. UnidadCompradora'!F776,'1. TipoContratoUC'!$S$3:$S$3832)</f>
        <v>57.955000483929837</v>
      </c>
      <c r="H776" s="24">
        <f>SUMPRODUCT(('1. TipoContratoUC'!$C$3:$C$3832='2. UnidadCompradora'!F776)*'1. TipoContratoUC'!$N$3:$N$3832*'1. TipoContratoUC'!$S$3:$S$3832)</f>
        <v>58.344878683354949</v>
      </c>
      <c r="I776" s="24">
        <f>SUMPRODUCT(('1. TipoContratoUC'!$C$3:$C$3832='2. UnidadCompradora'!F776)*'1. TipoContratoUC'!$P$3:$P$3832*'1. TipoContratoUC'!$S$3:$S$3832)</f>
        <v>65.126684055706519</v>
      </c>
      <c r="J776" s="24" t="e">
        <f>AVERAGEIF('1. TipoContratoUC'!$C$3:$C$3832,'2. UnidadCompradora'!F776,'1. TipoContratoUC'!#REF!)</f>
        <v>#REF!</v>
      </c>
      <c r="K776" s="24">
        <f t="shared" si="149"/>
        <v>75.82640706900294</v>
      </c>
      <c r="L776" s="25">
        <f>SUMIF('1. TipoContratoUC'!$C$3:$C$3832,'2. UnidadCompradora'!F776,'1. TipoContratoUC'!$O$3:$O$3832)</f>
        <v>8049613.4299999997</v>
      </c>
      <c r="M776" s="28">
        <f t="shared" si="144"/>
        <v>1.7733533398561854E-3</v>
      </c>
      <c r="N776" s="29">
        <f t="shared" si="150"/>
        <v>3.5561595665147928E-6</v>
      </c>
      <c r="O776" s="24">
        <f t="shared" si="151"/>
        <v>3.8857928438109511E-3</v>
      </c>
      <c r="P776" s="20">
        <f t="shared" si="152"/>
        <v>37.915146430923379</v>
      </c>
      <c r="Q776" s="3">
        <f t="shared" si="153"/>
        <v>16</v>
      </c>
      <c r="R776" s="3">
        <f t="shared" si="154"/>
        <v>1</v>
      </c>
      <c r="S776" s="3">
        <f t="shared" si="155"/>
        <v>16</v>
      </c>
      <c r="T776" s="18"/>
    </row>
    <row r="777" spans="1:20" x14ac:dyDescent="0.25">
      <c r="A777">
        <f t="shared" si="145"/>
        <v>776</v>
      </c>
      <c r="B777" s="23" t="s">
        <v>44</v>
      </c>
      <c r="C777" s="23">
        <f t="shared" si="146"/>
        <v>105</v>
      </c>
      <c r="D777" s="23">
        <f t="shared" si="147"/>
        <v>27</v>
      </c>
      <c r="E777" s="34" t="str">
        <f t="shared" si="148"/>
        <v>105_27</v>
      </c>
      <c r="F777" s="23" t="s">
        <v>610</v>
      </c>
      <c r="G777" s="24">
        <f>AVERAGEIF('1. TipoContratoUC'!$C$3:$C$3832,'2. UnidadCompradora'!F777,'1. TipoContratoUC'!$S$3:$S$3832)</f>
        <v>59.804390391525118</v>
      </c>
      <c r="H777" s="24">
        <f>SUMPRODUCT(('1. TipoContratoUC'!$C$3:$C$3832='2. UnidadCompradora'!F777)*'1. TipoContratoUC'!$N$3:$N$3832*'1. TipoContratoUC'!$S$3:$S$3832)</f>
        <v>57.267589891484135</v>
      </c>
      <c r="I777" s="24">
        <f>SUMPRODUCT(('1. TipoContratoUC'!$C$3:$C$3832='2. UnidadCompradora'!F777)*'1. TipoContratoUC'!$P$3:$P$3832*'1. TipoContratoUC'!$S$3:$S$3832)</f>
        <v>58.254880155805353</v>
      </c>
      <c r="J777" s="24" t="e">
        <f>AVERAGEIF('1. TipoContratoUC'!$C$3:$C$3832,'2. UnidadCompradora'!F777,'1. TipoContratoUC'!#REF!)</f>
        <v>#REF!</v>
      </c>
      <c r="K777" s="24">
        <f t="shared" si="149"/>
        <v>66.324695122514512</v>
      </c>
      <c r="L777" s="25">
        <f>SUMIF('1. TipoContratoUC'!$C$3:$C$3832,'2. UnidadCompradora'!F777,'1. TipoContratoUC'!$O$3:$O$3832)</f>
        <v>9475735.7899999898</v>
      </c>
      <c r="M777" s="28">
        <f t="shared" si="144"/>
        <v>2.0875322593958742E-3</v>
      </c>
      <c r="N777" s="29">
        <f t="shared" si="150"/>
        <v>4.1861921410771486E-6</v>
      </c>
      <c r="O777" s="24">
        <f t="shared" si="151"/>
        <v>4.5889857958633772E-3</v>
      </c>
      <c r="P777" s="20">
        <f t="shared" si="152"/>
        <v>33.164642054155188</v>
      </c>
      <c r="Q777" s="3">
        <f t="shared" si="153"/>
        <v>64</v>
      </c>
      <c r="R777" s="3">
        <f t="shared" si="154"/>
        <v>1</v>
      </c>
      <c r="S777" s="3">
        <f t="shared" si="155"/>
        <v>64</v>
      </c>
      <c r="T777" s="18"/>
    </row>
    <row r="778" spans="1:20" x14ac:dyDescent="0.25">
      <c r="A778">
        <f t="shared" si="145"/>
        <v>777</v>
      </c>
      <c r="B778" s="23" t="s">
        <v>44</v>
      </c>
      <c r="C778" s="23">
        <f t="shared" si="146"/>
        <v>105</v>
      </c>
      <c r="D778" s="23">
        <f t="shared" si="147"/>
        <v>28</v>
      </c>
      <c r="E778" s="34" t="str">
        <f t="shared" si="148"/>
        <v>105_28</v>
      </c>
      <c r="F778" s="23" t="s">
        <v>1207</v>
      </c>
      <c r="G778" s="24">
        <f>AVERAGEIF('1. TipoContratoUC'!$C$3:$C$3832,'2. UnidadCompradora'!F778,'1. TipoContratoUC'!$S$3:$S$3832)</f>
        <v>52.675137321955582</v>
      </c>
      <c r="H778" s="24">
        <f>SUMPRODUCT(('1. TipoContratoUC'!$C$3:$C$3832='2. UnidadCompradora'!F778)*'1. TipoContratoUC'!$N$3:$N$3832*'1. TipoContratoUC'!$S$3:$S$3832)</f>
        <v>48.143693858617603</v>
      </c>
      <c r="I778" s="24">
        <f>SUMPRODUCT(('1. TipoContratoUC'!$C$3:$C$3832='2. UnidadCompradora'!F778)*'1. TipoContratoUC'!$P$3:$P$3832*'1. TipoContratoUC'!$S$3:$S$3832)</f>
        <v>49.517954675275845</v>
      </c>
      <c r="J778" s="24" t="e">
        <f>AVERAGEIF('1. TipoContratoUC'!$C$3:$C$3832,'2. UnidadCompradora'!F778,'1. TipoContratoUC'!#REF!)</f>
        <v>#REF!</v>
      </c>
      <c r="K778" s="24">
        <f t="shared" si="149"/>
        <v>54.244060921774228</v>
      </c>
      <c r="L778" s="25">
        <f>SUMIF('1. TipoContratoUC'!$C$3:$C$3832,'2. UnidadCompradora'!F778,'1. TipoContratoUC'!$O$3:$O$3832)</f>
        <v>30080995.699999988</v>
      </c>
      <c r="M778" s="28">
        <f t="shared" si="144"/>
        <v>6.6269311755998862E-3</v>
      </c>
      <c r="N778" s="29">
        <f t="shared" si="150"/>
        <v>1.3289187308072421E-5</v>
      </c>
      <c r="O778" s="24">
        <f t="shared" si="151"/>
        <v>1.4749035136875387E-2</v>
      </c>
      <c r="P778" s="20">
        <f t="shared" si="152"/>
        <v>27.12940497845555</v>
      </c>
      <c r="Q778" s="3">
        <f t="shared" si="153"/>
        <v>273</v>
      </c>
      <c r="R778" s="3">
        <f t="shared" si="154"/>
        <v>1</v>
      </c>
      <c r="S778" s="3">
        <f t="shared" si="155"/>
        <v>273</v>
      </c>
      <c r="T778" s="18"/>
    </row>
    <row r="779" spans="1:20" x14ac:dyDescent="0.25">
      <c r="A779">
        <f t="shared" si="145"/>
        <v>778</v>
      </c>
      <c r="B779" s="23" t="s">
        <v>44</v>
      </c>
      <c r="C779" s="23">
        <f t="shared" si="146"/>
        <v>105</v>
      </c>
      <c r="D779" s="23">
        <f t="shared" si="147"/>
        <v>29</v>
      </c>
      <c r="E779" s="34" t="str">
        <f t="shared" si="148"/>
        <v>105_29</v>
      </c>
      <c r="F779" s="23" t="s">
        <v>1317</v>
      </c>
      <c r="G779" s="24">
        <f>AVERAGEIF('1. TipoContratoUC'!$C$3:$C$3832,'2. UnidadCompradora'!F779,'1. TipoContratoUC'!$S$3:$S$3832)</f>
        <v>42.320220664530069</v>
      </c>
      <c r="H779" s="24">
        <f>SUMPRODUCT(('1. TipoContratoUC'!$C$3:$C$3832='2. UnidadCompradora'!F779)*'1. TipoContratoUC'!$N$3:$N$3832*'1. TipoContratoUC'!$S$3:$S$3832)</f>
        <v>40.928023881252848</v>
      </c>
      <c r="I779" s="24">
        <f>SUMPRODUCT(('1. TipoContratoUC'!$C$3:$C$3832='2. UnidadCompradora'!F779)*'1. TipoContratoUC'!$P$3:$P$3832*'1. TipoContratoUC'!$S$3:$S$3832)</f>
        <v>40.757319520282657</v>
      </c>
      <c r="J779" s="24" t="e">
        <f>AVERAGEIF('1. TipoContratoUC'!$C$3:$C$3832,'2. UnidadCompradora'!F779,'1. TipoContratoUC'!#REF!)</f>
        <v>#REF!</v>
      </c>
      <c r="K779" s="24">
        <f t="shared" si="149"/>
        <v>42.130643117138888</v>
      </c>
      <c r="L779" s="25">
        <f>SUMIF('1. TipoContratoUC'!$C$3:$C$3832,'2. UnidadCompradora'!F779,'1. TipoContratoUC'!$O$3:$O$3832)</f>
        <v>97435888.745000005</v>
      </c>
      <c r="M779" s="28">
        <f t="shared" si="144"/>
        <v>2.1465410759209769E-2</v>
      </c>
      <c r="N779" s="29">
        <f t="shared" si="150"/>
        <v>4.3045243215164282E-5</v>
      </c>
      <c r="O779" s="24">
        <f t="shared" si="151"/>
        <v>4.7960411245927675E-2</v>
      </c>
      <c r="P779" s="20">
        <f t="shared" si="152"/>
        <v>21.089301764192406</v>
      </c>
      <c r="Q779" s="3">
        <f t="shared" si="153"/>
        <v>699</v>
      </c>
      <c r="R779" s="3">
        <f t="shared" si="154"/>
        <v>0</v>
      </c>
      <c r="S779" s="3" t="str">
        <f t="shared" si="155"/>
        <v/>
      </c>
      <c r="T779" s="18"/>
    </row>
    <row r="780" spans="1:20" x14ac:dyDescent="0.25">
      <c r="A780">
        <f t="shared" si="145"/>
        <v>779</v>
      </c>
      <c r="B780" s="23" t="s">
        <v>44</v>
      </c>
      <c r="C780" s="23">
        <f t="shared" si="146"/>
        <v>105</v>
      </c>
      <c r="D780" s="23">
        <f t="shared" si="147"/>
        <v>30</v>
      </c>
      <c r="E780" s="34" t="str">
        <f t="shared" si="148"/>
        <v>105_30</v>
      </c>
      <c r="F780" s="23" t="s">
        <v>45</v>
      </c>
      <c r="G780" s="24">
        <f>AVERAGEIF('1. TipoContratoUC'!$C$3:$C$3832,'2. UnidadCompradora'!F780,'1. TipoContratoUC'!$S$3:$S$3832)</f>
        <v>43.915779429311293</v>
      </c>
      <c r="H780" s="24">
        <f>SUMPRODUCT(('1. TipoContratoUC'!$C$3:$C$3832='2. UnidadCompradora'!F780)*'1. TipoContratoUC'!$N$3:$N$3832*'1. TipoContratoUC'!$S$3:$S$3832)</f>
        <v>39.82052724985563</v>
      </c>
      <c r="I780" s="24">
        <f>SUMPRODUCT(('1. TipoContratoUC'!$C$3:$C$3832='2. UnidadCompradora'!F780)*'1. TipoContratoUC'!$P$3:$P$3832*'1. TipoContratoUC'!$S$3:$S$3832)</f>
        <v>44.19239871206166</v>
      </c>
      <c r="J780" s="24" t="e">
        <f>AVERAGEIF('1. TipoContratoUC'!$C$3:$C$3832,'2. UnidadCompradora'!F780,'1. TipoContratoUC'!#REF!)</f>
        <v>#REF!</v>
      </c>
      <c r="K780" s="24">
        <f t="shared" si="149"/>
        <v>46.880361454434549</v>
      </c>
      <c r="L780" s="25">
        <f>SUMIF('1. TipoContratoUC'!$C$3:$C$3832,'2. UnidadCompradora'!F780,'1. TipoContratoUC'!$O$3:$O$3832)</f>
        <v>2690768952.9209452</v>
      </c>
      <c r="M780" s="28">
        <f t="shared" si="144"/>
        <v>0.59278425615572561</v>
      </c>
      <c r="N780" s="29">
        <f t="shared" si="150"/>
        <v>1.1887283577555366E-3</v>
      </c>
      <c r="O780" s="24">
        <f t="shared" si="151"/>
        <v>1.3266820582812195</v>
      </c>
      <c r="P780" s="20">
        <f t="shared" si="152"/>
        <v>24.103521756357885</v>
      </c>
      <c r="Q780" s="3">
        <f t="shared" si="153"/>
        <v>470</v>
      </c>
      <c r="R780" s="3">
        <f t="shared" si="154"/>
        <v>1</v>
      </c>
      <c r="S780" s="3">
        <f t="shared" si="155"/>
        <v>470</v>
      </c>
      <c r="T780" s="18"/>
    </row>
    <row r="781" spans="1:20" x14ac:dyDescent="0.25">
      <c r="A781">
        <f t="shared" si="145"/>
        <v>780</v>
      </c>
      <c r="B781" s="23" t="s">
        <v>44</v>
      </c>
      <c r="C781" s="23">
        <f t="shared" si="146"/>
        <v>105</v>
      </c>
      <c r="D781" s="23">
        <f t="shared" si="147"/>
        <v>31</v>
      </c>
      <c r="E781" s="34" t="str">
        <f t="shared" si="148"/>
        <v>105_31</v>
      </c>
      <c r="F781" s="23" t="s">
        <v>2212</v>
      </c>
      <c r="G781" s="24">
        <f>AVERAGEIF('1. TipoContratoUC'!$C$3:$C$3832,'2. UnidadCompradora'!F781,'1. TipoContratoUC'!$S$3:$S$3832)</f>
        <v>41.668136497486039</v>
      </c>
      <c r="H781" s="24">
        <f>SUMPRODUCT(('1. TipoContratoUC'!$C$3:$C$3832='2. UnidadCompradora'!F781)*'1. TipoContratoUC'!$N$3:$N$3832*'1. TipoContratoUC'!$S$3:$S$3832)</f>
        <v>42.129687080544365</v>
      </c>
      <c r="I781" s="24">
        <f>SUMPRODUCT(('1. TipoContratoUC'!$C$3:$C$3832='2. UnidadCompradora'!F781)*'1. TipoContratoUC'!$P$3:$P$3832*'1. TipoContratoUC'!$S$3:$S$3832)</f>
        <v>44.187962787001148</v>
      </c>
      <c r="J781" s="24" t="e">
        <f>AVERAGEIF('1. TipoContratoUC'!$C$3:$C$3832,'2. UnidadCompradora'!F781,'1. TipoContratoUC'!#REF!)</f>
        <v>#REF!</v>
      </c>
      <c r="K781" s="24">
        <f t="shared" si="149"/>
        <v>46.874227856509584</v>
      </c>
      <c r="L781" s="25">
        <f>SUMIF('1. TipoContratoUC'!$C$3:$C$3832,'2. UnidadCompradora'!F781,'1. TipoContratoUC'!$O$3:$O$3832)</f>
        <v>9589597.3900000006</v>
      </c>
      <c r="M781" s="28">
        <f t="shared" si="144"/>
        <v>2.1126163023002034E-3</v>
      </c>
      <c r="N781" s="29">
        <f t="shared" si="150"/>
        <v>4.2364939377559391E-6</v>
      </c>
      <c r="O781" s="24">
        <f t="shared" si="151"/>
        <v>4.6451287166078643E-3</v>
      </c>
      <c r="P781" s="20">
        <f t="shared" si="152"/>
        <v>23.439436492613098</v>
      </c>
      <c r="Q781" s="3">
        <f t="shared" si="153"/>
        <v>518</v>
      </c>
      <c r="R781" s="3">
        <f t="shared" si="154"/>
        <v>0</v>
      </c>
      <c r="S781" s="3" t="str">
        <f t="shared" si="155"/>
        <v/>
      </c>
      <c r="T781" s="18"/>
    </row>
    <row r="782" spans="1:20" x14ac:dyDescent="0.25">
      <c r="A782">
        <f t="shared" si="145"/>
        <v>781</v>
      </c>
      <c r="B782" s="23" t="s">
        <v>44</v>
      </c>
      <c r="C782" s="23">
        <f t="shared" si="146"/>
        <v>105</v>
      </c>
      <c r="D782" s="23">
        <f t="shared" si="147"/>
        <v>32</v>
      </c>
      <c r="E782" s="34" t="str">
        <f t="shared" si="148"/>
        <v>105_32</v>
      </c>
      <c r="F782" s="23" t="s">
        <v>2010</v>
      </c>
      <c r="G782" s="24">
        <f>AVERAGEIF('1. TipoContratoUC'!$C$3:$C$3832,'2. UnidadCompradora'!F782,'1. TipoContratoUC'!$S$3:$S$3832)</f>
        <v>39.206308896027402</v>
      </c>
      <c r="H782" s="24">
        <f>SUMPRODUCT(('1. TipoContratoUC'!$C$3:$C$3832='2. UnidadCompradora'!F782)*'1. TipoContratoUC'!$N$3:$N$3832*'1. TipoContratoUC'!$S$3:$S$3832)</f>
        <v>33.456300874593886</v>
      </c>
      <c r="I782" s="24">
        <f>SUMPRODUCT(('1. TipoContratoUC'!$C$3:$C$3832='2. UnidadCompradora'!F782)*'1. TipoContratoUC'!$P$3:$P$3832*'1. TipoContratoUC'!$S$3:$S$3832)</f>
        <v>48.316376983084957</v>
      </c>
      <c r="J782" s="24" t="e">
        <f>AVERAGEIF('1. TipoContratoUC'!$C$3:$C$3832,'2. UnidadCompradora'!F782,'1. TipoContratoUC'!#REF!)</f>
        <v>#REF!</v>
      </c>
      <c r="K782" s="24">
        <f t="shared" si="149"/>
        <v>52.582627435191711</v>
      </c>
      <c r="L782" s="25">
        <f>SUMIF('1. TipoContratoUC'!$C$3:$C$3832,'2. UnidadCompradora'!F782,'1. TipoContratoUC'!$O$3:$O$3832)</f>
        <v>866985228.82999992</v>
      </c>
      <c r="M782" s="28">
        <f t="shared" si="144"/>
        <v>0.19099937711563617</v>
      </c>
      <c r="N782" s="29">
        <f t="shared" si="150"/>
        <v>3.8301687930010584E-4</v>
      </c>
      <c r="O782" s="24">
        <f t="shared" si="151"/>
        <v>0.42741009058786772</v>
      </c>
      <c r="P782" s="20">
        <f t="shared" si="152"/>
        <v>26.50501876288979</v>
      </c>
      <c r="Q782" s="3">
        <f t="shared" si="153"/>
        <v>309</v>
      </c>
      <c r="R782" s="3">
        <f t="shared" si="154"/>
        <v>1</v>
      </c>
      <c r="S782" s="3">
        <f t="shared" si="155"/>
        <v>309</v>
      </c>
      <c r="T782" s="18"/>
    </row>
    <row r="783" spans="1:20" x14ac:dyDescent="0.25">
      <c r="A783">
        <f t="shared" si="145"/>
        <v>782</v>
      </c>
      <c r="B783" s="23" t="s">
        <v>44</v>
      </c>
      <c r="C783" s="23">
        <f t="shared" si="146"/>
        <v>105</v>
      </c>
      <c r="D783" s="23">
        <f t="shared" si="147"/>
        <v>33</v>
      </c>
      <c r="E783" s="34" t="str">
        <f t="shared" si="148"/>
        <v>105_33</v>
      </c>
      <c r="F783" s="23" t="s">
        <v>276</v>
      </c>
      <c r="G783" s="24">
        <f>AVERAGEIF('1. TipoContratoUC'!$C$3:$C$3832,'2. UnidadCompradora'!F783,'1. TipoContratoUC'!$S$3:$S$3832)</f>
        <v>56.948277877603623</v>
      </c>
      <c r="H783" s="24">
        <f>SUMPRODUCT(('1. TipoContratoUC'!$C$3:$C$3832='2. UnidadCompradora'!F783)*'1. TipoContratoUC'!$N$3:$N$3832*'1. TipoContratoUC'!$S$3:$S$3832)</f>
        <v>53.316176706289141</v>
      </c>
      <c r="I783" s="24">
        <f>SUMPRODUCT(('1. TipoContratoUC'!$C$3:$C$3832='2. UnidadCompradora'!F783)*'1. TipoContratoUC'!$P$3:$P$3832*'1. TipoContratoUC'!$S$3:$S$3832)</f>
        <v>53.97266638543595</v>
      </c>
      <c r="J783" s="24" t="e">
        <f>AVERAGEIF('1. TipoContratoUC'!$C$3:$C$3832,'2. UnidadCompradora'!F783,'1. TipoContratoUC'!#REF!)</f>
        <v>#REF!</v>
      </c>
      <c r="K783" s="24">
        <f t="shared" si="149"/>
        <v>60.403635335007841</v>
      </c>
      <c r="L783" s="25">
        <f>SUMIF('1. TipoContratoUC'!$C$3:$C$3832,'2. UnidadCompradora'!F783,'1. TipoContratoUC'!$O$3:$O$3832)</f>
        <v>55154101.023999989</v>
      </c>
      <c r="M783" s="28">
        <f t="shared" si="144"/>
        <v>1.215060948059413E-2</v>
      </c>
      <c r="N783" s="29">
        <f t="shared" si="150"/>
        <v>2.4365987968818634E-5</v>
      </c>
      <c r="O783" s="24">
        <f t="shared" si="151"/>
        <v>2.7112091382557608E-2</v>
      </c>
      <c r="P783" s="20">
        <f t="shared" si="152"/>
        <v>30.215373713195198</v>
      </c>
      <c r="Q783" s="3">
        <f t="shared" si="153"/>
        <v>141</v>
      </c>
      <c r="R783" s="3">
        <f t="shared" si="154"/>
        <v>1</v>
      </c>
      <c r="S783" s="3">
        <f t="shared" si="155"/>
        <v>141</v>
      </c>
      <c r="T783" s="18"/>
    </row>
    <row r="784" spans="1:20" x14ac:dyDescent="0.25">
      <c r="A784">
        <f t="shared" si="145"/>
        <v>783</v>
      </c>
      <c r="B784" s="23" t="s">
        <v>537</v>
      </c>
      <c r="C784" s="23">
        <f t="shared" si="146"/>
        <v>106</v>
      </c>
      <c r="D784" s="23">
        <f t="shared" si="147"/>
        <v>1</v>
      </c>
      <c r="E784" s="34" t="str">
        <f t="shared" si="148"/>
        <v>106_1</v>
      </c>
      <c r="F784" s="23" t="s">
        <v>538</v>
      </c>
      <c r="G784" s="24">
        <f>AVERAGEIF('1. TipoContratoUC'!$C$3:$C$3832,'2. UnidadCompradora'!F784,'1. TipoContratoUC'!$S$3:$S$3832)</f>
        <v>32.023878922123103</v>
      </c>
      <c r="H784" s="24">
        <f>SUMPRODUCT(('1. TipoContratoUC'!$C$3:$C$3832='2. UnidadCompradora'!F784)*'1. TipoContratoUC'!$N$3:$N$3832*'1. TipoContratoUC'!$S$3:$S$3832)</f>
        <v>27.230450090936749</v>
      </c>
      <c r="I784" s="24">
        <f>SUMPRODUCT(('1. TipoContratoUC'!$C$3:$C$3832='2. UnidadCompradora'!F784)*'1. TipoContratoUC'!$P$3:$P$3832*'1. TipoContratoUC'!$S$3:$S$3832)</f>
        <v>28.80495059647976</v>
      </c>
      <c r="J784" s="24" t="e">
        <f>AVERAGEIF('1. TipoContratoUC'!$C$3:$C$3832,'2. UnidadCompradora'!F784,'1. TipoContratoUC'!#REF!)</f>
        <v>#REF!</v>
      </c>
      <c r="K784" s="24">
        <f t="shared" si="149"/>
        <v>25.603983124153864</v>
      </c>
      <c r="L784" s="25">
        <f>SUMIF('1. TipoContratoUC'!$C$3:$C$3832,'2. UnidadCompradora'!F784,'1. TipoContratoUC'!$O$3:$O$3832)</f>
        <v>1455424919.6307595</v>
      </c>
      <c r="M784" s="28">
        <f t="shared" si="144"/>
        <v>0.9959110304640143</v>
      </c>
      <c r="N784" s="29">
        <f t="shared" si="150"/>
        <v>6.4297786425365636E-4</v>
      </c>
      <c r="O784" s="24">
        <f t="shared" si="151"/>
        <v>0.71755815563819447</v>
      </c>
      <c r="P784" s="20">
        <f t="shared" si="152"/>
        <v>13.160770639896029</v>
      </c>
      <c r="Q784" s="3">
        <f t="shared" si="153"/>
        <v>1296</v>
      </c>
      <c r="R784" s="3">
        <f t="shared" si="154"/>
        <v>0</v>
      </c>
      <c r="S784" s="3" t="str">
        <f t="shared" si="155"/>
        <v/>
      </c>
      <c r="T784" s="18"/>
    </row>
    <row r="785" spans="1:20" x14ac:dyDescent="0.25">
      <c r="A785">
        <f t="shared" si="145"/>
        <v>784</v>
      </c>
      <c r="B785" s="23" t="s">
        <v>537</v>
      </c>
      <c r="C785" s="23">
        <f t="shared" si="146"/>
        <v>106</v>
      </c>
      <c r="D785" s="23">
        <f t="shared" si="147"/>
        <v>2</v>
      </c>
      <c r="E785" s="34" t="str">
        <f t="shared" si="148"/>
        <v>106_2</v>
      </c>
      <c r="F785" s="23" t="s">
        <v>1839</v>
      </c>
      <c r="G785" s="24">
        <f>AVERAGEIF('1. TipoContratoUC'!$C$3:$C$3832,'2. UnidadCompradora'!F785,'1. TipoContratoUC'!$S$3:$S$3832)</f>
        <v>12.322421483149284</v>
      </c>
      <c r="H785" s="24">
        <f>SUMPRODUCT(('1. TipoContratoUC'!$C$3:$C$3832='2. UnidadCompradora'!F785)*'1. TipoContratoUC'!$N$3:$N$3832*'1. TipoContratoUC'!$S$3:$S$3832)</f>
        <v>12.307047791683907</v>
      </c>
      <c r="I785" s="24">
        <f>SUMPRODUCT(('1. TipoContratoUC'!$C$3:$C$3832='2. UnidadCompradora'!F785)*'1. TipoContratoUC'!$P$3:$P$3832*'1. TipoContratoUC'!$S$3:$S$3832)</f>
        <v>12.166075731625998</v>
      </c>
      <c r="J785" s="24" t="e">
        <f>AVERAGEIF('1. TipoContratoUC'!$C$3:$C$3832,'2. UnidadCompradora'!F785,'1. TipoContratoUC'!#REF!)</f>
        <v>#REF!</v>
      </c>
      <c r="K785" s="24">
        <f t="shared" si="149"/>
        <v>2.5972445177479027</v>
      </c>
      <c r="L785" s="25">
        <f>SUMIF('1. TipoContratoUC'!$C$3:$C$3832,'2. UnidadCompradora'!F785,'1. TipoContratoUC'!$O$3:$O$3832)</f>
        <v>5975622.2958105896</v>
      </c>
      <c r="M785" s="28">
        <f t="shared" si="144"/>
        <v>4.0889695359855984E-3</v>
      </c>
      <c r="N785" s="29">
        <f t="shared" si="150"/>
        <v>2.639911416606489E-6</v>
      </c>
      <c r="O785" s="24">
        <f t="shared" si="151"/>
        <v>2.8631485118188358E-3</v>
      </c>
      <c r="P785" s="20">
        <f t="shared" si="152"/>
        <v>1.3000538331298608</v>
      </c>
      <c r="Q785" s="3">
        <f t="shared" si="153"/>
        <v>1533</v>
      </c>
      <c r="R785" s="3">
        <f t="shared" si="154"/>
        <v>0</v>
      </c>
      <c r="S785" s="3" t="str">
        <f t="shared" si="155"/>
        <v/>
      </c>
      <c r="T785" s="18"/>
    </row>
    <row r="786" spans="1:20" x14ac:dyDescent="0.25">
      <c r="A786">
        <f t="shared" si="145"/>
        <v>785</v>
      </c>
      <c r="B786" s="23" t="s">
        <v>458</v>
      </c>
      <c r="C786" s="23">
        <f t="shared" si="146"/>
        <v>107</v>
      </c>
      <c r="D786" s="23">
        <f t="shared" si="147"/>
        <v>1</v>
      </c>
      <c r="E786" s="34" t="str">
        <f t="shared" si="148"/>
        <v>107_1</v>
      </c>
      <c r="F786" s="23" t="s">
        <v>588</v>
      </c>
      <c r="G786" s="24">
        <f>AVERAGEIF('1. TipoContratoUC'!$C$3:$C$3832,'2. UnidadCompradora'!F786,'1. TipoContratoUC'!$S$3:$S$3832)</f>
        <v>32.019495171736786</v>
      </c>
      <c r="H786" s="24">
        <f>SUMPRODUCT(('1. TipoContratoUC'!$C$3:$C$3832='2. UnidadCompradora'!F786)*'1. TipoContratoUC'!$N$3:$N$3832*'1. TipoContratoUC'!$S$3:$S$3832)</f>
        <v>36.398241401165251</v>
      </c>
      <c r="I786" s="24">
        <f>SUMPRODUCT(('1. TipoContratoUC'!$C$3:$C$3832='2. UnidadCompradora'!F786)*'1. TipoContratoUC'!$P$3:$P$3832*'1. TipoContratoUC'!$S$3:$S$3832)</f>
        <v>35.497217292951952</v>
      </c>
      <c r="J786" s="24" t="e">
        <f>AVERAGEIF('1. TipoContratoUC'!$C$3:$C$3832,'2. UnidadCompradora'!F786,'1. TipoContratoUC'!#REF!)</f>
        <v>#REF!</v>
      </c>
      <c r="K786" s="24">
        <f t="shared" si="149"/>
        <v>34.857447184714587</v>
      </c>
      <c r="L786" s="25">
        <f>SUMIF('1. TipoContratoUC'!$C$3:$C$3832,'2. UnidadCompradora'!F786,'1. TipoContratoUC'!$O$3:$O$3832)</f>
        <v>189123998.32999998</v>
      </c>
      <c r="M786" s="28">
        <f t="shared" si="144"/>
        <v>4.4934956595047834E-3</v>
      </c>
      <c r="N786" s="29">
        <f t="shared" si="150"/>
        <v>8.3551231592342092E-5</v>
      </c>
      <c r="O786" s="24">
        <f t="shared" si="151"/>
        <v>9.3170018959520262E-2</v>
      </c>
      <c r="P786" s="20">
        <f t="shared" si="152"/>
        <v>17.475308601837053</v>
      </c>
      <c r="Q786" s="3">
        <f t="shared" si="153"/>
        <v>1009</v>
      </c>
      <c r="R786" s="3">
        <f t="shared" si="154"/>
        <v>0</v>
      </c>
      <c r="S786" s="3" t="str">
        <f t="shared" si="155"/>
        <v/>
      </c>
      <c r="T786" s="18"/>
    </row>
    <row r="787" spans="1:20" x14ac:dyDescent="0.25">
      <c r="A787">
        <f t="shared" si="145"/>
        <v>786</v>
      </c>
      <c r="B787" s="23" t="s">
        <v>458</v>
      </c>
      <c r="C787" s="23">
        <f t="shared" si="146"/>
        <v>107</v>
      </c>
      <c r="D787" s="23">
        <f t="shared" si="147"/>
        <v>2</v>
      </c>
      <c r="E787" s="34" t="str">
        <f t="shared" si="148"/>
        <v>107_2</v>
      </c>
      <c r="F787" s="23" t="s">
        <v>1956</v>
      </c>
      <c r="G787" s="24">
        <f>AVERAGEIF('1. TipoContratoUC'!$C$3:$C$3832,'2. UnidadCompradora'!F787,'1. TipoContratoUC'!$S$3:$S$3832)</f>
        <v>37.304345445826151</v>
      </c>
      <c r="H787" s="24">
        <f>SUMPRODUCT(('1. TipoContratoUC'!$C$3:$C$3832='2. UnidadCompradora'!F787)*'1. TipoContratoUC'!$N$3:$N$3832*'1. TipoContratoUC'!$S$3:$S$3832)</f>
        <v>39.406712972105026</v>
      </c>
      <c r="I787" s="24">
        <f>SUMPRODUCT(('1. TipoContratoUC'!$C$3:$C$3832='2. UnidadCompradora'!F787)*'1. TipoContratoUC'!$P$3:$P$3832*'1. TipoContratoUC'!$S$3:$S$3832)</f>
        <v>37.994850274173572</v>
      </c>
      <c r="J787" s="24" t="e">
        <f>AVERAGEIF('1. TipoContratoUC'!$C$3:$C$3832,'2. UnidadCompradora'!F787,'1. TipoContratoUC'!#REF!)</f>
        <v>#REF!</v>
      </c>
      <c r="K787" s="24">
        <f t="shared" si="149"/>
        <v>38.310949275476865</v>
      </c>
      <c r="L787" s="25">
        <f>SUMIF('1. TipoContratoUC'!$C$3:$C$3832,'2. UnidadCompradora'!F787,'1. TipoContratoUC'!$O$3:$O$3832)</f>
        <v>147074871.51999992</v>
      </c>
      <c r="M787" s="28">
        <f t="shared" si="144"/>
        <v>3.4944285370076722E-3</v>
      </c>
      <c r="N787" s="29">
        <f t="shared" si="150"/>
        <v>6.4974761322144858E-5</v>
      </c>
      <c r="O787" s="24">
        <f t="shared" si="151"/>
        <v>7.2436419626044468E-2</v>
      </c>
      <c r="P787" s="20">
        <f t="shared" si="152"/>
        <v>19.191692847551455</v>
      </c>
      <c r="Q787" s="3">
        <f t="shared" si="153"/>
        <v>864</v>
      </c>
      <c r="R787" s="3">
        <f t="shared" si="154"/>
        <v>0</v>
      </c>
      <c r="S787" s="3" t="str">
        <f t="shared" si="155"/>
        <v/>
      </c>
      <c r="T787" s="18"/>
    </row>
    <row r="788" spans="1:20" x14ac:dyDescent="0.25">
      <c r="A788">
        <f t="shared" si="145"/>
        <v>787</v>
      </c>
      <c r="B788" s="23" t="s">
        <v>458</v>
      </c>
      <c r="C788" s="23">
        <f t="shared" si="146"/>
        <v>107</v>
      </c>
      <c r="D788" s="23">
        <f t="shared" si="147"/>
        <v>3</v>
      </c>
      <c r="E788" s="34" t="str">
        <f t="shared" si="148"/>
        <v>107_3</v>
      </c>
      <c r="F788" s="23" t="s">
        <v>1590</v>
      </c>
      <c r="G788" s="24">
        <f>AVERAGEIF('1. TipoContratoUC'!$C$3:$C$3832,'2. UnidadCompradora'!F788,'1. TipoContratoUC'!$S$3:$S$3832)</f>
        <v>41.913124214886352</v>
      </c>
      <c r="H788" s="24">
        <f>SUMPRODUCT(('1. TipoContratoUC'!$C$3:$C$3832='2. UnidadCompradora'!F788)*'1. TipoContratoUC'!$N$3:$N$3832*'1. TipoContratoUC'!$S$3:$S$3832)</f>
        <v>41.849305506383814</v>
      </c>
      <c r="I788" s="24">
        <f>SUMPRODUCT(('1. TipoContratoUC'!$C$3:$C$3832='2. UnidadCompradora'!F788)*'1. TipoContratoUC'!$P$3:$P$3832*'1. TipoContratoUC'!$S$3:$S$3832)</f>
        <v>42.66044825335193</v>
      </c>
      <c r="J788" s="24" t="e">
        <f>AVERAGEIF('1. TipoContratoUC'!$C$3:$C$3832,'2. UnidadCompradora'!F788,'1. TipoContratoUC'!#REF!)</f>
        <v>#REF!</v>
      </c>
      <c r="K788" s="24">
        <f t="shared" si="149"/>
        <v>44.762118241009901</v>
      </c>
      <c r="L788" s="25">
        <f>SUMIF('1. TipoContratoUC'!$C$3:$C$3832,'2. UnidadCompradora'!F788,'1. TipoContratoUC'!$O$3:$O$3832)</f>
        <v>102726303.8</v>
      </c>
      <c r="M788" s="28">
        <f t="shared" si="144"/>
        <v>2.4407277993183582E-3</v>
      </c>
      <c r="N788" s="29">
        <f t="shared" si="150"/>
        <v>4.5382443662400187E-5</v>
      </c>
      <c r="O788" s="24">
        <f t="shared" si="151"/>
        <v>5.0569011099945861E-2</v>
      </c>
      <c r="P788" s="20">
        <f t="shared" si="152"/>
        <v>22.406343626054923</v>
      </c>
      <c r="Q788" s="3">
        <f t="shared" si="153"/>
        <v>589</v>
      </c>
      <c r="R788" s="3">
        <f t="shared" si="154"/>
        <v>0</v>
      </c>
      <c r="S788" s="3" t="str">
        <f t="shared" si="155"/>
        <v/>
      </c>
      <c r="T788" s="18"/>
    </row>
    <row r="789" spans="1:20" x14ac:dyDescent="0.25">
      <c r="A789">
        <f t="shared" si="145"/>
        <v>788</v>
      </c>
      <c r="B789" s="23" t="s">
        <v>458</v>
      </c>
      <c r="C789" s="23">
        <f t="shared" si="146"/>
        <v>107</v>
      </c>
      <c r="D789" s="23">
        <f t="shared" si="147"/>
        <v>4</v>
      </c>
      <c r="E789" s="34" t="str">
        <f t="shared" si="148"/>
        <v>107_4</v>
      </c>
      <c r="F789" s="23" t="s">
        <v>2809</v>
      </c>
      <c r="G789" s="24">
        <f>AVERAGEIF('1. TipoContratoUC'!$C$3:$C$3832,'2. UnidadCompradora'!F789,'1. TipoContratoUC'!$S$3:$S$3832)</f>
        <v>30.032733323106754</v>
      </c>
      <c r="H789" s="24">
        <f>SUMPRODUCT(('1. TipoContratoUC'!$C$3:$C$3832='2. UnidadCompradora'!F789)*'1. TipoContratoUC'!$N$3:$N$3832*'1. TipoContratoUC'!$S$3:$S$3832)</f>
        <v>23.855766309211457</v>
      </c>
      <c r="I789" s="24">
        <f>SUMPRODUCT(('1. TipoContratoUC'!$C$3:$C$3832='2. UnidadCompradora'!F789)*'1. TipoContratoUC'!$P$3:$P$3832*'1. TipoContratoUC'!$S$3:$S$3832)</f>
        <v>25.437022014112145</v>
      </c>
      <c r="J789" s="24" t="e">
        <f>AVERAGEIF('1. TipoContratoUC'!$C$3:$C$3832,'2. UnidadCompradora'!F789,'1. TipoContratoUC'!#REF!)</f>
        <v>#REF!</v>
      </c>
      <c r="K789" s="24">
        <f t="shared" si="149"/>
        <v>20.947114605763442</v>
      </c>
      <c r="L789" s="25">
        <f>SUMIF('1. TipoContratoUC'!$C$3:$C$3832,'2. UnidadCompradora'!F789,'1. TipoContratoUC'!$O$3:$O$3832)</f>
        <v>81049592.079999998</v>
      </c>
      <c r="M789" s="28">
        <f t="shared" si="144"/>
        <v>1.9256995063134845E-3</v>
      </c>
      <c r="N789" s="29">
        <f t="shared" si="150"/>
        <v>3.5806102335701053E-5</v>
      </c>
      <c r="O789" s="24">
        <f t="shared" si="151"/>
        <v>3.9880649895668613E-2</v>
      </c>
      <c r="P789" s="20">
        <f t="shared" si="152"/>
        <v>10.493497627829555</v>
      </c>
      <c r="Q789" s="3">
        <f t="shared" si="153"/>
        <v>1417</v>
      </c>
      <c r="R789" s="3">
        <f t="shared" si="154"/>
        <v>0</v>
      </c>
      <c r="S789" s="3" t="str">
        <f t="shared" si="155"/>
        <v/>
      </c>
      <c r="T789" s="18"/>
    </row>
    <row r="790" spans="1:20" x14ac:dyDescent="0.25">
      <c r="A790">
        <f t="shared" si="145"/>
        <v>789</v>
      </c>
      <c r="B790" s="23" t="s">
        <v>458</v>
      </c>
      <c r="C790" s="23">
        <f t="shared" si="146"/>
        <v>107</v>
      </c>
      <c r="D790" s="23">
        <f t="shared" si="147"/>
        <v>5</v>
      </c>
      <c r="E790" s="34" t="str">
        <f t="shared" si="148"/>
        <v>107_5</v>
      </c>
      <c r="F790" s="23" t="s">
        <v>1707</v>
      </c>
      <c r="G790" s="24">
        <f>AVERAGEIF('1. TipoContratoUC'!$C$3:$C$3832,'2. UnidadCompradora'!F790,'1. TipoContratoUC'!$S$3:$S$3832)</f>
        <v>48.007630936690624</v>
      </c>
      <c r="H790" s="24">
        <f>SUMPRODUCT(('1. TipoContratoUC'!$C$3:$C$3832='2. UnidadCompradora'!F790)*'1. TipoContratoUC'!$N$3:$N$3832*'1. TipoContratoUC'!$S$3:$S$3832)</f>
        <v>46.312776886338121</v>
      </c>
      <c r="I790" s="24">
        <f>SUMPRODUCT(('1. TipoContratoUC'!$C$3:$C$3832='2. UnidadCompradora'!F790)*'1. TipoContratoUC'!$P$3:$P$3832*'1. TipoContratoUC'!$S$3:$S$3832)</f>
        <v>46.116155946601815</v>
      </c>
      <c r="J790" s="24" t="e">
        <f>AVERAGEIF('1. TipoContratoUC'!$C$3:$C$3832,'2. UnidadCompradora'!F790,'1. TipoContratoUC'!#REF!)</f>
        <v>#REF!</v>
      </c>
      <c r="K790" s="24">
        <f t="shared" si="149"/>
        <v>49.540359813502491</v>
      </c>
      <c r="L790" s="25">
        <f>SUMIF('1. TipoContratoUC'!$C$3:$C$3832,'2. UnidadCompradora'!F790,'1. TipoContratoUC'!$O$3:$O$3832)</f>
        <v>74869817.49000001</v>
      </c>
      <c r="M790" s="28">
        <f t="shared" si="144"/>
        <v>1.7788710205470749E-3</v>
      </c>
      <c r="N790" s="29">
        <f t="shared" si="150"/>
        <v>3.3076000484445634E-5</v>
      </c>
      <c r="O790" s="24">
        <f t="shared" si="151"/>
        <v>3.6833524306135963E-2</v>
      </c>
      <c r="P790" s="20">
        <f t="shared" si="152"/>
        <v>24.788596668904315</v>
      </c>
      <c r="Q790" s="3">
        <f t="shared" si="153"/>
        <v>424</v>
      </c>
      <c r="R790" s="3">
        <f t="shared" si="154"/>
        <v>1</v>
      </c>
      <c r="S790" s="3">
        <f t="shared" si="155"/>
        <v>424</v>
      </c>
      <c r="T790" s="18"/>
    </row>
    <row r="791" spans="1:20" x14ac:dyDescent="0.25">
      <c r="A791">
        <f t="shared" si="145"/>
        <v>790</v>
      </c>
      <c r="B791" s="23" t="s">
        <v>458</v>
      </c>
      <c r="C791" s="23">
        <f t="shared" si="146"/>
        <v>107</v>
      </c>
      <c r="D791" s="23">
        <f t="shared" si="147"/>
        <v>6</v>
      </c>
      <c r="E791" s="34" t="str">
        <f t="shared" si="148"/>
        <v>107_6</v>
      </c>
      <c r="F791" s="23" t="s">
        <v>1703</v>
      </c>
      <c r="G791" s="24">
        <f>AVERAGEIF('1. TipoContratoUC'!$C$3:$C$3832,'2. UnidadCompradora'!F791,'1. TipoContratoUC'!$S$3:$S$3832)</f>
        <v>38.191318322929519</v>
      </c>
      <c r="H791" s="24">
        <f>SUMPRODUCT(('1. TipoContratoUC'!$C$3:$C$3832='2. UnidadCompradora'!F791)*'1. TipoContratoUC'!$N$3:$N$3832*'1. TipoContratoUC'!$S$3:$S$3832)</f>
        <v>38.837577485187978</v>
      </c>
      <c r="I791" s="24">
        <f>SUMPRODUCT(('1. TipoContratoUC'!$C$3:$C$3832='2. UnidadCompradora'!F791)*'1. TipoContratoUC'!$P$3:$P$3832*'1. TipoContratoUC'!$S$3:$S$3832)</f>
        <v>39.127533376812913</v>
      </c>
      <c r="J791" s="24" t="e">
        <f>AVERAGEIF('1. TipoContratoUC'!$C$3:$C$3832,'2. UnidadCompradora'!F791,'1. TipoContratoUC'!#REF!)</f>
        <v>#REF!</v>
      </c>
      <c r="K791" s="24">
        <f t="shared" si="149"/>
        <v>39.877121524380613</v>
      </c>
      <c r="L791" s="25">
        <f>SUMIF('1. TipoContratoUC'!$C$3:$C$3832,'2. UnidadCompradora'!F791,'1. TipoContratoUC'!$O$3:$O$3832)</f>
        <v>109098966.0599999</v>
      </c>
      <c r="M791" s="28">
        <f t="shared" si="144"/>
        <v>2.592139203781338E-3</v>
      </c>
      <c r="N791" s="29">
        <f t="shared" si="150"/>
        <v>4.8197759460747342E-5</v>
      </c>
      <c r="O791" s="24">
        <f t="shared" si="151"/>
        <v>5.3711245814674291E-2</v>
      </c>
      <c r="P791" s="20">
        <f t="shared" si="152"/>
        <v>19.965416385097644</v>
      </c>
      <c r="Q791" s="3">
        <f t="shared" si="153"/>
        <v>793</v>
      </c>
      <c r="R791" s="3">
        <f t="shared" si="154"/>
        <v>0</v>
      </c>
      <c r="S791" s="3" t="str">
        <f t="shared" si="155"/>
        <v/>
      </c>
      <c r="T791" s="18"/>
    </row>
    <row r="792" spans="1:20" x14ac:dyDescent="0.25">
      <c r="A792">
        <f t="shared" si="145"/>
        <v>791</v>
      </c>
      <c r="B792" s="23" t="s">
        <v>458</v>
      </c>
      <c r="C792" s="23">
        <f t="shared" si="146"/>
        <v>107</v>
      </c>
      <c r="D792" s="23">
        <f t="shared" si="147"/>
        <v>7</v>
      </c>
      <c r="E792" s="34" t="str">
        <f t="shared" si="148"/>
        <v>107_7</v>
      </c>
      <c r="F792" s="23" t="s">
        <v>1758</v>
      </c>
      <c r="G792" s="24">
        <f>AVERAGEIF('1. TipoContratoUC'!$C$3:$C$3832,'2. UnidadCompradora'!F792,'1. TipoContratoUC'!$S$3:$S$3832)</f>
        <v>40.261059020225716</v>
      </c>
      <c r="H792" s="24">
        <f>SUMPRODUCT(('1. TipoContratoUC'!$C$3:$C$3832='2. UnidadCompradora'!F792)*'1. TipoContratoUC'!$N$3:$N$3832*'1. TipoContratoUC'!$S$3:$S$3832)</f>
        <v>50.599843661445973</v>
      </c>
      <c r="I792" s="24">
        <f>SUMPRODUCT(('1. TipoContratoUC'!$C$3:$C$3832='2. UnidadCompradora'!F792)*'1. TipoContratoUC'!$P$3:$P$3832*'1. TipoContratoUC'!$S$3:$S$3832)</f>
        <v>48.475730650559321</v>
      </c>
      <c r="J792" s="24" t="e">
        <f>AVERAGEIF('1. TipoContratoUC'!$C$3:$C$3832,'2. UnidadCompradora'!F792,'1. TipoContratoUC'!#REF!)</f>
        <v>#REF!</v>
      </c>
      <c r="K792" s="24">
        <f t="shared" si="149"/>
        <v>52.802967344189945</v>
      </c>
      <c r="L792" s="25">
        <f>SUMIF('1. TipoContratoUC'!$C$3:$C$3832,'2. UnidadCompradora'!F792,'1. TipoContratoUC'!$O$3:$O$3832)</f>
        <v>261412757.01999897</v>
      </c>
      <c r="M792" s="28">
        <f t="shared" si="144"/>
        <v>6.2110419586143698E-3</v>
      </c>
      <c r="N792" s="29">
        <f t="shared" si="150"/>
        <v>1.1548697148872607E-4</v>
      </c>
      <c r="O792" s="24">
        <f t="shared" si="151"/>
        <v>0.12881418740480444</v>
      </c>
      <c r="P792" s="20">
        <f t="shared" si="152"/>
        <v>26.465890765797376</v>
      </c>
      <c r="Q792" s="3">
        <f t="shared" si="153"/>
        <v>311</v>
      </c>
      <c r="R792" s="3">
        <f t="shared" si="154"/>
        <v>1</v>
      </c>
      <c r="S792" s="3">
        <f t="shared" si="155"/>
        <v>311</v>
      </c>
      <c r="T792" s="18"/>
    </row>
    <row r="793" spans="1:20" x14ac:dyDescent="0.25">
      <c r="A793">
        <f t="shared" si="145"/>
        <v>792</v>
      </c>
      <c r="B793" s="23" t="s">
        <v>458</v>
      </c>
      <c r="C793" s="23">
        <f t="shared" si="146"/>
        <v>107</v>
      </c>
      <c r="D793" s="23">
        <f t="shared" si="147"/>
        <v>8</v>
      </c>
      <c r="E793" s="34" t="str">
        <f t="shared" si="148"/>
        <v>107_8</v>
      </c>
      <c r="F793" s="23" t="s">
        <v>882</v>
      </c>
      <c r="G793" s="24">
        <f>AVERAGEIF('1. TipoContratoUC'!$C$3:$C$3832,'2. UnidadCompradora'!F793,'1. TipoContratoUC'!$S$3:$S$3832)</f>
        <v>37.49169461840205</v>
      </c>
      <c r="H793" s="24">
        <f>SUMPRODUCT(('1. TipoContratoUC'!$C$3:$C$3832='2. UnidadCompradora'!F793)*'1. TipoContratoUC'!$N$3:$N$3832*'1. TipoContratoUC'!$S$3:$S$3832)</f>
        <v>39.179732647560968</v>
      </c>
      <c r="I793" s="24">
        <f>SUMPRODUCT(('1. TipoContratoUC'!$C$3:$C$3832='2. UnidadCompradora'!F793)*'1. TipoContratoUC'!$P$3:$P$3832*'1. TipoContratoUC'!$S$3:$S$3832)</f>
        <v>38.885715100520734</v>
      </c>
      <c r="J793" s="24" t="e">
        <f>AVERAGEIF('1. TipoContratoUC'!$C$3:$C$3832,'2. UnidadCompradora'!F793,'1. TipoContratoUC'!#REF!)</f>
        <v>#REF!</v>
      </c>
      <c r="K793" s="24">
        <f t="shared" si="149"/>
        <v>39.542756976411241</v>
      </c>
      <c r="L793" s="25">
        <f>SUMIF('1. TipoContratoUC'!$C$3:$C$3832,'2. UnidadCompradora'!F793,'1. TipoContratoUC'!$O$3:$O$3832)</f>
        <v>143421564.13999987</v>
      </c>
      <c r="M793" s="28">
        <f t="shared" si="144"/>
        <v>3.4076277026353851E-3</v>
      </c>
      <c r="N793" s="29">
        <f t="shared" si="150"/>
        <v>6.3360802577195989E-5</v>
      </c>
      <c r="O793" s="24">
        <f t="shared" si="151"/>
        <v>7.0635045442908329E-2</v>
      </c>
      <c r="P793" s="20">
        <f t="shared" si="152"/>
        <v>19.806696010927073</v>
      </c>
      <c r="Q793" s="3">
        <f t="shared" si="153"/>
        <v>810</v>
      </c>
      <c r="R793" s="3">
        <f t="shared" si="154"/>
        <v>0</v>
      </c>
      <c r="S793" s="3" t="str">
        <f t="shared" si="155"/>
        <v/>
      </c>
      <c r="T793" s="18"/>
    </row>
    <row r="794" spans="1:20" x14ac:dyDescent="0.25">
      <c r="A794">
        <f t="shared" si="145"/>
        <v>793</v>
      </c>
      <c r="B794" s="23" t="s">
        <v>458</v>
      </c>
      <c r="C794" s="23">
        <f t="shared" si="146"/>
        <v>107</v>
      </c>
      <c r="D794" s="23">
        <f t="shared" si="147"/>
        <v>9</v>
      </c>
      <c r="E794" s="34" t="str">
        <f t="shared" si="148"/>
        <v>107_9</v>
      </c>
      <c r="F794" s="23" t="s">
        <v>1743</v>
      </c>
      <c r="G794" s="24">
        <f>AVERAGEIF('1. TipoContratoUC'!$C$3:$C$3832,'2. UnidadCompradora'!F794,'1. TipoContratoUC'!$S$3:$S$3832)</f>
        <v>36.015854829098146</v>
      </c>
      <c r="H794" s="24">
        <f>SUMPRODUCT(('1. TipoContratoUC'!$C$3:$C$3832='2. UnidadCompradora'!F794)*'1. TipoContratoUC'!$N$3:$N$3832*'1. TipoContratoUC'!$S$3:$S$3832)</f>
        <v>33.340808499283767</v>
      </c>
      <c r="I794" s="24">
        <f>SUMPRODUCT(('1. TipoContratoUC'!$C$3:$C$3832='2. UnidadCompradora'!F794)*'1. TipoContratoUC'!$P$3:$P$3832*'1. TipoContratoUC'!$S$3:$S$3832)</f>
        <v>32.779530394488319</v>
      </c>
      <c r="J794" s="24" t="e">
        <f>AVERAGEIF('1. TipoContratoUC'!$C$3:$C$3832,'2. UnidadCompradora'!F794,'1. TipoContratoUC'!#REF!)</f>
        <v>#REF!</v>
      </c>
      <c r="K794" s="24">
        <f t="shared" si="149"/>
        <v>31.099674342809369</v>
      </c>
      <c r="L794" s="25">
        <f>SUMIF('1. TipoContratoUC'!$C$3:$C$3832,'2. UnidadCompradora'!F794,'1. TipoContratoUC'!$O$3:$O$3832)</f>
        <v>258333354.96153596</v>
      </c>
      <c r="M794" s="28">
        <f t="shared" si="144"/>
        <v>6.1378768399316047E-3</v>
      </c>
      <c r="N794" s="29">
        <f t="shared" si="150"/>
        <v>1.1412655273264816E-4</v>
      </c>
      <c r="O794" s="24">
        <f t="shared" si="151"/>
        <v>0.12729579467443106</v>
      </c>
      <c r="P794" s="20">
        <f t="shared" si="152"/>
        <v>15.6134850687419</v>
      </c>
      <c r="Q794" s="3">
        <f t="shared" si="153"/>
        <v>1148</v>
      </c>
      <c r="R794" s="3">
        <f t="shared" si="154"/>
        <v>0</v>
      </c>
      <c r="S794" s="3" t="str">
        <f t="shared" si="155"/>
        <v/>
      </c>
      <c r="T794" s="18"/>
    </row>
    <row r="795" spans="1:20" x14ac:dyDescent="0.25">
      <c r="A795">
        <f t="shared" si="145"/>
        <v>794</v>
      </c>
      <c r="B795" s="23" t="s">
        <v>458</v>
      </c>
      <c r="C795" s="23">
        <f t="shared" si="146"/>
        <v>107</v>
      </c>
      <c r="D795" s="23">
        <f t="shared" si="147"/>
        <v>10</v>
      </c>
      <c r="E795" s="34" t="str">
        <f t="shared" si="148"/>
        <v>107_10</v>
      </c>
      <c r="F795" s="23" t="s">
        <v>1734</v>
      </c>
      <c r="G795" s="24">
        <f>AVERAGEIF('1. TipoContratoUC'!$C$3:$C$3832,'2. UnidadCompradora'!F795,'1. TipoContratoUC'!$S$3:$S$3832)</f>
        <v>42.859248600074295</v>
      </c>
      <c r="H795" s="24">
        <f>SUMPRODUCT(('1. TipoContratoUC'!$C$3:$C$3832='2. UnidadCompradora'!F795)*'1. TipoContratoUC'!$N$3:$N$3832*'1. TipoContratoUC'!$S$3:$S$3832)</f>
        <v>36.455323610702706</v>
      </c>
      <c r="I795" s="24">
        <f>SUMPRODUCT(('1. TipoContratoUC'!$C$3:$C$3832='2. UnidadCompradora'!F795)*'1. TipoContratoUC'!$P$3:$P$3832*'1. TipoContratoUC'!$S$3:$S$3832)</f>
        <v>37.202169864812447</v>
      </c>
      <c r="J795" s="24" t="e">
        <f>AVERAGEIF('1. TipoContratoUC'!$C$3:$C$3832,'2. UnidadCompradora'!F795,'1. TipoContratoUC'!#REF!)</f>
        <v>#REF!</v>
      </c>
      <c r="K795" s="24">
        <f t="shared" si="149"/>
        <v>37.214902149411131</v>
      </c>
      <c r="L795" s="25">
        <f>SUMIF('1. TipoContratoUC'!$C$3:$C$3832,'2. UnidadCompradora'!F795,'1. TipoContratoUC'!$O$3:$O$3832)</f>
        <v>6494183252.8435192</v>
      </c>
      <c r="M795" s="28">
        <f t="shared" si="144"/>
        <v>0.15429868507624531</v>
      </c>
      <c r="N795" s="29">
        <f t="shared" si="150"/>
        <v>2.869001362876582E-3</v>
      </c>
      <c r="O795" s="24">
        <f t="shared" si="151"/>
        <v>3.2020710182025707</v>
      </c>
      <c r="P795" s="20">
        <f t="shared" si="152"/>
        <v>20.208486583806852</v>
      </c>
      <c r="Q795" s="3">
        <f t="shared" si="153"/>
        <v>773</v>
      </c>
      <c r="R795" s="3">
        <f t="shared" si="154"/>
        <v>0</v>
      </c>
      <c r="S795" s="3" t="str">
        <f t="shared" si="155"/>
        <v/>
      </c>
      <c r="T795" s="18"/>
    </row>
    <row r="796" spans="1:20" x14ac:dyDescent="0.25">
      <c r="A796">
        <f t="shared" si="145"/>
        <v>795</v>
      </c>
      <c r="B796" s="23" t="s">
        <v>458</v>
      </c>
      <c r="C796" s="23">
        <f t="shared" si="146"/>
        <v>107</v>
      </c>
      <c r="D796" s="23">
        <f t="shared" si="147"/>
        <v>11</v>
      </c>
      <c r="E796" s="34" t="str">
        <f t="shared" si="148"/>
        <v>107_11</v>
      </c>
      <c r="F796" s="23" t="s">
        <v>1928</v>
      </c>
      <c r="G796" s="24">
        <f>AVERAGEIF('1. TipoContratoUC'!$C$3:$C$3832,'2. UnidadCompradora'!F796,'1. TipoContratoUC'!$S$3:$S$3832)</f>
        <v>48.320531557562504</v>
      </c>
      <c r="H796" s="24">
        <f>SUMPRODUCT(('1. TipoContratoUC'!$C$3:$C$3832='2. UnidadCompradora'!F796)*'1. TipoContratoUC'!$N$3:$N$3832*'1. TipoContratoUC'!$S$3:$S$3832)</f>
        <v>59.28526778964514</v>
      </c>
      <c r="I796" s="24">
        <f>SUMPRODUCT(('1. TipoContratoUC'!$C$3:$C$3832='2. UnidadCompradora'!F796)*'1. TipoContratoUC'!$P$3:$P$3832*'1. TipoContratoUC'!$S$3:$S$3832)</f>
        <v>59.963574169477752</v>
      </c>
      <c r="J796" s="24" t="e">
        <f>AVERAGEIF('1. TipoContratoUC'!$C$3:$C$3832,'2. UnidadCompradora'!F796,'1. TipoContratoUC'!#REF!)</f>
        <v>#REF!</v>
      </c>
      <c r="K796" s="24">
        <f t="shared" si="149"/>
        <v>68.687323416205743</v>
      </c>
      <c r="L796" s="25">
        <f>SUMIF('1. TipoContratoUC'!$C$3:$C$3832,'2. UnidadCompradora'!F796,'1. TipoContratoUC'!$O$3:$O$3832)</f>
        <v>30972310881.782898</v>
      </c>
      <c r="M796" s="28">
        <f t="shared" si="144"/>
        <v>0.73588727893369421</v>
      </c>
      <c r="N796" s="29">
        <f t="shared" si="150"/>
        <v>1.3682952678054562E-2</v>
      </c>
      <c r="O796" s="24">
        <f t="shared" si="151"/>
        <v>15.27175543722398</v>
      </c>
      <c r="P796" s="20">
        <f t="shared" si="152"/>
        <v>41.979539426714865</v>
      </c>
      <c r="Q796" s="3">
        <f t="shared" si="153"/>
        <v>6</v>
      </c>
      <c r="R796" s="3">
        <f t="shared" si="154"/>
        <v>1</v>
      </c>
      <c r="S796" s="3">
        <f t="shared" si="155"/>
        <v>6</v>
      </c>
      <c r="T796" s="18"/>
    </row>
    <row r="797" spans="1:20" x14ac:dyDescent="0.25">
      <c r="A797">
        <f t="shared" si="145"/>
        <v>796</v>
      </c>
      <c r="B797" s="23" t="s">
        <v>458</v>
      </c>
      <c r="C797" s="23">
        <f t="shared" si="146"/>
        <v>107</v>
      </c>
      <c r="D797" s="23">
        <f t="shared" si="147"/>
        <v>12</v>
      </c>
      <c r="E797" s="34" t="str">
        <f t="shared" si="148"/>
        <v>107_12</v>
      </c>
      <c r="F797" s="23" t="s">
        <v>1828</v>
      </c>
      <c r="G797" s="24">
        <f>AVERAGEIF('1. TipoContratoUC'!$C$3:$C$3832,'2. UnidadCompradora'!F797,'1. TipoContratoUC'!$S$3:$S$3832)</f>
        <v>38.072975902898257</v>
      </c>
      <c r="H797" s="24">
        <f>SUMPRODUCT(('1. TipoContratoUC'!$C$3:$C$3832='2. UnidadCompradora'!F797)*'1. TipoContratoUC'!$N$3:$N$3832*'1. TipoContratoUC'!$S$3:$S$3832)</f>
        <v>39.922230893421194</v>
      </c>
      <c r="I797" s="24">
        <f>SUMPRODUCT(('1. TipoContratoUC'!$C$3:$C$3832='2. UnidadCompradora'!F797)*'1. TipoContratoUC'!$P$3:$P$3832*'1. TipoContratoUC'!$S$3:$S$3832)</f>
        <v>39.10485209479215</v>
      </c>
      <c r="J797" s="24" t="e">
        <f>AVERAGEIF('1. TipoContratoUC'!$C$3:$C$3832,'2. UnidadCompradora'!F797,'1. TipoContratoUC'!#REF!)</f>
        <v>#REF!</v>
      </c>
      <c r="K797" s="24">
        <f t="shared" si="149"/>
        <v>39.845759888996717</v>
      </c>
      <c r="L797" s="25">
        <f>SUMIF('1. TipoContratoUC'!$C$3:$C$3832,'2. UnidadCompradora'!F797,'1. TipoContratoUC'!$O$3:$O$3832)</f>
        <v>369478034.88000005</v>
      </c>
      <c r="M797" s="28">
        <f t="shared" si="144"/>
        <v>8.7786212256294009E-3</v>
      </c>
      <c r="N797" s="29">
        <f t="shared" si="150"/>
        <v>1.6322806800370766E-4</v>
      </c>
      <c r="O797" s="24">
        <f t="shared" si="151"/>
        <v>0.18209905543866675</v>
      </c>
      <c r="P797" s="20">
        <f t="shared" si="152"/>
        <v>20.013929472217693</v>
      </c>
      <c r="Q797" s="3">
        <f t="shared" si="153"/>
        <v>789</v>
      </c>
      <c r="R797" s="3">
        <f t="shared" si="154"/>
        <v>0</v>
      </c>
      <c r="S797" s="3" t="str">
        <f t="shared" si="155"/>
        <v/>
      </c>
      <c r="T797" s="18"/>
    </row>
    <row r="798" spans="1:20" x14ac:dyDescent="0.25">
      <c r="A798">
        <f t="shared" si="145"/>
        <v>797</v>
      </c>
      <c r="B798" s="23" t="s">
        <v>458</v>
      </c>
      <c r="C798" s="23">
        <f t="shared" si="146"/>
        <v>107</v>
      </c>
      <c r="D798" s="23">
        <f t="shared" si="147"/>
        <v>13</v>
      </c>
      <c r="E798" s="34" t="str">
        <f t="shared" si="148"/>
        <v>107_13</v>
      </c>
      <c r="F798" s="23" t="s">
        <v>821</v>
      </c>
      <c r="G798" s="24">
        <f>AVERAGEIF('1. TipoContratoUC'!$C$3:$C$3832,'2. UnidadCompradora'!F798,'1. TipoContratoUC'!$S$3:$S$3832)</f>
        <v>34.819491529835624</v>
      </c>
      <c r="H798" s="24">
        <f>SUMPRODUCT(('1. TipoContratoUC'!$C$3:$C$3832='2. UnidadCompradora'!F798)*'1. TipoContratoUC'!$N$3:$N$3832*'1. TipoContratoUC'!$S$3:$S$3832)</f>
        <v>37.137826134978319</v>
      </c>
      <c r="I798" s="24">
        <f>SUMPRODUCT(('1. TipoContratoUC'!$C$3:$C$3832='2. UnidadCompradora'!F798)*'1. TipoContratoUC'!$P$3:$P$3832*'1. TipoContratoUC'!$S$3:$S$3832)</f>
        <v>37.127180058854741</v>
      </c>
      <c r="J798" s="24" t="e">
        <f>AVERAGEIF('1. TipoContratoUC'!$C$3:$C$3832,'2. UnidadCompradora'!F798,'1. TipoContratoUC'!#REF!)</f>
        <v>#REF!</v>
      </c>
      <c r="K798" s="24">
        <f t="shared" si="149"/>
        <v>37.111212995076642</v>
      </c>
      <c r="L798" s="25">
        <f>SUMIF('1. TipoContratoUC'!$C$3:$C$3832,'2. UnidadCompradora'!F798,'1. TipoContratoUC'!$O$3:$O$3832)</f>
        <v>1135066427.1400001</v>
      </c>
      <c r="M798" s="28">
        <f t="shared" si="144"/>
        <v>2.6968634909587431E-2</v>
      </c>
      <c r="N798" s="29">
        <f t="shared" si="150"/>
        <v>5.0144983589648945E-4</v>
      </c>
      <c r="O798" s="24">
        <f t="shared" si="151"/>
        <v>0.55959566913062475</v>
      </c>
      <c r="P798" s="20">
        <f t="shared" si="152"/>
        <v>18.835404332103632</v>
      </c>
      <c r="Q798" s="3">
        <f t="shared" si="153"/>
        <v>889</v>
      </c>
      <c r="R798" s="3">
        <f t="shared" si="154"/>
        <v>0</v>
      </c>
      <c r="S798" s="3" t="str">
        <f t="shared" si="155"/>
        <v/>
      </c>
      <c r="T798" s="18"/>
    </row>
    <row r="799" spans="1:20" x14ac:dyDescent="0.25">
      <c r="A799">
        <f t="shared" si="145"/>
        <v>798</v>
      </c>
      <c r="B799" s="23" t="s">
        <v>458</v>
      </c>
      <c r="C799" s="23">
        <f t="shared" si="146"/>
        <v>107</v>
      </c>
      <c r="D799" s="23">
        <f t="shared" si="147"/>
        <v>14</v>
      </c>
      <c r="E799" s="34" t="str">
        <f t="shared" si="148"/>
        <v>107_14</v>
      </c>
      <c r="F799" s="23" t="s">
        <v>1954</v>
      </c>
      <c r="G799" s="24">
        <f>AVERAGEIF('1. TipoContratoUC'!$C$3:$C$3832,'2. UnidadCompradora'!F799,'1. TipoContratoUC'!$S$3:$S$3832)</f>
        <v>27.94046068272878</v>
      </c>
      <c r="H799" s="24">
        <f>SUMPRODUCT(('1. TipoContratoUC'!$C$3:$C$3832='2. UnidadCompradora'!F799)*'1. TipoContratoUC'!$N$3:$N$3832*'1. TipoContratoUC'!$S$3:$S$3832)</f>
        <v>25.798036801456156</v>
      </c>
      <c r="I799" s="24">
        <f>SUMPRODUCT(('1. TipoContratoUC'!$C$3:$C$3832='2. UnidadCompradora'!F799)*'1. TipoContratoUC'!$P$3:$P$3832*'1. TipoContratoUC'!$S$3:$S$3832)</f>
        <v>26.658263627212193</v>
      </c>
      <c r="J799" s="24" t="e">
        <f>AVERAGEIF('1. TipoContratoUC'!$C$3:$C$3832,'2. UnidadCompradora'!F799,'1. TipoContratoUC'!#REF!)</f>
        <v>#REF!</v>
      </c>
      <c r="K799" s="24">
        <f t="shared" si="149"/>
        <v>22.635737592357749</v>
      </c>
      <c r="L799" s="25">
        <f>SUMIF('1. TipoContratoUC'!$C$3:$C$3832,'2. UnidadCompradora'!F799,'1. TipoContratoUC'!$O$3:$O$3832)</f>
        <v>540830382.23000002</v>
      </c>
      <c r="M799" s="28">
        <f t="shared" si="144"/>
        <v>1.2849870965811333E-2</v>
      </c>
      <c r="N799" s="29">
        <f t="shared" si="150"/>
        <v>2.389281366557582E-4</v>
      </c>
      <c r="O799" s="24">
        <f t="shared" si="151"/>
        <v>0.26658953560627308</v>
      </c>
      <c r="P799" s="20">
        <f t="shared" si="152"/>
        <v>11.451163563982011</v>
      </c>
      <c r="Q799" s="3">
        <f t="shared" si="153"/>
        <v>1375</v>
      </c>
      <c r="R799" s="3">
        <f t="shared" si="154"/>
        <v>0</v>
      </c>
      <c r="S799" s="3" t="str">
        <f t="shared" si="155"/>
        <v/>
      </c>
      <c r="T799" s="18"/>
    </row>
    <row r="800" spans="1:20" x14ac:dyDescent="0.25">
      <c r="A800">
        <f t="shared" si="145"/>
        <v>799</v>
      </c>
      <c r="B800" s="23" t="s">
        <v>458</v>
      </c>
      <c r="C800" s="23">
        <f t="shared" si="146"/>
        <v>107</v>
      </c>
      <c r="D800" s="23">
        <f t="shared" si="147"/>
        <v>15</v>
      </c>
      <c r="E800" s="34" t="str">
        <f t="shared" si="148"/>
        <v>107_15</v>
      </c>
      <c r="F800" s="23" t="s">
        <v>1800</v>
      </c>
      <c r="G800" s="24">
        <f>AVERAGEIF('1. TipoContratoUC'!$C$3:$C$3832,'2. UnidadCompradora'!F800,'1. TipoContratoUC'!$S$3:$S$3832)</f>
        <v>32.269648485222639</v>
      </c>
      <c r="H800" s="24">
        <f>SUMPRODUCT(('1. TipoContratoUC'!$C$3:$C$3832='2. UnidadCompradora'!F800)*'1. TipoContratoUC'!$N$3:$N$3832*'1. TipoContratoUC'!$S$3:$S$3832)</f>
        <v>29.054870643210421</v>
      </c>
      <c r="I800" s="24">
        <f>SUMPRODUCT(('1. TipoContratoUC'!$C$3:$C$3832='2. UnidadCompradora'!F800)*'1. TipoContratoUC'!$P$3:$P$3832*'1. TipoContratoUC'!$S$3:$S$3832)</f>
        <v>27.488959397980917</v>
      </c>
      <c r="J800" s="24" t="e">
        <f>AVERAGEIF('1. TipoContratoUC'!$C$3:$C$3832,'2. UnidadCompradora'!F800,'1. TipoContratoUC'!#REF!)</f>
        <v>#REF!</v>
      </c>
      <c r="K800" s="24">
        <f t="shared" si="149"/>
        <v>23.784348938662927</v>
      </c>
      <c r="L800" s="25">
        <f>SUMIF('1. TipoContratoUC'!$C$3:$C$3832,'2. UnidadCompradora'!F800,'1. TipoContratoUC'!$O$3:$O$3832)</f>
        <v>243061573.66</v>
      </c>
      <c r="M800" s="28">
        <f t="shared" si="144"/>
        <v>5.7750266273868291E-3</v>
      </c>
      <c r="N800" s="29">
        <f t="shared" si="150"/>
        <v>1.0737978263673576E-4</v>
      </c>
      <c r="O800" s="24">
        <f t="shared" si="151"/>
        <v>0.11976557898064852</v>
      </c>
      <c r="P800" s="20">
        <f t="shared" si="152"/>
        <v>11.952057258821787</v>
      </c>
      <c r="Q800" s="3">
        <f t="shared" si="153"/>
        <v>1350</v>
      </c>
      <c r="R800" s="3">
        <f t="shared" si="154"/>
        <v>0</v>
      </c>
      <c r="S800" s="3" t="str">
        <f t="shared" si="155"/>
        <v/>
      </c>
      <c r="T800" s="18"/>
    </row>
    <row r="801" spans="1:20" x14ac:dyDescent="0.25">
      <c r="A801">
        <f t="shared" si="145"/>
        <v>800</v>
      </c>
      <c r="B801" s="23" t="s">
        <v>458</v>
      </c>
      <c r="C801" s="23">
        <f t="shared" si="146"/>
        <v>107</v>
      </c>
      <c r="D801" s="23">
        <f t="shared" si="147"/>
        <v>16</v>
      </c>
      <c r="E801" s="34" t="str">
        <f t="shared" si="148"/>
        <v>107_16</v>
      </c>
      <c r="F801" s="23" t="s">
        <v>459</v>
      </c>
      <c r="G801" s="24">
        <f>AVERAGEIF('1. TipoContratoUC'!$C$3:$C$3832,'2. UnidadCompradora'!F801,'1. TipoContratoUC'!$S$3:$S$3832)</f>
        <v>32.602358555766635</v>
      </c>
      <c r="H801" s="24">
        <f>SUMPRODUCT(('1. TipoContratoUC'!$C$3:$C$3832='2. UnidadCompradora'!F801)*'1. TipoContratoUC'!$N$3:$N$3832*'1. TipoContratoUC'!$S$3:$S$3832)</f>
        <v>32.489795906694233</v>
      </c>
      <c r="I801" s="24">
        <f>SUMPRODUCT(('1. TipoContratoUC'!$C$3:$C$3832='2. UnidadCompradora'!F801)*'1. TipoContratoUC'!$P$3:$P$3832*'1. TipoContratoUC'!$S$3:$S$3832)</f>
        <v>32.458325937737008</v>
      </c>
      <c r="J801" s="24" t="e">
        <f>AVERAGEIF('1. TipoContratoUC'!$C$3:$C$3832,'2. UnidadCompradora'!F801,'1. TipoContratoUC'!#REF!)</f>
        <v>#REF!</v>
      </c>
      <c r="K801" s="24">
        <f t="shared" si="149"/>
        <v>30.655541729533958</v>
      </c>
      <c r="L801" s="25">
        <f>SUMIF('1. TipoContratoUC'!$C$3:$C$3832,'2. UnidadCompradora'!F801,'1. TipoContratoUC'!$O$3:$O$3832)</f>
        <v>280464129.76999998</v>
      </c>
      <c r="M801" s="28">
        <f t="shared" si="144"/>
        <v>6.6636934545411973E-3</v>
      </c>
      <c r="N801" s="29">
        <f t="shared" si="150"/>
        <v>1.2390349012646087E-4</v>
      </c>
      <c r="O801" s="24">
        <f t="shared" si="151"/>
        <v>0.13820804547791143</v>
      </c>
      <c r="P801" s="20">
        <f t="shared" si="152"/>
        <v>15.396874887505934</v>
      </c>
      <c r="Q801" s="3">
        <f t="shared" si="153"/>
        <v>1164</v>
      </c>
      <c r="R801" s="3">
        <f t="shared" si="154"/>
        <v>0</v>
      </c>
      <c r="S801" s="3" t="str">
        <f t="shared" si="155"/>
        <v/>
      </c>
      <c r="T801" s="18"/>
    </row>
    <row r="802" spans="1:20" x14ac:dyDescent="0.25">
      <c r="A802">
        <f t="shared" si="145"/>
        <v>801</v>
      </c>
      <c r="B802" s="23" t="s">
        <v>458</v>
      </c>
      <c r="C802" s="23">
        <f t="shared" si="146"/>
        <v>107</v>
      </c>
      <c r="D802" s="23">
        <f t="shared" si="147"/>
        <v>17</v>
      </c>
      <c r="E802" s="34" t="str">
        <f t="shared" si="148"/>
        <v>107_17</v>
      </c>
      <c r="F802" s="23" t="s">
        <v>849</v>
      </c>
      <c r="G802" s="24">
        <f>AVERAGEIF('1. TipoContratoUC'!$C$3:$C$3832,'2. UnidadCompradora'!F802,'1. TipoContratoUC'!$S$3:$S$3832)</f>
        <v>31.197749005131225</v>
      </c>
      <c r="H802" s="24">
        <f>SUMPRODUCT(('1. TipoContratoUC'!$C$3:$C$3832='2. UnidadCompradora'!F802)*'1. TipoContratoUC'!$N$3:$N$3832*'1. TipoContratoUC'!$S$3:$S$3832)</f>
        <v>34.307183808297523</v>
      </c>
      <c r="I802" s="24">
        <f>SUMPRODUCT(('1. TipoContratoUC'!$C$3:$C$3832='2. UnidadCompradora'!F802)*'1. TipoContratoUC'!$P$3:$P$3832*'1. TipoContratoUC'!$S$3:$S$3832)</f>
        <v>33.627524705052991</v>
      </c>
      <c r="J802" s="24" t="e">
        <f>AVERAGEIF('1. TipoContratoUC'!$C$3:$C$3832,'2. UnidadCompradora'!F802,'1. TipoContratoUC'!#REF!)</f>
        <v>#REF!</v>
      </c>
      <c r="K802" s="24">
        <f t="shared" si="149"/>
        <v>32.27220455301552</v>
      </c>
      <c r="L802" s="25">
        <f>SUMIF('1. TipoContratoUC'!$C$3:$C$3832,'2. UnidadCompradora'!F802,'1. TipoContratoUC'!$O$3:$O$3832)</f>
        <v>260900041.75</v>
      </c>
      <c r="M802" s="28">
        <f t="shared" si="144"/>
        <v>6.1988600892553996E-3</v>
      </c>
      <c r="N802" s="29">
        <f t="shared" si="150"/>
        <v>1.1526046405105089E-4</v>
      </c>
      <c r="O802" s="24">
        <f t="shared" si="151"/>
        <v>0.12856137756577143</v>
      </c>
      <c r="P802" s="20">
        <f t="shared" si="152"/>
        <v>16.200382965290647</v>
      </c>
      <c r="Q802" s="3">
        <f t="shared" si="153"/>
        <v>1104</v>
      </c>
      <c r="R802" s="3">
        <f t="shared" si="154"/>
        <v>0</v>
      </c>
      <c r="S802" s="3" t="str">
        <f t="shared" si="155"/>
        <v/>
      </c>
      <c r="T802" s="18"/>
    </row>
    <row r="803" spans="1:20" x14ac:dyDescent="0.25">
      <c r="A803">
        <f t="shared" si="145"/>
        <v>802</v>
      </c>
      <c r="B803" s="23" t="s">
        <v>458</v>
      </c>
      <c r="C803" s="23">
        <f t="shared" si="146"/>
        <v>107</v>
      </c>
      <c r="D803" s="23">
        <f t="shared" si="147"/>
        <v>18</v>
      </c>
      <c r="E803" s="34" t="str">
        <f t="shared" si="148"/>
        <v>107_18</v>
      </c>
      <c r="F803" s="23" t="s">
        <v>1319</v>
      </c>
      <c r="G803" s="24">
        <f>AVERAGEIF('1. TipoContratoUC'!$C$3:$C$3832,'2. UnidadCompradora'!F803,'1. TipoContratoUC'!$S$3:$S$3832)</f>
        <v>29.645377829474956</v>
      </c>
      <c r="H803" s="24">
        <f>SUMPRODUCT(('1. TipoContratoUC'!$C$3:$C$3832='2. UnidadCompradora'!F803)*'1. TipoContratoUC'!$N$3:$N$3832*'1. TipoContratoUC'!$S$3:$S$3832)</f>
        <v>32.157564147871057</v>
      </c>
      <c r="I803" s="24">
        <f>SUMPRODUCT(('1. TipoContratoUC'!$C$3:$C$3832='2. UnidadCompradora'!F803)*'1. TipoContratoUC'!$P$3:$P$3832*'1. TipoContratoUC'!$S$3:$S$3832)</f>
        <v>31.919950659713795</v>
      </c>
      <c r="J803" s="24" t="e">
        <f>AVERAGEIF('1. TipoContratoUC'!$C$3:$C$3832,'2. UnidadCompradora'!F803,'1. TipoContratoUC'!#REF!)</f>
        <v>#REF!</v>
      </c>
      <c r="K803" s="24">
        <f t="shared" si="149"/>
        <v>29.911124850734382</v>
      </c>
      <c r="L803" s="25">
        <f>SUMIF('1. TipoContratoUC'!$C$3:$C$3832,'2. UnidadCompradora'!F803,'1. TipoContratoUC'!$O$3:$O$3832)</f>
        <v>424984172.81999898</v>
      </c>
      <c r="M803" s="28">
        <f t="shared" si="144"/>
        <v>1.0097420490194731E-2</v>
      </c>
      <c r="N803" s="29">
        <f t="shared" si="150"/>
        <v>1.8774957890011564E-4</v>
      </c>
      <c r="O803" s="24">
        <f t="shared" si="151"/>
        <v>0.20946804290413026</v>
      </c>
      <c r="P803" s="20">
        <f t="shared" si="152"/>
        <v>15.060296446819256</v>
      </c>
      <c r="Q803" s="3">
        <f t="shared" si="153"/>
        <v>1188</v>
      </c>
      <c r="R803" s="3">
        <f t="shared" si="154"/>
        <v>0</v>
      </c>
      <c r="S803" s="3" t="str">
        <f t="shared" si="155"/>
        <v/>
      </c>
      <c r="T803" s="18"/>
    </row>
    <row r="804" spans="1:20" x14ac:dyDescent="0.25">
      <c r="A804">
        <f t="shared" si="145"/>
        <v>803</v>
      </c>
      <c r="B804" s="23" t="s">
        <v>209</v>
      </c>
      <c r="C804" s="23">
        <f t="shared" si="146"/>
        <v>108</v>
      </c>
      <c r="D804" s="23">
        <f t="shared" si="147"/>
        <v>1</v>
      </c>
      <c r="E804" s="34" t="str">
        <f t="shared" si="148"/>
        <v>108_1</v>
      </c>
      <c r="F804" s="23" t="s">
        <v>210</v>
      </c>
      <c r="G804" s="24">
        <f>AVERAGEIF('1. TipoContratoUC'!$C$3:$C$3832,'2. UnidadCompradora'!F804,'1. TipoContratoUC'!$S$3:$S$3832)</f>
        <v>42.767568961291907</v>
      </c>
      <c r="H804" s="24">
        <f>SUMPRODUCT(('1. TipoContratoUC'!$C$3:$C$3832='2. UnidadCompradora'!F804)*'1. TipoContratoUC'!$N$3:$N$3832*'1. TipoContratoUC'!$S$3:$S$3832)</f>
        <v>44.240813208181898</v>
      </c>
      <c r="I804" s="24">
        <f>SUMPRODUCT(('1. TipoContratoUC'!$C$3:$C$3832='2. UnidadCompradora'!F804)*'1. TipoContratoUC'!$P$3:$P$3832*'1. TipoContratoUC'!$S$3:$S$3832)</f>
        <v>43.503590107731199</v>
      </c>
      <c r="J804" s="24" t="e">
        <f>AVERAGEIF('1. TipoContratoUC'!$C$3:$C$3832,'2. UnidadCompradora'!F804,'1. TipoContratoUC'!#REF!)</f>
        <v>#REF!</v>
      </c>
      <c r="K804" s="24">
        <f t="shared" si="149"/>
        <v>45.927938911540842</v>
      </c>
      <c r="L804" s="25">
        <f>SUMIF('1. TipoContratoUC'!$C$3:$C$3832,'2. UnidadCompradora'!F804,'1. TipoContratoUC'!$O$3:$O$3832)</f>
        <v>144354429.79999989</v>
      </c>
      <c r="M804" s="28">
        <f t="shared" si="144"/>
        <v>0.98616338154816496</v>
      </c>
      <c r="N804" s="29">
        <f t="shared" si="150"/>
        <v>6.3772924124389627E-5</v>
      </c>
      <c r="O804" s="24">
        <f t="shared" si="151"/>
        <v>7.1095023194974266E-2</v>
      </c>
      <c r="P804" s="20">
        <f t="shared" si="152"/>
        <v>22.999516967367907</v>
      </c>
      <c r="Q804" s="3">
        <f t="shared" si="153"/>
        <v>547</v>
      </c>
      <c r="R804" s="3">
        <f t="shared" si="154"/>
        <v>0</v>
      </c>
      <c r="S804" s="3" t="str">
        <f t="shared" si="155"/>
        <v/>
      </c>
      <c r="T804" s="18"/>
    </row>
    <row r="805" spans="1:20" x14ac:dyDescent="0.25">
      <c r="A805">
        <f t="shared" si="145"/>
        <v>804</v>
      </c>
      <c r="B805" s="23" t="s">
        <v>209</v>
      </c>
      <c r="C805" s="23">
        <f t="shared" si="146"/>
        <v>108</v>
      </c>
      <c r="D805" s="23">
        <f t="shared" si="147"/>
        <v>2</v>
      </c>
      <c r="E805" s="34" t="str">
        <f t="shared" si="148"/>
        <v>108_2</v>
      </c>
      <c r="F805" s="23" t="s">
        <v>2392</v>
      </c>
      <c r="G805" s="24">
        <f>AVERAGEIF('1. TipoContratoUC'!$C$3:$C$3832,'2. UnidadCompradora'!F805,'1. TipoContratoUC'!$S$3:$S$3832)</f>
        <v>26.427156365684734</v>
      </c>
      <c r="H805" s="24">
        <f>SUMPRODUCT(('1. TipoContratoUC'!$C$3:$C$3832='2. UnidadCompradora'!F805)*'1. TipoContratoUC'!$N$3:$N$3832*'1. TipoContratoUC'!$S$3:$S$3832)</f>
        <v>26.427156365684734</v>
      </c>
      <c r="I805" s="24">
        <f>SUMPRODUCT(('1. TipoContratoUC'!$C$3:$C$3832='2. UnidadCompradora'!F805)*'1. TipoContratoUC'!$P$3:$P$3832*'1. TipoContratoUC'!$S$3:$S$3832)</f>
        <v>26.427156365684734</v>
      </c>
      <c r="J805" s="24" t="e">
        <f>AVERAGEIF('1. TipoContratoUC'!$C$3:$C$3832,'2. UnidadCompradora'!F805,'1. TipoContratoUC'!#REF!)</f>
        <v>#REF!</v>
      </c>
      <c r="K805" s="24">
        <f t="shared" si="149"/>
        <v>22.316183271576385</v>
      </c>
      <c r="L805" s="25">
        <f>SUMIF('1. TipoContratoUC'!$C$3:$C$3832,'2. UnidadCompradora'!F805,'1. TipoContratoUC'!$O$3:$O$3832)</f>
        <v>2025401.88</v>
      </c>
      <c r="M805" s="28">
        <f t="shared" si="144"/>
        <v>1.3836618451835082E-2</v>
      </c>
      <c r="N805" s="29">
        <f t="shared" si="150"/>
        <v>8.9478238107131639E-7</v>
      </c>
      <c r="O805" s="24">
        <f t="shared" si="151"/>
        <v>9.1537233681262718E-4</v>
      </c>
      <c r="P805" s="20">
        <f t="shared" si="152"/>
        <v>11.158549321956599</v>
      </c>
      <c r="Q805" s="3">
        <f t="shared" si="153"/>
        <v>1385</v>
      </c>
      <c r="R805" s="3">
        <f t="shared" si="154"/>
        <v>0</v>
      </c>
      <c r="S805" s="3" t="str">
        <f t="shared" si="155"/>
        <v/>
      </c>
      <c r="T805" s="18"/>
    </row>
    <row r="806" spans="1:20" x14ac:dyDescent="0.25">
      <c r="A806">
        <f t="shared" si="145"/>
        <v>805</v>
      </c>
      <c r="B806" s="23" t="s">
        <v>931</v>
      </c>
      <c r="C806" s="23">
        <f t="shared" si="146"/>
        <v>109</v>
      </c>
      <c r="D806" s="23">
        <f t="shared" si="147"/>
        <v>1</v>
      </c>
      <c r="E806" s="34" t="str">
        <f t="shared" si="148"/>
        <v>109_1</v>
      </c>
      <c r="F806" s="23" t="s">
        <v>932</v>
      </c>
      <c r="G806" s="24">
        <f>AVERAGEIF('1. TipoContratoUC'!$C$3:$C$3832,'2. UnidadCompradora'!F806,'1. TipoContratoUC'!$S$3:$S$3832)</f>
        <v>31.356856653236822</v>
      </c>
      <c r="H806" s="24">
        <f>SUMPRODUCT(('1. TipoContratoUC'!$C$3:$C$3832='2. UnidadCompradora'!F806)*'1. TipoContratoUC'!$N$3:$N$3832*'1. TipoContratoUC'!$S$3:$S$3832)</f>
        <v>37.279642282932052</v>
      </c>
      <c r="I806" s="24">
        <f>SUMPRODUCT(('1. TipoContratoUC'!$C$3:$C$3832='2. UnidadCompradora'!F806)*'1. TipoContratoUC'!$P$3:$P$3832*'1. TipoContratoUC'!$S$3:$S$3832)</f>
        <v>36.754234834917675</v>
      </c>
      <c r="J806" s="24" t="e">
        <f>AVERAGEIF('1. TipoContratoUC'!$C$3:$C$3832,'2. UnidadCompradora'!F806,'1. TipoContratoUC'!#REF!)</f>
        <v>#REF!</v>
      </c>
      <c r="K806" s="24">
        <f t="shared" si="149"/>
        <v>36.595537905786102</v>
      </c>
      <c r="L806" s="25">
        <f>SUMIF('1. TipoContratoUC'!$C$3:$C$3832,'2. UnidadCompradora'!F806,'1. TipoContratoUC'!$O$3:$O$3832)</f>
        <v>396635263.44016385</v>
      </c>
      <c r="M806" s="28">
        <f t="shared" si="144"/>
        <v>1</v>
      </c>
      <c r="N806" s="29">
        <f t="shared" si="150"/>
        <v>1.7522559297606589E-4</v>
      </c>
      <c r="O806" s="24">
        <f t="shared" si="151"/>
        <v>0.19548975195701049</v>
      </c>
      <c r="P806" s="20">
        <f t="shared" si="152"/>
        <v>18.395513828871557</v>
      </c>
      <c r="Q806" s="3">
        <f t="shared" si="153"/>
        <v>928</v>
      </c>
      <c r="R806" s="3">
        <f t="shared" si="154"/>
        <v>0</v>
      </c>
      <c r="S806" s="3" t="str">
        <f t="shared" si="155"/>
        <v/>
      </c>
      <c r="T806" s="18"/>
    </row>
    <row r="807" spans="1:20" x14ac:dyDescent="0.25">
      <c r="A807">
        <f t="shared" si="145"/>
        <v>806</v>
      </c>
      <c r="B807" s="23" t="s">
        <v>464</v>
      </c>
      <c r="C807" s="23">
        <f t="shared" si="146"/>
        <v>110</v>
      </c>
      <c r="D807" s="23">
        <f t="shared" si="147"/>
        <v>1</v>
      </c>
      <c r="E807" s="34" t="str">
        <f t="shared" si="148"/>
        <v>110_1</v>
      </c>
      <c r="F807" s="23" t="s">
        <v>465</v>
      </c>
      <c r="G807" s="24">
        <f>AVERAGEIF('1. TipoContratoUC'!$C$3:$C$3832,'2. UnidadCompradora'!F807,'1. TipoContratoUC'!$S$3:$S$3832)</f>
        <v>38.667549382437961</v>
      </c>
      <c r="H807" s="24">
        <f>SUMPRODUCT(('1. TipoContratoUC'!$C$3:$C$3832='2. UnidadCompradora'!F807)*'1. TipoContratoUC'!$N$3:$N$3832*'1. TipoContratoUC'!$S$3:$S$3832)</f>
        <v>38.209415898084004</v>
      </c>
      <c r="I807" s="24">
        <f>SUMPRODUCT(('1. TipoContratoUC'!$C$3:$C$3832='2. UnidadCompradora'!F807)*'1. TipoContratoUC'!$P$3:$P$3832*'1. TipoContratoUC'!$S$3:$S$3832)</f>
        <v>38.863279190797066</v>
      </c>
      <c r="J807" s="24" t="e">
        <f>AVERAGEIF('1. TipoContratoUC'!$C$3:$C$3832,'2. UnidadCompradora'!F807,'1. TipoContratoUC'!#REF!)</f>
        <v>#REF!</v>
      </c>
      <c r="K807" s="24">
        <f t="shared" si="149"/>
        <v>39.511734619755408</v>
      </c>
      <c r="L807" s="25">
        <f>SUMIF('1. TipoContratoUC'!$C$3:$C$3832,'2. UnidadCompradora'!F807,'1. TipoContratoUC'!$O$3:$O$3832)</f>
        <v>9292077.1400000006</v>
      </c>
      <c r="M807" s="28">
        <f t="shared" si="144"/>
        <v>7.0649035598431345E-2</v>
      </c>
      <c r="N807" s="29">
        <f t="shared" si="150"/>
        <v>4.1050553919835149E-6</v>
      </c>
      <c r="O807" s="24">
        <f t="shared" si="151"/>
        <v>4.49842731933584E-3</v>
      </c>
      <c r="P807" s="20">
        <f t="shared" si="152"/>
        <v>19.758116523537371</v>
      </c>
      <c r="Q807" s="3">
        <f t="shared" si="153"/>
        <v>813</v>
      </c>
      <c r="R807" s="3">
        <f t="shared" si="154"/>
        <v>0</v>
      </c>
      <c r="S807" s="3" t="str">
        <f t="shared" si="155"/>
        <v/>
      </c>
      <c r="T807" s="18"/>
    </row>
    <row r="808" spans="1:20" x14ac:dyDescent="0.25">
      <c r="A808">
        <f t="shared" si="145"/>
        <v>807</v>
      </c>
      <c r="B808" s="23" t="s">
        <v>464</v>
      </c>
      <c r="C808" s="23">
        <f t="shared" si="146"/>
        <v>110</v>
      </c>
      <c r="D808" s="23">
        <f t="shared" si="147"/>
        <v>2</v>
      </c>
      <c r="E808" s="34" t="str">
        <f t="shared" si="148"/>
        <v>110_2</v>
      </c>
      <c r="F808" s="23" t="s">
        <v>1256</v>
      </c>
      <c r="G808" s="24">
        <f>AVERAGEIF('1. TipoContratoUC'!$C$3:$C$3832,'2. UnidadCompradora'!F808,'1. TipoContratoUC'!$S$3:$S$3832)</f>
        <v>40.199750786984431</v>
      </c>
      <c r="H808" s="24">
        <f>SUMPRODUCT(('1. TipoContratoUC'!$C$3:$C$3832='2. UnidadCompradora'!F808)*'1. TipoContratoUC'!$N$3:$N$3832*'1. TipoContratoUC'!$S$3:$S$3832)</f>
        <v>38.436277880777872</v>
      </c>
      <c r="I808" s="24">
        <f>SUMPRODUCT(('1. TipoContratoUC'!$C$3:$C$3832='2. UnidadCompradora'!F808)*'1. TipoContratoUC'!$P$3:$P$3832*'1. TipoContratoUC'!$S$3:$S$3832)</f>
        <v>37.173146478743249</v>
      </c>
      <c r="J808" s="24" t="e">
        <f>AVERAGEIF('1. TipoContratoUC'!$C$3:$C$3832,'2. UnidadCompradora'!F808,'1. TipoContratoUC'!#REF!)</f>
        <v>#REF!</v>
      </c>
      <c r="K808" s="24">
        <f t="shared" si="149"/>
        <v>37.174771223360523</v>
      </c>
      <c r="L808" s="25">
        <f>SUMIF('1. TipoContratoUC'!$C$3:$C$3832,'2. UnidadCompradora'!F808,'1. TipoContratoUC'!$O$3:$O$3832)</f>
        <v>96101234.820000008</v>
      </c>
      <c r="M808" s="28">
        <f t="shared" si="144"/>
        <v>0.73067188934802474</v>
      </c>
      <c r="N808" s="29">
        <f t="shared" si="150"/>
        <v>4.2455619581104229E-5</v>
      </c>
      <c r="O808" s="24">
        <f t="shared" si="151"/>
        <v>4.7302319584361478E-2</v>
      </c>
      <c r="P808" s="20">
        <f t="shared" si="152"/>
        <v>18.611036771472442</v>
      </c>
      <c r="Q808" s="3">
        <f t="shared" si="153"/>
        <v>911</v>
      </c>
      <c r="R808" s="3">
        <f t="shared" si="154"/>
        <v>0</v>
      </c>
      <c r="S808" s="3" t="str">
        <f t="shared" si="155"/>
        <v/>
      </c>
      <c r="T808" s="18"/>
    </row>
    <row r="809" spans="1:20" x14ac:dyDescent="0.25">
      <c r="A809">
        <f t="shared" si="145"/>
        <v>808</v>
      </c>
      <c r="B809" s="23" t="s">
        <v>464</v>
      </c>
      <c r="C809" s="23">
        <f t="shared" si="146"/>
        <v>110</v>
      </c>
      <c r="D809" s="23">
        <f t="shared" si="147"/>
        <v>3</v>
      </c>
      <c r="E809" s="34" t="str">
        <f t="shared" si="148"/>
        <v>110_3</v>
      </c>
      <c r="F809" s="23" t="s">
        <v>607</v>
      </c>
      <c r="G809" s="24">
        <f>AVERAGEIF('1. TipoContratoUC'!$C$3:$C$3832,'2. UnidadCompradora'!F809,'1. TipoContratoUC'!$S$3:$S$3832)</f>
        <v>35.996547809510531</v>
      </c>
      <c r="H809" s="24">
        <f>SUMPRODUCT(('1. TipoContratoUC'!$C$3:$C$3832='2. UnidadCompradora'!F809)*'1. TipoContratoUC'!$N$3:$N$3832*'1. TipoContratoUC'!$S$3:$S$3832)</f>
        <v>36.011697200023065</v>
      </c>
      <c r="I809" s="24">
        <f>SUMPRODUCT(('1. TipoContratoUC'!$C$3:$C$3832='2. UnidadCompradora'!F809)*'1. TipoContratoUC'!$P$3:$P$3832*'1. TipoContratoUC'!$S$3:$S$3832)</f>
        <v>36.010937661675733</v>
      </c>
      <c r="J809" s="24" t="e">
        <f>AVERAGEIF('1. TipoContratoUC'!$C$3:$C$3832,'2. UnidadCompradora'!F809,'1. TipoContratoUC'!#REF!)</f>
        <v>#REF!</v>
      </c>
      <c r="K809" s="24">
        <f t="shared" si="149"/>
        <v>35.56777347396266</v>
      </c>
      <c r="L809" s="25">
        <f>SUMIF('1. TipoContratoUC'!$C$3:$C$3832,'2. UnidadCompradora'!F809,'1. TipoContratoUC'!$O$3:$O$3832)</f>
        <v>22301970.442000002</v>
      </c>
      <c r="M809" s="28">
        <f t="shared" si="144"/>
        <v>0.16956517686335326</v>
      </c>
      <c r="N809" s="29">
        <f t="shared" si="150"/>
        <v>9.8525682294098006E-6</v>
      </c>
      <c r="O809" s="24">
        <f t="shared" si="151"/>
        <v>1.0913350423774452E-2</v>
      </c>
      <c r="P809" s="20">
        <f t="shared" si="152"/>
        <v>17.789343412193219</v>
      </c>
      <c r="Q809" s="3">
        <f t="shared" si="153"/>
        <v>980</v>
      </c>
      <c r="R809" s="3">
        <f t="shared" si="154"/>
        <v>0</v>
      </c>
      <c r="S809" s="3" t="str">
        <f t="shared" si="155"/>
        <v/>
      </c>
      <c r="T809" s="18"/>
    </row>
    <row r="810" spans="1:20" x14ac:dyDescent="0.25">
      <c r="A810">
        <f t="shared" si="145"/>
        <v>809</v>
      </c>
      <c r="B810" s="23" t="s">
        <v>464</v>
      </c>
      <c r="C810" s="23">
        <f t="shared" si="146"/>
        <v>110</v>
      </c>
      <c r="D810" s="23">
        <f t="shared" si="147"/>
        <v>4</v>
      </c>
      <c r="E810" s="34" t="str">
        <f t="shared" si="148"/>
        <v>110_4</v>
      </c>
      <c r="F810" s="23" t="s">
        <v>2270</v>
      </c>
      <c r="G810" s="24">
        <f>AVERAGEIF('1. TipoContratoUC'!$C$3:$C$3832,'2. UnidadCompradora'!F810,'1. TipoContratoUC'!$S$3:$S$3832)</f>
        <v>51.009770470216495</v>
      </c>
      <c r="H810" s="24">
        <f>SUMPRODUCT(('1. TipoContratoUC'!$C$3:$C$3832='2. UnidadCompradora'!F810)*'1. TipoContratoUC'!$N$3:$N$3832*'1. TipoContratoUC'!$S$3:$S$3832)</f>
        <v>51.391823101585594</v>
      </c>
      <c r="I810" s="24">
        <f>SUMPRODUCT(('1. TipoContratoUC'!$C$3:$C$3832='2. UnidadCompradora'!F810)*'1. TipoContratoUC'!$P$3:$P$3832*'1. TipoContratoUC'!$S$3:$S$3832)</f>
        <v>51.045573792939237</v>
      </c>
      <c r="J810" s="24" t="e">
        <f>AVERAGEIF('1. TipoContratoUC'!$C$3:$C$3832,'2. UnidadCompradora'!F810,'1. TipoContratoUC'!#REF!)</f>
        <v>#REF!</v>
      </c>
      <c r="K810" s="24">
        <f t="shared" si="149"/>
        <v>56.356315146635794</v>
      </c>
      <c r="L810" s="25">
        <f>SUMIF('1. TipoContratoUC'!$C$3:$C$3832,'2. UnidadCompradora'!F810,'1. TipoContratoUC'!$O$3:$O$3832)</f>
        <v>2784286.0819999799</v>
      </c>
      <c r="M810" s="28">
        <f t="shared" si="144"/>
        <v>2.1169338519227306E-2</v>
      </c>
      <c r="N810" s="29">
        <f t="shared" si="150"/>
        <v>1.2300423706704906E-6</v>
      </c>
      <c r="O810" s="24">
        <f t="shared" si="151"/>
        <v>1.2895632458383569E-3</v>
      </c>
      <c r="P810" s="20">
        <f t="shared" si="152"/>
        <v>28.178802354940817</v>
      </c>
      <c r="Q810" s="3">
        <f t="shared" si="153"/>
        <v>219</v>
      </c>
      <c r="R810" s="3">
        <f t="shared" si="154"/>
        <v>1</v>
      </c>
      <c r="S810" s="3">
        <f t="shared" si="155"/>
        <v>219</v>
      </c>
      <c r="T810" s="18"/>
    </row>
    <row r="811" spans="1:20" x14ac:dyDescent="0.25">
      <c r="A811">
        <f t="shared" si="145"/>
        <v>810</v>
      </c>
      <c r="B811" s="23" t="s">
        <v>464</v>
      </c>
      <c r="C811" s="23">
        <f t="shared" si="146"/>
        <v>110</v>
      </c>
      <c r="D811" s="23">
        <f t="shared" si="147"/>
        <v>5</v>
      </c>
      <c r="E811" s="34" t="str">
        <f t="shared" si="148"/>
        <v>110_5</v>
      </c>
      <c r="F811" s="23" t="s">
        <v>1062</v>
      </c>
      <c r="G811" s="24">
        <f>AVERAGEIF('1. TipoContratoUC'!$C$3:$C$3832,'2. UnidadCompradora'!F811,'1. TipoContratoUC'!$S$3:$S$3832)</f>
        <v>41.256303615166566</v>
      </c>
      <c r="H811" s="24">
        <f>SUMPRODUCT(('1. TipoContratoUC'!$C$3:$C$3832='2. UnidadCompradora'!F811)*'1. TipoContratoUC'!$N$3:$N$3832*'1. TipoContratoUC'!$S$3:$S$3832)</f>
        <v>41.256303615166566</v>
      </c>
      <c r="I811" s="24">
        <f>SUMPRODUCT(('1. TipoContratoUC'!$C$3:$C$3832='2. UnidadCompradora'!F811)*'1. TipoContratoUC'!$P$3:$P$3832*'1. TipoContratoUC'!$S$3:$S$3832)</f>
        <v>41.256303615166566</v>
      </c>
      <c r="J811" s="24" t="e">
        <f>AVERAGEIF('1. TipoContratoUC'!$C$3:$C$3832,'2. UnidadCompradora'!F811,'1. TipoContratoUC'!#REF!)</f>
        <v>#REF!</v>
      </c>
      <c r="K811" s="24">
        <f t="shared" si="149"/>
        <v>42.820593413237177</v>
      </c>
      <c r="L811" s="25">
        <f>SUMIF('1. TipoContratoUC'!$C$3:$C$3832,'2. UnidadCompradora'!F811,'1. TipoContratoUC'!$O$3:$O$3832)</f>
        <v>1044904.02</v>
      </c>
      <c r="M811" s="28">
        <f t="shared" si="144"/>
        <v>7.9445596709633026E-3</v>
      </c>
      <c r="N811" s="29">
        <f t="shared" si="150"/>
        <v>4.6161787260046905E-7</v>
      </c>
      <c r="O811" s="24">
        <f t="shared" si="151"/>
        <v>4.3190808157544643E-4</v>
      </c>
      <c r="P811" s="20">
        <f t="shared" si="152"/>
        <v>21.410512660659375</v>
      </c>
      <c r="Q811" s="3">
        <f t="shared" si="153"/>
        <v>662</v>
      </c>
      <c r="R811" s="3">
        <f t="shared" si="154"/>
        <v>0</v>
      </c>
      <c r="S811" s="3" t="str">
        <f t="shared" si="155"/>
        <v/>
      </c>
      <c r="T811" s="18"/>
    </row>
    <row r="812" spans="1:20" x14ac:dyDescent="0.25">
      <c r="A812">
        <f t="shared" si="145"/>
        <v>811</v>
      </c>
      <c r="B812" s="23" t="s">
        <v>2090</v>
      </c>
      <c r="C812" s="23">
        <f t="shared" si="146"/>
        <v>111</v>
      </c>
      <c r="D812" s="23">
        <f t="shared" si="147"/>
        <v>1</v>
      </c>
      <c r="E812" s="34" t="str">
        <f t="shared" si="148"/>
        <v>111_1</v>
      </c>
      <c r="F812" s="23" t="s">
        <v>2091</v>
      </c>
      <c r="G812" s="24">
        <f>AVERAGEIF('1. TipoContratoUC'!$C$3:$C$3832,'2. UnidadCompradora'!F812,'1. TipoContratoUC'!$S$3:$S$3832)</f>
        <v>45.1670316996697</v>
      </c>
      <c r="H812" s="24">
        <f>SUMPRODUCT(('1. TipoContratoUC'!$C$3:$C$3832='2. UnidadCompradora'!F812)*'1. TipoContratoUC'!$N$3:$N$3832*'1. TipoContratoUC'!$S$3:$S$3832)</f>
        <v>45.636471886235746</v>
      </c>
      <c r="I812" s="24">
        <f>SUMPRODUCT(('1. TipoContratoUC'!$C$3:$C$3832='2. UnidadCompradora'!F812)*'1. TipoContratoUC'!$P$3:$P$3832*'1. TipoContratoUC'!$S$3:$S$3832)</f>
        <v>48.974641830430357</v>
      </c>
      <c r="J812" s="24" t="e">
        <f>AVERAGEIF('1. TipoContratoUC'!$C$3:$C$3832,'2. UnidadCompradora'!F812,'1. TipoContratoUC'!#REF!)</f>
        <v>#REF!</v>
      </c>
      <c r="K812" s="24">
        <f t="shared" si="149"/>
        <v>53.492816819971033</v>
      </c>
      <c r="L812" s="25">
        <f>SUMIF('1. TipoContratoUC'!$C$3:$C$3832,'2. UnidadCompradora'!F812,'1. TipoContratoUC'!$O$3:$O$3832)</f>
        <v>48226882.744005457</v>
      </c>
      <c r="M812" s="28">
        <f t="shared" si="144"/>
        <v>1</v>
      </c>
      <c r="N812" s="29">
        <f t="shared" si="150"/>
        <v>2.1305680319269964E-5</v>
      </c>
      <c r="O812" s="24">
        <f t="shared" si="151"/>
        <v>2.3696415975981055E-2</v>
      </c>
      <c r="P812" s="20">
        <f t="shared" si="152"/>
        <v>26.758256617973508</v>
      </c>
      <c r="Q812" s="3">
        <f t="shared" si="153"/>
        <v>292</v>
      </c>
      <c r="R812" s="3">
        <f t="shared" si="154"/>
        <v>1</v>
      </c>
      <c r="S812" s="3">
        <f t="shared" si="155"/>
        <v>292</v>
      </c>
      <c r="T812" s="18"/>
    </row>
    <row r="813" spans="1:20" x14ac:dyDescent="0.25">
      <c r="A813">
        <f t="shared" si="145"/>
        <v>812</v>
      </c>
      <c r="B813" s="23" t="s">
        <v>2184</v>
      </c>
      <c r="C813" s="23">
        <f t="shared" si="146"/>
        <v>112</v>
      </c>
      <c r="D813" s="23">
        <f t="shared" si="147"/>
        <v>1</v>
      </c>
      <c r="E813" s="34" t="str">
        <f t="shared" si="148"/>
        <v>112_1</v>
      </c>
      <c r="F813" s="23" t="s">
        <v>2185</v>
      </c>
      <c r="G813" s="24">
        <f>AVERAGEIF('1. TipoContratoUC'!$C$3:$C$3832,'2. UnidadCompradora'!F813,'1. TipoContratoUC'!$S$3:$S$3832)</f>
        <v>50.2726884676526</v>
      </c>
      <c r="H813" s="24">
        <f>SUMPRODUCT(('1. TipoContratoUC'!$C$3:$C$3832='2. UnidadCompradora'!F813)*'1. TipoContratoUC'!$N$3:$N$3832*'1. TipoContratoUC'!$S$3:$S$3832)</f>
        <v>51.017495557151278</v>
      </c>
      <c r="I813" s="24">
        <f>SUMPRODUCT(('1. TipoContratoUC'!$C$3:$C$3832='2. UnidadCompradora'!F813)*'1. TipoContratoUC'!$P$3:$P$3832*'1. TipoContratoUC'!$S$3:$S$3832)</f>
        <v>50.543969448948715</v>
      </c>
      <c r="J813" s="24" t="e">
        <f>AVERAGEIF('1. TipoContratoUC'!$C$3:$C$3832,'2. UnidadCompradora'!F813,'1. TipoContratoUC'!#REF!)</f>
        <v>#REF!</v>
      </c>
      <c r="K813" s="24">
        <f t="shared" si="149"/>
        <v>55.662741805904439</v>
      </c>
      <c r="L813" s="25">
        <f>SUMIF('1. TipoContratoUC'!$C$3:$C$3832,'2. UnidadCompradora'!F813,'1. TipoContratoUC'!$O$3:$O$3832)</f>
        <v>33517710.2999999</v>
      </c>
      <c r="M813" s="28">
        <f t="shared" si="144"/>
        <v>1</v>
      </c>
      <c r="N813" s="29">
        <f t="shared" si="150"/>
        <v>1.4807459658471581E-5</v>
      </c>
      <c r="O813" s="24">
        <f t="shared" si="151"/>
        <v>1.6443611670221115E-2</v>
      </c>
      <c r="P813" s="20">
        <f t="shared" si="152"/>
        <v>27.839592708787329</v>
      </c>
      <c r="Q813" s="3">
        <f t="shared" si="153"/>
        <v>232</v>
      </c>
      <c r="R813" s="3">
        <f t="shared" si="154"/>
        <v>1</v>
      </c>
      <c r="S813" s="3">
        <f t="shared" si="155"/>
        <v>232</v>
      </c>
      <c r="T813" s="18"/>
    </row>
    <row r="814" spans="1:20" x14ac:dyDescent="0.25">
      <c r="A814">
        <f t="shared" si="145"/>
        <v>813</v>
      </c>
      <c r="B814" s="23" t="s">
        <v>2109</v>
      </c>
      <c r="C814" s="23">
        <f t="shared" si="146"/>
        <v>113</v>
      </c>
      <c r="D814" s="23">
        <f t="shared" si="147"/>
        <v>1</v>
      </c>
      <c r="E814" s="34" t="str">
        <f t="shared" si="148"/>
        <v>113_1</v>
      </c>
      <c r="F814" s="23" t="s">
        <v>2110</v>
      </c>
      <c r="G814" s="24">
        <f>AVERAGEIF('1. TipoContratoUC'!$C$3:$C$3832,'2. UnidadCompradora'!F814,'1. TipoContratoUC'!$S$3:$S$3832)</f>
        <v>40.450412864161841</v>
      </c>
      <c r="H814" s="24">
        <f>SUMPRODUCT(('1. TipoContratoUC'!$C$3:$C$3832='2. UnidadCompradora'!F814)*'1. TipoContratoUC'!$N$3:$N$3832*'1. TipoContratoUC'!$S$3:$S$3832)</f>
        <v>38.561736419020448</v>
      </c>
      <c r="I814" s="24">
        <f>SUMPRODUCT(('1. TipoContratoUC'!$C$3:$C$3832='2. UnidadCompradora'!F814)*'1. TipoContratoUC'!$P$3:$P$3832*'1. TipoContratoUC'!$S$3:$S$3832)</f>
        <v>38.219008344327932</v>
      </c>
      <c r="J814" s="24" t="e">
        <f>AVERAGEIF('1. TipoContratoUC'!$C$3:$C$3832,'2. UnidadCompradora'!F814,'1. TipoContratoUC'!#REF!)</f>
        <v>#REF!</v>
      </c>
      <c r="K814" s="24">
        <f t="shared" si="149"/>
        <v>38.620894879878946</v>
      </c>
      <c r="L814" s="25">
        <f>SUMIF('1. TipoContratoUC'!$C$3:$C$3832,'2. UnidadCompradora'!F814,'1. TipoContratoUC'!$O$3:$O$3832)</f>
        <v>566484579.61403263</v>
      </c>
      <c r="M814" s="28">
        <f t="shared" si="144"/>
        <v>0.92578839116443423</v>
      </c>
      <c r="N814" s="29">
        <f t="shared" si="150"/>
        <v>2.5026165226390917E-4</v>
      </c>
      <c r="O814" s="24">
        <f t="shared" si="151"/>
        <v>0.27923911694445058</v>
      </c>
      <c r="P814" s="20">
        <f t="shared" si="152"/>
        <v>19.4500669984117</v>
      </c>
      <c r="Q814" s="3">
        <f t="shared" si="153"/>
        <v>843</v>
      </c>
      <c r="R814" s="3">
        <f t="shared" si="154"/>
        <v>0</v>
      </c>
      <c r="S814" s="3" t="str">
        <f t="shared" si="155"/>
        <v/>
      </c>
      <c r="T814" s="18"/>
    </row>
    <row r="815" spans="1:20" x14ac:dyDescent="0.25">
      <c r="A815">
        <f t="shared" si="145"/>
        <v>814</v>
      </c>
      <c r="B815" s="23" t="s">
        <v>2109</v>
      </c>
      <c r="C815" s="23">
        <f t="shared" si="146"/>
        <v>113</v>
      </c>
      <c r="D815" s="23">
        <f t="shared" si="147"/>
        <v>2</v>
      </c>
      <c r="E815" s="34" t="str">
        <f t="shared" si="148"/>
        <v>113_2</v>
      </c>
      <c r="F815" s="23" t="s">
        <v>2369</v>
      </c>
      <c r="G815" s="24">
        <f>AVERAGEIF('1. TipoContratoUC'!$C$3:$C$3832,'2. UnidadCompradora'!F815,'1. TipoContratoUC'!$S$3:$S$3832)</f>
        <v>48.664280342443362</v>
      </c>
      <c r="H815" s="24">
        <f>SUMPRODUCT(('1. TipoContratoUC'!$C$3:$C$3832='2. UnidadCompradora'!F815)*'1. TipoContratoUC'!$N$3:$N$3832*'1. TipoContratoUC'!$S$3:$S$3832)</f>
        <v>48.885613592581336</v>
      </c>
      <c r="I815" s="24">
        <f>SUMPRODUCT(('1. TipoContratoUC'!$C$3:$C$3832='2. UnidadCompradora'!F815)*'1. TipoContratoUC'!$P$3:$P$3832*'1. TipoContratoUC'!$S$3:$S$3832)</f>
        <v>48.893796268949103</v>
      </c>
      <c r="J815" s="24" t="e">
        <f>AVERAGEIF('1. TipoContratoUC'!$C$3:$C$3832,'2. UnidadCompradora'!F815,'1. TipoContratoUC'!#REF!)</f>
        <v>#REF!</v>
      </c>
      <c r="K815" s="24">
        <f t="shared" si="149"/>
        <v>53.381030853936984</v>
      </c>
      <c r="L815" s="25">
        <f>SUMIF('1. TipoContratoUC'!$C$3:$C$3832,'2. UnidadCompradora'!F815,'1. TipoContratoUC'!$O$3:$O$3832)</f>
        <v>45409655.635041997</v>
      </c>
      <c r="M815" s="28">
        <f t="shared" si="144"/>
        <v>7.4211608835565795E-2</v>
      </c>
      <c r="N815" s="29">
        <f t="shared" si="150"/>
        <v>2.0061085256201797E-5</v>
      </c>
      <c r="O815" s="24">
        <f t="shared" si="151"/>
        <v>2.2307296568755613E-2</v>
      </c>
      <c r="P815" s="20">
        <f t="shared" si="152"/>
        <v>26.70166907525287</v>
      </c>
      <c r="Q815" s="3">
        <f t="shared" si="153"/>
        <v>298</v>
      </c>
      <c r="R815" s="3">
        <f t="shared" si="154"/>
        <v>1</v>
      </c>
      <c r="S815" s="3">
        <f t="shared" si="155"/>
        <v>298</v>
      </c>
      <c r="T815" s="18"/>
    </row>
    <row r="816" spans="1:20" x14ac:dyDescent="0.25">
      <c r="A816">
        <f t="shared" si="145"/>
        <v>815</v>
      </c>
      <c r="B816" s="23" t="s">
        <v>1681</v>
      </c>
      <c r="C816" s="23">
        <f t="shared" si="146"/>
        <v>114</v>
      </c>
      <c r="D816" s="23">
        <f t="shared" si="147"/>
        <v>1</v>
      </c>
      <c r="E816" s="34" t="str">
        <f t="shared" si="148"/>
        <v>114_1</v>
      </c>
      <c r="F816" s="23" t="s">
        <v>2613</v>
      </c>
      <c r="G816" s="24">
        <f>AVERAGEIF('1. TipoContratoUC'!$C$3:$C$3832,'2. UnidadCompradora'!F816,'1. TipoContratoUC'!$S$3:$S$3832)</f>
        <v>40.965653062876356</v>
      </c>
      <c r="H816" s="24">
        <f>SUMPRODUCT(('1. TipoContratoUC'!$C$3:$C$3832='2. UnidadCompradora'!F816)*'1. TipoContratoUC'!$N$3:$N$3832*'1. TipoContratoUC'!$S$3:$S$3832)</f>
        <v>40.884513126379055</v>
      </c>
      <c r="I816" s="24">
        <f>SUMPRODUCT(('1. TipoContratoUC'!$C$3:$C$3832='2. UnidadCompradora'!F816)*'1. TipoContratoUC'!$P$3:$P$3832*'1. TipoContratoUC'!$S$3:$S$3832)</f>
        <v>40.823320007247119</v>
      </c>
      <c r="J816" s="24" t="e">
        <f>AVERAGEIF('1. TipoContratoUC'!$C$3:$C$3832,'2. UnidadCompradora'!F816,'1. TipoContratoUC'!#REF!)</f>
        <v>#REF!</v>
      </c>
      <c r="K816" s="24">
        <f t="shared" si="149"/>
        <v>42.221902650239549</v>
      </c>
      <c r="L816" s="25">
        <f>SUMIF('1. TipoContratoUC'!$C$3:$C$3832,'2. UnidadCompradora'!F816,'1. TipoContratoUC'!$O$3:$O$3832)</f>
        <v>218559830.64999899</v>
      </c>
      <c r="M816" s="28">
        <f t="shared" si="144"/>
        <v>5.3732670721353251E-2</v>
      </c>
      <c r="N816" s="29">
        <f t="shared" si="150"/>
        <v>9.6555398514565314E-5</v>
      </c>
      <c r="O816" s="24">
        <f t="shared" si="151"/>
        <v>0.10768425028061142</v>
      </c>
      <c r="P816" s="20">
        <f t="shared" si="152"/>
        <v>21.164793450260081</v>
      </c>
      <c r="Q816" s="3">
        <f t="shared" si="153"/>
        <v>685</v>
      </c>
      <c r="R816" s="3">
        <f t="shared" si="154"/>
        <v>0</v>
      </c>
      <c r="S816" s="3" t="str">
        <f t="shared" si="155"/>
        <v/>
      </c>
      <c r="T816" s="18"/>
    </row>
    <row r="817" spans="1:20" x14ac:dyDescent="0.25">
      <c r="A817">
        <f t="shared" si="145"/>
        <v>816</v>
      </c>
      <c r="B817" s="23" t="s">
        <v>1681</v>
      </c>
      <c r="C817" s="23">
        <f t="shared" si="146"/>
        <v>114</v>
      </c>
      <c r="D817" s="23">
        <f t="shared" si="147"/>
        <v>2</v>
      </c>
      <c r="E817" s="34" t="str">
        <f t="shared" si="148"/>
        <v>114_2</v>
      </c>
      <c r="F817" s="23" t="s">
        <v>1682</v>
      </c>
      <c r="G817" s="24">
        <f>AVERAGEIF('1. TipoContratoUC'!$C$3:$C$3832,'2. UnidadCompradora'!F817,'1. TipoContratoUC'!$S$3:$S$3832)</f>
        <v>54.824478956468113</v>
      </c>
      <c r="H817" s="24">
        <f>SUMPRODUCT(('1. TipoContratoUC'!$C$3:$C$3832='2. UnidadCompradora'!F817)*'1. TipoContratoUC'!$N$3:$N$3832*'1. TipoContratoUC'!$S$3:$S$3832)</f>
        <v>54.436283299278003</v>
      </c>
      <c r="I817" s="24">
        <f>SUMPRODUCT(('1. TipoContratoUC'!$C$3:$C$3832='2. UnidadCompradora'!F817)*'1. TipoContratoUC'!$P$3:$P$3832*'1. TipoContratoUC'!$S$3:$S$3832)</f>
        <v>54.040558579235274</v>
      </c>
      <c r="J817" s="24" t="e">
        <f>AVERAGEIF('1. TipoContratoUC'!$C$3:$C$3832,'2. UnidadCompradora'!F817,'1. TipoContratoUC'!#REF!)</f>
        <v>#REF!</v>
      </c>
      <c r="K817" s="24">
        <f t="shared" si="149"/>
        <v>60.497510550059552</v>
      </c>
      <c r="L817" s="25">
        <f>SUMIF('1. TipoContratoUC'!$C$3:$C$3832,'2. UnidadCompradora'!F817,'1. TipoContratoUC'!$O$3:$O$3832)</f>
        <v>3848980973.0335922</v>
      </c>
      <c r="M817" s="28">
        <f t="shared" si="144"/>
        <v>0.94626732927864676</v>
      </c>
      <c r="N817" s="29">
        <f t="shared" si="150"/>
        <v>1.7004034575840278E-3</v>
      </c>
      <c r="O817" s="24">
        <f t="shared" si="151"/>
        <v>1.8977736787264814</v>
      </c>
      <c r="P817" s="20">
        <f t="shared" si="152"/>
        <v>31.197642114393016</v>
      </c>
      <c r="Q817" s="3">
        <f t="shared" si="153"/>
        <v>106</v>
      </c>
      <c r="R817" s="3">
        <f t="shared" si="154"/>
        <v>1</v>
      </c>
      <c r="S817" s="3">
        <f t="shared" si="155"/>
        <v>106</v>
      </c>
      <c r="T817" s="18"/>
    </row>
    <row r="818" spans="1:20" x14ac:dyDescent="0.25">
      <c r="A818">
        <f t="shared" si="145"/>
        <v>817</v>
      </c>
      <c r="B818" s="23" t="s">
        <v>1898</v>
      </c>
      <c r="C818" s="23">
        <f t="shared" si="146"/>
        <v>115</v>
      </c>
      <c r="D818" s="23">
        <f t="shared" si="147"/>
        <v>1</v>
      </c>
      <c r="E818" s="34" t="str">
        <f t="shared" si="148"/>
        <v>115_1</v>
      </c>
      <c r="F818" s="23" t="s">
        <v>1899</v>
      </c>
      <c r="G818" s="24">
        <f>AVERAGEIF('1. TipoContratoUC'!$C$3:$C$3832,'2. UnidadCompradora'!F818,'1. TipoContratoUC'!$S$3:$S$3832)</f>
        <v>33.496355021308645</v>
      </c>
      <c r="H818" s="24">
        <f>SUMPRODUCT(('1. TipoContratoUC'!$C$3:$C$3832='2. UnidadCompradora'!F818)*'1. TipoContratoUC'!$N$3:$N$3832*'1. TipoContratoUC'!$S$3:$S$3832)</f>
        <v>31.110051779643971</v>
      </c>
      <c r="I818" s="24">
        <f>SUMPRODUCT(('1. TipoContratoUC'!$C$3:$C$3832='2. UnidadCompradora'!F818)*'1. TipoContratoUC'!$P$3:$P$3832*'1. TipoContratoUC'!$S$3:$S$3832)</f>
        <v>35.981878156088591</v>
      </c>
      <c r="J818" s="24" t="e">
        <f>AVERAGEIF('1. TipoContratoUC'!$C$3:$C$3832,'2. UnidadCompradora'!F818,'1. TipoContratoUC'!#REF!)</f>
        <v>#REF!</v>
      </c>
      <c r="K818" s="24">
        <f t="shared" si="149"/>
        <v>35.527592605093517</v>
      </c>
      <c r="L818" s="25">
        <f>SUMIF('1. TipoContratoUC'!$C$3:$C$3832,'2. UnidadCompradora'!F818,'1. TipoContratoUC'!$O$3:$O$3832)</f>
        <v>5008409167.008914</v>
      </c>
      <c r="M818" s="28">
        <f t="shared" si="144"/>
        <v>1</v>
      </c>
      <c r="N818" s="29">
        <f t="shared" si="150"/>
        <v>2.2126158389048421E-3</v>
      </c>
      <c r="O818" s="24">
        <f t="shared" si="151"/>
        <v>2.4694649706394172</v>
      </c>
      <c r="P818" s="20">
        <f t="shared" si="152"/>
        <v>18.998528787866466</v>
      </c>
      <c r="Q818" s="3">
        <f t="shared" si="153"/>
        <v>877</v>
      </c>
      <c r="R818" s="3">
        <f t="shared" si="154"/>
        <v>0</v>
      </c>
      <c r="S818" s="3" t="str">
        <f t="shared" si="155"/>
        <v/>
      </c>
      <c r="T818" s="18"/>
    </row>
    <row r="819" spans="1:20" x14ac:dyDescent="0.25">
      <c r="A819">
        <f t="shared" si="145"/>
        <v>818</v>
      </c>
      <c r="B819" s="23" t="s">
        <v>615</v>
      </c>
      <c r="C819" s="23">
        <f t="shared" si="146"/>
        <v>116</v>
      </c>
      <c r="D819" s="23">
        <f t="shared" si="147"/>
        <v>1</v>
      </c>
      <c r="E819" s="34" t="str">
        <f t="shared" si="148"/>
        <v>116_1</v>
      </c>
      <c r="F819" s="23" t="s">
        <v>616</v>
      </c>
      <c r="G819" s="24">
        <f>AVERAGEIF('1. TipoContratoUC'!$C$3:$C$3832,'2. UnidadCompradora'!F819,'1. TipoContratoUC'!$S$3:$S$3832)</f>
        <v>51.934509628352309</v>
      </c>
      <c r="H819" s="24">
        <f>SUMPRODUCT(('1. TipoContratoUC'!$C$3:$C$3832='2. UnidadCompradora'!F819)*'1. TipoContratoUC'!$N$3:$N$3832*'1. TipoContratoUC'!$S$3:$S$3832)</f>
        <v>49.85733210733467</v>
      </c>
      <c r="I819" s="24">
        <f>SUMPRODUCT(('1. TipoContratoUC'!$C$3:$C$3832='2. UnidadCompradora'!F819)*'1. TipoContratoUC'!$P$3:$P$3832*'1. TipoContratoUC'!$S$3:$S$3832)</f>
        <v>50.541451741083179</v>
      </c>
      <c r="J819" s="24" t="e">
        <f>AVERAGEIF('1. TipoContratoUC'!$C$3:$C$3832,'2. UnidadCompradora'!F819,'1. TipoContratoUC'!#REF!)</f>
        <v>#REF!</v>
      </c>
      <c r="K819" s="24">
        <f t="shared" si="149"/>
        <v>55.659260546070442</v>
      </c>
      <c r="L819" s="25">
        <f>SUMIF('1. TipoContratoUC'!$C$3:$C$3832,'2. UnidadCompradora'!F819,'1. TipoContratoUC'!$O$3:$O$3832)</f>
        <v>168451796.42075428</v>
      </c>
      <c r="M819" s="28">
        <f t="shared" si="144"/>
        <v>1</v>
      </c>
      <c r="N819" s="29">
        <f t="shared" si="150"/>
        <v>7.4418662777731384E-5</v>
      </c>
      <c r="O819" s="24">
        <f t="shared" si="151"/>
        <v>8.2976961832229745E-2</v>
      </c>
      <c r="P819" s="20">
        <f t="shared" si="152"/>
        <v>27.871118753951336</v>
      </c>
      <c r="Q819" s="3">
        <f t="shared" si="153"/>
        <v>230</v>
      </c>
      <c r="R819" s="3">
        <f t="shared" si="154"/>
        <v>1</v>
      </c>
      <c r="S819" s="3">
        <f t="shared" si="155"/>
        <v>230</v>
      </c>
      <c r="T819" s="18"/>
    </row>
    <row r="820" spans="1:20" x14ac:dyDescent="0.25">
      <c r="A820">
        <f t="shared" si="145"/>
        <v>819</v>
      </c>
      <c r="B820" s="23" t="s">
        <v>2267</v>
      </c>
      <c r="C820" s="23">
        <f t="shared" si="146"/>
        <v>117</v>
      </c>
      <c r="D820" s="23">
        <f t="shared" si="147"/>
        <v>1</v>
      </c>
      <c r="E820" s="34" t="str">
        <f t="shared" si="148"/>
        <v>117_1</v>
      </c>
      <c r="F820" s="23" t="s">
        <v>2268</v>
      </c>
      <c r="G820" s="24">
        <f>AVERAGEIF('1. TipoContratoUC'!$C$3:$C$3832,'2. UnidadCompradora'!F820,'1. TipoContratoUC'!$S$3:$S$3832)</f>
        <v>33.008693063150233</v>
      </c>
      <c r="H820" s="24">
        <f>SUMPRODUCT(('1. TipoContratoUC'!$C$3:$C$3832='2. UnidadCompradora'!F820)*'1. TipoContratoUC'!$N$3:$N$3832*'1. TipoContratoUC'!$S$3:$S$3832)</f>
        <v>31.099711496112363</v>
      </c>
      <c r="I820" s="24">
        <f>SUMPRODUCT(('1. TipoContratoUC'!$C$3:$C$3832='2. UnidadCompradora'!F820)*'1. TipoContratoUC'!$P$3:$P$3832*'1. TipoContratoUC'!$S$3:$S$3832)</f>
        <v>30.863025640882761</v>
      </c>
      <c r="J820" s="24" t="e">
        <f>AVERAGEIF('1. TipoContratoUC'!$C$3:$C$3832,'2. UnidadCompradora'!F820,'1. TipoContratoUC'!#REF!)</f>
        <v>#REF!</v>
      </c>
      <c r="K820" s="24">
        <f t="shared" si="149"/>
        <v>28.449704061629237</v>
      </c>
      <c r="L820" s="25">
        <f>SUMIF('1. TipoContratoUC'!$C$3:$C$3832,'2. UnidadCompradora'!F820,'1. TipoContratoUC'!$O$3:$O$3832)</f>
        <v>354324189.42000002</v>
      </c>
      <c r="M820" s="28">
        <f t="shared" si="144"/>
        <v>1</v>
      </c>
      <c r="N820" s="29">
        <f t="shared" si="150"/>
        <v>1.5653339962358077E-4</v>
      </c>
      <c r="O820" s="24">
        <f t="shared" si="151"/>
        <v>0.17462699159418449</v>
      </c>
      <c r="P820" s="20">
        <f t="shared" si="152"/>
        <v>14.312165526611711</v>
      </c>
      <c r="Q820" s="3">
        <f t="shared" si="153"/>
        <v>1228</v>
      </c>
      <c r="R820" s="3">
        <f t="shared" si="154"/>
        <v>0</v>
      </c>
      <c r="S820" s="3" t="str">
        <f t="shared" si="155"/>
        <v/>
      </c>
      <c r="T820" s="18"/>
    </row>
    <row r="821" spans="1:20" x14ac:dyDescent="0.25">
      <c r="A821">
        <f t="shared" si="145"/>
        <v>820</v>
      </c>
      <c r="B821" s="23" t="s">
        <v>861</v>
      </c>
      <c r="C821" s="23">
        <f t="shared" si="146"/>
        <v>118</v>
      </c>
      <c r="D821" s="23">
        <f t="shared" si="147"/>
        <v>1</v>
      </c>
      <c r="E821" s="34" t="str">
        <f t="shared" si="148"/>
        <v>118_1</v>
      </c>
      <c r="F821" s="23" t="s">
        <v>862</v>
      </c>
      <c r="G821" s="24">
        <f>AVERAGEIF('1. TipoContratoUC'!$C$3:$C$3832,'2. UnidadCompradora'!F821,'1. TipoContratoUC'!$S$3:$S$3832)</f>
        <v>55.751595265839178</v>
      </c>
      <c r="H821" s="24">
        <f>SUMPRODUCT(('1. TipoContratoUC'!$C$3:$C$3832='2. UnidadCompradora'!F821)*'1. TipoContratoUC'!$N$3:$N$3832*'1. TipoContratoUC'!$S$3:$S$3832)</f>
        <v>51.763959471382051</v>
      </c>
      <c r="I821" s="24">
        <f>SUMPRODUCT(('1. TipoContratoUC'!$C$3:$C$3832='2. UnidadCompradora'!F821)*'1. TipoContratoUC'!$P$3:$P$3832*'1. TipoContratoUC'!$S$3:$S$3832)</f>
        <v>51.193104524900747</v>
      </c>
      <c r="J821" s="24" t="e">
        <f>AVERAGEIF('1. TipoContratoUC'!$C$3:$C$3832,'2. UnidadCompradora'!F821,'1. TipoContratoUC'!#REF!)</f>
        <v>#REF!</v>
      </c>
      <c r="K821" s="24">
        <f t="shared" si="149"/>
        <v>56.560307364512241</v>
      </c>
      <c r="L821" s="25">
        <f>SUMIF('1. TipoContratoUC'!$C$3:$C$3832,'2. UnidadCompradora'!F821,'1. TipoContratoUC'!$O$3:$O$3832)</f>
        <v>116174933.5</v>
      </c>
      <c r="M821" s="28">
        <f t="shared" si="144"/>
        <v>1</v>
      </c>
      <c r="N821" s="29">
        <f t="shared" si="150"/>
        <v>5.132378153906515E-5</v>
      </c>
      <c r="O821" s="24">
        <f t="shared" si="151"/>
        <v>5.7200266513263265E-2</v>
      </c>
      <c r="P821" s="20">
        <f t="shared" si="152"/>
        <v>28.308753815512752</v>
      </c>
      <c r="Q821" s="3">
        <f t="shared" si="153"/>
        <v>207</v>
      </c>
      <c r="R821" s="3">
        <f t="shared" si="154"/>
        <v>1</v>
      </c>
      <c r="S821" s="3">
        <f t="shared" si="155"/>
        <v>207</v>
      </c>
      <c r="T821" s="18"/>
    </row>
    <row r="822" spans="1:20" x14ac:dyDescent="0.25">
      <c r="A822">
        <f t="shared" si="145"/>
        <v>821</v>
      </c>
      <c r="B822" s="23" t="s">
        <v>734</v>
      </c>
      <c r="C822" s="23">
        <f t="shared" si="146"/>
        <v>119</v>
      </c>
      <c r="D822" s="23">
        <f t="shared" si="147"/>
        <v>1</v>
      </c>
      <c r="E822" s="34" t="str">
        <f t="shared" si="148"/>
        <v>119_1</v>
      </c>
      <c r="F822" s="23" t="s">
        <v>3017</v>
      </c>
      <c r="G822" s="24">
        <f>AVERAGEIF('1. TipoContratoUC'!$C$3:$C$3832,'2. UnidadCompradora'!F822,'1. TipoContratoUC'!$S$3:$S$3832)</f>
        <v>29.48258095098463</v>
      </c>
      <c r="H822" s="24">
        <f>SUMPRODUCT(('1. TipoContratoUC'!$C$3:$C$3832='2. UnidadCompradora'!F822)*'1. TipoContratoUC'!$N$3:$N$3832*'1. TipoContratoUC'!$S$3:$S$3832)</f>
        <v>29.48258095098463</v>
      </c>
      <c r="I822" s="24">
        <f>SUMPRODUCT(('1. TipoContratoUC'!$C$3:$C$3832='2. UnidadCompradora'!F822)*'1. TipoContratoUC'!$P$3:$P$3832*'1. TipoContratoUC'!$S$3:$S$3832)</f>
        <v>29.48258095098463</v>
      </c>
      <c r="J822" s="24" t="e">
        <f>AVERAGEIF('1. TipoContratoUC'!$C$3:$C$3832,'2. UnidadCompradora'!F822,'1. TipoContratoUC'!#REF!)</f>
        <v>#REF!</v>
      </c>
      <c r="K822" s="24">
        <f t="shared" si="149"/>
        <v>26.540949389270175</v>
      </c>
      <c r="L822" s="25">
        <f>SUMIF('1. TipoContratoUC'!$C$3:$C$3832,'2. UnidadCompradora'!F822,'1. TipoContratoUC'!$O$3:$O$3832)</f>
        <v>1247836.48999999</v>
      </c>
      <c r="M822" s="28">
        <f t="shared" si="144"/>
        <v>5.8233124007780277E-3</v>
      </c>
      <c r="N822" s="29">
        <f t="shared" si="150"/>
        <v>5.5126941311512207E-7</v>
      </c>
      <c r="O822" s="24">
        <f t="shared" si="151"/>
        <v>5.3197010055016064E-4</v>
      </c>
      <c r="P822" s="20">
        <f t="shared" si="152"/>
        <v>13.270740679685362</v>
      </c>
      <c r="Q822" s="3">
        <f t="shared" si="153"/>
        <v>1291</v>
      </c>
      <c r="R822" s="3">
        <f t="shared" si="154"/>
        <v>0</v>
      </c>
      <c r="S822" s="3" t="str">
        <f t="shared" si="155"/>
        <v/>
      </c>
      <c r="T822" s="18"/>
    </row>
    <row r="823" spans="1:20" x14ac:dyDescent="0.25">
      <c r="A823">
        <f t="shared" si="145"/>
        <v>822</v>
      </c>
      <c r="B823" s="23" t="s">
        <v>734</v>
      </c>
      <c r="C823" s="23">
        <f t="shared" si="146"/>
        <v>119</v>
      </c>
      <c r="D823" s="23">
        <f t="shared" si="147"/>
        <v>2</v>
      </c>
      <c r="E823" s="34" t="str">
        <f t="shared" si="148"/>
        <v>119_2</v>
      </c>
      <c r="F823" s="23" t="s">
        <v>735</v>
      </c>
      <c r="G823" s="24">
        <f>AVERAGEIF('1. TipoContratoUC'!$C$3:$C$3832,'2. UnidadCompradora'!F823,'1. TipoContratoUC'!$S$3:$S$3832)</f>
        <v>31.771147829537767</v>
      </c>
      <c r="H823" s="24">
        <f>SUMPRODUCT(('1. TipoContratoUC'!$C$3:$C$3832='2. UnidadCompradora'!F823)*'1. TipoContratoUC'!$N$3:$N$3832*'1. TipoContratoUC'!$S$3:$S$3832)</f>
        <v>26.621780740252699</v>
      </c>
      <c r="I823" s="24">
        <f>SUMPRODUCT(('1. TipoContratoUC'!$C$3:$C$3832='2. UnidadCompradora'!F823)*'1. TipoContratoUC'!$P$3:$P$3832*'1. TipoContratoUC'!$S$3:$S$3832)</f>
        <v>29.521413732720394</v>
      </c>
      <c r="J823" s="24" t="e">
        <f>AVERAGEIF('1. TipoContratoUC'!$C$3:$C$3832,'2. UnidadCompradora'!F823,'1. TipoContratoUC'!#REF!)</f>
        <v>#REF!</v>
      </c>
      <c r="K823" s="24">
        <f t="shared" si="149"/>
        <v>26.594643864768724</v>
      </c>
      <c r="L823" s="25">
        <f>SUMIF('1. TipoContratoUC'!$C$3:$C$3832,'2. UnidadCompradora'!F823,'1. TipoContratoUC'!$O$3:$O$3832)</f>
        <v>207097263.0575799</v>
      </c>
      <c r="M823" s="28">
        <f t="shared" si="144"/>
        <v>0.96646641590870941</v>
      </c>
      <c r="N823" s="29">
        <f t="shared" si="150"/>
        <v>9.1491463487737118E-5</v>
      </c>
      <c r="O823" s="24">
        <f t="shared" si="151"/>
        <v>0.10203228312162677</v>
      </c>
      <c r="P823" s="20">
        <f t="shared" si="152"/>
        <v>13.348338073945175</v>
      </c>
      <c r="Q823" s="3">
        <f t="shared" si="153"/>
        <v>1283</v>
      </c>
      <c r="R823" s="3">
        <f t="shared" si="154"/>
        <v>0</v>
      </c>
      <c r="S823" s="3" t="str">
        <f t="shared" si="155"/>
        <v/>
      </c>
      <c r="T823" s="18"/>
    </row>
    <row r="824" spans="1:20" x14ac:dyDescent="0.25">
      <c r="A824">
        <f t="shared" si="145"/>
        <v>823</v>
      </c>
      <c r="B824" s="23" t="s">
        <v>734</v>
      </c>
      <c r="C824" s="23">
        <f t="shared" si="146"/>
        <v>119</v>
      </c>
      <c r="D824" s="23">
        <f t="shared" si="147"/>
        <v>3</v>
      </c>
      <c r="E824" s="34" t="str">
        <f t="shared" si="148"/>
        <v>119_3</v>
      </c>
      <c r="F824" s="23" t="s">
        <v>2907</v>
      </c>
      <c r="G824" s="24">
        <f>AVERAGEIF('1. TipoContratoUC'!$C$3:$C$3832,'2. UnidadCompradora'!F824,'1. TipoContratoUC'!$S$3:$S$3832)</f>
        <v>37.520514365234398</v>
      </c>
      <c r="H824" s="24">
        <f>SUMPRODUCT(('1. TipoContratoUC'!$C$3:$C$3832='2. UnidadCompradora'!F824)*'1. TipoContratoUC'!$N$3:$N$3832*'1. TipoContratoUC'!$S$3:$S$3832)</f>
        <v>37.520514365234398</v>
      </c>
      <c r="I824" s="24">
        <f>SUMPRODUCT(('1. TipoContratoUC'!$C$3:$C$3832='2. UnidadCompradora'!F824)*'1. TipoContratoUC'!$P$3:$P$3832*'1. TipoContratoUC'!$S$3:$S$3832)</f>
        <v>37.520514365234398</v>
      </c>
      <c r="J824" s="24" t="e">
        <f>AVERAGEIF('1. TipoContratoUC'!$C$3:$C$3832,'2. UnidadCompradora'!F824,'1. TipoContratoUC'!#REF!)</f>
        <v>#REF!</v>
      </c>
      <c r="K824" s="24">
        <f t="shared" si="149"/>
        <v>37.65508027248034</v>
      </c>
      <c r="L824" s="25">
        <f>SUMIF('1. TipoContratoUC'!$C$3:$C$3832,'2. UnidadCompradora'!F824,'1. TipoContratoUC'!$O$3:$O$3832)</f>
        <v>828275.1</v>
      </c>
      <c r="M824" s="28">
        <f t="shared" si="144"/>
        <v>3.8653338796701638E-3</v>
      </c>
      <c r="N824" s="29">
        <f t="shared" si="150"/>
        <v>3.6591551211559195E-7</v>
      </c>
      <c r="O824" s="24">
        <f t="shared" si="151"/>
        <v>3.2509261186026029E-4</v>
      </c>
      <c r="P824" s="20">
        <f t="shared" si="152"/>
        <v>18.8277026825461</v>
      </c>
      <c r="Q824" s="3">
        <f t="shared" si="153"/>
        <v>891</v>
      </c>
      <c r="R824" s="3">
        <f t="shared" si="154"/>
        <v>0</v>
      </c>
      <c r="S824" s="3" t="str">
        <f t="shared" si="155"/>
        <v/>
      </c>
      <c r="T824" s="18"/>
    </row>
    <row r="825" spans="1:20" x14ac:dyDescent="0.25">
      <c r="A825">
        <f t="shared" si="145"/>
        <v>824</v>
      </c>
      <c r="B825" s="23" t="s">
        <v>734</v>
      </c>
      <c r="C825" s="23">
        <f t="shared" si="146"/>
        <v>119</v>
      </c>
      <c r="D825" s="23">
        <f t="shared" si="147"/>
        <v>4</v>
      </c>
      <c r="E825" s="34" t="str">
        <f t="shared" si="148"/>
        <v>119_4</v>
      </c>
      <c r="F825" s="23" t="s">
        <v>2944</v>
      </c>
      <c r="G825" s="24">
        <f>AVERAGEIF('1. TipoContratoUC'!$C$3:$C$3832,'2. UnidadCompradora'!F825,'1. TipoContratoUC'!$S$3:$S$3832)</f>
        <v>49.479037739893563</v>
      </c>
      <c r="H825" s="24">
        <f>SUMPRODUCT(('1. TipoContratoUC'!$C$3:$C$3832='2. UnidadCompradora'!F825)*'1. TipoContratoUC'!$N$3:$N$3832*'1. TipoContratoUC'!$S$3:$S$3832)</f>
        <v>49.479037739893563</v>
      </c>
      <c r="I825" s="24">
        <f>SUMPRODUCT(('1. TipoContratoUC'!$C$3:$C$3832='2. UnidadCompradora'!F825)*'1. TipoContratoUC'!$P$3:$P$3832*'1. TipoContratoUC'!$S$3:$S$3832)</f>
        <v>49.479037739893563</v>
      </c>
      <c r="J825" s="24" t="e">
        <f>AVERAGEIF('1. TipoContratoUC'!$C$3:$C$3832,'2. UnidadCompradora'!F825,'1. TipoContratoUC'!#REF!)</f>
        <v>#REF!</v>
      </c>
      <c r="K825" s="24">
        <f t="shared" si="149"/>
        <v>54.190250086187397</v>
      </c>
      <c r="L825" s="25">
        <f>SUMIF('1. TipoContratoUC'!$C$3:$C$3832,'2. UnidadCompradora'!F825,'1. TipoContratoUC'!$O$3:$O$3832)</f>
        <v>1428511.68</v>
      </c>
      <c r="M825" s="28">
        <f t="shared" si="144"/>
        <v>6.6664742115373791E-3</v>
      </c>
      <c r="N825" s="29">
        <f t="shared" si="150"/>
        <v>6.310881287513105E-7</v>
      </c>
      <c r="O825" s="24">
        <f t="shared" si="151"/>
        <v>6.2105749149376859E-4</v>
      </c>
      <c r="P825" s="20">
        <f t="shared" si="152"/>
        <v>27.095435571839445</v>
      </c>
      <c r="Q825" s="3">
        <f t="shared" si="153"/>
        <v>276</v>
      </c>
      <c r="R825" s="3">
        <f t="shared" si="154"/>
        <v>1</v>
      </c>
      <c r="S825" s="3">
        <f t="shared" si="155"/>
        <v>276</v>
      </c>
      <c r="T825" s="18"/>
    </row>
    <row r="826" spans="1:20" x14ac:dyDescent="0.25">
      <c r="A826">
        <f t="shared" si="145"/>
        <v>825</v>
      </c>
      <c r="B826" s="23" t="s">
        <v>734</v>
      </c>
      <c r="C826" s="23">
        <f t="shared" si="146"/>
        <v>119</v>
      </c>
      <c r="D826" s="23">
        <f t="shared" si="147"/>
        <v>5</v>
      </c>
      <c r="E826" s="34" t="str">
        <f t="shared" si="148"/>
        <v>119_5</v>
      </c>
      <c r="F826" s="23" t="s">
        <v>2972</v>
      </c>
      <c r="G826" s="24">
        <f>AVERAGEIF('1. TipoContratoUC'!$C$3:$C$3832,'2. UnidadCompradora'!F826,'1. TipoContratoUC'!$S$3:$S$3832)</f>
        <v>44.975725305196072</v>
      </c>
      <c r="H826" s="24">
        <f>SUMPRODUCT(('1. TipoContratoUC'!$C$3:$C$3832='2. UnidadCompradora'!F826)*'1. TipoContratoUC'!$N$3:$N$3832*'1. TipoContratoUC'!$S$3:$S$3832)</f>
        <v>44.975725305196072</v>
      </c>
      <c r="I826" s="24">
        <f>SUMPRODUCT(('1. TipoContratoUC'!$C$3:$C$3832='2. UnidadCompradora'!F826)*'1. TipoContratoUC'!$P$3:$P$3832*'1. TipoContratoUC'!$S$3:$S$3832)</f>
        <v>44.975725305196072</v>
      </c>
      <c r="J826" s="24" t="e">
        <f>AVERAGEIF('1. TipoContratoUC'!$C$3:$C$3832,'2. UnidadCompradora'!F826,'1. TipoContratoUC'!#REF!)</f>
        <v>#REF!</v>
      </c>
      <c r="K826" s="24">
        <f t="shared" si="149"/>
        <v>47.963474965298033</v>
      </c>
      <c r="L826" s="25">
        <f>SUMIF('1. TipoContratoUC'!$C$3:$C$3832,'2. UnidadCompradora'!F826,'1. TipoContratoUC'!$O$3:$O$3832)</f>
        <v>2004845.02</v>
      </c>
      <c r="M826" s="28">
        <f t="shared" si="144"/>
        <v>9.3560646448191034E-3</v>
      </c>
      <c r="N826" s="29">
        <f t="shared" si="150"/>
        <v>8.8570076802465054E-7</v>
      </c>
      <c r="O826" s="24">
        <f t="shared" si="151"/>
        <v>9.0523615251752337E-4</v>
      </c>
      <c r="P826" s="20">
        <f t="shared" si="152"/>
        <v>23.982190100725276</v>
      </c>
      <c r="Q826" s="3">
        <f t="shared" si="153"/>
        <v>478</v>
      </c>
      <c r="R826" s="3">
        <f t="shared" si="154"/>
        <v>1</v>
      </c>
      <c r="S826" s="3">
        <f t="shared" si="155"/>
        <v>478</v>
      </c>
      <c r="T826" s="18"/>
    </row>
    <row r="827" spans="1:20" x14ac:dyDescent="0.25">
      <c r="A827">
        <f t="shared" si="145"/>
        <v>826</v>
      </c>
      <c r="B827" s="23" t="s">
        <v>734</v>
      </c>
      <c r="C827" s="23">
        <f t="shared" si="146"/>
        <v>119</v>
      </c>
      <c r="D827" s="23">
        <f t="shared" si="147"/>
        <v>6</v>
      </c>
      <c r="E827" s="34" t="str">
        <f t="shared" si="148"/>
        <v>119_6</v>
      </c>
      <c r="F827" s="23" t="s">
        <v>3027</v>
      </c>
      <c r="G827" s="24">
        <f>AVERAGEIF('1. TipoContratoUC'!$C$3:$C$3832,'2. UnidadCompradora'!F827,'1. TipoContratoUC'!$S$3:$S$3832)</f>
        <v>28.153932920939567</v>
      </c>
      <c r="H827" s="24">
        <f>SUMPRODUCT(('1. TipoContratoUC'!$C$3:$C$3832='2. UnidadCompradora'!F827)*'1. TipoContratoUC'!$N$3:$N$3832*'1. TipoContratoUC'!$S$3:$S$3832)</f>
        <v>28.153932920939567</v>
      </c>
      <c r="I827" s="24">
        <f>SUMPRODUCT(('1. TipoContratoUC'!$C$3:$C$3832='2. UnidadCompradora'!F827)*'1. TipoContratoUC'!$P$3:$P$3832*'1. TipoContratoUC'!$S$3:$S$3832)</f>
        <v>28.153932920939567</v>
      </c>
      <c r="J827" s="24" t="e">
        <f>AVERAGEIF('1. TipoContratoUC'!$C$3:$C$3832,'2. UnidadCompradora'!F827,'1. TipoContratoUC'!#REF!)</f>
        <v>#REF!</v>
      </c>
      <c r="K827" s="24">
        <f t="shared" si="149"/>
        <v>24.703814476276065</v>
      </c>
      <c r="L827" s="25">
        <f>SUMIF('1. TipoContratoUC'!$C$3:$C$3832,'2. UnidadCompradora'!F827,'1. TipoContratoUC'!$O$3:$O$3832)</f>
        <v>1019230.23</v>
      </c>
      <c r="M827" s="28">
        <f t="shared" si="144"/>
        <v>4.7564693653147526E-3</v>
      </c>
      <c r="N827" s="29">
        <f t="shared" si="150"/>
        <v>4.502757013631613E-7</v>
      </c>
      <c r="O827" s="24">
        <f t="shared" si="151"/>
        <v>4.1924883950278575E-4</v>
      </c>
      <c r="P827" s="20">
        <f t="shared" si="152"/>
        <v>12.352116862557784</v>
      </c>
      <c r="Q827" s="3">
        <f t="shared" si="153"/>
        <v>1336</v>
      </c>
      <c r="R827" s="3">
        <f t="shared" si="154"/>
        <v>0</v>
      </c>
      <c r="S827" s="3" t="str">
        <f t="shared" si="155"/>
        <v/>
      </c>
      <c r="T827" s="18"/>
    </row>
    <row r="828" spans="1:20" x14ac:dyDescent="0.25">
      <c r="A828">
        <f t="shared" si="145"/>
        <v>827</v>
      </c>
      <c r="B828" s="23" t="s">
        <v>734</v>
      </c>
      <c r="C828" s="23">
        <f t="shared" si="146"/>
        <v>119</v>
      </c>
      <c r="D828" s="23">
        <f t="shared" si="147"/>
        <v>7</v>
      </c>
      <c r="E828" s="34" t="str">
        <f t="shared" si="148"/>
        <v>119_7</v>
      </c>
      <c r="F828" s="23" t="s">
        <v>2993</v>
      </c>
      <c r="G828" s="24">
        <f>AVERAGEIF('1. TipoContratoUC'!$C$3:$C$3832,'2. UnidadCompradora'!F828,'1. TipoContratoUC'!$S$3:$S$3832)</f>
        <v>52.233373888965566</v>
      </c>
      <c r="H828" s="24">
        <f>SUMPRODUCT(('1. TipoContratoUC'!$C$3:$C$3832='2. UnidadCompradora'!F828)*'1. TipoContratoUC'!$N$3:$N$3832*'1. TipoContratoUC'!$S$3:$S$3832)</f>
        <v>52.233373888965566</v>
      </c>
      <c r="I828" s="24">
        <f>SUMPRODUCT(('1. TipoContratoUC'!$C$3:$C$3832='2. UnidadCompradora'!F828)*'1. TipoContratoUC'!$P$3:$P$3832*'1. TipoContratoUC'!$S$3:$S$3832)</f>
        <v>52.233373888965566</v>
      </c>
      <c r="J828" s="24" t="e">
        <f>AVERAGEIF('1. TipoContratoUC'!$C$3:$C$3832,'2. UnidadCompradora'!F828,'1. TipoContratoUC'!#REF!)</f>
        <v>#REF!</v>
      </c>
      <c r="K828" s="24">
        <f t="shared" si="149"/>
        <v>57.998698213273627</v>
      </c>
      <c r="L828" s="25">
        <f>SUMIF('1. TipoContratoUC'!$C$3:$C$3832,'2. UnidadCompradora'!F828,'1. TipoContratoUC'!$O$3:$O$3832)</f>
        <v>656976.4</v>
      </c>
      <c r="M828" s="28">
        <f t="shared" si="144"/>
        <v>3.0659295891712038E-3</v>
      </c>
      <c r="N828" s="29">
        <f t="shared" si="150"/>
        <v>2.9023914379879098E-7</v>
      </c>
      <c r="O828" s="24">
        <f t="shared" si="151"/>
        <v>2.4062858414825977E-4</v>
      </c>
      <c r="P828" s="20">
        <f t="shared" si="152"/>
        <v>28.999469420928889</v>
      </c>
      <c r="Q828" s="3">
        <f t="shared" si="153"/>
        <v>183</v>
      </c>
      <c r="R828" s="3">
        <f t="shared" si="154"/>
        <v>1</v>
      </c>
      <c r="S828" s="3">
        <f t="shared" si="155"/>
        <v>183</v>
      </c>
      <c r="T828" s="18"/>
    </row>
    <row r="829" spans="1:20" x14ac:dyDescent="0.25">
      <c r="A829">
        <f t="shared" si="145"/>
        <v>828</v>
      </c>
      <c r="B829" s="23" t="s">
        <v>29</v>
      </c>
      <c r="C829" s="23">
        <f t="shared" si="146"/>
        <v>120</v>
      </c>
      <c r="D829" s="23">
        <f t="shared" si="147"/>
        <v>1</v>
      </c>
      <c r="E829" s="34" t="str">
        <f t="shared" si="148"/>
        <v>120_1</v>
      </c>
      <c r="F829" s="23" t="s">
        <v>30</v>
      </c>
      <c r="G829" s="24">
        <f>AVERAGEIF('1. TipoContratoUC'!$C$3:$C$3832,'2. UnidadCompradora'!F829,'1. TipoContratoUC'!$S$3:$S$3832)</f>
        <v>48.209891628250766</v>
      </c>
      <c r="H829" s="24">
        <f>SUMPRODUCT(('1. TipoContratoUC'!$C$3:$C$3832='2. UnidadCompradora'!F829)*'1. TipoContratoUC'!$N$3:$N$3832*'1. TipoContratoUC'!$S$3:$S$3832)</f>
        <v>48.951656121641648</v>
      </c>
      <c r="I829" s="24">
        <f>SUMPRODUCT(('1. TipoContratoUC'!$C$3:$C$3832='2. UnidadCompradora'!F829)*'1. TipoContratoUC'!$P$3:$P$3832*'1. TipoContratoUC'!$S$3:$S$3832)</f>
        <v>50.199280417833968</v>
      </c>
      <c r="J829" s="24" t="e">
        <f>AVERAGEIF('1. TipoContratoUC'!$C$3:$C$3832,'2. UnidadCompradora'!F829,'1. TipoContratoUC'!#REF!)</f>
        <v>#REF!</v>
      </c>
      <c r="K829" s="24">
        <f t="shared" si="149"/>
        <v>55.186136836892786</v>
      </c>
      <c r="L829" s="25">
        <f>SUMIF('1. TipoContratoUC'!$C$3:$C$3832,'2. UnidadCompradora'!F829,'1. TipoContratoUC'!$O$3:$O$3832)</f>
        <v>458819402.47999901</v>
      </c>
      <c r="M829" s="28">
        <f t="shared" si="144"/>
        <v>1</v>
      </c>
      <c r="N829" s="29">
        <f t="shared" si="150"/>
        <v>2.0269731231451813E-4</v>
      </c>
      <c r="O829" s="24">
        <f t="shared" si="151"/>
        <v>0.2261515307277048</v>
      </c>
      <c r="P829" s="20">
        <f t="shared" si="152"/>
        <v>27.706144183810245</v>
      </c>
      <c r="Q829" s="3">
        <f t="shared" si="153"/>
        <v>245</v>
      </c>
      <c r="R829" s="3">
        <f t="shared" si="154"/>
        <v>1</v>
      </c>
      <c r="S829" s="3">
        <f t="shared" si="155"/>
        <v>245</v>
      </c>
      <c r="T829" s="18"/>
    </row>
    <row r="830" spans="1:20" x14ac:dyDescent="0.25">
      <c r="A830">
        <f t="shared" si="145"/>
        <v>829</v>
      </c>
      <c r="B830" s="23" t="s">
        <v>2334</v>
      </c>
      <c r="C830" s="23">
        <f t="shared" si="146"/>
        <v>121</v>
      </c>
      <c r="D830" s="23">
        <f t="shared" si="147"/>
        <v>1</v>
      </c>
      <c r="E830" s="34" t="str">
        <f t="shared" si="148"/>
        <v>121_1</v>
      </c>
      <c r="F830" s="23" t="s">
        <v>2335</v>
      </c>
      <c r="G830" s="24">
        <f>AVERAGEIF('1. TipoContratoUC'!$C$3:$C$3832,'2. UnidadCompradora'!F830,'1. TipoContratoUC'!$S$3:$S$3832)</f>
        <v>53.208326023748107</v>
      </c>
      <c r="H830" s="24">
        <f>SUMPRODUCT(('1. TipoContratoUC'!$C$3:$C$3832='2. UnidadCompradora'!F830)*'1. TipoContratoUC'!$N$3:$N$3832*'1. TipoContratoUC'!$S$3:$S$3832)</f>
        <v>55.369088270142299</v>
      </c>
      <c r="I830" s="24">
        <f>SUMPRODUCT(('1. TipoContratoUC'!$C$3:$C$3832='2. UnidadCompradora'!F830)*'1. TipoContratoUC'!$P$3:$P$3832*'1. TipoContratoUC'!$S$3:$S$3832)</f>
        <v>55.62486087476784</v>
      </c>
      <c r="J830" s="24" t="e">
        <f>AVERAGEIF('1. TipoContratoUC'!$C$3:$C$3832,'2. UnidadCompradora'!F830,'1. TipoContratoUC'!#REF!)</f>
        <v>#REF!</v>
      </c>
      <c r="K830" s="24">
        <f t="shared" si="149"/>
        <v>62.688141171595092</v>
      </c>
      <c r="L830" s="25">
        <f>SUMIF('1. TipoContratoUC'!$C$3:$C$3832,'2. UnidadCompradora'!F830,'1. TipoContratoUC'!$O$3:$O$3832)</f>
        <v>26265044.869999997</v>
      </c>
      <c r="M830" s="28">
        <f t="shared" si="144"/>
        <v>1</v>
      </c>
      <c r="N830" s="29">
        <f t="shared" si="150"/>
        <v>1.1603375912598423E-5</v>
      </c>
      <c r="O830" s="24">
        <f t="shared" si="151"/>
        <v>1.2867464659967211E-2</v>
      </c>
      <c r="P830" s="20">
        <f t="shared" si="152"/>
        <v>31.35050431812753</v>
      </c>
      <c r="Q830" s="3">
        <f t="shared" si="153"/>
        <v>103</v>
      </c>
      <c r="R830" s="3">
        <f t="shared" si="154"/>
        <v>1</v>
      </c>
      <c r="S830" s="3">
        <f t="shared" si="155"/>
        <v>103</v>
      </c>
      <c r="T830" s="18"/>
    </row>
    <row r="831" spans="1:20" x14ac:dyDescent="0.25">
      <c r="A831">
        <f t="shared" si="145"/>
        <v>830</v>
      </c>
      <c r="B831" s="23" t="s">
        <v>1088</v>
      </c>
      <c r="C831" s="23">
        <f t="shared" si="146"/>
        <v>122</v>
      </c>
      <c r="D831" s="23">
        <f t="shared" si="147"/>
        <v>1</v>
      </c>
      <c r="E831" s="34" t="str">
        <f t="shared" si="148"/>
        <v>122_1</v>
      </c>
      <c r="F831" s="23" t="s">
        <v>1089</v>
      </c>
      <c r="G831" s="24">
        <f>AVERAGEIF('1. TipoContratoUC'!$C$3:$C$3832,'2. UnidadCompradora'!F831,'1. TipoContratoUC'!$S$3:$S$3832)</f>
        <v>33.797720744963613</v>
      </c>
      <c r="H831" s="24">
        <f>SUMPRODUCT(('1. TipoContratoUC'!$C$3:$C$3832='2. UnidadCompradora'!F831)*'1. TipoContratoUC'!$N$3:$N$3832*'1. TipoContratoUC'!$S$3:$S$3832)</f>
        <v>34.574472334011311</v>
      </c>
      <c r="I831" s="24">
        <f>SUMPRODUCT(('1. TipoContratoUC'!$C$3:$C$3832='2. UnidadCompradora'!F831)*'1. TipoContratoUC'!$P$3:$P$3832*'1. TipoContratoUC'!$S$3:$S$3832)</f>
        <v>34.526788184783719</v>
      </c>
      <c r="J831" s="24" t="e">
        <f>AVERAGEIF('1. TipoContratoUC'!$C$3:$C$3832,'2. UnidadCompradora'!F831,'1. TipoContratoUC'!#REF!)</f>
        <v>#REF!</v>
      </c>
      <c r="K831" s="24">
        <f t="shared" si="149"/>
        <v>33.515625155940626</v>
      </c>
      <c r="L831" s="25">
        <f>SUMIF('1. TipoContratoUC'!$C$3:$C$3832,'2. UnidadCompradora'!F831,'1. TipoContratoUC'!$O$3:$O$3832)</f>
        <v>282680152.75099993</v>
      </c>
      <c r="M831" s="28">
        <f t="shared" si="144"/>
        <v>1</v>
      </c>
      <c r="N831" s="29">
        <f t="shared" si="150"/>
        <v>1.2488248512939227E-4</v>
      </c>
      <c r="O831" s="24">
        <f t="shared" si="151"/>
        <v>0.13930072292658802</v>
      </c>
      <c r="P831" s="20">
        <f t="shared" si="152"/>
        <v>16.827462939433605</v>
      </c>
      <c r="Q831" s="3">
        <f t="shared" si="153"/>
        <v>1063</v>
      </c>
      <c r="R831" s="3">
        <f t="shared" si="154"/>
        <v>0</v>
      </c>
      <c r="S831" s="3" t="str">
        <f t="shared" si="155"/>
        <v/>
      </c>
      <c r="T831" s="18"/>
    </row>
    <row r="832" spans="1:20" x14ac:dyDescent="0.25">
      <c r="A832">
        <f t="shared" si="145"/>
        <v>831</v>
      </c>
      <c r="B832" s="23" t="s">
        <v>907</v>
      </c>
      <c r="C832" s="23">
        <f t="shared" si="146"/>
        <v>123</v>
      </c>
      <c r="D832" s="23">
        <f t="shared" si="147"/>
        <v>1</v>
      </c>
      <c r="E832" s="34" t="str">
        <f t="shared" si="148"/>
        <v>123_1</v>
      </c>
      <c r="F832" s="23" t="s">
        <v>908</v>
      </c>
      <c r="G832" s="24">
        <f>AVERAGEIF('1. TipoContratoUC'!$C$3:$C$3832,'2. UnidadCompradora'!F832,'1. TipoContratoUC'!$S$3:$S$3832)</f>
        <v>47.325773315764934</v>
      </c>
      <c r="H832" s="24">
        <f>SUMPRODUCT(('1. TipoContratoUC'!$C$3:$C$3832='2. UnidadCompradora'!F832)*'1. TipoContratoUC'!$N$3:$N$3832*'1. TipoContratoUC'!$S$3:$S$3832)</f>
        <v>52.152998816279876</v>
      </c>
      <c r="I832" s="24">
        <f>SUMPRODUCT(('1. TipoContratoUC'!$C$3:$C$3832='2. UnidadCompradora'!F832)*'1. TipoContratoUC'!$P$3:$P$3832*'1. TipoContratoUC'!$S$3:$S$3832)</f>
        <v>52.43229883270574</v>
      </c>
      <c r="J832" s="24" t="e">
        <f>AVERAGEIF('1. TipoContratoUC'!$C$3:$C$3832,'2. UnidadCompradora'!F832,'1. TipoContratoUC'!#REF!)</f>
        <v>#REF!</v>
      </c>
      <c r="K832" s="24">
        <f t="shared" si="149"/>
        <v>58.273753721539464</v>
      </c>
      <c r="L832" s="25">
        <f>SUMIF('1. TipoContratoUC'!$C$3:$C$3832,'2. UnidadCompradora'!F832,'1. TipoContratoUC'!$O$3:$O$3832)</f>
        <v>57660900.786083996</v>
      </c>
      <c r="M832" s="28">
        <f t="shared" si="144"/>
        <v>0.89181012158778983</v>
      </c>
      <c r="N832" s="29">
        <f t="shared" si="150"/>
        <v>2.5473442386697687E-5</v>
      </c>
      <c r="O832" s="24">
        <f t="shared" si="151"/>
        <v>2.8348145156305456E-2</v>
      </c>
      <c r="P832" s="20">
        <f t="shared" si="152"/>
        <v>29.151050933347886</v>
      </c>
      <c r="Q832" s="3">
        <f t="shared" si="153"/>
        <v>177</v>
      </c>
      <c r="R832" s="3">
        <f t="shared" si="154"/>
        <v>1</v>
      </c>
      <c r="S832" s="3">
        <f t="shared" si="155"/>
        <v>177</v>
      </c>
      <c r="T832" s="18"/>
    </row>
    <row r="833" spans="1:20" x14ac:dyDescent="0.25">
      <c r="A833">
        <f t="shared" si="145"/>
        <v>832</v>
      </c>
      <c r="B833" s="23" t="s">
        <v>907</v>
      </c>
      <c r="C833" s="23">
        <f t="shared" si="146"/>
        <v>123</v>
      </c>
      <c r="D833" s="23">
        <f t="shared" si="147"/>
        <v>2</v>
      </c>
      <c r="E833" s="34" t="str">
        <f t="shared" si="148"/>
        <v>123_2</v>
      </c>
      <c r="F833" s="23" t="s">
        <v>2356</v>
      </c>
      <c r="G833" s="24">
        <f>AVERAGEIF('1. TipoContratoUC'!$C$3:$C$3832,'2. UnidadCompradora'!F833,'1. TipoContratoUC'!$S$3:$S$3832)</f>
        <v>45.890897126529694</v>
      </c>
      <c r="H833" s="24">
        <f>SUMPRODUCT(('1. TipoContratoUC'!$C$3:$C$3832='2. UnidadCompradora'!F833)*'1. TipoContratoUC'!$N$3:$N$3832*'1. TipoContratoUC'!$S$3:$S$3832)</f>
        <v>50.276060670355648</v>
      </c>
      <c r="I833" s="24">
        <f>SUMPRODUCT(('1. TipoContratoUC'!$C$3:$C$3832='2. UnidadCompradora'!F833)*'1. TipoContratoUC'!$P$3:$P$3832*'1. TipoContratoUC'!$S$3:$S$3832)</f>
        <v>52.662162973448936</v>
      </c>
      <c r="J833" s="24" t="e">
        <f>AVERAGEIF('1. TipoContratoUC'!$C$3:$C$3832,'2. UnidadCompradora'!F833,'1. TipoContratoUC'!#REF!)</f>
        <v>#REF!</v>
      </c>
      <c r="K833" s="24">
        <f t="shared" si="149"/>
        <v>58.59158916678556</v>
      </c>
      <c r="L833" s="25">
        <f>SUMIF('1. TipoContratoUC'!$C$3:$C$3832,'2. UnidadCompradora'!F833,'1. TipoContratoUC'!$O$3:$O$3832)</f>
        <v>6995127.8799999999</v>
      </c>
      <c r="M833" s="28">
        <f t="shared" si="144"/>
        <v>0.10818987841221012</v>
      </c>
      <c r="N833" s="29">
        <f t="shared" si="150"/>
        <v>3.0903087639894704E-6</v>
      </c>
      <c r="O833" s="24">
        <f t="shared" si="151"/>
        <v>3.3658467104363018E-3</v>
      </c>
      <c r="P833" s="20">
        <f t="shared" si="152"/>
        <v>29.297477506747999</v>
      </c>
      <c r="Q833" s="3">
        <f t="shared" si="153"/>
        <v>172</v>
      </c>
      <c r="R833" s="3">
        <f t="shared" si="154"/>
        <v>1</v>
      </c>
      <c r="S833" s="3">
        <f t="shared" si="155"/>
        <v>172</v>
      </c>
      <c r="T833" s="18"/>
    </row>
    <row r="834" spans="1:20" x14ac:dyDescent="0.25">
      <c r="A834">
        <f t="shared" si="145"/>
        <v>833</v>
      </c>
      <c r="B834" s="23" t="s">
        <v>1505</v>
      </c>
      <c r="C834" s="23">
        <f t="shared" si="146"/>
        <v>124</v>
      </c>
      <c r="D834" s="23">
        <f t="shared" si="147"/>
        <v>1</v>
      </c>
      <c r="E834" s="34" t="str">
        <f t="shared" si="148"/>
        <v>124_1</v>
      </c>
      <c r="F834" s="23" t="s">
        <v>1506</v>
      </c>
      <c r="G834" s="24">
        <f>AVERAGEIF('1. TipoContratoUC'!$C$3:$C$3832,'2. UnidadCompradora'!F834,'1. TipoContratoUC'!$S$3:$S$3832)</f>
        <v>28.594736787896682</v>
      </c>
      <c r="H834" s="24">
        <f>SUMPRODUCT(('1. TipoContratoUC'!$C$3:$C$3832='2. UnidadCompradora'!F834)*'1. TipoContratoUC'!$N$3:$N$3832*'1. TipoContratoUC'!$S$3:$S$3832)</f>
        <v>25.719094427664253</v>
      </c>
      <c r="I834" s="24">
        <f>SUMPRODUCT(('1. TipoContratoUC'!$C$3:$C$3832='2. UnidadCompradora'!F834)*'1. TipoContratoUC'!$P$3:$P$3832*'1. TipoContratoUC'!$S$3:$S$3832)</f>
        <v>27.307951802592115</v>
      </c>
      <c r="J834" s="24" t="e">
        <f>AVERAGEIF('1. TipoContratoUC'!$C$3:$C$3832,'2. UnidadCompradora'!F834,'1. TipoContratoUC'!#REF!)</f>
        <v>#REF!</v>
      </c>
      <c r="K834" s="24">
        <f t="shared" si="149"/>
        <v>23.534067927073568</v>
      </c>
      <c r="L834" s="25">
        <f>SUMIF('1. TipoContratoUC'!$C$3:$C$3832,'2. UnidadCompradora'!F834,'1. TipoContratoUC'!$O$3:$O$3832)</f>
        <v>3840590467.0450354</v>
      </c>
      <c r="M834" s="28">
        <f t="shared" ref="M834:M897" si="156">L834/SUMIF($B$2:$B$1538,B834,$L$2:$L$1538)</f>
        <v>0.98286292657943075</v>
      </c>
      <c r="N834" s="29">
        <f t="shared" si="150"/>
        <v>1.6966966984460171E-3</v>
      </c>
      <c r="O834" s="24">
        <f t="shared" si="151"/>
        <v>1.8936364848637426</v>
      </c>
      <c r="P834" s="20">
        <f t="shared" si="152"/>
        <v>12.713852205968655</v>
      </c>
      <c r="Q834" s="3">
        <f t="shared" si="153"/>
        <v>1320</v>
      </c>
      <c r="R834" s="3">
        <f t="shared" si="154"/>
        <v>0</v>
      </c>
      <c r="S834" s="3" t="str">
        <f t="shared" si="155"/>
        <v/>
      </c>
      <c r="T834" s="18"/>
    </row>
    <row r="835" spans="1:20" x14ac:dyDescent="0.25">
      <c r="A835">
        <f t="shared" ref="A835:A898" si="157">A834+1</f>
        <v>834</v>
      </c>
      <c r="B835" s="23" t="s">
        <v>1505</v>
      </c>
      <c r="C835" s="23">
        <f t="shared" ref="C835:C898" si="158">IF(B835&lt;&gt;B834,C834+1,C834)</f>
        <v>124</v>
      </c>
      <c r="D835" s="23">
        <f t="shared" ref="D835:D898" si="159">IF(B835&lt;&gt;B834,1,D834+1)</f>
        <v>2</v>
      </c>
      <c r="E835" s="34" t="str">
        <f t="shared" ref="E835:E898" si="160">CONCATENATE(C835,"_",D835)</f>
        <v>124_2</v>
      </c>
      <c r="F835" s="23" t="s">
        <v>2483</v>
      </c>
      <c r="G835" s="24">
        <f>AVERAGEIF('1. TipoContratoUC'!$C$3:$C$3832,'2. UnidadCompradora'!F835,'1. TipoContratoUC'!$S$3:$S$3832)</f>
        <v>30.502114029446034</v>
      </c>
      <c r="H835" s="24">
        <f>SUMPRODUCT(('1. TipoContratoUC'!$C$3:$C$3832='2. UnidadCompradora'!F835)*'1. TipoContratoUC'!$N$3:$N$3832*'1. TipoContratoUC'!$S$3:$S$3832)</f>
        <v>30.502114029446034</v>
      </c>
      <c r="I835" s="24">
        <f>SUMPRODUCT(('1. TipoContratoUC'!$C$3:$C$3832='2. UnidadCompradora'!F835)*'1. TipoContratoUC'!$P$3:$P$3832*'1. TipoContratoUC'!$S$3:$S$3832)</f>
        <v>30.502114029446034</v>
      </c>
      <c r="J835" s="24" t="e">
        <f>AVERAGEIF('1. TipoContratoUC'!$C$3:$C$3832,'2. UnidadCompradora'!F835,'1. TipoContratoUC'!#REF!)</f>
        <v>#REF!</v>
      </c>
      <c r="K835" s="24">
        <f t="shared" ref="K835:K898" si="161">100*((I835-MIN($I$2:$I$1538))/(MAX($I$2:$I$1538)-MIN($I$2:$I$1538)))</f>
        <v>27.950667968637109</v>
      </c>
      <c r="L835" s="25">
        <f>SUMIF('1. TipoContratoUC'!$C$3:$C$3832,'2. UnidadCompradora'!F835,'1. TipoContratoUC'!$O$3:$O$3832)</f>
        <v>66964048.630000003</v>
      </c>
      <c r="M835" s="28">
        <f t="shared" si="156"/>
        <v>1.7137073420569252E-2</v>
      </c>
      <c r="N835" s="29">
        <f t="shared" ref="N835:N898" si="162">L835/SUM($L$2:$L$1538)</f>
        <v>2.9583388596107567E-5</v>
      </c>
      <c r="O835" s="24">
        <f t="shared" ref="O835:O898" si="163">100*((L835-MIN($L$2:$L$1538))/(MAX($L$2:$L$1538)-MIN($L$2:$L$1538)))</f>
        <v>3.2935344809877601E-2</v>
      </c>
      <c r="P835" s="20">
        <f t="shared" ref="P835:P898" si="164">K835*0.5+O835*0.5</f>
        <v>13.991801656723494</v>
      </c>
      <c r="Q835" s="3">
        <f t="shared" ref="Q835:Q898" si="165">_xlfn.RANK.EQ(P835,$P$2:$P$1538)</f>
        <v>1243</v>
      </c>
      <c r="R835" s="3">
        <f t="shared" ref="R835:R898" si="166">IF(Q835&lt;=500,1,0)</f>
        <v>0</v>
      </c>
      <c r="S835" s="3" t="str">
        <f t="shared" ref="S835:S898" si="167">IF(AND(R835=1,Q835&lt;=500),Q835,"")</f>
        <v/>
      </c>
      <c r="T835" s="18"/>
    </row>
    <row r="836" spans="1:20" x14ac:dyDescent="0.25">
      <c r="A836">
        <f t="shared" si="157"/>
        <v>835</v>
      </c>
      <c r="B836" s="23" t="s">
        <v>2243</v>
      </c>
      <c r="C836" s="23">
        <f t="shared" si="158"/>
        <v>125</v>
      </c>
      <c r="D836" s="23">
        <f t="shared" si="159"/>
        <v>1</v>
      </c>
      <c r="E836" s="34" t="str">
        <f t="shared" si="160"/>
        <v>125_1</v>
      </c>
      <c r="F836" s="23" t="s">
        <v>2244</v>
      </c>
      <c r="G836" s="24">
        <f>AVERAGEIF('1. TipoContratoUC'!$C$3:$C$3832,'2. UnidadCompradora'!F836,'1. TipoContratoUC'!$S$3:$S$3832)</f>
        <v>40.4705975007235</v>
      </c>
      <c r="H836" s="24">
        <f>SUMPRODUCT(('1. TipoContratoUC'!$C$3:$C$3832='2. UnidadCompradora'!F836)*'1. TipoContratoUC'!$N$3:$N$3832*'1. TipoContratoUC'!$S$3:$S$3832)</f>
        <v>36.946273347057335</v>
      </c>
      <c r="I836" s="24">
        <f>SUMPRODUCT(('1. TipoContratoUC'!$C$3:$C$3832='2. UnidadCompradora'!F836)*'1. TipoContratoUC'!$P$3:$P$3832*'1. TipoContratoUC'!$S$3:$S$3832)</f>
        <v>31.038825582191741</v>
      </c>
      <c r="J836" s="24" t="e">
        <f>AVERAGEIF('1. TipoContratoUC'!$C$3:$C$3832,'2. UnidadCompradora'!F836,'1. TipoContratoUC'!#REF!)</f>
        <v>#REF!</v>
      </c>
      <c r="K836" s="24">
        <f t="shared" si="161"/>
        <v>28.692784397864024</v>
      </c>
      <c r="L836" s="25">
        <f>SUMIF('1. TipoContratoUC'!$C$3:$C$3832,'2. UnidadCompradora'!F836,'1. TipoContratoUC'!$O$3:$O$3832)</f>
        <v>290013802.94999897</v>
      </c>
      <c r="M836" s="28">
        <f t="shared" si="156"/>
        <v>1</v>
      </c>
      <c r="N836" s="29">
        <f t="shared" si="162"/>
        <v>1.2812234634004965E-4</v>
      </c>
      <c r="O836" s="24">
        <f t="shared" si="163"/>
        <v>0.14291680193733575</v>
      </c>
      <c r="P836" s="20">
        <f t="shared" si="164"/>
        <v>14.41785059990068</v>
      </c>
      <c r="Q836" s="3">
        <f t="shared" si="165"/>
        <v>1222</v>
      </c>
      <c r="R836" s="3">
        <f t="shared" si="166"/>
        <v>0</v>
      </c>
      <c r="S836" s="3" t="str">
        <f t="shared" si="167"/>
        <v/>
      </c>
      <c r="T836" s="18"/>
    </row>
    <row r="837" spans="1:20" x14ac:dyDescent="0.25">
      <c r="A837">
        <f t="shared" si="157"/>
        <v>836</v>
      </c>
      <c r="B837" s="23" t="s">
        <v>1114</v>
      </c>
      <c r="C837" s="23">
        <f t="shared" si="158"/>
        <v>126</v>
      </c>
      <c r="D837" s="23">
        <f t="shared" si="159"/>
        <v>1</v>
      </c>
      <c r="E837" s="34" t="str">
        <f t="shared" si="160"/>
        <v>126_1</v>
      </c>
      <c r="F837" s="23" t="s">
        <v>1115</v>
      </c>
      <c r="G837" s="24">
        <f>AVERAGEIF('1. TipoContratoUC'!$C$3:$C$3832,'2. UnidadCompradora'!F837,'1. TipoContratoUC'!$S$3:$S$3832)</f>
        <v>38.596859237700777</v>
      </c>
      <c r="H837" s="24">
        <f>SUMPRODUCT(('1. TipoContratoUC'!$C$3:$C$3832='2. UnidadCompradora'!F837)*'1. TipoContratoUC'!$N$3:$N$3832*'1. TipoContratoUC'!$S$3:$S$3832)</f>
        <v>33.724636227924258</v>
      </c>
      <c r="I837" s="24">
        <f>SUMPRODUCT(('1. TipoContratoUC'!$C$3:$C$3832='2. UnidadCompradora'!F837)*'1. TipoContratoUC'!$P$3:$P$3832*'1. TipoContratoUC'!$S$3:$S$3832)</f>
        <v>33.526214676513945</v>
      </c>
      <c r="J837" s="24" t="e">
        <f>AVERAGEIF('1. TipoContratoUC'!$C$3:$C$3832,'2. UnidadCompradora'!F837,'1. TipoContratoUC'!#REF!)</f>
        <v>#REF!</v>
      </c>
      <c r="K837" s="24">
        <f t="shared" si="161"/>
        <v>32.132122163807296</v>
      </c>
      <c r="L837" s="25">
        <f>SUMIF('1. TipoContratoUC'!$C$3:$C$3832,'2. UnidadCompradora'!F837,'1. TipoContratoUC'!$O$3:$O$3832)</f>
        <v>1046677712.233299</v>
      </c>
      <c r="M837" s="28">
        <f t="shared" si="156"/>
        <v>1</v>
      </c>
      <c r="N837" s="29">
        <f t="shared" si="162"/>
        <v>4.6240145465175015E-4</v>
      </c>
      <c r="O837" s="24">
        <f t="shared" si="163"/>
        <v>0.51601292819150657</v>
      </c>
      <c r="P837" s="20">
        <f t="shared" si="164"/>
        <v>16.324067545999402</v>
      </c>
      <c r="Q837" s="3">
        <f t="shared" si="165"/>
        <v>1098</v>
      </c>
      <c r="R837" s="3">
        <f t="shared" si="166"/>
        <v>0</v>
      </c>
      <c r="S837" s="3" t="str">
        <f t="shared" si="167"/>
        <v/>
      </c>
      <c r="T837" s="18"/>
    </row>
    <row r="838" spans="1:20" x14ac:dyDescent="0.25">
      <c r="A838">
        <f t="shared" si="157"/>
        <v>837</v>
      </c>
      <c r="B838" s="23" t="s">
        <v>2262</v>
      </c>
      <c r="C838" s="23">
        <f t="shared" si="158"/>
        <v>127</v>
      </c>
      <c r="D838" s="23">
        <f t="shared" si="159"/>
        <v>1</v>
      </c>
      <c r="E838" s="34" t="str">
        <f t="shared" si="160"/>
        <v>127_1</v>
      </c>
      <c r="F838" s="23" t="s">
        <v>2263</v>
      </c>
      <c r="G838" s="24">
        <f>AVERAGEIF('1. TipoContratoUC'!$C$3:$C$3832,'2. UnidadCompradora'!F838,'1. TipoContratoUC'!$S$3:$S$3832)</f>
        <v>43.22384341892618</v>
      </c>
      <c r="H838" s="24">
        <f>SUMPRODUCT(('1. TipoContratoUC'!$C$3:$C$3832='2. UnidadCompradora'!F838)*'1. TipoContratoUC'!$N$3:$N$3832*'1. TipoContratoUC'!$S$3:$S$3832)</f>
        <v>44.563716733195442</v>
      </c>
      <c r="I838" s="24">
        <f>SUMPRODUCT(('1. TipoContratoUC'!$C$3:$C$3832='2. UnidadCompradora'!F838)*'1. TipoContratoUC'!$P$3:$P$3832*'1. TipoContratoUC'!$S$3:$S$3832)</f>
        <v>45.116186545359881</v>
      </c>
      <c r="J838" s="24" t="e">
        <f>AVERAGEIF('1. TipoContratoUC'!$C$3:$C$3832,'2. UnidadCompradora'!F838,'1. TipoContratoUC'!#REF!)</f>
        <v>#REF!</v>
      </c>
      <c r="K838" s="24">
        <f t="shared" si="161"/>
        <v>48.157692126195514</v>
      </c>
      <c r="L838" s="25">
        <f>SUMIF('1. TipoContratoUC'!$C$3:$C$3832,'2. UnidadCompradora'!F838,'1. TipoContratoUC'!$O$3:$O$3832)</f>
        <v>51371129.396914296</v>
      </c>
      <c r="M838" s="28">
        <f t="shared" si="156"/>
        <v>1</v>
      </c>
      <c r="N838" s="29">
        <f t="shared" si="162"/>
        <v>2.2694746131120247E-5</v>
      </c>
      <c r="O838" s="24">
        <f t="shared" si="163"/>
        <v>2.5246782303481829E-2</v>
      </c>
      <c r="P838" s="20">
        <f t="shared" si="164"/>
        <v>24.091469454249498</v>
      </c>
      <c r="Q838" s="3">
        <f t="shared" si="165"/>
        <v>472</v>
      </c>
      <c r="R838" s="3">
        <f t="shared" si="166"/>
        <v>1</v>
      </c>
      <c r="S838" s="3">
        <f t="shared" si="167"/>
        <v>472</v>
      </c>
      <c r="T838" s="18"/>
    </row>
    <row r="839" spans="1:20" x14ac:dyDescent="0.25">
      <c r="A839">
        <f t="shared" si="157"/>
        <v>838</v>
      </c>
      <c r="B839" s="23" t="s">
        <v>697</v>
      </c>
      <c r="C839" s="23">
        <f t="shared" si="158"/>
        <v>128</v>
      </c>
      <c r="D839" s="23">
        <f t="shared" si="159"/>
        <v>1</v>
      </c>
      <c r="E839" s="34" t="str">
        <f t="shared" si="160"/>
        <v>128_1</v>
      </c>
      <c r="F839" s="23" t="s">
        <v>698</v>
      </c>
      <c r="G839" s="24">
        <f>AVERAGEIF('1. TipoContratoUC'!$C$3:$C$3832,'2. UnidadCompradora'!F839,'1. TipoContratoUC'!$S$3:$S$3832)</f>
        <v>40.941651248326032</v>
      </c>
      <c r="H839" s="24">
        <f>SUMPRODUCT(('1. TipoContratoUC'!$C$3:$C$3832='2. UnidadCompradora'!F839)*'1. TipoContratoUC'!$N$3:$N$3832*'1. TipoContratoUC'!$S$3:$S$3832)</f>
        <v>36.289869951090893</v>
      </c>
      <c r="I839" s="24">
        <f>SUMPRODUCT(('1. TipoContratoUC'!$C$3:$C$3832='2. UnidadCompradora'!F839)*'1. TipoContratoUC'!$P$3:$P$3832*'1. TipoContratoUC'!$S$3:$S$3832)</f>
        <v>36.914871937699118</v>
      </c>
      <c r="J839" s="24" t="e">
        <f>AVERAGEIF('1. TipoContratoUC'!$C$3:$C$3832,'2. UnidadCompradora'!F839,'1. TipoContratoUC'!#REF!)</f>
        <v>#REF!</v>
      </c>
      <c r="K839" s="24">
        <f t="shared" si="161"/>
        <v>36.817652433613311</v>
      </c>
      <c r="L839" s="25">
        <f>SUMIF('1. TipoContratoUC'!$C$3:$C$3832,'2. UnidadCompradora'!F839,'1. TipoContratoUC'!$O$3:$O$3832)</f>
        <v>95752632.383000001</v>
      </c>
      <c r="M839" s="28">
        <f t="shared" si="156"/>
        <v>1</v>
      </c>
      <c r="N839" s="29">
        <f t="shared" si="162"/>
        <v>4.2301613938221083E-5</v>
      </c>
      <c r="O839" s="24">
        <f t="shared" si="163"/>
        <v>4.7130430563024836E-2</v>
      </c>
      <c r="P839" s="20">
        <f t="shared" si="164"/>
        <v>18.432391432088167</v>
      </c>
      <c r="Q839" s="3">
        <f t="shared" si="165"/>
        <v>925</v>
      </c>
      <c r="R839" s="3">
        <f t="shared" si="166"/>
        <v>0</v>
      </c>
      <c r="S839" s="3" t="str">
        <f t="shared" si="167"/>
        <v/>
      </c>
      <c r="T839" s="18"/>
    </row>
    <row r="840" spans="1:20" x14ac:dyDescent="0.25">
      <c r="A840">
        <f t="shared" si="157"/>
        <v>839</v>
      </c>
      <c r="B840" s="23" t="s">
        <v>1349</v>
      </c>
      <c r="C840" s="23">
        <f t="shared" si="158"/>
        <v>129</v>
      </c>
      <c r="D840" s="23">
        <f t="shared" si="159"/>
        <v>1</v>
      </c>
      <c r="E840" s="34" t="str">
        <f t="shared" si="160"/>
        <v>129_1</v>
      </c>
      <c r="F840" s="23" t="s">
        <v>1350</v>
      </c>
      <c r="G840" s="24">
        <f>AVERAGEIF('1. TipoContratoUC'!$C$3:$C$3832,'2. UnidadCompradora'!F840,'1. TipoContratoUC'!$S$3:$S$3832)</f>
        <v>43.350996578716753</v>
      </c>
      <c r="H840" s="24">
        <f>SUMPRODUCT(('1. TipoContratoUC'!$C$3:$C$3832='2. UnidadCompradora'!F840)*'1. TipoContratoUC'!$N$3:$N$3832*'1. TipoContratoUC'!$S$3:$S$3832)</f>
        <v>41.087589343124883</v>
      </c>
      <c r="I840" s="24">
        <f>SUMPRODUCT(('1. TipoContratoUC'!$C$3:$C$3832='2. UnidadCompradora'!F840)*'1. TipoContratoUC'!$P$3:$P$3832*'1. TipoContratoUC'!$S$3:$S$3832)</f>
        <v>40.820119657982517</v>
      </c>
      <c r="J840" s="24" t="e">
        <f>AVERAGEIF('1. TipoContratoUC'!$C$3:$C$3832,'2. UnidadCompradora'!F840,'1. TipoContratoUC'!#REF!)</f>
        <v>#REF!</v>
      </c>
      <c r="K840" s="24">
        <f t="shared" si="161"/>
        <v>42.217477495319045</v>
      </c>
      <c r="L840" s="25">
        <f>SUMIF('1. TipoContratoUC'!$C$3:$C$3832,'2. UnidadCompradora'!F840,'1. TipoContratoUC'!$O$3:$O$3832)</f>
        <v>396068883.55943429</v>
      </c>
      <c r="M840" s="28">
        <f t="shared" si="156"/>
        <v>1</v>
      </c>
      <c r="N840" s="29">
        <f t="shared" si="162"/>
        <v>1.7497537757769267E-4</v>
      </c>
      <c r="O840" s="24">
        <f t="shared" si="163"/>
        <v>0.19521048115144418</v>
      </c>
      <c r="P840" s="20">
        <f t="shared" si="164"/>
        <v>21.206343988235243</v>
      </c>
      <c r="Q840" s="3">
        <f t="shared" si="165"/>
        <v>679</v>
      </c>
      <c r="R840" s="3">
        <f t="shared" si="166"/>
        <v>0</v>
      </c>
      <c r="S840" s="3" t="str">
        <f t="shared" si="167"/>
        <v/>
      </c>
      <c r="T840" s="18"/>
    </row>
    <row r="841" spans="1:20" x14ac:dyDescent="0.25">
      <c r="A841">
        <f t="shared" si="157"/>
        <v>840</v>
      </c>
      <c r="B841" s="23" t="s">
        <v>455</v>
      </c>
      <c r="C841" s="23">
        <f t="shared" si="158"/>
        <v>130</v>
      </c>
      <c r="D841" s="23">
        <f t="shared" si="159"/>
        <v>1</v>
      </c>
      <c r="E841" s="34" t="str">
        <f t="shared" si="160"/>
        <v>130_1</v>
      </c>
      <c r="F841" s="23" t="s">
        <v>1988</v>
      </c>
      <c r="G841" s="24">
        <f>AVERAGEIF('1. TipoContratoUC'!$C$3:$C$3832,'2. UnidadCompradora'!F841,'1. TipoContratoUC'!$S$3:$S$3832)</f>
        <v>30.702662428359208</v>
      </c>
      <c r="H841" s="24">
        <f>SUMPRODUCT(('1. TipoContratoUC'!$C$3:$C$3832='2. UnidadCompradora'!F841)*'1. TipoContratoUC'!$N$3:$N$3832*'1. TipoContratoUC'!$S$3:$S$3832)</f>
        <v>29.113618311194344</v>
      </c>
      <c r="I841" s="24">
        <f>SUMPRODUCT(('1. TipoContratoUC'!$C$3:$C$3832='2. UnidadCompradora'!F841)*'1. TipoContratoUC'!$P$3:$P$3832*'1. TipoContratoUC'!$S$3:$S$3832)</f>
        <v>29.488457993805003</v>
      </c>
      <c r="J841" s="24" t="e">
        <f>AVERAGEIF('1. TipoContratoUC'!$C$3:$C$3832,'2. UnidadCompradora'!F841,'1. TipoContratoUC'!#REF!)</f>
        <v>#REF!</v>
      </c>
      <c r="K841" s="24">
        <f t="shared" si="161"/>
        <v>26.549075635127856</v>
      </c>
      <c r="L841" s="25">
        <f>SUMIF('1. TipoContratoUC'!$C$3:$C$3832,'2. UnidadCompradora'!F841,'1. TipoContratoUC'!$O$3:$O$3832)</f>
        <v>1332559609.7563362</v>
      </c>
      <c r="M841" s="28">
        <f t="shared" si="156"/>
        <v>0.79676003008553253</v>
      </c>
      <c r="N841" s="29">
        <f t="shared" si="162"/>
        <v>5.8869840712167147E-4</v>
      </c>
      <c r="O841" s="24">
        <f t="shared" si="163"/>
        <v>0.65697568222726466</v>
      </c>
      <c r="P841" s="20">
        <f t="shared" si="164"/>
        <v>13.603025658677561</v>
      </c>
      <c r="Q841" s="3">
        <f t="shared" si="165"/>
        <v>1269</v>
      </c>
      <c r="R841" s="3">
        <f t="shared" si="166"/>
        <v>0</v>
      </c>
      <c r="S841" s="3" t="str">
        <f t="shared" si="167"/>
        <v/>
      </c>
      <c r="T841" s="18"/>
    </row>
    <row r="842" spans="1:20" x14ac:dyDescent="0.25">
      <c r="A842">
        <f t="shared" si="157"/>
        <v>841</v>
      </c>
      <c r="B842" s="23" t="s">
        <v>455</v>
      </c>
      <c r="C842" s="23">
        <f t="shared" si="158"/>
        <v>130</v>
      </c>
      <c r="D842" s="23">
        <f t="shared" si="159"/>
        <v>2</v>
      </c>
      <c r="E842" s="34" t="str">
        <f t="shared" si="160"/>
        <v>130_2</v>
      </c>
      <c r="F842" s="23" t="s">
        <v>631</v>
      </c>
      <c r="G842" s="24">
        <f>AVERAGEIF('1. TipoContratoUC'!$C$3:$C$3832,'2. UnidadCompradora'!F842,'1. TipoContratoUC'!$S$3:$S$3832)</f>
        <v>28.368553070936102</v>
      </c>
      <c r="H842" s="24">
        <f>SUMPRODUCT(('1. TipoContratoUC'!$C$3:$C$3832='2. UnidadCompradora'!F842)*'1. TipoContratoUC'!$N$3:$N$3832*'1. TipoContratoUC'!$S$3:$S$3832)</f>
        <v>27.115539244980361</v>
      </c>
      <c r="I842" s="24">
        <f>SUMPRODUCT(('1. TipoContratoUC'!$C$3:$C$3832='2. UnidadCompradora'!F842)*'1. TipoContratoUC'!$P$3:$P$3832*'1. TipoContratoUC'!$S$3:$S$3832)</f>
        <v>30.638786147686304</v>
      </c>
      <c r="J842" s="24" t="e">
        <f>AVERAGEIF('1. TipoContratoUC'!$C$3:$C$3832,'2. UnidadCompradora'!F842,'1. TipoContratoUC'!#REF!)</f>
        <v>#REF!</v>
      </c>
      <c r="K842" s="24">
        <f t="shared" si="161"/>
        <v>28.139645872772896</v>
      </c>
      <c r="L842" s="25">
        <f>SUMIF('1. TipoContratoUC'!$C$3:$C$3832,'2. UnidadCompradora'!F842,'1. TipoContratoUC'!$O$3:$O$3832)</f>
        <v>141979460.21999991</v>
      </c>
      <c r="M842" s="28">
        <f t="shared" si="156"/>
        <v>8.4891931413934932E-2</v>
      </c>
      <c r="N842" s="29">
        <f t="shared" si="162"/>
        <v>6.2723709666385704E-5</v>
      </c>
      <c r="O842" s="24">
        <f t="shared" si="163"/>
        <v>6.9923972297213366E-2</v>
      </c>
      <c r="P842" s="20">
        <f t="shared" si="164"/>
        <v>14.104784922535055</v>
      </c>
      <c r="Q842" s="3">
        <f t="shared" si="165"/>
        <v>1238</v>
      </c>
      <c r="R842" s="3">
        <f t="shared" si="166"/>
        <v>0</v>
      </c>
      <c r="S842" s="3" t="str">
        <f t="shared" si="167"/>
        <v/>
      </c>
      <c r="T842" s="18"/>
    </row>
    <row r="843" spans="1:20" x14ac:dyDescent="0.25">
      <c r="A843">
        <f t="shared" si="157"/>
        <v>842</v>
      </c>
      <c r="B843" s="23" t="s">
        <v>455</v>
      </c>
      <c r="C843" s="23">
        <f t="shared" si="158"/>
        <v>130</v>
      </c>
      <c r="D843" s="23">
        <f t="shared" si="159"/>
        <v>3</v>
      </c>
      <c r="E843" s="34" t="str">
        <f t="shared" si="160"/>
        <v>130_3</v>
      </c>
      <c r="F843" s="23" t="s">
        <v>456</v>
      </c>
      <c r="G843" s="24">
        <f>AVERAGEIF('1. TipoContratoUC'!$C$3:$C$3832,'2. UnidadCompradora'!F843,'1. TipoContratoUC'!$S$3:$S$3832)</f>
        <v>23.101931273481043</v>
      </c>
      <c r="H843" s="24">
        <f>SUMPRODUCT(('1. TipoContratoUC'!$C$3:$C$3832='2. UnidadCompradora'!F843)*'1. TipoContratoUC'!$N$3:$N$3832*'1. TipoContratoUC'!$S$3:$S$3832)</f>
        <v>24.499413969814466</v>
      </c>
      <c r="I843" s="24">
        <f>SUMPRODUCT(('1. TipoContratoUC'!$C$3:$C$3832='2. UnidadCompradora'!F843)*'1. TipoContratoUC'!$P$3:$P$3832*'1. TipoContratoUC'!$S$3:$S$3832)</f>
        <v>24.321475215879826</v>
      </c>
      <c r="J843" s="24" t="e">
        <f>AVERAGEIF('1. TipoContratoUC'!$C$3:$C$3832,'2. UnidadCompradora'!F843,'1. TipoContratoUC'!#REF!)</f>
        <v>#REF!</v>
      </c>
      <c r="K843" s="24">
        <f t="shared" si="161"/>
        <v>19.404636896266609</v>
      </c>
      <c r="L843" s="25">
        <f>SUMIF('1. TipoContratoUC'!$C$3:$C$3832,'2. UnidadCompradora'!F843,'1. TipoContratoUC'!$O$3:$O$3832)</f>
        <v>78328905.450000003</v>
      </c>
      <c r="M843" s="28">
        <f t="shared" si="156"/>
        <v>4.6834183331071116E-2</v>
      </c>
      <c r="N843" s="29">
        <f t="shared" si="162"/>
        <v>3.4604156941565107E-5</v>
      </c>
      <c r="O843" s="24">
        <f t="shared" si="163"/>
        <v>3.8539132704283101E-2</v>
      </c>
      <c r="P843" s="20">
        <f t="shared" si="164"/>
        <v>9.7215880144854463</v>
      </c>
      <c r="Q843" s="3">
        <f t="shared" si="165"/>
        <v>1440</v>
      </c>
      <c r="R843" s="3">
        <f t="shared" si="166"/>
        <v>0</v>
      </c>
      <c r="S843" s="3" t="str">
        <f t="shared" si="167"/>
        <v/>
      </c>
      <c r="T843" s="18"/>
    </row>
    <row r="844" spans="1:20" x14ac:dyDescent="0.25">
      <c r="A844">
        <f t="shared" si="157"/>
        <v>843</v>
      </c>
      <c r="B844" s="23" t="s">
        <v>455</v>
      </c>
      <c r="C844" s="23">
        <f t="shared" si="158"/>
        <v>130</v>
      </c>
      <c r="D844" s="23">
        <f t="shared" si="159"/>
        <v>4</v>
      </c>
      <c r="E844" s="34" t="str">
        <f t="shared" si="160"/>
        <v>130_4</v>
      </c>
      <c r="F844" s="23" t="s">
        <v>1202</v>
      </c>
      <c r="G844" s="24">
        <f>AVERAGEIF('1. TipoContratoUC'!$C$3:$C$3832,'2. UnidadCompradora'!F844,'1. TipoContratoUC'!$S$3:$S$3832)</f>
        <v>25.708999360034802</v>
      </c>
      <c r="H844" s="24">
        <f>SUMPRODUCT(('1. TipoContratoUC'!$C$3:$C$3832='2. UnidadCompradora'!F844)*'1. TipoContratoUC'!$N$3:$N$3832*'1. TipoContratoUC'!$S$3:$S$3832)</f>
        <v>28.379775087550794</v>
      </c>
      <c r="I844" s="24">
        <f>SUMPRODUCT(('1. TipoContratoUC'!$C$3:$C$3832='2. UnidadCompradora'!F844)*'1. TipoContratoUC'!$P$3:$P$3832*'1. TipoContratoUC'!$S$3:$S$3832)</f>
        <v>26.107250500851244</v>
      </c>
      <c r="J844" s="24" t="e">
        <f>AVERAGEIF('1. TipoContratoUC'!$C$3:$C$3832,'2. UnidadCompradora'!F844,'1. TipoContratoUC'!#REF!)</f>
        <v>#REF!</v>
      </c>
      <c r="K844" s="24">
        <f t="shared" si="161"/>
        <v>21.873846234327139</v>
      </c>
      <c r="L844" s="25">
        <f>SUMIF('1. TipoContratoUC'!$C$3:$C$3832,'2. UnidadCompradora'!F844,'1. TipoContratoUC'!$O$3:$O$3832)</f>
        <v>13123125.52999999</v>
      </c>
      <c r="M844" s="28">
        <f t="shared" si="156"/>
        <v>7.8465397086520811E-3</v>
      </c>
      <c r="N844" s="29">
        <f t="shared" si="162"/>
        <v>5.7975365900377124E-6</v>
      </c>
      <c r="O844" s="24">
        <f t="shared" si="163"/>
        <v>6.3874421068326184E-3</v>
      </c>
      <c r="P844" s="20">
        <f t="shared" si="164"/>
        <v>10.940116838216985</v>
      </c>
      <c r="Q844" s="3">
        <f t="shared" si="165"/>
        <v>1396</v>
      </c>
      <c r="R844" s="3">
        <f t="shared" si="166"/>
        <v>0</v>
      </c>
      <c r="S844" s="3" t="str">
        <f t="shared" si="167"/>
        <v/>
      </c>
      <c r="T844" s="18"/>
    </row>
    <row r="845" spans="1:20" x14ac:dyDescent="0.25">
      <c r="A845">
        <f t="shared" si="157"/>
        <v>844</v>
      </c>
      <c r="B845" s="23" t="s">
        <v>455</v>
      </c>
      <c r="C845" s="23">
        <f t="shared" si="158"/>
        <v>130</v>
      </c>
      <c r="D845" s="23">
        <f t="shared" si="159"/>
        <v>5</v>
      </c>
      <c r="E845" s="34" t="str">
        <f t="shared" si="160"/>
        <v>130_5</v>
      </c>
      <c r="F845" s="23" t="s">
        <v>627</v>
      </c>
      <c r="G845" s="24">
        <f>AVERAGEIF('1. TipoContratoUC'!$C$3:$C$3832,'2. UnidadCompradora'!F845,'1. TipoContratoUC'!$S$3:$S$3832)</f>
        <v>23.614912458778509</v>
      </c>
      <c r="H845" s="24">
        <f>SUMPRODUCT(('1. TipoContratoUC'!$C$3:$C$3832='2. UnidadCompradora'!F845)*'1. TipoContratoUC'!$N$3:$N$3832*'1. TipoContratoUC'!$S$3:$S$3832)</f>
        <v>20.570713918460633</v>
      </c>
      <c r="I845" s="24">
        <f>SUMPRODUCT(('1. TipoContratoUC'!$C$3:$C$3832='2. UnidadCompradora'!F845)*'1. TipoContratoUC'!$P$3:$P$3832*'1. TipoContratoUC'!$S$3:$S$3832)</f>
        <v>22.54800993261594</v>
      </c>
      <c r="J845" s="24" t="e">
        <f>AVERAGEIF('1. TipoContratoUC'!$C$3:$C$3832,'2. UnidadCompradora'!F845,'1. TipoContratoUC'!#REF!)</f>
        <v>#REF!</v>
      </c>
      <c r="K845" s="24">
        <f t="shared" si="161"/>
        <v>16.952448720624211</v>
      </c>
      <c r="L845" s="25">
        <f>SUMIF('1. TipoContratoUC'!$C$3:$C$3832,'2. UnidadCompradora'!F845,'1. TipoContratoUC'!$O$3:$O$3832)</f>
        <v>33858900.710000001</v>
      </c>
      <c r="M845" s="28">
        <f t="shared" si="156"/>
        <v>2.0244811977526159E-2</v>
      </c>
      <c r="N845" s="29">
        <f t="shared" si="162"/>
        <v>1.4958190814827865E-5</v>
      </c>
      <c r="O845" s="24">
        <f t="shared" si="163"/>
        <v>1.661184596648441E-2</v>
      </c>
      <c r="P845" s="20">
        <f t="shared" si="164"/>
        <v>8.4845302832953475</v>
      </c>
      <c r="Q845" s="3">
        <f t="shared" si="165"/>
        <v>1471</v>
      </c>
      <c r="R845" s="3">
        <f t="shared" si="166"/>
        <v>0</v>
      </c>
      <c r="S845" s="3" t="str">
        <f t="shared" si="167"/>
        <v/>
      </c>
      <c r="T845" s="18"/>
    </row>
    <row r="846" spans="1:20" x14ac:dyDescent="0.25">
      <c r="A846">
        <f t="shared" si="157"/>
        <v>845</v>
      </c>
      <c r="B846" s="23" t="s">
        <v>455</v>
      </c>
      <c r="C846" s="23">
        <f t="shared" si="158"/>
        <v>130</v>
      </c>
      <c r="D846" s="23">
        <f t="shared" si="159"/>
        <v>6</v>
      </c>
      <c r="E846" s="34" t="str">
        <f t="shared" si="160"/>
        <v>130_6</v>
      </c>
      <c r="F846" s="23" t="s">
        <v>521</v>
      </c>
      <c r="G846" s="24">
        <f>AVERAGEIF('1. TipoContratoUC'!$C$3:$C$3832,'2. UnidadCompradora'!F846,'1. TipoContratoUC'!$S$3:$S$3832)</f>
        <v>33.632416271746969</v>
      </c>
      <c r="H846" s="24">
        <f>SUMPRODUCT(('1. TipoContratoUC'!$C$3:$C$3832='2. UnidadCompradora'!F846)*'1. TipoContratoUC'!$N$3:$N$3832*'1. TipoContratoUC'!$S$3:$S$3832)</f>
        <v>32.452935856726612</v>
      </c>
      <c r="I846" s="24">
        <f>SUMPRODUCT(('1. TipoContratoUC'!$C$3:$C$3832='2. UnidadCompradora'!F846)*'1. TipoContratoUC'!$P$3:$P$3832*'1. TipoContratoUC'!$S$3:$S$3832)</f>
        <v>32.037105258451334</v>
      </c>
      <c r="J846" s="24" t="e">
        <f>AVERAGEIF('1. TipoContratoUC'!$C$3:$C$3832,'2. UnidadCompradora'!F846,'1. TipoContratoUC'!#REF!)</f>
        <v>#REF!</v>
      </c>
      <c r="K846" s="24">
        <f t="shared" si="161"/>
        <v>30.073115685546554</v>
      </c>
      <c r="L846" s="25">
        <f>SUMIF('1. TipoContratoUC'!$C$3:$C$3832,'2. UnidadCompradora'!F846,'1. TipoContratoUC'!$O$3:$O$3832)</f>
        <v>72622963.140000001</v>
      </c>
      <c r="M846" s="28">
        <f t="shared" si="156"/>
        <v>4.342250348328313E-2</v>
      </c>
      <c r="N846" s="29">
        <f t="shared" si="162"/>
        <v>3.2083384794164229E-5</v>
      </c>
      <c r="O846" s="24">
        <f t="shared" si="163"/>
        <v>3.572564451438489E-2</v>
      </c>
      <c r="P846" s="20">
        <f t="shared" si="164"/>
        <v>15.05442066503047</v>
      </c>
      <c r="Q846" s="3">
        <f t="shared" si="165"/>
        <v>1189</v>
      </c>
      <c r="R846" s="3">
        <f t="shared" si="166"/>
        <v>0</v>
      </c>
      <c r="S846" s="3" t="str">
        <f t="shared" si="167"/>
        <v/>
      </c>
      <c r="T846" s="18"/>
    </row>
    <row r="847" spans="1:20" x14ac:dyDescent="0.25">
      <c r="A847">
        <f t="shared" si="157"/>
        <v>846</v>
      </c>
      <c r="B847" s="23" t="s">
        <v>684</v>
      </c>
      <c r="C847" s="23">
        <f t="shared" si="158"/>
        <v>131</v>
      </c>
      <c r="D847" s="23">
        <f t="shared" si="159"/>
        <v>1</v>
      </c>
      <c r="E847" s="34" t="str">
        <f t="shared" si="160"/>
        <v>131_1</v>
      </c>
      <c r="F847" s="23" t="s">
        <v>2741</v>
      </c>
      <c r="G847" s="24">
        <f>AVERAGEIF('1. TipoContratoUC'!$C$3:$C$3832,'2. UnidadCompradora'!F847,'1. TipoContratoUC'!$S$3:$S$3832)</f>
        <v>48.180875092718239</v>
      </c>
      <c r="H847" s="24">
        <f>SUMPRODUCT(('1. TipoContratoUC'!$C$3:$C$3832='2. UnidadCompradora'!F847)*'1. TipoContratoUC'!$N$3:$N$3832*'1. TipoContratoUC'!$S$3:$S$3832)</f>
        <v>39.907185296339946</v>
      </c>
      <c r="I847" s="24">
        <f>SUMPRODUCT(('1. TipoContratoUC'!$C$3:$C$3832='2. UnidadCompradora'!F847)*'1. TipoContratoUC'!$P$3:$P$3832*'1. TipoContratoUC'!$S$3:$S$3832)</f>
        <v>53.617109400337952</v>
      </c>
      <c r="J847" s="24" t="e">
        <f>AVERAGEIF('1. TipoContratoUC'!$C$3:$C$3832,'2. UnidadCompradora'!F847,'1. TipoContratoUC'!#REF!)</f>
        <v>#REF!</v>
      </c>
      <c r="K847" s="24">
        <f t="shared" si="161"/>
        <v>59.912003137381888</v>
      </c>
      <c r="L847" s="25">
        <f>SUMIF('1. TipoContratoUC'!$C$3:$C$3832,'2. UnidadCompradora'!F847,'1. TipoContratoUC'!$O$3:$O$3832)</f>
        <v>301375126.12</v>
      </c>
      <c r="M847" s="28">
        <f t="shared" si="156"/>
        <v>8.5680333003256309E-2</v>
      </c>
      <c r="N847" s="29">
        <f t="shared" si="162"/>
        <v>1.3314155358902001E-4</v>
      </c>
      <c r="O847" s="24">
        <f t="shared" si="163"/>
        <v>0.14851884745826474</v>
      </c>
      <c r="P847" s="20">
        <f t="shared" si="164"/>
        <v>30.030260992420075</v>
      </c>
      <c r="Q847" s="3">
        <f t="shared" si="165"/>
        <v>151</v>
      </c>
      <c r="R847" s="3">
        <f t="shared" si="166"/>
        <v>1</v>
      </c>
      <c r="S847" s="3">
        <f t="shared" si="167"/>
        <v>151</v>
      </c>
      <c r="T847" s="18"/>
    </row>
    <row r="848" spans="1:20" x14ac:dyDescent="0.25">
      <c r="A848">
        <f t="shared" si="157"/>
        <v>847</v>
      </c>
      <c r="B848" s="23" t="s">
        <v>684</v>
      </c>
      <c r="C848" s="23">
        <f t="shared" si="158"/>
        <v>131</v>
      </c>
      <c r="D848" s="23">
        <f t="shared" si="159"/>
        <v>2</v>
      </c>
      <c r="E848" s="34" t="str">
        <f t="shared" si="160"/>
        <v>131_2</v>
      </c>
      <c r="F848" s="23" t="s">
        <v>685</v>
      </c>
      <c r="G848" s="24">
        <f>AVERAGEIF('1. TipoContratoUC'!$C$3:$C$3832,'2. UnidadCompradora'!F848,'1. TipoContratoUC'!$S$3:$S$3832)</f>
        <v>32.597379867334674</v>
      </c>
      <c r="H848" s="24">
        <f>SUMPRODUCT(('1. TipoContratoUC'!$C$3:$C$3832='2. UnidadCompradora'!F848)*'1. TipoContratoUC'!$N$3:$N$3832*'1. TipoContratoUC'!$S$3:$S$3832)</f>
        <v>33.724529481371121</v>
      </c>
      <c r="I848" s="24">
        <f>SUMPRODUCT(('1. TipoContratoUC'!$C$3:$C$3832='2. UnidadCompradora'!F848)*'1. TipoContratoUC'!$P$3:$P$3832*'1. TipoContratoUC'!$S$3:$S$3832)</f>
        <v>34.267562946796986</v>
      </c>
      <c r="J848" s="24" t="e">
        <f>AVERAGEIF('1. TipoContratoUC'!$C$3:$C$3832,'2. UnidadCompradora'!F848,'1. TipoContratoUC'!#REF!)</f>
        <v>#REF!</v>
      </c>
      <c r="K848" s="24">
        <f t="shared" si="161"/>
        <v>33.15719182802723</v>
      </c>
      <c r="L848" s="25">
        <f>SUMIF('1. TipoContratoUC'!$C$3:$C$3832,'2. UnidadCompradora'!F848,'1. TipoContratoUC'!$O$3:$O$3832)</f>
        <v>3216061321.1513491</v>
      </c>
      <c r="M848" s="28">
        <f t="shared" si="156"/>
        <v>0.91431966699674372</v>
      </c>
      <c r="N848" s="29">
        <f t="shared" si="162"/>
        <v>1.4207921079895352E-3</v>
      </c>
      <c r="O848" s="24">
        <f t="shared" si="163"/>
        <v>1.5856934176617359</v>
      </c>
      <c r="P848" s="20">
        <f t="shared" si="164"/>
        <v>17.371442622844484</v>
      </c>
      <c r="Q848" s="3">
        <f t="shared" si="165"/>
        <v>1019</v>
      </c>
      <c r="R848" s="3">
        <f t="shared" si="166"/>
        <v>0</v>
      </c>
      <c r="S848" s="3" t="str">
        <f t="shared" si="167"/>
        <v/>
      </c>
      <c r="T848" s="18"/>
    </row>
    <row r="849" spans="1:20" x14ac:dyDescent="0.25">
      <c r="A849">
        <f t="shared" si="157"/>
        <v>848</v>
      </c>
      <c r="B849" s="23" t="s">
        <v>2329</v>
      </c>
      <c r="C849" s="23">
        <f t="shared" si="158"/>
        <v>132</v>
      </c>
      <c r="D849" s="23">
        <f t="shared" si="159"/>
        <v>1</v>
      </c>
      <c r="E849" s="34" t="str">
        <f t="shared" si="160"/>
        <v>132_1</v>
      </c>
      <c r="F849" s="23" t="s">
        <v>2330</v>
      </c>
      <c r="G849" s="24">
        <f>AVERAGEIF('1. TipoContratoUC'!$C$3:$C$3832,'2. UnidadCompradora'!F849,'1. TipoContratoUC'!$S$3:$S$3832)</f>
        <v>53.72801439571915</v>
      </c>
      <c r="H849" s="24">
        <f>SUMPRODUCT(('1. TipoContratoUC'!$C$3:$C$3832='2. UnidadCompradora'!F849)*'1. TipoContratoUC'!$N$3:$N$3832*'1. TipoContratoUC'!$S$3:$S$3832)</f>
        <v>58.315464456936837</v>
      </c>
      <c r="I849" s="24">
        <f>SUMPRODUCT(('1. TipoContratoUC'!$C$3:$C$3832='2. UnidadCompradora'!F849)*'1. TipoContratoUC'!$P$3:$P$3832*'1. TipoContratoUC'!$S$3:$S$3832)</f>
        <v>58.342292718279964</v>
      </c>
      <c r="J849" s="24" t="e">
        <f>AVERAGEIF('1. TipoContratoUC'!$C$3:$C$3832,'2. UnidadCompradora'!F849,'1. TipoContratoUC'!#REF!)</f>
        <v>#REF!</v>
      </c>
      <c r="K849" s="24">
        <f t="shared" si="161"/>
        <v>66.445561346469205</v>
      </c>
      <c r="L849" s="25">
        <f>SUMIF('1. TipoContratoUC'!$C$3:$C$3832,'2. UnidadCompradora'!F849,'1. TipoContratoUC'!$O$3:$O$3832)</f>
        <v>70075256.109999895</v>
      </c>
      <c r="M849" s="28">
        <f t="shared" si="156"/>
        <v>1</v>
      </c>
      <c r="N849" s="29">
        <f t="shared" si="162"/>
        <v>3.0957858356627978E-5</v>
      </c>
      <c r="O849" s="24">
        <f t="shared" si="163"/>
        <v>3.4469420169518365E-2</v>
      </c>
      <c r="P849" s="20">
        <f t="shared" si="164"/>
        <v>33.24001538331936</v>
      </c>
      <c r="Q849" s="3">
        <f t="shared" si="165"/>
        <v>62</v>
      </c>
      <c r="R849" s="3">
        <f t="shared" si="166"/>
        <v>1</v>
      </c>
      <c r="S849" s="3">
        <f t="shared" si="167"/>
        <v>62</v>
      </c>
      <c r="T849" s="18"/>
    </row>
    <row r="850" spans="1:20" x14ac:dyDescent="0.25">
      <c r="A850">
        <f t="shared" si="157"/>
        <v>849</v>
      </c>
      <c r="B850" s="23" t="s">
        <v>2246</v>
      </c>
      <c r="C850" s="23">
        <f t="shared" si="158"/>
        <v>133</v>
      </c>
      <c r="D850" s="23">
        <f t="shared" si="159"/>
        <v>1</v>
      </c>
      <c r="E850" s="34" t="str">
        <f t="shared" si="160"/>
        <v>133_1</v>
      </c>
      <c r="F850" s="23" t="s">
        <v>2247</v>
      </c>
      <c r="G850" s="24">
        <f>AVERAGEIF('1. TipoContratoUC'!$C$3:$C$3832,'2. UnidadCompradora'!F850,'1. TipoContratoUC'!$S$3:$S$3832)</f>
        <v>49.791353889904656</v>
      </c>
      <c r="H850" s="24">
        <f>SUMPRODUCT(('1. TipoContratoUC'!$C$3:$C$3832='2. UnidadCompradora'!F850)*'1. TipoContratoUC'!$N$3:$N$3832*'1. TipoContratoUC'!$S$3:$S$3832)</f>
        <v>53.247030575186812</v>
      </c>
      <c r="I850" s="24">
        <f>SUMPRODUCT(('1. TipoContratoUC'!$C$3:$C$3832='2. UnidadCompradora'!F850)*'1. TipoContratoUC'!$P$3:$P$3832*'1. TipoContratoUC'!$S$3:$S$3832)</f>
        <v>48.131128364226612</v>
      </c>
      <c r="J850" s="24" t="e">
        <f>AVERAGEIF('1. TipoContratoUC'!$C$3:$C$3832,'2. UnidadCompradora'!F850,'1. TipoContratoUC'!#REF!)</f>
        <v>#REF!</v>
      </c>
      <c r="K850" s="24">
        <f t="shared" si="161"/>
        <v>52.326482318055568</v>
      </c>
      <c r="L850" s="25">
        <f>SUMIF('1. TipoContratoUC'!$C$3:$C$3832,'2. UnidadCompradora'!F850,'1. TipoContratoUC'!$O$3:$O$3832)</f>
        <v>121503521219.46506</v>
      </c>
      <c r="M850" s="28">
        <f t="shared" si="156"/>
        <v>1</v>
      </c>
      <c r="N850" s="29">
        <f t="shared" si="162"/>
        <v>5.367784591238859E-2</v>
      </c>
      <c r="O850" s="24">
        <f t="shared" si="163"/>
        <v>59.910918832876945</v>
      </c>
      <c r="P850" s="20">
        <f t="shared" si="164"/>
        <v>56.118700575466256</v>
      </c>
      <c r="Q850" s="3">
        <f t="shared" si="165"/>
        <v>2</v>
      </c>
      <c r="R850" s="3">
        <f t="shared" si="166"/>
        <v>1</v>
      </c>
      <c r="S850" s="3">
        <f t="shared" si="167"/>
        <v>2</v>
      </c>
      <c r="T850" s="18"/>
    </row>
    <row r="851" spans="1:20" x14ac:dyDescent="0.25">
      <c r="A851">
        <f t="shared" si="157"/>
        <v>850</v>
      </c>
      <c r="B851" s="23" t="s">
        <v>725</v>
      </c>
      <c r="C851" s="23">
        <f t="shared" si="158"/>
        <v>134</v>
      </c>
      <c r="D851" s="23">
        <f t="shared" si="159"/>
        <v>1</v>
      </c>
      <c r="E851" s="34" t="str">
        <f t="shared" si="160"/>
        <v>134_1</v>
      </c>
      <c r="F851" s="23" t="s">
        <v>726</v>
      </c>
      <c r="G851" s="24">
        <f>AVERAGEIF('1. TipoContratoUC'!$C$3:$C$3832,'2. UnidadCompradora'!F851,'1. TipoContratoUC'!$S$3:$S$3832)</f>
        <v>45.101872490365139</v>
      </c>
      <c r="H851" s="24">
        <f>SUMPRODUCT(('1. TipoContratoUC'!$C$3:$C$3832='2. UnidadCompradora'!F851)*'1. TipoContratoUC'!$N$3:$N$3832*'1. TipoContratoUC'!$S$3:$S$3832)</f>
        <v>45.101872490365139</v>
      </c>
      <c r="I851" s="24">
        <f>SUMPRODUCT(('1. TipoContratoUC'!$C$3:$C$3832='2. UnidadCompradora'!F851)*'1. TipoContratoUC'!$P$3:$P$3832*'1. TipoContratoUC'!$S$3:$S$3832)</f>
        <v>45.101872490365139</v>
      </c>
      <c r="J851" s="24" t="e">
        <f>AVERAGEIF('1. TipoContratoUC'!$C$3:$C$3832,'2. UnidadCompradora'!F851,'1. TipoContratoUC'!#REF!)</f>
        <v>#REF!</v>
      </c>
      <c r="K851" s="24">
        <f t="shared" si="161"/>
        <v>48.137899939263612</v>
      </c>
      <c r="L851" s="25">
        <f>SUMIF('1. TipoContratoUC'!$C$3:$C$3832,'2. UnidadCompradora'!F851,'1. TipoContratoUC'!$O$3:$O$3832)</f>
        <v>1030809095.25</v>
      </c>
      <c r="M851" s="28">
        <f t="shared" si="156"/>
        <v>0.75898290732165075</v>
      </c>
      <c r="N851" s="29">
        <f t="shared" si="162"/>
        <v>4.5539101438859354E-4</v>
      </c>
      <c r="O851" s="24">
        <f t="shared" si="163"/>
        <v>0.50818842453427804</v>
      </c>
      <c r="P851" s="20">
        <f t="shared" si="164"/>
        <v>24.323044181898943</v>
      </c>
      <c r="Q851" s="3">
        <f t="shared" si="165"/>
        <v>455</v>
      </c>
      <c r="R851" s="3">
        <f t="shared" si="166"/>
        <v>1</v>
      </c>
      <c r="S851" s="3">
        <f t="shared" si="167"/>
        <v>455</v>
      </c>
      <c r="T851" s="18"/>
    </row>
    <row r="852" spans="1:20" x14ac:dyDescent="0.25">
      <c r="A852">
        <f t="shared" si="157"/>
        <v>851</v>
      </c>
      <c r="B852" s="23" t="s">
        <v>725</v>
      </c>
      <c r="C852" s="23">
        <f t="shared" si="158"/>
        <v>134</v>
      </c>
      <c r="D852" s="23">
        <f t="shared" si="159"/>
        <v>2</v>
      </c>
      <c r="E852" s="34" t="str">
        <f t="shared" si="160"/>
        <v>134_2</v>
      </c>
      <c r="F852" s="23" t="s">
        <v>2430</v>
      </c>
      <c r="G852" s="24">
        <f>AVERAGEIF('1. TipoContratoUC'!$C$3:$C$3832,'2. UnidadCompradora'!F852,'1. TipoContratoUC'!$S$3:$S$3832)</f>
        <v>48.392126687412237</v>
      </c>
      <c r="H852" s="24">
        <f>SUMPRODUCT(('1. TipoContratoUC'!$C$3:$C$3832='2. UnidadCompradora'!F852)*'1. TipoContratoUC'!$N$3:$N$3832*'1. TipoContratoUC'!$S$3:$S$3832)</f>
        <v>45.549559333038033</v>
      </c>
      <c r="I852" s="24">
        <f>SUMPRODUCT(('1. TipoContratoUC'!$C$3:$C$3832='2. UnidadCompradora'!F852)*'1. TipoContratoUC'!$P$3:$P$3832*'1. TipoContratoUC'!$S$3:$S$3832)</f>
        <v>45.946921253423483</v>
      </c>
      <c r="J852" s="24" t="e">
        <f>AVERAGEIF('1. TipoContratoUC'!$C$3:$C$3832,'2. UnidadCompradora'!F852,'1. TipoContratoUC'!#REF!)</f>
        <v>#REF!</v>
      </c>
      <c r="K852" s="24">
        <f t="shared" si="161"/>
        <v>49.306357311487552</v>
      </c>
      <c r="L852" s="25">
        <f>SUMIF('1. TipoContratoUC'!$C$3:$C$3832,'2. UnidadCompradora'!F852,'1. TipoContratoUC'!$O$3:$O$3832)</f>
        <v>327336240.18000001</v>
      </c>
      <c r="M852" s="28">
        <f t="shared" si="156"/>
        <v>0.24101709267834923</v>
      </c>
      <c r="N852" s="29">
        <f t="shared" si="162"/>
        <v>1.4461065889757776E-4</v>
      </c>
      <c r="O852" s="24">
        <f t="shared" si="163"/>
        <v>0.1613197633869802</v>
      </c>
      <c r="P852" s="20">
        <f t="shared" si="164"/>
        <v>24.733838537437265</v>
      </c>
      <c r="Q852" s="3">
        <f t="shared" si="165"/>
        <v>431</v>
      </c>
      <c r="R852" s="3">
        <f t="shared" si="166"/>
        <v>1</v>
      </c>
      <c r="S852" s="3">
        <f t="shared" si="167"/>
        <v>431</v>
      </c>
      <c r="T852" s="18"/>
    </row>
    <row r="853" spans="1:20" x14ac:dyDescent="0.25">
      <c r="A853">
        <f t="shared" si="157"/>
        <v>852</v>
      </c>
      <c r="B853" s="23" t="s">
        <v>565</v>
      </c>
      <c r="C853" s="23">
        <f t="shared" si="158"/>
        <v>135</v>
      </c>
      <c r="D853" s="23">
        <f t="shared" si="159"/>
        <v>1</v>
      </c>
      <c r="E853" s="34" t="str">
        <f t="shared" si="160"/>
        <v>135_1</v>
      </c>
      <c r="F853" s="23" t="s">
        <v>2642</v>
      </c>
      <c r="G853" s="24">
        <f>AVERAGEIF('1. TipoContratoUC'!$C$3:$C$3832,'2. UnidadCompradora'!F853,'1. TipoContratoUC'!$S$3:$S$3832)</f>
        <v>39.945217639687215</v>
      </c>
      <c r="H853" s="24">
        <f>SUMPRODUCT(('1. TipoContratoUC'!$C$3:$C$3832='2. UnidadCompradora'!F853)*'1. TipoContratoUC'!$N$3:$N$3832*'1. TipoContratoUC'!$S$3:$S$3832)</f>
        <v>40.666376851242156</v>
      </c>
      <c r="I853" s="24">
        <f>SUMPRODUCT(('1. TipoContratoUC'!$C$3:$C$3832='2. UnidadCompradora'!F853)*'1. TipoContratoUC'!$P$3:$P$3832*'1. TipoContratoUC'!$S$3:$S$3832)</f>
        <v>42.208832669891187</v>
      </c>
      <c r="J853" s="24" t="e">
        <f>AVERAGEIF('1. TipoContratoUC'!$C$3:$C$3832,'2. UnidadCompradora'!F853,'1. TipoContratoUC'!#REF!)</f>
        <v>#REF!</v>
      </c>
      <c r="K853" s="24">
        <f t="shared" si="161"/>
        <v>44.137664859176496</v>
      </c>
      <c r="L853" s="25">
        <f>SUMIF('1. TipoContratoUC'!$C$3:$C$3832,'2. UnidadCompradora'!F853,'1. TipoContratoUC'!$O$3:$O$3832)</f>
        <v>529466069.16999996</v>
      </c>
      <c r="M853" s="28">
        <f t="shared" si="156"/>
        <v>0.10418702327962939</v>
      </c>
      <c r="N853" s="29">
        <f t="shared" si="162"/>
        <v>2.3390760853268433E-4</v>
      </c>
      <c r="O853" s="24">
        <f t="shared" si="163"/>
        <v>0.26098601582925379</v>
      </c>
      <c r="P853" s="20">
        <f t="shared" si="164"/>
        <v>22.199325437502875</v>
      </c>
      <c r="Q853" s="3">
        <f t="shared" si="165"/>
        <v>606</v>
      </c>
      <c r="R853" s="3">
        <f t="shared" si="166"/>
        <v>0</v>
      </c>
      <c r="S853" s="3" t="str">
        <f t="shared" si="167"/>
        <v/>
      </c>
      <c r="T853" s="18"/>
    </row>
    <row r="854" spans="1:20" x14ac:dyDescent="0.25">
      <c r="A854">
        <f t="shared" si="157"/>
        <v>853</v>
      </c>
      <c r="B854" s="23" t="s">
        <v>565</v>
      </c>
      <c r="C854" s="23">
        <f t="shared" si="158"/>
        <v>135</v>
      </c>
      <c r="D854" s="23">
        <f t="shared" si="159"/>
        <v>2</v>
      </c>
      <c r="E854" s="34" t="str">
        <f t="shared" si="160"/>
        <v>135_2</v>
      </c>
      <c r="F854" s="23" t="s">
        <v>566</v>
      </c>
      <c r="G854" s="24">
        <f>AVERAGEIF('1. TipoContratoUC'!$C$3:$C$3832,'2. UnidadCompradora'!F854,'1. TipoContratoUC'!$S$3:$S$3832)</f>
        <v>48.171399716537685</v>
      </c>
      <c r="H854" s="24">
        <f>SUMPRODUCT(('1. TipoContratoUC'!$C$3:$C$3832='2. UnidadCompradora'!F854)*'1. TipoContratoUC'!$N$3:$N$3832*'1. TipoContratoUC'!$S$3:$S$3832)</f>
        <v>49.541538005153825</v>
      </c>
      <c r="I854" s="24">
        <f>SUMPRODUCT(('1. TipoContratoUC'!$C$3:$C$3832='2. UnidadCompradora'!F854)*'1. TipoContratoUC'!$P$3:$P$3832*'1. TipoContratoUC'!$S$3:$S$3832)</f>
        <v>49.479585590899312</v>
      </c>
      <c r="J854" s="24" t="e">
        <f>AVERAGEIF('1. TipoContratoUC'!$C$3:$C$3832,'2. UnidadCompradora'!F854,'1. TipoContratoUC'!#REF!)</f>
        <v>#REF!</v>
      </c>
      <c r="K854" s="24">
        <f t="shared" si="161"/>
        <v>54.191007605249652</v>
      </c>
      <c r="L854" s="25">
        <f>SUMIF('1. TipoContratoUC'!$C$3:$C$3832,'2. UnidadCompradora'!F854,'1. TipoContratoUC'!$O$3:$O$3832)</f>
        <v>4510596477.5111008</v>
      </c>
      <c r="M854" s="28">
        <f t="shared" si="156"/>
        <v>0.88758401637362361</v>
      </c>
      <c r="N854" s="29">
        <f t="shared" si="162"/>
        <v>1.9926920657342708E-3</v>
      </c>
      <c r="O854" s="24">
        <f t="shared" si="163"/>
        <v>2.2240033016300851</v>
      </c>
      <c r="P854" s="20">
        <f t="shared" si="164"/>
        <v>28.207505453439868</v>
      </c>
      <c r="Q854" s="3">
        <f t="shared" si="165"/>
        <v>216</v>
      </c>
      <c r="R854" s="3">
        <f t="shared" si="166"/>
        <v>1</v>
      </c>
      <c r="S854" s="3">
        <f t="shared" si="167"/>
        <v>216</v>
      </c>
      <c r="T854" s="18"/>
    </row>
    <row r="855" spans="1:20" x14ac:dyDescent="0.25">
      <c r="A855">
        <f t="shared" si="157"/>
        <v>854</v>
      </c>
      <c r="B855" s="23" t="s">
        <v>565</v>
      </c>
      <c r="C855" s="23">
        <f t="shared" si="158"/>
        <v>135</v>
      </c>
      <c r="D855" s="23">
        <f t="shared" si="159"/>
        <v>3</v>
      </c>
      <c r="E855" s="34" t="str">
        <f t="shared" si="160"/>
        <v>135_3</v>
      </c>
      <c r="F855" s="23" t="s">
        <v>3068</v>
      </c>
      <c r="G855" s="24">
        <f>AVERAGEIF('1. TipoContratoUC'!$C$3:$C$3832,'2. UnidadCompradora'!F855,'1. TipoContratoUC'!$S$3:$S$3832)</f>
        <v>35.250014252696666</v>
      </c>
      <c r="H855" s="24">
        <f>SUMPRODUCT(('1. TipoContratoUC'!$C$3:$C$3832='2. UnidadCompradora'!F855)*'1. TipoContratoUC'!$N$3:$N$3832*'1. TipoContratoUC'!$S$3:$S$3832)</f>
        <v>35.250014252696666</v>
      </c>
      <c r="I855" s="24">
        <f>SUMPRODUCT(('1. TipoContratoUC'!$C$3:$C$3832='2. UnidadCompradora'!F855)*'1. TipoContratoUC'!$P$3:$P$3832*'1. TipoContratoUC'!$S$3:$S$3832)</f>
        <v>35.250014252696666</v>
      </c>
      <c r="J855" s="24" t="e">
        <f>AVERAGEIF('1. TipoContratoUC'!$C$3:$C$3832,'2. UnidadCompradora'!F855,'1. TipoContratoUC'!#REF!)</f>
        <v>#REF!</v>
      </c>
      <c r="K855" s="24">
        <f t="shared" si="161"/>
        <v>34.515637069784546</v>
      </c>
      <c r="L855" s="25">
        <f>SUMIF('1. TipoContratoUC'!$C$3:$C$3832,'2. UnidadCompradora'!F855,'1. TipoContratoUC'!$O$3:$O$3832)</f>
        <v>41818598.43</v>
      </c>
      <c r="M855" s="28">
        <f t="shared" si="156"/>
        <v>8.2289603467469042E-3</v>
      </c>
      <c r="N855" s="29">
        <f t="shared" si="162"/>
        <v>1.8474627403950377E-5</v>
      </c>
      <c r="O855" s="24">
        <f t="shared" si="163"/>
        <v>2.0536616725405684E-2</v>
      </c>
      <c r="P855" s="20">
        <f t="shared" si="164"/>
        <v>17.268086843254977</v>
      </c>
      <c r="Q855" s="3">
        <f t="shared" si="165"/>
        <v>1036</v>
      </c>
      <c r="R855" s="3">
        <f t="shared" si="166"/>
        <v>0</v>
      </c>
      <c r="S855" s="3" t="str">
        <f t="shared" si="167"/>
        <v/>
      </c>
      <c r="T855" s="18"/>
    </row>
    <row r="856" spans="1:20" x14ac:dyDescent="0.25">
      <c r="A856">
        <f t="shared" si="157"/>
        <v>855</v>
      </c>
      <c r="B856" s="23" t="s">
        <v>1862</v>
      </c>
      <c r="C856" s="23">
        <f t="shared" si="158"/>
        <v>136</v>
      </c>
      <c r="D856" s="23">
        <f t="shared" si="159"/>
        <v>1</v>
      </c>
      <c r="E856" s="34" t="str">
        <f t="shared" si="160"/>
        <v>136_1</v>
      </c>
      <c r="F856" s="23" t="s">
        <v>1946</v>
      </c>
      <c r="G856" s="24">
        <f>AVERAGEIF('1. TipoContratoUC'!$C$3:$C$3832,'2. UnidadCompradora'!F856,'1. TipoContratoUC'!$S$3:$S$3832)</f>
        <v>33.846086183821434</v>
      </c>
      <c r="H856" s="24">
        <f>SUMPRODUCT(('1. TipoContratoUC'!$C$3:$C$3832='2. UnidadCompradora'!F856)*'1. TipoContratoUC'!$N$3:$N$3832*'1. TipoContratoUC'!$S$3:$S$3832)</f>
        <v>32.863236415986506</v>
      </c>
      <c r="I856" s="24">
        <f>SUMPRODUCT(('1. TipoContratoUC'!$C$3:$C$3832='2. UnidadCompradora'!F856)*'1. TipoContratoUC'!$P$3:$P$3832*'1. TipoContratoUC'!$S$3:$S$3832)</f>
        <v>32.946523187997784</v>
      </c>
      <c r="J856" s="24" t="e">
        <f>AVERAGEIF('1. TipoContratoUC'!$C$3:$C$3832,'2. UnidadCompradora'!F856,'1. TipoContratoUC'!#REF!)</f>
        <v>#REF!</v>
      </c>
      <c r="K856" s="24">
        <f t="shared" si="161"/>
        <v>31.330576947740973</v>
      </c>
      <c r="L856" s="25">
        <f>SUMIF('1. TipoContratoUC'!$C$3:$C$3832,'2. UnidadCompradora'!F856,'1. TipoContratoUC'!$O$3:$O$3832)</f>
        <v>2011498267.8752861</v>
      </c>
      <c r="M856" s="28">
        <f t="shared" si="156"/>
        <v>0.62815733985977062</v>
      </c>
      <c r="N856" s="29">
        <f t="shared" si="162"/>
        <v>8.8864004098301581E-4</v>
      </c>
      <c r="O856" s="24">
        <f t="shared" si="163"/>
        <v>0.9917470122730121</v>
      </c>
      <c r="P856" s="20">
        <f t="shared" si="164"/>
        <v>16.161161980006991</v>
      </c>
      <c r="Q856" s="3">
        <f t="shared" si="165"/>
        <v>1107</v>
      </c>
      <c r="R856" s="3">
        <f t="shared" si="166"/>
        <v>0</v>
      </c>
      <c r="S856" s="3" t="str">
        <f t="shared" si="167"/>
        <v/>
      </c>
      <c r="T856" s="18"/>
    </row>
    <row r="857" spans="1:20" x14ac:dyDescent="0.25">
      <c r="A857">
        <f t="shared" si="157"/>
        <v>856</v>
      </c>
      <c r="B857" s="23" t="s">
        <v>1862</v>
      </c>
      <c r="C857" s="23">
        <f t="shared" si="158"/>
        <v>136</v>
      </c>
      <c r="D857" s="23">
        <f t="shared" si="159"/>
        <v>2</v>
      </c>
      <c r="E857" s="34" t="str">
        <f t="shared" si="160"/>
        <v>136_2</v>
      </c>
      <c r="F857" s="23" t="s">
        <v>2828</v>
      </c>
      <c r="G857" s="24">
        <f>AVERAGEIF('1. TipoContratoUC'!$C$3:$C$3832,'2. UnidadCompradora'!F857,'1. TipoContratoUC'!$S$3:$S$3832)</f>
        <v>44.4717427966713</v>
      </c>
      <c r="H857" s="24">
        <f>SUMPRODUCT(('1. TipoContratoUC'!$C$3:$C$3832='2. UnidadCompradora'!F857)*'1. TipoContratoUC'!$N$3:$N$3832*'1. TipoContratoUC'!$S$3:$S$3832)</f>
        <v>44.4717427966713</v>
      </c>
      <c r="I857" s="24">
        <f>SUMPRODUCT(('1. TipoContratoUC'!$C$3:$C$3832='2. UnidadCompradora'!F857)*'1. TipoContratoUC'!$P$3:$P$3832*'1. TipoContratoUC'!$S$3:$S$3832)</f>
        <v>44.4717427966713</v>
      </c>
      <c r="J857" s="24" t="e">
        <f>AVERAGEIF('1. TipoContratoUC'!$C$3:$C$3832,'2. UnidadCompradora'!F857,'1. TipoContratoUC'!#REF!)</f>
        <v>#REF!</v>
      </c>
      <c r="K857" s="24">
        <f t="shared" si="161"/>
        <v>47.26661331269181</v>
      </c>
      <c r="L857" s="25">
        <f>SUMIF('1. TipoContratoUC'!$C$3:$C$3832,'2. UnidadCompradora'!F857,'1. TipoContratoUC'!$O$3:$O$3832)</f>
        <v>1245054.8799999999</v>
      </c>
      <c r="M857" s="28">
        <f t="shared" si="156"/>
        <v>3.8880986073447409E-4</v>
      </c>
      <c r="N857" s="29">
        <f t="shared" si="162"/>
        <v>5.5004055298440926E-7</v>
      </c>
      <c r="O857" s="24">
        <f t="shared" si="163"/>
        <v>5.3059854324048381E-4</v>
      </c>
      <c r="P857" s="20">
        <f t="shared" si="164"/>
        <v>23.633571955617526</v>
      </c>
      <c r="Q857" s="3">
        <f t="shared" si="165"/>
        <v>504</v>
      </c>
      <c r="R857" s="3">
        <f t="shared" si="166"/>
        <v>0</v>
      </c>
      <c r="S857" s="3" t="str">
        <f t="shared" si="167"/>
        <v/>
      </c>
      <c r="T857" s="18"/>
    </row>
    <row r="858" spans="1:20" x14ac:dyDescent="0.25">
      <c r="A858">
        <f t="shared" si="157"/>
        <v>857</v>
      </c>
      <c r="B858" s="23" t="s">
        <v>1862</v>
      </c>
      <c r="C858" s="23">
        <f t="shared" si="158"/>
        <v>136</v>
      </c>
      <c r="D858" s="23">
        <f t="shared" si="159"/>
        <v>3</v>
      </c>
      <c r="E858" s="34" t="str">
        <f t="shared" si="160"/>
        <v>136_3</v>
      </c>
      <c r="F858" s="23" t="s">
        <v>1863</v>
      </c>
      <c r="G858" s="24">
        <f>AVERAGEIF('1. TipoContratoUC'!$C$3:$C$3832,'2. UnidadCompradora'!F858,'1. TipoContratoUC'!$S$3:$S$3832)</f>
        <v>42.251471298455954</v>
      </c>
      <c r="H858" s="24">
        <f>SUMPRODUCT(('1. TipoContratoUC'!$C$3:$C$3832='2. UnidadCompradora'!F858)*'1. TipoContratoUC'!$N$3:$N$3832*'1. TipoContratoUC'!$S$3:$S$3832)</f>
        <v>50.943681038423925</v>
      </c>
      <c r="I858" s="24">
        <f>SUMPRODUCT(('1. TipoContratoUC'!$C$3:$C$3832='2. UnidadCompradora'!F858)*'1. TipoContratoUC'!$P$3:$P$3832*'1. TipoContratoUC'!$S$3:$S$3832)</f>
        <v>50.622764917559223</v>
      </c>
      <c r="J858" s="24" t="e">
        <f>AVERAGEIF('1. TipoContratoUC'!$C$3:$C$3832,'2. UnidadCompradora'!F858,'1. TipoContratoUC'!#REF!)</f>
        <v>#REF!</v>
      </c>
      <c r="K858" s="24">
        <f t="shared" si="161"/>
        <v>55.771693088032315</v>
      </c>
      <c r="L858" s="25">
        <f>SUMIF('1. TipoContratoUC'!$C$3:$C$3832,'2. UnidadCompradora'!F858,'1. TipoContratoUC'!$O$3:$O$3832)</f>
        <v>1189477108.7123001</v>
      </c>
      <c r="M858" s="28">
        <f t="shared" si="156"/>
        <v>0.37145385027949479</v>
      </c>
      <c r="N858" s="29">
        <f t="shared" si="162"/>
        <v>5.2548739589568119E-4</v>
      </c>
      <c r="O858" s="24">
        <f t="shared" si="163"/>
        <v>0.58642450855644401</v>
      </c>
      <c r="P858" s="20">
        <f t="shared" si="164"/>
        <v>28.179058798294378</v>
      </c>
      <c r="Q858" s="3">
        <f t="shared" si="165"/>
        <v>218</v>
      </c>
      <c r="R858" s="3">
        <f t="shared" si="166"/>
        <v>1</v>
      </c>
      <c r="S858" s="3">
        <f t="shared" si="167"/>
        <v>218</v>
      </c>
      <c r="T858" s="18"/>
    </row>
    <row r="859" spans="1:20" x14ac:dyDescent="0.25">
      <c r="A859">
        <f t="shared" si="157"/>
        <v>858</v>
      </c>
      <c r="B859" s="23" t="s">
        <v>710</v>
      </c>
      <c r="C859" s="23">
        <f t="shared" si="158"/>
        <v>137</v>
      </c>
      <c r="D859" s="23">
        <f t="shared" si="159"/>
        <v>1</v>
      </c>
      <c r="E859" s="34" t="str">
        <f t="shared" si="160"/>
        <v>137_1</v>
      </c>
      <c r="F859" s="23" t="s">
        <v>711</v>
      </c>
      <c r="G859" s="24">
        <f>AVERAGEIF('1. TipoContratoUC'!$C$3:$C$3832,'2. UnidadCompradora'!F859,'1. TipoContratoUC'!$S$3:$S$3832)</f>
        <v>45.463757402955885</v>
      </c>
      <c r="H859" s="24">
        <f>SUMPRODUCT(('1. TipoContratoUC'!$C$3:$C$3832='2. UnidadCompradora'!F859)*'1. TipoContratoUC'!$N$3:$N$3832*'1. TipoContratoUC'!$S$3:$S$3832)</f>
        <v>49.097747961012331</v>
      </c>
      <c r="I859" s="24">
        <f>SUMPRODUCT(('1. TipoContratoUC'!$C$3:$C$3832='2. UnidadCompradora'!F859)*'1. TipoContratoUC'!$P$3:$P$3832*'1. TipoContratoUC'!$S$3:$S$3832)</f>
        <v>48.172722097535853</v>
      </c>
      <c r="J859" s="24" t="e">
        <f>AVERAGEIF('1. TipoContratoUC'!$C$3:$C$3832,'2. UnidadCompradora'!F859,'1. TipoContratoUC'!#REF!)</f>
        <v>#REF!</v>
      </c>
      <c r="K859" s="24">
        <f t="shared" si="161"/>
        <v>52.383994388894649</v>
      </c>
      <c r="L859" s="25">
        <f>SUMIF('1. TipoContratoUC'!$C$3:$C$3832,'2. UnidadCompradora'!F859,'1. TipoContratoUC'!$O$3:$O$3832)</f>
        <v>2169229543.5999889</v>
      </c>
      <c r="M859" s="28">
        <f t="shared" si="156"/>
        <v>1</v>
      </c>
      <c r="N859" s="29">
        <f t="shared" si="162"/>
        <v>9.5832259033582173E-4</v>
      </c>
      <c r="O859" s="24">
        <f t="shared" si="163"/>
        <v>1.0695212092976276</v>
      </c>
      <c r="P859" s="20">
        <f t="shared" si="164"/>
        <v>26.726757799096138</v>
      </c>
      <c r="Q859" s="3">
        <f t="shared" si="165"/>
        <v>296</v>
      </c>
      <c r="R859" s="3">
        <f t="shared" si="166"/>
        <v>1</v>
      </c>
      <c r="S859" s="3">
        <f t="shared" si="167"/>
        <v>296</v>
      </c>
      <c r="T859" s="18"/>
    </row>
    <row r="860" spans="1:20" x14ac:dyDescent="0.25">
      <c r="A860">
        <f t="shared" si="157"/>
        <v>859</v>
      </c>
      <c r="B860" s="23" t="s">
        <v>901</v>
      </c>
      <c r="C860" s="23">
        <f t="shared" si="158"/>
        <v>138</v>
      </c>
      <c r="D860" s="23">
        <f t="shared" si="159"/>
        <v>1</v>
      </c>
      <c r="E860" s="34" t="str">
        <f t="shared" si="160"/>
        <v>138_1</v>
      </c>
      <c r="F860" s="23" t="s">
        <v>902</v>
      </c>
      <c r="G860" s="24">
        <f>AVERAGEIF('1. TipoContratoUC'!$C$3:$C$3832,'2. UnidadCompradora'!F860,'1. TipoContratoUC'!$S$3:$S$3832)</f>
        <v>37.148149741669499</v>
      </c>
      <c r="H860" s="24">
        <f>SUMPRODUCT(('1. TipoContratoUC'!$C$3:$C$3832='2. UnidadCompradora'!F860)*'1. TipoContratoUC'!$N$3:$N$3832*'1. TipoContratoUC'!$S$3:$S$3832)</f>
        <v>36.913100214444825</v>
      </c>
      <c r="I860" s="24">
        <f>SUMPRODUCT(('1. TipoContratoUC'!$C$3:$C$3832='2. UnidadCompradora'!F860)*'1. TipoContratoUC'!$P$3:$P$3832*'1. TipoContratoUC'!$S$3:$S$3832)</f>
        <v>37.296022052311415</v>
      </c>
      <c r="J860" s="24" t="e">
        <f>AVERAGEIF('1. TipoContratoUC'!$C$3:$C$3832,'2. UnidadCompradora'!F860,'1. TipoContratoUC'!#REF!)</f>
        <v>#REF!</v>
      </c>
      <c r="K860" s="24">
        <f t="shared" si="161"/>
        <v>37.34467250726081</v>
      </c>
      <c r="L860" s="25">
        <f>SUMIF('1. TipoContratoUC'!$C$3:$C$3832,'2. UnidadCompradora'!F860,'1. TipoContratoUC'!$O$3:$O$3832)</f>
        <v>594008494.57750106</v>
      </c>
      <c r="M860" s="28">
        <f t="shared" si="156"/>
        <v>1</v>
      </c>
      <c r="N860" s="29">
        <f t="shared" si="162"/>
        <v>2.6242117201680714E-4</v>
      </c>
      <c r="O860" s="24">
        <f t="shared" si="163"/>
        <v>0.29281061933306851</v>
      </c>
      <c r="P860" s="20">
        <f t="shared" si="164"/>
        <v>18.818741563296939</v>
      </c>
      <c r="Q860" s="3">
        <f t="shared" si="165"/>
        <v>892</v>
      </c>
      <c r="R860" s="3">
        <f t="shared" si="166"/>
        <v>0</v>
      </c>
      <c r="S860" s="3" t="str">
        <f t="shared" si="167"/>
        <v/>
      </c>
      <c r="T860" s="18"/>
    </row>
    <row r="861" spans="1:20" x14ac:dyDescent="0.25">
      <c r="A861">
        <f t="shared" si="157"/>
        <v>860</v>
      </c>
      <c r="B861" s="23" t="s">
        <v>2142</v>
      </c>
      <c r="C861" s="23">
        <f t="shared" si="158"/>
        <v>139</v>
      </c>
      <c r="D861" s="23">
        <f t="shared" si="159"/>
        <v>1</v>
      </c>
      <c r="E861" s="34" t="str">
        <f t="shared" si="160"/>
        <v>139_1</v>
      </c>
      <c r="F861" s="23" t="s">
        <v>2143</v>
      </c>
      <c r="G861" s="24">
        <f>AVERAGEIF('1. TipoContratoUC'!$C$3:$C$3832,'2. UnidadCompradora'!F861,'1. TipoContratoUC'!$S$3:$S$3832)</f>
        <v>52.753056620009097</v>
      </c>
      <c r="H861" s="24">
        <f>SUMPRODUCT(('1. TipoContratoUC'!$C$3:$C$3832='2. UnidadCompradora'!F861)*'1. TipoContratoUC'!$N$3:$N$3832*'1. TipoContratoUC'!$S$3:$S$3832)</f>
        <v>53.548209911311943</v>
      </c>
      <c r="I861" s="24">
        <f>SUMPRODUCT(('1. TipoContratoUC'!$C$3:$C$3832='2. UnidadCompradora'!F861)*'1. TipoContratoUC'!$P$3:$P$3832*'1. TipoContratoUC'!$S$3:$S$3832)</f>
        <v>53.619013004750563</v>
      </c>
      <c r="J861" s="24" t="e">
        <f>AVERAGEIF('1. TipoContratoUC'!$C$3:$C$3832,'2. UnidadCompradora'!F861,'1. TipoContratoUC'!#REF!)</f>
        <v>#REF!</v>
      </c>
      <c r="K861" s="24">
        <f t="shared" si="161"/>
        <v>59.914635270232623</v>
      </c>
      <c r="L861" s="25">
        <f>SUMIF('1. TipoContratoUC'!$C$3:$C$3832,'2. UnidadCompradora'!F861,'1. TipoContratoUC'!$O$3:$O$3832)</f>
        <v>1345024012.8206871</v>
      </c>
      <c r="M861" s="28">
        <f t="shared" si="156"/>
        <v>1</v>
      </c>
      <c r="N861" s="29">
        <f t="shared" si="162"/>
        <v>5.9420493319073603E-4</v>
      </c>
      <c r="O861" s="24">
        <f t="shared" si="163"/>
        <v>0.66312163479923913</v>
      </c>
      <c r="P861" s="20">
        <f t="shared" si="164"/>
        <v>30.288878452515931</v>
      </c>
      <c r="Q861" s="3">
        <f t="shared" si="165"/>
        <v>137</v>
      </c>
      <c r="R861" s="3">
        <f t="shared" si="166"/>
        <v>1</v>
      </c>
      <c r="S861" s="3">
        <f t="shared" si="167"/>
        <v>137</v>
      </c>
      <c r="T861" s="18"/>
    </row>
    <row r="862" spans="1:20" x14ac:dyDescent="0.25">
      <c r="A862">
        <f t="shared" si="157"/>
        <v>861</v>
      </c>
      <c r="B862" s="23" t="s">
        <v>1057</v>
      </c>
      <c r="C862" s="23">
        <f t="shared" si="158"/>
        <v>140</v>
      </c>
      <c r="D862" s="23">
        <f t="shared" si="159"/>
        <v>1</v>
      </c>
      <c r="E862" s="34" t="str">
        <f t="shared" si="160"/>
        <v>140_1</v>
      </c>
      <c r="F862" s="23" t="s">
        <v>2871</v>
      </c>
      <c r="G862" s="24">
        <f>AVERAGEIF('1. TipoContratoUC'!$C$3:$C$3832,'2. UnidadCompradora'!F862,'1. TipoContratoUC'!$S$3:$S$3832)</f>
        <v>34.401338397146198</v>
      </c>
      <c r="H862" s="24">
        <f>SUMPRODUCT(('1. TipoContratoUC'!$C$3:$C$3832='2. UnidadCompradora'!F862)*'1. TipoContratoUC'!$N$3:$N$3832*'1. TipoContratoUC'!$S$3:$S$3832)</f>
        <v>34.401338397146198</v>
      </c>
      <c r="I862" s="24">
        <f>SUMPRODUCT(('1. TipoContratoUC'!$C$3:$C$3832='2. UnidadCompradora'!F862)*'1. TipoContratoUC'!$P$3:$P$3832*'1. TipoContratoUC'!$S$3:$S$3832)</f>
        <v>34.401338397146198</v>
      </c>
      <c r="J862" s="24" t="e">
        <f>AVERAGEIF('1. TipoContratoUC'!$C$3:$C$3832,'2. UnidadCompradora'!F862,'1. TipoContratoUC'!#REF!)</f>
        <v>#REF!</v>
      </c>
      <c r="K862" s="24">
        <f t="shared" si="161"/>
        <v>33.342164480513468</v>
      </c>
      <c r="L862" s="25">
        <f>SUMIF('1. TipoContratoUC'!$C$3:$C$3832,'2. UnidadCompradora'!F862,'1. TipoContratoUC'!$O$3:$O$3832)</f>
        <v>15098330.470000001</v>
      </c>
      <c r="M862" s="28">
        <f t="shared" si="156"/>
        <v>9.6036916255967924E-3</v>
      </c>
      <c r="N862" s="29">
        <f t="shared" si="162"/>
        <v>6.6701429585659358E-6</v>
      </c>
      <c r="O862" s="24">
        <f t="shared" si="163"/>
        <v>7.3613769048727733E-3</v>
      </c>
      <c r="P862" s="20">
        <f t="shared" si="164"/>
        <v>16.674762928709171</v>
      </c>
      <c r="Q862" s="3">
        <f t="shared" si="165"/>
        <v>1071</v>
      </c>
      <c r="R862" s="3">
        <f t="shared" si="166"/>
        <v>0</v>
      </c>
      <c r="S862" s="3" t="str">
        <f t="shared" si="167"/>
        <v/>
      </c>
      <c r="T862" s="18"/>
    </row>
    <row r="863" spans="1:20" x14ac:dyDescent="0.25">
      <c r="A863">
        <f t="shared" si="157"/>
        <v>862</v>
      </c>
      <c r="B863" s="23" t="s">
        <v>1057</v>
      </c>
      <c r="C863" s="23">
        <f t="shared" si="158"/>
        <v>140</v>
      </c>
      <c r="D863" s="23">
        <f t="shared" si="159"/>
        <v>2</v>
      </c>
      <c r="E863" s="34" t="str">
        <f t="shared" si="160"/>
        <v>140_2</v>
      </c>
      <c r="F863" s="23" t="s">
        <v>1058</v>
      </c>
      <c r="G863" s="24">
        <f>AVERAGEIF('1. TipoContratoUC'!$C$3:$C$3832,'2. UnidadCompradora'!F863,'1. TipoContratoUC'!$S$3:$S$3832)</f>
        <v>39.375548241027978</v>
      </c>
      <c r="H863" s="24">
        <f>SUMPRODUCT(('1. TipoContratoUC'!$C$3:$C$3832='2. UnidadCompradora'!F863)*'1. TipoContratoUC'!$N$3:$N$3832*'1. TipoContratoUC'!$S$3:$S$3832)</f>
        <v>36.483875212589169</v>
      </c>
      <c r="I863" s="24">
        <f>SUMPRODUCT(('1. TipoContratoUC'!$C$3:$C$3832='2. UnidadCompradora'!F863)*'1. TipoContratoUC'!$P$3:$P$3832*'1. TipoContratoUC'!$S$3:$S$3832)</f>
        <v>37.440648883827578</v>
      </c>
      <c r="J863" s="24" t="e">
        <f>AVERAGEIF('1. TipoContratoUC'!$C$3:$C$3832,'2. UnidadCompradora'!F863,'1. TipoContratoUC'!#REF!)</f>
        <v>#REF!</v>
      </c>
      <c r="K863" s="24">
        <f t="shared" si="161"/>
        <v>37.544649472962597</v>
      </c>
      <c r="L863" s="25">
        <f>SUMIF('1. TipoContratoUC'!$C$3:$C$3832,'2. UnidadCompradora'!F863,'1. TipoContratoUC'!$O$3:$O$3832)</f>
        <v>1557039869.9859898</v>
      </c>
      <c r="M863" s="28">
        <f t="shared" si="156"/>
        <v>0.99039630837440318</v>
      </c>
      <c r="N863" s="29">
        <f t="shared" si="162"/>
        <v>6.8786933400547499E-4</v>
      </c>
      <c r="O863" s="24">
        <f t="shared" si="163"/>
        <v>0.76766249374909512</v>
      </c>
      <c r="P863" s="20">
        <f t="shared" si="164"/>
        <v>19.156155983355845</v>
      </c>
      <c r="Q863" s="3">
        <f t="shared" si="165"/>
        <v>867</v>
      </c>
      <c r="R863" s="3">
        <f t="shared" si="166"/>
        <v>0</v>
      </c>
      <c r="S863" s="3" t="str">
        <f t="shared" si="167"/>
        <v/>
      </c>
      <c r="T863" s="18"/>
    </row>
    <row r="864" spans="1:20" x14ac:dyDescent="0.25">
      <c r="A864">
        <f t="shared" si="157"/>
        <v>863</v>
      </c>
      <c r="B864" s="23" t="s">
        <v>851</v>
      </c>
      <c r="C864" s="23">
        <f t="shared" si="158"/>
        <v>141</v>
      </c>
      <c r="D864" s="23">
        <f t="shared" si="159"/>
        <v>1</v>
      </c>
      <c r="E864" s="34" t="str">
        <f t="shared" si="160"/>
        <v>141_1</v>
      </c>
      <c r="F864" s="23" t="s">
        <v>852</v>
      </c>
      <c r="G864" s="24">
        <f>AVERAGEIF('1. TipoContratoUC'!$C$3:$C$3832,'2. UnidadCompradora'!F864,'1. TipoContratoUC'!$S$3:$S$3832)</f>
        <v>43.919049128533857</v>
      </c>
      <c r="H864" s="24">
        <f>SUMPRODUCT(('1. TipoContratoUC'!$C$3:$C$3832='2. UnidadCompradora'!F864)*'1. TipoContratoUC'!$N$3:$N$3832*'1. TipoContratoUC'!$S$3:$S$3832)</f>
        <v>40.323319569520066</v>
      </c>
      <c r="I864" s="24">
        <f>SUMPRODUCT(('1. TipoContratoUC'!$C$3:$C$3832='2. UnidadCompradora'!F864)*'1. TipoContratoUC'!$P$3:$P$3832*'1. TipoContratoUC'!$S$3:$S$3832)</f>
        <v>41.952323505259884</v>
      </c>
      <c r="J864" s="24" t="e">
        <f>AVERAGEIF('1. TipoContratoUC'!$C$3:$C$3832,'2. UnidadCompradora'!F864,'1. TipoContratoUC'!#REF!)</f>
        <v>#REF!</v>
      </c>
      <c r="K864" s="24">
        <f t="shared" si="161"/>
        <v>43.782987073042918</v>
      </c>
      <c r="L864" s="25">
        <f>SUMIF('1. TipoContratoUC'!$C$3:$C$3832,'2. UnidadCompradora'!F864,'1. TipoContratoUC'!$O$3:$O$3832)</f>
        <v>400229781.46000004</v>
      </c>
      <c r="M864" s="28">
        <f t="shared" si="156"/>
        <v>1</v>
      </c>
      <c r="N864" s="29">
        <f t="shared" si="162"/>
        <v>1.7681357974765554E-4</v>
      </c>
      <c r="O864" s="24">
        <f t="shared" si="163"/>
        <v>0.19726213826022662</v>
      </c>
      <c r="P864" s="20">
        <f t="shared" si="164"/>
        <v>21.990124605651573</v>
      </c>
      <c r="Q864" s="3">
        <f t="shared" si="165"/>
        <v>618</v>
      </c>
      <c r="R864" s="3">
        <f t="shared" si="166"/>
        <v>0</v>
      </c>
      <c r="S864" s="3" t="str">
        <f t="shared" si="167"/>
        <v/>
      </c>
      <c r="T864" s="18"/>
    </row>
    <row r="865" spans="1:20" x14ac:dyDescent="0.25">
      <c r="A865">
        <f t="shared" si="157"/>
        <v>864</v>
      </c>
      <c r="B865" s="23" t="s">
        <v>2056</v>
      </c>
      <c r="C865" s="23">
        <f t="shared" si="158"/>
        <v>142</v>
      </c>
      <c r="D865" s="23">
        <f t="shared" si="159"/>
        <v>1</v>
      </c>
      <c r="E865" s="34" t="str">
        <f t="shared" si="160"/>
        <v>142_1</v>
      </c>
      <c r="F865" s="23" t="s">
        <v>2057</v>
      </c>
      <c r="G865" s="24">
        <f>AVERAGEIF('1. TipoContratoUC'!$C$3:$C$3832,'2. UnidadCompradora'!F865,'1. TipoContratoUC'!$S$3:$S$3832)</f>
        <v>39.155169830039398</v>
      </c>
      <c r="H865" s="24">
        <f>SUMPRODUCT(('1. TipoContratoUC'!$C$3:$C$3832='2. UnidadCompradora'!F865)*'1. TipoContratoUC'!$N$3:$N$3832*'1. TipoContratoUC'!$S$3:$S$3832)</f>
        <v>36.665549377855527</v>
      </c>
      <c r="I865" s="24">
        <f>SUMPRODUCT(('1. TipoContratoUC'!$C$3:$C$3832='2. UnidadCompradora'!F865)*'1. TipoContratoUC'!$P$3:$P$3832*'1. TipoContratoUC'!$S$3:$S$3832)</f>
        <v>39.491613440451218</v>
      </c>
      <c r="J865" s="24" t="e">
        <f>AVERAGEIF('1. TipoContratoUC'!$C$3:$C$3832,'2. UnidadCompradora'!F865,'1. TipoContratoUC'!#REF!)</f>
        <v>#REF!</v>
      </c>
      <c r="K865" s="24">
        <f t="shared" si="161"/>
        <v>40.380538667905348</v>
      </c>
      <c r="L865" s="25">
        <f>SUMIF('1. TipoContratoUC'!$C$3:$C$3832,'2. UnidadCompradora'!F865,'1. TipoContratoUC'!$O$3:$O$3832)</f>
        <v>285238843.28999901</v>
      </c>
      <c r="M865" s="28">
        <f t="shared" si="156"/>
        <v>1</v>
      </c>
      <c r="N865" s="29">
        <f t="shared" si="162"/>
        <v>1.2601286386336986E-4</v>
      </c>
      <c r="O865" s="24">
        <f t="shared" si="163"/>
        <v>0.14056236302422129</v>
      </c>
      <c r="P865" s="20">
        <f t="shared" si="164"/>
        <v>20.260550515464786</v>
      </c>
      <c r="Q865" s="3">
        <f t="shared" si="165"/>
        <v>766</v>
      </c>
      <c r="R865" s="3">
        <f t="shared" si="166"/>
        <v>0</v>
      </c>
      <c r="S865" s="3" t="str">
        <f t="shared" si="167"/>
        <v/>
      </c>
      <c r="T865" s="18"/>
    </row>
    <row r="866" spans="1:20" x14ac:dyDescent="0.25">
      <c r="A866">
        <f t="shared" si="157"/>
        <v>865</v>
      </c>
      <c r="B866" s="23" t="s">
        <v>597</v>
      </c>
      <c r="C866" s="23">
        <f t="shared" si="158"/>
        <v>143</v>
      </c>
      <c r="D866" s="23">
        <f t="shared" si="159"/>
        <v>1</v>
      </c>
      <c r="E866" s="34" t="str">
        <f t="shared" si="160"/>
        <v>143_1</v>
      </c>
      <c r="F866" s="23" t="s">
        <v>598</v>
      </c>
      <c r="G866" s="24">
        <f>AVERAGEIF('1. TipoContratoUC'!$C$3:$C$3832,'2. UnidadCompradora'!F866,'1. TipoContratoUC'!$S$3:$S$3832)</f>
        <v>37.53293240431843</v>
      </c>
      <c r="H866" s="24">
        <f>SUMPRODUCT(('1. TipoContratoUC'!$C$3:$C$3832='2. UnidadCompradora'!F866)*'1. TipoContratoUC'!$N$3:$N$3832*'1. TipoContratoUC'!$S$3:$S$3832)</f>
        <v>30.57308073051211</v>
      </c>
      <c r="I866" s="24">
        <f>SUMPRODUCT(('1. TipoContratoUC'!$C$3:$C$3832='2. UnidadCompradora'!F866)*'1. TipoContratoUC'!$P$3:$P$3832*'1. TipoContratoUC'!$S$3:$S$3832)</f>
        <v>40.377507199492108</v>
      </c>
      <c r="J866" s="24" t="e">
        <f>AVERAGEIF('1. TipoContratoUC'!$C$3:$C$3832,'2. UnidadCompradora'!F866,'1. TipoContratoUC'!#REF!)</f>
        <v>#REF!</v>
      </c>
      <c r="K866" s="24">
        <f t="shared" si="161"/>
        <v>41.605472824381998</v>
      </c>
      <c r="L866" s="25">
        <f>SUMIF('1. TipoContratoUC'!$C$3:$C$3832,'2. UnidadCompradora'!F866,'1. TipoContratoUC'!$O$3:$O$3832)</f>
        <v>3167749026.8289289</v>
      </c>
      <c r="M866" s="28">
        <f t="shared" si="156"/>
        <v>1</v>
      </c>
      <c r="N866" s="29">
        <f t="shared" si="162"/>
        <v>1.3994486945288777E-3</v>
      </c>
      <c r="O866" s="24">
        <f t="shared" si="163"/>
        <v>1.561871573325035</v>
      </c>
      <c r="P866" s="20">
        <f t="shared" si="164"/>
        <v>21.583672198853517</v>
      </c>
      <c r="Q866" s="3">
        <f t="shared" si="165"/>
        <v>646</v>
      </c>
      <c r="R866" s="3">
        <f t="shared" si="166"/>
        <v>0</v>
      </c>
      <c r="S866" s="3" t="str">
        <f t="shared" si="167"/>
        <v/>
      </c>
      <c r="T866" s="18"/>
    </row>
    <row r="867" spans="1:20" x14ac:dyDescent="0.25">
      <c r="A867">
        <f t="shared" si="157"/>
        <v>866</v>
      </c>
      <c r="B867" s="23" t="s">
        <v>1913</v>
      </c>
      <c r="C867" s="23">
        <f t="shared" si="158"/>
        <v>144</v>
      </c>
      <c r="D867" s="23">
        <f t="shared" si="159"/>
        <v>1</v>
      </c>
      <c r="E867" s="34" t="str">
        <f t="shared" si="160"/>
        <v>144_1</v>
      </c>
      <c r="F867" s="23" t="s">
        <v>1914</v>
      </c>
      <c r="G867" s="24">
        <f>AVERAGEIF('1. TipoContratoUC'!$C$3:$C$3832,'2. UnidadCompradora'!F867,'1. TipoContratoUC'!$S$3:$S$3832)</f>
        <v>53.999654912451469</v>
      </c>
      <c r="H867" s="24">
        <f>SUMPRODUCT(('1. TipoContratoUC'!$C$3:$C$3832='2. UnidadCompradora'!F867)*'1. TipoContratoUC'!$N$3:$N$3832*'1. TipoContratoUC'!$S$3:$S$3832)</f>
        <v>48.688790841563062</v>
      </c>
      <c r="I867" s="24">
        <f>SUMPRODUCT(('1. TipoContratoUC'!$C$3:$C$3832='2. UnidadCompradora'!F867)*'1. TipoContratoUC'!$P$3:$P$3832*'1. TipoContratoUC'!$S$3:$S$3832)</f>
        <v>49.235003468338462</v>
      </c>
      <c r="J867" s="24" t="e">
        <f>AVERAGEIF('1. TipoContratoUC'!$C$3:$C$3832,'2. UnidadCompradora'!F867,'1. TipoContratoUC'!#REF!)</f>
        <v>#REF!</v>
      </c>
      <c r="K867" s="24">
        <f t="shared" si="161"/>
        <v>53.852821459415743</v>
      </c>
      <c r="L867" s="25">
        <f>SUMIF('1. TipoContratoUC'!$C$3:$C$3832,'2. UnidadCompradora'!F867,'1. TipoContratoUC'!$O$3:$O$3832)</f>
        <v>6633043426.1443796</v>
      </c>
      <c r="M867" s="28">
        <f t="shared" si="156"/>
        <v>1</v>
      </c>
      <c r="N867" s="29">
        <f t="shared" si="162"/>
        <v>2.9303470334464737E-3</v>
      </c>
      <c r="O867" s="24">
        <f t="shared" si="163"/>
        <v>3.2705402449146068</v>
      </c>
      <c r="P867" s="20">
        <f t="shared" si="164"/>
        <v>28.561680852165175</v>
      </c>
      <c r="Q867" s="3">
        <f t="shared" si="165"/>
        <v>198</v>
      </c>
      <c r="R867" s="3">
        <f t="shared" si="166"/>
        <v>1</v>
      </c>
      <c r="S867" s="3">
        <f t="shared" si="167"/>
        <v>198</v>
      </c>
      <c r="T867" s="18"/>
    </row>
    <row r="868" spans="1:20" x14ac:dyDescent="0.25">
      <c r="A868">
        <f t="shared" si="157"/>
        <v>867</v>
      </c>
      <c r="B868" s="23" t="s">
        <v>1678</v>
      </c>
      <c r="C868" s="23">
        <f t="shared" si="158"/>
        <v>145</v>
      </c>
      <c r="D868" s="23">
        <f t="shared" si="159"/>
        <v>1</v>
      </c>
      <c r="E868" s="34" t="str">
        <f t="shared" si="160"/>
        <v>145_1</v>
      </c>
      <c r="F868" s="23" t="s">
        <v>1679</v>
      </c>
      <c r="G868" s="24">
        <f>AVERAGEIF('1. TipoContratoUC'!$C$3:$C$3832,'2. UnidadCompradora'!F868,'1. TipoContratoUC'!$S$3:$S$3832)</f>
        <v>39.110628885675474</v>
      </c>
      <c r="H868" s="24">
        <f>SUMPRODUCT(('1. TipoContratoUC'!$C$3:$C$3832='2. UnidadCompradora'!F868)*'1. TipoContratoUC'!$N$3:$N$3832*'1. TipoContratoUC'!$S$3:$S$3832)</f>
        <v>35.898029441001079</v>
      </c>
      <c r="I868" s="24">
        <f>SUMPRODUCT(('1. TipoContratoUC'!$C$3:$C$3832='2. UnidadCompradora'!F868)*'1. TipoContratoUC'!$P$3:$P$3832*'1. TipoContratoUC'!$S$3:$S$3832)</f>
        <v>35.749175044890507</v>
      </c>
      <c r="J868" s="24" t="e">
        <f>AVERAGEIF('1. TipoContratoUC'!$C$3:$C$3832,'2. UnidadCompradora'!F868,'1. TipoContratoUC'!#REF!)</f>
        <v>#REF!</v>
      </c>
      <c r="K868" s="24">
        <f t="shared" si="161"/>
        <v>35.205831687019632</v>
      </c>
      <c r="L868" s="25">
        <f>SUMIF('1. TipoContratoUC'!$C$3:$C$3832,'2. UnidadCompradora'!F868,'1. TipoContratoUC'!$O$3:$O$3832)</f>
        <v>954919589.64440799</v>
      </c>
      <c r="M868" s="28">
        <f t="shared" si="156"/>
        <v>1</v>
      </c>
      <c r="N868" s="29">
        <f t="shared" si="162"/>
        <v>4.218645359180114E-4</v>
      </c>
      <c r="O868" s="24">
        <f t="shared" si="163"/>
        <v>0.47076879843950475</v>
      </c>
      <c r="P868" s="20">
        <f t="shared" si="164"/>
        <v>17.83830024272957</v>
      </c>
      <c r="Q868" s="3">
        <f t="shared" si="165"/>
        <v>975</v>
      </c>
      <c r="R868" s="3">
        <f t="shared" si="166"/>
        <v>0</v>
      </c>
      <c r="S868" s="3" t="str">
        <f t="shared" si="167"/>
        <v/>
      </c>
      <c r="T868" s="18"/>
    </row>
    <row r="869" spans="1:20" x14ac:dyDescent="0.25">
      <c r="A869">
        <f t="shared" si="157"/>
        <v>868</v>
      </c>
      <c r="B869" s="23" t="s">
        <v>2200</v>
      </c>
      <c r="C869" s="23">
        <f t="shared" si="158"/>
        <v>146</v>
      </c>
      <c r="D869" s="23">
        <f t="shared" si="159"/>
        <v>1</v>
      </c>
      <c r="E869" s="34" t="str">
        <f t="shared" si="160"/>
        <v>146_1</v>
      </c>
      <c r="F869" s="23" t="s">
        <v>2922</v>
      </c>
      <c r="G869" s="24">
        <f>AVERAGEIF('1. TipoContratoUC'!$C$3:$C$3832,'2. UnidadCompradora'!F869,'1. TipoContratoUC'!$S$3:$S$3832)</f>
        <v>33.3671846152439</v>
      </c>
      <c r="H869" s="24">
        <f>SUMPRODUCT(('1. TipoContratoUC'!$C$3:$C$3832='2. UnidadCompradora'!F869)*'1. TipoContratoUC'!$N$3:$N$3832*'1. TipoContratoUC'!$S$3:$S$3832)</f>
        <v>33.3671846152439</v>
      </c>
      <c r="I869" s="24">
        <f>SUMPRODUCT(('1. TipoContratoUC'!$C$3:$C$3832='2. UnidadCompradora'!F869)*'1. TipoContratoUC'!$P$3:$P$3832*'1. TipoContratoUC'!$S$3:$S$3832)</f>
        <v>33.3671846152439</v>
      </c>
      <c r="J869" s="24" t="e">
        <f>AVERAGEIF('1. TipoContratoUC'!$C$3:$C$3832,'2. UnidadCompradora'!F869,'1. TipoContratoUC'!#REF!)</f>
        <v>#REF!</v>
      </c>
      <c r="K869" s="24">
        <f t="shared" si="161"/>
        <v>31.912229708342711</v>
      </c>
      <c r="L869" s="25">
        <f>SUMIF('1. TipoContratoUC'!$C$3:$C$3832,'2. UnidadCompradora'!F869,'1. TipoContratoUC'!$O$3:$O$3832)</f>
        <v>7334033.0899999999</v>
      </c>
      <c r="M869" s="28">
        <f t="shared" si="156"/>
        <v>6.6824070500604025E-3</v>
      </c>
      <c r="N869" s="29">
        <f t="shared" si="162"/>
        <v>3.2400303643077613E-6</v>
      </c>
      <c r="O869" s="24">
        <f t="shared" si="163"/>
        <v>3.5329542194202073E-3</v>
      </c>
      <c r="P869" s="20">
        <f t="shared" si="164"/>
        <v>15.957881331281065</v>
      </c>
      <c r="Q869" s="3">
        <f t="shared" si="165"/>
        <v>1121</v>
      </c>
      <c r="R869" s="3">
        <f t="shared" si="166"/>
        <v>0</v>
      </c>
      <c r="S869" s="3" t="str">
        <f t="shared" si="167"/>
        <v/>
      </c>
      <c r="T869" s="18"/>
    </row>
    <row r="870" spans="1:20" x14ac:dyDescent="0.25">
      <c r="A870">
        <f t="shared" si="157"/>
        <v>869</v>
      </c>
      <c r="B870" s="23" t="s">
        <v>2200</v>
      </c>
      <c r="C870" s="23">
        <f t="shared" si="158"/>
        <v>146</v>
      </c>
      <c r="D870" s="23">
        <f t="shared" si="159"/>
        <v>2</v>
      </c>
      <c r="E870" s="34" t="str">
        <f t="shared" si="160"/>
        <v>146_2</v>
      </c>
      <c r="F870" s="23" t="s">
        <v>2201</v>
      </c>
      <c r="G870" s="24">
        <f>AVERAGEIF('1. TipoContratoUC'!$C$3:$C$3832,'2. UnidadCompradora'!F870,'1. TipoContratoUC'!$S$3:$S$3832)</f>
        <v>39.762531010911964</v>
      </c>
      <c r="H870" s="24">
        <f>SUMPRODUCT(('1. TipoContratoUC'!$C$3:$C$3832='2. UnidadCompradora'!F870)*'1. TipoContratoUC'!$N$3:$N$3832*'1. TipoContratoUC'!$S$3:$S$3832)</f>
        <v>38.209456916619139</v>
      </c>
      <c r="I870" s="24">
        <f>SUMPRODUCT(('1. TipoContratoUC'!$C$3:$C$3832='2. UnidadCompradora'!F870)*'1. TipoContratoUC'!$P$3:$P$3832*'1. TipoContratoUC'!$S$3:$S$3832)</f>
        <v>38.541823973484611</v>
      </c>
      <c r="J870" s="24" t="e">
        <f>AVERAGEIF('1. TipoContratoUC'!$C$3:$C$3832,'2. UnidadCompradora'!F870,'1. TipoContratoUC'!#REF!)</f>
        <v>#REF!</v>
      </c>
      <c r="K870" s="24">
        <f t="shared" si="161"/>
        <v>39.067255277345367</v>
      </c>
      <c r="L870" s="25">
        <f>SUMIF('1. TipoContratoUC'!$C$3:$C$3832,'2. UnidadCompradora'!F870,'1. TipoContratoUC'!$O$3:$O$3832)</f>
        <v>604552441.27739036</v>
      </c>
      <c r="M870" s="28">
        <f t="shared" si="156"/>
        <v>0.55083818768579629</v>
      </c>
      <c r="N870" s="29">
        <f t="shared" si="162"/>
        <v>2.6707927855219556E-4</v>
      </c>
      <c r="O870" s="24">
        <f t="shared" si="163"/>
        <v>0.29800963255531304</v>
      </c>
      <c r="P870" s="20">
        <f t="shared" si="164"/>
        <v>19.68263245495034</v>
      </c>
      <c r="Q870" s="3">
        <f t="shared" si="165"/>
        <v>819</v>
      </c>
      <c r="R870" s="3">
        <f t="shared" si="166"/>
        <v>0</v>
      </c>
      <c r="S870" s="3" t="str">
        <f t="shared" si="167"/>
        <v/>
      </c>
      <c r="T870" s="18"/>
    </row>
    <row r="871" spans="1:20" x14ac:dyDescent="0.25">
      <c r="A871">
        <f t="shared" si="157"/>
        <v>870</v>
      </c>
      <c r="B871" s="23" t="s">
        <v>2200</v>
      </c>
      <c r="C871" s="23">
        <f t="shared" si="158"/>
        <v>146</v>
      </c>
      <c r="D871" s="23">
        <f t="shared" si="159"/>
        <v>3</v>
      </c>
      <c r="E871" s="34" t="str">
        <f t="shared" si="160"/>
        <v>146_3</v>
      </c>
      <c r="F871" s="23" t="s">
        <v>2485</v>
      </c>
      <c r="G871" s="24">
        <f>AVERAGEIF('1. TipoContratoUC'!$C$3:$C$3832,'2. UnidadCompradora'!F871,'1. TipoContratoUC'!$S$3:$S$3832)</f>
        <v>41.881534184481801</v>
      </c>
      <c r="H871" s="24">
        <f>SUMPRODUCT(('1. TipoContratoUC'!$C$3:$C$3832='2. UnidadCompradora'!F871)*'1. TipoContratoUC'!$N$3:$N$3832*'1. TipoContratoUC'!$S$3:$S$3832)</f>
        <v>41.034116072910692</v>
      </c>
      <c r="I871" s="24">
        <f>SUMPRODUCT(('1. TipoContratoUC'!$C$3:$C$3832='2. UnidadCompradora'!F871)*'1. TipoContratoUC'!$P$3:$P$3832*'1. TipoContratoUC'!$S$3:$S$3832)</f>
        <v>38.707846828456447</v>
      </c>
      <c r="J871" s="24" t="e">
        <f>AVERAGEIF('1. TipoContratoUC'!$C$3:$C$3832,'2. UnidadCompradora'!F871,'1. TipoContratoUC'!#REF!)</f>
        <v>#REF!</v>
      </c>
      <c r="K871" s="24">
        <f t="shared" si="161"/>
        <v>39.296816738564992</v>
      </c>
      <c r="L871" s="25">
        <f>SUMIF('1. TipoContratoUC'!$C$3:$C$3832,'2. UnidadCompradora'!F871,'1. TipoContratoUC'!$O$3:$O$3832)</f>
        <v>147337316.94999999</v>
      </c>
      <c r="M871" s="28">
        <f t="shared" si="156"/>
        <v>0.13424645259183907</v>
      </c>
      <c r="N871" s="29">
        <f t="shared" si="162"/>
        <v>6.509070450807532E-5</v>
      </c>
      <c r="O871" s="24">
        <f t="shared" si="163"/>
        <v>7.2565826317819784E-2</v>
      </c>
      <c r="P871" s="20">
        <f t="shared" si="164"/>
        <v>19.684691282441406</v>
      </c>
      <c r="Q871" s="3">
        <f t="shared" si="165"/>
        <v>818</v>
      </c>
      <c r="R871" s="3">
        <f t="shared" si="166"/>
        <v>0</v>
      </c>
      <c r="S871" s="3" t="str">
        <f t="shared" si="167"/>
        <v/>
      </c>
      <c r="T871" s="18"/>
    </row>
    <row r="872" spans="1:20" x14ac:dyDescent="0.25">
      <c r="A872">
        <f t="shared" si="157"/>
        <v>871</v>
      </c>
      <c r="B872" s="23" t="s">
        <v>2200</v>
      </c>
      <c r="C872" s="23">
        <f t="shared" si="158"/>
        <v>146</v>
      </c>
      <c r="D872" s="23">
        <f t="shared" si="159"/>
        <v>4</v>
      </c>
      <c r="E872" s="34" t="str">
        <f t="shared" si="160"/>
        <v>146_4</v>
      </c>
      <c r="F872" s="23" t="s">
        <v>2434</v>
      </c>
      <c r="G872" s="24">
        <f>AVERAGEIF('1. TipoContratoUC'!$C$3:$C$3832,'2. UnidadCompradora'!F872,'1. TipoContratoUC'!$S$3:$S$3832)</f>
        <v>50.149739586227113</v>
      </c>
      <c r="H872" s="24">
        <f>SUMPRODUCT(('1. TipoContratoUC'!$C$3:$C$3832='2. UnidadCompradora'!F872)*'1. TipoContratoUC'!$N$3:$N$3832*'1. TipoContratoUC'!$S$3:$S$3832)</f>
        <v>62.984639762002011</v>
      </c>
      <c r="I872" s="24">
        <f>SUMPRODUCT(('1. TipoContratoUC'!$C$3:$C$3832='2. UnidadCompradora'!F872)*'1. TipoContratoUC'!$P$3:$P$3832*'1. TipoContratoUC'!$S$3:$S$3832)</f>
        <v>56.142218636016281</v>
      </c>
      <c r="J872" s="24" t="e">
        <f>AVERAGEIF('1. TipoContratoUC'!$C$3:$C$3832,'2. UnidadCompradora'!F872,'1. TipoContratoUC'!#REF!)</f>
        <v>#REF!</v>
      </c>
      <c r="K872" s="24">
        <f t="shared" si="161"/>
        <v>63.403496919848259</v>
      </c>
      <c r="L872" s="25">
        <f>SUMIF('1. TipoContratoUC'!$C$3:$C$3832,'2. UnidadCompradora'!F872,'1. TipoContratoUC'!$O$3:$O$3832)</f>
        <v>338289879.28932703</v>
      </c>
      <c r="M872" s="28">
        <f t="shared" si="156"/>
        <v>0.30823295267230399</v>
      </c>
      <c r="N872" s="29">
        <f t="shared" si="162"/>
        <v>1.4944975941408341E-4</v>
      </c>
      <c r="O872" s="24">
        <f t="shared" si="163"/>
        <v>0.16672078789725056</v>
      </c>
      <c r="P872" s="20">
        <f t="shared" si="164"/>
        <v>31.785108853872753</v>
      </c>
      <c r="Q872" s="3">
        <f t="shared" si="165"/>
        <v>91</v>
      </c>
      <c r="R872" s="3">
        <f t="shared" si="166"/>
        <v>1</v>
      </c>
      <c r="S872" s="3">
        <f t="shared" si="167"/>
        <v>91</v>
      </c>
      <c r="T872" s="18"/>
    </row>
    <row r="873" spans="1:20" x14ac:dyDescent="0.25">
      <c r="A873">
        <f t="shared" si="157"/>
        <v>872</v>
      </c>
      <c r="B873" s="23" t="s">
        <v>335</v>
      </c>
      <c r="C873" s="23">
        <f t="shared" si="158"/>
        <v>147</v>
      </c>
      <c r="D873" s="23">
        <f t="shared" si="159"/>
        <v>1</v>
      </c>
      <c r="E873" s="34" t="str">
        <f t="shared" si="160"/>
        <v>147_1</v>
      </c>
      <c r="F873" s="23" t="s">
        <v>1393</v>
      </c>
      <c r="G873" s="24">
        <f>AVERAGEIF('1. TipoContratoUC'!$C$3:$C$3832,'2. UnidadCompradora'!F873,'1. TipoContratoUC'!$S$3:$S$3832)</f>
        <v>35.0575389013771</v>
      </c>
      <c r="H873" s="24">
        <f>SUMPRODUCT(('1. TipoContratoUC'!$C$3:$C$3832='2. UnidadCompradora'!F873)*'1. TipoContratoUC'!$N$3:$N$3832*'1. TipoContratoUC'!$S$3:$S$3832)</f>
        <v>35.0575389013771</v>
      </c>
      <c r="I873" s="24">
        <f>SUMPRODUCT(('1. TipoContratoUC'!$C$3:$C$3832='2. UnidadCompradora'!F873)*'1. TipoContratoUC'!$P$3:$P$3832*'1. TipoContratoUC'!$S$3:$S$3832)</f>
        <v>35.0575389013771</v>
      </c>
      <c r="J873" s="24" t="e">
        <f>AVERAGEIF('1. TipoContratoUC'!$C$3:$C$3832,'2. UnidadCompradora'!F873,'1. TipoContratoUC'!#REF!)</f>
        <v>#REF!</v>
      </c>
      <c r="K873" s="24">
        <f t="shared" si="161"/>
        <v>34.249499477432131</v>
      </c>
      <c r="L873" s="25">
        <f>SUMIF('1. TipoContratoUC'!$C$3:$C$3832,'2. UnidadCompradora'!F873,'1. TipoContratoUC'!$O$3:$O$3832)</f>
        <v>305887069.49091899</v>
      </c>
      <c r="M873" s="28">
        <f t="shared" si="156"/>
        <v>0.40569330343853027</v>
      </c>
      <c r="N873" s="29">
        <f t="shared" si="162"/>
        <v>1.3513484068554914E-4</v>
      </c>
      <c r="O873" s="24">
        <f t="shared" si="163"/>
        <v>0.15074359820019262</v>
      </c>
      <c r="P873" s="20">
        <f t="shared" si="164"/>
        <v>17.200121537816162</v>
      </c>
      <c r="Q873" s="3">
        <f t="shared" si="165"/>
        <v>1041</v>
      </c>
      <c r="R873" s="3">
        <f t="shared" si="166"/>
        <v>0</v>
      </c>
      <c r="S873" s="3" t="str">
        <f t="shared" si="167"/>
        <v/>
      </c>
      <c r="T873" s="18"/>
    </row>
    <row r="874" spans="1:20" x14ac:dyDescent="0.25">
      <c r="A874">
        <f t="shared" si="157"/>
        <v>873</v>
      </c>
      <c r="B874" s="23" t="s">
        <v>335</v>
      </c>
      <c r="C874" s="23">
        <f t="shared" si="158"/>
        <v>147</v>
      </c>
      <c r="D874" s="23">
        <f t="shared" si="159"/>
        <v>2</v>
      </c>
      <c r="E874" s="34" t="str">
        <f t="shared" si="160"/>
        <v>147_2</v>
      </c>
      <c r="F874" s="23" t="s">
        <v>2507</v>
      </c>
      <c r="G874" s="24">
        <f>AVERAGEIF('1. TipoContratoUC'!$C$3:$C$3832,'2. UnidadCompradora'!F874,'1. TipoContratoUC'!$S$3:$S$3832)</f>
        <v>44.463740068325706</v>
      </c>
      <c r="H874" s="24">
        <f>SUMPRODUCT(('1. TipoContratoUC'!$C$3:$C$3832='2. UnidadCompradora'!F874)*'1. TipoContratoUC'!$N$3:$N$3832*'1. TipoContratoUC'!$S$3:$S$3832)</f>
        <v>44.365191422675714</v>
      </c>
      <c r="I874" s="24">
        <f>SUMPRODUCT(('1. TipoContratoUC'!$C$3:$C$3832='2. UnidadCompradora'!F874)*'1. TipoContratoUC'!$P$3:$P$3832*'1. TipoContratoUC'!$S$3:$S$3832)</f>
        <v>44.856675266392699</v>
      </c>
      <c r="J874" s="24" t="e">
        <f>AVERAGEIF('1. TipoContratoUC'!$C$3:$C$3832,'2. UnidadCompradora'!F874,'1. TipoContratoUC'!#REF!)</f>
        <v>#REF!</v>
      </c>
      <c r="K874" s="24">
        <f t="shared" si="161"/>
        <v>47.798863286559033</v>
      </c>
      <c r="L874" s="25">
        <f>SUMIF('1. TipoContratoUC'!$C$3:$C$3832,'2. UnidadCompradora'!F874,'1. TipoContratoUC'!$O$3:$O$3832)</f>
        <v>298968997.64999998</v>
      </c>
      <c r="M874" s="28">
        <f t="shared" si="156"/>
        <v>0.39651797143368778</v>
      </c>
      <c r="N874" s="29">
        <f t="shared" si="162"/>
        <v>1.3207857375138399E-4</v>
      </c>
      <c r="O874" s="24">
        <f t="shared" si="163"/>
        <v>0.14733243272325092</v>
      </c>
      <c r="P874" s="20">
        <f t="shared" si="164"/>
        <v>23.973097859641143</v>
      </c>
      <c r="Q874" s="3">
        <f t="shared" si="165"/>
        <v>479</v>
      </c>
      <c r="R874" s="3">
        <f t="shared" si="166"/>
        <v>1</v>
      </c>
      <c r="S874" s="3">
        <f t="shared" si="167"/>
        <v>479</v>
      </c>
      <c r="T874" s="18"/>
    </row>
    <row r="875" spans="1:20" x14ac:dyDescent="0.25">
      <c r="A875">
        <f t="shared" si="157"/>
        <v>874</v>
      </c>
      <c r="B875" s="23" t="s">
        <v>335</v>
      </c>
      <c r="C875" s="23">
        <f t="shared" si="158"/>
        <v>147</v>
      </c>
      <c r="D875" s="23">
        <f t="shared" si="159"/>
        <v>3</v>
      </c>
      <c r="E875" s="34" t="str">
        <f t="shared" si="160"/>
        <v>147_3</v>
      </c>
      <c r="F875" s="23" t="s">
        <v>336</v>
      </c>
      <c r="G875" s="24">
        <f>AVERAGEIF('1. TipoContratoUC'!$C$3:$C$3832,'2. UnidadCompradora'!F875,'1. TipoContratoUC'!$S$3:$S$3832)</f>
        <v>30.082615387120828</v>
      </c>
      <c r="H875" s="24">
        <f>SUMPRODUCT(('1. TipoContratoUC'!$C$3:$C$3832='2. UnidadCompradora'!F875)*'1. TipoContratoUC'!$N$3:$N$3832*'1. TipoContratoUC'!$S$3:$S$3832)</f>
        <v>27.664100072515886</v>
      </c>
      <c r="I875" s="24">
        <f>SUMPRODUCT(('1. TipoContratoUC'!$C$3:$C$3832='2. UnidadCompradora'!F875)*'1. TipoContratoUC'!$P$3:$P$3832*'1. TipoContratoUC'!$S$3:$S$3832)</f>
        <v>27.798738989054357</v>
      </c>
      <c r="J875" s="24" t="e">
        <f>AVERAGEIF('1. TipoContratoUC'!$C$3:$C$3832,'2. UnidadCompradora'!F875,'1. TipoContratoUC'!#REF!)</f>
        <v>#REF!</v>
      </c>
      <c r="K875" s="24">
        <f t="shared" si="161"/>
        <v>24.212684275956693</v>
      </c>
      <c r="L875" s="25">
        <f>SUMIF('1. TipoContratoUC'!$C$3:$C$3832,'2. UnidadCompradora'!F875,'1. TipoContratoUC'!$O$3:$O$3832)</f>
        <v>149129928.92634499</v>
      </c>
      <c r="M875" s="28">
        <f t="shared" si="156"/>
        <v>0.19778872512778201</v>
      </c>
      <c r="N875" s="29">
        <f t="shared" si="162"/>
        <v>6.5882644926601507E-5</v>
      </c>
      <c r="O875" s="24">
        <f t="shared" si="163"/>
        <v>7.3449728108358009E-2</v>
      </c>
      <c r="P875" s="20">
        <f t="shared" si="164"/>
        <v>12.143067002032526</v>
      </c>
      <c r="Q875" s="3">
        <f t="shared" si="165"/>
        <v>1346</v>
      </c>
      <c r="R875" s="3">
        <f t="shared" si="166"/>
        <v>0</v>
      </c>
      <c r="S875" s="3" t="str">
        <f t="shared" si="167"/>
        <v/>
      </c>
      <c r="T875" s="18"/>
    </row>
    <row r="876" spans="1:20" x14ac:dyDescent="0.25">
      <c r="A876">
        <f t="shared" si="157"/>
        <v>875</v>
      </c>
      <c r="B876" s="23" t="s">
        <v>678</v>
      </c>
      <c r="C876" s="23">
        <f t="shared" si="158"/>
        <v>148</v>
      </c>
      <c r="D876" s="23">
        <f t="shared" si="159"/>
        <v>1</v>
      </c>
      <c r="E876" s="34" t="str">
        <f t="shared" si="160"/>
        <v>148_1</v>
      </c>
      <c r="F876" s="23" t="s">
        <v>679</v>
      </c>
      <c r="G876" s="24">
        <f>AVERAGEIF('1. TipoContratoUC'!$C$3:$C$3832,'2. UnidadCompradora'!F876,'1. TipoContratoUC'!$S$3:$S$3832)</f>
        <v>49.195030155738728</v>
      </c>
      <c r="H876" s="24">
        <f>SUMPRODUCT(('1. TipoContratoUC'!$C$3:$C$3832='2. UnidadCompradora'!F876)*'1. TipoContratoUC'!$N$3:$N$3832*'1. TipoContratoUC'!$S$3:$S$3832)</f>
        <v>48.907517314983025</v>
      </c>
      <c r="I876" s="24">
        <f>SUMPRODUCT(('1. TipoContratoUC'!$C$3:$C$3832='2. UnidadCompradora'!F876)*'1. TipoContratoUC'!$P$3:$P$3832*'1. TipoContratoUC'!$S$3:$S$3832)</f>
        <v>49.332931988830452</v>
      </c>
      <c r="J876" s="24" t="e">
        <f>AVERAGEIF('1. TipoContratoUC'!$C$3:$C$3832,'2. UnidadCompradora'!F876,'1. TipoContratoUC'!#REF!)</f>
        <v>#REF!</v>
      </c>
      <c r="K876" s="24">
        <f t="shared" si="161"/>
        <v>53.988228203644006</v>
      </c>
      <c r="L876" s="25">
        <f>SUMIF('1. TipoContratoUC'!$C$3:$C$3832,'2. UnidadCompradora'!F876,'1. TipoContratoUC'!$O$3:$O$3832)</f>
        <v>203376657.198524</v>
      </c>
      <c r="M876" s="28">
        <f t="shared" si="156"/>
        <v>1</v>
      </c>
      <c r="N876" s="29">
        <f t="shared" si="162"/>
        <v>8.9847773609462727E-5</v>
      </c>
      <c r="O876" s="24">
        <f t="shared" si="163"/>
        <v>0.10019772537901267</v>
      </c>
      <c r="P876" s="20">
        <f t="shared" si="164"/>
        <v>27.044212964511509</v>
      </c>
      <c r="Q876" s="3">
        <f t="shared" si="165"/>
        <v>278</v>
      </c>
      <c r="R876" s="3">
        <f t="shared" si="166"/>
        <v>1</v>
      </c>
      <c r="S876" s="3">
        <f t="shared" si="167"/>
        <v>278</v>
      </c>
      <c r="T876" s="18"/>
    </row>
    <row r="877" spans="1:20" x14ac:dyDescent="0.25">
      <c r="A877">
        <f t="shared" si="157"/>
        <v>876</v>
      </c>
      <c r="B877" s="23" t="s">
        <v>485</v>
      </c>
      <c r="C877" s="23">
        <f t="shared" si="158"/>
        <v>149</v>
      </c>
      <c r="D877" s="23">
        <f t="shared" si="159"/>
        <v>1</v>
      </c>
      <c r="E877" s="34" t="str">
        <f t="shared" si="160"/>
        <v>149_1</v>
      </c>
      <c r="F877" s="23" t="s">
        <v>2826</v>
      </c>
      <c r="G877" s="24">
        <f>AVERAGEIF('1. TipoContratoUC'!$C$3:$C$3832,'2. UnidadCompradora'!F877,'1. TipoContratoUC'!$S$3:$S$3832)</f>
        <v>73.040187595985898</v>
      </c>
      <c r="H877" s="24">
        <f>SUMPRODUCT(('1. TipoContratoUC'!$C$3:$C$3832='2. UnidadCompradora'!F877)*'1. TipoContratoUC'!$N$3:$N$3832*'1. TipoContratoUC'!$S$3:$S$3832)</f>
        <v>63.910265438478689</v>
      </c>
      <c r="I877" s="24">
        <f>SUMPRODUCT(('1. TipoContratoUC'!$C$3:$C$3832='2. UnidadCompradora'!F877)*'1. TipoContratoUC'!$P$3:$P$3832*'1. TipoContratoUC'!$S$3:$S$3832)</f>
        <v>82.609448331594777</v>
      </c>
      <c r="J877" s="24" t="e">
        <f>AVERAGEIF('1. TipoContratoUC'!$C$3:$C$3832,'2. UnidadCompradora'!F877,'1. TipoContratoUC'!#REF!)</f>
        <v>#REF!</v>
      </c>
      <c r="K877" s="24">
        <f t="shared" si="161"/>
        <v>100</v>
      </c>
      <c r="L877" s="25">
        <f>SUMIF('1. TipoContratoUC'!$C$3:$C$3832,'2. UnidadCompradora'!F877,'1. TipoContratoUC'!$O$3:$O$3832)</f>
        <v>3509912446.6900001</v>
      </c>
      <c r="M877" s="28">
        <f t="shared" si="156"/>
        <v>0.85928380626413026</v>
      </c>
      <c r="N877" s="29">
        <f t="shared" si="162"/>
        <v>1.5506097073441684E-3</v>
      </c>
      <c r="O877" s="24">
        <f t="shared" si="163"/>
        <v>1.7305856416581771</v>
      </c>
      <c r="P877" s="20">
        <f t="shared" si="164"/>
        <v>50.86529282082909</v>
      </c>
      <c r="Q877" s="3">
        <f t="shared" si="165"/>
        <v>3</v>
      </c>
      <c r="R877" s="3">
        <f t="shared" si="166"/>
        <v>1</v>
      </c>
      <c r="S877" s="3">
        <f t="shared" si="167"/>
        <v>3</v>
      </c>
      <c r="T877" s="18"/>
    </row>
    <row r="878" spans="1:20" x14ac:dyDescent="0.25">
      <c r="A878">
        <f t="shared" si="157"/>
        <v>877</v>
      </c>
      <c r="B878" s="23" t="s">
        <v>485</v>
      </c>
      <c r="C878" s="23">
        <f t="shared" si="158"/>
        <v>149</v>
      </c>
      <c r="D878" s="23">
        <f t="shared" si="159"/>
        <v>2</v>
      </c>
      <c r="E878" s="34" t="str">
        <f t="shared" si="160"/>
        <v>149_2</v>
      </c>
      <c r="F878" s="23" t="s">
        <v>486</v>
      </c>
      <c r="G878" s="24">
        <f>AVERAGEIF('1. TipoContratoUC'!$C$3:$C$3832,'2. UnidadCompradora'!F878,'1. TipoContratoUC'!$S$3:$S$3832)</f>
        <v>36.719526652238933</v>
      </c>
      <c r="H878" s="24">
        <f>SUMPRODUCT(('1. TipoContratoUC'!$C$3:$C$3832='2. UnidadCompradora'!F878)*'1. TipoContratoUC'!$N$3:$N$3832*'1. TipoContratoUC'!$S$3:$S$3832)</f>
        <v>35.941878679007999</v>
      </c>
      <c r="I878" s="24">
        <f>SUMPRODUCT(('1. TipoContratoUC'!$C$3:$C$3832='2. UnidadCompradora'!F878)*'1. TipoContratoUC'!$P$3:$P$3832*'1. TipoContratoUC'!$S$3:$S$3832)</f>
        <v>37.129478439519168</v>
      </c>
      <c r="J878" s="24" t="e">
        <f>AVERAGEIF('1. TipoContratoUC'!$C$3:$C$3832,'2. UnidadCompradora'!F878,'1. TipoContratoUC'!#REF!)</f>
        <v>#REF!</v>
      </c>
      <c r="K878" s="24">
        <f t="shared" si="161"/>
        <v>37.114390988997151</v>
      </c>
      <c r="L878" s="25">
        <f>SUMIF('1. TipoContratoUC'!$C$3:$C$3832,'2. UnidadCompradora'!F878,'1. TipoContratoUC'!$O$3:$O$3832)</f>
        <v>574782762.39335203</v>
      </c>
      <c r="M878" s="28">
        <f t="shared" si="156"/>
        <v>0.14071619373586977</v>
      </c>
      <c r="N878" s="29">
        <f t="shared" si="162"/>
        <v>2.5392762483911207E-4</v>
      </c>
      <c r="O878" s="24">
        <f t="shared" si="163"/>
        <v>0.28333078804429945</v>
      </c>
      <c r="P878" s="20">
        <f t="shared" si="164"/>
        <v>18.698860888520727</v>
      </c>
      <c r="Q878" s="3">
        <f t="shared" si="165"/>
        <v>906</v>
      </c>
      <c r="R878" s="3">
        <f t="shared" si="166"/>
        <v>0</v>
      </c>
      <c r="S878" s="3" t="str">
        <f t="shared" si="167"/>
        <v/>
      </c>
      <c r="T878" s="18"/>
    </row>
    <row r="879" spans="1:20" x14ac:dyDescent="0.25">
      <c r="A879">
        <f t="shared" si="157"/>
        <v>878</v>
      </c>
      <c r="B879" s="23" t="s">
        <v>84</v>
      </c>
      <c r="C879" s="23">
        <f t="shared" si="158"/>
        <v>150</v>
      </c>
      <c r="D879" s="23">
        <f t="shared" si="159"/>
        <v>1</v>
      </c>
      <c r="E879" s="34" t="str">
        <f t="shared" si="160"/>
        <v>150_1</v>
      </c>
      <c r="F879" s="23" t="s">
        <v>416</v>
      </c>
      <c r="G879" s="24">
        <f>AVERAGEIF('1. TipoContratoUC'!$C$3:$C$3832,'2. UnidadCompradora'!F879,'1. TipoContratoUC'!$S$3:$S$3832)</f>
        <v>27.235976830676801</v>
      </c>
      <c r="H879" s="24">
        <f>SUMPRODUCT(('1. TipoContratoUC'!$C$3:$C$3832='2. UnidadCompradora'!F879)*'1. TipoContratoUC'!$N$3:$N$3832*'1. TipoContratoUC'!$S$3:$S$3832)</f>
        <v>27.235976830676801</v>
      </c>
      <c r="I879" s="24">
        <f>SUMPRODUCT(('1. TipoContratoUC'!$C$3:$C$3832='2. UnidadCompradora'!F879)*'1. TipoContratoUC'!$P$3:$P$3832*'1. TipoContratoUC'!$S$3:$S$3832)</f>
        <v>27.235976830676801</v>
      </c>
      <c r="J879" s="24" t="e">
        <f>AVERAGEIF('1. TipoContratoUC'!$C$3:$C$3832,'2. UnidadCompradora'!F879,'1. TipoContratoUC'!#REF!)</f>
        <v>#REF!</v>
      </c>
      <c r="K879" s="24">
        <f t="shared" si="161"/>
        <v>23.434547413907335</v>
      </c>
      <c r="L879" s="25">
        <f>SUMIF('1. TipoContratoUC'!$C$3:$C$3832,'2. UnidadCompradora'!F879,'1. TipoContratoUC'!$O$3:$O$3832)</f>
        <v>15872270.199999999</v>
      </c>
      <c r="M879" s="28">
        <f t="shared" si="156"/>
        <v>1.0751564357624495E-4</v>
      </c>
      <c r="N879" s="29">
        <f t="shared" si="162"/>
        <v>7.012054181841334E-6</v>
      </c>
      <c r="O879" s="24">
        <f t="shared" si="163"/>
        <v>7.742991399332674E-3</v>
      </c>
      <c r="P879" s="20">
        <f t="shared" si="164"/>
        <v>11.721145202653334</v>
      </c>
      <c r="Q879" s="3">
        <f t="shared" si="165"/>
        <v>1363</v>
      </c>
      <c r="R879" s="3">
        <f t="shared" si="166"/>
        <v>0</v>
      </c>
      <c r="S879" s="3" t="str">
        <f t="shared" si="167"/>
        <v/>
      </c>
      <c r="T879" s="18"/>
    </row>
    <row r="880" spans="1:20" x14ac:dyDescent="0.25">
      <c r="A880">
        <f t="shared" si="157"/>
        <v>879</v>
      </c>
      <c r="B880" s="23" t="s">
        <v>84</v>
      </c>
      <c r="C880" s="23">
        <f t="shared" si="158"/>
        <v>150</v>
      </c>
      <c r="D880" s="23">
        <f t="shared" si="159"/>
        <v>2</v>
      </c>
      <c r="E880" s="34" t="str">
        <f t="shared" si="160"/>
        <v>150_2</v>
      </c>
      <c r="F880" s="23" t="s">
        <v>2878</v>
      </c>
      <c r="G880" s="24">
        <f>AVERAGEIF('1. TipoContratoUC'!$C$3:$C$3832,'2. UnidadCompradora'!F880,'1. TipoContratoUC'!$S$3:$S$3832)</f>
        <v>35.242545884016778</v>
      </c>
      <c r="H880" s="24">
        <f>SUMPRODUCT(('1. TipoContratoUC'!$C$3:$C$3832='2. UnidadCompradora'!F880)*'1. TipoContratoUC'!$N$3:$N$3832*'1. TipoContratoUC'!$S$3:$S$3832)</f>
        <v>35.431883402863534</v>
      </c>
      <c r="I880" s="24">
        <f>SUMPRODUCT(('1. TipoContratoUC'!$C$3:$C$3832='2. UnidadCompradora'!F880)*'1. TipoContratoUC'!$P$3:$P$3832*'1. TipoContratoUC'!$S$3:$S$3832)</f>
        <v>35.482305420468172</v>
      </c>
      <c r="J880" s="24" t="e">
        <f>AVERAGEIF('1. TipoContratoUC'!$C$3:$C$3832,'2. UnidadCompradora'!F880,'1. TipoContratoUC'!#REF!)</f>
        <v>#REF!</v>
      </c>
      <c r="K880" s="24">
        <f t="shared" si="161"/>
        <v>34.836828389564509</v>
      </c>
      <c r="L880" s="25">
        <f>SUMIF('1. TipoContratoUC'!$C$3:$C$3832,'2. UnidadCompradora'!F880,'1. TipoContratoUC'!$O$3:$O$3832)</f>
        <v>201892640.87</v>
      </c>
      <c r="M880" s="28">
        <f t="shared" si="156"/>
        <v>1.3675811300418604E-3</v>
      </c>
      <c r="N880" s="29">
        <f t="shared" si="162"/>
        <v>8.9192164627809454E-5</v>
      </c>
      <c r="O880" s="24">
        <f t="shared" si="163"/>
        <v>9.9465986047088312E-2</v>
      </c>
      <c r="P880" s="20">
        <f t="shared" si="164"/>
        <v>17.468147187805798</v>
      </c>
      <c r="Q880" s="3">
        <f t="shared" si="165"/>
        <v>1010</v>
      </c>
      <c r="R880" s="3">
        <f t="shared" si="166"/>
        <v>0</v>
      </c>
      <c r="S880" s="3" t="str">
        <f t="shared" si="167"/>
        <v/>
      </c>
      <c r="T880" s="18"/>
    </row>
    <row r="881" spans="1:20" x14ac:dyDescent="0.25">
      <c r="A881">
        <f t="shared" si="157"/>
        <v>880</v>
      </c>
      <c r="B881" s="23" t="s">
        <v>84</v>
      </c>
      <c r="C881" s="23">
        <f t="shared" si="158"/>
        <v>150</v>
      </c>
      <c r="D881" s="23">
        <f t="shared" si="159"/>
        <v>3</v>
      </c>
      <c r="E881" s="34" t="str">
        <f t="shared" si="160"/>
        <v>150_3</v>
      </c>
      <c r="F881" s="23" t="s">
        <v>2099</v>
      </c>
      <c r="G881" s="24">
        <f>AVERAGEIF('1. TipoContratoUC'!$C$3:$C$3832,'2. UnidadCompradora'!F881,'1. TipoContratoUC'!$S$3:$S$3832)</f>
        <v>49.637048244657407</v>
      </c>
      <c r="H881" s="24">
        <f>SUMPRODUCT(('1. TipoContratoUC'!$C$3:$C$3832='2. UnidadCompradora'!F881)*'1. TipoContratoUC'!$N$3:$N$3832*'1. TipoContratoUC'!$S$3:$S$3832)</f>
        <v>54.322979818117226</v>
      </c>
      <c r="I881" s="24">
        <f>SUMPRODUCT(('1. TipoContratoUC'!$C$3:$C$3832='2. UnidadCompradora'!F881)*'1. TipoContratoUC'!$P$3:$P$3832*'1. TipoContratoUC'!$S$3:$S$3832)</f>
        <v>55.997386321420286</v>
      </c>
      <c r="J881" s="24" t="e">
        <f>AVERAGEIF('1. TipoContratoUC'!$C$3:$C$3832,'2. UnidadCompradora'!F881,'1. TipoContratoUC'!#REF!)</f>
        <v>#REF!</v>
      </c>
      <c r="K881" s="24">
        <f t="shared" si="161"/>
        <v>63.20323583063788</v>
      </c>
      <c r="L881" s="25">
        <f>SUMIF('1. TipoContratoUC'!$C$3:$C$3832,'2. UnidadCompradora'!F881,'1. TipoContratoUC'!$O$3:$O$3832)</f>
        <v>1490550907.7024</v>
      </c>
      <c r="M881" s="28">
        <f t="shared" si="156"/>
        <v>1.0096699344544905E-2</v>
      </c>
      <c r="N881" s="29">
        <f t="shared" si="162"/>
        <v>6.5849582913489024E-4</v>
      </c>
      <c r="O881" s="24">
        <f t="shared" si="163"/>
        <v>0.73487809110702429</v>
      </c>
      <c r="P881" s="20">
        <f t="shared" si="164"/>
        <v>31.96905696087245</v>
      </c>
      <c r="Q881" s="3">
        <f t="shared" si="165"/>
        <v>87</v>
      </c>
      <c r="R881" s="3">
        <f t="shared" si="166"/>
        <v>1</v>
      </c>
      <c r="S881" s="3">
        <f t="shared" si="167"/>
        <v>87</v>
      </c>
      <c r="T881" s="18"/>
    </row>
    <row r="882" spans="1:20" x14ac:dyDescent="0.25">
      <c r="A882">
        <f t="shared" si="157"/>
        <v>881</v>
      </c>
      <c r="B882" s="23" t="s">
        <v>84</v>
      </c>
      <c r="C882" s="23">
        <f t="shared" si="158"/>
        <v>150</v>
      </c>
      <c r="D882" s="23">
        <f t="shared" si="159"/>
        <v>4</v>
      </c>
      <c r="E882" s="34" t="str">
        <f t="shared" si="160"/>
        <v>150_4</v>
      </c>
      <c r="F882" s="23" t="s">
        <v>3040</v>
      </c>
      <c r="G882" s="24">
        <f>AVERAGEIF('1. TipoContratoUC'!$C$3:$C$3832,'2. UnidadCompradora'!F882,'1. TipoContratoUC'!$S$3:$S$3832)</f>
        <v>51.276037606309991</v>
      </c>
      <c r="H882" s="24">
        <f>SUMPRODUCT(('1. TipoContratoUC'!$C$3:$C$3832='2. UnidadCompradora'!F882)*'1. TipoContratoUC'!$N$3:$N$3832*'1. TipoContratoUC'!$S$3:$S$3832)</f>
        <v>51.276037606309991</v>
      </c>
      <c r="I882" s="24">
        <f>SUMPRODUCT(('1. TipoContratoUC'!$C$3:$C$3832='2. UnidadCompradora'!F882)*'1. TipoContratoUC'!$P$3:$P$3832*'1. TipoContratoUC'!$S$3:$S$3832)</f>
        <v>51.276037606309991</v>
      </c>
      <c r="J882" s="24" t="e">
        <f>AVERAGEIF('1. TipoContratoUC'!$C$3:$C$3832,'2. UnidadCompradora'!F882,'1. TipoContratoUC'!#REF!)</f>
        <v>#REF!</v>
      </c>
      <c r="K882" s="24">
        <f t="shared" si="161"/>
        <v>56.674979765218644</v>
      </c>
      <c r="L882" s="25">
        <f>SUMIF('1. TipoContratoUC'!$C$3:$C$3832,'2. UnidadCompradora'!F882,'1. TipoContratoUC'!$O$3:$O$3832)</f>
        <v>12183933.354</v>
      </c>
      <c r="M882" s="28">
        <f t="shared" si="156"/>
        <v>8.2531573577003926E-5</v>
      </c>
      <c r="N882" s="29">
        <f t="shared" si="162"/>
        <v>5.3826201135482069E-6</v>
      </c>
      <c r="O882" s="24">
        <f t="shared" si="163"/>
        <v>5.9243448738672934E-3</v>
      </c>
      <c r="P882" s="20">
        <f t="shared" si="164"/>
        <v>28.340452055046256</v>
      </c>
      <c r="Q882" s="3">
        <f t="shared" si="165"/>
        <v>204</v>
      </c>
      <c r="R882" s="3">
        <f t="shared" si="166"/>
        <v>1</v>
      </c>
      <c r="S882" s="3">
        <f t="shared" si="167"/>
        <v>204</v>
      </c>
      <c r="T882" s="18"/>
    </row>
    <row r="883" spans="1:20" x14ac:dyDescent="0.25">
      <c r="A883">
        <f t="shared" si="157"/>
        <v>882</v>
      </c>
      <c r="B883" s="23" t="s">
        <v>84</v>
      </c>
      <c r="C883" s="23">
        <f t="shared" si="158"/>
        <v>150</v>
      </c>
      <c r="D883" s="23">
        <f t="shared" si="159"/>
        <v>5</v>
      </c>
      <c r="E883" s="34" t="str">
        <f t="shared" si="160"/>
        <v>150_5</v>
      </c>
      <c r="F883" s="23" t="s">
        <v>2432</v>
      </c>
      <c r="G883" s="24">
        <f>AVERAGEIF('1. TipoContratoUC'!$C$3:$C$3832,'2. UnidadCompradora'!F883,'1. TipoContratoUC'!$S$3:$S$3832)</f>
        <v>57.341293470321368</v>
      </c>
      <c r="H883" s="24">
        <f>SUMPRODUCT(('1. TipoContratoUC'!$C$3:$C$3832='2. UnidadCompradora'!F883)*'1. TipoContratoUC'!$N$3:$N$3832*'1. TipoContratoUC'!$S$3:$S$3832)</f>
        <v>54.194625357178047</v>
      </c>
      <c r="I883" s="24">
        <f>SUMPRODUCT(('1. TipoContratoUC'!$C$3:$C$3832='2. UnidadCompradora'!F883)*'1. TipoContratoUC'!$P$3:$P$3832*'1. TipoContratoUC'!$S$3:$S$3832)</f>
        <v>54.247749459203135</v>
      </c>
      <c r="J883" s="24" t="e">
        <f>AVERAGEIF('1. TipoContratoUC'!$C$3:$C$3832,'2. UnidadCompradora'!F883,'1. TipoContratoUC'!#REF!)</f>
        <v>#REF!</v>
      </c>
      <c r="K883" s="24">
        <f t="shared" si="161"/>
        <v>60.783995450977976</v>
      </c>
      <c r="L883" s="25">
        <f>SUMIF('1. TipoContratoUC'!$C$3:$C$3832,'2. UnidadCompradora'!F883,'1. TipoContratoUC'!$O$3:$O$3832)</f>
        <v>206914145.84999901</v>
      </c>
      <c r="M883" s="28">
        <f t="shared" si="156"/>
        <v>1.4015958193612189E-3</v>
      </c>
      <c r="N883" s="29">
        <f t="shared" si="162"/>
        <v>9.1410565937165899E-5</v>
      </c>
      <c r="O883" s="24">
        <f t="shared" si="163"/>
        <v>0.1019419916197318</v>
      </c>
      <c r="P883" s="20">
        <f t="shared" si="164"/>
        <v>30.442968721298854</v>
      </c>
      <c r="Q883" s="3">
        <f t="shared" si="165"/>
        <v>125</v>
      </c>
      <c r="R883" s="3">
        <f t="shared" si="166"/>
        <v>1</v>
      </c>
      <c r="S883" s="3">
        <f t="shared" si="167"/>
        <v>125</v>
      </c>
      <c r="T883" s="18"/>
    </row>
    <row r="884" spans="1:20" x14ac:dyDescent="0.25">
      <c r="A884">
        <f t="shared" si="157"/>
        <v>883</v>
      </c>
      <c r="B884" s="23" t="s">
        <v>84</v>
      </c>
      <c r="C884" s="23">
        <f t="shared" si="158"/>
        <v>150</v>
      </c>
      <c r="D884" s="23">
        <f t="shared" si="159"/>
        <v>6</v>
      </c>
      <c r="E884" s="34" t="str">
        <f t="shared" si="160"/>
        <v>150_6</v>
      </c>
      <c r="F884" s="23" t="s">
        <v>169</v>
      </c>
      <c r="G884" s="24">
        <f>AVERAGEIF('1. TipoContratoUC'!$C$3:$C$3832,'2. UnidadCompradora'!F884,'1. TipoContratoUC'!$S$3:$S$3832)</f>
        <v>30.837275418949968</v>
      </c>
      <c r="H884" s="24">
        <f>SUMPRODUCT(('1. TipoContratoUC'!$C$3:$C$3832='2. UnidadCompradora'!F884)*'1. TipoContratoUC'!$N$3:$N$3832*'1. TipoContratoUC'!$S$3:$S$3832)</f>
        <v>32.678089520093032</v>
      </c>
      <c r="I884" s="24">
        <f>SUMPRODUCT(('1. TipoContratoUC'!$C$3:$C$3832='2. UnidadCompradora'!F884)*'1. TipoContratoUC'!$P$3:$P$3832*'1. TipoContratoUC'!$S$3:$S$3832)</f>
        <v>32.911921519314348</v>
      </c>
      <c r="J884" s="24" t="e">
        <f>AVERAGEIF('1. TipoContratoUC'!$C$3:$C$3832,'2. UnidadCompradora'!F884,'1. TipoContratoUC'!#REF!)</f>
        <v>#REF!</v>
      </c>
      <c r="K884" s="24">
        <f t="shared" si="161"/>
        <v>31.282732874556263</v>
      </c>
      <c r="L884" s="25">
        <f>SUMIF('1. TipoContratoUC'!$C$3:$C$3832,'2. UnidadCompradora'!F884,'1. TipoContratoUC'!$O$3:$O$3832)</f>
        <v>132572806.16999988</v>
      </c>
      <c r="M884" s="28">
        <f t="shared" si="156"/>
        <v>8.9802217303963964E-4</v>
      </c>
      <c r="N884" s="29">
        <f t="shared" si="162"/>
        <v>5.856803646795203E-5</v>
      </c>
      <c r="O884" s="24">
        <f t="shared" si="163"/>
        <v>6.528573576444105E-2</v>
      </c>
      <c r="P884" s="20">
        <f t="shared" si="164"/>
        <v>15.674009305160352</v>
      </c>
      <c r="Q884" s="3">
        <f t="shared" si="165"/>
        <v>1140</v>
      </c>
      <c r="R884" s="3">
        <f t="shared" si="166"/>
        <v>0</v>
      </c>
      <c r="S884" s="3" t="str">
        <f t="shared" si="167"/>
        <v/>
      </c>
      <c r="T884" s="18"/>
    </row>
    <row r="885" spans="1:20" x14ac:dyDescent="0.25">
      <c r="A885">
        <f t="shared" si="157"/>
        <v>884</v>
      </c>
      <c r="B885" s="23" t="s">
        <v>84</v>
      </c>
      <c r="C885" s="23">
        <f t="shared" si="158"/>
        <v>150</v>
      </c>
      <c r="D885" s="23">
        <f t="shared" si="159"/>
        <v>7</v>
      </c>
      <c r="E885" s="34" t="str">
        <f t="shared" si="160"/>
        <v>150_7</v>
      </c>
      <c r="F885" s="23" t="s">
        <v>1568</v>
      </c>
      <c r="G885" s="24">
        <f>AVERAGEIF('1. TipoContratoUC'!$C$3:$C$3832,'2. UnidadCompradora'!F885,'1. TipoContratoUC'!$S$3:$S$3832)</f>
        <v>48.292854579378336</v>
      </c>
      <c r="H885" s="24">
        <f>SUMPRODUCT(('1. TipoContratoUC'!$C$3:$C$3832='2. UnidadCompradora'!F885)*'1. TipoContratoUC'!$N$3:$N$3832*'1. TipoContratoUC'!$S$3:$S$3832)</f>
        <v>41.686037632888379</v>
      </c>
      <c r="I885" s="24">
        <f>SUMPRODUCT(('1. TipoContratoUC'!$C$3:$C$3832='2. UnidadCompradora'!F885)*'1. TipoContratoUC'!$P$3:$P$3832*'1. TipoContratoUC'!$S$3:$S$3832)</f>
        <v>42.177544916139261</v>
      </c>
      <c r="J885" s="24" t="e">
        <f>AVERAGEIF('1. TipoContratoUC'!$C$3:$C$3832,'2. UnidadCompradora'!F885,'1. TipoContratoUC'!#REF!)</f>
        <v>#REF!</v>
      </c>
      <c r="K885" s="24">
        <f t="shared" si="161"/>
        <v>44.094402969295189</v>
      </c>
      <c r="L885" s="25">
        <f>SUMIF('1. TipoContratoUC'!$C$3:$C$3832,'2. UnidadCompradora'!F885,'1. TipoContratoUC'!$O$3:$O$3832)</f>
        <v>127943581.40999991</v>
      </c>
      <c r="M885" s="28">
        <f t="shared" si="156"/>
        <v>8.6666471294987346E-4</v>
      </c>
      <c r="N885" s="29">
        <f t="shared" si="162"/>
        <v>5.652293677975234E-5</v>
      </c>
      <c r="O885" s="24">
        <f t="shared" si="163"/>
        <v>6.3003155870876668E-2</v>
      </c>
      <c r="P885" s="20">
        <f t="shared" si="164"/>
        <v>22.078703062583031</v>
      </c>
      <c r="Q885" s="3">
        <f t="shared" si="165"/>
        <v>613</v>
      </c>
      <c r="R885" s="3">
        <f t="shared" si="166"/>
        <v>0</v>
      </c>
      <c r="S885" s="3" t="str">
        <f t="shared" si="167"/>
        <v/>
      </c>
      <c r="T885" s="18"/>
    </row>
    <row r="886" spans="1:20" x14ac:dyDescent="0.25">
      <c r="A886">
        <f t="shared" si="157"/>
        <v>885</v>
      </c>
      <c r="B886" s="23" t="s">
        <v>84</v>
      </c>
      <c r="C886" s="23">
        <f t="shared" si="158"/>
        <v>150</v>
      </c>
      <c r="D886" s="23">
        <f t="shared" si="159"/>
        <v>8</v>
      </c>
      <c r="E886" s="34" t="str">
        <f t="shared" si="160"/>
        <v>150_8</v>
      </c>
      <c r="F886" s="23" t="s">
        <v>1888</v>
      </c>
      <c r="G886" s="24">
        <f>AVERAGEIF('1. TipoContratoUC'!$C$3:$C$3832,'2. UnidadCompradora'!F886,'1. TipoContratoUC'!$S$3:$S$3832)</f>
        <v>45.257587831584004</v>
      </c>
      <c r="H886" s="24">
        <f>SUMPRODUCT(('1. TipoContratoUC'!$C$3:$C$3832='2. UnidadCompradora'!F886)*'1. TipoContratoUC'!$N$3:$N$3832*'1. TipoContratoUC'!$S$3:$S$3832)</f>
        <v>35.274668086011211</v>
      </c>
      <c r="I886" s="24">
        <f>SUMPRODUCT(('1. TipoContratoUC'!$C$3:$C$3832='2. UnidadCompradora'!F886)*'1. TipoContratoUC'!$P$3:$P$3832*'1. TipoContratoUC'!$S$3:$S$3832)</f>
        <v>35.274299164640929</v>
      </c>
      <c r="J886" s="24" t="e">
        <f>AVERAGEIF('1. TipoContratoUC'!$C$3:$C$3832,'2. UnidadCompradora'!F886,'1. TipoContratoUC'!#REF!)</f>
        <v>#REF!</v>
      </c>
      <c r="K886" s="24">
        <f t="shared" si="161"/>
        <v>34.549216060294384</v>
      </c>
      <c r="L886" s="25">
        <f>SUMIF('1. TipoContratoUC'!$C$3:$C$3832,'2. UnidadCompradora'!F886,'1. TipoContratoUC'!$O$3:$O$3832)</f>
        <v>226886033.96999988</v>
      </c>
      <c r="M886" s="28">
        <f t="shared" si="156"/>
        <v>1.5368814702225969E-3</v>
      </c>
      <c r="N886" s="29">
        <f t="shared" si="162"/>
        <v>1.0023375000891382E-4</v>
      </c>
      <c r="O886" s="24">
        <f t="shared" si="163"/>
        <v>0.11178973775924557</v>
      </c>
      <c r="P886" s="20">
        <f t="shared" si="164"/>
        <v>17.330502899026815</v>
      </c>
      <c r="Q886" s="3">
        <f t="shared" si="165"/>
        <v>1029</v>
      </c>
      <c r="R886" s="3">
        <f t="shared" si="166"/>
        <v>0</v>
      </c>
      <c r="S886" s="3" t="str">
        <f t="shared" si="167"/>
        <v/>
      </c>
      <c r="T886" s="18"/>
    </row>
    <row r="887" spans="1:20" x14ac:dyDescent="0.25">
      <c r="A887">
        <f t="shared" si="157"/>
        <v>886</v>
      </c>
      <c r="B887" s="23" t="s">
        <v>84</v>
      </c>
      <c r="C887" s="23">
        <f t="shared" si="158"/>
        <v>150</v>
      </c>
      <c r="D887" s="23">
        <f t="shared" si="159"/>
        <v>9</v>
      </c>
      <c r="E887" s="34" t="str">
        <f t="shared" si="160"/>
        <v>150_9</v>
      </c>
      <c r="F887" s="23" t="s">
        <v>2884</v>
      </c>
      <c r="G887" s="24">
        <f>AVERAGEIF('1. TipoContratoUC'!$C$3:$C$3832,'2. UnidadCompradora'!F887,'1. TipoContratoUC'!$S$3:$S$3832)</f>
        <v>45.561907050193909</v>
      </c>
      <c r="H887" s="24">
        <f>SUMPRODUCT(('1. TipoContratoUC'!$C$3:$C$3832='2. UnidadCompradora'!F887)*'1. TipoContratoUC'!$N$3:$N$3832*'1. TipoContratoUC'!$S$3:$S$3832)</f>
        <v>45.582367236313807</v>
      </c>
      <c r="I887" s="24">
        <f>SUMPRODUCT(('1. TipoContratoUC'!$C$3:$C$3832='2. UnidadCompradora'!F887)*'1. TipoContratoUC'!$P$3:$P$3832*'1. TipoContratoUC'!$S$3:$S$3832)</f>
        <v>45.587383505216707</v>
      </c>
      <c r="J887" s="24" t="e">
        <f>AVERAGEIF('1. TipoContratoUC'!$C$3:$C$3832,'2. UnidadCompradora'!F887,'1. TipoContratoUC'!#REF!)</f>
        <v>#REF!</v>
      </c>
      <c r="K887" s="24">
        <f t="shared" si="161"/>
        <v>48.809220872917322</v>
      </c>
      <c r="L887" s="25">
        <f>SUMIF('1. TipoContratoUC'!$C$3:$C$3832,'2. UnidadCompradora'!F887,'1. TipoContratoUC'!$O$3:$O$3832)</f>
        <v>166249157.74999899</v>
      </c>
      <c r="M887" s="28">
        <f t="shared" si="156"/>
        <v>1.1261391700287343E-3</v>
      </c>
      <c r="N887" s="29">
        <f t="shared" si="162"/>
        <v>7.3445580697616903E-5</v>
      </c>
      <c r="O887" s="24">
        <f t="shared" si="163"/>
        <v>8.1890883924305186E-2</v>
      </c>
      <c r="P887" s="20">
        <f t="shared" si="164"/>
        <v>24.445555878420812</v>
      </c>
      <c r="Q887" s="3">
        <f t="shared" si="165"/>
        <v>448</v>
      </c>
      <c r="R887" s="3">
        <f t="shared" si="166"/>
        <v>1</v>
      </c>
      <c r="S887" s="3">
        <f t="shared" si="167"/>
        <v>448</v>
      </c>
      <c r="T887" s="18"/>
    </row>
    <row r="888" spans="1:20" x14ac:dyDescent="0.25">
      <c r="A888">
        <f t="shared" si="157"/>
        <v>887</v>
      </c>
      <c r="B888" s="23" t="s">
        <v>84</v>
      </c>
      <c r="C888" s="23">
        <f t="shared" si="158"/>
        <v>150</v>
      </c>
      <c r="D888" s="23">
        <f t="shared" si="159"/>
        <v>10</v>
      </c>
      <c r="E888" s="34" t="str">
        <f t="shared" si="160"/>
        <v>150_10</v>
      </c>
      <c r="F888" s="23" t="s">
        <v>747</v>
      </c>
      <c r="G888" s="24">
        <f>AVERAGEIF('1. TipoContratoUC'!$C$3:$C$3832,'2. UnidadCompradora'!F888,'1. TipoContratoUC'!$S$3:$S$3832)</f>
        <v>45.378535965540436</v>
      </c>
      <c r="H888" s="24">
        <f>SUMPRODUCT(('1. TipoContratoUC'!$C$3:$C$3832='2. UnidadCompradora'!F888)*'1. TipoContratoUC'!$N$3:$N$3832*'1. TipoContratoUC'!$S$3:$S$3832)</f>
        <v>46.544879018644465</v>
      </c>
      <c r="I888" s="24">
        <f>SUMPRODUCT(('1. TipoContratoUC'!$C$3:$C$3832='2. UnidadCompradora'!F888)*'1. TipoContratoUC'!$P$3:$P$3832*'1. TipoContratoUC'!$S$3:$S$3832)</f>
        <v>46.46559198217011</v>
      </c>
      <c r="J888" s="24" t="e">
        <f>AVERAGEIF('1. TipoContratoUC'!$C$3:$C$3832,'2. UnidadCompradora'!F888,'1. TipoContratoUC'!#REF!)</f>
        <v>#REF!</v>
      </c>
      <c r="K888" s="24">
        <f t="shared" si="161"/>
        <v>50.02352851302556</v>
      </c>
      <c r="L888" s="25">
        <f>SUMIF('1. TipoContratoUC'!$C$3:$C$3832,'2. UnidadCompradora'!F888,'1. TipoContratoUC'!$O$3:$O$3832)</f>
        <v>464427725.49000001</v>
      </c>
      <c r="M888" s="28">
        <f t="shared" si="156"/>
        <v>3.1459422736332308E-3</v>
      </c>
      <c r="N888" s="29">
        <f t="shared" si="162"/>
        <v>2.0517495819124941E-4</v>
      </c>
      <c r="O888" s="24">
        <f t="shared" si="163"/>
        <v>0.22891688475627933</v>
      </c>
      <c r="P888" s="20">
        <f t="shared" si="164"/>
        <v>25.126222698890921</v>
      </c>
      <c r="Q888" s="3">
        <f t="shared" si="165"/>
        <v>401</v>
      </c>
      <c r="R888" s="3">
        <f t="shared" si="166"/>
        <v>1</v>
      </c>
      <c r="S888" s="3">
        <f t="shared" si="167"/>
        <v>401</v>
      </c>
      <c r="T888" s="18"/>
    </row>
    <row r="889" spans="1:20" x14ac:dyDescent="0.25">
      <c r="A889">
        <f t="shared" si="157"/>
        <v>888</v>
      </c>
      <c r="B889" s="23" t="s">
        <v>84</v>
      </c>
      <c r="C889" s="23">
        <f t="shared" si="158"/>
        <v>150</v>
      </c>
      <c r="D889" s="23">
        <f t="shared" si="159"/>
        <v>11</v>
      </c>
      <c r="E889" s="34" t="str">
        <f t="shared" si="160"/>
        <v>150_11</v>
      </c>
      <c r="F889" s="23" t="s">
        <v>89</v>
      </c>
      <c r="G889" s="24">
        <f>AVERAGEIF('1. TipoContratoUC'!$C$3:$C$3832,'2. UnidadCompradora'!F889,'1. TipoContratoUC'!$S$3:$S$3832)</f>
        <v>50.438715481640244</v>
      </c>
      <c r="H889" s="24">
        <f>SUMPRODUCT(('1. TipoContratoUC'!$C$3:$C$3832='2. UnidadCompradora'!F889)*'1. TipoContratoUC'!$N$3:$N$3832*'1. TipoContratoUC'!$S$3:$S$3832)</f>
        <v>54.674890027173078</v>
      </c>
      <c r="I889" s="24">
        <f>SUMPRODUCT(('1. TipoContratoUC'!$C$3:$C$3832='2. UnidadCompradora'!F889)*'1. TipoContratoUC'!$P$3:$P$3832*'1. TipoContratoUC'!$S$3:$S$3832)</f>
        <v>54.391257307877154</v>
      </c>
      <c r="J889" s="24" t="e">
        <f>AVERAGEIF('1. TipoContratoUC'!$C$3:$C$3832,'2. UnidadCompradora'!F889,'1. TipoContratoUC'!#REF!)</f>
        <v>#REF!</v>
      </c>
      <c r="K889" s="24">
        <f t="shared" si="161"/>
        <v>60.982425187917997</v>
      </c>
      <c r="L889" s="25">
        <f>SUMIF('1. TipoContratoUC'!$C$3:$C$3832,'2. UnidadCompradora'!F889,'1. TipoContratoUC'!$O$3:$O$3832)</f>
        <v>317727692.03999996</v>
      </c>
      <c r="M889" s="28">
        <f t="shared" si="156"/>
        <v>2.1522250353119342E-3</v>
      </c>
      <c r="N889" s="29">
        <f t="shared" si="162"/>
        <v>1.4036579289431939E-4</v>
      </c>
      <c r="O889" s="24">
        <f t="shared" si="163"/>
        <v>0.15658197684003586</v>
      </c>
      <c r="P889" s="20">
        <f t="shared" si="164"/>
        <v>30.569503582379017</v>
      </c>
      <c r="Q889" s="3">
        <f t="shared" si="165"/>
        <v>123</v>
      </c>
      <c r="R889" s="3">
        <f t="shared" si="166"/>
        <v>1</v>
      </c>
      <c r="S889" s="3">
        <f t="shared" si="167"/>
        <v>123</v>
      </c>
      <c r="T889" s="18"/>
    </row>
    <row r="890" spans="1:20" x14ac:dyDescent="0.25">
      <c r="A890">
        <f t="shared" si="157"/>
        <v>889</v>
      </c>
      <c r="B890" s="23" t="s">
        <v>84</v>
      </c>
      <c r="C890" s="23">
        <f t="shared" si="158"/>
        <v>150</v>
      </c>
      <c r="D890" s="23">
        <f t="shared" si="159"/>
        <v>12</v>
      </c>
      <c r="E890" s="34" t="str">
        <f t="shared" si="160"/>
        <v>150_12</v>
      </c>
      <c r="F890" s="23" t="s">
        <v>105</v>
      </c>
      <c r="G890" s="24">
        <f>AVERAGEIF('1. TipoContratoUC'!$C$3:$C$3832,'2. UnidadCompradora'!F890,'1. TipoContratoUC'!$S$3:$S$3832)</f>
        <v>35.860005893129141</v>
      </c>
      <c r="H890" s="24">
        <f>SUMPRODUCT(('1. TipoContratoUC'!$C$3:$C$3832='2. UnidadCompradora'!F890)*'1. TipoContratoUC'!$N$3:$N$3832*'1. TipoContratoUC'!$S$3:$S$3832)</f>
        <v>35.860005893129141</v>
      </c>
      <c r="I890" s="24">
        <f>SUMPRODUCT(('1. TipoContratoUC'!$C$3:$C$3832='2. UnidadCompradora'!F890)*'1. TipoContratoUC'!$P$3:$P$3832*'1. TipoContratoUC'!$S$3:$S$3832)</f>
        <v>35.860005893129141</v>
      </c>
      <c r="J890" s="24" t="e">
        <f>AVERAGEIF('1. TipoContratoUC'!$C$3:$C$3832,'2. UnidadCompradora'!F890,'1. TipoContratoUC'!#REF!)</f>
        <v>#REF!</v>
      </c>
      <c r="K890" s="24">
        <f t="shared" si="161"/>
        <v>35.359078608801504</v>
      </c>
      <c r="L890" s="25">
        <f>SUMIF('1. TipoContratoUC'!$C$3:$C$3832,'2. UnidadCompradora'!F890,'1. TipoContratoUC'!$O$3:$O$3832)</f>
        <v>1302306231.99</v>
      </c>
      <c r="M890" s="28">
        <f t="shared" si="156"/>
        <v>8.821566852217487E-3</v>
      </c>
      <c r="N890" s="29">
        <f t="shared" si="162"/>
        <v>5.753330648355211E-4</v>
      </c>
      <c r="O890" s="24">
        <f t="shared" si="163"/>
        <v>0.6420583352886281</v>
      </c>
      <c r="P890" s="20">
        <f t="shared" si="164"/>
        <v>18.000568472045067</v>
      </c>
      <c r="Q890" s="3">
        <f t="shared" si="165"/>
        <v>962</v>
      </c>
      <c r="R890" s="3">
        <f t="shared" si="166"/>
        <v>0</v>
      </c>
      <c r="S890" s="3" t="str">
        <f t="shared" si="167"/>
        <v/>
      </c>
      <c r="T890" s="18"/>
    </row>
    <row r="891" spans="1:20" x14ac:dyDescent="0.25">
      <c r="A891">
        <f t="shared" si="157"/>
        <v>890</v>
      </c>
      <c r="B891" s="23" t="s">
        <v>84</v>
      </c>
      <c r="C891" s="23">
        <f t="shared" si="158"/>
        <v>150</v>
      </c>
      <c r="D891" s="23">
        <f t="shared" si="159"/>
        <v>13</v>
      </c>
      <c r="E891" s="34" t="str">
        <f t="shared" si="160"/>
        <v>150_13</v>
      </c>
      <c r="F891" s="23" t="s">
        <v>605</v>
      </c>
      <c r="G891" s="24">
        <f>AVERAGEIF('1. TipoContratoUC'!$C$3:$C$3832,'2. UnidadCompradora'!F891,'1. TipoContratoUC'!$S$3:$S$3832)</f>
        <v>45.2223683007958</v>
      </c>
      <c r="H891" s="24">
        <f>SUMPRODUCT(('1. TipoContratoUC'!$C$3:$C$3832='2. UnidadCompradora'!F891)*'1. TipoContratoUC'!$N$3:$N$3832*'1. TipoContratoUC'!$S$3:$S$3832)</f>
        <v>45.2223683007958</v>
      </c>
      <c r="I891" s="24">
        <f>SUMPRODUCT(('1. TipoContratoUC'!$C$3:$C$3832='2. UnidadCompradora'!F891)*'1. TipoContratoUC'!$P$3:$P$3832*'1. TipoContratoUC'!$S$3:$S$3832)</f>
        <v>45.2223683007958</v>
      </c>
      <c r="J891" s="24" t="e">
        <f>AVERAGEIF('1. TipoContratoUC'!$C$3:$C$3832,'2. UnidadCompradora'!F891,'1. TipoContratoUC'!#REF!)</f>
        <v>#REF!</v>
      </c>
      <c r="K891" s="24">
        <f t="shared" si="161"/>
        <v>48.304510700884343</v>
      </c>
      <c r="L891" s="25">
        <f>SUMIF('1. TipoContratoUC'!$C$3:$C$3832,'2. UnidadCompradora'!F891,'1. TipoContratoUC'!$O$3:$O$3832)</f>
        <v>1146738992.29</v>
      </c>
      <c r="M891" s="28">
        <f t="shared" si="156"/>
        <v>7.7677848988504461E-3</v>
      </c>
      <c r="N891" s="29">
        <f t="shared" si="162"/>
        <v>5.066065436794046E-4</v>
      </c>
      <c r="O891" s="24">
        <f t="shared" si="163"/>
        <v>0.56535118196463763</v>
      </c>
      <c r="P891" s="20">
        <f t="shared" si="164"/>
        <v>24.43493094142449</v>
      </c>
      <c r="Q891" s="3">
        <f t="shared" si="165"/>
        <v>449</v>
      </c>
      <c r="R891" s="3">
        <f t="shared" si="166"/>
        <v>1</v>
      </c>
      <c r="S891" s="3">
        <f t="shared" si="167"/>
        <v>449</v>
      </c>
      <c r="T891" s="18"/>
    </row>
    <row r="892" spans="1:20" x14ac:dyDescent="0.25">
      <c r="A892">
        <f t="shared" si="157"/>
        <v>891</v>
      </c>
      <c r="B892" s="23" t="s">
        <v>84</v>
      </c>
      <c r="C892" s="23">
        <f t="shared" si="158"/>
        <v>150</v>
      </c>
      <c r="D892" s="23">
        <f t="shared" si="159"/>
        <v>14</v>
      </c>
      <c r="E892" s="34" t="str">
        <f t="shared" si="160"/>
        <v>150_14</v>
      </c>
      <c r="F892" s="23" t="s">
        <v>387</v>
      </c>
      <c r="G892" s="24">
        <f>AVERAGEIF('1. TipoContratoUC'!$C$3:$C$3832,'2. UnidadCompradora'!F892,'1. TipoContratoUC'!$S$3:$S$3832)</f>
        <v>41.16490303433789</v>
      </c>
      <c r="H892" s="24">
        <f>SUMPRODUCT(('1. TipoContratoUC'!$C$3:$C$3832='2. UnidadCompradora'!F892)*'1. TipoContratoUC'!$N$3:$N$3832*'1. TipoContratoUC'!$S$3:$S$3832)</f>
        <v>48.451519484911579</v>
      </c>
      <c r="I892" s="24">
        <f>SUMPRODUCT(('1. TipoContratoUC'!$C$3:$C$3832='2. UnidadCompradora'!F892)*'1. TipoContratoUC'!$P$3:$P$3832*'1. TipoContratoUC'!$S$3:$S$3832)</f>
        <v>48.668250395123486</v>
      </c>
      <c r="J892" s="24" t="e">
        <f>AVERAGEIF('1. TipoContratoUC'!$C$3:$C$3832,'2. UnidadCompradora'!F892,'1. TipoContratoUC'!#REF!)</f>
        <v>#REF!</v>
      </c>
      <c r="K892" s="24">
        <f t="shared" si="161"/>
        <v>53.069166319525451</v>
      </c>
      <c r="L892" s="25">
        <f>SUMIF('1. TipoContratoUC'!$C$3:$C$3832,'2. UnidadCompradora'!F892,'1. TipoContratoUC'!$O$3:$O$3832)</f>
        <v>524607486.78999901</v>
      </c>
      <c r="M892" s="28">
        <f t="shared" si="156"/>
        <v>3.5535881670627789E-3</v>
      </c>
      <c r="N892" s="29">
        <f t="shared" si="162"/>
        <v>2.3176118319678587E-4</v>
      </c>
      <c r="O892" s="24">
        <f t="shared" si="163"/>
        <v>0.25859034419376886</v>
      </c>
      <c r="P892" s="20">
        <f t="shared" si="164"/>
        <v>26.66387833185961</v>
      </c>
      <c r="Q892" s="3">
        <f t="shared" si="165"/>
        <v>301</v>
      </c>
      <c r="R892" s="3">
        <f t="shared" si="166"/>
        <v>1</v>
      </c>
      <c r="S892" s="3">
        <f t="shared" si="167"/>
        <v>301</v>
      </c>
      <c r="T892" s="18"/>
    </row>
    <row r="893" spans="1:20" x14ac:dyDescent="0.25">
      <c r="A893">
        <f t="shared" si="157"/>
        <v>892</v>
      </c>
      <c r="B893" s="23" t="s">
        <v>84</v>
      </c>
      <c r="C893" s="23">
        <f t="shared" si="158"/>
        <v>150</v>
      </c>
      <c r="D893" s="23">
        <f t="shared" si="159"/>
        <v>15</v>
      </c>
      <c r="E893" s="34" t="str">
        <f t="shared" si="160"/>
        <v>150_15</v>
      </c>
      <c r="F893" s="23" t="s">
        <v>1653</v>
      </c>
      <c r="G893" s="24">
        <f>AVERAGEIF('1. TipoContratoUC'!$C$3:$C$3832,'2. UnidadCompradora'!F893,'1. TipoContratoUC'!$S$3:$S$3832)</f>
        <v>55.287875328401334</v>
      </c>
      <c r="H893" s="24">
        <f>SUMPRODUCT(('1. TipoContratoUC'!$C$3:$C$3832='2. UnidadCompradora'!F893)*'1. TipoContratoUC'!$N$3:$N$3832*'1. TipoContratoUC'!$S$3:$S$3832)</f>
        <v>55.287875328401334</v>
      </c>
      <c r="I893" s="24">
        <f>SUMPRODUCT(('1. TipoContratoUC'!$C$3:$C$3832='2. UnidadCompradora'!F893)*'1. TipoContratoUC'!$P$3:$P$3832*'1. TipoContratoUC'!$S$3:$S$3832)</f>
        <v>55.287875328401334</v>
      </c>
      <c r="J893" s="24" t="e">
        <f>AVERAGEIF('1. TipoContratoUC'!$C$3:$C$3832,'2. UnidadCompradora'!F893,'1. TipoContratoUC'!#REF!)</f>
        <v>#REF!</v>
      </c>
      <c r="K893" s="24">
        <f t="shared" si="161"/>
        <v>62.222187887952842</v>
      </c>
      <c r="L893" s="25">
        <f>SUMIF('1. TipoContratoUC'!$C$3:$C$3832,'2. UnidadCompradora'!F893,'1. TipoContratoUC'!$O$3:$O$3832)</f>
        <v>233798351.53</v>
      </c>
      <c r="M893" s="28">
        <f t="shared" si="156"/>
        <v>1.5837041529076985E-3</v>
      </c>
      <c r="N893" s="29">
        <f t="shared" si="162"/>
        <v>1.0328747481589286E-4</v>
      </c>
      <c r="O893" s="24">
        <f t="shared" si="163"/>
        <v>0.11519806591317784</v>
      </c>
      <c r="P893" s="20">
        <f t="shared" si="164"/>
        <v>31.168692976933009</v>
      </c>
      <c r="Q893" s="3">
        <f t="shared" si="165"/>
        <v>107</v>
      </c>
      <c r="R893" s="3">
        <f t="shared" si="166"/>
        <v>1</v>
      </c>
      <c r="S893" s="3">
        <f t="shared" si="167"/>
        <v>107</v>
      </c>
      <c r="T893" s="18"/>
    </row>
    <row r="894" spans="1:20" x14ac:dyDescent="0.25">
      <c r="A894">
        <f t="shared" si="157"/>
        <v>893</v>
      </c>
      <c r="B894" s="23" t="s">
        <v>84</v>
      </c>
      <c r="C894" s="23">
        <f t="shared" si="158"/>
        <v>150</v>
      </c>
      <c r="D894" s="23">
        <f t="shared" si="159"/>
        <v>16</v>
      </c>
      <c r="E894" s="34" t="str">
        <f t="shared" si="160"/>
        <v>150_16</v>
      </c>
      <c r="F894" s="23" t="s">
        <v>694</v>
      </c>
      <c r="G894" s="24">
        <f>AVERAGEIF('1. TipoContratoUC'!$C$3:$C$3832,'2. UnidadCompradora'!F894,'1. TipoContratoUC'!$S$3:$S$3832)</f>
        <v>32.848208647684231</v>
      </c>
      <c r="H894" s="24">
        <f>SUMPRODUCT(('1. TipoContratoUC'!$C$3:$C$3832='2. UnidadCompradora'!F894)*'1. TipoContratoUC'!$N$3:$N$3832*'1. TipoContratoUC'!$S$3:$S$3832)</f>
        <v>32.848208647684231</v>
      </c>
      <c r="I894" s="24">
        <f>SUMPRODUCT(('1. TipoContratoUC'!$C$3:$C$3832='2. UnidadCompradora'!F894)*'1. TipoContratoUC'!$P$3:$P$3832*'1. TipoContratoUC'!$S$3:$S$3832)</f>
        <v>32.848208647684231</v>
      </c>
      <c r="J894" s="24" t="e">
        <f>AVERAGEIF('1. TipoContratoUC'!$C$3:$C$3832,'2. UnidadCompradora'!F894,'1. TipoContratoUC'!#REF!)</f>
        <v>#REF!</v>
      </c>
      <c r="K894" s="24">
        <f t="shared" si="161"/>
        <v>31.194636450046588</v>
      </c>
      <c r="L894" s="25">
        <f>SUMIF('1. TipoContratoUC'!$C$3:$C$3832,'2. UnidadCompradora'!F894,'1. TipoContratoUC'!$O$3:$O$3832)</f>
        <v>102395260.65000001</v>
      </c>
      <c r="M894" s="28">
        <f t="shared" si="156"/>
        <v>6.9360540169875013E-4</v>
      </c>
      <c r="N894" s="29">
        <f t="shared" si="162"/>
        <v>4.5236195364262757E-5</v>
      </c>
      <c r="O894" s="24">
        <f t="shared" si="163"/>
        <v>5.0405780218477012E-2</v>
      </c>
      <c r="P894" s="20">
        <f t="shared" si="164"/>
        <v>15.622521115132532</v>
      </c>
      <c r="Q894" s="3">
        <f t="shared" si="165"/>
        <v>1146</v>
      </c>
      <c r="R894" s="3">
        <f t="shared" si="166"/>
        <v>0</v>
      </c>
      <c r="S894" s="3" t="str">
        <f t="shared" si="167"/>
        <v/>
      </c>
      <c r="T894" s="18"/>
    </row>
    <row r="895" spans="1:20" x14ac:dyDescent="0.25">
      <c r="A895">
        <f t="shared" si="157"/>
        <v>894</v>
      </c>
      <c r="B895" s="23" t="s">
        <v>84</v>
      </c>
      <c r="C895" s="23">
        <f t="shared" si="158"/>
        <v>150</v>
      </c>
      <c r="D895" s="23">
        <f t="shared" si="159"/>
        <v>17</v>
      </c>
      <c r="E895" s="34" t="str">
        <f t="shared" si="160"/>
        <v>150_17</v>
      </c>
      <c r="F895" s="23" t="s">
        <v>85</v>
      </c>
      <c r="G895" s="24">
        <f>AVERAGEIF('1. TipoContratoUC'!$C$3:$C$3832,'2. UnidadCompradora'!F895,'1. TipoContratoUC'!$S$3:$S$3832)</f>
        <v>29.774702291118093</v>
      </c>
      <c r="H895" s="24">
        <f>SUMPRODUCT(('1. TipoContratoUC'!$C$3:$C$3832='2. UnidadCompradora'!F895)*'1. TipoContratoUC'!$N$3:$N$3832*'1. TipoContratoUC'!$S$3:$S$3832)</f>
        <v>31.362069170139947</v>
      </c>
      <c r="I895" s="24">
        <f>SUMPRODUCT(('1. TipoContratoUC'!$C$3:$C$3832='2. UnidadCompradora'!F895)*'1. TipoContratoUC'!$P$3:$P$3832*'1. TipoContratoUC'!$S$3:$S$3832)</f>
        <v>31.876716392114588</v>
      </c>
      <c r="J895" s="24" t="e">
        <f>AVERAGEIF('1. TipoContratoUC'!$C$3:$C$3832,'2. UnidadCompradora'!F895,'1. TipoContratoUC'!#REF!)</f>
        <v>#REF!</v>
      </c>
      <c r="K895" s="24">
        <f t="shared" si="161"/>
        <v>29.85134439673292</v>
      </c>
      <c r="L895" s="25">
        <f>SUMIF('1. TipoContratoUC'!$C$3:$C$3832,'2. UnidadCompradora'!F895,'1. TipoContratoUC'!$O$3:$O$3832)</f>
        <v>356694279.65044904</v>
      </c>
      <c r="M895" s="28">
        <f t="shared" si="156"/>
        <v>2.4161770530206272E-3</v>
      </c>
      <c r="N895" s="29">
        <f t="shared" si="162"/>
        <v>1.5758045848172453E-4</v>
      </c>
      <c r="O895" s="24">
        <f t="shared" si="163"/>
        <v>0.17579563658042541</v>
      </c>
      <c r="P895" s="20">
        <f t="shared" si="164"/>
        <v>15.013570016656672</v>
      </c>
      <c r="Q895" s="3">
        <f t="shared" si="165"/>
        <v>1194</v>
      </c>
      <c r="R895" s="3">
        <f t="shared" si="166"/>
        <v>0</v>
      </c>
      <c r="S895" s="3" t="str">
        <f t="shared" si="167"/>
        <v/>
      </c>
      <c r="T895" s="18"/>
    </row>
    <row r="896" spans="1:20" x14ac:dyDescent="0.25">
      <c r="A896">
        <f t="shared" si="157"/>
        <v>895</v>
      </c>
      <c r="B896" s="23" t="s">
        <v>84</v>
      </c>
      <c r="C896" s="23">
        <f t="shared" si="158"/>
        <v>150</v>
      </c>
      <c r="D896" s="23">
        <f t="shared" si="159"/>
        <v>18</v>
      </c>
      <c r="E896" s="34" t="str">
        <f t="shared" si="160"/>
        <v>150_18</v>
      </c>
      <c r="F896" s="23" t="s">
        <v>271</v>
      </c>
      <c r="G896" s="24">
        <f>AVERAGEIF('1. TipoContratoUC'!$C$3:$C$3832,'2. UnidadCompradora'!F896,'1. TipoContratoUC'!$S$3:$S$3832)</f>
        <v>43.389753143208331</v>
      </c>
      <c r="H896" s="24">
        <f>SUMPRODUCT(('1. TipoContratoUC'!$C$3:$C$3832='2. UnidadCompradora'!F896)*'1. TipoContratoUC'!$N$3:$N$3832*'1. TipoContratoUC'!$S$3:$S$3832)</f>
        <v>44.98418443335126</v>
      </c>
      <c r="I896" s="24">
        <f>SUMPRODUCT(('1. TipoContratoUC'!$C$3:$C$3832='2. UnidadCompradora'!F896)*'1. TipoContratoUC'!$P$3:$P$3832*'1. TipoContratoUC'!$S$3:$S$3832)</f>
        <v>46.059225603940121</v>
      </c>
      <c r="J896" s="24" t="e">
        <f>AVERAGEIF('1. TipoContratoUC'!$C$3:$C$3832,'2. UnidadCompradora'!F896,'1. TipoContratoUC'!#REF!)</f>
        <v>#REF!</v>
      </c>
      <c r="K896" s="24">
        <f t="shared" si="161"/>
        <v>49.461641659599103</v>
      </c>
      <c r="L896" s="25">
        <f>SUMIF('1. TipoContratoUC'!$C$3:$C$3832,'2. UnidadCompradora'!F896,'1. TipoContratoUC'!$O$3:$O$3832)</f>
        <v>204835830.426</v>
      </c>
      <c r="M896" s="28">
        <f t="shared" si="156"/>
        <v>1.3875177185256062E-3</v>
      </c>
      <c r="N896" s="29">
        <f t="shared" si="162"/>
        <v>9.0492407401782747E-5</v>
      </c>
      <c r="O896" s="24">
        <f t="shared" si="163"/>
        <v>0.10091721506528666</v>
      </c>
      <c r="P896" s="20">
        <f t="shared" si="164"/>
        <v>24.781279437332195</v>
      </c>
      <c r="Q896" s="3">
        <f t="shared" si="165"/>
        <v>426</v>
      </c>
      <c r="R896" s="3">
        <f t="shared" si="166"/>
        <v>1</v>
      </c>
      <c r="S896" s="3">
        <f t="shared" si="167"/>
        <v>426</v>
      </c>
      <c r="T896" s="18"/>
    </row>
    <row r="897" spans="1:20" x14ac:dyDescent="0.25">
      <c r="A897">
        <f t="shared" si="157"/>
        <v>896</v>
      </c>
      <c r="B897" s="23" t="s">
        <v>84</v>
      </c>
      <c r="C897" s="23">
        <f t="shared" si="158"/>
        <v>150</v>
      </c>
      <c r="D897" s="23">
        <f t="shared" si="159"/>
        <v>19</v>
      </c>
      <c r="E897" s="34" t="str">
        <f t="shared" si="160"/>
        <v>150_19</v>
      </c>
      <c r="F897" s="23" t="s">
        <v>2219</v>
      </c>
      <c r="G897" s="24">
        <f>AVERAGEIF('1. TipoContratoUC'!$C$3:$C$3832,'2. UnidadCompradora'!F897,'1. TipoContratoUC'!$S$3:$S$3832)</f>
        <v>51.523810907489377</v>
      </c>
      <c r="H897" s="24">
        <f>SUMPRODUCT(('1. TipoContratoUC'!$C$3:$C$3832='2. UnidadCompradora'!F897)*'1. TipoContratoUC'!$N$3:$N$3832*'1. TipoContratoUC'!$S$3:$S$3832)</f>
        <v>48.647039035772018</v>
      </c>
      <c r="I897" s="24">
        <f>SUMPRODUCT(('1. TipoContratoUC'!$C$3:$C$3832='2. UnidadCompradora'!F897)*'1. TipoContratoUC'!$P$3:$P$3832*'1. TipoContratoUC'!$S$3:$S$3832)</f>
        <v>47.891328133790196</v>
      </c>
      <c r="J897" s="24" t="e">
        <f>AVERAGEIF('1. TipoContratoUC'!$C$3:$C$3832,'2. UnidadCompradora'!F897,'1. TipoContratoUC'!#REF!)</f>
        <v>#REF!</v>
      </c>
      <c r="K897" s="24">
        <f t="shared" si="161"/>
        <v>51.994908142264372</v>
      </c>
      <c r="L897" s="25">
        <f>SUMIF('1. TipoContratoUC'!$C$3:$C$3832,'2. UnidadCompradora'!F897,'1. TipoContratoUC'!$O$3:$O$3832)</f>
        <v>78947488.24000001</v>
      </c>
      <c r="M897" s="28">
        <f t="shared" si="156"/>
        <v>5.3477479276100226E-4</v>
      </c>
      <c r="N897" s="29">
        <f t="shared" si="162"/>
        <v>3.4877434549921008E-5</v>
      </c>
      <c r="O897" s="24">
        <f t="shared" si="163"/>
        <v>3.8844143740074541E-2</v>
      </c>
      <c r="P897" s="20">
        <f t="shared" si="164"/>
        <v>26.016876143002222</v>
      </c>
      <c r="Q897" s="3">
        <f t="shared" si="165"/>
        <v>341</v>
      </c>
      <c r="R897" s="3">
        <f t="shared" si="166"/>
        <v>1</v>
      </c>
      <c r="S897" s="3">
        <f t="shared" si="167"/>
        <v>341</v>
      </c>
      <c r="T897" s="18"/>
    </row>
    <row r="898" spans="1:20" x14ac:dyDescent="0.25">
      <c r="A898">
        <f t="shared" si="157"/>
        <v>897</v>
      </c>
      <c r="B898" s="23" t="s">
        <v>84</v>
      </c>
      <c r="C898" s="23">
        <f t="shared" si="158"/>
        <v>150</v>
      </c>
      <c r="D898" s="23">
        <f t="shared" si="159"/>
        <v>20</v>
      </c>
      <c r="E898" s="34" t="str">
        <f t="shared" si="160"/>
        <v>150_20</v>
      </c>
      <c r="F898" s="23" t="s">
        <v>1528</v>
      </c>
      <c r="G898" s="24">
        <f>AVERAGEIF('1. TipoContratoUC'!$C$3:$C$3832,'2. UnidadCompradora'!F898,'1. TipoContratoUC'!$S$3:$S$3832)</f>
        <v>55.378612774600157</v>
      </c>
      <c r="H898" s="24">
        <f>SUMPRODUCT(('1. TipoContratoUC'!$C$3:$C$3832='2. UnidadCompradora'!F898)*'1. TipoContratoUC'!$N$3:$N$3832*'1. TipoContratoUC'!$S$3:$S$3832)</f>
        <v>54.45133539680171</v>
      </c>
      <c r="I898" s="24">
        <f>SUMPRODUCT(('1. TipoContratoUC'!$C$3:$C$3832='2. UnidadCompradora'!F898)*'1. TipoContratoUC'!$P$3:$P$3832*'1. TipoContratoUC'!$S$3:$S$3832)</f>
        <v>55.034653078926169</v>
      </c>
      <c r="J898" s="24" t="e">
        <f>AVERAGEIF('1. TipoContratoUC'!$C$3:$C$3832,'2. UnidadCompradora'!F898,'1. TipoContratoUC'!#REF!)</f>
        <v>#REF!</v>
      </c>
      <c r="K898" s="24">
        <f t="shared" si="161"/>
        <v>61.872054952263355</v>
      </c>
      <c r="L898" s="25">
        <f>SUMIF('1. TipoContratoUC'!$C$3:$C$3832,'2. UnidadCompradora'!F898,'1. TipoContratoUC'!$O$3:$O$3832)</f>
        <v>227832559.07100001</v>
      </c>
      <c r="M898" s="28">
        <f t="shared" ref="M898:M961" si="168">L898/SUMIF($B$2:$B$1538,B898,$L$2:$L$1538)</f>
        <v>1.5432930455116251E-3</v>
      </c>
      <c r="N898" s="29">
        <f t="shared" si="162"/>
        <v>1.0065190602623552E-4</v>
      </c>
      <c r="O898" s="24">
        <f t="shared" si="163"/>
        <v>0.11225645071364031</v>
      </c>
      <c r="P898" s="20">
        <f t="shared" si="164"/>
        <v>30.992155701488496</v>
      </c>
      <c r="Q898" s="3">
        <f t="shared" si="165"/>
        <v>112</v>
      </c>
      <c r="R898" s="3">
        <f t="shared" si="166"/>
        <v>1</v>
      </c>
      <c r="S898" s="3">
        <f t="shared" si="167"/>
        <v>112</v>
      </c>
      <c r="T898" s="18"/>
    </row>
    <row r="899" spans="1:20" x14ac:dyDescent="0.25">
      <c r="A899">
        <f t="shared" ref="A899:A962" si="169">A898+1</f>
        <v>898</v>
      </c>
      <c r="B899" s="23" t="s">
        <v>84</v>
      </c>
      <c r="C899" s="23">
        <f t="shared" ref="C899:C962" si="170">IF(B899&lt;&gt;B898,C898+1,C898)</f>
        <v>150</v>
      </c>
      <c r="D899" s="23">
        <f t="shared" ref="D899:D962" si="171">IF(B899&lt;&gt;B898,1,D898+1)</f>
        <v>21</v>
      </c>
      <c r="E899" s="34" t="str">
        <f t="shared" ref="E899:E962" si="172">CONCATENATE(C899,"_",D899)</f>
        <v>150_21</v>
      </c>
      <c r="F899" s="23" t="s">
        <v>878</v>
      </c>
      <c r="G899" s="24">
        <f>AVERAGEIF('1. TipoContratoUC'!$C$3:$C$3832,'2. UnidadCompradora'!F899,'1. TipoContratoUC'!$S$3:$S$3832)</f>
        <v>48.672316818544594</v>
      </c>
      <c r="H899" s="24">
        <f>SUMPRODUCT(('1. TipoContratoUC'!$C$3:$C$3832='2. UnidadCompradora'!F899)*'1. TipoContratoUC'!$N$3:$N$3832*'1. TipoContratoUC'!$S$3:$S$3832)</f>
        <v>52.818283653815698</v>
      </c>
      <c r="I899" s="24">
        <f>SUMPRODUCT(('1. TipoContratoUC'!$C$3:$C$3832='2. UnidadCompradora'!F899)*'1. TipoContratoUC'!$P$3:$P$3832*'1. TipoContratoUC'!$S$3:$S$3832)</f>
        <v>53.035393872280565</v>
      </c>
      <c r="J899" s="24" t="e">
        <f>AVERAGEIF('1. TipoContratoUC'!$C$3:$C$3832,'2. UnidadCompradora'!F899,'1. TipoContratoUC'!#REF!)</f>
        <v>#REF!</v>
      </c>
      <c r="K899" s="24">
        <f t="shared" ref="K899:K962" si="173">100*((I899-MIN($I$2:$I$1538))/(MAX($I$2:$I$1538)-MIN($I$2:$I$1538)))</f>
        <v>59.107659261608568</v>
      </c>
      <c r="L899" s="25">
        <f>SUMIF('1. TipoContratoUC'!$C$3:$C$3832,'2. UnidadCompradora'!F899,'1. TipoContratoUC'!$O$3:$O$3832)</f>
        <v>272341197.81999987</v>
      </c>
      <c r="M899" s="28">
        <f t="shared" si="168"/>
        <v>1.8447858300662452E-3</v>
      </c>
      <c r="N899" s="29">
        <f t="shared" ref="N899:N962" si="174">L899/SUM($L$2:$L$1538)</f>
        <v>1.2031493989192599E-4</v>
      </c>
      <c r="O899" s="24">
        <f t="shared" ref="O899:O962" si="175">100*((L899-MIN($L$2:$L$1538))/(MAX($L$2:$L$1538)-MIN($L$2:$L$1538)))</f>
        <v>0.13420278712319245</v>
      </c>
      <c r="P899" s="20">
        <f t="shared" ref="P899:P962" si="176">K899*0.5+O899*0.5</f>
        <v>29.620931024365881</v>
      </c>
      <c r="Q899" s="3">
        <f t="shared" ref="Q899:Q962" si="177">_xlfn.RANK.EQ(P899,$P$2:$P$1538)</f>
        <v>165</v>
      </c>
      <c r="R899" s="3">
        <f t="shared" ref="R899:R962" si="178">IF(Q899&lt;=500,1,0)</f>
        <v>1</v>
      </c>
      <c r="S899" s="3">
        <f t="shared" ref="S899:S962" si="179">IF(AND(R899=1,Q899&lt;=500),Q899,"")</f>
        <v>165</v>
      </c>
      <c r="T899" s="18"/>
    </row>
    <row r="900" spans="1:20" x14ac:dyDescent="0.25">
      <c r="A900">
        <f t="shared" si="169"/>
        <v>899</v>
      </c>
      <c r="B900" s="23" t="s">
        <v>84</v>
      </c>
      <c r="C900" s="23">
        <f t="shared" si="170"/>
        <v>150</v>
      </c>
      <c r="D900" s="23">
        <f t="shared" si="171"/>
        <v>22</v>
      </c>
      <c r="E900" s="34" t="str">
        <f t="shared" si="172"/>
        <v>150_22</v>
      </c>
      <c r="F900" s="23" t="s">
        <v>203</v>
      </c>
      <c r="G900" s="24">
        <f>AVERAGEIF('1. TipoContratoUC'!$C$3:$C$3832,'2. UnidadCompradora'!F900,'1. TipoContratoUC'!$S$3:$S$3832)</f>
        <v>32.818341053526488</v>
      </c>
      <c r="H900" s="24">
        <f>SUMPRODUCT(('1. TipoContratoUC'!$C$3:$C$3832='2. UnidadCompradora'!F900)*'1. TipoContratoUC'!$N$3:$N$3832*'1. TipoContratoUC'!$S$3:$S$3832)</f>
        <v>30.966490967765044</v>
      </c>
      <c r="I900" s="24">
        <f>SUMPRODUCT(('1. TipoContratoUC'!$C$3:$C$3832='2. UnidadCompradora'!F900)*'1. TipoContratoUC'!$P$3:$P$3832*'1. TipoContratoUC'!$S$3:$S$3832)</f>
        <v>30.805538193944976</v>
      </c>
      <c r="J900" s="24" t="e">
        <f>AVERAGEIF('1. TipoContratoUC'!$C$3:$C$3832,'2. UnidadCompradora'!F900,'1. TipoContratoUC'!#REF!)</f>
        <v>#REF!</v>
      </c>
      <c r="K900" s="24">
        <f t="shared" si="173"/>
        <v>28.3702155940742</v>
      </c>
      <c r="L900" s="25">
        <f>SUMIF('1. TipoContratoUC'!$C$3:$C$3832,'2. UnidadCompradora'!F900,'1. TipoContratoUC'!$O$3:$O$3832)</f>
        <v>36853021938.569786</v>
      </c>
      <c r="M900" s="28">
        <f t="shared" si="168"/>
        <v>0.24963513861141332</v>
      </c>
      <c r="N900" s="29">
        <f t="shared" si="174"/>
        <v>1.6280934191621733E-2</v>
      </c>
      <c r="O900" s="24">
        <f t="shared" si="175"/>
        <v>18.171418666814841</v>
      </c>
      <c r="P900" s="20">
        <f t="shared" si="176"/>
        <v>23.27081713044452</v>
      </c>
      <c r="Q900" s="3">
        <f t="shared" si="177"/>
        <v>532</v>
      </c>
      <c r="R900" s="3">
        <f t="shared" si="178"/>
        <v>0</v>
      </c>
      <c r="S900" s="3" t="str">
        <f t="shared" si="179"/>
        <v/>
      </c>
      <c r="T900" s="18"/>
    </row>
    <row r="901" spans="1:20" x14ac:dyDescent="0.25">
      <c r="A901">
        <f t="shared" si="169"/>
        <v>900</v>
      </c>
      <c r="B901" s="23" t="s">
        <v>84</v>
      </c>
      <c r="C901" s="23">
        <f t="shared" si="170"/>
        <v>150</v>
      </c>
      <c r="D901" s="23">
        <f t="shared" si="171"/>
        <v>23</v>
      </c>
      <c r="E901" s="34" t="str">
        <f t="shared" si="172"/>
        <v>150_23</v>
      </c>
      <c r="F901" s="23" t="s">
        <v>2818</v>
      </c>
      <c r="G901" s="24">
        <f>AVERAGEIF('1. TipoContratoUC'!$C$3:$C$3832,'2. UnidadCompradora'!F901,'1. TipoContratoUC'!$S$3:$S$3832)</f>
        <v>42.411581809917884</v>
      </c>
      <c r="H901" s="24">
        <f>SUMPRODUCT(('1. TipoContratoUC'!$C$3:$C$3832='2. UnidadCompradora'!F901)*'1. TipoContratoUC'!$N$3:$N$3832*'1. TipoContratoUC'!$S$3:$S$3832)</f>
        <v>39.969008306019617</v>
      </c>
      <c r="I901" s="24">
        <f>SUMPRODUCT(('1. TipoContratoUC'!$C$3:$C$3832='2. UnidadCompradora'!F901)*'1. TipoContratoUC'!$P$3:$P$3832*'1. TipoContratoUC'!$S$3:$S$3832)</f>
        <v>40.228574794532264</v>
      </c>
      <c r="J901" s="24" t="e">
        <f>AVERAGEIF('1. TipoContratoUC'!$C$3:$C$3832,'2. UnidadCompradora'!F901,'1. TipoContratoUC'!#REF!)</f>
        <v>#REF!</v>
      </c>
      <c r="K901" s="24">
        <f t="shared" si="173"/>
        <v>41.399542499238905</v>
      </c>
      <c r="L901" s="25">
        <f>SUMIF('1. TipoContratoUC'!$C$3:$C$3832,'2. UnidadCompradora'!F901,'1. TipoContratoUC'!$O$3:$O$3832)</f>
        <v>37318434.6489999</v>
      </c>
      <c r="M901" s="28">
        <f t="shared" si="168"/>
        <v>2.5278775297973843E-4</v>
      </c>
      <c r="N901" s="29">
        <f t="shared" si="174"/>
        <v>1.6486544296624456E-5</v>
      </c>
      <c r="O901" s="24">
        <f t="shared" si="175"/>
        <v>1.8317674268125309E-2</v>
      </c>
      <c r="P901" s="20">
        <f t="shared" si="176"/>
        <v>20.708930086753515</v>
      </c>
      <c r="Q901" s="3">
        <f t="shared" si="177"/>
        <v>733</v>
      </c>
      <c r="R901" s="3">
        <f t="shared" si="178"/>
        <v>0</v>
      </c>
      <c r="S901" s="3" t="str">
        <f t="shared" si="179"/>
        <v/>
      </c>
      <c r="T901" s="18"/>
    </row>
    <row r="902" spans="1:20" x14ac:dyDescent="0.25">
      <c r="A902">
        <f t="shared" si="169"/>
        <v>901</v>
      </c>
      <c r="B902" s="23" t="s">
        <v>84</v>
      </c>
      <c r="C902" s="23">
        <f t="shared" si="170"/>
        <v>150</v>
      </c>
      <c r="D902" s="23">
        <f t="shared" si="171"/>
        <v>24</v>
      </c>
      <c r="E902" s="34" t="str">
        <f t="shared" si="172"/>
        <v>150_24</v>
      </c>
      <c r="F902" s="23" t="s">
        <v>278</v>
      </c>
      <c r="G902" s="24">
        <f>AVERAGEIF('1. TipoContratoUC'!$C$3:$C$3832,'2. UnidadCompradora'!F902,'1. TipoContratoUC'!$S$3:$S$3832)</f>
        <v>38.504330675049545</v>
      </c>
      <c r="H902" s="24">
        <f>SUMPRODUCT(('1. TipoContratoUC'!$C$3:$C$3832='2. UnidadCompradora'!F902)*'1. TipoContratoUC'!$N$3:$N$3832*'1. TipoContratoUC'!$S$3:$S$3832)</f>
        <v>40.680166477523017</v>
      </c>
      <c r="I902" s="24">
        <f>SUMPRODUCT(('1. TipoContratoUC'!$C$3:$C$3832='2. UnidadCompradora'!F902)*'1. TipoContratoUC'!$P$3:$P$3832*'1. TipoContratoUC'!$S$3:$S$3832)</f>
        <v>40.098169219269401</v>
      </c>
      <c r="J902" s="24" t="e">
        <f>AVERAGEIF('1. TipoContratoUC'!$C$3:$C$3832,'2. UnidadCompradora'!F902,'1. TipoContratoUC'!#REF!)</f>
        <v>#REF!</v>
      </c>
      <c r="K902" s="24">
        <f t="shared" si="173"/>
        <v>41.219229406721574</v>
      </c>
      <c r="L902" s="25">
        <f>SUMIF('1. TipoContratoUC'!$C$3:$C$3832,'2. UnidadCompradora'!F902,'1. TipoContratoUC'!$O$3:$O$3832)</f>
        <v>187362089.15000001</v>
      </c>
      <c r="M902" s="28">
        <f t="shared" si="168"/>
        <v>1.2691540241516323E-3</v>
      </c>
      <c r="N902" s="29">
        <f t="shared" si="174"/>
        <v>8.2772855060316849E-5</v>
      </c>
      <c r="O902" s="24">
        <f t="shared" si="175"/>
        <v>9.2301256115403255E-2</v>
      </c>
      <c r="P902" s="20">
        <f t="shared" si="176"/>
        <v>20.65576533141849</v>
      </c>
      <c r="Q902" s="3">
        <f t="shared" si="177"/>
        <v>736</v>
      </c>
      <c r="R902" s="3">
        <f t="shared" si="178"/>
        <v>0</v>
      </c>
      <c r="S902" s="3" t="str">
        <f t="shared" si="179"/>
        <v/>
      </c>
      <c r="T902" s="18"/>
    </row>
    <row r="903" spans="1:20" x14ac:dyDescent="0.25">
      <c r="A903">
        <f t="shared" si="169"/>
        <v>902</v>
      </c>
      <c r="B903" s="23" t="s">
        <v>84</v>
      </c>
      <c r="C903" s="23">
        <f t="shared" si="170"/>
        <v>150</v>
      </c>
      <c r="D903" s="23">
        <f t="shared" si="171"/>
        <v>25</v>
      </c>
      <c r="E903" s="34" t="str">
        <f t="shared" si="172"/>
        <v>150_25</v>
      </c>
      <c r="F903" s="23" t="s">
        <v>1157</v>
      </c>
      <c r="G903" s="24">
        <f>AVERAGEIF('1. TipoContratoUC'!$C$3:$C$3832,'2. UnidadCompradora'!F903,'1. TipoContratoUC'!$S$3:$S$3832)</f>
        <v>54.339572429191115</v>
      </c>
      <c r="H903" s="24">
        <f>SUMPRODUCT(('1. TipoContratoUC'!$C$3:$C$3832='2. UnidadCompradora'!F903)*'1. TipoContratoUC'!$N$3:$N$3832*'1. TipoContratoUC'!$S$3:$S$3832)</f>
        <v>51.573750277435138</v>
      </c>
      <c r="I903" s="24">
        <f>SUMPRODUCT(('1. TipoContratoUC'!$C$3:$C$3832='2. UnidadCompradora'!F903)*'1. TipoContratoUC'!$P$3:$P$3832*'1. TipoContratoUC'!$S$3:$S$3832)</f>
        <v>49.982178481613786</v>
      </c>
      <c r="J903" s="24" t="e">
        <f>AVERAGEIF('1. TipoContratoUC'!$C$3:$C$3832,'2. UnidadCompradora'!F903,'1. TipoContratoUC'!#REF!)</f>
        <v>#REF!</v>
      </c>
      <c r="K903" s="24">
        <f t="shared" si="173"/>
        <v>54.885947819418234</v>
      </c>
      <c r="L903" s="25">
        <f>SUMIF('1. TipoContratoUC'!$C$3:$C$3832,'2. UnidadCompradora'!F903,'1. TipoContratoUC'!$O$3:$O$3832)</f>
        <v>141718578.78999999</v>
      </c>
      <c r="M903" s="28">
        <f t="shared" si="168"/>
        <v>9.5997384201017613E-4</v>
      </c>
      <c r="N903" s="29">
        <f t="shared" si="174"/>
        <v>6.260845742463671E-5</v>
      </c>
      <c r="O903" s="24">
        <f t="shared" si="175"/>
        <v>6.979533678314899E-2</v>
      </c>
      <c r="P903" s="20">
        <f t="shared" si="176"/>
        <v>27.477871578100693</v>
      </c>
      <c r="Q903" s="3">
        <f t="shared" si="177"/>
        <v>260</v>
      </c>
      <c r="R903" s="3">
        <f t="shared" si="178"/>
        <v>1</v>
      </c>
      <c r="S903" s="3">
        <f t="shared" si="179"/>
        <v>260</v>
      </c>
      <c r="T903" s="18"/>
    </row>
    <row r="904" spans="1:20" x14ac:dyDescent="0.25">
      <c r="A904">
        <f t="shared" si="169"/>
        <v>903</v>
      </c>
      <c r="B904" s="23" t="s">
        <v>84</v>
      </c>
      <c r="C904" s="23">
        <f t="shared" si="170"/>
        <v>150</v>
      </c>
      <c r="D904" s="23">
        <f t="shared" si="171"/>
        <v>26</v>
      </c>
      <c r="E904" s="34" t="str">
        <f t="shared" si="172"/>
        <v>150_26</v>
      </c>
      <c r="F904" s="23" t="s">
        <v>2503</v>
      </c>
      <c r="G904" s="24">
        <f>AVERAGEIF('1. TipoContratoUC'!$C$3:$C$3832,'2. UnidadCompradora'!F904,'1. TipoContratoUC'!$S$3:$S$3832)</f>
        <v>43.988772850438295</v>
      </c>
      <c r="H904" s="24">
        <f>SUMPRODUCT(('1. TipoContratoUC'!$C$3:$C$3832='2. UnidadCompradora'!F904)*'1. TipoContratoUC'!$N$3:$N$3832*'1. TipoContratoUC'!$S$3:$S$3832)</f>
        <v>42.768215473400574</v>
      </c>
      <c r="I904" s="24">
        <f>SUMPRODUCT(('1. TipoContratoUC'!$C$3:$C$3832='2. UnidadCompradora'!F904)*'1. TipoContratoUC'!$P$3:$P$3832*'1. TipoContratoUC'!$S$3:$S$3832)</f>
        <v>43.526323372748635</v>
      </c>
      <c r="J904" s="24" t="e">
        <f>AVERAGEIF('1. TipoContratoUC'!$C$3:$C$3832,'2. UnidadCompradora'!F904,'1. TipoContratoUC'!#REF!)</f>
        <v>#REF!</v>
      </c>
      <c r="K904" s="24">
        <f t="shared" si="173"/>
        <v>45.959372424333885</v>
      </c>
      <c r="L904" s="25">
        <f>SUMIF('1. TipoContratoUC'!$C$3:$C$3832,'2. UnidadCompradora'!F904,'1. TipoContratoUC'!$O$3:$O$3832)</f>
        <v>143762045.41999981</v>
      </c>
      <c r="M904" s="28">
        <f t="shared" si="168"/>
        <v>9.7381588395393105E-4</v>
      </c>
      <c r="N904" s="29">
        <f t="shared" si="174"/>
        <v>6.3511220453982281E-5</v>
      </c>
      <c r="O904" s="24">
        <f t="shared" si="175"/>
        <v>7.0802930081083251E-2</v>
      </c>
      <c r="P904" s="20">
        <f t="shared" si="176"/>
        <v>23.015087677207486</v>
      </c>
      <c r="Q904" s="3">
        <f t="shared" si="177"/>
        <v>546</v>
      </c>
      <c r="R904" s="3">
        <f t="shared" si="178"/>
        <v>0</v>
      </c>
      <c r="S904" s="3" t="str">
        <f t="shared" si="179"/>
        <v/>
      </c>
      <c r="T904" s="18"/>
    </row>
    <row r="905" spans="1:20" x14ac:dyDescent="0.25">
      <c r="A905">
        <f t="shared" si="169"/>
        <v>904</v>
      </c>
      <c r="B905" s="23" t="s">
        <v>84</v>
      </c>
      <c r="C905" s="23">
        <f t="shared" si="170"/>
        <v>150</v>
      </c>
      <c r="D905" s="23">
        <f t="shared" si="171"/>
        <v>27</v>
      </c>
      <c r="E905" s="34" t="str">
        <f t="shared" si="172"/>
        <v>150_27</v>
      </c>
      <c r="F905" s="23" t="s">
        <v>184</v>
      </c>
      <c r="G905" s="24">
        <f>AVERAGEIF('1. TipoContratoUC'!$C$3:$C$3832,'2. UnidadCompradora'!F905,'1. TipoContratoUC'!$S$3:$S$3832)</f>
        <v>49.779644864248155</v>
      </c>
      <c r="H905" s="24">
        <f>SUMPRODUCT(('1. TipoContratoUC'!$C$3:$C$3832='2. UnidadCompradora'!F905)*'1. TipoContratoUC'!$N$3:$N$3832*'1. TipoContratoUC'!$S$3:$S$3832)</f>
        <v>48.293783674226042</v>
      </c>
      <c r="I905" s="24">
        <f>SUMPRODUCT(('1. TipoContratoUC'!$C$3:$C$3832='2. UnidadCompradora'!F905)*'1. TipoContratoUC'!$P$3:$P$3832*'1. TipoContratoUC'!$S$3:$S$3832)</f>
        <v>47.511326784846545</v>
      </c>
      <c r="J905" s="24" t="e">
        <f>AVERAGEIF('1. TipoContratoUC'!$C$3:$C$3832,'2. UnidadCompradora'!F905,'1. TipoContratoUC'!#REF!)</f>
        <v>#REF!</v>
      </c>
      <c r="K905" s="24">
        <f t="shared" si="173"/>
        <v>51.469476478390561</v>
      </c>
      <c r="L905" s="25">
        <f>SUMIF('1. TipoContratoUC'!$C$3:$C$3832,'2. UnidadCompradora'!F905,'1. TipoContratoUC'!$O$3:$O$3832)</f>
        <v>259415251.2898089</v>
      </c>
      <c r="M905" s="28">
        <f t="shared" si="168"/>
        <v>1.757228004845653E-3</v>
      </c>
      <c r="N905" s="29">
        <f t="shared" si="174"/>
        <v>1.1460451307338033E-4</v>
      </c>
      <c r="O905" s="24">
        <f t="shared" si="175"/>
        <v>0.12782925652471219</v>
      </c>
      <c r="P905" s="20">
        <f t="shared" si="176"/>
        <v>25.798652867457637</v>
      </c>
      <c r="Q905" s="3">
        <f t="shared" si="177"/>
        <v>353</v>
      </c>
      <c r="R905" s="3">
        <f t="shared" si="178"/>
        <v>1</v>
      </c>
      <c r="S905" s="3">
        <f t="shared" si="179"/>
        <v>353</v>
      </c>
      <c r="T905" s="18"/>
    </row>
    <row r="906" spans="1:20" x14ac:dyDescent="0.25">
      <c r="A906">
        <f t="shared" si="169"/>
        <v>905</v>
      </c>
      <c r="B906" s="23" t="s">
        <v>84</v>
      </c>
      <c r="C906" s="23">
        <f t="shared" si="170"/>
        <v>150</v>
      </c>
      <c r="D906" s="23">
        <f t="shared" si="171"/>
        <v>28</v>
      </c>
      <c r="E906" s="34" t="str">
        <f t="shared" si="172"/>
        <v>150_28</v>
      </c>
      <c r="F906" s="23" t="s">
        <v>2025</v>
      </c>
      <c r="G906" s="24">
        <f>AVERAGEIF('1. TipoContratoUC'!$C$3:$C$3832,'2. UnidadCompradora'!F906,'1. TipoContratoUC'!$S$3:$S$3832)</f>
        <v>51.365444865929909</v>
      </c>
      <c r="H906" s="24">
        <f>SUMPRODUCT(('1. TipoContratoUC'!$C$3:$C$3832='2. UnidadCompradora'!F906)*'1. TipoContratoUC'!$N$3:$N$3832*'1. TipoContratoUC'!$S$3:$S$3832)</f>
        <v>47.779911682826182</v>
      </c>
      <c r="I906" s="24">
        <f>SUMPRODUCT(('1. TipoContratoUC'!$C$3:$C$3832='2. UnidadCompradora'!F906)*'1. TipoContratoUC'!$P$3:$P$3832*'1. TipoContratoUC'!$S$3:$S$3832)</f>
        <v>48.237144797461426</v>
      </c>
      <c r="J906" s="24" t="e">
        <f>AVERAGEIF('1. TipoContratoUC'!$C$3:$C$3832,'2. UnidadCompradora'!F906,'1. TipoContratoUC'!#REF!)</f>
        <v>#REF!</v>
      </c>
      <c r="K906" s="24">
        <f t="shared" si="173"/>
        <v>52.473072300084269</v>
      </c>
      <c r="L906" s="25">
        <f>SUMIF('1. TipoContratoUC'!$C$3:$C$3832,'2. UnidadCompradora'!F906,'1. TipoContratoUC'!$O$3:$O$3832)</f>
        <v>341579464.35000002</v>
      </c>
      <c r="M906" s="28">
        <f t="shared" si="168"/>
        <v>2.3137922602917429E-3</v>
      </c>
      <c r="N906" s="29">
        <f t="shared" si="174"/>
        <v>1.5090303285200755E-4</v>
      </c>
      <c r="O906" s="24">
        <f t="shared" si="175"/>
        <v>0.16834281774175999</v>
      </c>
      <c r="P906" s="20">
        <f t="shared" si="176"/>
        <v>26.320707558913014</v>
      </c>
      <c r="Q906" s="3">
        <f t="shared" si="177"/>
        <v>323</v>
      </c>
      <c r="R906" s="3">
        <f t="shared" si="178"/>
        <v>1</v>
      </c>
      <c r="S906" s="3">
        <f t="shared" si="179"/>
        <v>323</v>
      </c>
      <c r="T906" s="18"/>
    </row>
    <row r="907" spans="1:20" x14ac:dyDescent="0.25">
      <c r="A907">
        <f t="shared" si="169"/>
        <v>906</v>
      </c>
      <c r="B907" s="23" t="s">
        <v>84</v>
      </c>
      <c r="C907" s="23">
        <f t="shared" si="170"/>
        <v>150</v>
      </c>
      <c r="D907" s="23">
        <f t="shared" si="171"/>
        <v>29</v>
      </c>
      <c r="E907" s="34" t="str">
        <f t="shared" si="172"/>
        <v>150_29</v>
      </c>
      <c r="F907" s="23" t="s">
        <v>2114</v>
      </c>
      <c r="G907" s="24">
        <f>AVERAGEIF('1. TipoContratoUC'!$C$3:$C$3832,'2. UnidadCompradora'!F907,'1. TipoContratoUC'!$S$3:$S$3832)</f>
        <v>42.954863484885436</v>
      </c>
      <c r="H907" s="24">
        <f>SUMPRODUCT(('1. TipoContratoUC'!$C$3:$C$3832='2. UnidadCompradora'!F907)*'1. TipoContratoUC'!$N$3:$N$3832*'1. TipoContratoUC'!$S$3:$S$3832)</f>
        <v>47.415934880217272</v>
      </c>
      <c r="I907" s="24">
        <f>SUMPRODUCT(('1. TipoContratoUC'!$C$3:$C$3832='2. UnidadCompradora'!F907)*'1. TipoContratoUC'!$P$3:$P$3832*'1. TipoContratoUC'!$S$3:$S$3832)</f>
        <v>47.471075257414135</v>
      </c>
      <c r="J907" s="24" t="e">
        <f>AVERAGEIF('1. TipoContratoUC'!$C$3:$C$3832,'2. UnidadCompradora'!F907,'1. TipoContratoUC'!#REF!)</f>
        <v>#REF!</v>
      </c>
      <c r="K907" s="24">
        <f t="shared" si="173"/>
        <v>51.413820289034753</v>
      </c>
      <c r="L907" s="25">
        <f>SUMIF('1. TipoContratoUC'!$C$3:$C$3832,'2. UnidadCompradora'!F907,'1. TipoContratoUC'!$O$3:$O$3832)</f>
        <v>136734353.03</v>
      </c>
      <c r="M907" s="28">
        <f t="shared" si="168"/>
        <v>9.2621167481145381E-4</v>
      </c>
      <c r="N907" s="29">
        <f t="shared" si="174"/>
        <v>6.0406525335322278E-5</v>
      </c>
      <c r="O907" s="24">
        <f t="shared" si="175"/>
        <v>6.7337712862386559E-2</v>
      </c>
      <c r="P907" s="20">
        <f t="shared" si="176"/>
        <v>25.740579000948571</v>
      </c>
      <c r="Q907" s="3">
        <f t="shared" si="177"/>
        <v>357</v>
      </c>
      <c r="R907" s="3">
        <f t="shared" si="178"/>
        <v>1</v>
      </c>
      <c r="S907" s="3">
        <f t="shared" si="179"/>
        <v>357</v>
      </c>
      <c r="T907" s="18"/>
    </row>
    <row r="908" spans="1:20" x14ac:dyDescent="0.25">
      <c r="A908">
        <f t="shared" si="169"/>
        <v>907</v>
      </c>
      <c r="B908" s="23" t="s">
        <v>84</v>
      </c>
      <c r="C908" s="23">
        <f t="shared" si="170"/>
        <v>150</v>
      </c>
      <c r="D908" s="23">
        <f t="shared" si="171"/>
        <v>30</v>
      </c>
      <c r="E908" s="34" t="str">
        <f t="shared" si="172"/>
        <v>150_30</v>
      </c>
      <c r="F908" s="23" t="s">
        <v>2107</v>
      </c>
      <c r="G908" s="24">
        <f>AVERAGEIF('1. TipoContratoUC'!$C$3:$C$3832,'2. UnidadCompradora'!F908,'1. TipoContratoUC'!$S$3:$S$3832)</f>
        <v>42.40063481925143</v>
      </c>
      <c r="H908" s="24">
        <f>SUMPRODUCT(('1. TipoContratoUC'!$C$3:$C$3832='2. UnidadCompradora'!F908)*'1. TipoContratoUC'!$N$3:$N$3832*'1. TipoContratoUC'!$S$3:$S$3832)</f>
        <v>42.822993487264455</v>
      </c>
      <c r="I908" s="24">
        <f>SUMPRODUCT(('1. TipoContratoUC'!$C$3:$C$3832='2. UnidadCompradora'!F908)*'1. TipoContratoUC'!$P$3:$P$3832*'1. TipoContratoUC'!$S$3:$S$3832)</f>
        <v>42.888322941871259</v>
      </c>
      <c r="J908" s="24" t="e">
        <f>AVERAGEIF('1. TipoContratoUC'!$C$3:$C$3832,'2. UnidadCompradora'!F908,'1. TipoContratoUC'!#REF!)</f>
        <v>#REF!</v>
      </c>
      <c r="K908" s="24">
        <f t="shared" si="173"/>
        <v>45.077202850778463</v>
      </c>
      <c r="L908" s="25">
        <f>SUMIF('1. TipoContratoUC'!$C$3:$C$3832,'2. UnidadCompradora'!F908,'1. TipoContratoUC'!$O$3:$O$3832)</f>
        <v>62330261.659999996</v>
      </c>
      <c r="M908" s="28">
        <f t="shared" si="168"/>
        <v>4.2221296085613802E-4</v>
      </c>
      <c r="N908" s="29">
        <f t="shared" si="174"/>
        <v>2.7536273414011536E-5</v>
      </c>
      <c r="O908" s="24">
        <f t="shared" si="175"/>
        <v>3.0650515380082823E-2</v>
      </c>
      <c r="P908" s="20">
        <f t="shared" si="176"/>
        <v>22.553926683079272</v>
      </c>
      <c r="Q908" s="3">
        <f t="shared" si="177"/>
        <v>579</v>
      </c>
      <c r="R908" s="3">
        <f t="shared" si="178"/>
        <v>0</v>
      </c>
      <c r="S908" s="3" t="str">
        <f t="shared" si="179"/>
        <v/>
      </c>
      <c r="T908" s="18"/>
    </row>
    <row r="909" spans="1:20" x14ac:dyDescent="0.25">
      <c r="A909">
        <f t="shared" si="169"/>
        <v>908</v>
      </c>
      <c r="B909" s="23" t="s">
        <v>84</v>
      </c>
      <c r="C909" s="23">
        <f t="shared" si="170"/>
        <v>150</v>
      </c>
      <c r="D909" s="23">
        <f t="shared" si="171"/>
        <v>31</v>
      </c>
      <c r="E909" s="34" t="str">
        <f t="shared" si="172"/>
        <v>150_31</v>
      </c>
      <c r="F909" s="23" t="s">
        <v>1580</v>
      </c>
      <c r="G909" s="24">
        <f>AVERAGEIF('1. TipoContratoUC'!$C$3:$C$3832,'2. UnidadCompradora'!F909,'1. TipoContratoUC'!$S$3:$S$3832)</f>
        <v>46.852595963087303</v>
      </c>
      <c r="H909" s="24">
        <f>SUMPRODUCT(('1. TipoContratoUC'!$C$3:$C$3832='2. UnidadCompradora'!F909)*'1. TipoContratoUC'!$N$3:$N$3832*'1. TipoContratoUC'!$S$3:$S$3832)</f>
        <v>46.705452428631062</v>
      </c>
      <c r="I909" s="24">
        <f>SUMPRODUCT(('1. TipoContratoUC'!$C$3:$C$3832='2. UnidadCompradora'!F909)*'1. TipoContratoUC'!$P$3:$P$3832*'1. TipoContratoUC'!$S$3:$S$3832)</f>
        <v>46.703596985055398</v>
      </c>
      <c r="J909" s="24" t="e">
        <f>AVERAGEIF('1. TipoContratoUC'!$C$3:$C$3832,'2. UnidadCompradora'!F909,'1. TipoContratoUC'!#REF!)</f>
        <v>#REF!</v>
      </c>
      <c r="K909" s="24">
        <f t="shared" si="173"/>
        <v>50.352620409735785</v>
      </c>
      <c r="L909" s="25">
        <f>SUMIF('1. TipoContratoUC'!$C$3:$C$3832,'2. UnidadCompradora'!F909,'1. TipoContratoUC'!$O$3:$O$3832)</f>
        <v>98352658.259999797</v>
      </c>
      <c r="M909" s="28">
        <f t="shared" si="168"/>
        <v>6.6622160642517054E-4</v>
      </c>
      <c r="N909" s="29">
        <f t="shared" si="174"/>
        <v>4.3450253804729409E-5</v>
      </c>
      <c r="O909" s="24">
        <f t="shared" si="175"/>
        <v>4.8412452304735829E-2</v>
      </c>
      <c r="P909" s="20">
        <f t="shared" si="176"/>
        <v>25.200516431020262</v>
      </c>
      <c r="Q909" s="3">
        <f t="shared" si="177"/>
        <v>399</v>
      </c>
      <c r="R909" s="3">
        <f t="shared" si="178"/>
        <v>1</v>
      </c>
      <c r="S909" s="3">
        <f t="shared" si="179"/>
        <v>399</v>
      </c>
      <c r="T909" s="18"/>
    </row>
    <row r="910" spans="1:20" x14ac:dyDescent="0.25">
      <c r="A910">
        <f t="shared" si="169"/>
        <v>909</v>
      </c>
      <c r="B910" s="23" t="s">
        <v>84</v>
      </c>
      <c r="C910" s="23">
        <f t="shared" si="170"/>
        <v>150</v>
      </c>
      <c r="D910" s="23">
        <f t="shared" si="171"/>
        <v>32</v>
      </c>
      <c r="E910" s="34" t="str">
        <f t="shared" si="172"/>
        <v>150_32</v>
      </c>
      <c r="F910" s="23" t="s">
        <v>495</v>
      </c>
      <c r="G910" s="24">
        <f>AVERAGEIF('1. TipoContratoUC'!$C$3:$C$3832,'2. UnidadCompradora'!F910,'1. TipoContratoUC'!$S$3:$S$3832)</f>
        <v>35.941812551833209</v>
      </c>
      <c r="H910" s="24">
        <f>SUMPRODUCT(('1. TipoContratoUC'!$C$3:$C$3832='2. UnidadCompradora'!F910)*'1. TipoContratoUC'!$N$3:$N$3832*'1. TipoContratoUC'!$S$3:$S$3832)</f>
        <v>32.85630975114497</v>
      </c>
      <c r="I910" s="24">
        <f>SUMPRODUCT(('1. TipoContratoUC'!$C$3:$C$3832='2. UnidadCompradora'!F910)*'1. TipoContratoUC'!$P$3:$P$3832*'1. TipoContratoUC'!$S$3:$S$3832)</f>
        <v>32.976329871524698</v>
      </c>
      <c r="J910" s="24" t="e">
        <f>AVERAGEIF('1. TipoContratoUC'!$C$3:$C$3832,'2. UnidadCompradora'!F910,'1. TipoContratoUC'!#REF!)</f>
        <v>#REF!</v>
      </c>
      <c r="K910" s="24">
        <f t="shared" si="173"/>
        <v>31.371790947016613</v>
      </c>
      <c r="L910" s="25">
        <f>SUMIF('1. TipoContratoUC'!$C$3:$C$3832,'2. UnidadCompradora'!F910,'1. TipoContratoUC'!$O$3:$O$3832)</f>
        <v>402869961.98499799</v>
      </c>
      <c r="M910" s="28">
        <f t="shared" si="168"/>
        <v>2.7289620636847776E-3</v>
      </c>
      <c r="N910" s="29">
        <f t="shared" si="174"/>
        <v>1.7797995914126791E-4</v>
      </c>
      <c r="O910" s="24">
        <f t="shared" si="175"/>
        <v>0.19856395947094285</v>
      </c>
      <c r="P910" s="20">
        <f t="shared" si="176"/>
        <v>15.785177453243778</v>
      </c>
      <c r="Q910" s="3">
        <f t="shared" si="177"/>
        <v>1131</v>
      </c>
      <c r="R910" s="3">
        <f t="shared" si="178"/>
        <v>0</v>
      </c>
      <c r="S910" s="3" t="str">
        <f t="shared" si="179"/>
        <v/>
      </c>
      <c r="T910" s="18"/>
    </row>
    <row r="911" spans="1:20" x14ac:dyDescent="0.25">
      <c r="A911">
        <f t="shared" si="169"/>
        <v>910</v>
      </c>
      <c r="B911" s="23" t="s">
        <v>84</v>
      </c>
      <c r="C911" s="23">
        <f t="shared" si="170"/>
        <v>150</v>
      </c>
      <c r="D911" s="23">
        <f t="shared" si="171"/>
        <v>33</v>
      </c>
      <c r="E911" s="34" t="str">
        <f t="shared" si="172"/>
        <v>150_33</v>
      </c>
      <c r="F911" s="23" t="s">
        <v>160</v>
      </c>
      <c r="G911" s="24">
        <f>AVERAGEIF('1. TipoContratoUC'!$C$3:$C$3832,'2. UnidadCompradora'!F911,'1. TipoContratoUC'!$S$3:$S$3832)</f>
        <v>51.930670260800547</v>
      </c>
      <c r="H911" s="24">
        <f>SUMPRODUCT(('1. TipoContratoUC'!$C$3:$C$3832='2. UnidadCompradora'!F911)*'1. TipoContratoUC'!$N$3:$N$3832*'1. TipoContratoUC'!$S$3:$S$3832)</f>
        <v>51.5431856828801</v>
      </c>
      <c r="I911" s="24">
        <f>SUMPRODUCT(('1. TipoContratoUC'!$C$3:$C$3832='2. UnidadCompradora'!F911)*'1. TipoContratoUC'!$P$3:$P$3832*'1. TipoContratoUC'!$S$3:$S$3832)</f>
        <v>52.76843880759634</v>
      </c>
      <c r="J911" s="24" t="e">
        <f>AVERAGEIF('1. TipoContratoUC'!$C$3:$C$3832,'2. UnidadCompradora'!F911,'1. TipoContratoUC'!#REF!)</f>
        <v>#REF!</v>
      </c>
      <c r="K911" s="24">
        <f t="shared" si="173"/>
        <v>58.738537825049221</v>
      </c>
      <c r="L911" s="25">
        <f>SUMIF('1. TipoContratoUC'!$C$3:$C$3832,'2. UnidadCompradora'!F911,'1. TipoContratoUC'!$O$3:$O$3832)</f>
        <v>82672565.999999806</v>
      </c>
      <c r="M911" s="28">
        <f t="shared" si="168"/>
        <v>5.6000773850167741E-4</v>
      </c>
      <c r="N911" s="29">
        <f t="shared" si="174"/>
        <v>3.6523100025341826E-5</v>
      </c>
      <c r="O911" s="24">
        <f t="shared" si="175"/>
        <v>4.0680906489295524E-2</v>
      </c>
      <c r="P911" s="20">
        <f t="shared" si="176"/>
        <v>29.389609365769257</v>
      </c>
      <c r="Q911" s="3">
        <f t="shared" si="177"/>
        <v>170</v>
      </c>
      <c r="R911" s="3">
        <f t="shared" si="178"/>
        <v>1</v>
      </c>
      <c r="S911" s="3">
        <f t="shared" si="179"/>
        <v>170</v>
      </c>
      <c r="T911" s="18"/>
    </row>
    <row r="912" spans="1:20" x14ac:dyDescent="0.25">
      <c r="A912">
        <f t="shared" si="169"/>
        <v>911</v>
      </c>
      <c r="B912" s="23" t="s">
        <v>84</v>
      </c>
      <c r="C912" s="23">
        <f t="shared" si="170"/>
        <v>150</v>
      </c>
      <c r="D912" s="23">
        <f t="shared" si="171"/>
        <v>34</v>
      </c>
      <c r="E912" s="34" t="str">
        <f t="shared" si="172"/>
        <v>150_34</v>
      </c>
      <c r="F912" s="23" t="s">
        <v>1905</v>
      </c>
      <c r="G912" s="24">
        <f>AVERAGEIF('1. TipoContratoUC'!$C$3:$C$3832,'2. UnidadCompradora'!F912,'1. TipoContratoUC'!$S$3:$S$3832)</f>
        <v>34.890288228998699</v>
      </c>
      <c r="H912" s="24">
        <f>SUMPRODUCT(('1. TipoContratoUC'!$C$3:$C$3832='2. UnidadCompradora'!F912)*'1. TipoContratoUC'!$N$3:$N$3832*'1. TipoContratoUC'!$S$3:$S$3832)</f>
        <v>31.06191749792977</v>
      </c>
      <c r="I912" s="24">
        <f>SUMPRODUCT(('1. TipoContratoUC'!$C$3:$C$3832='2. UnidadCompradora'!F912)*'1. TipoContratoUC'!$P$3:$P$3832*'1. TipoContratoUC'!$S$3:$S$3832)</f>
        <v>30.436643873885146</v>
      </c>
      <c r="J912" s="24" t="e">
        <f>AVERAGEIF('1. TipoContratoUC'!$C$3:$C$3832,'2. UnidadCompradora'!F912,'1. TipoContratoUC'!#REF!)</f>
        <v>#REF!</v>
      </c>
      <c r="K912" s="24">
        <f t="shared" si="173"/>
        <v>27.860141730069639</v>
      </c>
      <c r="L912" s="25">
        <f>SUMIF('1. TipoContratoUC'!$C$3:$C$3832,'2. UnidadCompradora'!F912,'1. TipoContratoUC'!$O$3:$O$3832)</f>
        <v>347857524.89199901</v>
      </c>
      <c r="M912" s="28">
        <f t="shared" si="168"/>
        <v>2.3563186104028724E-3</v>
      </c>
      <c r="N912" s="29">
        <f t="shared" si="174"/>
        <v>1.5367655548756458E-4</v>
      </c>
      <c r="O912" s="24">
        <f t="shared" si="175"/>
        <v>0.17143840620563636</v>
      </c>
      <c r="P912" s="20">
        <f t="shared" si="176"/>
        <v>14.015790068137637</v>
      </c>
      <c r="Q912" s="3">
        <f t="shared" si="177"/>
        <v>1241</v>
      </c>
      <c r="R912" s="3">
        <f t="shared" si="178"/>
        <v>0</v>
      </c>
      <c r="S912" s="3" t="str">
        <f t="shared" si="179"/>
        <v/>
      </c>
      <c r="T912" s="18"/>
    </row>
    <row r="913" spans="1:20" x14ac:dyDescent="0.25">
      <c r="A913">
        <f t="shared" si="169"/>
        <v>912</v>
      </c>
      <c r="B913" s="23" t="s">
        <v>84</v>
      </c>
      <c r="C913" s="23">
        <f t="shared" si="170"/>
        <v>150</v>
      </c>
      <c r="D913" s="23">
        <f t="shared" si="171"/>
        <v>35</v>
      </c>
      <c r="E913" s="34" t="str">
        <f t="shared" si="172"/>
        <v>150_35</v>
      </c>
      <c r="F913" s="23" t="s">
        <v>2976</v>
      </c>
      <c r="G913" s="24">
        <f>AVERAGEIF('1. TipoContratoUC'!$C$3:$C$3832,'2. UnidadCompradora'!F913,'1. TipoContratoUC'!$S$3:$S$3832)</f>
        <v>21.446598894154334</v>
      </c>
      <c r="H913" s="24">
        <f>SUMPRODUCT(('1. TipoContratoUC'!$C$3:$C$3832='2. UnidadCompradora'!F913)*'1. TipoContratoUC'!$N$3:$N$3832*'1. TipoContratoUC'!$S$3:$S$3832)</f>
        <v>21.446598894154334</v>
      </c>
      <c r="I913" s="24">
        <f>SUMPRODUCT(('1. TipoContratoUC'!$C$3:$C$3832='2. UnidadCompradora'!F913)*'1. TipoContratoUC'!$P$3:$P$3832*'1. TipoContratoUC'!$S$3:$S$3832)</f>
        <v>21.446598894154334</v>
      </c>
      <c r="J913" s="24" t="e">
        <f>AVERAGEIF('1. TipoContratoUC'!$C$3:$C$3832,'2. UnidadCompradora'!F913,'1. TipoContratoUC'!#REF!)</f>
        <v>#REF!</v>
      </c>
      <c r="K913" s="24">
        <f t="shared" si="173"/>
        <v>15.429516667470686</v>
      </c>
      <c r="L913" s="25">
        <f>SUMIF('1. TipoContratoUC'!$C$3:$C$3832,'2. UnidadCompradora'!F913,'1. TipoContratoUC'!$O$3:$O$3832)</f>
        <v>84247601.859999999</v>
      </c>
      <c r="M913" s="28">
        <f t="shared" si="168"/>
        <v>5.7067672233384432E-4</v>
      </c>
      <c r="N913" s="29">
        <f t="shared" si="174"/>
        <v>3.7218919630823622E-5</v>
      </c>
      <c r="O913" s="24">
        <f t="shared" si="175"/>
        <v>4.1457525766186998E-2</v>
      </c>
      <c r="P913" s="20">
        <f t="shared" si="176"/>
        <v>7.7354870966184368</v>
      </c>
      <c r="Q913" s="3">
        <f t="shared" si="177"/>
        <v>1484</v>
      </c>
      <c r="R913" s="3">
        <f t="shared" si="178"/>
        <v>0</v>
      </c>
      <c r="S913" s="3" t="str">
        <f t="shared" si="179"/>
        <v/>
      </c>
      <c r="T913" s="18"/>
    </row>
    <row r="914" spans="1:20" x14ac:dyDescent="0.25">
      <c r="A914">
        <f t="shared" si="169"/>
        <v>913</v>
      </c>
      <c r="B914" s="23" t="s">
        <v>84</v>
      </c>
      <c r="C914" s="23">
        <f t="shared" si="170"/>
        <v>150</v>
      </c>
      <c r="D914" s="23">
        <f t="shared" si="171"/>
        <v>36</v>
      </c>
      <c r="E914" s="34" t="str">
        <f t="shared" si="172"/>
        <v>150_36</v>
      </c>
      <c r="F914" s="23" t="s">
        <v>578</v>
      </c>
      <c r="G914" s="24">
        <f>AVERAGEIF('1. TipoContratoUC'!$C$3:$C$3832,'2. UnidadCompradora'!F914,'1. TipoContratoUC'!$S$3:$S$3832)</f>
        <v>44.100563201618982</v>
      </c>
      <c r="H914" s="24">
        <f>SUMPRODUCT(('1. TipoContratoUC'!$C$3:$C$3832='2. UnidadCompradora'!F914)*'1. TipoContratoUC'!$N$3:$N$3832*'1. TipoContratoUC'!$S$3:$S$3832)</f>
        <v>49.410484831020263</v>
      </c>
      <c r="I914" s="24">
        <f>SUMPRODUCT(('1. TipoContratoUC'!$C$3:$C$3832='2. UnidadCompradora'!F914)*'1. TipoContratoUC'!$P$3:$P$3832*'1. TipoContratoUC'!$S$3:$S$3832)</f>
        <v>50.339900042487962</v>
      </c>
      <c r="J914" s="24" t="e">
        <f>AVERAGEIF('1. TipoContratoUC'!$C$3:$C$3832,'2. UnidadCompradora'!F914,'1. TipoContratoUC'!#REF!)</f>
        <v>#REF!</v>
      </c>
      <c r="K914" s="24">
        <f t="shared" si="173"/>
        <v>55.380572997608134</v>
      </c>
      <c r="L914" s="25">
        <f>SUMIF('1. TipoContratoUC'!$C$3:$C$3832,'2. UnidadCompradora'!F914,'1. TipoContratoUC'!$O$3:$O$3832)</f>
        <v>586878429.91899896</v>
      </c>
      <c r="M914" s="28">
        <f t="shared" si="168"/>
        <v>3.975399315830532E-3</v>
      </c>
      <c r="N914" s="29">
        <f t="shared" si="174"/>
        <v>2.5927125086025774E-4</v>
      </c>
      <c r="O914" s="24">
        <f t="shared" si="175"/>
        <v>0.28929492435754284</v>
      </c>
      <c r="P914" s="20">
        <f t="shared" si="176"/>
        <v>27.834933960982838</v>
      </c>
      <c r="Q914" s="3">
        <f t="shared" si="177"/>
        <v>233</v>
      </c>
      <c r="R914" s="3">
        <f t="shared" si="178"/>
        <v>1</v>
      </c>
      <c r="S914" s="3">
        <f t="shared" si="179"/>
        <v>233</v>
      </c>
      <c r="T914" s="18"/>
    </row>
    <row r="915" spans="1:20" x14ac:dyDescent="0.25">
      <c r="A915">
        <f t="shared" si="169"/>
        <v>914</v>
      </c>
      <c r="B915" s="23" t="s">
        <v>84</v>
      </c>
      <c r="C915" s="23">
        <f t="shared" si="170"/>
        <v>150</v>
      </c>
      <c r="D915" s="23">
        <f t="shared" si="171"/>
        <v>37</v>
      </c>
      <c r="E915" s="34" t="str">
        <f t="shared" si="172"/>
        <v>150_37</v>
      </c>
      <c r="F915" s="23" t="s">
        <v>623</v>
      </c>
      <c r="G915" s="24">
        <f>AVERAGEIF('1. TipoContratoUC'!$C$3:$C$3832,'2. UnidadCompradora'!F915,'1. TipoContratoUC'!$S$3:$S$3832)</f>
        <v>32.929171424512084</v>
      </c>
      <c r="H915" s="24">
        <f>SUMPRODUCT(('1. TipoContratoUC'!$C$3:$C$3832='2. UnidadCompradora'!F915)*'1. TipoContratoUC'!$N$3:$N$3832*'1. TipoContratoUC'!$S$3:$S$3832)</f>
        <v>33.034192535710758</v>
      </c>
      <c r="I915" s="24">
        <f>SUMPRODUCT(('1. TipoContratoUC'!$C$3:$C$3832='2. UnidadCompradora'!F915)*'1. TipoContratoUC'!$P$3:$P$3832*'1. TipoContratoUC'!$S$3:$S$3832)</f>
        <v>31.364356338732374</v>
      </c>
      <c r="J915" s="24" t="e">
        <f>AVERAGEIF('1. TipoContratoUC'!$C$3:$C$3832,'2. UnidadCompradora'!F915,'1. TipoContratoUC'!#REF!)</f>
        <v>#REF!</v>
      </c>
      <c r="K915" s="24">
        <f t="shared" si="173"/>
        <v>29.142899029106061</v>
      </c>
      <c r="L915" s="25">
        <f>SUMIF('1. TipoContratoUC'!$C$3:$C$3832,'2. UnidadCompradora'!F915,'1. TipoContratoUC'!$O$3:$O$3832)</f>
        <v>114862143.82000001</v>
      </c>
      <c r="M915" s="28">
        <f t="shared" si="168"/>
        <v>7.7805362180354692E-4</v>
      </c>
      <c r="N915" s="29">
        <f t="shared" si="174"/>
        <v>5.0743817094815574E-5</v>
      </c>
      <c r="O915" s="24">
        <f t="shared" si="175"/>
        <v>5.65529556818819E-2</v>
      </c>
      <c r="P915" s="20">
        <f t="shared" si="176"/>
        <v>14.599725992393971</v>
      </c>
      <c r="Q915" s="3">
        <f t="shared" si="177"/>
        <v>1216</v>
      </c>
      <c r="R915" s="3">
        <f t="shared" si="178"/>
        <v>0</v>
      </c>
      <c r="S915" s="3" t="str">
        <f t="shared" si="179"/>
        <v/>
      </c>
      <c r="T915" s="18"/>
    </row>
    <row r="916" spans="1:20" x14ac:dyDescent="0.25">
      <c r="A916">
        <f t="shared" si="169"/>
        <v>915</v>
      </c>
      <c r="B916" s="23" t="s">
        <v>84</v>
      </c>
      <c r="C916" s="23">
        <f t="shared" si="170"/>
        <v>150</v>
      </c>
      <c r="D916" s="23">
        <f t="shared" si="171"/>
        <v>38</v>
      </c>
      <c r="E916" s="34" t="str">
        <f t="shared" si="172"/>
        <v>150_38</v>
      </c>
      <c r="F916" s="23" t="s">
        <v>2299</v>
      </c>
      <c r="G916" s="24">
        <f>AVERAGEIF('1. TipoContratoUC'!$C$3:$C$3832,'2. UnidadCompradora'!F916,'1. TipoContratoUC'!$S$3:$S$3832)</f>
        <v>30.984698276353267</v>
      </c>
      <c r="H916" s="24">
        <f>SUMPRODUCT(('1. TipoContratoUC'!$C$3:$C$3832='2. UnidadCompradora'!F916)*'1. TipoContratoUC'!$N$3:$N$3832*'1. TipoContratoUC'!$S$3:$S$3832)</f>
        <v>30.984698276353267</v>
      </c>
      <c r="I916" s="24">
        <f>SUMPRODUCT(('1. TipoContratoUC'!$C$3:$C$3832='2. UnidadCompradora'!F916)*'1. TipoContratoUC'!$P$3:$P$3832*'1. TipoContratoUC'!$S$3:$S$3832)</f>
        <v>30.984698276353267</v>
      </c>
      <c r="J916" s="24" t="e">
        <f>AVERAGEIF('1. TipoContratoUC'!$C$3:$C$3832,'2. UnidadCompradora'!F916,'1. TipoContratoUC'!#REF!)</f>
        <v>#REF!</v>
      </c>
      <c r="K916" s="24">
        <f t="shared" si="173"/>
        <v>28.617942030996712</v>
      </c>
      <c r="L916" s="25">
        <f>SUMIF('1. TipoContratoUC'!$C$3:$C$3832,'2. UnidadCompradora'!F916,'1. TipoContratoUC'!$O$3:$O$3832)</f>
        <v>1389596.82</v>
      </c>
      <c r="M916" s="28">
        <f t="shared" si="168"/>
        <v>9.4128561655788482E-6</v>
      </c>
      <c r="N916" s="29">
        <f t="shared" si="174"/>
        <v>6.1389631539629541E-7</v>
      </c>
      <c r="O916" s="24">
        <f t="shared" si="175"/>
        <v>6.0186933762308183E-4</v>
      </c>
      <c r="P916" s="20">
        <f t="shared" si="176"/>
        <v>14.309271950167167</v>
      </c>
      <c r="Q916" s="3">
        <f t="shared" si="177"/>
        <v>1229</v>
      </c>
      <c r="R916" s="3">
        <f t="shared" si="178"/>
        <v>0</v>
      </c>
      <c r="S916" s="3" t="str">
        <f t="shared" si="179"/>
        <v/>
      </c>
      <c r="T916" s="18"/>
    </row>
    <row r="917" spans="1:20" x14ac:dyDescent="0.25">
      <c r="A917">
        <f t="shared" si="169"/>
        <v>916</v>
      </c>
      <c r="B917" s="23" t="s">
        <v>84</v>
      </c>
      <c r="C917" s="23">
        <f t="shared" si="170"/>
        <v>150</v>
      </c>
      <c r="D917" s="23">
        <f t="shared" si="171"/>
        <v>39</v>
      </c>
      <c r="E917" s="34" t="str">
        <f t="shared" si="172"/>
        <v>150_39</v>
      </c>
      <c r="F917" s="23" t="s">
        <v>2080</v>
      </c>
      <c r="G917" s="24">
        <f>AVERAGEIF('1. TipoContratoUC'!$C$3:$C$3832,'2. UnidadCompradora'!F917,'1. TipoContratoUC'!$S$3:$S$3832)</f>
        <v>39.766661429786147</v>
      </c>
      <c r="H917" s="24">
        <f>SUMPRODUCT(('1. TipoContratoUC'!$C$3:$C$3832='2. UnidadCompradora'!F917)*'1. TipoContratoUC'!$N$3:$N$3832*'1. TipoContratoUC'!$S$3:$S$3832)</f>
        <v>45.539609542300234</v>
      </c>
      <c r="I917" s="24">
        <f>SUMPRODUCT(('1. TipoContratoUC'!$C$3:$C$3832='2. UnidadCompradora'!F917)*'1. TipoContratoUC'!$P$3:$P$3832*'1. TipoContratoUC'!$S$3:$S$3832)</f>
        <v>47.862140789611509</v>
      </c>
      <c r="J917" s="24" t="e">
        <f>AVERAGEIF('1. TipoContratoUC'!$C$3:$C$3832,'2. UnidadCompradora'!F917,'1. TipoContratoUC'!#REF!)</f>
        <v>#REF!</v>
      </c>
      <c r="K917" s="24">
        <f t="shared" si="173"/>
        <v>51.954550509696759</v>
      </c>
      <c r="L917" s="25">
        <f>SUMIF('1. TipoContratoUC'!$C$3:$C$3832,'2. UnidadCompradora'!F917,'1. TipoContratoUC'!$O$3:$O$3832)</f>
        <v>302084199.52999997</v>
      </c>
      <c r="M917" s="28">
        <f t="shared" si="168"/>
        <v>2.0462590869126424E-3</v>
      </c>
      <c r="N917" s="29">
        <f t="shared" si="174"/>
        <v>1.3345480815860408E-4</v>
      </c>
      <c r="O917" s="24">
        <f t="shared" si="175"/>
        <v>0.14886847764315278</v>
      </c>
      <c r="P917" s="20">
        <f t="shared" si="176"/>
        <v>26.051709493669957</v>
      </c>
      <c r="Q917" s="3">
        <f t="shared" si="177"/>
        <v>340</v>
      </c>
      <c r="R917" s="3">
        <f t="shared" si="178"/>
        <v>1</v>
      </c>
      <c r="S917" s="3">
        <f t="shared" si="179"/>
        <v>340</v>
      </c>
      <c r="T917" s="18"/>
    </row>
    <row r="918" spans="1:20" x14ac:dyDescent="0.25">
      <c r="A918">
        <f t="shared" si="169"/>
        <v>917</v>
      </c>
      <c r="B918" s="23" t="s">
        <v>84</v>
      </c>
      <c r="C918" s="23">
        <f t="shared" si="170"/>
        <v>150</v>
      </c>
      <c r="D918" s="23">
        <f t="shared" si="171"/>
        <v>40</v>
      </c>
      <c r="E918" s="34" t="str">
        <f t="shared" si="172"/>
        <v>150_40</v>
      </c>
      <c r="F918" s="23" t="s">
        <v>1134</v>
      </c>
      <c r="G918" s="24">
        <f>AVERAGEIF('1. TipoContratoUC'!$C$3:$C$3832,'2. UnidadCompradora'!F918,'1. TipoContratoUC'!$S$3:$S$3832)</f>
        <v>48.612462713575184</v>
      </c>
      <c r="H918" s="24">
        <f>SUMPRODUCT(('1. TipoContratoUC'!$C$3:$C$3832='2. UnidadCompradora'!F918)*'1. TipoContratoUC'!$N$3:$N$3832*'1. TipoContratoUC'!$S$3:$S$3832)</f>
        <v>51.712490042724099</v>
      </c>
      <c r="I918" s="24">
        <f>SUMPRODUCT(('1. TipoContratoUC'!$C$3:$C$3832='2. UnidadCompradora'!F918)*'1. TipoContratoUC'!$P$3:$P$3832*'1. TipoContratoUC'!$S$3:$S$3832)</f>
        <v>52.002301483234156</v>
      </c>
      <c r="J918" s="24" t="e">
        <f>AVERAGEIF('1. TipoContratoUC'!$C$3:$C$3832,'2. UnidadCompradora'!F918,'1. TipoContratoUC'!#REF!)</f>
        <v>#REF!</v>
      </c>
      <c r="K918" s="24">
        <f t="shared" si="173"/>
        <v>57.679192087949879</v>
      </c>
      <c r="L918" s="25">
        <f>SUMIF('1. TipoContratoUC'!$C$3:$C$3832,'2. UnidadCompradora'!F918,'1. TipoContratoUC'!$O$3:$O$3832)</f>
        <v>234442940.67999989</v>
      </c>
      <c r="M918" s="28">
        <f t="shared" si="168"/>
        <v>1.5880704733162625E-3</v>
      </c>
      <c r="N918" s="29">
        <f t="shared" si="174"/>
        <v>1.035722415183162E-4</v>
      </c>
      <c r="O918" s="24">
        <f t="shared" si="175"/>
        <v>0.11551590017478312</v>
      </c>
      <c r="P918" s="20">
        <f t="shared" si="176"/>
        <v>28.897353994062332</v>
      </c>
      <c r="Q918" s="3">
        <f t="shared" si="177"/>
        <v>189</v>
      </c>
      <c r="R918" s="3">
        <f t="shared" si="178"/>
        <v>1</v>
      </c>
      <c r="S918" s="3">
        <f t="shared" si="179"/>
        <v>189</v>
      </c>
      <c r="T918" s="18"/>
    </row>
    <row r="919" spans="1:20" x14ac:dyDescent="0.25">
      <c r="A919">
        <f t="shared" si="169"/>
        <v>918</v>
      </c>
      <c r="B919" s="23" t="s">
        <v>84</v>
      </c>
      <c r="C919" s="23">
        <f t="shared" si="170"/>
        <v>150</v>
      </c>
      <c r="D919" s="23">
        <f t="shared" si="171"/>
        <v>41</v>
      </c>
      <c r="E919" s="34" t="str">
        <f t="shared" si="172"/>
        <v>150_41</v>
      </c>
      <c r="F919" s="23" t="s">
        <v>2991</v>
      </c>
      <c r="G919" s="24">
        <f>AVERAGEIF('1. TipoContratoUC'!$C$3:$C$3832,'2. UnidadCompradora'!F919,'1. TipoContratoUC'!$S$3:$S$3832)</f>
        <v>55.676775671664991</v>
      </c>
      <c r="H919" s="24">
        <f>SUMPRODUCT(('1. TipoContratoUC'!$C$3:$C$3832='2. UnidadCompradora'!F919)*'1. TipoContratoUC'!$N$3:$N$3832*'1. TipoContratoUC'!$S$3:$S$3832)</f>
        <v>55.676775671664991</v>
      </c>
      <c r="I919" s="24">
        <f>SUMPRODUCT(('1. TipoContratoUC'!$C$3:$C$3832='2. UnidadCompradora'!F919)*'1. TipoContratoUC'!$P$3:$P$3832*'1. TipoContratoUC'!$S$3:$S$3832)</f>
        <v>55.676775671664991</v>
      </c>
      <c r="J919" s="24" t="e">
        <f>AVERAGEIF('1. TipoContratoUC'!$C$3:$C$3832,'2. UnidadCompradora'!F919,'1. TipoContratoUC'!#REF!)</f>
        <v>#REF!</v>
      </c>
      <c r="K919" s="24">
        <f t="shared" si="173"/>
        <v>62.759924280231857</v>
      </c>
      <c r="L919" s="25">
        <f>SUMIF('1. TipoContratoUC'!$C$3:$C$3832,'2. UnidadCompradora'!F919,'1. TipoContratoUC'!$O$3:$O$3832)</f>
        <v>45400049.380000003</v>
      </c>
      <c r="M919" s="28">
        <f t="shared" si="168"/>
        <v>3.0753102523947717E-4</v>
      </c>
      <c r="N919" s="29">
        <f t="shared" si="174"/>
        <v>2.0056841403243759E-5</v>
      </c>
      <c r="O919" s="24">
        <f t="shared" si="175"/>
        <v>2.2302559912890301E-2</v>
      </c>
      <c r="P919" s="20">
        <f t="shared" si="176"/>
        <v>31.391113420072372</v>
      </c>
      <c r="Q919" s="3">
        <f t="shared" si="177"/>
        <v>101</v>
      </c>
      <c r="R919" s="3">
        <f t="shared" si="178"/>
        <v>1</v>
      </c>
      <c r="S919" s="3">
        <f t="shared" si="179"/>
        <v>101</v>
      </c>
      <c r="T919" s="18"/>
    </row>
    <row r="920" spans="1:20" x14ac:dyDescent="0.25">
      <c r="A920">
        <f t="shared" si="169"/>
        <v>919</v>
      </c>
      <c r="B920" s="23" t="s">
        <v>84</v>
      </c>
      <c r="C920" s="23">
        <f t="shared" si="170"/>
        <v>150</v>
      </c>
      <c r="D920" s="23">
        <f t="shared" si="171"/>
        <v>42</v>
      </c>
      <c r="E920" s="34" t="str">
        <f t="shared" si="172"/>
        <v>150_42</v>
      </c>
      <c r="F920" s="23" t="s">
        <v>2347</v>
      </c>
      <c r="G920" s="24">
        <f>AVERAGEIF('1. TipoContratoUC'!$C$3:$C$3832,'2. UnidadCompradora'!F920,'1. TipoContratoUC'!$S$3:$S$3832)</f>
        <v>40.837100796517369</v>
      </c>
      <c r="H920" s="24">
        <f>SUMPRODUCT(('1. TipoContratoUC'!$C$3:$C$3832='2. UnidadCompradora'!F920)*'1. TipoContratoUC'!$N$3:$N$3832*'1. TipoContratoUC'!$S$3:$S$3832)</f>
        <v>43.715020423118858</v>
      </c>
      <c r="I920" s="24">
        <f>SUMPRODUCT(('1. TipoContratoUC'!$C$3:$C$3832='2. UnidadCompradora'!F920)*'1. TipoContratoUC'!$P$3:$P$3832*'1. TipoContratoUC'!$S$3:$S$3832)</f>
        <v>45.104266830452012</v>
      </c>
      <c r="J920" s="24" t="e">
        <f>AVERAGEIF('1. TipoContratoUC'!$C$3:$C$3832,'2. UnidadCompradora'!F920,'1. TipoContratoUC'!#REF!)</f>
        <v>#REF!</v>
      </c>
      <c r="K920" s="24">
        <f t="shared" si="173"/>
        <v>48.141210617236787</v>
      </c>
      <c r="L920" s="25">
        <f>SUMIF('1. TipoContratoUC'!$C$3:$C$3832,'2. UnidadCompradora'!F920,'1. TipoContratoUC'!$O$3:$O$3832)</f>
        <v>70584183.279999897</v>
      </c>
      <c r="M920" s="28">
        <f t="shared" si="168"/>
        <v>4.7812340616862846E-4</v>
      </c>
      <c r="N920" s="29">
        <f t="shared" si="174"/>
        <v>3.1182692286852478E-5</v>
      </c>
      <c r="O920" s="24">
        <f t="shared" si="175"/>
        <v>3.472036217077272E-2</v>
      </c>
      <c r="P920" s="20">
        <f t="shared" si="176"/>
        <v>24.08796548970378</v>
      </c>
      <c r="Q920" s="3">
        <f t="shared" si="177"/>
        <v>473</v>
      </c>
      <c r="R920" s="3">
        <f t="shared" si="178"/>
        <v>1</v>
      </c>
      <c r="S920" s="3">
        <f t="shared" si="179"/>
        <v>473</v>
      </c>
      <c r="T920" s="18"/>
    </row>
    <row r="921" spans="1:20" x14ac:dyDescent="0.25">
      <c r="A921">
        <f t="shared" si="169"/>
        <v>920</v>
      </c>
      <c r="B921" s="23" t="s">
        <v>84</v>
      </c>
      <c r="C921" s="23">
        <f t="shared" si="170"/>
        <v>150</v>
      </c>
      <c r="D921" s="23">
        <f t="shared" si="171"/>
        <v>43</v>
      </c>
      <c r="E921" s="34" t="str">
        <f t="shared" si="172"/>
        <v>150_43</v>
      </c>
      <c r="F921" s="23" t="s">
        <v>2980</v>
      </c>
      <c r="G921" s="24">
        <f>AVERAGEIF('1. TipoContratoUC'!$C$3:$C$3832,'2. UnidadCompradora'!F921,'1. TipoContratoUC'!$S$3:$S$3832)</f>
        <v>37.309911837201831</v>
      </c>
      <c r="H921" s="24">
        <f>SUMPRODUCT(('1. TipoContratoUC'!$C$3:$C$3832='2. UnidadCompradora'!F921)*'1. TipoContratoUC'!$N$3:$N$3832*'1. TipoContratoUC'!$S$3:$S$3832)</f>
        <v>37.309911837201831</v>
      </c>
      <c r="I921" s="24">
        <f>SUMPRODUCT(('1. TipoContratoUC'!$C$3:$C$3832='2. UnidadCompradora'!F921)*'1. TipoContratoUC'!$P$3:$P$3832*'1. TipoContratoUC'!$S$3:$S$3832)</f>
        <v>37.309911837201831</v>
      </c>
      <c r="J921" s="24" t="e">
        <f>AVERAGEIF('1. TipoContratoUC'!$C$3:$C$3832,'2. UnidadCompradora'!F921,'1. TipoContratoUC'!#REF!)</f>
        <v>#REF!</v>
      </c>
      <c r="K921" s="24">
        <f t="shared" si="173"/>
        <v>37.363878051678242</v>
      </c>
      <c r="L921" s="25">
        <f>SUMIF('1. TipoContratoUC'!$C$3:$C$3832,'2. UnidadCompradora'!F921,'1. TipoContratoUC'!$O$3:$O$3832)</f>
        <v>69609964.920000002</v>
      </c>
      <c r="M921" s="28">
        <f t="shared" si="168"/>
        <v>4.7152424217763349E-4</v>
      </c>
      <c r="N921" s="29">
        <f t="shared" si="174"/>
        <v>3.0752301936941229E-5</v>
      </c>
      <c r="O921" s="24">
        <f t="shared" si="175"/>
        <v>3.4239994213767971E-2</v>
      </c>
      <c r="P921" s="20">
        <f t="shared" si="176"/>
        <v>18.699059022946006</v>
      </c>
      <c r="Q921" s="3">
        <f t="shared" si="177"/>
        <v>905</v>
      </c>
      <c r="R921" s="3">
        <f t="shared" si="178"/>
        <v>0</v>
      </c>
      <c r="S921" s="3" t="str">
        <f t="shared" si="179"/>
        <v/>
      </c>
      <c r="T921" s="18"/>
    </row>
    <row r="922" spans="1:20" x14ac:dyDescent="0.25">
      <c r="A922">
        <f t="shared" si="169"/>
        <v>921</v>
      </c>
      <c r="B922" s="23" t="s">
        <v>84</v>
      </c>
      <c r="C922" s="23">
        <f t="shared" si="170"/>
        <v>150</v>
      </c>
      <c r="D922" s="23">
        <f t="shared" si="171"/>
        <v>44</v>
      </c>
      <c r="E922" s="34" t="str">
        <f t="shared" si="172"/>
        <v>150_44</v>
      </c>
      <c r="F922" s="23" t="s">
        <v>1345</v>
      </c>
      <c r="G922" s="24">
        <f>AVERAGEIF('1. TipoContratoUC'!$C$3:$C$3832,'2. UnidadCompradora'!F922,'1. TipoContratoUC'!$S$3:$S$3832)</f>
        <v>43.363308534827162</v>
      </c>
      <c r="H922" s="24">
        <f>SUMPRODUCT(('1. TipoContratoUC'!$C$3:$C$3832='2. UnidadCompradora'!F922)*'1. TipoContratoUC'!$N$3:$N$3832*'1. TipoContratoUC'!$S$3:$S$3832)</f>
        <v>43.363308534827162</v>
      </c>
      <c r="I922" s="24">
        <f>SUMPRODUCT(('1. TipoContratoUC'!$C$3:$C$3832='2. UnidadCompradora'!F922)*'1. TipoContratoUC'!$P$3:$P$3832*'1. TipoContratoUC'!$S$3:$S$3832)</f>
        <v>43.363308534827162</v>
      </c>
      <c r="J922" s="24" t="e">
        <f>AVERAGEIF('1. TipoContratoUC'!$C$3:$C$3832,'2. UnidadCompradora'!F922,'1. TipoContratoUC'!#REF!)</f>
        <v>#REF!</v>
      </c>
      <c r="K922" s="24">
        <f t="shared" si="173"/>
        <v>45.733970178359499</v>
      </c>
      <c r="L922" s="25">
        <f>SUMIF('1. TipoContratoUC'!$C$3:$C$3832,'2. UnidadCompradora'!F922,'1. TipoContratoUC'!$O$3:$O$3832)</f>
        <v>703690695.94000006</v>
      </c>
      <c r="M922" s="28">
        <f t="shared" si="168"/>
        <v>4.7666626827336149E-3</v>
      </c>
      <c r="N922" s="29">
        <f t="shared" si="174"/>
        <v>3.1087659326697425E-4</v>
      </c>
      <c r="O922" s="24">
        <f t="shared" si="175"/>
        <v>0.34689276061841007</v>
      </c>
      <c r="P922" s="20">
        <f t="shared" si="176"/>
        <v>23.040431469488954</v>
      </c>
      <c r="Q922" s="3">
        <f t="shared" si="177"/>
        <v>545</v>
      </c>
      <c r="R922" s="3">
        <f t="shared" si="178"/>
        <v>0</v>
      </c>
      <c r="S922" s="3" t="str">
        <f t="shared" si="179"/>
        <v/>
      </c>
      <c r="T922" s="18"/>
    </row>
    <row r="923" spans="1:20" x14ac:dyDescent="0.25">
      <c r="A923">
        <f t="shared" si="169"/>
        <v>922</v>
      </c>
      <c r="B923" s="23" t="s">
        <v>84</v>
      </c>
      <c r="C923" s="23">
        <f t="shared" si="170"/>
        <v>150</v>
      </c>
      <c r="D923" s="23">
        <f t="shared" si="171"/>
        <v>45</v>
      </c>
      <c r="E923" s="34" t="str">
        <f t="shared" si="172"/>
        <v>150_45</v>
      </c>
      <c r="F923" s="23" t="s">
        <v>2874</v>
      </c>
      <c r="G923" s="24">
        <f>AVERAGEIF('1. TipoContratoUC'!$C$3:$C$3832,'2. UnidadCompradora'!F923,'1. TipoContratoUC'!$S$3:$S$3832)</f>
        <v>49.15637793134065</v>
      </c>
      <c r="H923" s="24">
        <f>SUMPRODUCT(('1. TipoContratoUC'!$C$3:$C$3832='2. UnidadCompradora'!F923)*'1. TipoContratoUC'!$N$3:$N$3832*'1. TipoContratoUC'!$S$3:$S$3832)</f>
        <v>49.077687234149138</v>
      </c>
      <c r="I923" s="24">
        <f>SUMPRODUCT(('1. TipoContratoUC'!$C$3:$C$3832='2. UnidadCompradora'!F923)*'1. TipoContratoUC'!$P$3:$P$3832*'1. TipoContratoUC'!$S$3:$S$3832)</f>
        <v>49.231524747267301</v>
      </c>
      <c r="J923" s="24" t="e">
        <f>AVERAGEIF('1. TipoContratoUC'!$C$3:$C$3832,'2. UnidadCompradora'!F923,'1. TipoContratoUC'!#REF!)</f>
        <v>#REF!</v>
      </c>
      <c r="K923" s="24">
        <f t="shared" si="173"/>
        <v>53.848011397015561</v>
      </c>
      <c r="L923" s="25">
        <f>SUMIF('1. TipoContratoUC'!$C$3:$C$3832,'2. UnidadCompradora'!F923,'1. TipoContratoUC'!$O$3:$O$3832)</f>
        <v>13778361.02</v>
      </c>
      <c r="M923" s="28">
        <f t="shared" si="168"/>
        <v>9.3331913697584787E-5</v>
      </c>
      <c r="N923" s="29">
        <f t="shared" si="174"/>
        <v>6.0870066343257329E-6</v>
      </c>
      <c r="O923" s="24">
        <f t="shared" si="175"/>
        <v>6.7105258697873101E-3</v>
      </c>
      <c r="P923" s="20">
        <f t="shared" si="176"/>
        <v>26.927360961442673</v>
      </c>
      <c r="Q923" s="3">
        <f t="shared" si="177"/>
        <v>282</v>
      </c>
      <c r="R923" s="3">
        <f t="shared" si="178"/>
        <v>1</v>
      </c>
      <c r="S923" s="3">
        <f t="shared" si="179"/>
        <v>282</v>
      </c>
      <c r="T923" s="18"/>
    </row>
    <row r="924" spans="1:20" x14ac:dyDescent="0.25">
      <c r="A924">
        <f t="shared" si="169"/>
        <v>923</v>
      </c>
      <c r="B924" s="23" t="s">
        <v>84</v>
      </c>
      <c r="C924" s="23">
        <f t="shared" si="170"/>
        <v>150</v>
      </c>
      <c r="D924" s="23">
        <f t="shared" si="171"/>
        <v>46</v>
      </c>
      <c r="E924" s="34" t="str">
        <f t="shared" si="172"/>
        <v>150_46</v>
      </c>
      <c r="F924" s="23" t="s">
        <v>151</v>
      </c>
      <c r="G924" s="24">
        <f>AVERAGEIF('1. TipoContratoUC'!$C$3:$C$3832,'2. UnidadCompradora'!F924,'1. TipoContratoUC'!$S$3:$S$3832)</f>
        <v>41.810430544975674</v>
      </c>
      <c r="H924" s="24">
        <f>SUMPRODUCT(('1. TipoContratoUC'!$C$3:$C$3832='2. UnidadCompradora'!F924)*'1. TipoContratoUC'!$N$3:$N$3832*'1. TipoContratoUC'!$S$3:$S$3832)</f>
        <v>41.454383907789676</v>
      </c>
      <c r="I924" s="24">
        <f>SUMPRODUCT(('1. TipoContratoUC'!$C$3:$C$3832='2. UnidadCompradora'!F924)*'1. TipoContratoUC'!$P$3:$P$3832*'1. TipoContratoUC'!$S$3:$S$3832)</f>
        <v>41.983927637733714</v>
      </c>
      <c r="J924" s="24" t="e">
        <f>AVERAGEIF('1. TipoContratoUC'!$C$3:$C$3832,'2. UnidadCompradora'!F924,'1. TipoContratoUC'!#REF!)</f>
        <v>#REF!</v>
      </c>
      <c r="K924" s="24">
        <f t="shared" si="173"/>
        <v>43.826686422945684</v>
      </c>
      <c r="L924" s="25">
        <f>SUMIF('1. TipoContratoUC'!$C$3:$C$3832,'2. UnidadCompradora'!F924,'1. TipoContratoUC'!$O$3:$O$3832)</f>
        <v>95708772.737200007</v>
      </c>
      <c r="M924" s="28">
        <f t="shared" si="168"/>
        <v>6.4831244472719643E-4</v>
      </c>
      <c r="N924" s="29">
        <f t="shared" si="174"/>
        <v>4.2282237616568877E-5</v>
      </c>
      <c r="O924" s="24">
        <f t="shared" si="175"/>
        <v>4.7108804232303764E-2</v>
      </c>
      <c r="P924" s="20">
        <f t="shared" si="176"/>
        <v>21.936897613588993</v>
      </c>
      <c r="Q924" s="3">
        <f t="shared" si="177"/>
        <v>624</v>
      </c>
      <c r="R924" s="3">
        <f t="shared" si="178"/>
        <v>0</v>
      </c>
      <c r="S924" s="3" t="str">
        <f t="shared" si="179"/>
        <v/>
      </c>
      <c r="T924" s="18"/>
    </row>
    <row r="925" spans="1:20" x14ac:dyDescent="0.25">
      <c r="A925">
        <f t="shared" si="169"/>
        <v>924</v>
      </c>
      <c r="B925" s="23" t="s">
        <v>84</v>
      </c>
      <c r="C925" s="23">
        <f t="shared" si="170"/>
        <v>150</v>
      </c>
      <c r="D925" s="23">
        <f t="shared" si="171"/>
        <v>47</v>
      </c>
      <c r="E925" s="34" t="str">
        <f t="shared" si="172"/>
        <v>150_47</v>
      </c>
      <c r="F925" s="23" t="s">
        <v>2824</v>
      </c>
      <c r="G925" s="24">
        <f>AVERAGEIF('1. TipoContratoUC'!$C$3:$C$3832,'2. UnidadCompradora'!F925,'1. TipoContratoUC'!$S$3:$S$3832)</f>
        <v>50.815917004698719</v>
      </c>
      <c r="H925" s="24">
        <f>SUMPRODUCT(('1. TipoContratoUC'!$C$3:$C$3832='2. UnidadCompradora'!F925)*'1. TipoContratoUC'!$N$3:$N$3832*'1. TipoContratoUC'!$S$3:$S$3832)</f>
        <v>55.32562151376181</v>
      </c>
      <c r="I925" s="24">
        <f>SUMPRODUCT(('1. TipoContratoUC'!$C$3:$C$3832='2. UnidadCompradora'!F925)*'1. TipoContratoUC'!$P$3:$P$3832*'1. TipoContratoUC'!$S$3:$S$3832)</f>
        <v>56.680796947804971</v>
      </c>
      <c r="J925" s="24" t="e">
        <f>AVERAGEIF('1. TipoContratoUC'!$C$3:$C$3832,'2. UnidadCompradora'!F925,'1. TipoContratoUC'!#REF!)</f>
        <v>#REF!</v>
      </c>
      <c r="K925" s="24">
        <f t="shared" si="173"/>
        <v>64.148194535464981</v>
      </c>
      <c r="L925" s="25">
        <f>SUMIF('1. TipoContratoUC'!$C$3:$C$3832,'2. UnidadCompradora'!F925,'1. TipoContratoUC'!$O$3:$O$3832)</f>
        <v>60864478.270000003</v>
      </c>
      <c r="M925" s="28">
        <f t="shared" si="168"/>
        <v>4.1228403181615611E-4</v>
      </c>
      <c r="N925" s="29">
        <f t="shared" si="174"/>
        <v>2.6888719382986849E-5</v>
      </c>
      <c r="O925" s="24">
        <f t="shared" si="175"/>
        <v>2.9927766352374204E-2</v>
      </c>
      <c r="P925" s="20">
        <f t="shared" si="176"/>
        <v>32.089061150908677</v>
      </c>
      <c r="Q925" s="3">
        <f t="shared" si="177"/>
        <v>84</v>
      </c>
      <c r="R925" s="3">
        <f t="shared" si="178"/>
        <v>1</v>
      </c>
      <c r="S925" s="3">
        <f t="shared" si="179"/>
        <v>84</v>
      </c>
      <c r="T925" s="18"/>
    </row>
    <row r="926" spans="1:20" x14ac:dyDescent="0.25">
      <c r="A926">
        <f t="shared" si="169"/>
        <v>925</v>
      </c>
      <c r="B926" s="23" t="s">
        <v>84</v>
      </c>
      <c r="C926" s="23">
        <f t="shared" si="170"/>
        <v>150</v>
      </c>
      <c r="D926" s="23">
        <f t="shared" si="171"/>
        <v>48</v>
      </c>
      <c r="E926" s="34" t="str">
        <f t="shared" si="172"/>
        <v>150_48</v>
      </c>
      <c r="F926" s="23" t="s">
        <v>3049</v>
      </c>
      <c r="G926" s="24">
        <f>AVERAGEIF('1. TipoContratoUC'!$C$3:$C$3832,'2. UnidadCompradora'!F926,'1. TipoContratoUC'!$S$3:$S$3832)</f>
        <v>44.427596804803102</v>
      </c>
      <c r="H926" s="24">
        <f>SUMPRODUCT(('1. TipoContratoUC'!$C$3:$C$3832='2. UnidadCompradora'!F926)*'1. TipoContratoUC'!$N$3:$N$3832*'1. TipoContratoUC'!$S$3:$S$3832)</f>
        <v>44.427596804803102</v>
      </c>
      <c r="I926" s="24">
        <f>SUMPRODUCT(('1. TipoContratoUC'!$C$3:$C$3832='2. UnidadCompradora'!F926)*'1. TipoContratoUC'!$P$3:$P$3832*'1. TipoContratoUC'!$S$3:$S$3832)</f>
        <v>44.427596804803102</v>
      </c>
      <c r="J926" s="24" t="e">
        <f>AVERAGEIF('1. TipoContratoUC'!$C$3:$C$3832,'2. UnidadCompradora'!F926,'1. TipoContratoUC'!#REF!)</f>
        <v>#REF!</v>
      </c>
      <c r="K926" s="24">
        <f t="shared" si="173"/>
        <v>47.205572208429551</v>
      </c>
      <c r="L926" s="25">
        <f>SUMIF('1. TipoContratoUC'!$C$3:$C$3832,'2. UnidadCompradora'!F926,'1. TipoContratoUC'!$O$3:$O$3832)</f>
        <v>86444928.521149993</v>
      </c>
      <c r="M926" s="28">
        <f t="shared" si="168"/>
        <v>5.8556098193527067E-4</v>
      </c>
      <c r="N926" s="29">
        <f t="shared" si="174"/>
        <v>3.8189654970446826E-5</v>
      </c>
      <c r="O926" s="24">
        <f t="shared" si="175"/>
        <v>4.2540984426408537E-2</v>
      </c>
      <c r="P926" s="20">
        <f t="shared" si="176"/>
        <v>23.62405659642798</v>
      </c>
      <c r="Q926" s="3">
        <f t="shared" si="177"/>
        <v>505</v>
      </c>
      <c r="R926" s="3">
        <f t="shared" si="178"/>
        <v>0</v>
      </c>
      <c r="S926" s="3" t="str">
        <f t="shared" si="179"/>
        <v/>
      </c>
      <c r="T926" s="18"/>
    </row>
    <row r="927" spans="1:20" x14ac:dyDescent="0.25">
      <c r="A927">
        <f t="shared" si="169"/>
        <v>926</v>
      </c>
      <c r="B927" s="23" t="s">
        <v>84</v>
      </c>
      <c r="C927" s="23">
        <f t="shared" si="170"/>
        <v>150</v>
      </c>
      <c r="D927" s="23">
        <f t="shared" si="171"/>
        <v>49</v>
      </c>
      <c r="E927" s="34" t="str">
        <f t="shared" si="172"/>
        <v>150_49</v>
      </c>
      <c r="F927" s="23" t="s">
        <v>1229</v>
      </c>
      <c r="G927" s="24">
        <f>AVERAGEIF('1. TipoContratoUC'!$C$3:$C$3832,'2. UnidadCompradora'!F927,'1. TipoContratoUC'!$S$3:$S$3832)</f>
        <v>56.252307176819279</v>
      </c>
      <c r="H927" s="24">
        <f>SUMPRODUCT(('1. TipoContratoUC'!$C$3:$C$3832='2. UnidadCompradora'!F927)*'1. TipoContratoUC'!$N$3:$N$3832*'1. TipoContratoUC'!$S$3:$S$3832)</f>
        <v>53.582147164126603</v>
      </c>
      <c r="I927" s="24">
        <f>SUMPRODUCT(('1. TipoContratoUC'!$C$3:$C$3832='2. UnidadCompradora'!F927)*'1. TipoContratoUC'!$P$3:$P$3832*'1. TipoContratoUC'!$S$3:$S$3832)</f>
        <v>53.271072785558914</v>
      </c>
      <c r="J927" s="24" t="e">
        <f>AVERAGEIF('1. TipoContratoUC'!$C$3:$C$3832,'2. UnidadCompradora'!F927,'1. TipoContratoUC'!#REF!)</f>
        <v>#REF!</v>
      </c>
      <c r="K927" s="24">
        <f t="shared" si="173"/>
        <v>59.433534850966488</v>
      </c>
      <c r="L927" s="25">
        <f>SUMIF('1. TipoContratoUC'!$C$3:$C$3832,'2. UnidadCompradora'!F927,'1. TipoContratoUC'!$O$3:$O$3832)</f>
        <v>296092199.86000001</v>
      </c>
      <c r="M927" s="28">
        <f t="shared" si="168"/>
        <v>2.0056704570121323E-3</v>
      </c>
      <c r="N927" s="29">
        <f t="shared" si="174"/>
        <v>1.308076615428909E-4</v>
      </c>
      <c r="O927" s="24">
        <f t="shared" si="175"/>
        <v>0.1459139401821144</v>
      </c>
      <c r="P927" s="20">
        <f t="shared" si="176"/>
        <v>29.7897243955743</v>
      </c>
      <c r="Q927" s="3">
        <f t="shared" si="177"/>
        <v>162</v>
      </c>
      <c r="R927" s="3">
        <f t="shared" si="178"/>
        <v>1</v>
      </c>
      <c r="S927" s="3">
        <f t="shared" si="179"/>
        <v>162</v>
      </c>
      <c r="T927" s="18"/>
    </row>
    <row r="928" spans="1:20" x14ac:dyDescent="0.25">
      <c r="A928">
        <f t="shared" si="169"/>
        <v>927</v>
      </c>
      <c r="B928" s="23" t="s">
        <v>84</v>
      </c>
      <c r="C928" s="23">
        <f t="shared" si="170"/>
        <v>150</v>
      </c>
      <c r="D928" s="23">
        <f t="shared" si="171"/>
        <v>50</v>
      </c>
      <c r="E928" s="34" t="str">
        <f t="shared" si="172"/>
        <v>150_50</v>
      </c>
      <c r="F928" s="23" t="s">
        <v>2217</v>
      </c>
      <c r="G928" s="24">
        <f>AVERAGEIF('1. TipoContratoUC'!$C$3:$C$3832,'2. UnidadCompradora'!F928,'1. TipoContratoUC'!$S$3:$S$3832)</f>
        <v>46.283107959191391</v>
      </c>
      <c r="H928" s="24">
        <f>SUMPRODUCT(('1. TipoContratoUC'!$C$3:$C$3832='2. UnidadCompradora'!F928)*'1. TipoContratoUC'!$N$3:$N$3832*'1. TipoContratoUC'!$S$3:$S$3832)</f>
        <v>47.00144642631723</v>
      </c>
      <c r="I928" s="24">
        <f>SUMPRODUCT(('1. TipoContratoUC'!$C$3:$C$3832='2. UnidadCompradora'!F928)*'1. TipoContratoUC'!$P$3:$P$3832*'1. TipoContratoUC'!$S$3:$S$3832)</f>
        <v>47.762790077236119</v>
      </c>
      <c r="J928" s="24" t="e">
        <f>AVERAGEIF('1. TipoContratoUC'!$C$3:$C$3832,'2. UnidadCompradora'!F928,'1. TipoContratoUC'!#REF!)</f>
        <v>#REF!</v>
      </c>
      <c r="K928" s="24">
        <f t="shared" si="173"/>
        <v>51.817177286534367</v>
      </c>
      <c r="L928" s="25">
        <f>SUMIF('1. TipoContratoUC'!$C$3:$C$3832,'2. UnidadCompradora'!F928,'1. TipoContratoUC'!$O$3:$O$3832)</f>
        <v>82919060.219999909</v>
      </c>
      <c r="M928" s="28">
        <f t="shared" si="168"/>
        <v>5.6167744197617691E-4</v>
      </c>
      <c r="N928" s="29">
        <f t="shared" si="174"/>
        <v>3.6631996283052424E-5</v>
      </c>
      <c r="O928" s="24">
        <f t="shared" si="175"/>
        <v>4.0802447952417754E-2</v>
      </c>
      <c r="P928" s="20">
        <f t="shared" si="176"/>
        <v>25.928989867243391</v>
      </c>
      <c r="Q928" s="3">
        <f t="shared" si="177"/>
        <v>348</v>
      </c>
      <c r="R928" s="3">
        <f t="shared" si="178"/>
        <v>1</v>
      </c>
      <c r="S928" s="3">
        <f t="shared" si="179"/>
        <v>348</v>
      </c>
      <c r="T928" s="18"/>
    </row>
    <row r="929" spans="1:20" x14ac:dyDescent="0.25">
      <c r="A929">
        <f t="shared" si="169"/>
        <v>928</v>
      </c>
      <c r="B929" s="23" t="s">
        <v>84</v>
      </c>
      <c r="C929" s="23">
        <f t="shared" si="170"/>
        <v>150</v>
      </c>
      <c r="D929" s="23">
        <f t="shared" si="171"/>
        <v>51</v>
      </c>
      <c r="E929" s="34" t="str">
        <f t="shared" si="172"/>
        <v>150_51</v>
      </c>
      <c r="F929" s="23" t="s">
        <v>391</v>
      </c>
      <c r="G929" s="24">
        <f>AVERAGEIF('1. TipoContratoUC'!$C$3:$C$3832,'2. UnidadCompradora'!F929,'1. TipoContratoUC'!$S$3:$S$3832)</f>
        <v>49.984338270230914</v>
      </c>
      <c r="H929" s="24">
        <f>SUMPRODUCT(('1. TipoContratoUC'!$C$3:$C$3832='2. UnidadCompradora'!F929)*'1. TipoContratoUC'!$N$3:$N$3832*'1. TipoContratoUC'!$S$3:$S$3832)</f>
        <v>44.747678855949175</v>
      </c>
      <c r="I929" s="24">
        <f>SUMPRODUCT(('1. TipoContratoUC'!$C$3:$C$3832='2. UnidadCompradora'!F929)*'1. TipoContratoUC'!$P$3:$P$3832*'1. TipoContratoUC'!$S$3:$S$3832)</f>
        <v>44.344718909779651</v>
      </c>
      <c r="J929" s="24" t="e">
        <f>AVERAGEIF('1. TipoContratoUC'!$C$3:$C$3832,'2. UnidadCompradora'!F929,'1. TipoContratoUC'!#REF!)</f>
        <v>#REF!</v>
      </c>
      <c r="K929" s="24">
        <f t="shared" si="173"/>
        <v>47.090976114490452</v>
      </c>
      <c r="L929" s="25">
        <f>SUMIF('1. TipoContratoUC'!$C$3:$C$3832,'2. UnidadCompradora'!F929,'1. TipoContratoUC'!$O$3:$O$3832)</f>
        <v>168820569.19599992</v>
      </c>
      <c r="M929" s="28">
        <f t="shared" si="168"/>
        <v>1.1435574065527139E-3</v>
      </c>
      <c r="N929" s="29">
        <f t="shared" si="174"/>
        <v>7.4581579276015945E-5</v>
      </c>
      <c r="O929" s="24">
        <f t="shared" si="175"/>
        <v>8.3158796451568831E-2</v>
      </c>
      <c r="P929" s="20">
        <f t="shared" si="176"/>
        <v>23.587067455471011</v>
      </c>
      <c r="Q929" s="3">
        <f t="shared" si="177"/>
        <v>510</v>
      </c>
      <c r="R929" s="3">
        <f t="shared" si="178"/>
        <v>0</v>
      </c>
      <c r="S929" s="3" t="str">
        <f t="shared" si="179"/>
        <v/>
      </c>
      <c r="T929" s="18"/>
    </row>
    <row r="930" spans="1:20" x14ac:dyDescent="0.25">
      <c r="A930">
        <f t="shared" si="169"/>
        <v>929</v>
      </c>
      <c r="B930" s="23" t="s">
        <v>84</v>
      </c>
      <c r="C930" s="23">
        <f t="shared" si="170"/>
        <v>150</v>
      </c>
      <c r="D930" s="23">
        <f t="shared" si="171"/>
        <v>52</v>
      </c>
      <c r="E930" s="34" t="str">
        <f t="shared" si="172"/>
        <v>150_52</v>
      </c>
      <c r="F930" s="23" t="s">
        <v>2589</v>
      </c>
      <c r="G930" s="24">
        <f>AVERAGEIF('1. TipoContratoUC'!$C$3:$C$3832,'2. UnidadCompradora'!F930,'1. TipoContratoUC'!$S$3:$S$3832)</f>
        <v>40.686867120879597</v>
      </c>
      <c r="H930" s="24">
        <f>SUMPRODUCT(('1. TipoContratoUC'!$C$3:$C$3832='2. UnidadCompradora'!F930)*'1. TipoContratoUC'!$N$3:$N$3832*'1. TipoContratoUC'!$S$3:$S$3832)</f>
        <v>40.764618085350136</v>
      </c>
      <c r="I930" s="24">
        <f>SUMPRODUCT(('1. TipoContratoUC'!$C$3:$C$3832='2. UnidadCompradora'!F930)*'1. TipoContratoUC'!$P$3:$P$3832*'1. TipoContratoUC'!$S$3:$S$3832)</f>
        <v>40.559233005766558</v>
      </c>
      <c r="J930" s="24" t="e">
        <f>AVERAGEIF('1. TipoContratoUC'!$C$3:$C$3832,'2. UnidadCompradora'!F930,'1. TipoContratoUC'!#REF!)</f>
        <v>#REF!</v>
      </c>
      <c r="K930" s="24">
        <f t="shared" si="173"/>
        <v>41.85674691334254</v>
      </c>
      <c r="L930" s="25">
        <f>SUMIF('1. TipoContratoUC'!$C$3:$C$3832,'2. UnidadCompradora'!F930,'1. TipoContratoUC'!$O$3:$O$3832)</f>
        <v>169269363.2699998</v>
      </c>
      <c r="M930" s="28">
        <f t="shared" si="168"/>
        <v>1.1465974495390853E-3</v>
      </c>
      <c r="N930" s="29">
        <f t="shared" si="174"/>
        <v>7.4779847597038898E-5</v>
      </c>
      <c r="O930" s="24">
        <f t="shared" si="175"/>
        <v>8.3380088003129391E-2</v>
      </c>
      <c r="P930" s="20">
        <f t="shared" si="176"/>
        <v>20.970063500672836</v>
      </c>
      <c r="Q930" s="3">
        <f t="shared" si="177"/>
        <v>707</v>
      </c>
      <c r="R930" s="3">
        <f t="shared" si="178"/>
        <v>0</v>
      </c>
      <c r="S930" s="3" t="str">
        <f t="shared" si="179"/>
        <v/>
      </c>
      <c r="T930" s="18"/>
    </row>
    <row r="931" spans="1:20" x14ac:dyDescent="0.25">
      <c r="A931">
        <f t="shared" si="169"/>
        <v>930</v>
      </c>
      <c r="B931" s="23" t="s">
        <v>84</v>
      </c>
      <c r="C931" s="23">
        <f t="shared" si="170"/>
        <v>150</v>
      </c>
      <c r="D931" s="23">
        <f t="shared" si="171"/>
        <v>53</v>
      </c>
      <c r="E931" s="34" t="str">
        <f t="shared" si="172"/>
        <v>150_53</v>
      </c>
      <c r="F931" s="23" t="s">
        <v>542</v>
      </c>
      <c r="G931" s="24">
        <f>AVERAGEIF('1. TipoContratoUC'!$C$3:$C$3832,'2. UnidadCompradora'!F931,'1. TipoContratoUC'!$S$3:$S$3832)</f>
        <v>48.776605825422223</v>
      </c>
      <c r="H931" s="24">
        <f>SUMPRODUCT(('1. TipoContratoUC'!$C$3:$C$3832='2. UnidadCompradora'!F931)*'1. TipoContratoUC'!$N$3:$N$3832*'1. TipoContratoUC'!$S$3:$S$3832)</f>
        <v>42.46405235575164</v>
      </c>
      <c r="I931" s="24">
        <f>SUMPRODUCT(('1. TipoContratoUC'!$C$3:$C$3832='2. UnidadCompradora'!F931)*'1. TipoContratoUC'!$P$3:$P$3832*'1. TipoContratoUC'!$S$3:$S$3832)</f>
        <v>41.83598850614716</v>
      </c>
      <c r="J931" s="24" t="e">
        <f>AVERAGEIF('1. TipoContratoUC'!$C$3:$C$3832,'2. UnidadCompradora'!F931,'1. TipoContratoUC'!#REF!)</f>
        <v>#REF!</v>
      </c>
      <c r="K931" s="24">
        <f t="shared" si="173"/>
        <v>43.622129506825118</v>
      </c>
      <c r="L931" s="25">
        <f>SUMIF('1. TipoContratoUC'!$C$3:$C$3832,'2. UnidadCompradora'!F931,'1. TipoContratoUC'!$O$3:$O$3832)</f>
        <v>89148759.197999999</v>
      </c>
      <c r="M931" s="28">
        <f t="shared" si="168"/>
        <v>6.0387620034320344E-4</v>
      </c>
      <c r="N931" s="29">
        <f t="shared" si="174"/>
        <v>3.9384153738782875E-5</v>
      </c>
      <c r="O931" s="24">
        <f t="shared" si="175"/>
        <v>4.3874190278046739E-2</v>
      </c>
      <c r="P931" s="20">
        <f t="shared" si="176"/>
        <v>21.833001848551582</v>
      </c>
      <c r="Q931" s="3">
        <f t="shared" si="177"/>
        <v>629</v>
      </c>
      <c r="R931" s="3">
        <f t="shared" si="178"/>
        <v>0</v>
      </c>
      <c r="S931" s="3" t="str">
        <f t="shared" si="179"/>
        <v/>
      </c>
      <c r="T931" s="18"/>
    </row>
    <row r="932" spans="1:20" x14ac:dyDescent="0.25">
      <c r="A932">
        <f t="shared" si="169"/>
        <v>931</v>
      </c>
      <c r="B932" s="23" t="s">
        <v>84</v>
      </c>
      <c r="C932" s="23">
        <f t="shared" si="170"/>
        <v>150</v>
      </c>
      <c r="D932" s="23">
        <f t="shared" si="171"/>
        <v>54</v>
      </c>
      <c r="E932" s="34" t="str">
        <f t="shared" si="172"/>
        <v>150_54</v>
      </c>
      <c r="F932" s="23" t="s">
        <v>592</v>
      </c>
      <c r="G932" s="24">
        <f>AVERAGEIF('1. TipoContratoUC'!$C$3:$C$3832,'2. UnidadCompradora'!F932,'1. TipoContratoUC'!$S$3:$S$3832)</f>
        <v>47.11301970970478</v>
      </c>
      <c r="H932" s="24">
        <f>SUMPRODUCT(('1. TipoContratoUC'!$C$3:$C$3832='2. UnidadCompradora'!F932)*'1. TipoContratoUC'!$N$3:$N$3832*'1. TipoContratoUC'!$S$3:$S$3832)</f>
        <v>50.047883288844211</v>
      </c>
      <c r="I932" s="24">
        <f>SUMPRODUCT(('1. TipoContratoUC'!$C$3:$C$3832='2. UnidadCompradora'!F932)*'1. TipoContratoUC'!$P$3:$P$3832*'1. TipoContratoUC'!$S$3:$S$3832)</f>
        <v>50.123323354095838</v>
      </c>
      <c r="J932" s="24" t="e">
        <f>AVERAGEIF('1. TipoContratoUC'!$C$3:$C$3832,'2. UnidadCompradora'!F932,'1. TipoContratoUC'!#REF!)</f>
        <v>#REF!</v>
      </c>
      <c r="K932" s="24">
        <f t="shared" si="173"/>
        <v>55.081110245556097</v>
      </c>
      <c r="L932" s="25">
        <f>SUMIF('1. TipoContratoUC'!$C$3:$C$3832,'2. UnidadCompradora'!F932,'1. TipoContratoUC'!$O$3:$O$3832)</f>
        <v>1661814118.5056601</v>
      </c>
      <c r="M932" s="28">
        <f t="shared" si="168"/>
        <v>1.1256802726003634E-2</v>
      </c>
      <c r="N932" s="29">
        <f t="shared" si="174"/>
        <v>7.3415651902842378E-4</v>
      </c>
      <c r="O932" s="24">
        <f t="shared" si="175"/>
        <v>0.81932461979248861</v>
      </c>
      <c r="P932" s="20">
        <f t="shared" si="176"/>
        <v>27.950217432674293</v>
      </c>
      <c r="Q932" s="3">
        <f t="shared" si="177"/>
        <v>228</v>
      </c>
      <c r="R932" s="3">
        <f t="shared" si="178"/>
        <v>1</v>
      </c>
      <c r="S932" s="3">
        <f t="shared" si="179"/>
        <v>228</v>
      </c>
      <c r="T932" s="18"/>
    </row>
    <row r="933" spans="1:20" x14ac:dyDescent="0.25">
      <c r="A933">
        <f t="shared" si="169"/>
        <v>932</v>
      </c>
      <c r="B933" s="23" t="s">
        <v>84</v>
      </c>
      <c r="C933" s="23">
        <f t="shared" si="170"/>
        <v>150</v>
      </c>
      <c r="D933" s="23">
        <f t="shared" si="171"/>
        <v>55</v>
      </c>
      <c r="E933" s="34" t="str">
        <f t="shared" si="172"/>
        <v>150_55</v>
      </c>
      <c r="F933" s="23" t="s">
        <v>1768</v>
      </c>
      <c r="G933" s="24">
        <f>AVERAGEIF('1. TipoContratoUC'!$C$3:$C$3832,'2. UnidadCompradora'!F933,'1. TipoContratoUC'!$S$3:$S$3832)</f>
        <v>54.721093409124201</v>
      </c>
      <c r="H933" s="24">
        <f>SUMPRODUCT(('1. TipoContratoUC'!$C$3:$C$3832='2. UnidadCompradora'!F933)*'1. TipoContratoUC'!$N$3:$N$3832*'1. TipoContratoUC'!$S$3:$S$3832)</f>
        <v>50.247549004131869</v>
      </c>
      <c r="I933" s="24">
        <f>SUMPRODUCT(('1. TipoContratoUC'!$C$3:$C$3832='2. UnidadCompradora'!F933)*'1. TipoContratoUC'!$P$3:$P$3832*'1. TipoContratoUC'!$S$3:$S$3832)</f>
        <v>48.234177475208341</v>
      </c>
      <c r="J933" s="24" t="e">
        <f>AVERAGEIF('1. TipoContratoUC'!$C$3:$C$3832,'2. UnidadCompradora'!F933,'1. TipoContratoUC'!#REF!)</f>
        <v>#REF!</v>
      </c>
      <c r="K933" s="24">
        <f t="shared" si="173"/>
        <v>52.46896935394205</v>
      </c>
      <c r="L933" s="25">
        <f>SUMIF('1. TipoContratoUC'!$C$3:$C$3832,'2. UnidadCompradora'!F933,'1. TipoContratoUC'!$O$3:$O$3832)</f>
        <v>3016221430.66821</v>
      </c>
      <c r="M933" s="28">
        <f t="shared" si="168"/>
        <v>2.0431292071045697E-2</v>
      </c>
      <c r="N933" s="29">
        <f t="shared" si="174"/>
        <v>1.3325068077707292E-3</v>
      </c>
      <c r="O933" s="24">
        <f t="shared" si="175"/>
        <v>1.4871562889635555</v>
      </c>
      <c r="P933" s="20">
        <f t="shared" si="176"/>
        <v>26.978062821452802</v>
      </c>
      <c r="Q933" s="3">
        <f t="shared" si="177"/>
        <v>281</v>
      </c>
      <c r="R933" s="3">
        <f t="shared" si="178"/>
        <v>1</v>
      </c>
      <c r="S933" s="3">
        <f t="shared" si="179"/>
        <v>281</v>
      </c>
      <c r="T933" s="18"/>
    </row>
    <row r="934" spans="1:20" x14ac:dyDescent="0.25">
      <c r="A934">
        <f t="shared" si="169"/>
        <v>933</v>
      </c>
      <c r="B934" s="23" t="s">
        <v>84</v>
      </c>
      <c r="C934" s="23">
        <f t="shared" si="170"/>
        <v>150</v>
      </c>
      <c r="D934" s="23">
        <f t="shared" si="171"/>
        <v>56</v>
      </c>
      <c r="E934" s="34" t="str">
        <f t="shared" si="172"/>
        <v>150_56</v>
      </c>
      <c r="F934" s="23" t="s">
        <v>87</v>
      </c>
      <c r="G934" s="24">
        <f>AVERAGEIF('1. TipoContratoUC'!$C$3:$C$3832,'2. UnidadCompradora'!F934,'1. TipoContratoUC'!$S$3:$S$3832)</f>
        <v>32.311381098031063</v>
      </c>
      <c r="H934" s="24">
        <f>SUMPRODUCT(('1. TipoContratoUC'!$C$3:$C$3832='2. UnidadCompradora'!F934)*'1. TipoContratoUC'!$N$3:$N$3832*'1. TipoContratoUC'!$S$3:$S$3832)</f>
        <v>32.41504404170486</v>
      </c>
      <c r="I934" s="24">
        <f>SUMPRODUCT(('1. TipoContratoUC'!$C$3:$C$3832='2. UnidadCompradora'!F934)*'1. TipoContratoUC'!$P$3:$P$3832*'1. TipoContratoUC'!$S$3:$S$3832)</f>
        <v>32.522094025047259</v>
      </c>
      <c r="J934" s="24" t="e">
        <f>AVERAGEIF('1. TipoContratoUC'!$C$3:$C$3832,'2. UnidadCompradora'!F934,'1. TipoContratoUC'!#REF!)</f>
        <v>#REF!</v>
      </c>
      <c r="K934" s="24">
        <f t="shared" si="173"/>
        <v>30.743714501316521</v>
      </c>
      <c r="L934" s="25">
        <f>SUMIF('1. TipoContratoUC'!$C$3:$C$3832,'2. UnidadCompradora'!F934,'1. TipoContratoUC'!$O$3:$O$3832)</f>
        <v>42886708.240000002</v>
      </c>
      <c r="M934" s="28">
        <f t="shared" si="168"/>
        <v>2.9050614557268861E-4</v>
      </c>
      <c r="N934" s="29">
        <f t="shared" si="174"/>
        <v>1.8946497134335655E-5</v>
      </c>
      <c r="O934" s="24">
        <f t="shared" si="175"/>
        <v>2.1063280714048328E-2</v>
      </c>
      <c r="P934" s="20">
        <f t="shared" si="176"/>
        <v>15.382388891015285</v>
      </c>
      <c r="Q934" s="3">
        <f t="shared" si="177"/>
        <v>1168</v>
      </c>
      <c r="R934" s="3">
        <f t="shared" si="178"/>
        <v>0</v>
      </c>
      <c r="S934" s="3" t="str">
        <f t="shared" si="179"/>
        <v/>
      </c>
      <c r="T934" s="18"/>
    </row>
    <row r="935" spans="1:20" x14ac:dyDescent="0.25">
      <c r="A935">
        <f t="shared" si="169"/>
        <v>934</v>
      </c>
      <c r="B935" s="23" t="s">
        <v>84</v>
      </c>
      <c r="C935" s="23">
        <f t="shared" si="170"/>
        <v>150</v>
      </c>
      <c r="D935" s="23">
        <f t="shared" si="171"/>
        <v>57</v>
      </c>
      <c r="E935" s="34" t="str">
        <f t="shared" si="172"/>
        <v>150_57</v>
      </c>
      <c r="F935" s="23" t="s">
        <v>322</v>
      </c>
      <c r="G935" s="24">
        <f>AVERAGEIF('1. TipoContratoUC'!$C$3:$C$3832,'2. UnidadCompradora'!F935,'1. TipoContratoUC'!$S$3:$S$3832)</f>
        <v>53.693120119939117</v>
      </c>
      <c r="H935" s="24">
        <f>SUMPRODUCT(('1. TipoContratoUC'!$C$3:$C$3832='2. UnidadCompradora'!F935)*'1. TipoContratoUC'!$N$3:$N$3832*'1. TipoContratoUC'!$S$3:$S$3832)</f>
        <v>53.514212171344724</v>
      </c>
      <c r="I935" s="24">
        <f>SUMPRODUCT(('1. TipoContratoUC'!$C$3:$C$3832='2. UnidadCompradora'!F935)*'1. TipoContratoUC'!$P$3:$P$3832*'1. TipoContratoUC'!$S$3:$S$3832)</f>
        <v>54.025976307659867</v>
      </c>
      <c r="J935" s="24" t="e">
        <f>AVERAGEIF('1. TipoContratoUC'!$C$3:$C$3832,'2. UnidadCompradora'!F935,'1. TipoContratoUC'!#REF!)</f>
        <v>#REF!</v>
      </c>
      <c r="K935" s="24">
        <f t="shared" si="173"/>
        <v>60.477347497380329</v>
      </c>
      <c r="L935" s="25">
        <f>SUMIF('1. TipoContratoUC'!$C$3:$C$3832,'2. UnidadCompradora'!F935,'1. TipoContratoUC'!$O$3:$O$3832)</f>
        <v>461424408.48299992</v>
      </c>
      <c r="M935" s="28">
        <f t="shared" si="168"/>
        <v>3.1255983935957617E-3</v>
      </c>
      <c r="N935" s="29">
        <f t="shared" si="174"/>
        <v>2.0384815230192361E-4</v>
      </c>
      <c r="O935" s="24">
        <f t="shared" si="175"/>
        <v>0.2274360080718259</v>
      </c>
      <c r="P935" s="20">
        <f t="shared" si="176"/>
        <v>30.352391752726078</v>
      </c>
      <c r="Q935" s="3">
        <f t="shared" si="177"/>
        <v>132</v>
      </c>
      <c r="R935" s="3">
        <f t="shared" si="178"/>
        <v>1</v>
      </c>
      <c r="S935" s="3">
        <f t="shared" si="179"/>
        <v>132</v>
      </c>
      <c r="T935" s="18"/>
    </row>
    <row r="936" spans="1:20" x14ac:dyDescent="0.25">
      <c r="A936">
        <f t="shared" si="169"/>
        <v>935</v>
      </c>
      <c r="B936" s="23" t="s">
        <v>84</v>
      </c>
      <c r="C936" s="23">
        <f t="shared" si="170"/>
        <v>150</v>
      </c>
      <c r="D936" s="23">
        <f t="shared" si="171"/>
        <v>58</v>
      </c>
      <c r="E936" s="34" t="str">
        <f t="shared" si="172"/>
        <v>150_58</v>
      </c>
      <c r="F936" s="23" t="s">
        <v>1332</v>
      </c>
      <c r="G936" s="24">
        <f>AVERAGEIF('1. TipoContratoUC'!$C$3:$C$3832,'2. UnidadCompradora'!F936,'1. TipoContratoUC'!$S$3:$S$3832)</f>
        <v>40.62593653457845</v>
      </c>
      <c r="H936" s="24">
        <f>SUMPRODUCT(('1. TipoContratoUC'!$C$3:$C$3832='2. UnidadCompradora'!F936)*'1. TipoContratoUC'!$N$3:$N$3832*'1. TipoContratoUC'!$S$3:$S$3832)</f>
        <v>41.242077510268196</v>
      </c>
      <c r="I936" s="24">
        <f>SUMPRODUCT(('1. TipoContratoUC'!$C$3:$C$3832='2. UnidadCompradora'!F936)*'1. TipoContratoUC'!$P$3:$P$3832*'1. TipoContratoUC'!$S$3:$S$3832)</f>
        <v>41.464823784150603</v>
      </c>
      <c r="J936" s="24" t="e">
        <f>AVERAGEIF('1. TipoContratoUC'!$C$3:$C$3832,'2. UnidadCompradora'!F936,'1. TipoContratoUC'!#REF!)</f>
        <v>#REF!</v>
      </c>
      <c r="K936" s="24">
        <f t="shared" si="173"/>
        <v>43.10891633536653</v>
      </c>
      <c r="L936" s="25">
        <f>SUMIF('1. TipoContratoUC'!$C$3:$C$3832,'2. UnidadCompradora'!F936,'1. TipoContratoUC'!$O$3:$O$3832)</f>
        <v>252379702.14999896</v>
      </c>
      <c r="M936" s="28">
        <f t="shared" si="168"/>
        <v>1.7095705756217628E-3</v>
      </c>
      <c r="N936" s="29">
        <f t="shared" si="174"/>
        <v>1.1149634699847603E-4</v>
      </c>
      <c r="O936" s="24">
        <f t="shared" si="175"/>
        <v>0.12436016529685087</v>
      </c>
      <c r="P936" s="20">
        <f t="shared" si="176"/>
        <v>21.61663825033169</v>
      </c>
      <c r="Q936" s="3">
        <f t="shared" si="177"/>
        <v>643</v>
      </c>
      <c r="R936" s="3">
        <f t="shared" si="178"/>
        <v>0</v>
      </c>
      <c r="S936" s="3" t="str">
        <f t="shared" si="179"/>
        <v/>
      </c>
      <c r="T936" s="18"/>
    </row>
    <row r="937" spans="1:20" x14ac:dyDescent="0.25">
      <c r="A937">
        <f t="shared" si="169"/>
        <v>936</v>
      </c>
      <c r="B937" s="23" t="s">
        <v>84</v>
      </c>
      <c r="C937" s="23">
        <f t="shared" si="170"/>
        <v>150</v>
      </c>
      <c r="D937" s="23">
        <f t="shared" si="171"/>
        <v>59</v>
      </c>
      <c r="E937" s="34" t="str">
        <f t="shared" si="172"/>
        <v>150_59</v>
      </c>
      <c r="F937" s="23" t="s">
        <v>348</v>
      </c>
      <c r="G937" s="24">
        <f>AVERAGEIF('1. TipoContratoUC'!$C$3:$C$3832,'2. UnidadCompradora'!F937,'1. TipoContratoUC'!$S$3:$S$3832)</f>
        <v>59.757750583458005</v>
      </c>
      <c r="H937" s="24">
        <f>SUMPRODUCT(('1. TipoContratoUC'!$C$3:$C$3832='2. UnidadCompradora'!F937)*'1. TipoContratoUC'!$N$3:$N$3832*'1. TipoContratoUC'!$S$3:$S$3832)</f>
        <v>60.511685621692997</v>
      </c>
      <c r="I937" s="24">
        <f>SUMPRODUCT(('1. TipoContratoUC'!$C$3:$C$3832='2. UnidadCompradora'!F937)*'1. TipoContratoUC'!$P$3:$P$3832*'1. TipoContratoUC'!$S$3:$S$3832)</f>
        <v>60.878567229527363</v>
      </c>
      <c r="J937" s="24" t="e">
        <f>AVERAGEIF('1. TipoContratoUC'!$C$3:$C$3832,'2. UnidadCompradora'!F937,'1. TipoContratoUC'!#REF!)</f>
        <v>#REF!</v>
      </c>
      <c r="K937" s="24">
        <f t="shared" si="173"/>
        <v>69.952493467078781</v>
      </c>
      <c r="L937" s="25">
        <f>SUMIF('1. TipoContratoUC'!$C$3:$C$3832,'2. UnidadCompradora'!F937,'1. TipoContratoUC'!$O$3:$O$3832)</f>
        <v>318642672.05000001</v>
      </c>
      <c r="M937" s="28">
        <f t="shared" si="168"/>
        <v>2.158422930344905E-3</v>
      </c>
      <c r="N937" s="29">
        <f t="shared" si="174"/>
        <v>1.4077001291606662E-4</v>
      </c>
      <c r="O937" s="24">
        <f t="shared" si="175"/>
        <v>0.15703313552904266</v>
      </c>
      <c r="P937" s="20">
        <f t="shared" si="176"/>
        <v>35.054763301303915</v>
      </c>
      <c r="Q937" s="3">
        <f t="shared" si="177"/>
        <v>36</v>
      </c>
      <c r="R937" s="3">
        <f t="shared" si="178"/>
        <v>1</v>
      </c>
      <c r="S937" s="3">
        <f t="shared" si="179"/>
        <v>36</v>
      </c>
      <c r="T937" s="18"/>
    </row>
    <row r="938" spans="1:20" x14ac:dyDescent="0.25">
      <c r="A938">
        <f t="shared" si="169"/>
        <v>937</v>
      </c>
      <c r="B938" s="23" t="s">
        <v>84</v>
      </c>
      <c r="C938" s="23">
        <f t="shared" si="170"/>
        <v>150</v>
      </c>
      <c r="D938" s="23">
        <f t="shared" si="171"/>
        <v>60</v>
      </c>
      <c r="E938" s="34" t="str">
        <f t="shared" si="172"/>
        <v>150_60</v>
      </c>
      <c r="F938" s="23" t="s">
        <v>515</v>
      </c>
      <c r="G938" s="24">
        <f>AVERAGEIF('1. TipoContratoUC'!$C$3:$C$3832,'2. UnidadCompradora'!F938,'1. TipoContratoUC'!$S$3:$S$3832)</f>
        <v>40.574963929752165</v>
      </c>
      <c r="H938" s="24">
        <f>SUMPRODUCT(('1. TipoContratoUC'!$C$3:$C$3832='2. UnidadCompradora'!F938)*'1. TipoContratoUC'!$N$3:$N$3832*'1. TipoContratoUC'!$S$3:$S$3832)</f>
        <v>38.589601321871015</v>
      </c>
      <c r="I938" s="24">
        <f>SUMPRODUCT(('1. TipoContratoUC'!$C$3:$C$3832='2. UnidadCompradora'!F938)*'1. TipoContratoUC'!$P$3:$P$3832*'1. TipoContratoUC'!$S$3:$S$3832)</f>
        <v>38.232229209178612</v>
      </c>
      <c r="J938" s="24" t="e">
        <f>AVERAGEIF('1. TipoContratoUC'!$C$3:$C$3832,'2. UnidadCompradora'!F938,'1. TipoContratoUC'!#REF!)</f>
        <v>#REF!</v>
      </c>
      <c r="K938" s="24">
        <f t="shared" si="173"/>
        <v>38.639175501870568</v>
      </c>
      <c r="L938" s="25">
        <f>SUMIF('1. TipoContratoUC'!$C$3:$C$3832,'2. UnidadCompradora'!F938,'1. TipoContratoUC'!$O$3:$O$3832)</f>
        <v>733014621.69700003</v>
      </c>
      <c r="M938" s="28">
        <f t="shared" si="168"/>
        <v>4.9652972013134386E-3</v>
      </c>
      <c r="N938" s="29">
        <f t="shared" si="174"/>
        <v>3.2383132208909174E-4</v>
      </c>
      <c r="O938" s="24">
        <f t="shared" si="175"/>
        <v>0.36135181300913977</v>
      </c>
      <c r="P938" s="20">
        <f t="shared" si="176"/>
        <v>19.500263657439852</v>
      </c>
      <c r="Q938" s="3">
        <f t="shared" si="177"/>
        <v>839</v>
      </c>
      <c r="R938" s="3">
        <f t="shared" si="178"/>
        <v>0</v>
      </c>
      <c r="S938" s="3" t="str">
        <f t="shared" si="179"/>
        <v/>
      </c>
      <c r="T938" s="18"/>
    </row>
    <row r="939" spans="1:20" x14ac:dyDescent="0.25">
      <c r="A939">
        <f t="shared" si="169"/>
        <v>938</v>
      </c>
      <c r="B939" s="23" t="s">
        <v>84</v>
      </c>
      <c r="C939" s="23">
        <f t="shared" si="170"/>
        <v>150</v>
      </c>
      <c r="D939" s="23">
        <f t="shared" si="171"/>
        <v>61</v>
      </c>
      <c r="E939" s="34" t="str">
        <f t="shared" si="172"/>
        <v>150_61</v>
      </c>
      <c r="F939" s="23" t="s">
        <v>1014</v>
      </c>
      <c r="G939" s="24">
        <f>AVERAGEIF('1. TipoContratoUC'!$C$3:$C$3832,'2. UnidadCompradora'!F939,'1. TipoContratoUC'!$S$3:$S$3832)</f>
        <v>61.486756626981446</v>
      </c>
      <c r="H939" s="24">
        <f>SUMPRODUCT(('1. TipoContratoUC'!$C$3:$C$3832='2. UnidadCompradora'!F939)*'1. TipoContratoUC'!$N$3:$N$3832*'1. TipoContratoUC'!$S$3:$S$3832)</f>
        <v>63.472202893643839</v>
      </c>
      <c r="I939" s="24">
        <f>SUMPRODUCT(('1. TipoContratoUC'!$C$3:$C$3832='2. UnidadCompradora'!F939)*'1. TipoContratoUC'!$P$3:$P$3832*'1. TipoContratoUC'!$S$3:$S$3832)</f>
        <v>63.319033576008806</v>
      </c>
      <c r="J939" s="24" t="e">
        <f>AVERAGEIF('1. TipoContratoUC'!$C$3:$C$3832,'2. UnidadCompradora'!F939,'1. TipoContratoUC'!#REF!)</f>
        <v>#REF!</v>
      </c>
      <c r="K939" s="24">
        <f t="shared" si="173"/>
        <v>73.32695068051865</v>
      </c>
      <c r="L939" s="25">
        <f>SUMIF('1. TipoContratoUC'!$C$3:$C$3832,'2. UnidadCompradora'!F939,'1. TipoContratoUC'!$O$3:$O$3832)</f>
        <v>419018743.67999995</v>
      </c>
      <c r="M939" s="28">
        <f t="shared" si="168"/>
        <v>2.8383507418658243E-3</v>
      </c>
      <c r="N939" s="29">
        <f t="shared" si="174"/>
        <v>1.8511417061758725E-4</v>
      </c>
      <c r="O939" s="24">
        <f t="shared" si="175"/>
        <v>0.20652660685006302</v>
      </c>
      <c r="P939" s="20">
        <f t="shared" si="176"/>
        <v>36.766738643684356</v>
      </c>
      <c r="Q939" s="3">
        <f t="shared" si="177"/>
        <v>26</v>
      </c>
      <c r="R939" s="3">
        <f t="shared" si="178"/>
        <v>1</v>
      </c>
      <c r="S939" s="3">
        <f t="shared" si="179"/>
        <v>26</v>
      </c>
      <c r="T939" s="18"/>
    </row>
    <row r="940" spans="1:20" x14ac:dyDescent="0.25">
      <c r="A940">
        <f t="shared" si="169"/>
        <v>939</v>
      </c>
      <c r="B940" s="23" t="s">
        <v>84</v>
      </c>
      <c r="C940" s="23">
        <f t="shared" si="170"/>
        <v>150</v>
      </c>
      <c r="D940" s="23">
        <f t="shared" si="171"/>
        <v>62</v>
      </c>
      <c r="E940" s="34" t="str">
        <f t="shared" si="172"/>
        <v>150_62</v>
      </c>
      <c r="F940" s="23" t="s">
        <v>775</v>
      </c>
      <c r="G940" s="24">
        <f>AVERAGEIF('1. TipoContratoUC'!$C$3:$C$3832,'2. UnidadCompradora'!F940,'1. TipoContratoUC'!$S$3:$S$3832)</f>
        <v>47.196158129140329</v>
      </c>
      <c r="H940" s="24">
        <f>SUMPRODUCT(('1. TipoContratoUC'!$C$3:$C$3832='2. UnidadCompradora'!F940)*'1. TipoContratoUC'!$N$3:$N$3832*'1. TipoContratoUC'!$S$3:$S$3832)</f>
        <v>50.788991097751932</v>
      </c>
      <c r="I940" s="24">
        <f>SUMPRODUCT(('1. TipoContratoUC'!$C$3:$C$3832='2. UnidadCompradora'!F940)*'1. TipoContratoUC'!$P$3:$P$3832*'1. TipoContratoUC'!$S$3:$S$3832)</f>
        <v>51.04606632415684</v>
      </c>
      <c r="J940" s="24" t="e">
        <f>AVERAGEIF('1. TipoContratoUC'!$C$3:$C$3832,'2. UnidadCompradora'!F940,'1. TipoContratoUC'!#REF!)</f>
        <v>#REF!</v>
      </c>
      <c r="K940" s="24">
        <f t="shared" si="173"/>
        <v>56.356996174473963</v>
      </c>
      <c r="L940" s="25">
        <f>SUMIF('1. TipoContratoUC'!$C$3:$C$3832,'2. UnidadCompradora'!F940,'1. TipoContratoUC'!$O$3:$O$3832)</f>
        <v>278750801.43499899</v>
      </c>
      <c r="M940" s="28">
        <f t="shared" si="168"/>
        <v>1.8882032271399956E-3</v>
      </c>
      <c r="N940" s="29">
        <f t="shared" si="174"/>
        <v>1.2314657564825907E-4</v>
      </c>
      <c r="O940" s="24">
        <f t="shared" si="175"/>
        <v>0.13736323689520019</v>
      </c>
      <c r="P940" s="20">
        <f t="shared" si="176"/>
        <v>28.24717970568458</v>
      </c>
      <c r="Q940" s="3">
        <f t="shared" si="177"/>
        <v>211</v>
      </c>
      <c r="R940" s="3">
        <f t="shared" si="178"/>
        <v>1</v>
      </c>
      <c r="S940" s="3">
        <f t="shared" si="179"/>
        <v>211</v>
      </c>
      <c r="T940" s="18"/>
    </row>
    <row r="941" spans="1:20" x14ac:dyDescent="0.25">
      <c r="A941">
        <f t="shared" si="169"/>
        <v>940</v>
      </c>
      <c r="B941" s="23" t="s">
        <v>84</v>
      </c>
      <c r="C941" s="23">
        <f t="shared" si="170"/>
        <v>150</v>
      </c>
      <c r="D941" s="23">
        <f t="shared" si="171"/>
        <v>63</v>
      </c>
      <c r="E941" s="34" t="str">
        <f t="shared" si="172"/>
        <v>150_63</v>
      </c>
      <c r="F941" s="23" t="s">
        <v>2103</v>
      </c>
      <c r="G941" s="24">
        <f>AVERAGEIF('1. TipoContratoUC'!$C$3:$C$3832,'2. UnidadCompradora'!F941,'1. TipoContratoUC'!$S$3:$S$3832)</f>
        <v>40.994697503850482</v>
      </c>
      <c r="H941" s="24">
        <f>SUMPRODUCT(('1. TipoContratoUC'!$C$3:$C$3832='2. UnidadCompradora'!F941)*'1. TipoContratoUC'!$N$3:$N$3832*'1. TipoContratoUC'!$S$3:$S$3832)</f>
        <v>37.213228334154813</v>
      </c>
      <c r="I941" s="24">
        <f>SUMPRODUCT(('1. TipoContratoUC'!$C$3:$C$3832='2. UnidadCompradora'!F941)*'1. TipoContratoUC'!$P$3:$P$3832*'1. TipoContratoUC'!$S$3:$S$3832)</f>
        <v>38.195779321161083</v>
      </c>
      <c r="J941" s="24" t="e">
        <f>AVERAGEIF('1. TipoContratoUC'!$C$3:$C$3832,'2. UnidadCompradora'!F941,'1. TipoContratoUC'!#REF!)</f>
        <v>#REF!</v>
      </c>
      <c r="K941" s="24">
        <f t="shared" si="173"/>
        <v>38.58877587733685</v>
      </c>
      <c r="L941" s="25">
        <f>SUMIF('1. TipoContratoUC'!$C$3:$C$3832,'2. UnidadCompradora'!F941,'1. TipoContratoUC'!$O$3:$O$3832)</f>
        <v>2926473081.3952999</v>
      </c>
      <c r="M941" s="28">
        <f t="shared" si="168"/>
        <v>1.9823354365198016E-2</v>
      </c>
      <c r="N941" s="29">
        <f t="shared" si="174"/>
        <v>1.2928577670284372E-3</v>
      </c>
      <c r="O941" s="24">
        <f t="shared" si="175"/>
        <v>1.4429031389974822</v>
      </c>
      <c r="P941" s="20">
        <f t="shared" si="176"/>
        <v>20.015839508167165</v>
      </c>
      <c r="Q941" s="3">
        <f t="shared" si="177"/>
        <v>788</v>
      </c>
      <c r="R941" s="3">
        <f t="shared" si="178"/>
        <v>0</v>
      </c>
      <c r="S941" s="3" t="str">
        <f t="shared" si="179"/>
        <v/>
      </c>
      <c r="T941" s="18"/>
    </row>
    <row r="942" spans="1:20" x14ac:dyDescent="0.25">
      <c r="A942">
        <f t="shared" si="169"/>
        <v>941</v>
      </c>
      <c r="B942" s="23" t="s">
        <v>84</v>
      </c>
      <c r="C942" s="23">
        <f t="shared" si="170"/>
        <v>150</v>
      </c>
      <c r="D942" s="23">
        <f t="shared" si="171"/>
        <v>64</v>
      </c>
      <c r="E942" s="34" t="str">
        <f t="shared" si="172"/>
        <v>150_64</v>
      </c>
      <c r="F942" s="23" t="s">
        <v>829</v>
      </c>
      <c r="G942" s="24">
        <f>AVERAGEIF('1. TipoContratoUC'!$C$3:$C$3832,'2. UnidadCompradora'!F942,'1. TipoContratoUC'!$S$3:$S$3832)</f>
        <v>49.395454315288227</v>
      </c>
      <c r="H942" s="24">
        <f>SUMPRODUCT(('1. TipoContratoUC'!$C$3:$C$3832='2. UnidadCompradora'!F942)*'1. TipoContratoUC'!$N$3:$N$3832*'1. TipoContratoUC'!$S$3:$S$3832)</f>
        <v>54.706001597533906</v>
      </c>
      <c r="I942" s="24">
        <f>SUMPRODUCT(('1. TipoContratoUC'!$C$3:$C$3832='2. UnidadCompradora'!F942)*'1. TipoContratoUC'!$P$3:$P$3832*'1. TipoContratoUC'!$S$3:$S$3832)</f>
        <v>54.73273916886474</v>
      </c>
      <c r="J942" s="24" t="e">
        <f>AVERAGEIF('1. TipoContratoUC'!$C$3:$C$3832,'2. UnidadCompradora'!F942,'1. TipoContratoUC'!#REF!)</f>
        <v>#REF!</v>
      </c>
      <c r="K942" s="24">
        <f t="shared" si="173"/>
        <v>61.454595570734291</v>
      </c>
      <c r="L942" s="25">
        <f>SUMIF('1. TipoContratoUC'!$C$3:$C$3832,'2. UnidadCompradora'!F942,'1. TipoContratoUC'!$O$3:$O$3832)</f>
        <v>362899569.3599999</v>
      </c>
      <c r="M942" s="28">
        <f t="shared" si="168"/>
        <v>2.4582104677932292E-3</v>
      </c>
      <c r="N942" s="29">
        <f t="shared" si="174"/>
        <v>1.6032183240675973E-4</v>
      </c>
      <c r="O942" s="24">
        <f t="shared" si="175"/>
        <v>0.17885534317474569</v>
      </c>
      <c r="P942" s="20">
        <f t="shared" si="176"/>
        <v>30.816725456954519</v>
      </c>
      <c r="Q942" s="3">
        <f t="shared" si="177"/>
        <v>115</v>
      </c>
      <c r="R942" s="3">
        <f t="shared" si="178"/>
        <v>1</v>
      </c>
      <c r="S942" s="3">
        <f t="shared" si="179"/>
        <v>115</v>
      </c>
      <c r="T942" s="18"/>
    </row>
    <row r="943" spans="1:20" x14ac:dyDescent="0.25">
      <c r="A943">
        <f t="shared" si="169"/>
        <v>942</v>
      </c>
      <c r="B943" s="23" t="s">
        <v>84</v>
      </c>
      <c r="C943" s="23">
        <f t="shared" si="170"/>
        <v>150</v>
      </c>
      <c r="D943" s="23">
        <f t="shared" si="171"/>
        <v>65</v>
      </c>
      <c r="E943" s="34" t="str">
        <f t="shared" si="172"/>
        <v>150_65</v>
      </c>
      <c r="F943" s="23" t="s">
        <v>513</v>
      </c>
      <c r="G943" s="24">
        <f>AVERAGEIF('1. TipoContratoUC'!$C$3:$C$3832,'2. UnidadCompradora'!F943,'1. TipoContratoUC'!$S$3:$S$3832)</f>
        <v>39.015780582629716</v>
      </c>
      <c r="H943" s="24">
        <f>SUMPRODUCT(('1. TipoContratoUC'!$C$3:$C$3832='2. UnidadCompradora'!F943)*'1. TipoContratoUC'!$N$3:$N$3832*'1. TipoContratoUC'!$S$3:$S$3832)</f>
        <v>42.152353997632432</v>
      </c>
      <c r="I943" s="24">
        <f>SUMPRODUCT(('1. TipoContratoUC'!$C$3:$C$3832='2. UnidadCompradora'!F943)*'1. TipoContratoUC'!$P$3:$P$3832*'1. TipoContratoUC'!$S$3:$S$3832)</f>
        <v>42.414402657376598</v>
      </c>
      <c r="J943" s="24" t="e">
        <f>AVERAGEIF('1. TipoContratoUC'!$C$3:$C$3832,'2. UnidadCompradora'!F943,'1. TipoContratoUC'!#REF!)</f>
        <v>#REF!</v>
      </c>
      <c r="K943" s="24">
        <f t="shared" si="173"/>
        <v>44.421908535856161</v>
      </c>
      <c r="L943" s="25">
        <f>SUMIF('1. TipoContratoUC'!$C$3:$C$3832,'2. UnidadCompradora'!F943,'1. TipoContratoUC'!$O$3:$O$3832)</f>
        <v>527019431.59850001</v>
      </c>
      <c r="M943" s="28">
        <f t="shared" si="168"/>
        <v>3.5699262078779086E-3</v>
      </c>
      <c r="N943" s="29">
        <f t="shared" si="174"/>
        <v>2.3282673257741699E-4</v>
      </c>
      <c r="O943" s="24">
        <f t="shared" si="175"/>
        <v>0.25977962685116818</v>
      </c>
      <c r="P943" s="20">
        <f t="shared" si="176"/>
        <v>22.340844081353666</v>
      </c>
      <c r="Q943" s="3">
        <f t="shared" si="177"/>
        <v>593</v>
      </c>
      <c r="R943" s="3">
        <f t="shared" si="178"/>
        <v>0</v>
      </c>
      <c r="S943" s="3" t="str">
        <f t="shared" si="179"/>
        <v/>
      </c>
      <c r="T943" s="18"/>
    </row>
    <row r="944" spans="1:20" x14ac:dyDescent="0.25">
      <c r="A944">
        <f t="shared" si="169"/>
        <v>943</v>
      </c>
      <c r="B944" s="23" t="s">
        <v>84</v>
      </c>
      <c r="C944" s="23">
        <f t="shared" si="170"/>
        <v>150</v>
      </c>
      <c r="D944" s="23">
        <f t="shared" si="171"/>
        <v>66</v>
      </c>
      <c r="E944" s="34" t="str">
        <f t="shared" si="172"/>
        <v>150_66</v>
      </c>
      <c r="F944" s="23" t="s">
        <v>1097</v>
      </c>
      <c r="G944" s="24">
        <f>AVERAGEIF('1. TipoContratoUC'!$C$3:$C$3832,'2. UnidadCompradora'!F944,'1. TipoContratoUC'!$S$3:$S$3832)</f>
        <v>61.657261256610049</v>
      </c>
      <c r="H944" s="24">
        <f>SUMPRODUCT(('1. TipoContratoUC'!$C$3:$C$3832='2. UnidadCompradora'!F944)*'1. TipoContratoUC'!$N$3:$N$3832*'1. TipoContratoUC'!$S$3:$S$3832)</f>
        <v>60.395368936921784</v>
      </c>
      <c r="I944" s="24">
        <f>SUMPRODUCT(('1. TipoContratoUC'!$C$3:$C$3832='2. UnidadCompradora'!F944)*'1. TipoContratoUC'!$P$3:$P$3832*'1. TipoContratoUC'!$S$3:$S$3832)</f>
        <v>60.033222003001157</v>
      </c>
      <c r="J944" s="24" t="e">
        <f>AVERAGEIF('1. TipoContratoUC'!$C$3:$C$3832,'2. UnidadCompradora'!F944,'1. TipoContratoUC'!#REF!)</f>
        <v>#REF!</v>
      </c>
      <c r="K944" s="24">
        <f t="shared" si="173"/>
        <v>68.783626171854223</v>
      </c>
      <c r="L944" s="25">
        <f>SUMIF('1. TipoContratoUC'!$C$3:$C$3832,'2. UnidadCompradora'!F944,'1. TipoContratoUC'!$O$3:$O$3832)</f>
        <v>322350322.67299998</v>
      </c>
      <c r="M944" s="28">
        <f t="shared" si="168"/>
        <v>2.1835378280794272E-3</v>
      </c>
      <c r="N944" s="29">
        <f t="shared" si="174"/>
        <v>1.4240797942799091E-4</v>
      </c>
      <c r="O944" s="24">
        <f t="shared" si="175"/>
        <v>0.15886130529896786</v>
      </c>
      <c r="P944" s="20">
        <f t="shared" si="176"/>
        <v>34.471243738576597</v>
      </c>
      <c r="Q944" s="3">
        <f t="shared" si="177"/>
        <v>45</v>
      </c>
      <c r="R944" s="3">
        <f t="shared" si="178"/>
        <v>1</v>
      </c>
      <c r="S944" s="3">
        <f t="shared" si="179"/>
        <v>45</v>
      </c>
      <c r="T944" s="18"/>
    </row>
    <row r="945" spans="1:20" x14ac:dyDescent="0.25">
      <c r="A945">
        <f t="shared" si="169"/>
        <v>944</v>
      </c>
      <c r="B945" s="23" t="s">
        <v>84</v>
      </c>
      <c r="C945" s="23">
        <f t="shared" si="170"/>
        <v>150</v>
      </c>
      <c r="D945" s="23">
        <f t="shared" si="171"/>
        <v>67</v>
      </c>
      <c r="E945" s="34" t="str">
        <f t="shared" si="172"/>
        <v>150_67</v>
      </c>
      <c r="F945" s="23" t="s">
        <v>2918</v>
      </c>
      <c r="G945" s="24">
        <f>AVERAGEIF('1. TipoContratoUC'!$C$3:$C$3832,'2. UnidadCompradora'!F945,'1. TipoContratoUC'!$S$3:$S$3832)</f>
        <v>30.479723587482468</v>
      </c>
      <c r="H945" s="24">
        <f>SUMPRODUCT(('1. TipoContratoUC'!$C$3:$C$3832='2. UnidadCompradora'!F945)*'1. TipoContratoUC'!$N$3:$N$3832*'1. TipoContratoUC'!$S$3:$S$3832)</f>
        <v>30.479723587482468</v>
      </c>
      <c r="I945" s="24">
        <f>SUMPRODUCT(('1. TipoContratoUC'!$C$3:$C$3832='2. UnidadCompradora'!F945)*'1. TipoContratoUC'!$P$3:$P$3832*'1. TipoContratoUC'!$S$3:$S$3832)</f>
        <v>30.479723587482468</v>
      </c>
      <c r="J945" s="24" t="e">
        <f>AVERAGEIF('1. TipoContratoUC'!$C$3:$C$3832,'2. UnidadCompradora'!F945,'1. TipoContratoUC'!#REF!)</f>
        <v>#REF!</v>
      </c>
      <c r="K945" s="24">
        <f t="shared" si="173"/>
        <v>27.919708480707683</v>
      </c>
      <c r="L945" s="25">
        <f>SUMIF('1. TipoContratoUC'!$C$3:$C$3832,'2. UnidadCompradora'!F945,'1. TipoContratoUC'!$O$3:$O$3832)</f>
        <v>46621299.637999997</v>
      </c>
      <c r="M945" s="28">
        <f t="shared" si="168"/>
        <v>3.1580353483023026E-4</v>
      </c>
      <c r="N945" s="29">
        <f t="shared" si="174"/>
        <v>2.0596365546342308E-5</v>
      </c>
      <c r="O945" s="24">
        <f t="shared" si="175"/>
        <v>2.2904734451488662E-2</v>
      </c>
      <c r="P945" s="20">
        <f t="shared" si="176"/>
        <v>13.971306607579587</v>
      </c>
      <c r="Q945" s="3">
        <f t="shared" si="177"/>
        <v>1246</v>
      </c>
      <c r="R945" s="3">
        <f t="shared" si="178"/>
        <v>0</v>
      </c>
      <c r="S945" s="3" t="str">
        <f t="shared" si="179"/>
        <v/>
      </c>
      <c r="T945" s="18"/>
    </row>
    <row r="946" spans="1:20" x14ac:dyDescent="0.25">
      <c r="A946">
        <f t="shared" si="169"/>
        <v>945</v>
      </c>
      <c r="B946" s="23" t="s">
        <v>84</v>
      </c>
      <c r="C946" s="23">
        <f t="shared" si="170"/>
        <v>150</v>
      </c>
      <c r="D946" s="23">
        <f t="shared" si="171"/>
        <v>68</v>
      </c>
      <c r="E946" s="34" t="str">
        <f t="shared" si="172"/>
        <v>150_68</v>
      </c>
      <c r="F946" s="23" t="s">
        <v>2290</v>
      </c>
      <c r="G946" s="24">
        <f>AVERAGEIF('1. TipoContratoUC'!$C$3:$C$3832,'2. UnidadCompradora'!F946,'1. TipoContratoUC'!$S$3:$S$3832)</f>
        <v>62.761788779700836</v>
      </c>
      <c r="H946" s="24">
        <f>SUMPRODUCT(('1. TipoContratoUC'!$C$3:$C$3832='2. UnidadCompradora'!F946)*'1. TipoContratoUC'!$N$3:$N$3832*'1. TipoContratoUC'!$S$3:$S$3832)</f>
        <v>61.977205188622605</v>
      </c>
      <c r="I946" s="24">
        <f>SUMPRODUCT(('1. TipoContratoUC'!$C$3:$C$3832='2. UnidadCompradora'!F946)*'1. TipoContratoUC'!$P$3:$P$3832*'1. TipoContratoUC'!$S$3:$S$3832)</f>
        <v>64.235707964171027</v>
      </c>
      <c r="J946" s="24" t="e">
        <f>AVERAGEIF('1. TipoContratoUC'!$C$3:$C$3832,'2. UnidadCompradora'!F946,'1. TipoContratoUC'!#REF!)</f>
        <v>#REF!</v>
      </c>
      <c r="K946" s="24">
        <f t="shared" si="173"/>
        <v>74.594445520580393</v>
      </c>
      <c r="L946" s="25">
        <f>SUMIF('1. TipoContratoUC'!$C$3:$C$3832,'2. UnidadCompradora'!F946,'1. TipoContratoUC'!$O$3:$O$3832)</f>
        <v>211968386.88550001</v>
      </c>
      <c r="M946" s="28">
        <f t="shared" si="168"/>
        <v>1.4358322562964569E-3</v>
      </c>
      <c r="N946" s="29">
        <f t="shared" si="174"/>
        <v>9.3643429386593499E-5</v>
      </c>
      <c r="O946" s="24">
        <f t="shared" si="175"/>
        <v>0.10443413869898976</v>
      </c>
      <c r="P946" s="20">
        <f t="shared" si="176"/>
        <v>37.349439829639692</v>
      </c>
      <c r="Q946" s="3">
        <f t="shared" si="177"/>
        <v>18</v>
      </c>
      <c r="R946" s="3">
        <f t="shared" si="178"/>
        <v>1</v>
      </c>
      <c r="S946" s="3">
        <f t="shared" si="179"/>
        <v>18</v>
      </c>
      <c r="T946" s="18"/>
    </row>
    <row r="947" spans="1:20" x14ac:dyDescent="0.25">
      <c r="A947">
        <f t="shared" si="169"/>
        <v>946</v>
      </c>
      <c r="B947" s="23" t="s">
        <v>84</v>
      </c>
      <c r="C947" s="23">
        <f t="shared" si="170"/>
        <v>150</v>
      </c>
      <c r="D947" s="23">
        <f t="shared" si="171"/>
        <v>69</v>
      </c>
      <c r="E947" s="34" t="str">
        <f t="shared" si="172"/>
        <v>150_69</v>
      </c>
      <c r="F947" s="23" t="s">
        <v>324</v>
      </c>
      <c r="G947" s="24">
        <f>AVERAGEIF('1. TipoContratoUC'!$C$3:$C$3832,'2. UnidadCompradora'!F947,'1. TipoContratoUC'!$S$3:$S$3832)</f>
        <v>29.720616857822709</v>
      </c>
      <c r="H947" s="24">
        <f>SUMPRODUCT(('1. TipoContratoUC'!$C$3:$C$3832='2. UnidadCompradora'!F947)*'1. TipoContratoUC'!$N$3:$N$3832*'1. TipoContratoUC'!$S$3:$S$3832)</f>
        <v>28.483167003360393</v>
      </c>
      <c r="I947" s="24">
        <f>SUMPRODUCT(('1. TipoContratoUC'!$C$3:$C$3832='2. UnidadCompradora'!F947)*'1. TipoContratoUC'!$P$3:$P$3832*'1. TipoContratoUC'!$S$3:$S$3832)</f>
        <v>28.809104568348655</v>
      </c>
      <c r="J947" s="24" t="e">
        <f>AVERAGEIF('1. TipoContratoUC'!$C$3:$C$3832,'2. UnidadCompradora'!F947,'1. TipoContratoUC'!#REF!)</f>
        <v>#REF!</v>
      </c>
      <c r="K947" s="24">
        <f t="shared" si="173"/>
        <v>25.609726862582228</v>
      </c>
      <c r="L947" s="25">
        <f>SUMIF('1. TipoContratoUC'!$C$3:$C$3832,'2. UnidadCompradora'!F947,'1. TipoContratoUC'!$O$3:$O$3832)</f>
        <v>44890731.609999999</v>
      </c>
      <c r="M947" s="28">
        <f t="shared" si="168"/>
        <v>3.0408100661351095E-4</v>
      </c>
      <c r="N947" s="29">
        <f t="shared" si="174"/>
        <v>1.9831834913685975E-5</v>
      </c>
      <c r="O947" s="24">
        <f t="shared" si="175"/>
        <v>2.2051425314440373E-2</v>
      </c>
      <c r="P947" s="20">
        <f t="shared" si="176"/>
        <v>12.815889143948334</v>
      </c>
      <c r="Q947" s="3">
        <f t="shared" si="177"/>
        <v>1314</v>
      </c>
      <c r="R947" s="3">
        <f t="shared" si="178"/>
        <v>0</v>
      </c>
      <c r="S947" s="3" t="str">
        <f t="shared" si="179"/>
        <v/>
      </c>
      <c r="T947" s="18"/>
    </row>
    <row r="948" spans="1:20" x14ac:dyDescent="0.25">
      <c r="A948">
        <f t="shared" si="169"/>
        <v>947</v>
      </c>
      <c r="B948" s="23" t="s">
        <v>84</v>
      </c>
      <c r="C948" s="23">
        <f t="shared" si="170"/>
        <v>150</v>
      </c>
      <c r="D948" s="23">
        <f t="shared" si="171"/>
        <v>70</v>
      </c>
      <c r="E948" s="34" t="str">
        <f t="shared" si="172"/>
        <v>150_70</v>
      </c>
      <c r="F948" s="23" t="s">
        <v>1539</v>
      </c>
      <c r="G948" s="24">
        <f>AVERAGEIF('1. TipoContratoUC'!$C$3:$C$3832,'2. UnidadCompradora'!F948,'1. TipoContratoUC'!$S$3:$S$3832)</f>
        <v>34.282174010283846</v>
      </c>
      <c r="H948" s="24">
        <f>SUMPRODUCT(('1. TipoContratoUC'!$C$3:$C$3832='2. UnidadCompradora'!F948)*'1. TipoContratoUC'!$N$3:$N$3832*'1. TipoContratoUC'!$S$3:$S$3832)</f>
        <v>34.282174010283846</v>
      </c>
      <c r="I948" s="24">
        <f>SUMPRODUCT(('1. TipoContratoUC'!$C$3:$C$3832='2. UnidadCompradora'!F948)*'1. TipoContratoUC'!$P$3:$P$3832*'1. TipoContratoUC'!$S$3:$S$3832)</f>
        <v>34.282174010283846</v>
      </c>
      <c r="J948" s="24" t="e">
        <f>AVERAGEIF('1. TipoContratoUC'!$C$3:$C$3832,'2. UnidadCompradora'!F948,'1. TipoContratoUC'!#REF!)</f>
        <v>#REF!</v>
      </c>
      <c r="K948" s="24">
        <f t="shared" si="173"/>
        <v>33.177394691570235</v>
      </c>
      <c r="L948" s="25">
        <f>SUMIF('1. TipoContratoUC'!$C$3:$C$3832,'2. UnidadCompradora'!F948,'1. TipoContratoUC'!$O$3:$O$3832)</f>
        <v>5486086665.8500004</v>
      </c>
      <c r="M948" s="28">
        <f t="shared" si="168"/>
        <v>3.7161674490264078E-2</v>
      </c>
      <c r="N948" s="29">
        <f t="shared" si="174"/>
        <v>2.4236442841816968E-3</v>
      </c>
      <c r="O948" s="24">
        <f t="shared" si="175"/>
        <v>2.7049983722327311</v>
      </c>
      <c r="P948" s="20">
        <f t="shared" si="176"/>
        <v>17.941196531901483</v>
      </c>
      <c r="Q948" s="3">
        <f t="shared" si="177"/>
        <v>968</v>
      </c>
      <c r="R948" s="3">
        <f t="shared" si="178"/>
        <v>0</v>
      </c>
      <c r="S948" s="3" t="str">
        <f t="shared" si="179"/>
        <v/>
      </c>
      <c r="T948" s="18"/>
    </row>
    <row r="949" spans="1:20" x14ac:dyDescent="0.25">
      <c r="A949">
        <f t="shared" si="169"/>
        <v>948</v>
      </c>
      <c r="B949" s="23" t="s">
        <v>84</v>
      </c>
      <c r="C949" s="23">
        <f t="shared" si="170"/>
        <v>150</v>
      </c>
      <c r="D949" s="23">
        <f t="shared" si="171"/>
        <v>71</v>
      </c>
      <c r="E949" s="34" t="str">
        <f t="shared" si="172"/>
        <v>150_71</v>
      </c>
      <c r="F949" s="23" t="s">
        <v>956</v>
      </c>
      <c r="G949" s="24">
        <f>AVERAGEIF('1. TipoContratoUC'!$C$3:$C$3832,'2. UnidadCompradora'!F949,'1. TipoContratoUC'!$S$3:$S$3832)</f>
        <v>47.116404291433632</v>
      </c>
      <c r="H949" s="24">
        <f>SUMPRODUCT(('1. TipoContratoUC'!$C$3:$C$3832='2. UnidadCompradora'!F949)*'1. TipoContratoUC'!$N$3:$N$3832*'1. TipoContratoUC'!$S$3:$S$3832)</f>
        <v>47.116404291433632</v>
      </c>
      <c r="I949" s="24">
        <f>SUMPRODUCT(('1. TipoContratoUC'!$C$3:$C$3832='2. UnidadCompradora'!F949)*'1. TipoContratoUC'!$P$3:$P$3832*'1. TipoContratoUC'!$S$3:$S$3832)</f>
        <v>47.116404291433632</v>
      </c>
      <c r="J949" s="24" t="e">
        <f>AVERAGEIF('1. TipoContratoUC'!$C$3:$C$3832,'2. UnidadCompradora'!F949,'1. TipoContratoUC'!#REF!)</f>
        <v>#REF!</v>
      </c>
      <c r="K949" s="24">
        <f t="shared" si="173"/>
        <v>50.923413198899659</v>
      </c>
      <c r="L949" s="25">
        <f>SUMIF('1. TipoContratoUC'!$C$3:$C$3832,'2. UnidadCompradora'!F949,'1. TipoContratoUC'!$O$3:$O$3832)</f>
        <v>61172408152.934898</v>
      </c>
      <c r="M949" s="28">
        <f t="shared" si="168"/>
        <v>0.41436988841530242</v>
      </c>
      <c r="N949" s="29">
        <f t="shared" si="174"/>
        <v>2.7024756698137111E-2</v>
      </c>
      <c r="O949" s="24">
        <f t="shared" si="175"/>
        <v>30.162830809166064</v>
      </c>
      <c r="P949" s="20">
        <f t="shared" si="176"/>
        <v>40.54312200403286</v>
      </c>
      <c r="Q949" s="3">
        <f t="shared" si="177"/>
        <v>9</v>
      </c>
      <c r="R949" s="3">
        <f t="shared" si="178"/>
        <v>1</v>
      </c>
      <c r="S949" s="3">
        <f t="shared" si="179"/>
        <v>9</v>
      </c>
      <c r="T949" s="18"/>
    </row>
    <row r="950" spans="1:20" x14ac:dyDescent="0.25">
      <c r="A950">
        <f t="shared" si="169"/>
        <v>949</v>
      </c>
      <c r="B950" s="23" t="s">
        <v>84</v>
      </c>
      <c r="C950" s="23">
        <f t="shared" si="170"/>
        <v>150</v>
      </c>
      <c r="D950" s="23">
        <f t="shared" si="171"/>
        <v>72</v>
      </c>
      <c r="E950" s="34" t="str">
        <f t="shared" si="172"/>
        <v>150_72</v>
      </c>
      <c r="F950" s="23" t="s">
        <v>603</v>
      </c>
      <c r="G950" s="24">
        <f>AVERAGEIF('1. TipoContratoUC'!$C$3:$C$3832,'2. UnidadCompradora'!F950,'1. TipoContratoUC'!$S$3:$S$3832)</f>
        <v>30.501842163911483</v>
      </c>
      <c r="H950" s="24">
        <f>SUMPRODUCT(('1. TipoContratoUC'!$C$3:$C$3832='2. UnidadCompradora'!F950)*'1. TipoContratoUC'!$N$3:$N$3832*'1. TipoContratoUC'!$S$3:$S$3832)</f>
        <v>28.714554623156378</v>
      </c>
      <c r="I950" s="24">
        <f>SUMPRODUCT(('1. TipoContratoUC'!$C$3:$C$3832='2. UnidadCompradora'!F950)*'1. TipoContratoUC'!$P$3:$P$3832*'1. TipoContratoUC'!$S$3:$S$3832)</f>
        <v>30.945351100744169</v>
      </c>
      <c r="J950" s="24" t="e">
        <f>AVERAGEIF('1. TipoContratoUC'!$C$3:$C$3832,'2. UnidadCompradora'!F950,'1. TipoContratoUC'!#REF!)</f>
        <v>#REF!</v>
      </c>
      <c r="K950" s="24">
        <f t="shared" si="173"/>
        <v>28.563536297947351</v>
      </c>
      <c r="L950" s="25">
        <f>SUMIF('1. TipoContratoUC'!$C$3:$C$3832,'2. UnidadCompradora'!F950,'1. TipoContratoUC'!$O$3:$O$3832)</f>
        <v>4242548505.6199999</v>
      </c>
      <c r="M950" s="28">
        <f t="shared" si="168"/>
        <v>2.8738191023560736E-2</v>
      </c>
      <c r="N950" s="29">
        <f t="shared" si="174"/>
        <v>1.8742737879107818E-3</v>
      </c>
      <c r="O950" s="24">
        <f t="shared" si="175"/>
        <v>2.0918341063825117</v>
      </c>
      <c r="P950" s="20">
        <f t="shared" si="176"/>
        <v>15.327685202164931</v>
      </c>
      <c r="Q950" s="3">
        <f t="shared" si="177"/>
        <v>1172</v>
      </c>
      <c r="R950" s="3">
        <f t="shared" si="178"/>
        <v>0</v>
      </c>
      <c r="S950" s="3" t="str">
        <f t="shared" si="179"/>
        <v/>
      </c>
      <c r="T950" s="18"/>
    </row>
    <row r="951" spans="1:20" x14ac:dyDescent="0.25">
      <c r="A951">
        <f t="shared" si="169"/>
        <v>950</v>
      </c>
      <c r="B951" s="23" t="s">
        <v>84</v>
      </c>
      <c r="C951" s="23">
        <f t="shared" si="170"/>
        <v>150</v>
      </c>
      <c r="D951" s="23">
        <f t="shared" si="171"/>
        <v>73</v>
      </c>
      <c r="E951" s="34" t="str">
        <f t="shared" si="172"/>
        <v>150_73</v>
      </c>
      <c r="F951" s="23" t="s">
        <v>2210</v>
      </c>
      <c r="G951" s="24">
        <f>AVERAGEIF('1. TipoContratoUC'!$C$3:$C$3832,'2. UnidadCompradora'!F951,'1. TipoContratoUC'!$S$3:$S$3832)</f>
        <v>47.698792333343548</v>
      </c>
      <c r="H951" s="24">
        <f>SUMPRODUCT(('1. TipoContratoUC'!$C$3:$C$3832='2. UnidadCompradora'!F951)*'1. TipoContratoUC'!$N$3:$N$3832*'1. TipoContratoUC'!$S$3:$S$3832)</f>
        <v>50.737296909376511</v>
      </c>
      <c r="I951" s="24">
        <f>SUMPRODUCT(('1. TipoContratoUC'!$C$3:$C$3832='2. UnidadCompradora'!F951)*'1. TipoContratoUC'!$P$3:$P$3832*'1. TipoContratoUC'!$S$3:$S$3832)</f>
        <v>51.584676047902271</v>
      </c>
      <c r="J951" s="24" t="e">
        <f>AVERAGEIF('1. TipoContratoUC'!$C$3:$C$3832,'2. UnidadCompradora'!F951,'1. TipoContratoUC'!#REF!)</f>
        <v>#REF!</v>
      </c>
      <c r="K951" s="24">
        <f t="shared" si="173"/>
        <v>57.101737223717294</v>
      </c>
      <c r="L951" s="25">
        <f>SUMIF('1. TipoContratoUC'!$C$3:$C$3832,'2. UnidadCompradora'!F951,'1. TipoContratoUC'!$O$3:$O$3832)</f>
        <v>803082665.27497804</v>
      </c>
      <c r="M951" s="28">
        <f t="shared" si="168"/>
        <v>5.4399243784273134E-3</v>
      </c>
      <c r="N951" s="29">
        <f t="shared" si="174"/>
        <v>3.5478599409211758E-4</v>
      </c>
      <c r="O951" s="24">
        <f t="shared" si="175"/>
        <v>0.39590099040801086</v>
      </c>
      <c r="P951" s="20">
        <f t="shared" si="176"/>
        <v>28.748819107062651</v>
      </c>
      <c r="Q951" s="3">
        <f t="shared" si="177"/>
        <v>192</v>
      </c>
      <c r="R951" s="3">
        <f t="shared" si="178"/>
        <v>1</v>
      </c>
      <c r="S951" s="3">
        <f t="shared" si="179"/>
        <v>192</v>
      </c>
      <c r="T951" s="18"/>
    </row>
    <row r="952" spans="1:20" x14ac:dyDescent="0.25">
      <c r="A952">
        <f t="shared" si="169"/>
        <v>951</v>
      </c>
      <c r="B952" s="23" t="s">
        <v>84</v>
      </c>
      <c r="C952" s="23">
        <f t="shared" si="170"/>
        <v>150</v>
      </c>
      <c r="D952" s="23">
        <f t="shared" si="171"/>
        <v>74</v>
      </c>
      <c r="E952" s="34" t="str">
        <f t="shared" si="172"/>
        <v>150_74</v>
      </c>
      <c r="F952" s="23" t="s">
        <v>433</v>
      </c>
      <c r="G952" s="24">
        <f>AVERAGEIF('1. TipoContratoUC'!$C$3:$C$3832,'2. UnidadCompradora'!F952,'1. TipoContratoUC'!$S$3:$S$3832)</f>
        <v>63.541483809805825</v>
      </c>
      <c r="H952" s="24">
        <f>SUMPRODUCT(('1. TipoContratoUC'!$C$3:$C$3832='2. UnidadCompradora'!F952)*'1. TipoContratoUC'!$N$3:$N$3832*'1. TipoContratoUC'!$S$3:$S$3832)</f>
        <v>60.794026178071505</v>
      </c>
      <c r="I952" s="24">
        <f>SUMPRODUCT(('1. TipoContratoUC'!$C$3:$C$3832='2. UnidadCompradora'!F952)*'1. TipoContratoUC'!$P$3:$P$3832*'1. TipoContratoUC'!$S$3:$S$3832)</f>
        <v>59.971477974409304</v>
      </c>
      <c r="J952" s="24" t="e">
        <f>AVERAGEIF('1. TipoContratoUC'!$C$3:$C$3832,'2. UnidadCompradora'!F952,'1. TipoContratoUC'!#REF!)</f>
        <v>#REF!</v>
      </c>
      <c r="K952" s="24">
        <f t="shared" si="173"/>
        <v>68.698252086295113</v>
      </c>
      <c r="L952" s="25">
        <f>SUMIF('1. TipoContratoUC'!$C$3:$C$3832,'2. UnidadCompradora'!F952,'1. TipoContratoUC'!$O$3:$O$3832)</f>
        <v>124675531.13000001</v>
      </c>
      <c r="M952" s="28">
        <f t="shared" si="168"/>
        <v>8.4452758167209837E-4</v>
      </c>
      <c r="N952" s="29">
        <f t="shared" si="174"/>
        <v>5.5079176980833281E-5</v>
      </c>
      <c r="O952" s="24">
        <f t="shared" si="175"/>
        <v>6.1391744404157289E-2</v>
      </c>
      <c r="P952" s="20">
        <f t="shared" si="176"/>
        <v>34.379821915349638</v>
      </c>
      <c r="Q952" s="3">
        <f t="shared" si="177"/>
        <v>47</v>
      </c>
      <c r="R952" s="3">
        <f t="shared" si="178"/>
        <v>1</v>
      </c>
      <c r="S952" s="3">
        <f t="shared" si="179"/>
        <v>47</v>
      </c>
      <c r="T952" s="18"/>
    </row>
    <row r="953" spans="1:20" x14ac:dyDescent="0.25">
      <c r="A953">
        <f t="shared" si="169"/>
        <v>952</v>
      </c>
      <c r="B953" s="23" t="s">
        <v>84</v>
      </c>
      <c r="C953" s="23">
        <f t="shared" si="170"/>
        <v>150</v>
      </c>
      <c r="D953" s="23">
        <f t="shared" si="171"/>
        <v>75</v>
      </c>
      <c r="E953" s="34" t="str">
        <f t="shared" si="172"/>
        <v>150_75</v>
      </c>
      <c r="F953" s="23" t="s">
        <v>1045</v>
      </c>
      <c r="G953" s="24">
        <f>AVERAGEIF('1. TipoContratoUC'!$C$3:$C$3832,'2. UnidadCompradora'!F953,'1. TipoContratoUC'!$S$3:$S$3832)</f>
        <v>48.286837921568697</v>
      </c>
      <c r="H953" s="24">
        <f>SUMPRODUCT(('1. TipoContratoUC'!$C$3:$C$3832='2. UnidadCompradora'!F953)*'1. TipoContratoUC'!$N$3:$N$3832*'1. TipoContratoUC'!$S$3:$S$3832)</f>
        <v>48.286837921568697</v>
      </c>
      <c r="I953" s="24">
        <f>SUMPRODUCT(('1. TipoContratoUC'!$C$3:$C$3832='2. UnidadCompradora'!F953)*'1. TipoContratoUC'!$P$3:$P$3832*'1. TipoContratoUC'!$S$3:$S$3832)</f>
        <v>48.286837921568697</v>
      </c>
      <c r="J953" s="24" t="e">
        <f>AVERAGEIF('1. TipoContratoUC'!$C$3:$C$3832,'2. UnidadCompradora'!F953,'1. TipoContratoUC'!#REF!)</f>
        <v>#REF!</v>
      </c>
      <c r="K953" s="24">
        <f t="shared" si="173"/>
        <v>52.541783479545487</v>
      </c>
      <c r="L953" s="25">
        <f>SUMIF('1. TipoContratoUC'!$C$3:$C$3832,'2. UnidadCompradora'!F953,'1. TipoContratoUC'!$O$3:$O$3832)</f>
        <v>9555121.7899999991</v>
      </c>
      <c r="M953" s="28">
        <f t="shared" si="168"/>
        <v>6.4724519917840835E-5</v>
      </c>
      <c r="N953" s="29">
        <f t="shared" si="174"/>
        <v>4.2212633014256996E-6</v>
      </c>
      <c r="O953" s="24">
        <f t="shared" si="175"/>
        <v>4.6281294747351123E-3</v>
      </c>
      <c r="P953" s="20">
        <f t="shared" si="176"/>
        <v>26.273205804510109</v>
      </c>
      <c r="Q953" s="3">
        <f t="shared" si="177"/>
        <v>325</v>
      </c>
      <c r="R953" s="3">
        <f t="shared" si="178"/>
        <v>1</v>
      </c>
      <c r="S953" s="3">
        <f t="shared" si="179"/>
        <v>325</v>
      </c>
      <c r="T953" s="18"/>
    </row>
    <row r="954" spans="1:20" x14ac:dyDescent="0.25">
      <c r="A954">
        <f t="shared" si="169"/>
        <v>953</v>
      </c>
      <c r="B954" s="23" t="s">
        <v>84</v>
      </c>
      <c r="C954" s="23">
        <f t="shared" si="170"/>
        <v>150</v>
      </c>
      <c r="D954" s="23">
        <f t="shared" si="171"/>
        <v>76</v>
      </c>
      <c r="E954" s="34" t="str">
        <f t="shared" si="172"/>
        <v>150_76</v>
      </c>
      <c r="F954" s="23" t="s">
        <v>2339</v>
      </c>
      <c r="G954" s="24">
        <f>AVERAGEIF('1. TipoContratoUC'!$C$3:$C$3832,'2. UnidadCompradora'!F954,'1. TipoContratoUC'!$S$3:$S$3832)</f>
        <v>26.859720119520166</v>
      </c>
      <c r="H954" s="24">
        <f>SUMPRODUCT(('1. TipoContratoUC'!$C$3:$C$3832='2. UnidadCompradora'!F954)*'1. TipoContratoUC'!$N$3:$N$3832*'1. TipoContratoUC'!$S$3:$S$3832)</f>
        <v>26.859720119520166</v>
      </c>
      <c r="I954" s="24">
        <f>SUMPRODUCT(('1. TipoContratoUC'!$C$3:$C$3832='2. UnidadCompradora'!F954)*'1. TipoContratoUC'!$P$3:$P$3832*'1. TipoContratoUC'!$S$3:$S$3832)</f>
        <v>26.859720119520166</v>
      </c>
      <c r="J954" s="24" t="e">
        <f>AVERAGEIF('1. TipoContratoUC'!$C$3:$C$3832,'2. UnidadCompradora'!F954,'1. TipoContratoUC'!#REF!)</f>
        <v>#REF!</v>
      </c>
      <c r="K954" s="24">
        <f t="shared" si="173"/>
        <v>22.914293498134963</v>
      </c>
      <c r="L954" s="25">
        <f>SUMIF('1. TipoContratoUC'!$C$3:$C$3832,'2. UnidadCompradora'!F954,'1. TipoContratoUC'!$O$3:$O$3832)</f>
        <v>15812322.52</v>
      </c>
      <c r="M954" s="28">
        <f t="shared" si="168"/>
        <v>1.0710956975599819E-4</v>
      </c>
      <c r="N954" s="29">
        <f t="shared" si="174"/>
        <v>6.9855704857513013E-6</v>
      </c>
      <c r="O954" s="24">
        <f t="shared" si="175"/>
        <v>7.713432374630267E-3</v>
      </c>
      <c r="P954" s="20">
        <f t="shared" si="176"/>
        <v>11.461003465254796</v>
      </c>
      <c r="Q954" s="3">
        <f t="shared" si="177"/>
        <v>1373</v>
      </c>
      <c r="R954" s="3">
        <f t="shared" si="178"/>
        <v>0</v>
      </c>
      <c r="S954" s="3" t="str">
        <f t="shared" si="179"/>
        <v/>
      </c>
      <c r="T954" s="18"/>
    </row>
    <row r="955" spans="1:20" x14ac:dyDescent="0.25">
      <c r="A955">
        <f t="shared" si="169"/>
        <v>954</v>
      </c>
      <c r="B955" s="23" t="s">
        <v>84</v>
      </c>
      <c r="C955" s="23">
        <f t="shared" si="170"/>
        <v>150</v>
      </c>
      <c r="D955" s="23">
        <f t="shared" si="171"/>
        <v>77</v>
      </c>
      <c r="E955" s="34" t="str">
        <f t="shared" si="172"/>
        <v>150_77</v>
      </c>
      <c r="F955" s="23" t="s">
        <v>179</v>
      </c>
      <c r="G955" s="24">
        <f>AVERAGEIF('1. TipoContratoUC'!$C$3:$C$3832,'2. UnidadCompradora'!F955,'1. TipoContratoUC'!$S$3:$S$3832)</f>
        <v>57.295869716518467</v>
      </c>
      <c r="H955" s="24">
        <f>SUMPRODUCT(('1. TipoContratoUC'!$C$3:$C$3832='2. UnidadCompradora'!F955)*'1. TipoContratoUC'!$N$3:$N$3832*'1. TipoContratoUC'!$S$3:$S$3832)</f>
        <v>57.295869716518467</v>
      </c>
      <c r="I955" s="24">
        <f>SUMPRODUCT(('1. TipoContratoUC'!$C$3:$C$3832='2. UnidadCompradora'!F955)*'1. TipoContratoUC'!$P$3:$P$3832*'1. TipoContratoUC'!$S$3:$S$3832)</f>
        <v>57.295869716518467</v>
      </c>
      <c r="J955" s="24" t="e">
        <f>AVERAGEIF('1. TipoContratoUC'!$C$3:$C$3832,'2. UnidadCompradora'!F955,'1. TipoContratoUC'!#REF!)</f>
        <v>#REF!</v>
      </c>
      <c r="K955" s="24">
        <f t="shared" si="173"/>
        <v>64.998661801349684</v>
      </c>
      <c r="L955" s="25">
        <f>SUMIF('1. TipoContratoUC'!$C$3:$C$3832,'2. UnidadCompradora'!F955,'1. TipoContratoUC'!$O$3:$O$3832)</f>
        <v>294171439.56557602</v>
      </c>
      <c r="M955" s="28">
        <f t="shared" si="168"/>
        <v>1.9926596037057984E-3</v>
      </c>
      <c r="N955" s="29">
        <f t="shared" si="174"/>
        <v>1.299591077389851E-4</v>
      </c>
      <c r="O955" s="24">
        <f t="shared" si="175"/>
        <v>0.14496685097048384</v>
      </c>
      <c r="P955" s="20">
        <f t="shared" si="176"/>
        <v>32.571814326160087</v>
      </c>
      <c r="Q955" s="3">
        <f t="shared" si="177"/>
        <v>73</v>
      </c>
      <c r="R955" s="3">
        <f t="shared" si="178"/>
        <v>1</v>
      </c>
      <c r="S955" s="3">
        <f t="shared" si="179"/>
        <v>73</v>
      </c>
      <c r="T955" s="18"/>
    </row>
    <row r="956" spans="1:20" x14ac:dyDescent="0.25">
      <c r="A956">
        <f t="shared" si="169"/>
        <v>955</v>
      </c>
      <c r="B956" s="23" t="s">
        <v>84</v>
      </c>
      <c r="C956" s="23">
        <f t="shared" si="170"/>
        <v>150</v>
      </c>
      <c r="D956" s="23">
        <f t="shared" si="171"/>
        <v>78</v>
      </c>
      <c r="E956" s="34" t="str">
        <f t="shared" si="172"/>
        <v>150_78</v>
      </c>
      <c r="F956" s="23" t="s">
        <v>2272</v>
      </c>
      <c r="G956" s="24">
        <f>AVERAGEIF('1. TipoContratoUC'!$C$3:$C$3832,'2. UnidadCompradora'!F956,'1. TipoContratoUC'!$S$3:$S$3832)</f>
        <v>47.622869839839147</v>
      </c>
      <c r="H956" s="24">
        <f>SUMPRODUCT(('1. TipoContratoUC'!$C$3:$C$3832='2. UnidadCompradora'!F956)*'1. TipoContratoUC'!$N$3:$N$3832*'1. TipoContratoUC'!$S$3:$S$3832)</f>
        <v>46.576201255253551</v>
      </c>
      <c r="I956" s="24">
        <f>SUMPRODUCT(('1. TipoContratoUC'!$C$3:$C$3832='2. UnidadCompradora'!F956)*'1. TipoContratoUC'!$P$3:$P$3832*'1. TipoContratoUC'!$S$3:$S$3832)</f>
        <v>45.68593721589771</v>
      </c>
      <c r="J956" s="24" t="e">
        <f>AVERAGEIF('1. TipoContratoUC'!$C$3:$C$3832,'2. UnidadCompradora'!F956,'1. TipoContratoUC'!#REF!)</f>
        <v>#REF!</v>
      </c>
      <c r="K956" s="24">
        <f t="shared" si="173"/>
        <v>48.945492073869659</v>
      </c>
      <c r="L956" s="25">
        <f>SUMIF('1. TipoContratoUC'!$C$3:$C$3832,'2. UnidadCompradora'!F956,'1. TipoContratoUC'!$O$3:$O$3832)</f>
        <v>161347238.519999</v>
      </c>
      <c r="M956" s="28">
        <f t="shared" si="168"/>
        <v>1.0929345311124802E-3</v>
      </c>
      <c r="N956" s="29">
        <f t="shared" si="174"/>
        <v>7.128001000088255E-5</v>
      </c>
      <c r="O956" s="24">
        <f t="shared" si="175"/>
        <v>7.9473843738450262E-2</v>
      </c>
      <c r="P956" s="20">
        <f t="shared" si="176"/>
        <v>24.512482958804053</v>
      </c>
      <c r="Q956" s="3">
        <f t="shared" si="177"/>
        <v>447</v>
      </c>
      <c r="R956" s="3">
        <f t="shared" si="178"/>
        <v>1</v>
      </c>
      <c r="S956" s="3">
        <f t="shared" si="179"/>
        <v>447</v>
      </c>
      <c r="T956" s="18"/>
    </row>
    <row r="957" spans="1:20" x14ac:dyDescent="0.25">
      <c r="A957">
        <f t="shared" si="169"/>
        <v>956</v>
      </c>
      <c r="B957" s="23" t="s">
        <v>84</v>
      </c>
      <c r="C957" s="23">
        <f t="shared" si="170"/>
        <v>150</v>
      </c>
      <c r="D957" s="23">
        <f t="shared" si="171"/>
        <v>79</v>
      </c>
      <c r="E957" s="34" t="str">
        <f t="shared" si="172"/>
        <v>150_79</v>
      </c>
      <c r="F957" s="23" t="s">
        <v>193</v>
      </c>
      <c r="G957" s="24">
        <f>AVERAGEIF('1. TipoContratoUC'!$C$3:$C$3832,'2. UnidadCompradora'!F957,'1. TipoContratoUC'!$S$3:$S$3832)</f>
        <v>26.393047472448643</v>
      </c>
      <c r="H957" s="24">
        <f>SUMPRODUCT(('1. TipoContratoUC'!$C$3:$C$3832='2. UnidadCompradora'!F957)*'1. TipoContratoUC'!$N$3:$N$3832*'1. TipoContratoUC'!$S$3:$S$3832)</f>
        <v>22.995192612572136</v>
      </c>
      <c r="I957" s="24">
        <f>SUMPRODUCT(('1. TipoContratoUC'!$C$3:$C$3832='2. UnidadCompradora'!F957)*'1. TipoContratoUC'!$P$3:$P$3832*'1. TipoContratoUC'!$S$3:$S$3832)</f>
        <v>22.423926163484101</v>
      </c>
      <c r="J957" s="24" t="e">
        <f>AVERAGEIF('1. TipoContratoUC'!$C$3:$C$3832,'2. UnidadCompradora'!F957,'1. TipoContratoUC'!#REF!)</f>
        <v>#REF!</v>
      </c>
      <c r="K957" s="24">
        <f t="shared" si="173"/>
        <v>16.780876852640279</v>
      </c>
      <c r="L957" s="25">
        <f>SUMIF('1. TipoContratoUC'!$C$3:$C$3832,'2. UnidadCompradora'!F957,'1. TipoContratoUC'!$O$3:$O$3832)</f>
        <v>129201775.2020749</v>
      </c>
      <c r="M957" s="28">
        <f t="shared" si="168"/>
        <v>8.7518747079068804E-4</v>
      </c>
      <c r="N957" s="29">
        <f t="shared" si="174"/>
        <v>5.7078781843509271E-5</v>
      </c>
      <c r="O957" s="24">
        <f t="shared" si="175"/>
        <v>6.3623546541213855E-2</v>
      </c>
      <c r="P957" s="20">
        <f t="shared" si="176"/>
        <v>8.4222501995907475</v>
      </c>
      <c r="Q957" s="3">
        <f t="shared" si="177"/>
        <v>1473</v>
      </c>
      <c r="R957" s="3">
        <f t="shared" si="178"/>
        <v>0</v>
      </c>
      <c r="S957" s="3" t="str">
        <f t="shared" si="179"/>
        <v/>
      </c>
      <c r="T957" s="18"/>
    </row>
    <row r="958" spans="1:20" x14ac:dyDescent="0.25">
      <c r="A958">
        <f t="shared" si="169"/>
        <v>957</v>
      </c>
      <c r="B958" s="23" t="s">
        <v>84</v>
      </c>
      <c r="C958" s="23">
        <f t="shared" si="170"/>
        <v>150</v>
      </c>
      <c r="D958" s="23">
        <f t="shared" si="171"/>
        <v>80</v>
      </c>
      <c r="E958" s="34" t="str">
        <f t="shared" si="172"/>
        <v>150_80</v>
      </c>
      <c r="F958" s="23" t="s">
        <v>1435</v>
      </c>
      <c r="G958" s="24">
        <f>AVERAGEIF('1. TipoContratoUC'!$C$3:$C$3832,'2. UnidadCompradora'!F958,'1. TipoContratoUC'!$S$3:$S$3832)</f>
        <v>39.526686975115439</v>
      </c>
      <c r="H958" s="24">
        <f>SUMPRODUCT(('1. TipoContratoUC'!$C$3:$C$3832='2. UnidadCompradora'!F958)*'1. TipoContratoUC'!$N$3:$N$3832*'1. TipoContratoUC'!$S$3:$S$3832)</f>
        <v>36.544740835956901</v>
      </c>
      <c r="I958" s="24">
        <f>SUMPRODUCT(('1. TipoContratoUC'!$C$3:$C$3832='2. UnidadCompradora'!F958)*'1. TipoContratoUC'!$P$3:$P$3832*'1. TipoContratoUC'!$S$3:$S$3832)</f>
        <v>37.438867806077035</v>
      </c>
      <c r="J958" s="24" t="e">
        <f>AVERAGEIF('1. TipoContratoUC'!$C$3:$C$3832,'2. UnidadCompradora'!F958,'1. TipoContratoUC'!#REF!)</f>
        <v>#REF!</v>
      </c>
      <c r="K958" s="24">
        <f t="shared" si="173"/>
        <v>37.542186758952347</v>
      </c>
      <c r="L958" s="25">
        <f>SUMIF('1. TipoContratoUC'!$C$3:$C$3832,'2. UnidadCompradora'!F958,'1. TipoContratoUC'!$O$3:$O$3832)</f>
        <v>170759666.06999987</v>
      </c>
      <c r="M958" s="28">
        <f t="shared" si="168"/>
        <v>1.156692468250743E-3</v>
      </c>
      <c r="N958" s="29">
        <f t="shared" si="174"/>
        <v>7.5438233817111579E-5</v>
      </c>
      <c r="O958" s="24">
        <f t="shared" si="175"/>
        <v>8.411492707078419E-2</v>
      </c>
      <c r="P958" s="20">
        <f t="shared" si="176"/>
        <v>18.813150843011567</v>
      </c>
      <c r="Q958" s="3">
        <f t="shared" si="177"/>
        <v>893</v>
      </c>
      <c r="R958" s="3">
        <f t="shared" si="178"/>
        <v>0</v>
      </c>
      <c r="S958" s="3" t="str">
        <f t="shared" si="179"/>
        <v/>
      </c>
      <c r="T958" s="18"/>
    </row>
    <row r="959" spans="1:20" x14ac:dyDescent="0.25">
      <c r="A959">
        <f t="shared" si="169"/>
        <v>958</v>
      </c>
      <c r="B959" s="23" t="s">
        <v>84</v>
      </c>
      <c r="C959" s="23">
        <f t="shared" si="170"/>
        <v>150</v>
      </c>
      <c r="D959" s="23">
        <f t="shared" si="171"/>
        <v>81</v>
      </c>
      <c r="E959" s="34" t="str">
        <f t="shared" si="172"/>
        <v>150_81</v>
      </c>
      <c r="F959" s="23" t="s">
        <v>1216</v>
      </c>
      <c r="G959" s="24">
        <f>AVERAGEIF('1. TipoContratoUC'!$C$3:$C$3832,'2. UnidadCompradora'!F959,'1. TipoContratoUC'!$S$3:$S$3832)</f>
        <v>56.749777626675574</v>
      </c>
      <c r="H959" s="24">
        <f>SUMPRODUCT(('1. TipoContratoUC'!$C$3:$C$3832='2. UnidadCompradora'!F959)*'1. TipoContratoUC'!$N$3:$N$3832*'1. TipoContratoUC'!$S$3:$S$3832)</f>
        <v>60.463640511722254</v>
      </c>
      <c r="I959" s="24">
        <f>SUMPRODUCT(('1. TipoContratoUC'!$C$3:$C$3832='2. UnidadCompradora'!F959)*'1. TipoContratoUC'!$P$3:$P$3832*'1. TipoContratoUC'!$S$3:$S$3832)</f>
        <v>60.631072989453052</v>
      </c>
      <c r="J959" s="24" t="e">
        <f>AVERAGEIF('1. TipoContratoUC'!$C$3:$C$3832,'2. UnidadCompradora'!F959,'1. TipoContratoUC'!#REF!)</f>
        <v>#REF!</v>
      </c>
      <c r="K959" s="24">
        <f t="shared" si="173"/>
        <v>69.610280707247981</v>
      </c>
      <c r="L959" s="25">
        <f>SUMIF('1. TipoContratoUC'!$C$3:$C$3832,'2. UnidadCompradora'!F959,'1. TipoContratoUC'!$O$3:$O$3832)</f>
        <v>256010517.44999897</v>
      </c>
      <c r="M959" s="28">
        <f t="shared" si="168"/>
        <v>1.734165005956371E-3</v>
      </c>
      <c r="N959" s="29">
        <f t="shared" si="174"/>
        <v>1.1310036918856316E-4</v>
      </c>
      <c r="O959" s="24">
        <f t="shared" si="175"/>
        <v>0.12615044907668316</v>
      </c>
      <c r="P959" s="20">
        <f t="shared" si="176"/>
        <v>34.868215578162335</v>
      </c>
      <c r="Q959" s="3">
        <f t="shared" si="177"/>
        <v>39</v>
      </c>
      <c r="R959" s="3">
        <f t="shared" si="178"/>
        <v>1</v>
      </c>
      <c r="S959" s="3">
        <f t="shared" si="179"/>
        <v>39</v>
      </c>
      <c r="T959" s="18"/>
    </row>
    <row r="960" spans="1:20" x14ac:dyDescent="0.25">
      <c r="A960">
        <f t="shared" si="169"/>
        <v>959</v>
      </c>
      <c r="B960" s="23" t="s">
        <v>84</v>
      </c>
      <c r="C960" s="23">
        <f t="shared" si="170"/>
        <v>150</v>
      </c>
      <c r="D960" s="23">
        <f t="shared" si="171"/>
        <v>82</v>
      </c>
      <c r="E960" s="34" t="str">
        <f t="shared" si="172"/>
        <v>150_82</v>
      </c>
      <c r="F960" s="23" t="s">
        <v>1558</v>
      </c>
      <c r="G960" s="24">
        <f>AVERAGEIF('1. TipoContratoUC'!$C$3:$C$3832,'2. UnidadCompradora'!F960,'1. TipoContratoUC'!$S$3:$S$3832)</f>
        <v>36.991132952793777</v>
      </c>
      <c r="H960" s="24">
        <f>SUMPRODUCT(('1. TipoContratoUC'!$C$3:$C$3832='2. UnidadCompradora'!F960)*'1. TipoContratoUC'!$N$3:$N$3832*'1. TipoContratoUC'!$S$3:$S$3832)</f>
        <v>37.460842765726454</v>
      </c>
      <c r="I960" s="24">
        <f>SUMPRODUCT(('1. TipoContratoUC'!$C$3:$C$3832='2. UnidadCompradora'!F960)*'1. TipoContratoUC'!$P$3:$P$3832*'1. TipoContratoUC'!$S$3:$S$3832)</f>
        <v>37.494393147084807</v>
      </c>
      <c r="J960" s="24" t="e">
        <f>AVERAGEIF('1. TipoContratoUC'!$C$3:$C$3832,'2. UnidadCompradora'!F960,'1. TipoContratoUC'!#REF!)</f>
        <v>#REF!</v>
      </c>
      <c r="K960" s="24">
        <f t="shared" si="173"/>
        <v>37.618962203023735</v>
      </c>
      <c r="L960" s="25">
        <f>SUMIF('1. TipoContratoUC'!$C$3:$C$3832,'2. UnidadCompradora'!F960,'1. TipoContratoUC'!$O$3:$O$3832)</f>
        <v>832828530.31999898</v>
      </c>
      <c r="M960" s="28">
        <f t="shared" si="168"/>
        <v>5.6414170309432438E-3</v>
      </c>
      <c r="N960" s="29">
        <f t="shared" si="174"/>
        <v>3.6792712732341975E-4</v>
      </c>
      <c r="O960" s="24">
        <f t="shared" si="175"/>
        <v>0.41056809278228501</v>
      </c>
      <c r="P960" s="20">
        <f t="shared" si="176"/>
        <v>19.01476514790301</v>
      </c>
      <c r="Q960" s="3">
        <f t="shared" si="177"/>
        <v>875</v>
      </c>
      <c r="R960" s="3">
        <f t="shared" si="178"/>
        <v>0</v>
      </c>
      <c r="S960" s="3" t="str">
        <f t="shared" si="179"/>
        <v/>
      </c>
      <c r="T960" s="18"/>
    </row>
    <row r="961" spans="1:20" x14ac:dyDescent="0.25">
      <c r="A961">
        <f t="shared" si="169"/>
        <v>960</v>
      </c>
      <c r="B961" s="23" t="s">
        <v>84</v>
      </c>
      <c r="C961" s="23">
        <f t="shared" si="170"/>
        <v>150</v>
      </c>
      <c r="D961" s="23">
        <f t="shared" si="171"/>
        <v>83</v>
      </c>
      <c r="E961" s="34" t="str">
        <f t="shared" si="172"/>
        <v>150_83</v>
      </c>
      <c r="F961" s="23" t="s">
        <v>2105</v>
      </c>
      <c r="G961" s="24">
        <f>AVERAGEIF('1. TipoContratoUC'!$C$3:$C$3832,'2. UnidadCompradora'!F961,'1. TipoContratoUC'!$S$3:$S$3832)</f>
        <v>45.468742510111703</v>
      </c>
      <c r="H961" s="24">
        <f>SUMPRODUCT(('1. TipoContratoUC'!$C$3:$C$3832='2. UnidadCompradora'!F961)*'1. TipoContratoUC'!$N$3:$N$3832*'1. TipoContratoUC'!$S$3:$S$3832)</f>
        <v>45.059138868566826</v>
      </c>
      <c r="I961" s="24">
        <f>SUMPRODUCT(('1. TipoContratoUC'!$C$3:$C$3832='2. UnidadCompradora'!F961)*'1. TipoContratoUC'!$P$3:$P$3832*'1. TipoContratoUC'!$S$3:$S$3832)</f>
        <v>46.333029354637389</v>
      </c>
      <c r="J961" s="24" t="e">
        <f>AVERAGEIF('1. TipoContratoUC'!$C$3:$C$3832,'2. UnidadCompradora'!F961,'1. TipoContratoUC'!#REF!)</f>
        <v>#REF!</v>
      </c>
      <c r="K961" s="24">
        <f t="shared" si="173"/>
        <v>49.840232842771684</v>
      </c>
      <c r="L961" s="25">
        <f>SUMIF('1. TipoContratoUC'!$C$3:$C$3832,'2. UnidadCompradora'!F961,'1. TipoContratoUC'!$O$3:$O$3832)</f>
        <v>114626975.117</v>
      </c>
      <c r="M961" s="28">
        <f t="shared" si="168"/>
        <v>7.7646063515869775E-4</v>
      </c>
      <c r="N961" s="29">
        <f t="shared" si="174"/>
        <v>5.063992422589822E-5</v>
      </c>
      <c r="O961" s="24">
        <f t="shared" si="175"/>
        <v>5.6436998608960807E-2</v>
      </c>
      <c r="P961" s="20">
        <f t="shared" si="176"/>
        <v>24.948334920690321</v>
      </c>
      <c r="Q961" s="3">
        <f t="shared" si="177"/>
        <v>412</v>
      </c>
      <c r="R961" s="3">
        <f t="shared" si="178"/>
        <v>1</v>
      </c>
      <c r="S961" s="3">
        <f t="shared" si="179"/>
        <v>412</v>
      </c>
      <c r="T961" s="18"/>
    </row>
    <row r="962" spans="1:20" x14ac:dyDescent="0.25">
      <c r="A962">
        <f t="shared" si="169"/>
        <v>961</v>
      </c>
      <c r="B962" s="23" t="s">
        <v>84</v>
      </c>
      <c r="C962" s="23">
        <f t="shared" si="170"/>
        <v>150</v>
      </c>
      <c r="D962" s="23">
        <f t="shared" si="171"/>
        <v>84</v>
      </c>
      <c r="E962" s="34" t="str">
        <f t="shared" si="172"/>
        <v>150_84</v>
      </c>
      <c r="F962" s="23" t="s">
        <v>2101</v>
      </c>
      <c r="G962" s="24">
        <f>AVERAGEIF('1. TipoContratoUC'!$C$3:$C$3832,'2. UnidadCompradora'!F962,'1. TipoContratoUC'!$S$3:$S$3832)</f>
        <v>30.932476424367458</v>
      </c>
      <c r="H962" s="24">
        <f>SUMPRODUCT(('1. TipoContratoUC'!$C$3:$C$3832='2. UnidadCompradora'!F962)*'1. TipoContratoUC'!$N$3:$N$3832*'1. TipoContratoUC'!$S$3:$S$3832)</f>
        <v>31.76143151722323</v>
      </c>
      <c r="I962" s="24">
        <f>SUMPRODUCT(('1. TipoContratoUC'!$C$3:$C$3832='2. UnidadCompradora'!F962)*'1. TipoContratoUC'!$P$3:$P$3832*'1. TipoContratoUC'!$S$3:$S$3832)</f>
        <v>32.954250984873241</v>
      </c>
      <c r="J962" s="24" t="e">
        <f>AVERAGEIF('1. TipoContratoUC'!$C$3:$C$3832,'2. UnidadCompradora'!F962,'1. TipoContratoUC'!#REF!)</f>
        <v>#REF!</v>
      </c>
      <c r="K962" s="24">
        <f t="shared" si="173"/>
        <v>31.341262249731709</v>
      </c>
      <c r="L962" s="25">
        <f>SUMIF('1. TipoContratoUC'!$C$3:$C$3832,'2. UnidadCompradora'!F962,'1. TipoContratoUC'!$O$3:$O$3832)</f>
        <v>4595260922.9639902</v>
      </c>
      <c r="M962" s="28">
        <f t="shared" ref="M962:M1025" si="180">L962/SUMIF($B$2:$B$1538,B962,$L$2:$L$1538)</f>
        <v>3.112739572271412E-2</v>
      </c>
      <c r="N962" s="29">
        <f t="shared" si="174"/>
        <v>2.0300951385972322E-3</v>
      </c>
      <c r="O962" s="24">
        <f t="shared" si="175"/>
        <v>2.2657496783799034</v>
      </c>
      <c r="P962" s="20">
        <f t="shared" si="176"/>
        <v>16.803505964055805</v>
      </c>
      <c r="Q962" s="3">
        <f t="shared" si="177"/>
        <v>1065</v>
      </c>
      <c r="R962" s="3">
        <f t="shared" si="178"/>
        <v>0</v>
      </c>
      <c r="S962" s="3" t="str">
        <f t="shared" si="179"/>
        <v/>
      </c>
      <c r="T962" s="18"/>
    </row>
    <row r="963" spans="1:20" x14ac:dyDescent="0.25">
      <c r="A963">
        <f t="shared" ref="A963:A1026" si="181">A962+1</f>
        <v>962</v>
      </c>
      <c r="B963" s="23" t="s">
        <v>84</v>
      </c>
      <c r="C963" s="23">
        <f t="shared" ref="C963:C1026" si="182">IF(B963&lt;&gt;B962,C962+1,C962)</f>
        <v>150</v>
      </c>
      <c r="D963" s="23">
        <f t="shared" ref="D963:D1026" si="183">IF(B963&lt;&gt;B962,1,D962+1)</f>
        <v>85</v>
      </c>
      <c r="E963" s="34" t="str">
        <f t="shared" ref="E963:E1026" si="184">CONCATENATE(C963,"_",D963)</f>
        <v>150_85</v>
      </c>
      <c r="F963" s="23" t="s">
        <v>2816</v>
      </c>
      <c r="G963" s="24">
        <f>AVERAGEIF('1. TipoContratoUC'!$C$3:$C$3832,'2. UnidadCompradora'!F963,'1. TipoContratoUC'!$S$3:$S$3832)</f>
        <v>26.440465705980088</v>
      </c>
      <c r="H963" s="24">
        <f>SUMPRODUCT(('1. TipoContratoUC'!$C$3:$C$3832='2. UnidadCompradora'!F963)*'1. TipoContratoUC'!$N$3:$N$3832*'1. TipoContratoUC'!$S$3:$S$3832)</f>
        <v>26.267453253253755</v>
      </c>
      <c r="I963" s="24">
        <f>SUMPRODUCT(('1. TipoContratoUC'!$C$3:$C$3832='2. UnidadCompradora'!F963)*'1. TipoContratoUC'!$P$3:$P$3832*'1. TipoContratoUC'!$S$3:$S$3832)</f>
        <v>20.812111032142145</v>
      </c>
      <c r="J963" s="24" t="e">
        <f>AVERAGEIF('1. TipoContratoUC'!$C$3:$C$3832,'2. UnidadCompradora'!F963,'1. TipoContratoUC'!#REF!)</f>
        <v>#REF!</v>
      </c>
      <c r="K963" s="24">
        <f t="shared" ref="K963:K1026" si="185">100*((I963-MIN($I$2:$I$1538))/(MAX($I$2:$I$1538)-MIN($I$2:$I$1538)))</f>
        <v>14.552203957998602</v>
      </c>
      <c r="L963" s="25">
        <f>SUMIF('1. TipoContratoUC'!$C$3:$C$3832,'2. UnidadCompradora'!F963,'1. TipoContratoUC'!$O$3:$O$3832)</f>
        <v>4406816003.3985386</v>
      </c>
      <c r="M963" s="28">
        <f t="shared" si="180"/>
        <v>2.9850906817821786E-2</v>
      </c>
      <c r="N963" s="29">
        <f t="shared" ref="N963:N1026" si="186">L963/SUM($L$2:$L$1538)</f>
        <v>1.9468439105349931E-3</v>
      </c>
      <c r="O963" s="24">
        <f t="shared" ref="O963:O1026" si="187">100*((L963-MIN($L$2:$L$1538))/(MAX($L$2:$L$1538)-MIN($L$2:$L$1538)))</f>
        <v>2.1728311862467926</v>
      </c>
      <c r="P963" s="20">
        <f t="shared" ref="P963:P1026" si="188">K963*0.5+O963*0.5</f>
        <v>8.3625175721226981</v>
      </c>
      <c r="Q963" s="3">
        <f t="shared" ref="Q963:Q1026" si="189">_xlfn.RANK.EQ(P963,$P$2:$P$1538)</f>
        <v>1475</v>
      </c>
      <c r="R963" s="3">
        <f t="shared" ref="R963:R1026" si="190">IF(Q963&lt;=500,1,0)</f>
        <v>0</v>
      </c>
      <c r="S963" s="3" t="str">
        <f t="shared" ref="S963:S1026" si="191">IF(AND(R963=1,Q963&lt;=500),Q963,"")</f>
        <v/>
      </c>
      <c r="T963" s="18"/>
    </row>
    <row r="964" spans="1:20" x14ac:dyDescent="0.25">
      <c r="A964">
        <f t="shared" si="181"/>
        <v>963</v>
      </c>
      <c r="B964" s="23" t="s">
        <v>84</v>
      </c>
      <c r="C964" s="23">
        <f t="shared" si="182"/>
        <v>150</v>
      </c>
      <c r="D964" s="23">
        <f t="shared" si="183"/>
        <v>86</v>
      </c>
      <c r="E964" s="34" t="str">
        <f t="shared" si="184"/>
        <v>150_86</v>
      </c>
      <c r="F964" s="23" t="s">
        <v>382</v>
      </c>
      <c r="G964" s="24">
        <f>AVERAGEIF('1. TipoContratoUC'!$C$3:$C$3832,'2. UnidadCompradora'!F964,'1. TipoContratoUC'!$S$3:$S$3832)</f>
        <v>38.058351635441767</v>
      </c>
      <c r="H964" s="24">
        <f>SUMPRODUCT(('1. TipoContratoUC'!$C$3:$C$3832='2. UnidadCompradora'!F964)*'1. TipoContratoUC'!$N$3:$N$3832*'1. TipoContratoUC'!$S$3:$S$3832)</f>
        <v>37.074640135355274</v>
      </c>
      <c r="I964" s="24">
        <f>SUMPRODUCT(('1. TipoContratoUC'!$C$3:$C$3832='2. UnidadCompradora'!F964)*'1. TipoContratoUC'!$P$3:$P$3832*'1. TipoContratoUC'!$S$3:$S$3832)</f>
        <v>40.096931813599689</v>
      </c>
      <c r="J964" s="24" t="e">
        <f>AVERAGEIF('1. TipoContratoUC'!$C$3:$C$3832,'2. UnidadCompradora'!F964,'1. TipoContratoUC'!#REF!)</f>
        <v>#REF!</v>
      </c>
      <c r="K964" s="24">
        <f t="shared" si="185"/>
        <v>41.217518433532319</v>
      </c>
      <c r="L964" s="25">
        <f>SUMIF('1. TipoContratoUC'!$C$3:$C$3832,'2. UnidadCompradora'!F964,'1. TipoContratoUC'!$O$3:$O$3832)</f>
        <v>2216244548.4099998</v>
      </c>
      <c r="M964" s="28">
        <f t="shared" si="180"/>
        <v>1.5012405657298191E-2</v>
      </c>
      <c r="N964" s="29">
        <f t="shared" si="186"/>
        <v>9.7909288701885874E-4</v>
      </c>
      <c r="O964" s="24">
        <f t="shared" si="187"/>
        <v>1.0927033856314385</v>
      </c>
      <c r="P964" s="20">
        <f t="shared" si="188"/>
        <v>21.155110909581879</v>
      </c>
      <c r="Q964" s="3">
        <f t="shared" si="189"/>
        <v>688</v>
      </c>
      <c r="R964" s="3">
        <f t="shared" si="190"/>
        <v>0</v>
      </c>
      <c r="S964" s="3" t="str">
        <f t="shared" si="191"/>
        <v/>
      </c>
      <c r="T964" s="18"/>
    </row>
    <row r="965" spans="1:20" x14ac:dyDescent="0.25">
      <c r="A965">
        <f t="shared" si="181"/>
        <v>964</v>
      </c>
      <c r="B965" s="23" t="s">
        <v>84</v>
      </c>
      <c r="C965" s="23">
        <f t="shared" si="182"/>
        <v>150</v>
      </c>
      <c r="D965" s="23">
        <f t="shared" si="183"/>
        <v>87</v>
      </c>
      <c r="E965" s="34" t="str">
        <f t="shared" si="184"/>
        <v>150_87</v>
      </c>
      <c r="F965" s="23" t="s">
        <v>3024</v>
      </c>
      <c r="G965" s="24">
        <f>AVERAGEIF('1. TipoContratoUC'!$C$3:$C$3832,'2. UnidadCompradora'!F965,'1. TipoContratoUC'!$S$3:$S$3832)</f>
        <v>55.593832771201789</v>
      </c>
      <c r="H965" s="24">
        <f>SUMPRODUCT(('1. TipoContratoUC'!$C$3:$C$3832='2. UnidadCompradora'!F965)*'1. TipoContratoUC'!$N$3:$N$3832*'1. TipoContratoUC'!$S$3:$S$3832)</f>
        <v>55.593832771201789</v>
      </c>
      <c r="I965" s="24">
        <f>SUMPRODUCT(('1. TipoContratoUC'!$C$3:$C$3832='2. UnidadCompradora'!F965)*'1. TipoContratoUC'!$P$3:$P$3832*'1. TipoContratoUC'!$S$3:$S$3832)</f>
        <v>55.593832771201789</v>
      </c>
      <c r="J965" s="24" t="e">
        <f>AVERAGEIF('1. TipoContratoUC'!$C$3:$C$3832,'2. UnidadCompradora'!F965,'1. TipoContratoUC'!#REF!)</f>
        <v>#REF!</v>
      </c>
      <c r="K965" s="24">
        <f t="shared" si="185"/>
        <v>62.645238302621387</v>
      </c>
      <c r="L965" s="25">
        <f>SUMIF('1. TipoContratoUC'!$C$3:$C$3832,'2. UnidadCompradora'!F965,'1. TipoContratoUC'!$O$3:$O$3832)</f>
        <v>784779502.36000001</v>
      </c>
      <c r="M965" s="28">
        <f t="shared" si="180"/>
        <v>5.3159423446357814E-3</v>
      </c>
      <c r="N965" s="29">
        <f t="shared" si="186"/>
        <v>3.4670001972035477E-4</v>
      </c>
      <c r="O965" s="24">
        <f t="shared" si="187"/>
        <v>0.38687605992302782</v>
      </c>
      <c r="P965" s="20">
        <f t="shared" si="188"/>
        <v>31.516057181272206</v>
      </c>
      <c r="Q965" s="3">
        <f t="shared" si="189"/>
        <v>98</v>
      </c>
      <c r="R965" s="3">
        <f t="shared" si="190"/>
        <v>1</v>
      </c>
      <c r="S965" s="3">
        <f t="shared" si="191"/>
        <v>98</v>
      </c>
      <c r="T965" s="18"/>
    </row>
    <row r="966" spans="1:20" x14ac:dyDescent="0.25">
      <c r="A966">
        <f t="shared" si="181"/>
        <v>965</v>
      </c>
      <c r="B966" s="23" t="s">
        <v>1572</v>
      </c>
      <c r="C966" s="23">
        <f t="shared" si="182"/>
        <v>151</v>
      </c>
      <c r="D966" s="23">
        <f t="shared" si="183"/>
        <v>1</v>
      </c>
      <c r="E966" s="34" t="str">
        <f t="shared" si="184"/>
        <v>151_1</v>
      </c>
      <c r="F966" s="23" t="s">
        <v>1573</v>
      </c>
      <c r="G966" s="24">
        <f>AVERAGEIF('1. TipoContratoUC'!$C$3:$C$3832,'2. UnidadCompradora'!F966,'1. TipoContratoUC'!$S$3:$S$3832)</f>
        <v>43.352919139373391</v>
      </c>
      <c r="H966" s="24">
        <f>SUMPRODUCT(('1. TipoContratoUC'!$C$3:$C$3832='2. UnidadCompradora'!F966)*'1. TipoContratoUC'!$N$3:$N$3832*'1. TipoContratoUC'!$S$3:$S$3832)</f>
        <v>45.00477257324696</v>
      </c>
      <c r="I966" s="24">
        <f>SUMPRODUCT(('1. TipoContratoUC'!$C$3:$C$3832='2. UnidadCompradora'!F966)*'1. TipoContratoUC'!$P$3:$P$3832*'1. TipoContratoUC'!$S$3:$S$3832)</f>
        <v>44.979659205257605</v>
      </c>
      <c r="J966" s="24" t="e">
        <f>AVERAGEIF('1. TipoContratoUC'!$C$3:$C$3832,'2. UnidadCompradora'!F966,'1. TipoContratoUC'!#REF!)</f>
        <v>#REF!</v>
      </c>
      <c r="K966" s="24">
        <f t="shared" si="185"/>
        <v>47.968914408238412</v>
      </c>
      <c r="L966" s="25">
        <f>SUMIF('1. TipoContratoUC'!$C$3:$C$3832,'2. UnidadCompradora'!F966,'1. TipoContratoUC'!$O$3:$O$3832)</f>
        <v>6345087985.4448729</v>
      </c>
      <c r="M966" s="28">
        <f t="shared" si="180"/>
        <v>1</v>
      </c>
      <c r="N966" s="29">
        <f t="shared" si="186"/>
        <v>2.8031340307254804E-3</v>
      </c>
      <c r="O966" s="24">
        <f t="shared" si="187"/>
        <v>3.1285550674260185</v>
      </c>
      <c r="P966" s="20">
        <f t="shared" si="188"/>
        <v>25.548734737832216</v>
      </c>
      <c r="Q966" s="3">
        <f t="shared" si="189"/>
        <v>375</v>
      </c>
      <c r="R966" s="3">
        <f t="shared" si="190"/>
        <v>1</v>
      </c>
      <c r="S966" s="3">
        <f t="shared" si="191"/>
        <v>375</v>
      </c>
      <c r="T966" s="18"/>
    </row>
    <row r="967" spans="1:20" x14ac:dyDescent="0.25">
      <c r="A967">
        <f t="shared" si="181"/>
        <v>966</v>
      </c>
      <c r="B967" s="23" t="s">
        <v>687</v>
      </c>
      <c r="C967" s="23">
        <f t="shared" si="182"/>
        <v>152</v>
      </c>
      <c r="D967" s="23">
        <f t="shared" si="183"/>
        <v>1</v>
      </c>
      <c r="E967" s="34" t="str">
        <f t="shared" si="184"/>
        <v>152_1</v>
      </c>
      <c r="F967" s="23" t="s">
        <v>688</v>
      </c>
      <c r="G967" s="24">
        <f>AVERAGEIF('1. TipoContratoUC'!$C$3:$C$3832,'2. UnidadCompradora'!F967,'1. TipoContratoUC'!$S$3:$S$3832)</f>
        <v>41.886061614480461</v>
      </c>
      <c r="H967" s="24">
        <f>SUMPRODUCT(('1. TipoContratoUC'!$C$3:$C$3832='2. UnidadCompradora'!F967)*'1. TipoContratoUC'!$N$3:$N$3832*'1. TipoContratoUC'!$S$3:$S$3832)</f>
        <v>39.401483298721509</v>
      </c>
      <c r="I967" s="24">
        <f>SUMPRODUCT(('1. TipoContratoUC'!$C$3:$C$3832='2. UnidadCompradora'!F967)*'1. TipoContratoUC'!$P$3:$P$3832*'1. TipoContratoUC'!$S$3:$S$3832)</f>
        <v>39.907981835893494</v>
      </c>
      <c r="J967" s="24" t="e">
        <f>AVERAGEIF('1. TipoContratoUC'!$C$3:$C$3832,'2. UnidadCompradora'!F967,'1. TipoContratoUC'!#REF!)</f>
        <v>#REF!</v>
      </c>
      <c r="K967" s="24">
        <f t="shared" si="185"/>
        <v>40.956255410516555</v>
      </c>
      <c r="L967" s="25">
        <f>SUMIF('1. TipoContratoUC'!$C$3:$C$3832,'2. UnidadCompradora'!F967,'1. TipoContratoUC'!$O$3:$O$3832)</f>
        <v>806671991.94546902</v>
      </c>
      <c r="M967" s="28">
        <f t="shared" si="180"/>
        <v>1</v>
      </c>
      <c r="N967" s="29">
        <f t="shared" si="186"/>
        <v>3.563716874285258E-4</v>
      </c>
      <c r="O967" s="24">
        <f t="shared" si="187"/>
        <v>0.39767081695873058</v>
      </c>
      <c r="P967" s="20">
        <f t="shared" si="188"/>
        <v>20.676963113737642</v>
      </c>
      <c r="Q967" s="3">
        <f t="shared" si="189"/>
        <v>735</v>
      </c>
      <c r="R967" s="3">
        <f t="shared" si="190"/>
        <v>0</v>
      </c>
      <c r="S967" s="3" t="str">
        <f t="shared" si="191"/>
        <v/>
      </c>
      <c r="T967" s="18"/>
    </row>
    <row r="968" spans="1:20" x14ac:dyDescent="0.25">
      <c r="A968">
        <f t="shared" si="181"/>
        <v>967</v>
      </c>
      <c r="B968" s="23" t="s">
        <v>1586</v>
      </c>
      <c r="C968" s="23">
        <f t="shared" si="182"/>
        <v>153</v>
      </c>
      <c r="D968" s="23">
        <f t="shared" si="183"/>
        <v>1</v>
      </c>
      <c r="E968" s="34" t="str">
        <f t="shared" si="184"/>
        <v>153_1</v>
      </c>
      <c r="F968" s="23" t="s">
        <v>1587</v>
      </c>
      <c r="G968" s="24">
        <f>AVERAGEIF('1. TipoContratoUC'!$C$3:$C$3832,'2. UnidadCompradora'!F968,'1. TipoContratoUC'!$S$3:$S$3832)</f>
        <v>41.724696578282327</v>
      </c>
      <c r="H968" s="24">
        <f>SUMPRODUCT(('1. TipoContratoUC'!$C$3:$C$3832='2. UnidadCompradora'!F968)*'1. TipoContratoUC'!$N$3:$N$3832*'1. TipoContratoUC'!$S$3:$S$3832)</f>
        <v>44.317907683216873</v>
      </c>
      <c r="I968" s="24">
        <f>SUMPRODUCT(('1. TipoContratoUC'!$C$3:$C$3832='2. UnidadCompradora'!F968)*'1. TipoContratoUC'!$P$3:$P$3832*'1. TipoContratoUC'!$S$3:$S$3832)</f>
        <v>44.720018682657361</v>
      </c>
      <c r="J968" s="24" t="e">
        <f>AVERAGEIF('1. TipoContratoUC'!$C$3:$C$3832,'2. UnidadCompradora'!F968,'1. TipoContratoUC'!#REF!)</f>
        <v>#REF!</v>
      </c>
      <c r="K968" s="24">
        <f t="shared" si="185"/>
        <v>47.609906862138516</v>
      </c>
      <c r="L968" s="25">
        <f>SUMIF('1. TipoContratoUC'!$C$3:$C$3832,'2. UnidadCompradora'!F968,'1. TipoContratoUC'!$O$3:$O$3832)</f>
        <v>3213116225.3887448</v>
      </c>
      <c r="M968" s="28">
        <f t="shared" si="180"/>
        <v>1</v>
      </c>
      <c r="N968" s="29">
        <f t="shared" si="186"/>
        <v>1.4194910230912899E-3</v>
      </c>
      <c r="O968" s="24">
        <f t="shared" si="187"/>
        <v>1.5842412487304649</v>
      </c>
      <c r="P968" s="20">
        <f t="shared" si="188"/>
        <v>24.59707405543449</v>
      </c>
      <c r="Q968" s="3">
        <f t="shared" si="189"/>
        <v>439</v>
      </c>
      <c r="R968" s="3">
        <f t="shared" si="190"/>
        <v>1</v>
      </c>
      <c r="S968" s="3">
        <f t="shared" si="191"/>
        <v>439</v>
      </c>
      <c r="T968" s="18"/>
    </row>
    <row r="969" spans="1:20" x14ac:dyDescent="0.25">
      <c r="A969">
        <f t="shared" si="181"/>
        <v>968</v>
      </c>
      <c r="B969" s="23" t="s">
        <v>2121</v>
      </c>
      <c r="C969" s="23">
        <f t="shared" si="182"/>
        <v>154</v>
      </c>
      <c r="D969" s="23">
        <f t="shared" si="183"/>
        <v>1</v>
      </c>
      <c r="E969" s="34" t="str">
        <f t="shared" si="184"/>
        <v>154_1</v>
      </c>
      <c r="F969" s="23" t="s">
        <v>2122</v>
      </c>
      <c r="G969" s="24">
        <f>AVERAGEIF('1. TipoContratoUC'!$C$3:$C$3832,'2. UnidadCompradora'!F969,'1. TipoContratoUC'!$S$3:$S$3832)</f>
        <v>42.257205930461879</v>
      </c>
      <c r="H969" s="24">
        <f>SUMPRODUCT(('1. TipoContratoUC'!$C$3:$C$3832='2. UnidadCompradora'!F969)*'1. TipoContratoUC'!$N$3:$N$3832*'1. TipoContratoUC'!$S$3:$S$3832)</f>
        <v>47.064795874141588</v>
      </c>
      <c r="I969" s="24">
        <f>SUMPRODUCT(('1. TipoContratoUC'!$C$3:$C$3832='2. UnidadCompradora'!F969)*'1. TipoContratoUC'!$P$3:$P$3832*'1. TipoContratoUC'!$S$3:$S$3832)</f>
        <v>47.203143563641753</v>
      </c>
      <c r="J969" s="24" t="e">
        <f>AVERAGEIF('1. TipoContratoUC'!$C$3:$C$3832,'2. UnidadCompradora'!F969,'1. TipoContratoUC'!#REF!)</f>
        <v>#REF!</v>
      </c>
      <c r="K969" s="24">
        <f t="shared" si="185"/>
        <v>51.043348457672309</v>
      </c>
      <c r="L969" s="25">
        <f>SUMIF('1. TipoContratoUC'!$C$3:$C$3832,'2. UnidadCompradora'!F969,'1. TipoContratoUC'!$O$3:$O$3832)</f>
        <v>213463254.49999902</v>
      </c>
      <c r="M969" s="28">
        <f t="shared" si="180"/>
        <v>0.75282700016609594</v>
      </c>
      <c r="N969" s="29">
        <f t="shared" si="186"/>
        <v>9.4303832251178477E-5</v>
      </c>
      <c r="O969" s="24">
        <f t="shared" si="187"/>
        <v>0.10517122858710226</v>
      </c>
      <c r="P969" s="20">
        <f t="shared" si="188"/>
        <v>25.574259843129706</v>
      </c>
      <c r="Q969" s="3">
        <f t="shared" si="189"/>
        <v>372</v>
      </c>
      <c r="R969" s="3">
        <f t="shared" si="190"/>
        <v>1</v>
      </c>
      <c r="S969" s="3">
        <f t="shared" si="191"/>
        <v>372</v>
      </c>
      <c r="T969" s="18"/>
    </row>
    <row r="970" spans="1:20" x14ac:dyDescent="0.25">
      <c r="A970">
        <f t="shared" si="181"/>
        <v>969</v>
      </c>
      <c r="B970" s="23" t="s">
        <v>2121</v>
      </c>
      <c r="C970" s="23">
        <f t="shared" si="182"/>
        <v>154</v>
      </c>
      <c r="D970" s="23">
        <f t="shared" si="183"/>
        <v>2</v>
      </c>
      <c r="E970" s="34" t="str">
        <f t="shared" si="184"/>
        <v>154_2</v>
      </c>
      <c r="F970" s="23" t="s">
        <v>3072</v>
      </c>
      <c r="G970" s="24">
        <f>AVERAGEIF('1. TipoContratoUC'!$C$3:$C$3832,'2. UnidadCompradora'!F970,'1. TipoContratoUC'!$S$3:$S$3832)</f>
        <v>53.638881627874298</v>
      </c>
      <c r="H970" s="24">
        <f>SUMPRODUCT(('1. TipoContratoUC'!$C$3:$C$3832='2. UnidadCompradora'!F970)*'1. TipoContratoUC'!$N$3:$N$3832*'1. TipoContratoUC'!$S$3:$S$3832)</f>
        <v>53.638881627874298</v>
      </c>
      <c r="I970" s="24">
        <f>SUMPRODUCT(('1. TipoContratoUC'!$C$3:$C$3832='2. UnidadCompradora'!F970)*'1. TipoContratoUC'!$P$3:$P$3832*'1. TipoContratoUC'!$S$3:$S$3832)</f>
        <v>53.638881627874298</v>
      </c>
      <c r="J970" s="24" t="e">
        <f>AVERAGEIF('1. TipoContratoUC'!$C$3:$C$3832,'2. UnidadCompradora'!F970,'1. TipoContratoUC'!#REF!)</f>
        <v>#REF!</v>
      </c>
      <c r="K970" s="24">
        <f t="shared" si="185"/>
        <v>59.942107814042814</v>
      </c>
      <c r="L970" s="25">
        <f>SUMIF('1. TipoContratoUC'!$C$3:$C$3832,'2. UnidadCompradora'!F970,'1. TipoContratoUC'!$O$3:$O$3832)</f>
        <v>70085627.849999994</v>
      </c>
      <c r="M970" s="28">
        <f t="shared" si="180"/>
        <v>0.24717299983390409</v>
      </c>
      <c r="N970" s="29">
        <f t="shared" si="186"/>
        <v>3.0962440385658752E-5</v>
      </c>
      <c r="O970" s="24">
        <f t="shared" si="187"/>
        <v>3.4474534270996018E-2</v>
      </c>
      <c r="P970" s="20">
        <f t="shared" si="188"/>
        <v>29.988291174156906</v>
      </c>
      <c r="Q970" s="3">
        <f t="shared" si="189"/>
        <v>152</v>
      </c>
      <c r="R970" s="3">
        <f t="shared" si="190"/>
        <v>1</v>
      </c>
      <c r="S970" s="3">
        <f t="shared" si="191"/>
        <v>152</v>
      </c>
      <c r="T970" s="18"/>
    </row>
    <row r="971" spans="1:20" x14ac:dyDescent="0.25">
      <c r="A971">
        <f t="shared" si="181"/>
        <v>970</v>
      </c>
      <c r="B971" s="23" t="s">
        <v>1327</v>
      </c>
      <c r="C971" s="23">
        <f t="shared" si="182"/>
        <v>155</v>
      </c>
      <c r="D971" s="23">
        <f t="shared" si="183"/>
        <v>1</v>
      </c>
      <c r="E971" s="34" t="str">
        <f t="shared" si="184"/>
        <v>155_1</v>
      </c>
      <c r="F971" s="23" t="s">
        <v>1328</v>
      </c>
      <c r="G971" s="24">
        <f>AVERAGEIF('1. TipoContratoUC'!$C$3:$C$3832,'2. UnidadCompradora'!F971,'1. TipoContratoUC'!$S$3:$S$3832)</f>
        <v>37.652643108266254</v>
      </c>
      <c r="H971" s="24">
        <f>SUMPRODUCT(('1. TipoContratoUC'!$C$3:$C$3832='2. UnidadCompradora'!F971)*'1. TipoContratoUC'!$N$3:$N$3832*'1. TipoContratoUC'!$S$3:$S$3832)</f>
        <v>39.007461191034544</v>
      </c>
      <c r="I971" s="24">
        <f>SUMPRODUCT(('1. TipoContratoUC'!$C$3:$C$3832='2. UnidadCompradora'!F971)*'1. TipoContratoUC'!$P$3:$P$3832*'1. TipoContratoUC'!$S$3:$S$3832)</f>
        <v>39.223969139413065</v>
      </c>
      <c r="J971" s="24" t="e">
        <f>AVERAGEIF('1. TipoContratoUC'!$C$3:$C$3832,'2. UnidadCompradora'!F971,'1. TipoContratoUC'!#REF!)</f>
        <v>#REF!</v>
      </c>
      <c r="K971" s="24">
        <f t="shared" si="185"/>
        <v>40.010464217349458</v>
      </c>
      <c r="L971" s="25">
        <f>SUMIF('1. TipoContratoUC'!$C$3:$C$3832,'2. UnidadCompradora'!F971,'1. TipoContratoUC'!$O$3:$O$3832)</f>
        <v>404243074.61000001</v>
      </c>
      <c r="M971" s="28">
        <f t="shared" si="180"/>
        <v>1</v>
      </c>
      <c r="N971" s="29">
        <f t="shared" si="186"/>
        <v>1.7858657306624284E-4</v>
      </c>
      <c r="O971" s="24">
        <f t="shared" si="187"/>
        <v>0.19924101436283559</v>
      </c>
      <c r="P971" s="20">
        <f t="shared" si="188"/>
        <v>20.104852615856146</v>
      </c>
      <c r="Q971" s="3">
        <f t="shared" si="189"/>
        <v>780</v>
      </c>
      <c r="R971" s="3">
        <f t="shared" si="190"/>
        <v>0</v>
      </c>
      <c r="S971" s="3" t="str">
        <f t="shared" si="191"/>
        <v/>
      </c>
      <c r="T971" s="18"/>
    </row>
    <row r="972" spans="1:20" x14ac:dyDescent="0.25">
      <c r="A972">
        <f t="shared" si="181"/>
        <v>971</v>
      </c>
      <c r="B972" s="23" t="s">
        <v>1470</v>
      </c>
      <c r="C972" s="23">
        <f t="shared" si="182"/>
        <v>156</v>
      </c>
      <c r="D972" s="23">
        <f t="shared" si="183"/>
        <v>1</v>
      </c>
      <c r="E972" s="34" t="str">
        <f t="shared" si="184"/>
        <v>156_1</v>
      </c>
      <c r="F972" s="23" t="s">
        <v>1471</v>
      </c>
      <c r="G972" s="24">
        <f>AVERAGEIF('1. TipoContratoUC'!$C$3:$C$3832,'2. UnidadCompradora'!F972,'1. TipoContratoUC'!$S$3:$S$3832)</f>
        <v>42.618860420259161</v>
      </c>
      <c r="H972" s="24">
        <f>SUMPRODUCT(('1. TipoContratoUC'!$C$3:$C$3832='2. UnidadCompradora'!F972)*'1. TipoContratoUC'!$N$3:$N$3832*'1. TipoContratoUC'!$S$3:$S$3832)</f>
        <v>47.294467434906934</v>
      </c>
      <c r="I972" s="24">
        <f>SUMPRODUCT(('1. TipoContratoUC'!$C$3:$C$3832='2. UnidadCompradora'!F972)*'1. TipoContratoUC'!$P$3:$P$3832*'1. TipoContratoUC'!$S$3:$S$3832)</f>
        <v>47.781668322918797</v>
      </c>
      <c r="J972" s="24" t="e">
        <f>AVERAGEIF('1. TipoContratoUC'!$C$3:$C$3832,'2. UnidadCompradora'!F972,'1. TipoContratoUC'!#REF!)</f>
        <v>#REF!</v>
      </c>
      <c r="K972" s="24">
        <f t="shared" si="185"/>
        <v>51.843280425556479</v>
      </c>
      <c r="L972" s="25">
        <f>SUMIF('1. TipoContratoUC'!$C$3:$C$3832,'2. UnidadCompradora'!F972,'1. TipoContratoUC'!$O$3:$O$3832)</f>
        <v>1075485130.3284414</v>
      </c>
      <c r="M972" s="28">
        <f t="shared" si="180"/>
        <v>1</v>
      </c>
      <c r="N972" s="29">
        <f t="shared" si="186"/>
        <v>4.7512800063268326E-4</v>
      </c>
      <c r="O972" s="24">
        <f t="shared" si="187"/>
        <v>0.53021730078919294</v>
      </c>
      <c r="P972" s="20">
        <f t="shared" si="188"/>
        <v>26.186748863172834</v>
      </c>
      <c r="Q972" s="3">
        <f t="shared" si="189"/>
        <v>333</v>
      </c>
      <c r="R972" s="3">
        <f t="shared" si="190"/>
        <v>1</v>
      </c>
      <c r="S972" s="3">
        <f t="shared" si="191"/>
        <v>333</v>
      </c>
      <c r="T972" s="18"/>
    </row>
    <row r="973" spans="1:20" x14ac:dyDescent="0.25">
      <c r="A973">
        <f t="shared" si="181"/>
        <v>972</v>
      </c>
      <c r="B973" s="23" t="s">
        <v>59</v>
      </c>
      <c r="C973" s="23">
        <f t="shared" si="182"/>
        <v>157</v>
      </c>
      <c r="D973" s="23">
        <f t="shared" si="183"/>
        <v>1</v>
      </c>
      <c r="E973" s="34" t="str">
        <f t="shared" si="184"/>
        <v>157_1</v>
      </c>
      <c r="F973" s="23" t="s">
        <v>60</v>
      </c>
      <c r="G973" s="24">
        <f>AVERAGEIF('1. TipoContratoUC'!$C$3:$C$3832,'2. UnidadCompradora'!F973,'1. TipoContratoUC'!$S$3:$S$3832)</f>
        <v>34.416024124724892</v>
      </c>
      <c r="H973" s="24">
        <f>SUMPRODUCT(('1. TipoContratoUC'!$C$3:$C$3832='2. UnidadCompradora'!F973)*'1. TipoContratoUC'!$N$3:$N$3832*'1. TipoContratoUC'!$S$3:$S$3832)</f>
        <v>36.120848822770057</v>
      </c>
      <c r="I973" s="24">
        <f>SUMPRODUCT(('1. TipoContratoUC'!$C$3:$C$3832='2. UnidadCompradora'!F973)*'1. TipoContratoUC'!$P$3:$P$3832*'1. TipoContratoUC'!$S$3:$S$3832)</f>
        <v>35.843684799010681</v>
      </c>
      <c r="J973" s="24" t="e">
        <f>AVERAGEIF('1. TipoContratoUC'!$C$3:$C$3832,'2. UnidadCompradora'!F973,'1. TipoContratoUC'!#REF!)</f>
        <v>#REF!</v>
      </c>
      <c r="K973" s="24">
        <f t="shared" si="185"/>
        <v>35.336511268809836</v>
      </c>
      <c r="L973" s="25">
        <f>SUMIF('1. TipoContratoUC'!$C$3:$C$3832,'2. UnidadCompradora'!F973,'1. TipoContratoUC'!$O$3:$O$3832)</f>
        <v>353111861.60339487</v>
      </c>
      <c r="M973" s="28">
        <f t="shared" si="180"/>
        <v>1</v>
      </c>
      <c r="N973" s="29">
        <f t="shared" si="186"/>
        <v>1.5599781723813291E-4</v>
      </c>
      <c r="O973" s="24">
        <f t="shared" si="187"/>
        <v>0.17402921653635997</v>
      </c>
      <c r="P973" s="20">
        <f t="shared" si="188"/>
        <v>17.755270242673099</v>
      </c>
      <c r="Q973" s="3">
        <f t="shared" si="189"/>
        <v>988</v>
      </c>
      <c r="R973" s="3">
        <f t="shared" si="190"/>
        <v>0</v>
      </c>
      <c r="S973" s="3" t="str">
        <f t="shared" si="191"/>
        <v/>
      </c>
      <c r="T973" s="18"/>
    </row>
    <row r="974" spans="1:20" x14ac:dyDescent="0.25">
      <c r="A974">
        <f t="shared" si="181"/>
        <v>973</v>
      </c>
      <c r="B974" s="23" t="s">
        <v>482</v>
      </c>
      <c r="C974" s="23">
        <f t="shared" si="182"/>
        <v>158</v>
      </c>
      <c r="D974" s="23">
        <f t="shared" si="183"/>
        <v>1</v>
      </c>
      <c r="E974" s="34" t="str">
        <f t="shared" si="184"/>
        <v>158_1</v>
      </c>
      <c r="F974" s="23" t="s">
        <v>483</v>
      </c>
      <c r="G974" s="24">
        <f>AVERAGEIF('1. TipoContratoUC'!$C$3:$C$3832,'2. UnidadCompradora'!F974,'1. TipoContratoUC'!$S$3:$S$3832)</f>
        <v>25.843528582796136</v>
      </c>
      <c r="H974" s="24">
        <f>SUMPRODUCT(('1. TipoContratoUC'!$C$3:$C$3832='2. UnidadCompradora'!F974)*'1. TipoContratoUC'!$N$3:$N$3832*'1. TipoContratoUC'!$S$3:$S$3832)</f>
        <v>25.843528582796136</v>
      </c>
      <c r="I974" s="24">
        <f>SUMPRODUCT(('1. TipoContratoUC'!$C$3:$C$3832='2. UnidadCompradora'!F974)*'1. TipoContratoUC'!$P$3:$P$3832*'1. TipoContratoUC'!$S$3:$S$3832)</f>
        <v>25.843528582796136</v>
      </c>
      <c r="J974" s="24" t="e">
        <f>AVERAGEIF('1. TipoContratoUC'!$C$3:$C$3832,'2. UnidadCompradora'!F974,'1. TipoContratoUC'!#REF!)</f>
        <v>#REF!</v>
      </c>
      <c r="K974" s="24">
        <f t="shared" si="185"/>
        <v>21.509195301932063</v>
      </c>
      <c r="L974" s="25">
        <f>SUMIF('1. TipoContratoUC'!$C$3:$C$3832,'2. UnidadCompradora'!F974,'1. TipoContratoUC'!$O$3:$O$3832)</f>
        <v>203642115.8387</v>
      </c>
      <c r="M974" s="28">
        <f t="shared" si="180"/>
        <v>0.16912036467499381</v>
      </c>
      <c r="N974" s="29">
        <f t="shared" si="186"/>
        <v>8.996504797188834E-5</v>
      </c>
      <c r="O974" s="24">
        <f t="shared" si="187"/>
        <v>0.10032861782559993</v>
      </c>
      <c r="P974" s="20">
        <f t="shared" si="188"/>
        <v>10.804761959878832</v>
      </c>
      <c r="Q974" s="3">
        <f t="shared" si="189"/>
        <v>1405</v>
      </c>
      <c r="R974" s="3">
        <f t="shared" si="190"/>
        <v>0</v>
      </c>
      <c r="S974" s="3" t="str">
        <f t="shared" si="191"/>
        <v/>
      </c>
      <c r="T974" s="18"/>
    </row>
    <row r="975" spans="1:20" x14ac:dyDescent="0.25">
      <c r="A975">
        <f t="shared" si="181"/>
        <v>974</v>
      </c>
      <c r="B975" s="23" t="s">
        <v>482</v>
      </c>
      <c r="C975" s="23">
        <f t="shared" si="182"/>
        <v>158</v>
      </c>
      <c r="D975" s="23">
        <f t="shared" si="183"/>
        <v>2</v>
      </c>
      <c r="E975" s="34" t="str">
        <f t="shared" si="184"/>
        <v>158_2</v>
      </c>
      <c r="F975" s="23" t="s">
        <v>3000</v>
      </c>
      <c r="G975" s="24">
        <f>AVERAGEIF('1. TipoContratoUC'!$C$3:$C$3832,'2. UnidadCompradora'!F975,'1. TipoContratoUC'!$S$3:$S$3832)</f>
        <v>28.477054065494034</v>
      </c>
      <c r="H975" s="24">
        <f>SUMPRODUCT(('1. TipoContratoUC'!$C$3:$C$3832='2. UnidadCompradora'!F975)*'1. TipoContratoUC'!$N$3:$N$3832*'1. TipoContratoUC'!$S$3:$S$3832)</f>
        <v>28.477054065494034</v>
      </c>
      <c r="I975" s="24">
        <f>SUMPRODUCT(('1. TipoContratoUC'!$C$3:$C$3832='2. UnidadCompradora'!F975)*'1. TipoContratoUC'!$P$3:$P$3832*'1. TipoContratoUC'!$S$3:$S$3832)</f>
        <v>28.477054065494034</v>
      </c>
      <c r="J975" s="24" t="e">
        <f>AVERAGEIF('1. TipoContratoUC'!$C$3:$C$3832,'2. UnidadCompradora'!F975,'1. TipoContratoUC'!#REF!)</f>
        <v>#REF!</v>
      </c>
      <c r="K975" s="24">
        <f t="shared" si="185"/>
        <v>25.150597312937101</v>
      </c>
      <c r="L975" s="25">
        <f>SUMIF('1. TipoContratoUC'!$C$3:$C$3832,'2. UnidadCompradora'!F975,'1. TipoContratoUC'!$O$3:$O$3832)</f>
        <v>1000483219.56989</v>
      </c>
      <c r="M975" s="28">
        <f t="shared" si="180"/>
        <v>0.83087963532500608</v>
      </c>
      <c r="N975" s="29">
        <f t="shared" si="186"/>
        <v>4.4199364396197896E-4</v>
      </c>
      <c r="O975" s="24">
        <f t="shared" si="187"/>
        <v>0.4932353302969284</v>
      </c>
      <c r="P975" s="20">
        <f t="shared" si="188"/>
        <v>12.821916321617016</v>
      </c>
      <c r="Q975" s="3">
        <f t="shared" si="189"/>
        <v>1313</v>
      </c>
      <c r="R975" s="3">
        <f t="shared" si="190"/>
        <v>0</v>
      </c>
      <c r="S975" s="3" t="str">
        <f t="shared" si="191"/>
        <v/>
      </c>
      <c r="T975" s="18"/>
    </row>
    <row r="976" spans="1:20" x14ac:dyDescent="0.25">
      <c r="A976">
        <f t="shared" si="181"/>
        <v>975</v>
      </c>
      <c r="B976" s="23" t="s">
        <v>66</v>
      </c>
      <c r="C976" s="23">
        <f t="shared" si="182"/>
        <v>159</v>
      </c>
      <c r="D976" s="23">
        <f t="shared" si="183"/>
        <v>1</v>
      </c>
      <c r="E976" s="34" t="str">
        <f t="shared" si="184"/>
        <v>159_1</v>
      </c>
      <c r="F976" s="23" t="s">
        <v>67</v>
      </c>
      <c r="G976" s="24">
        <f>AVERAGEIF('1. TipoContratoUC'!$C$3:$C$3832,'2. UnidadCompradora'!F976,'1. TipoContratoUC'!$S$3:$S$3832)</f>
        <v>23.917488428070527</v>
      </c>
      <c r="H976" s="24">
        <f>SUMPRODUCT(('1. TipoContratoUC'!$C$3:$C$3832='2. UnidadCompradora'!F976)*'1. TipoContratoUC'!$N$3:$N$3832*'1. TipoContratoUC'!$S$3:$S$3832)</f>
        <v>23.204825113320524</v>
      </c>
      <c r="I976" s="24">
        <f>SUMPRODUCT(('1. TipoContratoUC'!$C$3:$C$3832='2. UnidadCompradora'!F976)*'1. TipoContratoUC'!$P$3:$P$3832*'1. TipoContratoUC'!$S$3:$S$3832)</f>
        <v>22.969096805242931</v>
      </c>
      <c r="J976" s="24" t="e">
        <f>AVERAGEIF('1. TipoContratoUC'!$C$3:$C$3832,'2. UnidadCompradora'!F976,'1. TipoContratoUC'!#REF!)</f>
        <v>#REF!</v>
      </c>
      <c r="K976" s="24">
        <f t="shared" si="185"/>
        <v>17.534689748807054</v>
      </c>
      <c r="L976" s="25">
        <f>SUMIF('1. TipoContratoUC'!$C$3:$C$3832,'2. UnidadCompradora'!F976,'1. TipoContratoUC'!$O$3:$O$3832)</f>
        <v>519546959.07110298</v>
      </c>
      <c r="M976" s="28">
        <f t="shared" si="180"/>
        <v>0.16049959284386295</v>
      </c>
      <c r="N976" s="29">
        <f t="shared" si="186"/>
        <v>2.2952554241531726E-4</v>
      </c>
      <c r="O976" s="24">
        <f t="shared" si="187"/>
        <v>0.25609509727428736</v>
      </c>
      <c r="P976" s="20">
        <f t="shared" si="188"/>
        <v>8.8953924230406702</v>
      </c>
      <c r="Q976" s="3">
        <f t="shared" si="189"/>
        <v>1459</v>
      </c>
      <c r="R976" s="3">
        <f t="shared" si="190"/>
        <v>0</v>
      </c>
      <c r="S976" s="3" t="str">
        <f t="shared" si="191"/>
        <v/>
      </c>
      <c r="T976" s="18"/>
    </row>
    <row r="977" spans="1:20" x14ac:dyDescent="0.25">
      <c r="A977">
        <f t="shared" si="181"/>
        <v>976</v>
      </c>
      <c r="B977" s="23" t="s">
        <v>66</v>
      </c>
      <c r="C977" s="23">
        <f t="shared" si="182"/>
        <v>159</v>
      </c>
      <c r="D977" s="23">
        <f t="shared" si="183"/>
        <v>2</v>
      </c>
      <c r="E977" s="34" t="str">
        <f t="shared" si="184"/>
        <v>159_2</v>
      </c>
      <c r="F977" s="23" t="s">
        <v>2583</v>
      </c>
      <c r="G977" s="24">
        <f>AVERAGEIF('1. TipoContratoUC'!$C$3:$C$3832,'2. UnidadCompradora'!F977,'1. TipoContratoUC'!$S$3:$S$3832)</f>
        <v>29.897762955785367</v>
      </c>
      <c r="H977" s="24">
        <f>SUMPRODUCT(('1. TipoContratoUC'!$C$3:$C$3832='2. UnidadCompradora'!F977)*'1. TipoContratoUC'!$N$3:$N$3832*'1. TipoContratoUC'!$S$3:$S$3832)</f>
        <v>27.888207168552057</v>
      </c>
      <c r="I977" s="24">
        <f>SUMPRODUCT(('1. TipoContratoUC'!$C$3:$C$3832='2. UnidadCompradora'!F977)*'1. TipoContratoUC'!$P$3:$P$3832*'1. TipoContratoUC'!$S$3:$S$3832)</f>
        <v>28.818048928681868</v>
      </c>
      <c r="J977" s="24" t="e">
        <f>AVERAGEIF('1. TipoContratoUC'!$C$3:$C$3832,'2. UnidadCompradora'!F977,'1. TipoContratoUC'!#REF!)</f>
        <v>#REF!</v>
      </c>
      <c r="K977" s="24">
        <f t="shared" si="185"/>
        <v>25.622094319027394</v>
      </c>
      <c r="L977" s="25">
        <f>SUMIF('1. TipoContratoUC'!$C$3:$C$3832,'2. UnidadCompradora'!F977,'1. TipoContratoUC'!$O$3:$O$3832)</f>
        <v>138930498.42000002</v>
      </c>
      <c r="M977" s="28">
        <f t="shared" si="180"/>
        <v>4.2918716086553593E-2</v>
      </c>
      <c r="N977" s="29">
        <f t="shared" si="186"/>
        <v>6.1376738812779404E-5</v>
      </c>
      <c r="O977" s="24">
        <f t="shared" si="187"/>
        <v>6.8420589060983181E-2</v>
      </c>
      <c r="P977" s="20">
        <f t="shared" si="188"/>
        <v>12.845257454044189</v>
      </c>
      <c r="Q977" s="3">
        <f t="shared" si="189"/>
        <v>1310</v>
      </c>
      <c r="R977" s="3">
        <f t="shared" si="190"/>
        <v>0</v>
      </c>
      <c r="S977" s="3" t="str">
        <f t="shared" si="191"/>
        <v/>
      </c>
      <c r="T977" s="18"/>
    </row>
    <row r="978" spans="1:20" x14ac:dyDescent="0.25">
      <c r="A978">
        <f t="shared" si="181"/>
        <v>977</v>
      </c>
      <c r="B978" s="23" t="s">
        <v>66</v>
      </c>
      <c r="C978" s="23">
        <f t="shared" si="182"/>
        <v>159</v>
      </c>
      <c r="D978" s="23">
        <f t="shared" si="183"/>
        <v>3</v>
      </c>
      <c r="E978" s="34" t="str">
        <f t="shared" si="184"/>
        <v>159_3</v>
      </c>
      <c r="F978" s="23" t="s">
        <v>1534</v>
      </c>
      <c r="G978" s="24">
        <f>AVERAGEIF('1. TipoContratoUC'!$C$3:$C$3832,'2. UnidadCompradora'!F978,'1. TipoContratoUC'!$S$3:$S$3832)</f>
        <v>34.249596821770488</v>
      </c>
      <c r="H978" s="24">
        <f>SUMPRODUCT(('1. TipoContratoUC'!$C$3:$C$3832='2. UnidadCompradora'!F978)*'1. TipoContratoUC'!$N$3:$N$3832*'1. TipoContratoUC'!$S$3:$S$3832)</f>
        <v>28.716990526029939</v>
      </c>
      <c r="I978" s="24">
        <f>SUMPRODUCT(('1. TipoContratoUC'!$C$3:$C$3832='2. UnidadCompradora'!F978)*'1. TipoContratoUC'!$P$3:$P$3832*'1. TipoContratoUC'!$S$3:$S$3832)</f>
        <v>28.499178043664795</v>
      </c>
      <c r="J978" s="24" t="e">
        <f>AVERAGEIF('1. TipoContratoUC'!$C$3:$C$3832,'2. UnidadCompradora'!F978,'1. TipoContratoUC'!#REF!)</f>
        <v>#REF!</v>
      </c>
      <c r="K978" s="24">
        <f t="shared" si="185"/>
        <v>25.181188358716504</v>
      </c>
      <c r="L978" s="25">
        <f>SUMIF('1. TipoContratoUC'!$C$3:$C$3832,'2. UnidadCompradora'!F978,'1. TipoContratoUC'!$O$3:$O$3832)</f>
        <v>127911928.1213944</v>
      </c>
      <c r="M978" s="28">
        <f t="shared" si="180"/>
        <v>3.9514835040248289E-2</v>
      </c>
      <c r="N978" s="29">
        <f t="shared" si="186"/>
        <v>5.6508952984621678E-5</v>
      </c>
      <c r="O978" s="24">
        <f t="shared" si="187"/>
        <v>6.2987548255372561E-2</v>
      </c>
      <c r="P978" s="20">
        <f t="shared" si="188"/>
        <v>12.622087953485938</v>
      </c>
      <c r="Q978" s="3">
        <f t="shared" si="189"/>
        <v>1323</v>
      </c>
      <c r="R978" s="3">
        <f t="shared" si="190"/>
        <v>0</v>
      </c>
      <c r="S978" s="3" t="str">
        <f t="shared" si="191"/>
        <v/>
      </c>
      <c r="T978" s="18"/>
    </row>
    <row r="979" spans="1:20" x14ac:dyDescent="0.25">
      <c r="A979">
        <f t="shared" si="181"/>
        <v>978</v>
      </c>
      <c r="B979" s="23" t="s">
        <v>66</v>
      </c>
      <c r="C979" s="23">
        <f t="shared" si="182"/>
        <v>159</v>
      </c>
      <c r="D979" s="23">
        <f t="shared" si="183"/>
        <v>4</v>
      </c>
      <c r="E979" s="34" t="str">
        <f t="shared" si="184"/>
        <v>159_4</v>
      </c>
      <c r="F979" s="23" t="s">
        <v>1582</v>
      </c>
      <c r="G979" s="24">
        <f>AVERAGEIF('1. TipoContratoUC'!$C$3:$C$3832,'2. UnidadCompradora'!F979,'1. TipoContratoUC'!$S$3:$S$3832)</f>
        <v>37.707180305847913</v>
      </c>
      <c r="H979" s="24">
        <f>SUMPRODUCT(('1. TipoContratoUC'!$C$3:$C$3832='2. UnidadCompradora'!F979)*'1. TipoContratoUC'!$N$3:$N$3832*'1. TipoContratoUC'!$S$3:$S$3832)</f>
        <v>37.734801843790429</v>
      </c>
      <c r="I979" s="24">
        <f>SUMPRODUCT(('1. TipoContratoUC'!$C$3:$C$3832='2. UnidadCompradora'!F979)*'1. TipoContratoUC'!$P$3:$P$3832*'1. TipoContratoUC'!$S$3:$S$3832)</f>
        <v>37.779359005904212</v>
      </c>
      <c r="J979" s="24" t="e">
        <f>AVERAGEIF('1. TipoContratoUC'!$C$3:$C$3832,'2. UnidadCompradora'!F979,'1. TipoContratoUC'!#REF!)</f>
        <v>#REF!</v>
      </c>
      <c r="K979" s="24">
        <f t="shared" si="185"/>
        <v>38.012987344678983</v>
      </c>
      <c r="L979" s="25">
        <f>SUMIF('1. TipoContratoUC'!$C$3:$C$3832,'2. UnidadCompradora'!F979,'1. TipoContratoUC'!$O$3:$O$3832)</f>
        <v>2110085031.2995281</v>
      </c>
      <c r="M979" s="28">
        <f t="shared" si="180"/>
        <v>0.65185212323253239</v>
      </c>
      <c r="N979" s="29">
        <f t="shared" si="186"/>
        <v>9.3219371780633238E-4</v>
      </c>
      <c r="O979" s="24">
        <f t="shared" si="187"/>
        <v>1.0403582108279434</v>
      </c>
      <c r="P979" s="20">
        <f t="shared" si="188"/>
        <v>19.526672777753465</v>
      </c>
      <c r="Q979" s="3">
        <f t="shared" si="189"/>
        <v>835</v>
      </c>
      <c r="R979" s="3">
        <f t="shared" si="190"/>
        <v>0</v>
      </c>
      <c r="S979" s="3" t="str">
        <f t="shared" si="191"/>
        <v/>
      </c>
      <c r="T979" s="18"/>
    </row>
    <row r="980" spans="1:20" x14ac:dyDescent="0.25">
      <c r="A980">
        <f t="shared" si="181"/>
        <v>979</v>
      </c>
      <c r="B980" s="23" t="s">
        <v>66</v>
      </c>
      <c r="C980" s="23">
        <f t="shared" si="182"/>
        <v>159</v>
      </c>
      <c r="D980" s="23">
        <f t="shared" si="183"/>
        <v>5</v>
      </c>
      <c r="E980" s="34" t="str">
        <f t="shared" si="184"/>
        <v>159_5</v>
      </c>
      <c r="F980" s="23" t="s">
        <v>1231</v>
      </c>
      <c r="G980" s="24">
        <f>AVERAGEIF('1. TipoContratoUC'!$C$3:$C$3832,'2. UnidadCompradora'!F980,'1. TipoContratoUC'!$S$3:$S$3832)</f>
        <v>32.272556756400284</v>
      </c>
      <c r="H980" s="24">
        <f>SUMPRODUCT(('1. TipoContratoUC'!$C$3:$C$3832='2. UnidadCompradora'!F980)*'1. TipoContratoUC'!$N$3:$N$3832*'1. TipoContratoUC'!$S$3:$S$3832)</f>
        <v>28.239387911157017</v>
      </c>
      <c r="I980" s="24">
        <f>SUMPRODUCT(('1. TipoContratoUC'!$C$3:$C$3832='2. UnidadCompradora'!F980)*'1. TipoContratoUC'!$P$3:$P$3832*'1. TipoContratoUC'!$S$3:$S$3832)</f>
        <v>26.829901253940807</v>
      </c>
      <c r="J980" s="24" t="e">
        <f>AVERAGEIF('1. TipoContratoUC'!$C$3:$C$3832,'2. UnidadCompradora'!F980,'1. TipoContratoUC'!#REF!)</f>
        <v>#REF!</v>
      </c>
      <c r="K980" s="24">
        <f t="shared" si="185"/>
        <v>22.87306265461363</v>
      </c>
      <c r="L980" s="25">
        <f>SUMIF('1. TipoContratoUC'!$C$3:$C$3832,'2. UnidadCompradora'!F980,'1. TipoContratoUC'!$O$3:$O$3832)</f>
        <v>225283882.52700001</v>
      </c>
      <c r="M980" s="28">
        <f t="shared" si="180"/>
        <v>6.9595194021566248E-2</v>
      </c>
      <c r="N980" s="29">
        <f t="shared" si="186"/>
        <v>9.9525951276642344E-5</v>
      </c>
      <c r="O980" s="24">
        <f t="shared" si="187"/>
        <v>0.11099974832044444</v>
      </c>
      <c r="P980" s="20">
        <f t="shared" si="188"/>
        <v>11.492031201467038</v>
      </c>
      <c r="Q980" s="3">
        <f t="shared" si="189"/>
        <v>1370</v>
      </c>
      <c r="R980" s="3">
        <f t="shared" si="190"/>
        <v>0</v>
      </c>
      <c r="S980" s="3" t="str">
        <f t="shared" si="191"/>
        <v/>
      </c>
      <c r="T980" s="18"/>
    </row>
    <row r="981" spans="1:20" x14ac:dyDescent="0.25">
      <c r="A981">
        <f t="shared" si="181"/>
        <v>980</v>
      </c>
      <c r="B981" s="23" t="s">
        <v>66</v>
      </c>
      <c r="C981" s="23">
        <f t="shared" si="182"/>
        <v>159</v>
      </c>
      <c r="D981" s="23">
        <f t="shared" si="183"/>
        <v>6</v>
      </c>
      <c r="E981" s="34" t="str">
        <f t="shared" si="184"/>
        <v>159_6</v>
      </c>
      <c r="F981" s="23" t="s">
        <v>1450</v>
      </c>
      <c r="G981" s="24">
        <f>AVERAGEIF('1. TipoContratoUC'!$C$3:$C$3832,'2. UnidadCompradora'!F981,'1. TipoContratoUC'!$S$3:$S$3832)</f>
        <v>25.196112574871364</v>
      </c>
      <c r="H981" s="24">
        <f>SUMPRODUCT(('1. TipoContratoUC'!$C$3:$C$3832='2. UnidadCompradora'!F981)*'1. TipoContratoUC'!$N$3:$N$3832*'1. TipoContratoUC'!$S$3:$S$3832)</f>
        <v>23.520975607934563</v>
      </c>
      <c r="I981" s="24">
        <f>SUMPRODUCT(('1. TipoContratoUC'!$C$3:$C$3832='2. UnidadCompradora'!F981)*'1. TipoContratoUC'!$P$3:$P$3832*'1. TipoContratoUC'!$S$3:$S$3832)</f>
        <v>22.696912605373779</v>
      </c>
      <c r="J981" s="24" t="e">
        <f>AVERAGEIF('1. TipoContratoUC'!$C$3:$C$3832,'2. UnidadCompradora'!F981,'1. TipoContratoUC'!#REF!)</f>
        <v>#REF!</v>
      </c>
      <c r="K981" s="24">
        <f t="shared" si="185"/>
        <v>17.158337934754371</v>
      </c>
      <c r="L981" s="25">
        <f>SUMIF('1. TipoContratoUC'!$C$3:$C$3832,'2. UnidadCompradora'!F981,'1. TipoContratoUC'!$O$3:$O$3832)</f>
        <v>115302616.82465701</v>
      </c>
      <c r="M981" s="28">
        <f t="shared" si="180"/>
        <v>3.5619538775236555E-2</v>
      </c>
      <c r="N981" s="29">
        <f t="shared" si="186"/>
        <v>5.093840933243344E-5</v>
      </c>
      <c r="O981" s="24">
        <f t="shared" si="187"/>
        <v>5.6770144277427201E-2</v>
      </c>
      <c r="P981" s="20">
        <f t="shared" si="188"/>
        <v>8.6075540395158985</v>
      </c>
      <c r="Q981" s="3">
        <f t="shared" si="189"/>
        <v>1469</v>
      </c>
      <c r="R981" s="3">
        <f t="shared" si="190"/>
        <v>0</v>
      </c>
      <c r="S981" s="3" t="str">
        <f t="shared" si="191"/>
        <v/>
      </c>
      <c r="T981" s="18"/>
    </row>
    <row r="982" spans="1:20" x14ac:dyDescent="0.25">
      <c r="A982">
        <f t="shared" si="181"/>
        <v>981</v>
      </c>
      <c r="B982" s="23" t="s">
        <v>14</v>
      </c>
      <c r="C982" s="23">
        <f t="shared" si="182"/>
        <v>160</v>
      </c>
      <c r="D982" s="23">
        <f t="shared" si="183"/>
        <v>1</v>
      </c>
      <c r="E982" s="34" t="str">
        <f t="shared" si="184"/>
        <v>160_1</v>
      </c>
      <c r="F982" s="23" t="s">
        <v>2814</v>
      </c>
      <c r="G982" s="24">
        <f>AVERAGEIF('1. TipoContratoUC'!$C$3:$C$3832,'2. UnidadCompradora'!F982,'1. TipoContratoUC'!$S$3:$S$3832)</f>
        <v>48.471859514772198</v>
      </c>
      <c r="H982" s="24">
        <f>SUMPRODUCT(('1. TipoContratoUC'!$C$3:$C$3832='2. UnidadCompradora'!F982)*'1. TipoContratoUC'!$N$3:$N$3832*'1. TipoContratoUC'!$S$3:$S$3832)</f>
        <v>48.471859514772198</v>
      </c>
      <c r="I982" s="24">
        <f>SUMPRODUCT(('1. TipoContratoUC'!$C$3:$C$3832='2. UnidadCompradora'!F982)*'1. TipoContratoUC'!$P$3:$P$3832*'1. TipoContratoUC'!$S$3:$S$3832)</f>
        <v>48.471859514772198</v>
      </c>
      <c r="J982" s="24" t="e">
        <f>AVERAGEIF('1. TipoContratoUC'!$C$3:$C$3832,'2. UnidadCompradora'!F982,'1. TipoContratoUC'!#REF!)</f>
        <v>#REF!</v>
      </c>
      <c r="K982" s="24">
        <f t="shared" si="185"/>
        <v>52.797614686039218</v>
      </c>
      <c r="L982" s="25">
        <f>SUMIF('1. TipoContratoUC'!$C$3:$C$3832,'2. UnidadCompradora'!F982,'1. TipoContratoUC'!$O$3:$O$3832)</f>
        <v>99904834.239999995</v>
      </c>
      <c r="M982" s="28">
        <f t="shared" si="180"/>
        <v>2.491046561916198E-4</v>
      </c>
      <c r="N982" s="29">
        <f t="shared" si="186"/>
        <v>4.4135974368604013E-5</v>
      </c>
      <c r="O982" s="24">
        <f t="shared" si="187"/>
        <v>4.9177799823360534E-2</v>
      </c>
      <c r="P982" s="20">
        <f t="shared" si="188"/>
        <v>26.42339624293129</v>
      </c>
      <c r="Q982" s="3">
        <f t="shared" si="189"/>
        <v>312</v>
      </c>
      <c r="R982" s="3">
        <f t="shared" si="190"/>
        <v>1</v>
      </c>
      <c r="S982" s="3">
        <f t="shared" si="191"/>
        <v>312</v>
      </c>
      <c r="T982" s="18"/>
    </row>
    <row r="983" spans="1:20" x14ac:dyDescent="0.25">
      <c r="A983">
        <f t="shared" si="181"/>
        <v>982</v>
      </c>
      <c r="B983" s="23" t="s">
        <v>14</v>
      </c>
      <c r="C983" s="23">
        <f t="shared" si="182"/>
        <v>160</v>
      </c>
      <c r="D983" s="23">
        <f t="shared" si="183"/>
        <v>2</v>
      </c>
      <c r="E983" s="34" t="str">
        <f t="shared" si="184"/>
        <v>160_2</v>
      </c>
      <c r="F983" s="23" t="s">
        <v>2557</v>
      </c>
      <c r="G983" s="24">
        <f>AVERAGEIF('1. TipoContratoUC'!$C$3:$C$3832,'2. UnidadCompradora'!F983,'1. TipoContratoUC'!$S$3:$S$3832)</f>
        <v>26.024622321378146</v>
      </c>
      <c r="H983" s="24">
        <f>SUMPRODUCT(('1. TipoContratoUC'!$C$3:$C$3832='2. UnidadCompradora'!F983)*'1. TipoContratoUC'!$N$3:$N$3832*'1. TipoContratoUC'!$S$3:$S$3832)</f>
        <v>26.229571445832459</v>
      </c>
      <c r="I983" s="24">
        <f>SUMPRODUCT(('1. TipoContratoUC'!$C$3:$C$3832='2. UnidadCompradora'!F983)*'1. TipoContratoUC'!$P$3:$P$3832*'1. TipoContratoUC'!$S$3:$S$3832)</f>
        <v>26.323470127460613</v>
      </c>
      <c r="J983" s="24" t="e">
        <f>AVERAGEIF('1. TipoContratoUC'!$C$3:$C$3832,'2. UnidadCompradora'!F983,'1. TipoContratoUC'!#REF!)</f>
        <v>#REF!</v>
      </c>
      <c r="K983" s="24">
        <f t="shared" si="185"/>
        <v>22.172815273482794</v>
      </c>
      <c r="L983" s="25">
        <f>SUMIF('1. TipoContratoUC'!$C$3:$C$3832,'2. UnidadCompradora'!F983,'1. TipoContratoUC'!$O$3:$O$3832)</f>
        <v>360173644.419999</v>
      </c>
      <c r="M983" s="28">
        <f t="shared" si="180"/>
        <v>8.9806396802572354E-4</v>
      </c>
      <c r="N983" s="29">
        <f t="shared" si="186"/>
        <v>1.5911757283115603E-4</v>
      </c>
      <c r="O983" s="24">
        <f t="shared" si="187"/>
        <v>0.17751124307548594</v>
      </c>
      <c r="P983" s="20">
        <f t="shared" si="188"/>
        <v>11.17516325827914</v>
      </c>
      <c r="Q983" s="3">
        <f t="shared" si="189"/>
        <v>1383</v>
      </c>
      <c r="R983" s="3">
        <f t="shared" si="190"/>
        <v>0</v>
      </c>
      <c r="S983" s="3" t="str">
        <f t="shared" si="191"/>
        <v/>
      </c>
      <c r="T983" s="18"/>
    </row>
    <row r="984" spans="1:20" x14ac:dyDescent="0.25">
      <c r="A984">
        <f t="shared" si="181"/>
        <v>983</v>
      </c>
      <c r="B984" s="23" t="s">
        <v>14</v>
      </c>
      <c r="C984" s="23">
        <f t="shared" si="182"/>
        <v>160</v>
      </c>
      <c r="D984" s="23">
        <f t="shared" si="183"/>
        <v>3</v>
      </c>
      <c r="E984" s="34" t="str">
        <f t="shared" si="184"/>
        <v>160_3</v>
      </c>
      <c r="F984" s="23" t="s">
        <v>2882</v>
      </c>
      <c r="G984" s="24">
        <f>AVERAGEIF('1. TipoContratoUC'!$C$3:$C$3832,'2. UnidadCompradora'!F984,'1. TipoContratoUC'!$S$3:$S$3832)</f>
        <v>32.87355385988657</v>
      </c>
      <c r="H984" s="24">
        <f>SUMPRODUCT(('1. TipoContratoUC'!$C$3:$C$3832='2. UnidadCompradora'!F984)*'1. TipoContratoUC'!$N$3:$N$3832*'1. TipoContratoUC'!$S$3:$S$3832)</f>
        <v>32.87355385988657</v>
      </c>
      <c r="I984" s="24">
        <f>SUMPRODUCT(('1. TipoContratoUC'!$C$3:$C$3832='2. UnidadCompradora'!F984)*'1. TipoContratoUC'!$P$3:$P$3832*'1. TipoContratoUC'!$S$3:$S$3832)</f>
        <v>32.87355385988657</v>
      </c>
      <c r="J984" s="24" t="e">
        <f>AVERAGEIF('1. TipoContratoUC'!$C$3:$C$3832,'2. UnidadCompradora'!F984,'1. TipoContratoUC'!#REF!)</f>
        <v>#REF!</v>
      </c>
      <c r="K984" s="24">
        <f t="shared" si="185"/>
        <v>31.229681528322573</v>
      </c>
      <c r="L984" s="25">
        <f>SUMIF('1. TipoContratoUC'!$C$3:$C$3832,'2. UnidadCompradora'!F984,'1. TipoContratoUC'!$O$3:$O$3832)</f>
        <v>11898224.300000001</v>
      </c>
      <c r="M984" s="28">
        <f t="shared" si="180"/>
        <v>2.9667263812501134E-5</v>
      </c>
      <c r="N984" s="29">
        <f t="shared" si="186"/>
        <v>5.2563995199187815E-6</v>
      </c>
      <c r="O984" s="24">
        <f t="shared" si="187"/>
        <v>5.7834673455811735E-3</v>
      </c>
      <c r="P984" s="20">
        <f t="shared" si="188"/>
        <v>15.617732497834076</v>
      </c>
      <c r="Q984" s="3">
        <f t="shared" si="189"/>
        <v>1147</v>
      </c>
      <c r="R984" s="3">
        <f t="shared" si="190"/>
        <v>0</v>
      </c>
      <c r="S984" s="3" t="str">
        <f t="shared" si="191"/>
        <v/>
      </c>
      <c r="T984" s="18"/>
    </row>
    <row r="985" spans="1:20" x14ac:dyDescent="0.25">
      <c r="A985">
        <f t="shared" si="181"/>
        <v>984</v>
      </c>
      <c r="B985" s="23" t="s">
        <v>14</v>
      </c>
      <c r="C985" s="23">
        <f t="shared" si="182"/>
        <v>160</v>
      </c>
      <c r="D985" s="23">
        <f t="shared" si="183"/>
        <v>4</v>
      </c>
      <c r="E985" s="34" t="str">
        <f t="shared" si="184"/>
        <v>160_4</v>
      </c>
      <c r="F985" s="23" t="s">
        <v>2511</v>
      </c>
      <c r="G985" s="24">
        <f>AVERAGEIF('1. TipoContratoUC'!$C$3:$C$3832,'2. UnidadCompradora'!F985,'1. TipoContratoUC'!$S$3:$S$3832)</f>
        <v>36.374141924004803</v>
      </c>
      <c r="H985" s="24">
        <f>SUMPRODUCT(('1. TipoContratoUC'!$C$3:$C$3832='2. UnidadCompradora'!F985)*'1. TipoContratoUC'!$N$3:$N$3832*'1. TipoContratoUC'!$S$3:$S$3832)</f>
        <v>36.374141924004803</v>
      </c>
      <c r="I985" s="24">
        <f>SUMPRODUCT(('1. TipoContratoUC'!$C$3:$C$3832='2. UnidadCompradora'!F985)*'1. TipoContratoUC'!$P$3:$P$3832*'1. TipoContratoUC'!$S$3:$S$3832)</f>
        <v>36.374141924004803</v>
      </c>
      <c r="J985" s="24" t="e">
        <f>AVERAGEIF('1. TipoContratoUC'!$C$3:$C$3832,'2. UnidadCompradora'!F985,'1. TipoContratoUC'!#REF!)</f>
        <v>#REF!</v>
      </c>
      <c r="K985" s="24">
        <f t="shared" si="185"/>
        <v>36.069979638262154</v>
      </c>
      <c r="L985" s="25">
        <f>SUMIF('1. TipoContratoUC'!$C$3:$C$3832,'2. UnidadCompradora'!F985,'1. TipoContratoUC'!$O$3:$O$3832)</f>
        <v>35674895.516999997</v>
      </c>
      <c r="M985" s="28">
        <f t="shared" si="180"/>
        <v>8.8952478126190046E-5</v>
      </c>
      <c r="N985" s="29">
        <f t="shared" si="186"/>
        <v>1.5760461304189019E-5</v>
      </c>
      <c r="O985" s="24">
        <f t="shared" si="187"/>
        <v>1.7507277371995932E-2</v>
      </c>
      <c r="P985" s="20">
        <f t="shared" si="188"/>
        <v>18.043743457817076</v>
      </c>
      <c r="Q985" s="3">
        <f t="shared" si="189"/>
        <v>958</v>
      </c>
      <c r="R985" s="3">
        <f t="shared" si="190"/>
        <v>0</v>
      </c>
      <c r="S985" s="3" t="str">
        <f t="shared" si="191"/>
        <v/>
      </c>
      <c r="T985" s="18"/>
    </row>
    <row r="986" spans="1:20" x14ac:dyDescent="0.25">
      <c r="A986">
        <f t="shared" si="181"/>
        <v>985</v>
      </c>
      <c r="B986" s="23" t="s">
        <v>14</v>
      </c>
      <c r="C986" s="23">
        <f t="shared" si="182"/>
        <v>160</v>
      </c>
      <c r="D986" s="23">
        <f t="shared" si="183"/>
        <v>5</v>
      </c>
      <c r="E986" s="34" t="str">
        <f t="shared" si="184"/>
        <v>160_5</v>
      </c>
      <c r="F986" s="23" t="s">
        <v>1595</v>
      </c>
      <c r="G986" s="24">
        <f>AVERAGEIF('1. TipoContratoUC'!$C$3:$C$3832,'2. UnidadCompradora'!F986,'1. TipoContratoUC'!$S$3:$S$3832)</f>
        <v>30.402272045095884</v>
      </c>
      <c r="H986" s="24">
        <f>SUMPRODUCT(('1. TipoContratoUC'!$C$3:$C$3832='2. UnidadCompradora'!F986)*'1. TipoContratoUC'!$N$3:$N$3832*'1. TipoContratoUC'!$S$3:$S$3832)</f>
        <v>31.919871021976512</v>
      </c>
      <c r="I986" s="24">
        <f>SUMPRODUCT(('1. TipoContratoUC'!$C$3:$C$3832='2. UnidadCompradora'!F986)*'1. TipoContratoUC'!$P$3:$P$3832*'1. TipoContratoUC'!$S$3:$S$3832)</f>
        <v>27.395712436103182</v>
      </c>
      <c r="J986" s="24" t="e">
        <f>AVERAGEIF('1. TipoContratoUC'!$C$3:$C$3832,'2. UnidadCompradora'!F986,'1. TipoContratoUC'!#REF!)</f>
        <v>#REF!</v>
      </c>
      <c r="K986" s="24">
        <f t="shared" si="185"/>
        <v>23.655415432329864</v>
      </c>
      <c r="L986" s="25">
        <f>SUMIF('1. TipoContratoUC'!$C$3:$C$3832,'2. UnidadCompradora'!F986,'1. TipoContratoUC'!$O$3:$O$3832)</f>
        <v>246127451.75999999</v>
      </c>
      <c r="M986" s="28">
        <f t="shared" si="180"/>
        <v>6.1369897379246461E-4</v>
      </c>
      <c r="N986" s="29">
        <f t="shared" si="186"/>
        <v>1.0873422677618348E-4</v>
      </c>
      <c r="O986" s="24">
        <f t="shared" si="187"/>
        <v>0.12127730331247363</v>
      </c>
      <c r="P986" s="20">
        <f t="shared" si="188"/>
        <v>11.888346367821169</v>
      </c>
      <c r="Q986" s="3">
        <f t="shared" si="189"/>
        <v>1354</v>
      </c>
      <c r="R986" s="3">
        <f t="shared" si="190"/>
        <v>0</v>
      </c>
      <c r="S986" s="3" t="str">
        <f t="shared" si="191"/>
        <v/>
      </c>
      <c r="T986" s="18"/>
    </row>
    <row r="987" spans="1:20" x14ac:dyDescent="0.25">
      <c r="A987">
        <f t="shared" si="181"/>
        <v>986</v>
      </c>
      <c r="B987" s="23" t="s">
        <v>14</v>
      </c>
      <c r="C987" s="23">
        <f t="shared" si="182"/>
        <v>160</v>
      </c>
      <c r="D987" s="23">
        <f t="shared" si="183"/>
        <v>6</v>
      </c>
      <c r="E987" s="34" t="str">
        <f t="shared" si="184"/>
        <v>160_6</v>
      </c>
      <c r="F987" s="23" t="s">
        <v>2332</v>
      </c>
      <c r="G987" s="24">
        <f>AVERAGEIF('1. TipoContratoUC'!$C$3:$C$3832,'2. UnidadCompradora'!F987,'1. TipoContratoUC'!$S$3:$S$3832)</f>
        <v>43.344568746566651</v>
      </c>
      <c r="H987" s="24">
        <f>SUMPRODUCT(('1. TipoContratoUC'!$C$3:$C$3832='2. UnidadCompradora'!F987)*'1. TipoContratoUC'!$N$3:$N$3832*'1. TipoContratoUC'!$S$3:$S$3832)</f>
        <v>44.206215172883567</v>
      </c>
      <c r="I987" s="24">
        <f>SUMPRODUCT(('1. TipoContratoUC'!$C$3:$C$3832='2. UnidadCompradora'!F987)*'1. TipoContratoUC'!$P$3:$P$3832*'1. TipoContratoUC'!$S$3:$S$3832)</f>
        <v>37.345673602305979</v>
      </c>
      <c r="J987" s="24" t="e">
        <f>AVERAGEIF('1. TipoContratoUC'!$C$3:$C$3832,'2. UnidadCompradora'!F987,'1. TipoContratoUC'!#REF!)</f>
        <v>#REF!</v>
      </c>
      <c r="K987" s="24">
        <f t="shared" si="185"/>
        <v>37.413326201780791</v>
      </c>
      <c r="L987" s="25">
        <f>SUMIF('1. TipoContratoUC'!$C$3:$C$3832,'2. UnidadCompradora'!F987,'1. TipoContratoUC'!$O$3:$O$3832)</f>
        <v>600479143.42000008</v>
      </c>
      <c r="M987" s="28">
        <f t="shared" si="180"/>
        <v>1.4972463716073873E-3</v>
      </c>
      <c r="N987" s="29">
        <f t="shared" si="186"/>
        <v>2.6527977634394821E-4</v>
      </c>
      <c r="O987" s="24">
        <f t="shared" si="187"/>
        <v>0.29600116930891451</v>
      </c>
      <c r="P987" s="20">
        <f t="shared" si="188"/>
        <v>18.854663685544853</v>
      </c>
      <c r="Q987" s="3">
        <f t="shared" si="189"/>
        <v>888</v>
      </c>
      <c r="R987" s="3">
        <f t="shared" si="190"/>
        <v>0</v>
      </c>
      <c r="S987" s="3" t="str">
        <f t="shared" si="191"/>
        <v/>
      </c>
      <c r="T987" s="18"/>
    </row>
    <row r="988" spans="1:20" x14ac:dyDescent="0.25">
      <c r="A988">
        <f t="shared" si="181"/>
        <v>987</v>
      </c>
      <c r="B988" s="23" t="s">
        <v>14</v>
      </c>
      <c r="C988" s="23">
        <f t="shared" si="182"/>
        <v>160</v>
      </c>
      <c r="D988" s="23">
        <f t="shared" si="183"/>
        <v>7</v>
      </c>
      <c r="E988" s="34" t="str">
        <f t="shared" si="184"/>
        <v>160_7</v>
      </c>
      <c r="F988" s="23" t="s">
        <v>3066</v>
      </c>
      <c r="G988" s="24">
        <f>AVERAGEIF('1. TipoContratoUC'!$C$3:$C$3832,'2. UnidadCompradora'!F988,'1. TipoContratoUC'!$S$3:$S$3832)</f>
        <v>46.021491357070666</v>
      </c>
      <c r="H988" s="24">
        <f>SUMPRODUCT(('1. TipoContratoUC'!$C$3:$C$3832='2. UnidadCompradora'!F988)*'1. TipoContratoUC'!$N$3:$N$3832*'1. TipoContratoUC'!$S$3:$S$3832)</f>
        <v>46.021491357070666</v>
      </c>
      <c r="I988" s="24">
        <f>SUMPRODUCT(('1. TipoContratoUC'!$C$3:$C$3832='2. UnidadCompradora'!F988)*'1. TipoContratoUC'!$P$3:$P$3832*'1. TipoContratoUC'!$S$3:$S$3832)</f>
        <v>46.021491357070666</v>
      </c>
      <c r="J988" s="24" t="e">
        <f>AVERAGEIF('1. TipoContratoUC'!$C$3:$C$3832,'2. UnidadCompradora'!F988,'1. TipoContratoUC'!#REF!)</f>
        <v>#REF!</v>
      </c>
      <c r="K988" s="24">
        <f t="shared" si="185"/>
        <v>49.409466139241722</v>
      </c>
      <c r="L988" s="25">
        <f>SUMIF('1. TipoContratoUC'!$C$3:$C$3832,'2. UnidadCompradora'!F988,'1. TipoContratoUC'!$O$3:$O$3832)</f>
        <v>45795051.970374003</v>
      </c>
      <c r="M988" s="28">
        <f t="shared" si="180"/>
        <v>1.1418627299808808E-4</v>
      </c>
      <c r="N988" s="29">
        <f t="shared" si="186"/>
        <v>2.023134571363977E-5</v>
      </c>
      <c r="O988" s="24">
        <f t="shared" si="187"/>
        <v>2.2497327939382396E-2</v>
      </c>
      <c r="P988" s="20">
        <f t="shared" si="188"/>
        <v>24.715981733590553</v>
      </c>
      <c r="Q988" s="3">
        <f t="shared" si="189"/>
        <v>432</v>
      </c>
      <c r="R988" s="3">
        <f t="shared" si="190"/>
        <v>1</v>
      </c>
      <c r="S988" s="3">
        <f t="shared" si="191"/>
        <v>432</v>
      </c>
      <c r="T988" s="18"/>
    </row>
    <row r="989" spans="1:20" x14ac:dyDescent="0.25">
      <c r="A989">
        <f t="shared" si="181"/>
        <v>988</v>
      </c>
      <c r="B989" s="23" t="s">
        <v>14</v>
      </c>
      <c r="C989" s="23">
        <f t="shared" si="182"/>
        <v>160</v>
      </c>
      <c r="D989" s="23">
        <f t="shared" si="183"/>
        <v>8</v>
      </c>
      <c r="E989" s="34" t="str">
        <f t="shared" si="184"/>
        <v>160_8</v>
      </c>
      <c r="F989" s="23" t="s">
        <v>2770</v>
      </c>
      <c r="G989" s="24">
        <f>AVERAGEIF('1. TipoContratoUC'!$C$3:$C$3832,'2. UnidadCompradora'!F989,'1. TipoContratoUC'!$S$3:$S$3832)</f>
        <v>34.365673169942013</v>
      </c>
      <c r="H989" s="24">
        <f>SUMPRODUCT(('1. TipoContratoUC'!$C$3:$C$3832='2. UnidadCompradora'!F989)*'1. TipoContratoUC'!$N$3:$N$3832*'1. TipoContratoUC'!$S$3:$S$3832)</f>
        <v>35.595660159200342</v>
      </c>
      <c r="I989" s="24">
        <f>SUMPRODUCT(('1. TipoContratoUC'!$C$3:$C$3832='2. UnidadCompradora'!F989)*'1. TipoContratoUC'!$P$3:$P$3832*'1. TipoContratoUC'!$S$3:$S$3832)</f>
        <v>35.849066908805774</v>
      </c>
      <c r="J989" s="24" t="e">
        <f>AVERAGEIF('1. TipoContratoUC'!$C$3:$C$3832,'2. UnidadCompradora'!F989,'1. TipoContratoUC'!#REF!)</f>
        <v>#REF!</v>
      </c>
      <c r="K989" s="24">
        <f t="shared" si="185"/>
        <v>35.343953165825859</v>
      </c>
      <c r="L989" s="25">
        <f>SUMIF('1. TipoContratoUC'!$C$3:$C$3832,'2. UnidadCompradora'!F989,'1. TipoContratoUC'!$O$3:$O$3832)</f>
        <v>37031487.649999999</v>
      </c>
      <c r="M989" s="28">
        <f t="shared" si="180"/>
        <v>9.2335031327483687E-5</v>
      </c>
      <c r="N989" s="29">
        <f t="shared" si="186"/>
        <v>1.6359776803446065E-5</v>
      </c>
      <c r="O989" s="24">
        <f t="shared" si="187"/>
        <v>1.8176186333450948E-2</v>
      </c>
      <c r="P989" s="20">
        <f t="shared" si="188"/>
        <v>17.681064676079654</v>
      </c>
      <c r="Q989" s="3">
        <f t="shared" si="189"/>
        <v>994</v>
      </c>
      <c r="R989" s="3">
        <f t="shared" si="190"/>
        <v>0</v>
      </c>
      <c r="S989" s="3" t="str">
        <f t="shared" si="191"/>
        <v/>
      </c>
      <c r="T989" s="18"/>
    </row>
    <row r="990" spans="1:20" x14ac:dyDescent="0.25">
      <c r="A990">
        <f t="shared" si="181"/>
        <v>989</v>
      </c>
      <c r="B990" s="23" t="s">
        <v>14</v>
      </c>
      <c r="C990" s="23">
        <f t="shared" si="182"/>
        <v>160</v>
      </c>
      <c r="D990" s="23">
        <f t="shared" si="183"/>
        <v>9</v>
      </c>
      <c r="E990" s="34" t="str">
        <f t="shared" si="184"/>
        <v>160_9</v>
      </c>
      <c r="F990" s="23" t="s">
        <v>868</v>
      </c>
      <c r="G990" s="24">
        <f>AVERAGEIF('1. TipoContratoUC'!$C$3:$C$3832,'2. UnidadCompradora'!F990,'1. TipoContratoUC'!$S$3:$S$3832)</f>
        <v>35.201474144893638</v>
      </c>
      <c r="H990" s="24">
        <f>SUMPRODUCT(('1. TipoContratoUC'!$C$3:$C$3832='2. UnidadCompradora'!F990)*'1. TipoContratoUC'!$N$3:$N$3832*'1. TipoContratoUC'!$S$3:$S$3832)</f>
        <v>42.778083820573769</v>
      </c>
      <c r="I990" s="24">
        <f>SUMPRODUCT(('1. TipoContratoUC'!$C$3:$C$3832='2. UnidadCompradora'!F990)*'1. TipoContratoUC'!$P$3:$P$3832*'1. TipoContratoUC'!$S$3:$S$3832)</f>
        <v>42.958243311235535</v>
      </c>
      <c r="J990" s="24" t="e">
        <f>AVERAGEIF('1. TipoContratoUC'!$C$3:$C$3832,'2. UnidadCompradora'!F990,'1. TipoContratoUC'!#REF!)</f>
        <v>#REF!</v>
      </c>
      <c r="K990" s="24">
        <f t="shared" si="185"/>
        <v>45.173882444458513</v>
      </c>
      <c r="L990" s="25">
        <f>SUMIF('1. TipoContratoUC'!$C$3:$C$3832,'2. UnidadCompradora'!F990,'1. TipoContratoUC'!$O$3:$O$3832)</f>
        <v>3202859241.9840002</v>
      </c>
      <c r="M990" s="28">
        <f t="shared" si="180"/>
        <v>7.9860715086911525E-3</v>
      </c>
      <c r="N990" s="29">
        <f t="shared" si="186"/>
        <v>1.4149596912483933E-3</v>
      </c>
      <c r="O990" s="24">
        <f t="shared" si="187"/>
        <v>1.579183731478204</v>
      </c>
      <c r="P990" s="20">
        <f t="shared" si="188"/>
        <v>23.376533087968358</v>
      </c>
      <c r="Q990" s="3">
        <f t="shared" si="189"/>
        <v>523</v>
      </c>
      <c r="R990" s="3">
        <f t="shared" si="190"/>
        <v>0</v>
      </c>
      <c r="S990" s="3" t="str">
        <f t="shared" si="191"/>
        <v/>
      </c>
      <c r="T990" s="18"/>
    </row>
    <row r="991" spans="1:20" x14ac:dyDescent="0.25">
      <c r="A991">
        <f t="shared" si="181"/>
        <v>990</v>
      </c>
      <c r="B991" s="23" t="s">
        <v>14</v>
      </c>
      <c r="C991" s="23">
        <f t="shared" si="182"/>
        <v>160</v>
      </c>
      <c r="D991" s="23">
        <f t="shared" si="183"/>
        <v>10</v>
      </c>
      <c r="E991" s="34" t="str">
        <f t="shared" si="184"/>
        <v>160_10</v>
      </c>
      <c r="F991" s="23" t="s">
        <v>363</v>
      </c>
      <c r="G991" s="24">
        <f>AVERAGEIF('1. TipoContratoUC'!$C$3:$C$3832,'2. UnidadCompradora'!F991,'1. TipoContratoUC'!$S$3:$S$3832)</f>
        <v>49.246202155526547</v>
      </c>
      <c r="H991" s="24">
        <f>SUMPRODUCT(('1. TipoContratoUC'!$C$3:$C$3832='2. UnidadCompradora'!F991)*'1. TipoContratoUC'!$N$3:$N$3832*'1. TipoContratoUC'!$S$3:$S$3832)</f>
        <v>54.890171174409311</v>
      </c>
      <c r="I991" s="24">
        <f>SUMPRODUCT(('1. TipoContratoUC'!$C$3:$C$3832='2. UnidadCompradora'!F991)*'1. TipoContratoUC'!$P$3:$P$3832*'1. TipoContratoUC'!$S$3:$S$3832)</f>
        <v>57.26468801780814</v>
      </c>
      <c r="J991" s="24" t="e">
        <f>AVERAGEIF('1. TipoContratoUC'!$C$3:$C$3832,'2. UnidadCompradora'!F991,'1. TipoContratoUC'!#REF!)</f>
        <v>#REF!</v>
      </c>
      <c r="K991" s="24">
        <f t="shared" si="185"/>
        <v>64.955546554834569</v>
      </c>
      <c r="L991" s="25">
        <f>SUMIF('1. TipoContratoUC'!$C$3:$C$3832,'2. UnidadCompradora'!F991,'1. TipoContratoUC'!$O$3:$O$3832)</f>
        <v>3719509634.9949989</v>
      </c>
      <c r="M991" s="28">
        <f t="shared" si="180"/>
        <v>9.2742976441061407E-3</v>
      </c>
      <c r="N991" s="29">
        <f t="shared" si="186"/>
        <v>1.6432055882255468E-3</v>
      </c>
      <c r="O991" s="24">
        <f t="shared" si="187"/>
        <v>1.8339339024526304</v>
      </c>
      <c r="P991" s="20">
        <f t="shared" si="188"/>
        <v>33.394740228643599</v>
      </c>
      <c r="Q991" s="3">
        <f t="shared" si="189"/>
        <v>59</v>
      </c>
      <c r="R991" s="3">
        <f t="shared" si="190"/>
        <v>1</v>
      </c>
      <c r="S991" s="3">
        <f t="shared" si="191"/>
        <v>59</v>
      </c>
      <c r="T991" s="18"/>
    </row>
    <row r="992" spans="1:20" x14ac:dyDescent="0.25">
      <c r="A992">
        <f t="shared" si="181"/>
        <v>991</v>
      </c>
      <c r="B992" s="23" t="s">
        <v>14</v>
      </c>
      <c r="C992" s="23">
        <f t="shared" si="182"/>
        <v>160</v>
      </c>
      <c r="D992" s="23">
        <f t="shared" si="183"/>
        <v>11</v>
      </c>
      <c r="E992" s="34" t="str">
        <f t="shared" si="184"/>
        <v>160_11</v>
      </c>
      <c r="F992" s="23" t="s">
        <v>752</v>
      </c>
      <c r="G992" s="24">
        <f>AVERAGEIF('1. TipoContratoUC'!$C$3:$C$3832,'2. UnidadCompradora'!F992,'1. TipoContratoUC'!$S$3:$S$3832)</f>
        <v>31.485181101389649</v>
      </c>
      <c r="H992" s="24">
        <f>SUMPRODUCT(('1. TipoContratoUC'!$C$3:$C$3832='2. UnidadCompradora'!F992)*'1. TipoContratoUC'!$N$3:$N$3832*'1. TipoContratoUC'!$S$3:$S$3832)</f>
        <v>31.527168039955917</v>
      </c>
      <c r="I992" s="24">
        <f>SUMPRODUCT(('1. TipoContratoUC'!$C$3:$C$3832='2. UnidadCompradora'!F992)*'1. TipoContratoUC'!$P$3:$P$3832*'1. TipoContratoUC'!$S$3:$S$3832)</f>
        <v>31.477167157590742</v>
      </c>
      <c r="J992" s="24" t="e">
        <f>AVERAGEIF('1. TipoContratoUC'!$C$3:$C$3832,'2. UnidadCompradora'!F992,'1. TipoContratoUC'!#REF!)</f>
        <v>#REF!</v>
      </c>
      <c r="K992" s="24">
        <f t="shared" si="185"/>
        <v>29.298883676056629</v>
      </c>
      <c r="L992" s="25">
        <f>SUMIF('1. TipoContratoUC'!$C$3:$C$3832,'2. UnidadCompradora'!F992,'1. TipoContratoUC'!$O$3:$O$3832)</f>
        <v>1553752236.9400001</v>
      </c>
      <c r="M992" s="28">
        <f t="shared" si="180"/>
        <v>3.8741560379360767E-3</v>
      </c>
      <c r="N992" s="29">
        <f t="shared" si="186"/>
        <v>6.8641692292892385E-4</v>
      </c>
      <c r="O992" s="24">
        <f t="shared" si="187"/>
        <v>0.76604142640472306</v>
      </c>
      <c r="P992" s="20">
        <f t="shared" si="188"/>
        <v>15.032462551230676</v>
      </c>
      <c r="Q992" s="3">
        <f t="shared" si="189"/>
        <v>1190</v>
      </c>
      <c r="R992" s="3">
        <f t="shared" si="190"/>
        <v>0</v>
      </c>
      <c r="S992" s="3" t="str">
        <f t="shared" si="191"/>
        <v/>
      </c>
      <c r="T992" s="18"/>
    </row>
    <row r="993" spans="1:20" x14ac:dyDescent="0.25">
      <c r="A993">
        <f t="shared" si="181"/>
        <v>992</v>
      </c>
      <c r="B993" s="23" t="s">
        <v>14</v>
      </c>
      <c r="C993" s="23">
        <f t="shared" si="182"/>
        <v>160</v>
      </c>
      <c r="D993" s="23">
        <f t="shared" si="183"/>
        <v>12</v>
      </c>
      <c r="E993" s="34" t="str">
        <f t="shared" si="184"/>
        <v>160_12</v>
      </c>
      <c r="F993" s="23" t="s">
        <v>1930</v>
      </c>
      <c r="G993" s="24">
        <f>AVERAGEIF('1. TipoContratoUC'!$C$3:$C$3832,'2. UnidadCompradora'!F993,'1. TipoContratoUC'!$S$3:$S$3832)</f>
        <v>22.171386578682316</v>
      </c>
      <c r="H993" s="24">
        <f>SUMPRODUCT(('1. TipoContratoUC'!$C$3:$C$3832='2. UnidadCompradora'!F993)*'1. TipoContratoUC'!$N$3:$N$3832*'1. TipoContratoUC'!$S$3:$S$3832)</f>
        <v>20.525572507260186</v>
      </c>
      <c r="I993" s="24">
        <f>SUMPRODUCT(('1. TipoContratoUC'!$C$3:$C$3832='2. UnidadCompradora'!F993)*'1. TipoContratoUC'!$P$3:$P$3832*'1. TipoContratoUC'!$S$3:$S$3832)</f>
        <v>22.638310174215523</v>
      </c>
      <c r="J993" s="24" t="e">
        <f>AVERAGEIF('1. TipoContratoUC'!$C$3:$C$3832,'2. UnidadCompradora'!F993,'1. TipoContratoUC'!#REF!)</f>
        <v>#REF!</v>
      </c>
      <c r="K993" s="24">
        <f t="shared" si="185"/>
        <v>17.077307767371728</v>
      </c>
      <c r="L993" s="25">
        <f>SUMIF('1. TipoContratoUC'!$C$3:$C$3832,'2. UnidadCompradora'!F993,'1. TipoContratoUC'!$O$3:$O$3832)</f>
        <v>1165001342.2559991</v>
      </c>
      <c r="M993" s="28">
        <f t="shared" si="180"/>
        <v>2.9048369984609091E-3</v>
      </c>
      <c r="N993" s="29">
        <f t="shared" si="186"/>
        <v>5.1467448769974605E-4</v>
      </c>
      <c r="O993" s="24">
        <f t="shared" si="187"/>
        <v>0.5743559883853192</v>
      </c>
      <c r="P993" s="20">
        <f t="shared" si="188"/>
        <v>8.8258318778785245</v>
      </c>
      <c r="Q993" s="3">
        <f t="shared" si="189"/>
        <v>1462</v>
      </c>
      <c r="R993" s="3">
        <f t="shared" si="190"/>
        <v>0</v>
      </c>
      <c r="S993" s="3" t="str">
        <f t="shared" si="191"/>
        <v/>
      </c>
      <c r="T993" s="18"/>
    </row>
    <row r="994" spans="1:20" x14ac:dyDescent="0.25">
      <c r="A994">
        <f t="shared" si="181"/>
        <v>993</v>
      </c>
      <c r="B994" s="23" t="s">
        <v>14</v>
      </c>
      <c r="C994" s="23">
        <f t="shared" si="182"/>
        <v>160</v>
      </c>
      <c r="D994" s="23">
        <f t="shared" si="183"/>
        <v>13</v>
      </c>
      <c r="E994" s="34" t="str">
        <f t="shared" si="184"/>
        <v>160_13</v>
      </c>
      <c r="F994" s="23" t="s">
        <v>431</v>
      </c>
      <c r="G994" s="24">
        <f>AVERAGEIF('1. TipoContratoUC'!$C$3:$C$3832,'2. UnidadCompradora'!F994,'1. TipoContratoUC'!$S$3:$S$3832)</f>
        <v>23.556590848182243</v>
      </c>
      <c r="H994" s="24">
        <f>SUMPRODUCT(('1. TipoContratoUC'!$C$3:$C$3832='2. UnidadCompradora'!F994)*'1. TipoContratoUC'!$N$3:$N$3832*'1. TipoContratoUC'!$S$3:$S$3832)</f>
        <v>22.365366639093534</v>
      </c>
      <c r="I994" s="24">
        <f>SUMPRODUCT(('1. TipoContratoUC'!$C$3:$C$3832='2. UnidadCompradora'!F994)*'1. TipoContratoUC'!$P$3:$P$3832*'1. TipoContratoUC'!$S$3:$S$3832)</f>
        <v>20.689279998848207</v>
      </c>
      <c r="J994" s="24" t="e">
        <f>AVERAGEIF('1. TipoContratoUC'!$C$3:$C$3832,'2. UnidadCompradora'!F994,'1. TipoContratoUC'!#REF!)</f>
        <v>#REF!</v>
      </c>
      <c r="K994" s="24">
        <f t="shared" si="185"/>
        <v>14.382364260380731</v>
      </c>
      <c r="L994" s="25">
        <f>SUMIF('1. TipoContratoUC'!$C$3:$C$3832,'2. UnidadCompradora'!F994,'1. TipoContratoUC'!$O$3:$O$3832)</f>
        <v>4222940511.93788</v>
      </c>
      <c r="M994" s="28">
        <f t="shared" si="180"/>
        <v>1.0529561981123493E-2</v>
      </c>
      <c r="N994" s="29">
        <f t="shared" si="186"/>
        <v>1.8656113651846222E-3</v>
      </c>
      <c r="O994" s="24">
        <f t="shared" si="187"/>
        <v>2.0821657894499062</v>
      </c>
      <c r="P994" s="20">
        <f t="shared" si="188"/>
        <v>8.2322650249153178</v>
      </c>
      <c r="Q994" s="3">
        <f t="shared" si="189"/>
        <v>1478</v>
      </c>
      <c r="R994" s="3">
        <f t="shared" si="190"/>
        <v>0</v>
      </c>
      <c r="S994" s="3" t="str">
        <f t="shared" si="191"/>
        <v/>
      </c>
      <c r="T994" s="18"/>
    </row>
    <row r="995" spans="1:20" x14ac:dyDescent="0.25">
      <c r="A995">
        <f t="shared" si="181"/>
        <v>994</v>
      </c>
      <c r="B995" s="23" t="s">
        <v>14</v>
      </c>
      <c r="C995" s="23">
        <f t="shared" si="182"/>
        <v>160</v>
      </c>
      <c r="D995" s="23">
        <f t="shared" si="183"/>
        <v>14</v>
      </c>
      <c r="E995" s="34" t="str">
        <f t="shared" si="184"/>
        <v>160_14</v>
      </c>
      <c r="F995" s="23" t="s">
        <v>1896</v>
      </c>
      <c r="G995" s="24">
        <f>AVERAGEIF('1. TipoContratoUC'!$C$3:$C$3832,'2. UnidadCompradora'!F995,'1. TipoContratoUC'!$S$3:$S$3832)</f>
        <v>42.709310208823695</v>
      </c>
      <c r="H995" s="24">
        <f>SUMPRODUCT(('1. TipoContratoUC'!$C$3:$C$3832='2. UnidadCompradora'!F995)*'1. TipoContratoUC'!$N$3:$N$3832*'1. TipoContratoUC'!$S$3:$S$3832)</f>
        <v>41.259852376040854</v>
      </c>
      <c r="I995" s="24">
        <f>SUMPRODUCT(('1. TipoContratoUC'!$C$3:$C$3832='2. UnidadCompradora'!F995)*'1. TipoContratoUC'!$P$3:$P$3832*'1. TipoContratoUC'!$S$3:$S$3832)</f>
        <v>39.184032786126778</v>
      </c>
      <c r="J995" s="24" t="e">
        <f>AVERAGEIF('1. TipoContratoUC'!$C$3:$C$3832,'2. UnidadCompradora'!F995,'1. TipoContratoUC'!#REF!)</f>
        <v>#REF!</v>
      </c>
      <c r="K995" s="24">
        <f t="shared" si="185"/>
        <v>39.955243822436124</v>
      </c>
      <c r="L995" s="25">
        <f>SUMIF('1. TipoContratoUC'!$C$3:$C$3832,'2. UnidadCompradora'!F995,'1. TipoContratoUC'!$O$3:$O$3832)</f>
        <v>1851358084.2680001</v>
      </c>
      <c r="M995" s="28">
        <f t="shared" si="180"/>
        <v>4.6162122441569253E-3</v>
      </c>
      <c r="N995" s="29">
        <f t="shared" si="186"/>
        <v>8.178932839032183E-4</v>
      </c>
      <c r="O995" s="24">
        <f t="shared" si="187"/>
        <v>0.91278503003957623</v>
      </c>
      <c r="P995" s="20">
        <f t="shared" si="188"/>
        <v>20.434014426237852</v>
      </c>
      <c r="Q995" s="3">
        <f t="shared" si="189"/>
        <v>752</v>
      </c>
      <c r="R995" s="3">
        <f t="shared" si="190"/>
        <v>0</v>
      </c>
      <c r="S995" s="3" t="str">
        <f t="shared" si="191"/>
        <v/>
      </c>
      <c r="T995" s="18"/>
    </row>
    <row r="996" spans="1:20" x14ac:dyDescent="0.25">
      <c r="A996">
        <f t="shared" si="181"/>
        <v>995</v>
      </c>
      <c r="B996" s="23" t="s">
        <v>14</v>
      </c>
      <c r="C996" s="23">
        <f t="shared" si="182"/>
        <v>160</v>
      </c>
      <c r="D996" s="23">
        <f t="shared" si="183"/>
        <v>15</v>
      </c>
      <c r="E996" s="34" t="str">
        <f t="shared" si="184"/>
        <v>160_15</v>
      </c>
      <c r="F996" s="23" t="s">
        <v>378</v>
      </c>
      <c r="G996" s="24">
        <f>AVERAGEIF('1. TipoContratoUC'!$C$3:$C$3832,'2. UnidadCompradora'!F996,'1. TipoContratoUC'!$S$3:$S$3832)</f>
        <v>42.973579292724089</v>
      </c>
      <c r="H996" s="24">
        <f>SUMPRODUCT(('1. TipoContratoUC'!$C$3:$C$3832='2. UnidadCompradora'!F996)*'1. TipoContratoUC'!$N$3:$N$3832*'1. TipoContratoUC'!$S$3:$S$3832)</f>
        <v>49.189574616999245</v>
      </c>
      <c r="I996" s="24">
        <f>SUMPRODUCT(('1. TipoContratoUC'!$C$3:$C$3832='2. UnidadCompradora'!F996)*'1. TipoContratoUC'!$P$3:$P$3832*'1. TipoContratoUC'!$S$3:$S$3832)</f>
        <v>49.728410014624721</v>
      </c>
      <c r="J996" s="24" t="e">
        <f>AVERAGEIF('1. TipoContratoUC'!$C$3:$C$3832,'2. UnidadCompradora'!F996,'1. TipoContratoUC'!#REF!)</f>
        <v>#REF!</v>
      </c>
      <c r="K996" s="24">
        <f t="shared" si="185"/>
        <v>54.535059623312009</v>
      </c>
      <c r="L996" s="25">
        <f>SUMIF('1. TipoContratoUC'!$C$3:$C$3832,'2. UnidadCompradora'!F996,'1. TipoContratoUC'!$O$3:$O$3832)</f>
        <v>2929541197.1479993</v>
      </c>
      <c r="M996" s="28">
        <f t="shared" si="180"/>
        <v>7.3045749814432464E-3</v>
      </c>
      <c r="N996" s="29">
        <f t="shared" si="186"/>
        <v>1.2942131997184685E-3</v>
      </c>
      <c r="O996" s="24">
        <f t="shared" si="187"/>
        <v>1.4444159666719458</v>
      </c>
      <c r="P996" s="20">
        <f t="shared" si="188"/>
        <v>27.989737794991978</v>
      </c>
      <c r="Q996" s="3">
        <f t="shared" si="189"/>
        <v>227</v>
      </c>
      <c r="R996" s="3">
        <f t="shared" si="190"/>
        <v>1</v>
      </c>
      <c r="S996" s="3">
        <f t="shared" si="191"/>
        <v>227</v>
      </c>
      <c r="T996" s="18"/>
    </row>
    <row r="997" spans="1:20" x14ac:dyDescent="0.25">
      <c r="A997">
        <f t="shared" si="181"/>
        <v>996</v>
      </c>
      <c r="B997" s="23" t="s">
        <v>14</v>
      </c>
      <c r="C997" s="23">
        <f t="shared" si="182"/>
        <v>160</v>
      </c>
      <c r="D997" s="23">
        <f t="shared" si="183"/>
        <v>16</v>
      </c>
      <c r="E997" s="34" t="str">
        <f t="shared" si="184"/>
        <v>160_16</v>
      </c>
      <c r="F997" s="23" t="s">
        <v>1992</v>
      </c>
      <c r="G997" s="24">
        <f>AVERAGEIF('1. TipoContratoUC'!$C$3:$C$3832,'2. UnidadCompradora'!F997,'1. TipoContratoUC'!$S$3:$S$3832)</f>
        <v>49.979059108515372</v>
      </c>
      <c r="H997" s="24">
        <f>SUMPRODUCT(('1. TipoContratoUC'!$C$3:$C$3832='2. UnidadCompradora'!F997)*'1. TipoContratoUC'!$N$3:$N$3832*'1. TipoContratoUC'!$S$3:$S$3832)</f>
        <v>51.068467396027351</v>
      </c>
      <c r="I997" s="24">
        <f>SUMPRODUCT(('1. TipoContratoUC'!$C$3:$C$3832='2. UnidadCompradora'!F997)*'1. TipoContratoUC'!$P$3:$P$3832*'1. TipoContratoUC'!$S$3:$S$3832)</f>
        <v>49.834250674375788</v>
      </c>
      <c r="J997" s="24" t="e">
        <f>AVERAGEIF('1. TipoContratoUC'!$C$3:$C$3832,'2. UnidadCompradora'!F997,'1. TipoContratoUC'!#REF!)</f>
        <v>#REF!</v>
      </c>
      <c r="K997" s="24">
        <f t="shared" si="185"/>
        <v>54.681406561587622</v>
      </c>
      <c r="L997" s="25">
        <f>SUMIF('1. TipoContratoUC'!$C$3:$C$3832,'2. UnidadCompradora'!F997,'1. TipoContratoUC'!$O$3:$O$3832)</f>
        <v>731885090.76999998</v>
      </c>
      <c r="M997" s="28">
        <f t="shared" si="180"/>
        <v>1.8248965157187302E-3</v>
      </c>
      <c r="N997" s="29">
        <f t="shared" si="186"/>
        <v>3.2333231772737226E-4</v>
      </c>
      <c r="O997" s="24">
        <f t="shared" si="187"/>
        <v>0.36079486347292206</v>
      </c>
      <c r="P997" s="20">
        <f t="shared" si="188"/>
        <v>27.521100712530274</v>
      </c>
      <c r="Q997" s="3">
        <f t="shared" si="189"/>
        <v>257</v>
      </c>
      <c r="R997" s="3">
        <f t="shared" si="190"/>
        <v>1</v>
      </c>
      <c r="S997" s="3">
        <f t="shared" si="191"/>
        <v>257</v>
      </c>
      <c r="T997" s="18"/>
    </row>
    <row r="998" spans="1:20" x14ac:dyDescent="0.25">
      <c r="A998">
        <f t="shared" si="181"/>
        <v>997</v>
      </c>
      <c r="B998" s="23" t="s">
        <v>14</v>
      </c>
      <c r="C998" s="23">
        <f t="shared" si="182"/>
        <v>160</v>
      </c>
      <c r="D998" s="23">
        <f t="shared" si="183"/>
        <v>17</v>
      </c>
      <c r="E998" s="34" t="str">
        <f t="shared" si="184"/>
        <v>160_17</v>
      </c>
      <c r="F998" s="23" t="s">
        <v>264</v>
      </c>
      <c r="G998" s="24">
        <f>AVERAGEIF('1. TipoContratoUC'!$C$3:$C$3832,'2. UnidadCompradora'!F998,'1. TipoContratoUC'!$S$3:$S$3832)</f>
        <v>51.865385643297515</v>
      </c>
      <c r="H998" s="24">
        <f>SUMPRODUCT(('1. TipoContratoUC'!$C$3:$C$3832='2. UnidadCompradora'!F998)*'1. TipoContratoUC'!$N$3:$N$3832*'1. TipoContratoUC'!$S$3:$S$3832)</f>
        <v>52.623196696561422</v>
      </c>
      <c r="I998" s="24">
        <f>SUMPRODUCT(('1. TipoContratoUC'!$C$3:$C$3832='2. UnidadCompradora'!F998)*'1. TipoContratoUC'!$P$3:$P$3832*'1. TipoContratoUC'!$S$3:$S$3832)</f>
        <v>50.119493352084291</v>
      </c>
      <c r="J998" s="24" t="e">
        <f>AVERAGEIF('1. TipoContratoUC'!$C$3:$C$3832,'2. UnidadCompradora'!F998,'1. TipoContratoUC'!#REF!)</f>
        <v>#REF!</v>
      </c>
      <c r="K998" s="24">
        <f t="shared" si="185"/>
        <v>55.075814463488058</v>
      </c>
      <c r="L998" s="25">
        <f>SUMIF('1. TipoContratoUC'!$C$3:$C$3832,'2. UnidadCompradora'!F998,'1. TipoContratoUC'!$O$3:$O$3832)</f>
        <v>1081526629.1572981</v>
      </c>
      <c r="M998" s="28">
        <f t="shared" si="180"/>
        <v>2.6966995257817288E-3</v>
      </c>
      <c r="N998" s="29">
        <f t="shared" si="186"/>
        <v>4.7779701499506944E-4</v>
      </c>
      <c r="O998" s="24">
        <f t="shared" si="187"/>
        <v>0.53319624531418097</v>
      </c>
      <c r="P998" s="20">
        <f t="shared" si="188"/>
        <v>27.804505354401119</v>
      </c>
      <c r="Q998" s="3">
        <f t="shared" si="189"/>
        <v>236</v>
      </c>
      <c r="R998" s="3">
        <f t="shared" si="190"/>
        <v>1</v>
      </c>
      <c r="S998" s="3">
        <f t="shared" si="191"/>
        <v>236</v>
      </c>
      <c r="T998" s="18"/>
    </row>
    <row r="999" spans="1:20" x14ac:dyDescent="0.25">
      <c r="A999">
        <f t="shared" si="181"/>
        <v>998</v>
      </c>
      <c r="B999" s="23" t="s">
        <v>14</v>
      </c>
      <c r="C999" s="23">
        <f t="shared" si="182"/>
        <v>160</v>
      </c>
      <c r="D999" s="23">
        <f t="shared" si="183"/>
        <v>18</v>
      </c>
      <c r="E999" s="34" t="str">
        <f t="shared" si="184"/>
        <v>160_18</v>
      </c>
      <c r="F999" s="23" t="s">
        <v>1604</v>
      </c>
      <c r="G999" s="24">
        <f>AVERAGEIF('1. TipoContratoUC'!$C$3:$C$3832,'2. UnidadCompradora'!F999,'1. TipoContratoUC'!$S$3:$S$3832)</f>
        <v>26.477501275819691</v>
      </c>
      <c r="H999" s="24">
        <f>SUMPRODUCT(('1. TipoContratoUC'!$C$3:$C$3832='2. UnidadCompradora'!F999)*'1. TipoContratoUC'!$N$3:$N$3832*'1. TipoContratoUC'!$S$3:$S$3832)</f>
        <v>28.787077704108889</v>
      </c>
      <c r="I999" s="24">
        <f>SUMPRODUCT(('1. TipoContratoUC'!$C$3:$C$3832='2. UnidadCompradora'!F999)*'1. TipoContratoUC'!$P$3:$P$3832*'1. TipoContratoUC'!$S$3:$S$3832)</f>
        <v>28.239448380504797</v>
      </c>
      <c r="J999" s="24" t="e">
        <f>AVERAGEIF('1. TipoContratoUC'!$C$3:$C$3832,'2. UnidadCompradora'!F999,'1. TipoContratoUC'!#REF!)</f>
        <v>#REF!</v>
      </c>
      <c r="K999" s="24">
        <f t="shared" si="185"/>
        <v>24.822057557073535</v>
      </c>
      <c r="L999" s="25">
        <f>SUMIF('1. TipoContratoUC'!$C$3:$C$3832,'2. UnidadCompradora'!F999,'1. TipoContratoUC'!$O$3:$O$3832)</f>
        <v>4878721316.4605894</v>
      </c>
      <c r="M999" s="28">
        <f t="shared" si="180"/>
        <v>1.2164698589781094E-2</v>
      </c>
      <c r="N999" s="29">
        <f t="shared" si="186"/>
        <v>2.1553223186136245E-3</v>
      </c>
      <c r="O999" s="24">
        <f t="shared" si="187"/>
        <v>2.4055184362954702</v>
      </c>
      <c r="P999" s="20">
        <f t="shared" si="188"/>
        <v>13.613787996684502</v>
      </c>
      <c r="Q999" s="3">
        <f t="shared" si="189"/>
        <v>1266</v>
      </c>
      <c r="R999" s="3">
        <f t="shared" si="190"/>
        <v>0</v>
      </c>
      <c r="S999" s="3" t="str">
        <f t="shared" si="191"/>
        <v/>
      </c>
      <c r="T999" s="18"/>
    </row>
    <row r="1000" spans="1:20" x14ac:dyDescent="0.25">
      <c r="A1000">
        <f t="shared" si="181"/>
        <v>999</v>
      </c>
      <c r="B1000" s="23" t="s">
        <v>14</v>
      </c>
      <c r="C1000" s="23">
        <f t="shared" si="182"/>
        <v>160</v>
      </c>
      <c r="D1000" s="23">
        <f t="shared" si="183"/>
        <v>19</v>
      </c>
      <c r="E1000" s="34" t="str">
        <f t="shared" si="184"/>
        <v>160_19</v>
      </c>
      <c r="F1000" s="23" t="s">
        <v>945</v>
      </c>
      <c r="G1000" s="24">
        <f>AVERAGEIF('1. TipoContratoUC'!$C$3:$C$3832,'2. UnidadCompradora'!F1000,'1. TipoContratoUC'!$S$3:$S$3832)</f>
        <v>29.013033176525802</v>
      </c>
      <c r="H1000" s="24">
        <f>SUMPRODUCT(('1. TipoContratoUC'!$C$3:$C$3832='2. UnidadCompradora'!F1000)*'1. TipoContratoUC'!$N$3:$N$3832*'1. TipoContratoUC'!$S$3:$S$3832)</f>
        <v>30.537583064485514</v>
      </c>
      <c r="I1000" s="24">
        <f>SUMPRODUCT(('1. TipoContratoUC'!$C$3:$C$3832='2. UnidadCompradora'!F1000)*'1. TipoContratoUC'!$P$3:$P$3832*'1. TipoContratoUC'!$S$3:$S$3832)</f>
        <v>28.557388497713355</v>
      </c>
      <c r="J1000" s="24" t="e">
        <f>AVERAGEIF('1. TipoContratoUC'!$C$3:$C$3832,'2. UnidadCompradora'!F1000,'1. TipoContratoUC'!#REF!)</f>
        <v>#REF!</v>
      </c>
      <c r="K1000" s="24">
        <f t="shared" si="185"/>
        <v>25.26167653543116</v>
      </c>
      <c r="L1000" s="25">
        <f>SUMIF('1. TipoContratoUC'!$C$3:$C$3832,'2. UnidadCompradora'!F1000,'1. TipoContratoUC'!$O$3:$O$3832)</f>
        <v>9053076631.2551403</v>
      </c>
      <c r="M1000" s="28">
        <f t="shared" si="180"/>
        <v>2.2573117295682121E-2</v>
      </c>
      <c r="N1000" s="29">
        <f t="shared" si="186"/>
        <v>3.9994697072837544E-3</v>
      </c>
      <c r="O1000" s="24">
        <f t="shared" si="187"/>
        <v>4.4638111319700062</v>
      </c>
      <c r="P1000" s="20">
        <f t="shared" si="188"/>
        <v>14.862743833700584</v>
      </c>
      <c r="Q1000" s="3">
        <f t="shared" si="189"/>
        <v>1204</v>
      </c>
      <c r="R1000" s="3">
        <f t="shared" si="190"/>
        <v>0</v>
      </c>
      <c r="S1000" s="3" t="str">
        <f t="shared" si="191"/>
        <v/>
      </c>
      <c r="T1000" s="18"/>
    </row>
    <row r="1001" spans="1:20" x14ac:dyDescent="0.25">
      <c r="A1001">
        <f t="shared" si="181"/>
        <v>1000</v>
      </c>
      <c r="B1001" s="23" t="s">
        <v>14</v>
      </c>
      <c r="C1001" s="23">
        <f t="shared" si="182"/>
        <v>160</v>
      </c>
      <c r="D1001" s="23">
        <f t="shared" si="183"/>
        <v>20</v>
      </c>
      <c r="E1001" s="34" t="str">
        <f t="shared" si="184"/>
        <v>160_20</v>
      </c>
      <c r="F1001" s="23" t="s">
        <v>2096</v>
      </c>
      <c r="G1001" s="24">
        <f>AVERAGEIF('1. TipoContratoUC'!$C$3:$C$3832,'2. UnidadCompradora'!F1001,'1. TipoContratoUC'!$S$3:$S$3832)</f>
        <v>43.642096467378835</v>
      </c>
      <c r="H1001" s="24">
        <f>SUMPRODUCT(('1. TipoContratoUC'!$C$3:$C$3832='2. UnidadCompradora'!F1001)*'1. TipoContratoUC'!$N$3:$N$3832*'1. TipoContratoUC'!$S$3:$S$3832)</f>
        <v>44.243694778520691</v>
      </c>
      <c r="I1001" s="24">
        <f>SUMPRODUCT(('1. TipoContratoUC'!$C$3:$C$3832='2. UnidadCompradora'!F1001)*'1. TipoContratoUC'!$P$3:$P$3832*'1. TipoContratoUC'!$S$3:$S$3832)</f>
        <v>43.386902081494306</v>
      </c>
      <c r="J1001" s="24" t="e">
        <f>AVERAGEIF('1. TipoContratoUC'!$C$3:$C$3832,'2. UnidadCompradora'!F1001,'1. TipoContratoUC'!#REF!)</f>
        <v>#REF!</v>
      </c>
      <c r="K1001" s="24">
        <f t="shared" si="185"/>
        <v>45.766593211189409</v>
      </c>
      <c r="L1001" s="25">
        <f>SUMIF('1. TipoContratoUC'!$C$3:$C$3832,'2. UnidadCompradora'!F1001,'1. TipoContratoUC'!$O$3:$O$3832)</f>
        <v>468529375.54159999</v>
      </c>
      <c r="M1001" s="28">
        <f t="shared" si="180"/>
        <v>1.1682402548167682E-3</v>
      </c>
      <c r="N1001" s="29">
        <f t="shared" si="186"/>
        <v>2.069869858365935E-4</v>
      </c>
      <c r="O1001" s="24">
        <f t="shared" si="187"/>
        <v>0.23093932791331009</v>
      </c>
      <c r="P1001" s="20">
        <f t="shared" si="188"/>
        <v>22.998766269551361</v>
      </c>
      <c r="Q1001" s="3">
        <f t="shared" si="189"/>
        <v>548</v>
      </c>
      <c r="R1001" s="3">
        <f t="shared" si="190"/>
        <v>0</v>
      </c>
      <c r="S1001" s="3" t="str">
        <f t="shared" si="191"/>
        <v/>
      </c>
      <c r="T1001" s="18"/>
    </row>
    <row r="1002" spans="1:20" x14ac:dyDescent="0.25">
      <c r="A1002">
        <f t="shared" si="181"/>
        <v>1001</v>
      </c>
      <c r="B1002" s="23" t="s">
        <v>14</v>
      </c>
      <c r="C1002" s="23">
        <f t="shared" si="182"/>
        <v>160</v>
      </c>
      <c r="D1002" s="23">
        <f t="shared" si="183"/>
        <v>21</v>
      </c>
      <c r="E1002" s="34" t="str">
        <f t="shared" si="184"/>
        <v>160_21</v>
      </c>
      <c r="F1002" s="23" t="s">
        <v>2029</v>
      </c>
      <c r="G1002" s="24">
        <f>AVERAGEIF('1. TipoContratoUC'!$C$3:$C$3832,'2. UnidadCompradora'!F1002,'1. TipoContratoUC'!$S$3:$S$3832)</f>
        <v>42.779057561749767</v>
      </c>
      <c r="H1002" s="24">
        <f>SUMPRODUCT(('1. TipoContratoUC'!$C$3:$C$3832='2. UnidadCompradora'!F1002)*'1. TipoContratoUC'!$N$3:$N$3832*'1. TipoContratoUC'!$S$3:$S$3832)</f>
        <v>40.787600251477954</v>
      </c>
      <c r="I1002" s="24">
        <f>SUMPRODUCT(('1. TipoContratoUC'!$C$3:$C$3832='2. UnidadCompradora'!F1002)*'1. TipoContratoUC'!$P$3:$P$3832*'1. TipoContratoUC'!$S$3:$S$3832)</f>
        <v>43.950432418772316</v>
      </c>
      <c r="J1002" s="24" t="e">
        <f>AVERAGEIF('1. TipoContratoUC'!$C$3:$C$3832,'2. UnidadCompradora'!F1002,'1. TipoContratoUC'!#REF!)</f>
        <v>#REF!</v>
      </c>
      <c r="K1002" s="24">
        <f t="shared" si="185"/>
        <v>46.545792241883547</v>
      </c>
      <c r="L1002" s="25">
        <f>SUMIF('1. TipoContratoUC'!$C$3:$C$3832,'2. UnidadCompradora'!F1002,'1. TipoContratoUC'!$O$3:$O$3832)</f>
        <v>1170670203.358999</v>
      </c>
      <c r="M1002" s="28">
        <f t="shared" si="180"/>
        <v>2.9189718469575139E-3</v>
      </c>
      <c r="N1002" s="29">
        <f t="shared" si="186"/>
        <v>5.1717887810532074E-4</v>
      </c>
      <c r="O1002" s="24">
        <f t="shared" si="187"/>
        <v>0.57715119255966063</v>
      </c>
      <c r="P1002" s="20">
        <f t="shared" si="188"/>
        <v>23.561471717221604</v>
      </c>
      <c r="Q1002" s="3">
        <f t="shared" si="189"/>
        <v>512</v>
      </c>
      <c r="R1002" s="3">
        <f t="shared" si="190"/>
        <v>0</v>
      </c>
      <c r="S1002" s="3" t="str">
        <f t="shared" si="191"/>
        <v/>
      </c>
      <c r="T1002" s="18"/>
    </row>
    <row r="1003" spans="1:20" x14ac:dyDescent="0.25">
      <c r="A1003">
        <f t="shared" si="181"/>
        <v>1002</v>
      </c>
      <c r="B1003" s="23" t="s">
        <v>14</v>
      </c>
      <c r="C1003" s="23">
        <f t="shared" si="182"/>
        <v>160</v>
      </c>
      <c r="D1003" s="23">
        <f t="shared" si="183"/>
        <v>22</v>
      </c>
      <c r="E1003" s="34" t="str">
        <f t="shared" si="184"/>
        <v>160_22</v>
      </c>
      <c r="F1003" s="23" t="s">
        <v>728</v>
      </c>
      <c r="G1003" s="24">
        <f>AVERAGEIF('1. TipoContratoUC'!$C$3:$C$3832,'2. UnidadCompradora'!F1003,'1. TipoContratoUC'!$S$3:$S$3832)</f>
        <v>33.629190476689693</v>
      </c>
      <c r="H1003" s="24">
        <f>SUMPRODUCT(('1. TipoContratoUC'!$C$3:$C$3832='2. UnidadCompradora'!F1003)*'1. TipoContratoUC'!$N$3:$N$3832*'1. TipoContratoUC'!$S$3:$S$3832)</f>
        <v>38.567164558466231</v>
      </c>
      <c r="I1003" s="24">
        <f>SUMPRODUCT(('1. TipoContratoUC'!$C$3:$C$3832='2. UnidadCompradora'!F1003)*'1. TipoContratoUC'!$P$3:$P$3832*'1. TipoContratoUC'!$S$3:$S$3832)</f>
        <v>38.630801459773451</v>
      </c>
      <c r="J1003" s="24" t="e">
        <f>AVERAGEIF('1. TipoContratoUC'!$C$3:$C$3832,'2. UnidadCompradora'!F1003,'1. TipoContratoUC'!#REF!)</f>
        <v>#REF!</v>
      </c>
      <c r="K1003" s="24">
        <f t="shared" si="185"/>
        <v>39.190285337101784</v>
      </c>
      <c r="L1003" s="25">
        <f>SUMIF('1. TipoContratoUC'!$C$3:$C$3832,'2. UnidadCompradora'!F1003,'1. TipoContratoUC'!$O$3:$O$3832)</f>
        <v>6112811928.7040005</v>
      </c>
      <c r="M1003" s="28">
        <f t="shared" si="180"/>
        <v>1.5241804117364425E-2</v>
      </c>
      <c r="N1003" s="29">
        <f t="shared" si="186"/>
        <v>2.700519075555964E-3</v>
      </c>
      <c r="O1003" s="24">
        <f t="shared" si="187"/>
        <v>3.0140243016152137</v>
      </c>
      <c r="P1003" s="20">
        <f t="shared" si="188"/>
        <v>21.1021548193585</v>
      </c>
      <c r="Q1003" s="3">
        <f t="shared" si="189"/>
        <v>697</v>
      </c>
      <c r="R1003" s="3">
        <f t="shared" si="190"/>
        <v>0</v>
      </c>
      <c r="S1003" s="3" t="str">
        <f t="shared" si="191"/>
        <v/>
      </c>
      <c r="T1003" s="18"/>
    </row>
    <row r="1004" spans="1:20" x14ac:dyDescent="0.25">
      <c r="A1004">
        <f t="shared" si="181"/>
        <v>1003</v>
      </c>
      <c r="B1004" s="23" t="s">
        <v>14</v>
      </c>
      <c r="C1004" s="23">
        <f t="shared" si="182"/>
        <v>160</v>
      </c>
      <c r="D1004" s="23">
        <f t="shared" si="183"/>
        <v>23</v>
      </c>
      <c r="E1004" s="34" t="str">
        <f t="shared" si="184"/>
        <v>160_23</v>
      </c>
      <c r="F1004" s="23" t="s">
        <v>3059</v>
      </c>
      <c r="G1004" s="24">
        <f>AVERAGEIF('1. TipoContratoUC'!$C$3:$C$3832,'2. UnidadCompradora'!F1004,'1. TipoContratoUC'!$S$3:$S$3832)</f>
        <v>40.505717255022269</v>
      </c>
      <c r="H1004" s="24">
        <f>SUMPRODUCT(('1. TipoContratoUC'!$C$3:$C$3832='2. UnidadCompradora'!F1004)*'1. TipoContratoUC'!$N$3:$N$3832*'1. TipoContratoUC'!$S$3:$S$3832)</f>
        <v>40.505717255022269</v>
      </c>
      <c r="I1004" s="24">
        <f>SUMPRODUCT(('1. TipoContratoUC'!$C$3:$C$3832='2. UnidadCompradora'!F1004)*'1. TipoContratoUC'!$P$3:$P$3832*'1. TipoContratoUC'!$S$3:$S$3832)</f>
        <v>40.505717255022269</v>
      </c>
      <c r="J1004" s="24" t="e">
        <f>AVERAGEIF('1. TipoContratoUC'!$C$3:$C$3832,'2. UnidadCompradora'!F1004,'1. TipoContratoUC'!#REF!)</f>
        <v>#REF!</v>
      </c>
      <c r="K1004" s="24">
        <f t="shared" si="185"/>
        <v>41.782750149817375</v>
      </c>
      <c r="L1004" s="25">
        <f>SUMIF('1. TipoContratoUC'!$C$3:$C$3832,'2. UnidadCompradora'!F1004,'1. TipoContratoUC'!$O$3:$O$3832)</f>
        <v>6494024.3899999997</v>
      </c>
      <c r="M1004" s="28">
        <f t="shared" si="180"/>
        <v>1.6192326680456575E-5</v>
      </c>
      <c r="N1004" s="29">
        <f t="shared" si="186"/>
        <v>2.8689311804230195E-6</v>
      </c>
      <c r="O1004" s="24">
        <f t="shared" si="187"/>
        <v>3.118762412272099E-3</v>
      </c>
      <c r="P1004" s="20">
        <f t="shared" si="188"/>
        <v>20.892934456114823</v>
      </c>
      <c r="Q1004" s="3">
        <f t="shared" si="189"/>
        <v>712</v>
      </c>
      <c r="R1004" s="3">
        <f t="shared" si="190"/>
        <v>0</v>
      </c>
      <c r="S1004" s="3" t="str">
        <f t="shared" si="191"/>
        <v/>
      </c>
      <c r="T1004" s="18"/>
    </row>
    <row r="1005" spans="1:20" x14ac:dyDescent="0.25">
      <c r="A1005">
        <f t="shared" si="181"/>
        <v>1004</v>
      </c>
      <c r="B1005" s="23" t="s">
        <v>14</v>
      </c>
      <c r="C1005" s="23">
        <f t="shared" si="182"/>
        <v>160</v>
      </c>
      <c r="D1005" s="23">
        <f t="shared" si="183"/>
        <v>24</v>
      </c>
      <c r="E1005" s="34" t="str">
        <f t="shared" si="184"/>
        <v>160_24</v>
      </c>
      <c r="F1005" s="23" t="s">
        <v>153</v>
      </c>
      <c r="G1005" s="24">
        <f>AVERAGEIF('1. TipoContratoUC'!$C$3:$C$3832,'2. UnidadCompradora'!F1005,'1. TipoContratoUC'!$S$3:$S$3832)</f>
        <v>38.247554380892815</v>
      </c>
      <c r="H1005" s="24">
        <f>SUMPRODUCT(('1. TipoContratoUC'!$C$3:$C$3832='2. UnidadCompradora'!F1005)*'1. TipoContratoUC'!$N$3:$N$3832*'1. TipoContratoUC'!$S$3:$S$3832)</f>
        <v>38.386290083608792</v>
      </c>
      <c r="I1005" s="24">
        <f>SUMPRODUCT(('1. TipoContratoUC'!$C$3:$C$3832='2. UnidadCompradora'!F1005)*'1. TipoContratoUC'!$P$3:$P$3832*'1. TipoContratoUC'!$S$3:$S$3832)</f>
        <v>38.071570982626113</v>
      </c>
      <c r="J1005" s="24" t="e">
        <f>AVERAGEIF('1. TipoContratoUC'!$C$3:$C$3832,'2. UnidadCompradora'!F1005,'1. TipoContratoUC'!#REF!)</f>
        <v>#REF!</v>
      </c>
      <c r="K1005" s="24">
        <f t="shared" si="185"/>
        <v>38.417031765993954</v>
      </c>
      <c r="L1005" s="25">
        <f>SUMIF('1. TipoContratoUC'!$C$3:$C$3832,'2. UnidadCompradora'!F1005,'1. TipoContratoUC'!$O$3:$O$3832)</f>
        <v>1887987065.561799</v>
      </c>
      <c r="M1005" s="28">
        <f t="shared" si="180"/>
        <v>4.7075436583097329E-3</v>
      </c>
      <c r="N1005" s="29">
        <f t="shared" si="186"/>
        <v>8.3407524138134708E-4</v>
      </c>
      <c r="O1005" s="24">
        <f t="shared" si="187"/>
        <v>0.93084606197421305</v>
      </c>
      <c r="P1005" s="20">
        <f t="shared" si="188"/>
        <v>19.673938913984085</v>
      </c>
      <c r="Q1005" s="3">
        <f t="shared" si="189"/>
        <v>820</v>
      </c>
      <c r="R1005" s="3">
        <f t="shared" si="190"/>
        <v>0</v>
      </c>
      <c r="S1005" s="3" t="str">
        <f t="shared" si="191"/>
        <v/>
      </c>
      <c r="T1005" s="18"/>
    </row>
    <row r="1006" spans="1:20" x14ac:dyDescent="0.25">
      <c r="A1006">
        <f t="shared" si="181"/>
        <v>1005</v>
      </c>
      <c r="B1006" s="23" t="s">
        <v>14</v>
      </c>
      <c r="C1006" s="23">
        <f t="shared" si="182"/>
        <v>160</v>
      </c>
      <c r="D1006" s="23">
        <f t="shared" si="183"/>
        <v>25</v>
      </c>
      <c r="E1006" s="34" t="str">
        <f t="shared" si="184"/>
        <v>160_25</v>
      </c>
      <c r="F1006" s="23" t="s">
        <v>1180</v>
      </c>
      <c r="G1006" s="24">
        <f>AVERAGEIF('1. TipoContratoUC'!$C$3:$C$3832,'2. UnidadCompradora'!F1006,'1. TipoContratoUC'!$S$3:$S$3832)</f>
        <v>32.463235905451441</v>
      </c>
      <c r="H1006" s="24">
        <f>SUMPRODUCT(('1. TipoContratoUC'!$C$3:$C$3832='2. UnidadCompradora'!F1006)*'1. TipoContratoUC'!$N$3:$N$3832*'1. TipoContratoUC'!$S$3:$S$3832)</f>
        <v>34.238826075708928</v>
      </c>
      <c r="I1006" s="24">
        <f>SUMPRODUCT(('1. TipoContratoUC'!$C$3:$C$3832='2. UnidadCompradora'!F1006)*'1. TipoContratoUC'!$P$3:$P$3832*'1. TipoContratoUC'!$S$3:$S$3832)</f>
        <v>31.796044471452166</v>
      </c>
      <c r="J1006" s="24" t="e">
        <f>AVERAGEIF('1. TipoContratoUC'!$C$3:$C$3832,'2. UnidadCompradora'!F1006,'1. TipoContratoUC'!#REF!)</f>
        <v>#REF!</v>
      </c>
      <c r="K1006" s="24">
        <f t="shared" si="185"/>
        <v>29.739798525594878</v>
      </c>
      <c r="L1006" s="25">
        <f>SUMIF('1. TipoContratoUC'!$C$3:$C$3832,'2. UnidadCompradora'!F1006,'1. TipoContratoUC'!$O$3:$O$3832)</f>
        <v>1021779788.392</v>
      </c>
      <c r="M1006" s="28">
        <f t="shared" si="180"/>
        <v>2.5477255913310564E-3</v>
      </c>
      <c r="N1006" s="29">
        <f t="shared" si="186"/>
        <v>4.5140204569571132E-4</v>
      </c>
      <c r="O1006" s="24">
        <f t="shared" si="187"/>
        <v>0.50373625049749748</v>
      </c>
      <c r="P1006" s="20">
        <f t="shared" si="188"/>
        <v>15.121767388046187</v>
      </c>
      <c r="Q1006" s="3">
        <f t="shared" si="189"/>
        <v>1184</v>
      </c>
      <c r="R1006" s="3">
        <f t="shared" si="190"/>
        <v>0</v>
      </c>
      <c r="S1006" s="3" t="str">
        <f t="shared" si="191"/>
        <v/>
      </c>
      <c r="T1006" s="18"/>
    </row>
    <row r="1007" spans="1:20" x14ac:dyDescent="0.25">
      <c r="A1007">
        <f t="shared" si="181"/>
        <v>1006</v>
      </c>
      <c r="B1007" s="23" t="s">
        <v>14</v>
      </c>
      <c r="C1007" s="23">
        <f t="shared" si="182"/>
        <v>160</v>
      </c>
      <c r="D1007" s="23">
        <f t="shared" si="183"/>
        <v>26</v>
      </c>
      <c r="E1007" s="34" t="str">
        <f t="shared" si="184"/>
        <v>160_26</v>
      </c>
      <c r="F1007" s="23" t="s">
        <v>2987</v>
      </c>
      <c r="G1007" s="24">
        <f>AVERAGEIF('1. TipoContratoUC'!$C$3:$C$3832,'2. UnidadCompradora'!F1007,'1. TipoContratoUC'!$S$3:$S$3832)</f>
        <v>46.570214164805328</v>
      </c>
      <c r="H1007" s="24">
        <f>SUMPRODUCT(('1. TipoContratoUC'!$C$3:$C$3832='2. UnidadCompradora'!F1007)*'1. TipoContratoUC'!$N$3:$N$3832*'1. TipoContratoUC'!$S$3:$S$3832)</f>
        <v>46.570214164805328</v>
      </c>
      <c r="I1007" s="24">
        <f>SUMPRODUCT(('1. TipoContratoUC'!$C$3:$C$3832='2. UnidadCompradora'!F1007)*'1. TipoContratoUC'!$P$3:$P$3832*'1. TipoContratoUC'!$S$3:$S$3832)</f>
        <v>46.570214164805328</v>
      </c>
      <c r="J1007" s="24" t="e">
        <f>AVERAGEIF('1. TipoContratoUC'!$C$3:$C$3832,'2. UnidadCompradora'!F1007,'1. TipoContratoUC'!#REF!)</f>
        <v>#REF!</v>
      </c>
      <c r="K1007" s="24">
        <f t="shared" si="185"/>
        <v>50.168190650812562</v>
      </c>
      <c r="L1007" s="25">
        <f>SUMIF('1. TipoContratoUC'!$C$3:$C$3832,'2. UnidadCompradora'!F1007,'1. TipoContratoUC'!$O$3:$O$3832)</f>
        <v>30288557119.245499</v>
      </c>
      <c r="M1007" s="28">
        <f t="shared" si="180"/>
        <v>7.5522077236068366E-2</v>
      </c>
      <c r="N1007" s="29">
        <f t="shared" si="186"/>
        <v>1.3380883826558441E-2</v>
      </c>
      <c r="O1007" s="24">
        <f t="shared" si="187"/>
        <v>14.934609873672455</v>
      </c>
      <c r="P1007" s="20">
        <f t="shared" si="188"/>
        <v>32.55140026224251</v>
      </c>
      <c r="Q1007" s="3">
        <f t="shared" si="189"/>
        <v>74</v>
      </c>
      <c r="R1007" s="3">
        <f t="shared" si="190"/>
        <v>1</v>
      </c>
      <c r="S1007" s="3">
        <f t="shared" si="191"/>
        <v>74</v>
      </c>
      <c r="T1007" s="18"/>
    </row>
    <row r="1008" spans="1:20" x14ac:dyDescent="0.25">
      <c r="A1008">
        <f t="shared" si="181"/>
        <v>1007</v>
      </c>
      <c r="B1008" s="23" t="s">
        <v>14</v>
      </c>
      <c r="C1008" s="23">
        <f t="shared" si="182"/>
        <v>160</v>
      </c>
      <c r="D1008" s="23">
        <f t="shared" si="183"/>
        <v>27</v>
      </c>
      <c r="E1008" s="34" t="str">
        <f t="shared" si="184"/>
        <v>160_27</v>
      </c>
      <c r="F1008" s="23" t="s">
        <v>1612</v>
      </c>
      <c r="G1008" s="24">
        <f>AVERAGEIF('1. TipoContratoUC'!$C$3:$C$3832,'2. UnidadCompradora'!F1008,'1. TipoContratoUC'!$S$3:$S$3832)</f>
        <v>26.773331881374695</v>
      </c>
      <c r="H1008" s="24">
        <f>SUMPRODUCT(('1. TipoContratoUC'!$C$3:$C$3832='2. UnidadCompradora'!F1008)*'1. TipoContratoUC'!$N$3:$N$3832*'1. TipoContratoUC'!$S$3:$S$3832)</f>
        <v>27.055317787359943</v>
      </c>
      <c r="I1008" s="24">
        <f>SUMPRODUCT(('1. TipoContratoUC'!$C$3:$C$3832='2. UnidadCompradora'!F1008)*'1. TipoContratoUC'!$P$3:$P$3832*'1. TipoContratoUC'!$S$3:$S$3832)</f>
        <v>26.975491460759734</v>
      </c>
      <c r="J1008" s="24" t="e">
        <f>AVERAGEIF('1. TipoContratoUC'!$C$3:$C$3832,'2. UnidadCompradora'!F1008,'1. TipoContratoUC'!#REF!)</f>
        <v>#REF!</v>
      </c>
      <c r="K1008" s="24">
        <f t="shared" si="185"/>
        <v>23.074371688976932</v>
      </c>
      <c r="L1008" s="25">
        <f>SUMIF('1. TipoContratoUC'!$C$3:$C$3832,'2. UnidadCompradora'!F1008,'1. TipoContratoUC'!$O$3:$O$3832)</f>
        <v>4990458414.844368</v>
      </c>
      <c r="M1008" s="28">
        <f t="shared" si="180"/>
        <v>1.2443306043449197E-2</v>
      </c>
      <c r="N1008" s="29">
        <f t="shared" si="186"/>
        <v>2.2046855526133072E-3</v>
      </c>
      <c r="O1008" s="24">
        <f t="shared" si="187"/>
        <v>2.4606138069803962</v>
      </c>
      <c r="P1008" s="20">
        <f t="shared" si="188"/>
        <v>12.767492747978665</v>
      </c>
      <c r="Q1008" s="3">
        <f t="shared" si="189"/>
        <v>1318</v>
      </c>
      <c r="R1008" s="3">
        <f t="shared" si="190"/>
        <v>0</v>
      </c>
      <c r="S1008" s="3" t="str">
        <f t="shared" si="191"/>
        <v/>
      </c>
      <c r="T1008" s="18"/>
    </row>
    <row r="1009" spans="1:20" x14ac:dyDescent="0.25">
      <c r="A1009">
        <f t="shared" si="181"/>
        <v>1008</v>
      </c>
      <c r="B1009" s="23" t="s">
        <v>14</v>
      </c>
      <c r="C1009" s="23">
        <f t="shared" si="182"/>
        <v>160</v>
      </c>
      <c r="D1009" s="23">
        <f t="shared" si="183"/>
        <v>28</v>
      </c>
      <c r="E1009" s="34" t="str">
        <f t="shared" si="184"/>
        <v>160_28</v>
      </c>
      <c r="F1009" s="23" t="s">
        <v>82</v>
      </c>
      <c r="G1009" s="24">
        <f>AVERAGEIF('1. TipoContratoUC'!$C$3:$C$3832,'2. UnidadCompradora'!F1009,'1. TipoContratoUC'!$S$3:$S$3832)</f>
        <v>33.773772879628034</v>
      </c>
      <c r="H1009" s="24">
        <f>SUMPRODUCT(('1. TipoContratoUC'!$C$3:$C$3832='2. UnidadCompradora'!F1009)*'1. TipoContratoUC'!$N$3:$N$3832*'1. TipoContratoUC'!$S$3:$S$3832)</f>
        <v>34.992017660411463</v>
      </c>
      <c r="I1009" s="24">
        <f>SUMPRODUCT(('1. TipoContratoUC'!$C$3:$C$3832='2. UnidadCompradora'!F1009)*'1. TipoContratoUC'!$P$3:$P$3832*'1. TipoContratoUC'!$S$3:$S$3832)</f>
        <v>32.959530866532369</v>
      </c>
      <c r="J1009" s="24" t="e">
        <f>AVERAGEIF('1. TipoContratoUC'!$C$3:$C$3832,'2. UnidadCompradora'!F1009,'1. TipoContratoUC'!#REF!)</f>
        <v>#REF!</v>
      </c>
      <c r="K1009" s="24">
        <f t="shared" si="185"/>
        <v>31.348562794882206</v>
      </c>
      <c r="L1009" s="25">
        <f>SUMIF('1. TipoContratoUC'!$C$3:$C$3832,'2. UnidadCompradora'!F1009,'1. TipoContratoUC'!$O$3:$O$3832)</f>
        <v>2098568747.4199901</v>
      </c>
      <c r="M1009" s="28">
        <f t="shared" si="180"/>
        <v>5.2326121182955767E-3</v>
      </c>
      <c r="N1009" s="29">
        <f t="shared" si="186"/>
        <v>9.2710605198920268E-4</v>
      </c>
      <c r="O1009" s="24">
        <f t="shared" si="187"/>
        <v>1.0346797572218123</v>
      </c>
      <c r="P1009" s="20">
        <f t="shared" si="188"/>
        <v>16.191621276052008</v>
      </c>
      <c r="Q1009" s="3">
        <f t="shared" si="189"/>
        <v>1105</v>
      </c>
      <c r="R1009" s="3">
        <f t="shared" si="190"/>
        <v>0</v>
      </c>
      <c r="S1009" s="3" t="str">
        <f t="shared" si="191"/>
        <v/>
      </c>
      <c r="T1009" s="18"/>
    </row>
    <row r="1010" spans="1:20" x14ac:dyDescent="0.25">
      <c r="A1010">
        <f t="shared" si="181"/>
        <v>1009</v>
      </c>
      <c r="B1010" s="23" t="s">
        <v>14</v>
      </c>
      <c r="C1010" s="23">
        <f t="shared" si="182"/>
        <v>160</v>
      </c>
      <c r="D1010" s="23">
        <f t="shared" si="183"/>
        <v>29</v>
      </c>
      <c r="E1010" s="34" t="str">
        <f t="shared" si="184"/>
        <v>160_29</v>
      </c>
      <c r="F1010" s="23" t="s">
        <v>2710</v>
      </c>
      <c r="G1010" s="24">
        <f>AVERAGEIF('1. TipoContratoUC'!$C$3:$C$3832,'2. UnidadCompradora'!F1010,'1. TipoContratoUC'!$S$3:$S$3832)</f>
        <v>45.741840588280226</v>
      </c>
      <c r="H1010" s="24">
        <f>SUMPRODUCT(('1. TipoContratoUC'!$C$3:$C$3832='2. UnidadCompradora'!F1010)*'1. TipoContratoUC'!$N$3:$N$3832*'1. TipoContratoUC'!$S$3:$S$3832)</f>
        <v>50.076594450472101</v>
      </c>
      <c r="I1010" s="24">
        <f>SUMPRODUCT(('1. TipoContratoUC'!$C$3:$C$3832='2. UnidadCompradora'!F1010)*'1. TipoContratoUC'!$P$3:$P$3832*'1. TipoContratoUC'!$S$3:$S$3832)</f>
        <v>50.926495253734586</v>
      </c>
      <c r="J1010" s="24" t="e">
        <f>AVERAGEIF('1. TipoContratoUC'!$C$3:$C$3832,'2. UnidadCompradora'!F1010,'1. TipoContratoUC'!#REF!)</f>
        <v>#REF!</v>
      </c>
      <c r="K1010" s="24">
        <f t="shared" si="185"/>
        <v>56.191664060107037</v>
      </c>
      <c r="L1010" s="25">
        <f>SUMIF('1. TipoContratoUC'!$C$3:$C$3832,'2. UnidadCompradora'!F1010,'1. TipoContratoUC'!$O$3:$O$3832)</f>
        <v>231978306.48000002</v>
      </c>
      <c r="M1010" s="28">
        <f t="shared" si="180"/>
        <v>5.7841921984269553E-4</v>
      </c>
      <c r="N1010" s="29">
        <f t="shared" si="186"/>
        <v>1.0248341500950222E-4</v>
      </c>
      <c r="O1010" s="24">
        <f t="shared" si="187"/>
        <v>0.11430063741231772</v>
      </c>
      <c r="P1010" s="20">
        <f t="shared" si="188"/>
        <v>28.152982348759679</v>
      </c>
      <c r="Q1010" s="3">
        <f t="shared" si="189"/>
        <v>220</v>
      </c>
      <c r="R1010" s="3">
        <f t="shared" si="190"/>
        <v>1</v>
      </c>
      <c r="S1010" s="3">
        <f t="shared" si="191"/>
        <v>220</v>
      </c>
      <c r="T1010" s="18"/>
    </row>
    <row r="1011" spans="1:20" x14ac:dyDescent="0.25">
      <c r="A1011">
        <f t="shared" si="181"/>
        <v>1010</v>
      </c>
      <c r="B1011" s="23" t="s">
        <v>14</v>
      </c>
      <c r="C1011" s="23">
        <f t="shared" si="182"/>
        <v>160</v>
      </c>
      <c r="D1011" s="23">
        <f t="shared" si="183"/>
        <v>30</v>
      </c>
      <c r="E1011" s="34" t="str">
        <f t="shared" si="184"/>
        <v>160_30</v>
      </c>
      <c r="F1011" s="23" t="s">
        <v>2031</v>
      </c>
      <c r="G1011" s="24">
        <f>AVERAGEIF('1. TipoContratoUC'!$C$3:$C$3832,'2. UnidadCompradora'!F1011,'1. TipoContratoUC'!$S$3:$S$3832)</f>
        <v>30.068964220414269</v>
      </c>
      <c r="H1011" s="24">
        <f>SUMPRODUCT(('1. TipoContratoUC'!$C$3:$C$3832='2. UnidadCompradora'!F1011)*'1. TipoContratoUC'!$N$3:$N$3832*'1. TipoContratoUC'!$S$3:$S$3832)</f>
        <v>29.574560384505865</v>
      </c>
      <c r="I1011" s="24">
        <f>SUMPRODUCT(('1. TipoContratoUC'!$C$3:$C$3832='2. UnidadCompradora'!F1011)*'1. TipoContratoUC'!$P$3:$P$3832*'1. TipoContratoUC'!$S$3:$S$3832)</f>
        <v>29.641731241052415</v>
      </c>
      <c r="J1011" s="24" t="e">
        <f>AVERAGEIF('1. TipoContratoUC'!$C$3:$C$3832,'2. UnidadCompradora'!F1011,'1. TipoContratoUC'!#REF!)</f>
        <v>#REF!</v>
      </c>
      <c r="K1011" s="24">
        <f t="shared" si="185"/>
        <v>26.761008086295263</v>
      </c>
      <c r="L1011" s="25">
        <f>SUMIF('1. TipoContratoUC'!$C$3:$C$3832,'2. UnidadCompradora'!F1011,'1. TipoContratoUC'!$O$3:$O$3832)</f>
        <v>1319516393.3699999</v>
      </c>
      <c r="M1011" s="28">
        <f t="shared" si="180"/>
        <v>3.2901078312187987E-3</v>
      </c>
      <c r="N1011" s="29">
        <f t="shared" si="186"/>
        <v>5.8293617280647751E-4</v>
      </c>
      <c r="O1011" s="24">
        <f t="shared" si="187"/>
        <v>0.65054432816381225</v>
      </c>
      <c r="P1011" s="20">
        <f t="shared" si="188"/>
        <v>13.705776207229537</v>
      </c>
      <c r="Q1011" s="3">
        <f t="shared" si="189"/>
        <v>1261</v>
      </c>
      <c r="R1011" s="3">
        <f t="shared" si="190"/>
        <v>0</v>
      </c>
      <c r="S1011" s="3" t="str">
        <f t="shared" si="191"/>
        <v/>
      </c>
      <c r="T1011" s="18"/>
    </row>
    <row r="1012" spans="1:20" x14ac:dyDescent="0.25">
      <c r="A1012">
        <f t="shared" si="181"/>
        <v>1011</v>
      </c>
      <c r="B1012" s="23" t="s">
        <v>14</v>
      </c>
      <c r="C1012" s="23">
        <f t="shared" si="182"/>
        <v>160</v>
      </c>
      <c r="D1012" s="23">
        <f t="shared" si="183"/>
        <v>31</v>
      </c>
      <c r="E1012" s="34" t="str">
        <f t="shared" si="184"/>
        <v>160_31</v>
      </c>
      <c r="F1012" s="23" t="s">
        <v>2301</v>
      </c>
      <c r="G1012" s="24">
        <f>AVERAGEIF('1. TipoContratoUC'!$C$3:$C$3832,'2. UnidadCompradora'!F1012,'1. TipoContratoUC'!$S$3:$S$3832)</f>
        <v>40.795097114124388</v>
      </c>
      <c r="H1012" s="24">
        <f>SUMPRODUCT(('1. TipoContratoUC'!$C$3:$C$3832='2. UnidadCompradora'!F1012)*'1. TipoContratoUC'!$N$3:$N$3832*'1. TipoContratoUC'!$S$3:$S$3832)</f>
        <v>40.396590077505778</v>
      </c>
      <c r="I1012" s="24">
        <f>SUMPRODUCT(('1. TipoContratoUC'!$C$3:$C$3832='2. UnidadCompradora'!F1012)*'1. TipoContratoUC'!$P$3:$P$3832*'1. TipoContratoUC'!$S$3:$S$3832)</f>
        <v>40.2435800122934</v>
      </c>
      <c r="J1012" s="24" t="e">
        <f>AVERAGEIF('1. TipoContratoUC'!$C$3:$C$3832,'2. UnidadCompradora'!F1012,'1. TipoContratoUC'!#REF!)</f>
        <v>#REF!</v>
      </c>
      <c r="K1012" s="24">
        <f t="shared" si="185"/>
        <v>41.420290363837125</v>
      </c>
      <c r="L1012" s="25">
        <f>SUMIF('1. TipoContratoUC'!$C$3:$C$3832,'2. UnidadCompradora'!F1012,'1. TipoContratoUC'!$O$3:$O$3832)</f>
        <v>399190661.99399793</v>
      </c>
      <c r="M1012" s="28">
        <f t="shared" si="180"/>
        <v>9.9534975827131659E-4</v>
      </c>
      <c r="N1012" s="29">
        <f t="shared" si="186"/>
        <v>1.7635451737628709E-4</v>
      </c>
      <c r="O1012" s="24">
        <f t="shared" si="187"/>
        <v>0.19674976884135492</v>
      </c>
      <c r="P1012" s="20">
        <f t="shared" si="188"/>
        <v>20.808520066339241</v>
      </c>
      <c r="Q1012" s="3">
        <f t="shared" si="189"/>
        <v>722</v>
      </c>
      <c r="R1012" s="3">
        <f t="shared" si="190"/>
        <v>0</v>
      </c>
      <c r="S1012" s="3" t="str">
        <f t="shared" si="191"/>
        <v/>
      </c>
      <c r="T1012" s="18"/>
    </row>
    <row r="1013" spans="1:20" x14ac:dyDescent="0.25">
      <c r="A1013">
        <f t="shared" si="181"/>
        <v>1012</v>
      </c>
      <c r="B1013" s="23" t="s">
        <v>14</v>
      </c>
      <c r="C1013" s="23">
        <f t="shared" si="182"/>
        <v>160</v>
      </c>
      <c r="D1013" s="23">
        <f t="shared" si="183"/>
        <v>32</v>
      </c>
      <c r="E1013" s="34" t="str">
        <f t="shared" si="184"/>
        <v>160_32</v>
      </c>
      <c r="F1013" s="23" t="s">
        <v>2044</v>
      </c>
      <c r="G1013" s="24">
        <f>AVERAGEIF('1. TipoContratoUC'!$C$3:$C$3832,'2. UnidadCompradora'!F1013,'1. TipoContratoUC'!$S$3:$S$3832)</f>
        <v>50.392136783371015</v>
      </c>
      <c r="H1013" s="24">
        <f>SUMPRODUCT(('1. TipoContratoUC'!$C$3:$C$3832='2. UnidadCompradora'!F1013)*'1. TipoContratoUC'!$N$3:$N$3832*'1. TipoContratoUC'!$S$3:$S$3832)</f>
        <v>51.898367896432021</v>
      </c>
      <c r="I1013" s="24">
        <f>SUMPRODUCT(('1. TipoContratoUC'!$C$3:$C$3832='2. UnidadCompradora'!F1013)*'1. TipoContratoUC'!$P$3:$P$3832*'1. TipoContratoUC'!$S$3:$S$3832)</f>
        <v>52.241169953857842</v>
      </c>
      <c r="J1013" s="24" t="e">
        <f>AVERAGEIF('1. TipoContratoUC'!$C$3:$C$3832,'2. UnidadCompradora'!F1013,'1. TipoContratoUC'!#REF!)</f>
        <v>#REF!</v>
      </c>
      <c r="K1013" s="24">
        <f t="shared" si="185"/>
        <v>58.009477910133654</v>
      </c>
      <c r="L1013" s="25">
        <f>SUMIF('1. TipoContratoUC'!$C$3:$C$3832,'2. UnidadCompradora'!F1013,'1. TipoContratoUC'!$O$3:$O$3832)</f>
        <v>186053165.86399999</v>
      </c>
      <c r="M1013" s="28">
        <f t="shared" si="180"/>
        <v>4.6390858128622756E-4</v>
      </c>
      <c r="N1013" s="29">
        <f t="shared" si="186"/>
        <v>8.2194598712254815E-5</v>
      </c>
      <c r="O1013" s="24">
        <f t="shared" si="187"/>
        <v>9.1655851727036108E-2</v>
      </c>
      <c r="P1013" s="20">
        <f t="shared" si="188"/>
        <v>29.050566880930344</v>
      </c>
      <c r="Q1013" s="3">
        <f t="shared" si="189"/>
        <v>180</v>
      </c>
      <c r="R1013" s="3">
        <f t="shared" si="190"/>
        <v>1</v>
      </c>
      <c r="S1013" s="3">
        <f t="shared" si="191"/>
        <v>180</v>
      </c>
      <c r="T1013" s="18"/>
    </row>
    <row r="1014" spans="1:20" x14ac:dyDescent="0.25">
      <c r="A1014">
        <f t="shared" si="181"/>
        <v>1013</v>
      </c>
      <c r="B1014" s="23" t="s">
        <v>14</v>
      </c>
      <c r="C1014" s="23">
        <f t="shared" si="182"/>
        <v>160</v>
      </c>
      <c r="D1014" s="23">
        <f t="shared" si="183"/>
        <v>33</v>
      </c>
      <c r="E1014" s="34" t="str">
        <f t="shared" si="184"/>
        <v>160_33</v>
      </c>
      <c r="F1014" s="23" t="s">
        <v>1519</v>
      </c>
      <c r="G1014" s="24">
        <f>AVERAGEIF('1. TipoContratoUC'!$C$3:$C$3832,'2. UnidadCompradora'!F1014,'1. TipoContratoUC'!$S$3:$S$3832)</f>
        <v>46.930020739456225</v>
      </c>
      <c r="H1014" s="24">
        <f>SUMPRODUCT(('1. TipoContratoUC'!$C$3:$C$3832='2. UnidadCompradora'!F1014)*'1. TipoContratoUC'!$N$3:$N$3832*'1. TipoContratoUC'!$S$3:$S$3832)</f>
        <v>48.635250347203048</v>
      </c>
      <c r="I1014" s="24">
        <f>SUMPRODUCT(('1. TipoContratoUC'!$C$3:$C$3832='2. UnidadCompradora'!F1014)*'1. TipoContratoUC'!$P$3:$P$3832*'1. TipoContratoUC'!$S$3:$S$3832)</f>
        <v>48.987663086061602</v>
      </c>
      <c r="J1014" s="24" t="e">
        <f>AVERAGEIF('1. TipoContratoUC'!$C$3:$C$3832,'2. UnidadCompradora'!F1014,'1. TipoContratoUC'!#REF!)</f>
        <v>#REF!</v>
      </c>
      <c r="K1014" s="24">
        <f t="shared" si="185"/>
        <v>53.510821440299537</v>
      </c>
      <c r="L1014" s="25">
        <f>SUMIF('1. TipoContratoUC'!$C$3:$C$3832,'2. UnidadCompradora'!F1014,'1. TipoContratoUC'!$O$3:$O$3832)</f>
        <v>3525866527.0849986</v>
      </c>
      <c r="M1014" s="28">
        <f t="shared" si="180"/>
        <v>8.7914641537475326E-3</v>
      </c>
      <c r="N1014" s="29">
        <f t="shared" si="186"/>
        <v>1.5576579036476299E-3</v>
      </c>
      <c r="O1014" s="24">
        <f t="shared" si="187"/>
        <v>1.7384522856467342</v>
      </c>
      <c r="P1014" s="20">
        <f t="shared" si="188"/>
        <v>27.624636862973137</v>
      </c>
      <c r="Q1014" s="3">
        <f t="shared" si="189"/>
        <v>250</v>
      </c>
      <c r="R1014" s="3">
        <f t="shared" si="190"/>
        <v>1</v>
      </c>
      <c r="S1014" s="3">
        <f t="shared" si="191"/>
        <v>250</v>
      </c>
      <c r="T1014" s="18"/>
    </row>
    <row r="1015" spans="1:20" x14ac:dyDescent="0.25">
      <c r="A1015">
        <f t="shared" si="181"/>
        <v>1014</v>
      </c>
      <c r="B1015" s="23" t="s">
        <v>14</v>
      </c>
      <c r="C1015" s="23">
        <f t="shared" si="182"/>
        <v>160</v>
      </c>
      <c r="D1015" s="23">
        <f t="shared" si="183"/>
        <v>34</v>
      </c>
      <c r="E1015" s="34" t="str">
        <f t="shared" si="184"/>
        <v>160_34</v>
      </c>
      <c r="F1015" s="23" t="s">
        <v>1137</v>
      </c>
      <c r="G1015" s="24">
        <f>AVERAGEIF('1. TipoContratoUC'!$C$3:$C$3832,'2. UnidadCompradora'!F1015,'1. TipoContratoUC'!$S$3:$S$3832)</f>
        <v>44.662570743885482</v>
      </c>
      <c r="H1015" s="24">
        <f>SUMPRODUCT(('1. TipoContratoUC'!$C$3:$C$3832='2. UnidadCompradora'!F1015)*'1. TipoContratoUC'!$N$3:$N$3832*'1. TipoContratoUC'!$S$3:$S$3832)</f>
        <v>45.811696001669475</v>
      </c>
      <c r="I1015" s="24">
        <f>SUMPRODUCT(('1. TipoContratoUC'!$C$3:$C$3832='2. UnidadCompradora'!F1015)*'1. TipoContratoUC'!$P$3:$P$3832*'1. TipoContratoUC'!$S$3:$S$3832)</f>
        <v>44.461732199501554</v>
      </c>
      <c r="J1015" s="24" t="e">
        <f>AVERAGEIF('1. TipoContratoUC'!$C$3:$C$3832,'2. UnidadCompradora'!F1015,'1. TipoContratoUC'!#REF!)</f>
        <v>#REF!</v>
      </c>
      <c r="K1015" s="24">
        <f t="shared" si="185"/>
        <v>47.252771559914109</v>
      </c>
      <c r="L1015" s="25">
        <f>SUMIF('1. TipoContratoUC'!$C$3:$C$3832,'2. UnidadCompradora'!F1015,'1. TipoContratoUC'!$O$3:$O$3832)</f>
        <v>1591287044.5299978</v>
      </c>
      <c r="M1015" s="28">
        <f t="shared" si="180"/>
        <v>3.9677460569882417E-3</v>
      </c>
      <c r="N1015" s="29">
        <f t="shared" si="186"/>
        <v>7.0299905649958685E-4</v>
      </c>
      <c r="O1015" s="24">
        <f t="shared" si="187"/>
        <v>0.78454910351170759</v>
      </c>
      <c r="P1015" s="20">
        <f t="shared" si="188"/>
        <v>24.018660331712908</v>
      </c>
      <c r="Q1015" s="3">
        <f t="shared" si="189"/>
        <v>475</v>
      </c>
      <c r="R1015" s="3">
        <f t="shared" si="190"/>
        <v>1</v>
      </c>
      <c r="S1015" s="3">
        <f t="shared" si="191"/>
        <v>475</v>
      </c>
      <c r="T1015" s="18"/>
    </row>
    <row r="1016" spans="1:20" x14ac:dyDescent="0.25">
      <c r="A1016">
        <f t="shared" si="181"/>
        <v>1015</v>
      </c>
      <c r="B1016" s="23" t="s">
        <v>14</v>
      </c>
      <c r="C1016" s="23">
        <f t="shared" si="182"/>
        <v>160</v>
      </c>
      <c r="D1016" s="23">
        <f t="shared" si="183"/>
        <v>35</v>
      </c>
      <c r="E1016" s="34" t="str">
        <f t="shared" si="184"/>
        <v>160_35</v>
      </c>
      <c r="F1016" s="23" t="s">
        <v>2292</v>
      </c>
      <c r="G1016" s="24">
        <f>AVERAGEIF('1. TipoContratoUC'!$C$3:$C$3832,'2. UnidadCompradora'!F1016,'1. TipoContratoUC'!$S$3:$S$3832)</f>
        <v>42.91292873670605</v>
      </c>
      <c r="H1016" s="24">
        <f>SUMPRODUCT(('1. TipoContratoUC'!$C$3:$C$3832='2. UnidadCompradora'!F1016)*'1. TipoContratoUC'!$N$3:$N$3832*'1. TipoContratoUC'!$S$3:$S$3832)</f>
        <v>41.673067207127772</v>
      </c>
      <c r="I1016" s="24">
        <f>SUMPRODUCT(('1. TipoContratoUC'!$C$3:$C$3832='2. UnidadCompradora'!F1016)*'1. TipoContratoUC'!$P$3:$P$3832*'1. TipoContratoUC'!$S$3:$S$3832)</f>
        <v>42.890970686018129</v>
      </c>
      <c r="J1016" s="24" t="e">
        <f>AVERAGEIF('1. TipoContratoUC'!$C$3:$C$3832,'2. UnidadCompradora'!F1016,'1. TipoContratoUC'!#REF!)</f>
        <v>#REF!</v>
      </c>
      <c r="K1016" s="24">
        <f t="shared" si="185"/>
        <v>45.080863913078559</v>
      </c>
      <c r="L1016" s="25">
        <f>SUMIF('1. TipoContratoUC'!$C$3:$C$3832,'2. UnidadCompradora'!F1016,'1. TipoContratoUC'!$O$3:$O$3832)</f>
        <v>151195803.32999998</v>
      </c>
      <c r="M1016" s="28">
        <f t="shared" si="180"/>
        <v>3.7699455579553553E-4</v>
      </c>
      <c r="N1016" s="29">
        <f t="shared" si="186"/>
        <v>6.6795307265937696E-5</v>
      </c>
      <c r="O1016" s="24">
        <f t="shared" si="187"/>
        <v>7.4468370239791734E-2</v>
      </c>
      <c r="P1016" s="20">
        <f t="shared" si="188"/>
        <v>22.577666141659176</v>
      </c>
      <c r="Q1016" s="3">
        <f t="shared" si="189"/>
        <v>577</v>
      </c>
      <c r="R1016" s="3">
        <f t="shared" si="190"/>
        <v>0</v>
      </c>
      <c r="S1016" s="3" t="str">
        <f t="shared" si="191"/>
        <v/>
      </c>
      <c r="T1016" s="18"/>
    </row>
    <row r="1017" spans="1:20" x14ac:dyDescent="0.25">
      <c r="A1017">
        <f t="shared" si="181"/>
        <v>1016</v>
      </c>
      <c r="B1017" s="23" t="s">
        <v>14</v>
      </c>
      <c r="C1017" s="23">
        <f t="shared" si="182"/>
        <v>160</v>
      </c>
      <c r="D1017" s="23">
        <f t="shared" si="183"/>
        <v>36</v>
      </c>
      <c r="E1017" s="34" t="str">
        <f t="shared" si="184"/>
        <v>160_36</v>
      </c>
      <c r="F1017" s="23" t="s">
        <v>743</v>
      </c>
      <c r="G1017" s="24">
        <f>AVERAGEIF('1. TipoContratoUC'!$C$3:$C$3832,'2. UnidadCompradora'!F1017,'1. TipoContratoUC'!$S$3:$S$3832)</f>
        <v>39.290559751346748</v>
      </c>
      <c r="H1017" s="24">
        <f>SUMPRODUCT(('1. TipoContratoUC'!$C$3:$C$3832='2. UnidadCompradora'!F1017)*'1. TipoContratoUC'!$N$3:$N$3832*'1. TipoContratoUC'!$S$3:$S$3832)</f>
        <v>39.217884881643158</v>
      </c>
      <c r="I1017" s="24">
        <f>SUMPRODUCT(('1. TipoContratoUC'!$C$3:$C$3832='2. UnidadCompradora'!F1017)*'1. TipoContratoUC'!$P$3:$P$3832*'1. TipoContratoUC'!$S$3:$S$3832)</f>
        <v>39.217715776026722</v>
      </c>
      <c r="J1017" s="24" t="e">
        <f>AVERAGEIF('1. TipoContratoUC'!$C$3:$C$3832,'2. UnidadCompradora'!F1017,'1. TipoContratoUC'!#REF!)</f>
        <v>#REF!</v>
      </c>
      <c r="K1017" s="24">
        <f t="shared" si="185"/>
        <v>40.001817629283316</v>
      </c>
      <c r="L1017" s="25">
        <f>SUMIF('1. TipoContratoUC'!$C$3:$C$3832,'2. UnidadCompradora'!F1017,'1. TipoContratoUC'!$O$3:$O$3832)</f>
        <v>3598620110.3859997</v>
      </c>
      <c r="M1017" s="28">
        <f t="shared" si="180"/>
        <v>8.9728693529330592E-3</v>
      </c>
      <c r="N1017" s="29">
        <f t="shared" si="186"/>
        <v>1.5897989938383529E-3</v>
      </c>
      <c r="O1017" s="24">
        <f t="shared" si="187"/>
        <v>1.7743256499868201</v>
      </c>
      <c r="P1017" s="20">
        <f t="shared" si="188"/>
        <v>20.888071639635069</v>
      </c>
      <c r="Q1017" s="3">
        <f t="shared" si="189"/>
        <v>715</v>
      </c>
      <c r="R1017" s="3">
        <f t="shared" si="190"/>
        <v>0</v>
      </c>
      <c r="S1017" s="3" t="str">
        <f t="shared" si="191"/>
        <v/>
      </c>
      <c r="T1017" s="18"/>
    </row>
    <row r="1018" spans="1:20" x14ac:dyDescent="0.25">
      <c r="A1018">
        <f t="shared" si="181"/>
        <v>1017</v>
      </c>
      <c r="B1018" s="23" t="s">
        <v>14</v>
      </c>
      <c r="C1018" s="23">
        <f t="shared" si="182"/>
        <v>160</v>
      </c>
      <c r="D1018" s="23">
        <f t="shared" si="183"/>
        <v>37</v>
      </c>
      <c r="E1018" s="34" t="str">
        <f t="shared" si="184"/>
        <v>160_37</v>
      </c>
      <c r="F1018" s="23" t="s">
        <v>2241</v>
      </c>
      <c r="G1018" s="24">
        <f>AVERAGEIF('1. TipoContratoUC'!$C$3:$C$3832,'2. UnidadCompradora'!F1018,'1. TipoContratoUC'!$S$3:$S$3832)</f>
        <v>51.644641550962021</v>
      </c>
      <c r="H1018" s="24">
        <f>SUMPRODUCT(('1. TipoContratoUC'!$C$3:$C$3832='2. UnidadCompradora'!F1018)*'1. TipoContratoUC'!$N$3:$N$3832*'1. TipoContratoUC'!$S$3:$S$3832)</f>
        <v>51.102672713733725</v>
      </c>
      <c r="I1018" s="24">
        <f>SUMPRODUCT(('1. TipoContratoUC'!$C$3:$C$3832='2. UnidadCompradora'!F1018)*'1. TipoContratoUC'!$P$3:$P$3832*'1. TipoContratoUC'!$S$3:$S$3832)</f>
        <v>52.08496470290207</v>
      </c>
      <c r="J1018" s="24" t="e">
        <f>AVERAGEIF('1. TipoContratoUC'!$C$3:$C$3832,'2. UnidadCompradora'!F1018,'1. TipoContratoUC'!#REF!)</f>
        <v>#REF!</v>
      </c>
      <c r="K1018" s="24">
        <f t="shared" si="185"/>
        <v>57.793491348128882</v>
      </c>
      <c r="L1018" s="25">
        <f>SUMIF('1. TipoContratoUC'!$C$3:$C$3832,'2. UnidadCompradora'!F1018,'1. TipoContratoUC'!$O$3:$O$3832)</f>
        <v>318558454.34999901</v>
      </c>
      <c r="M1018" s="28">
        <f t="shared" si="180"/>
        <v>7.9429984396108748E-4</v>
      </c>
      <c r="N1018" s="29">
        <f t="shared" si="186"/>
        <v>1.4073280720648408E-4</v>
      </c>
      <c r="O1018" s="24">
        <f t="shared" si="187"/>
        <v>0.15699160943370905</v>
      </c>
      <c r="P1018" s="20">
        <f t="shared" si="188"/>
        <v>28.975241478781296</v>
      </c>
      <c r="Q1018" s="3">
        <f t="shared" si="189"/>
        <v>185</v>
      </c>
      <c r="R1018" s="3">
        <f t="shared" si="190"/>
        <v>1</v>
      </c>
      <c r="S1018" s="3">
        <f t="shared" si="191"/>
        <v>185</v>
      </c>
      <c r="T1018" s="18"/>
    </row>
    <row r="1019" spans="1:20" x14ac:dyDescent="0.25">
      <c r="A1019">
        <f t="shared" si="181"/>
        <v>1018</v>
      </c>
      <c r="B1019" s="23" t="s">
        <v>14</v>
      </c>
      <c r="C1019" s="23">
        <f t="shared" si="182"/>
        <v>160</v>
      </c>
      <c r="D1019" s="23">
        <f t="shared" si="183"/>
        <v>38</v>
      </c>
      <c r="E1019" s="34" t="str">
        <f t="shared" si="184"/>
        <v>160_38</v>
      </c>
      <c r="F1019" s="23" t="s">
        <v>2805</v>
      </c>
      <c r="G1019" s="24">
        <f>AVERAGEIF('1. TipoContratoUC'!$C$3:$C$3832,'2. UnidadCompradora'!F1019,'1. TipoContratoUC'!$S$3:$S$3832)</f>
        <v>44.653595562342218</v>
      </c>
      <c r="H1019" s="24">
        <f>SUMPRODUCT(('1. TipoContratoUC'!$C$3:$C$3832='2. UnidadCompradora'!F1019)*'1. TipoContratoUC'!$N$3:$N$3832*'1. TipoContratoUC'!$S$3:$S$3832)</f>
        <v>43.913460081893277</v>
      </c>
      <c r="I1019" s="24">
        <f>SUMPRODUCT(('1. TipoContratoUC'!$C$3:$C$3832='2. UnidadCompradora'!F1019)*'1. TipoContratoUC'!$P$3:$P$3832*'1. TipoContratoUC'!$S$3:$S$3832)</f>
        <v>43.282654493161139</v>
      </c>
      <c r="J1019" s="24" t="e">
        <f>AVERAGEIF('1. TipoContratoUC'!$C$3:$C$3832,'2. UnidadCompradora'!F1019,'1. TipoContratoUC'!#REF!)</f>
        <v>#REF!</v>
      </c>
      <c r="K1019" s="24">
        <f t="shared" si="185"/>
        <v>45.622449028688493</v>
      </c>
      <c r="L1019" s="25">
        <f>SUMIF('1. TipoContratoUC'!$C$3:$C$3832,'2. UnidadCompradora'!F1019,'1. TipoContratoUC'!$O$3:$O$3832)</f>
        <v>47437233.439999901</v>
      </c>
      <c r="M1019" s="28">
        <f t="shared" si="180"/>
        <v>1.1828092020417515E-4</v>
      </c>
      <c r="N1019" s="29">
        <f t="shared" si="186"/>
        <v>2.09568289177647E-5</v>
      </c>
      <c r="O1019" s="24">
        <f t="shared" si="187"/>
        <v>2.3307055398835479E-2</v>
      </c>
      <c r="P1019" s="20">
        <f t="shared" si="188"/>
        <v>22.822878042043666</v>
      </c>
      <c r="Q1019" s="3">
        <f t="shared" si="189"/>
        <v>557</v>
      </c>
      <c r="R1019" s="3">
        <f t="shared" si="190"/>
        <v>0</v>
      </c>
      <c r="S1019" s="3" t="str">
        <f t="shared" si="191"/>
        <v/>
      </c>
      <c r="T1019" s="18"/>
    </row>
    <row r="1020" spans="1:20" x14ac:dyDescent="0.25">
      <c r="A1020">
        <f t="shared" si="181"/>
        <v>1019</v>
      </c>
      <c r="B1020" s="23" t="s">
        <v>14</v>
      </c>
      <c r="C1020" s="23">
        <f t="shared" si="182"/>
        <v>160</v>
      </c>
      <c r="D1020" s="23">
        <f t="shared" si="183"/>
        <v>39</v>
      </c>
      <c r="E1020" s="34" t="str">
        <f t="shared" si="184"/>
        <v>160_39</v>
      </c>
      <c r="F1020" s="23" t="s">
        <v>2633</v>
      </c>
      <c r="G1020" s="24">
        <f>AVERAGEIF('1. TipoContratoUC'!$C$3:$C$3832,'2. UnidadCompradora'!F1020,'1. TipoContratoUC'!$S$3:$S$3832)</f>
        <v>41.429840263897297</v>
      </c>
      <c r="H1020" s="24">
        <f>SUMPRODUCT(('1. TipoContratoUC'!$C$3:$C$3832='2. UnidadCompradora'!F1020)*'1. TipoContratoUC'!$N$3:$N$3832*'1. TipoContratoUC'!$S$3:$S$3832)</f>
        <v>41.429840263897297</v>
      </c>
      <c r="I1020" s="24">
        <f>SUMPRODUCT(('1. TipoContratoUC'!$C$3:$C$3832='2. UnidadCompradora'!F1020)*'1. TipoContratoUC'!$P$3:$P$3832*'1. TipoContratoUC'!$S$3:$S$3832)</f>
        <v>41.429840263897297</v>
      </c>
      <c r="J1020" s="24" t="e">
        <f>AVERAGEIF('1. TipoContratoUC'!$C$3:$C$3832,'2. UnidadCompradora'!F1020,'1. TipoContratoUC'!#REF!)</f>
        <v>#REF!</v>
      </c>
      <c r="K1020" s="24">
        <f t="shared" si="185"/>
        <v>43.060544272198982</v>
      </c>
      <c r="L1020" s="25">
        <f>SUMIF('1. TipoContratoUC'!$C$3:$C$3832,'2. UnidadCompradora'!F1020,'1. TipoContratoUC'!$O$3:$O$3832)</f>
        <v>294769250.18000001</v>
      </c>
      <c r="M1020" s="28">
        <f t="shared" si="180"/>
        <v>7.3498337973870666E-4</v>
      </c>
      <c r="N1020" s="29">
        <f t="shared" si="186"/>
        <v>1.3022320861214319E-4</v>
      </c>
      <c r="O1020" s="24">
        <f t="shared" si="187"/>
        <v>0.14526161965409462</v>
      </c>
      <c r="P1020" s="20">
        <f t="shared" si="188"/>
        <v>21.602902945926537</v>
      </c>
      <c r="Q1020" s="3">
        <f t="shared" si="189"/>
        <v>644</v>
      </c>
      <c r="R1020" s="3">
        <f t="shared" si="190"/>
        <v>0</v>
      </c>
      <c r="S1020" s="3" t="str">
        <f t="shared" si="191"/>
        <v/>
      </c>
      <c r="T1020" s="18"/>
    </row>
    <row r="1021" spans="1:20" x14ac:dyDescent="0.25">
      <c r="A1021">
        <f t="shared" si="181"/>
        <v>1020</v>
      </c>
      <c r="B1021" s="23" t="s">
        <v>14</v>
      </c>
      <c r="C1021" s="23">
        <f t="shared" si="182"/>
        <v>160</v>
      </c>
      <c r="D1021" s="23">
        <f t="shared" si="183"/>
        <v>40</v>
      </c>
      <c r="E1021" s="34" t="str">
        <f t="shared" si="184"/>
        <v>160_40</v>
      </c>
      <c r="F1021" s="23" t="s">
        <v>2724</v>
      </c>
      <c r="G1021" s="24">
        <f>AVERAGEIF('1. TipoContratoUC'!$C$3:$C$3832,'2. UnidadCompradora'!F1021,'1. TipoContratoUC'!$S$3:$S$3832)</f>
        <v>26.983839245609648</v>
      </c>
      <c r="H1021" s="24">
        <f>SUMPRODUCT(('1. TipoContratoUC'!$C$3:$C$3832='2. UnidadCompradora'!F1021)*'1. TipoContratoUC'!$N$3:$N$3832*'1. TipoContratoUC'!$S$3:$S$3832)</f>
        <v>26.394368830655107</v>
      </c>
      <c r="I1021" s="24">
        <f>SUMPRODUCT(('1. TipoContratoUC'!$C$3:$C$3832='2. UnidadCompradora'!F1021)*'1. TipoContratoUC'!$P$3:$P$3832*'1. TipoContratoUC'!$S$3:$S$3832)</f>
        <v>26.262091914030158</v>
      </c>
      <c r="J1021" s="24" t="e">
        <f>AVERAGEIF('1. TipoContratoUC'!$C$3:$C$3832,'2. UnidadCompradora'!F1021,'1. TipoContratoUC'!#REF!)</f>
        <v>#REF!</v>
      </c>
      <c r="K1021" s="24">
        <f t="shared" si="185"/>
        <v>22.087947004204231</v>
      </c>
      <c r="L1021" s="25">
        <f>SUMIF('1. TipoContratoUC'!$C$3:$C$3832,'2. UnidadCompradora'!F1021,'1. TipoContratoUC'!$O$3:$O$3832)</f>
        <v>67539869.209999993</v>
      </c>
      <c r="M1021" s="28">
        <f t="shared" si="180"/>
        <v>1.6840522309828133E-4</v>
      </c>
      <c r="N1021" s="29">
        <f t="shared" si="186"/>
        <v>2.98377747081824E-5</v>
      </c>
      <c r="O1021" s="24">
        <f t="shared" si="187"/>
        <v>3.3219270639006836E-2</v>
      </c>
      <c r="P1021" s="20">
        <f t="shared" si="188"/>
        <v>11.060583137421618</v>
      </c>
      <c r="Q1021" s="3">
        <f t="shared" si="189"/>
        <v>1390</v>
      </c>
      <c r="R1021" s="3">
        <f t="shared" si="190"/>
        <v>0</v>
      </c>
      <c r="S1021" s="3" t="str">
        <f t="shared" si="191"/>
        <v/>
      </c>
      <c r="T1021" s="18"/>
    </row>
    <row r="1022" spans="1:20" x14ac:dyDescent="0.25">
      <c r="A1022">
        <f t="shared" si="181"/>
        <v>1021</v>
      </c>
      <c r="B1022" s="23" t="s">
        <v>14</v>
      </c>
      <c r="C1022" s="23">
        <f t="shared" si="182"/>
        <v>160</v>
      </c>
      <c r="D1022" s="23">
        <f t="shared" si="183"/>
        <v>41</v>
      </c>
      <c r="E1022" s="34" t="str">
        <f t="shared" si="184"/>
        <v>160_41</v>
      </c>
      <c r="F1022" s="23" t="s">
        <v>2844</v>
      </c>
      <c r="G1022" s="24">
        <f>AVERAGEIF('1. TipoContratoUC'!$C$3:$C$3832,'2. UnidadCompradora'!F1022,'1. TipoContratoUC'!$S$3:$S$3832)</f>
        <v>46.006571568933538</v>
      </c>
      <c r="H1022" s="24">
        <f>SUMPRODUCT(('1. TipoContratoUC'!$C$3:$C$3832='2. UnidadCompradora'!F1022)*'1. TipoContratoUC'!$N$3:$N$3832*'1. TipoContratoUC'!$S$3:$S$3832)</f>
        <v>43.623504417723723</v>
      </c>
      <c r="I1022" s="24">
        <f>SUMPRODUCT(('1. TipoContratoUC'!$C$3:$C$3832='2. UnidadCompradora'!F1022)*'1. TipoContratoUC'!$P$3:$P$3832*'1. TipoContratoUC'!$S$3:$S$3832)</f>
        <v>41.068857004825418</v>
      </c>
      <c r="J1022" s="24" t="e">
        <f>AVERAGEIF('1. TipoContratoUC'!$C$3:$C$3832,'2. UnidadCompradora'!F1022,'1. TipoContratoUC'!#REF!)</f>
        <v>#REF!</v>
      </c>
      <c r="K1022" s="24">
        <f t="shared" si="185"/>
        <v>42.561409111305501</v>
      </c>
      <c r="L1022" s="25">
        <f>SUMIF('1. TipoContratoUC'!$C$3:$C$3832,'2. UnidadCompradora'!F1022,'1. TipoContratoUC'!$O$3:$O$3832)</f>
        <v>91098161.310000002</v>
      </c>
      <c r="M1022" s="28">
        <f t="shared" si="180"/>
        <v>2.2714592667559259E-4</v>
      </c>
      <c r="N1022" s="29">
        <f t="shared" si="186"/>
        <v>4.0245360929644582E-5</v>
      </c>
      <c r="O1022" s="24">
        <f t="shared" si="187"/>
        <v>4.4835402207908437E-2</v>
      </c>
      <c r="P1022" s="20">
        <f t="shared" si="188"/>
        <v>21.303122256756705</v>
      </c>
      <c r="Q1022" s="3">
        <f t="shared" si="189"/>
        <v>672</v>
      </c>
      <c r="R1022" s="3">
        <f t="shared" si="190"/>
        <v>0</v>
      </c>
      <c r="S1022" s="3" t="str">
        <f t="shared" si="191"/>
        <v/>
      </c>
      <c r="T1022" s="18"/>
    </row>
    <row r="1023" spans="1:20" x14ac:dyDescent="0.25">
      <c r="A1023">
        <f t="shared" si="181"/>
        <v>1022</v>
      </c>
      <c r="B1023" s="23" t="s">
        <v>14</v>
      </c>
      <c r="C1023" s="23">
        <f t="shared" si="182"/>
        <v>160</v>
      </c>
      <c r="D1023" s="23">
        <f t="shared" si="183"/>
        <v>42</v>
      </c>
      <c r="E1023" s="34" t="str">
        <f t="shared" si="184"/>
        <v>160_42</v>
      </c>
      <c r="F1023" s="23" t="s">
        <v>2465</v>
      </c>
      <c r="G1023" s="24">
        <f>AVERAGEIF('1. TipoContratoUC'!$C$3:$C$3832,'2. UnidadCompradora'!F1023,'1. TipoContratoUC'!$S$3:$S$3832)</f>
        <v>35.933218315143826</v>
      </c>
      <c r="H1023" s="24">
        <f>SUMPRODUCT(('1. TipoContratoUC'!$C$3:$C$3832='2. UnidadCompradora'!F1023)*'1. TipoContratoUC'!$N$3:$N$3832*'1. TipoContratoUC'!$S$3:$S$3832)</f>
        <v>35.933218315143826</v>
      </c>
      <c r="I1023" s="24">
        <f>SUMPRODUCT(('1. TipoContratoUC'!$C$3:$C$3832='2. UnidadCompradora'!F1023)*'1. TipoContratoUC'!$P$3:$P$3832*'1. TipoContratoUC'!$S$3:$S$3832)</f>
        <v>35.933218315143826</v>
      </c>
      <c r="J1023" s="24" t="e">
        <f>AVERAGEIF('1. TipoContratoUC'!$C$3:$C$3832,'2. UnidadCompradora'!F1023,'1. TipoContratoUC'!#REF!)</f>
        <v>#REF!</v>
      </c>
      <c r="K1023" s="24">
        <f t="shared" si="185"/>
        <v>35.460310156590332</v>
      </c>
      <c r="L1023" s="25">
        <f>SUMIF('1. TipoContratoUC'!$C$3:$C$3832,'2. UnidadCompradora'!F1023,'1. TipoContratoUC'!$O$3:$O$3832)</f>
        <v>258537860.16999999</v>
      </c>
      <c r="M1023" s="28">
        <f t="shared" si="180"/>
        <v>6.446433274234811E-4</v>
      </c>
      <c r="N1023" s="29">
        <f t="shared" si="186"/>
        <v>1.1421689907782432E-4</v>
      </c>
      <c r="O1023" s="24">
        <f t="shared" si="187"/>
        <v>0.12739663217988176</v>
      </c>
      <c r="P1023" s="20">
        <f t="shared" si="188"/>
        <v>17.793853394385106</v>
      </c>
      <c r="Q1023" s="3">
        <f t="shared" si="189"/>
        <v>979</v>
      </c>
      <c r="R1023" s="3">
        <f t="shared" si="190"/>
        <v>0</v>
      </c>
      <c r="S1023" s="3" t="str">
        <f t="shared" si="191"/>
        <v/>
      </c>
      <c r="T1023" s="18"/>
    </row>
    <row r="1024" spans="1:20" x14ac:dyDescent="0.25">
      <c r="A1024">
        <f t="shared" si="181"/>
        <v>1023</v>
      </c>
      <c r="B1024" s="23" t="s">
        <v>14</v>
      </c>
      <c r="C1024" s="23">
        <f t="shared" si="182"/>
        <v>160</v>
      </c>
      <c r="D1024" s="23">
        <f t="shared" si="183"/>
        <v>43</v>
      </c>
      <c r="E1024" s="34" t="str">
        <f t="shared" si="184"/>
        <v>160_43</v>
      </c>
      <c r="F1024" s="23" t="s">
        <v>2473</v>
      </c>
      <c r="G1024" s="24">
        <f>AVERAGEIF('1. TipoContratoUC'!$C$3:$C$3832,'2. UnidadCompradora'!F1024,'1. TipoContratoUC'!$S$3:$S$3832)</f>
        <v>26.429453163566034</v>
      </c>
      <c r="H1024" s="24">
        <f>SUMPRODUCT(('1. TipoContratoUC'!$C$3:$C$3832='2. UnidadCompradora'!F1024)*'1. TipoContratoUC'!$N$3:$N$3832*'1. TipoContratoUC'!$S$3:$S$3832)</f>
        <v>26.429453163566034</v>
      </c>
      <c r="I1024" s="24">
        <f>SUMPRODUCT(('1. TipoContratoUC'!$C$3:$C$3832='2. UnidadCompradora'!F1024)*'1. TipoContratoUC'!$P$3:$P$3832*'1. TipoContratoUC'!$S$3:$S$3832)</f>
        <v>26.429453163566034</v>
      </c>
      <c r="J1024" s="24" t="e">
        <f>AVERAGEIF('1. TipoContratoUC'!$C$3:$C$3832,'2. UnidadCompradora'!F1024,'1. TipoContratoUC'!#REF!)</f>
        <v>#REF!</v>
      </c>
      <c r="K1024" s="24">
        <f t="shared" si="185"/>
        <v>22.319359076966837</v>
      </c>
      <c r="L1024" s="25">
        <f>SUMIF('1. TipoContratoUC'!$C$3:$C$3832,'2. UnidadCompradora'!F1024,'1. TipoContratoUC'!$O$3:$O$3832)</f>
        <v>135458002.329999</v>
      </c>
      <c r="M1024" s="28">
        <f t="shared" si="180"/>
        <v>3.377536167845208E-4</v>
      </c>
      <c r="N1024" s="29">
        <f t="shared" si="186"/>
        <v>5.9842658909747057E-5</v>
      </c>
      <c r="O1024" s="24">
        <f t="shared" si="187"/>
        <v>6.6708369377029592E-2</v>
      </c>
      <c r="P1024" s="20">
        <f t="shared" si="188"/>
        <v>11.193033723171933</v>
      </c>
      <c r="Q1024" s="3">
        <f t="shared" si="189"/>
        <v>1382</v>
      </c>
      <c r="R1024" s="3">
        <f t="shared" si="190"/>
        <v>0</v>
      </c>
      <c r="S1024" s="3" t="str">
        <f t="shared" si="191"/>
        <v/>
      </c>
      <c r="T1024" s="18"/>
    </row>
    <row r="1025" spans="1:20" x14ac:dyDescent="0.25">
      <c r="A1025">
        <f t="shared" si="181"/>
        <v>1024</v>
      </c>
      <c r="B1025" s="23" t="s">
        <v>14</v>
      </c>
      <c r="C1025" s="23">
        <f t="shared" si="182"/>
        <v>160</v>
      </c>
      <c r="D1025" s="23">
        <f t="shared" si="183"/>
        <v>44</v>
      </c>
      <c r="E1025" s="34" t="str">
        <f t="shared" si="184"/>
        <v>160_44</v>
      </c>
      <c r="F1025" s="23" t="s">
        <v>2578</v>
      </c>
      <c r="G1025" s="24">
        <f>AVERAGEIF('1. TipoContratoUC'!$C$3:$C$3832,'2. UnidadCompradora'!F1025,'1. TipoContratoUC'!$S$3:$S$3832)</f>
        <v>34.05951073278095</v>
      </c>
      <c r="H1025" s="24">
        <f>SUMPRODUCT(('1. TipoContratoUC'!$C$3:$C$3832='2. UnidadCompradora'!F1025)*'1. TipoContratoUC'!$N$3:$N$3832*'1. TipoContratoUC'!$S$3:$S$3832)</f>
        <v>32.239960266858596</v>
      </c>
      <c r="I1025" s="24">
        <f>SUMPRODUCT(('1. TipoContratoUC'!$C$3:$C$3832='2. UnidadCompradora'!F1025)*'1. TipoContratoUC'!$P$3:$P$3832*'1. TipoContratoUC'!$S$3:$S$3832)</f>
        <v>31.493668561809081</v>
      </c>
      <c r="J1025" s="24" t="e">
        <f>AVERAGEIF('1. TipoContratoUC'!$C$3:$C$3832,'2. UnidadCompradora'!F1025,'1. TipoContratoUC'!#REF!)</f>
        <v>#REF!</v>
      </c>
      <c r="K1025" s="24">
        <f t="shared" si="185"/>
        <v>29.321700332625877</v>
      </c>
      <c r="L1025" s="25">
        <f>SUMIF('1. TipoContratoUC'!$C$3:$C$3832,'2. UnidadCompradora'!F1025,'1. TipoContratoUC'!$O$3:$O$3832)</f>
        <v>78255752.837999895</v>
      </c>
      <c r="M1025" s="28">
        <f t="shared" si="180"/>
        <v>1.9512441569040072E-4</v>
      </c>
      <c r="N1025" s="29">
        <f t="shared" si="186"/>
        <v>3.4571839568409001E-5</v>
      </c>
      <c r="O1025" s="24">
        <f t="shared" si="187"/>
        <v>3.8503062586721308E-2</v>
      </c>
      <c r="P1025" s="20">
        <f t="shared" si="188"/>
        <v>14.680101697606299</v>
      </c>
      <c r="Q1025" s="3">
        <f t="shared" si="189"/>
        <v>1211</v>
      </c>
      <c r="R1025" s="3">
        <f t="shared" si="190"/>
        <v>0</v>
      </c>
      <c r="S1025" s="3" t="str">
        <f t="shared" si="191"/>
        <v/>
      </c>
      <c r="T1025" s="18"/>
    </row>
    <row r="1026" spans="1:20" x14ac:dyDescent="0.25">
      <c r="A1026">
        <f t="shared" si="181"/>
        <v>1025</v>
      </c>
      <c r="B1026" s="23" t="s">
        <v>14</v>
      </c>
      <c r="C1026" s="23">
        <f t="shared" si="182"/>
        <v>160</v>
      </c>
      <c r="D1026" s="23">
        <f t="shared" si="183"/>
        <v>45</v>
      </c>
      <c r="E1026" s="34" t="str">
        <f t="shared" si="184"/>
        <v>160_45</v>
      </c>
      <c r="F1026" s="23" t="s">
        <v>2728</v>
      </c>
      <c r="G1026" s="24">
        <f>AVERAGEIF('1. TipoContratoUC'!$C$3:$C$3832,'2. UnidadCompradora'!F1026,'1. TipoContratoUC'!$S$3:$S$3832)</f>
        <v>31.940027143788527</v>
      </c>
      <c r="H1026" s="24">
        <f>SUMPRODUCT(('1. TipoContratoUC'!$C$3:$C$3832='2. UnidadCompradora'!F1026)*'1. TipoContratoUC'!$N$3:$N$3832*'1. TipoContratoUC'!$S$3:$S$3832)</f>
        <v>32.409202570531086</v>
      </c>
      <c r="I1026" s="24">
        <f>SUMPRODUCT(('1. TipoContratoUC'!$C$3:$C$3832='2. UnidadCompradora'!F1026)*'1. TipoContratoUC'!$P$3:$P$3832*'1. TipoContratoUC'!$S$3:$S$3832)</f>
        <v>32.47443401353204</v>
      </c>
      <c r="J1026" s="24" t="e">
        <f>AVERAGEIF('1. TipoContratoUC'!$C$3:$C$3832,'2. UnidadCompradora'!F1026,'1. TipoContratoUC'!#REF!)</f>
        <v>#REF!</v>
      </c>
      <c r="K1026" s="24">
        <f t="shared" si="185"/>
        <v>30.677814526960379</v>
      </c>
      <c r="L1026" s="25">
        <f>SUMIF('1. TipoContratoUC'!$C$3:$C$3832,'2. UnidadCompradora'!F1026,'1. TipoContratoUC'!$O$3:$O$3832)</f>
        <v>92455521.679999903</v>
      </c>
      <c r="M1026" s="28">
        <f t="shared" ref="M1026:M1089" si="192">L1026/SUMIF($B$2:$B$1538,B1026,$L$2:$L$1538)</f>
        <v>2.3053039541395896E-4</v>
      </c>
      <c r="N1026" s="29">
        <f t="shared" si="186"/>
        <v>4.0845015820771843E-5</v>
      </c>
      <c r="O1026" s="24">
        <f t="shared" si="187"/>
        <v>4.5504689971953595E-2</v>
      </c>
      <c r="P1026" s="20">
        <f t="shared" si="188"/>
        <v>15.361659608466166</v>
      </c>
      <c r="Q1026" s="3">
        <f t="shared" si="189"/>
        <v>1170</v>
      </c>
      <c r="R1026" s="3">
        <f t="shared" si="190"/>
        <v>0</v>
      </c>
      <c r="S1026" s="3" t="str">
        <f t="shared" si="191"/>
        <v/>
      </c>
      <c r="T1026" s="18"/>
    </row>
    <row r="1027" spans="1:20" x14ac:dyDescent="0.25">
      <c r="A1027">
        <f t="shared" ref="A1027:A1090" si="193">A1026+1</f>
        <v>1026</v>
      </c>
      <c r="B1027" s="23" t="s">
        <v>14</v>
      </c>
      <c r="C1027" s="23">
        <f t="shared" ref="C1027:C1090" si="194">IF(B1027&lt;&gt;B1026,C1026+1,C1026)</f>
        <v>160</v>
      </c>
      <c r="D1027" s="23">
        <f t="shared" ref="D1027:D1090" si="195">IF(B1027&lt;&gt;B1026,1,D1026+1)</f>
        <v>46</v>
      </c>
      <c r="E1027" s="34" t="str">
        <f t="shared" ref="E1027:E1090" si="196">CONCATENATE(C1027,"_",D1027)</f>
        <v>160_46</v>
      </c>
      <c r="F1027" s="23" t="s">
        <v>2644</v>
      </c>
      <c r="G1027" s="24">
        <f>AVERAGEIF('1. TipoContratoUC'!$C$3:$C$3832,'2. UnidadCompradora'!F1027,'1. TipoContratoUC'!$S$3:$S$3832)</f>
        <v>32.454629337702634</v>
      </c>
      <c r="H1027" s="24">
        <f>SUMPRODUCT(('1. TipoContratoUC'!$C$3:$C$3832='2. UnidadCompradora'!F1027)*'1. TipoContratoUC'!$N$3:$N$3832*'1. TipoContratoUC'!$S$3:$S$3832)</f>
        <v>32.454629337702634</v>
      </c>
      <c r="I1027" s="24">
        <f>SUMPRODUCT(('1. TipoContratoUC'!$C$3:$C$3832='2. UnidadCompradora'!F1027)*'1. TipoContratoUC'!$P$3:$P$3832*'1. TipoContratoUC'!$S$3:$S$3832)</f>
        <v>32.454629337702634</v>
      </c>
      <c r="J1027" s="24" t="e">
        <f>AVERAGEIF('1. TipoContratoUC'!$C$3:$C$3832,'2. UnidadCompradora'!F1027,'1. TipoContratoUC'!#REF!)</f>
        <v>#REF!</v>
      </c>
      <c r="K1027" s="24">
        <f t="shared" ref="K1027:K1090" si="197">100*((I1027-MIN($I$2:$I$1538))/(MAX($I$2:$I$1538)-MIN($I$2:$I$1538)))</f>
        <v>30.650430403713308</v>
      </c>
      <c r="L1027" s="25">
        <f>SUMIF('1. TipoContratoUC'!$C$3:$C$3832,'2. UnidadCompradora'!F1027,'1. TipoContratoUC'!$O$3:$O$3832)</f>
        <v>408711200.95999998</v>
      </c>
      <c r="M1027" s="28">
        <f t="shared" si="192"/>
        <v>1.0190884552415511E-3</v>
      </c>
      <c r="N1027" s="29">
        <f t="shared" ref="N1027:N1090" si="198">L1027/SUM($L$2:$L$1538)</f>
        <v>1.8056050267194681E-4</v>
      </c>
      <c r="O1027" s="24">
        <f t="shared" ref="O1027:O1090" si="199">100*((L1027-MIN($L$2:$L$1538))/(MAX($L$2:$L$1538)-MIN($L$2:$L$1538)))</f>
        <v>0.20144415979153479</v>
      </c>
      <c r="P1027" s="20">
        <f t="shared" ref="P1027:P1090" si="200">K1027*0.5+O1027*0.5</f>
        <v>15.425937281752422</v>
      </c>
      <c r="Q1027" s="3">
        <f t="shared" ref="Q1027:Q1090" si="201">_xlfn.RANK.EQ(P1027,$P$2:$P$1538)</f>
        <v>1160</v>
      </c>
      <c r="R1027" s="3">
        <f t="shared" ref="R1027:R1090" si="202">IF(Q1027&lt;=500,1,0)</f>
        <v>0</v>
      </c>
      <c r="S1027" s="3" t="str">
        <f t="shared" ref="S1027:S1090" si="203">IF(AND(R1027=1,Q1027&lt;=500),Q1027,"")</f>
        <v/>
      </c>
      <c r="T1027" s="18"/>
    </row>
    <row r="1028" spans="1:20" x14ac:dyDescent="0.25">
      <c r="A1028">
        <f t="shared" si="193"/>
        <v>1027</v>
      </c>
      <c r="B1028" s="23" t="s">
        <v>14</v>
      </c>
      <c r="C1028" s="23">
        <f t="shared" si="194"/>
        <v>160</v>
      </c>
      <c r="D1028" s="23">
        <f t="shared" si="195"/>
        <v>47</v>
      </c>
      <c r="E1028" s="34" t="str">
        <f t="shared" si="196"/>
        <v>160_47</v>
      </c>
      <c r="F1028" s="23" t="s">
        <v>2812</v>
      </c>
      <c r="G1028" s="24">
        <f>AVERAGEIF('1. TipoContratoUC'!$C$3:$C$3832,'2. UnidadCompradora'!F1028,'1. TipoContratoUC'!$S$3:$S$3832)</f>
        <v>28.723688653629296</v>
      </c>
      <c r="H1028" s="24">
        <f>SUMPRODUCT(('1. TipoContratoUC'!$C$3:$C$3832='2. UnidadCompradora'!F1028)*'1. TipoContratoUC'!$N$3:$N$3832*'1. TipoContratoUC'!$S$3:$S$3832)</f>
        <v>28.723688653629296</v>
      </c>
      <c r="I1028" s="24">
        <f>SUMPRODUCT(('1. TipoContratoUC'!$C$3:$C$3832='2. UnidadCompradora'!F1028)*'1. TipoContratoUC'!$P$3:$P$3832*'1. TipoContratoUC'!$S$3:$S$3832)</f>
        <v>28.723688653629296</v>
      </c>
      <c r="J1028" s="24" t="e">
        <f>AVERAGEIF('1. TipoContratoUC'!$C$3:$C$3832,'2. UnidadCompradora'!F1028,'1. TipoContratoUC'!#REF!)</f>
        <v>#REF!</v>
      </c>
      <c r="K1028" s="24">
        <f t="shared" si="197"/>
        <v>25.491621423438239</v>
      </c>
      <c r="L1028" s="25">
        <f>SUMIF('1. TipoContratoUC'!$C$3:$C$3832,'2. UnidadCompradora'!F1028,'1. TipoContratoUC'!$O$3:$O$3832)</f>
        <v>119653828.427999</v>
      </c>
      <c r="M1028" s="28">
        <f t="shared" si="192"/>
        <v>2.9834718228914159E-4</v>
      </c>
      <c r="N1028" s="29">
        <f t="shared" si="198"/>
        <v>5.2860688321817755E-5</v>
      </c>
      <c r="O1028" s="24">
        <f t="shared" si="199"/>
        <v>5.891564133867435E-2</v>
      </c>
      <c r="P1028" s="20">
        <f t="shared" si="200"/>
        <v>12.775268532388457</v>
      </c>
      <c r="Q1028" s="3">
        <f t="shared" si="201"/>
        <v>1317</v>
      </c>
      <c r="R1028" s="3">
        <f t="shared" si="202"/>
        <v>0</v>
      </c>
      <c r="S1028" s="3" t="str">
        <f t="shared" si="203"/>
        <v/>
      </c>
      <c r="T1028" s="18"/>
    </row>
    <row r="1029" spans="1:20" x14ac:dyDescent="0.25">
      <c r="A1029">
        <f t="shared" si="193"/>
        <v>1028</v>
      </c>
      <c r="B1029" s="23" t="s">
        <v>14</v>
      </c>
      <c r="C1029" s="23">
        <f t="shared" si="194"/>
        <v>160</v>
      </c>
      <c r="D1029" s="23">
        <f t="shared" si="195"/>
        <v>48</v>
      </c>
      <c r="E1029" s="34" t="str">
        <f t="shared" si="196"/>
        <v>160_48</v>
      </c>
      <c r="F1029" s="23" t="s">
        <v>1510</v>
      </c>
      <c r="G1029" s="24">
        <f>AVERAGEIF('1. TipoContratoUC'!$C$3:$C$3832,'2. UnidadCompradora'!F1029,'1. TipoContratoUC'!$S$3:$S$3832)</f>
        <v>32.980434971953571</v>
      </c>
      <c r="H1029" s="24">
        <f>SUMPRODUCT(('1. TipoContratoUC'!$C$3:$C$3832='2. UnidadCompradora'!F1029)*'1. TipoContratoUC'!$N$3:$N$3832*'1. TipoContratoUC'!$S$3:$S$3832)</f>
        <v>35.728727668659282</v>
      </c>
      <c r="I1029" s="24">
        <f>SUMPRODUCT(('1. TipoContratoUC'!$C$3:$C$3832='2. UnidadCompradora'!F1029)*'1. TipoContratoUC'!$P$3:$P$3832*'1. TipoContratoUC'!$S$3:$S$3832)</f>
        <v>38.309060030450354</v>
      </c>
      <c r="J1029" s="24" t="e">
        <f>AVERAGEIF('1. TipoContratoUC'!$C$3:$C$3832,'2. UnidadCompradora'!F1029,'1. TipoContratoUC'!#REF!)</f>
        <v>#REF!</v>
      </c>
      <c r="K1029" s="24">
        <f t="shared" si="197"/>
        <v>38.745410246483509</v>
      </c>
      <c r="L1029" s="25">
        <f>SUMIF('1. TipoContratoUC'!$C$3:$C$3832,'2. UnidadCompradora'!F1029,'1. TipoContratoUC'!$O$3:$O$3832)</f>
        <v>194233060.55000001</v>
      </c>
      <c r="M1029" s="28">
        <f t="shared" si="192"/>
        <v>4.8430448974191528E-4</v>
      </c>
      <c r="N1029" s="29">
        <f t="shared" si="198"/>
        <v>8.5808313953820463E-5</v>
      </c>
      <c r="O1029" s="24">
        <f t="shared" si="199"/>
        <v>9.5689197289142255E-2</v>
      </c>
      <c r="P1029" s="20">
        <f t="shared" si="200"/>
        <v>19.420549721886324</v>
      </c>
      <c r="Q1029" s="3">
        <f t="shared" si="201"/>
        <v>845</v>
      </c>
      <c r="R1029" s="3">
        <f t="shared" si="202"/>
        <v>0</v>
      </c>
      <c r="S1029" s="3" t="str">
        <f t="shared" si="203"/>
        <v/>
      </c>
      <c r="T1029" s="18"/>
    </row>
    <row r="1030" spans="1:20" x14ac:dyDescent="0.25">
      <c r="A1030">
        <f t="shared" si="193"/>
        <v>1029</v>
      </c>
      <c r="B1030" s="23" t="s">
        <v>14</v>
      </c>
      <c r="C1030" s="23">
        <f t="shared" si="194"/>
        <v>160</v>
      </c>
      <c r="D1030" s="23">
        <f t="shared" si="195"/>
        <v>49</v>
      </c>
      <c r="E1030" s="34" t="str">
        <f t="shared" si="196"/>
        <v>160_49</v>
      </c>
      <c r="F1030" s="23" t="s">
        <v>2787</v>
      </c>
      <c r="G1030" s="24">
        <f>AVERAGEIF('1. TipoContratoUC'!$C$3:$C$3832,'2. UnidadCompradora'!F1030,'1. TipoContratoUC'!$S$3:$S$3832)</f>
        <v>29.916985422376769</v>
      </c>
      <c r="H1030" s="24">
        <f>SUMPRODUCT(('1. TipoContratoUC'!$C$3:$C$3832='2. UnidadCompradora'!F1030)*'1. TipoContratoUC'!$N$3:$N$3832*'1. TipoContratoUC'!$S$3:$S$3832)</f>
        <v>31.671908782436514</v>
      </c>
      <c r="I1030" s="24">
        <f>SUMPRODUCT(('1. TipoContratoUC'!$C$3:$C$3832='2. UnidadCompradora'!F1030)*'1. TipoContratoUC'!$P$3:$P$3832*'1. TipoContratoUC'!$S$3:$S$3832)</f>
        <v>32.088788239913015</v>
      </c>
      <c r="J1030" s="24" t="e">
        <f>AVERAGEIF('1. TipoContratoUC'!$C$3:$C$3832,'2. UnidadCompradora'!F1030,'1. TipoContratoUC'!#REF!)</f>
        <v>#REF!</v>
      </c>
      <c r="K1030" s="24">
        <f t="shared" si="197"/>
        <v>30.144578260663351</v>
      </c>
      <c r="L1030" s="25">
        <f>SUMIF('1. TipoContratoUC'!$C$3:$C$3832,'2. UnidadCompradora'!F1030,'1. TipoContratoUC'!$O$3:$O$3832)</f>
        <v>38444767.889999904</v>
      </c>
      <c r="M1030" s="28">
        <f t="shared" si="192"/>
        <v>9.5858931756984925E-5</v>
      </c>
      <c r="N1030" s="29">
        <f t="shared" si="198"/>
        <v>1.6984135984088355E-5</v>
      </c>
      <c r="O1030" s="24">
        <f t="shared" si="199"/>
        <v>1.8873047088122027E-2</v>
      </c>
      <c r="P1030" s="20">
        <f t="shared" si="200"/>
        <v>15.081725653875736</v>
      </c>
      <c r="Q1030" s="3">
        <f t="shared" si="201"/>
        <v>1186</v>
      </c>
      <c r="R1030" s="3">
        <f t="shared" si="202"/>
        <v>0</v>
      </c>
      <c r="S1030" s="3" t="str">
        <f t="shared" si="203"/>
        <v/>
      </c>
      <c r="T1030" s="18"/>
    </row>
    <row r="1031" spans="1:20" x14ac:dyDescent="0.25">
      <c r="A1031">
        <f t="shared" si="193"/>
        <v>1030</v>
      </c>
      <c r="B1031" s="23" t="s">
        <v>14</v>
      </c>
      <c r="C1031" s="23">
        <f t="shared" si="194"/>
        <v>160</v>
      </c>
      <c r="D1031" s="23">
        <f t="shared" si="195"/>
        <v>50</v>
      </c>
      <c r="E1031" s="34" t="str">
        <f t="shared" si="196"/>
        <v>160_50</v>
      </c>
      <c r="F1031" s="23" t="s">
        <v>2513</v>
      </c>
      <c r="G1031" s="24">
        <f>AVERAGEIF('1. TipoContratoUC'!$C$3:$C$3832,'2. UnidadCompradora'!F1031,'1. TipoContratoUC'!$S$3:$S$3832)</f>
        <v>21.085011758270436</v>
      </c>
      <c r="H1031" s="24">
        <f>SUMPRODUCT(('1. TipoContratoUC'!$C$3:$C$3832='2. UnidadCompradora'!F1031)*'1. TipoContratoUC'!$N$3:$N$3832*'1. TipoContratoUC'!$S$3:$S$3832)</f>
        <v>21.085011758270436</v>
      </c>
      <c r="I1031" s="24">
        <f>SUMPRODUCT(('1. TipoContratoUC'!$C$3:$C$3832='2. UnidadCompradora'!F1031)*'1. TipoContratoUC'!$P$3:$P$3832*'1. TipoContratoUC'!$S$3:$S$3832)</f>
        <v>21.085011758270436</v>
      </c>
      <c r="J1031" s="24" t="e">
        <f>AVERAGEIF('1. TipoContratoUC'!$C$3:$C$3832,'2. UnidadCompradora'!F1031,'1. TipoContratoUC'!#REF!)</f>
        <v>#REF!</v>
      </c>
      <c r="K1031" s="24">
        <f t="shared" si="197"/>
        <v>14.929546520072565</v>
      </c>
      <c r="L1031" s="25">
        <f>SUMIF('1. TipoContratoUC'!$C$3:$C$3832,'2. UnidadCompradora'!F1031,'1. TipoContratoUC'!$O$3:$O$3832)</f>
        <v>79510570.209999993</v>
      </c>
      <c r="M1031" s="28">
        <f t="shared" si="192"/>
        <v>1.9825320172376171E-4</v>
      </c>
      <c r="N1031" s="29">
        <f t="shared" si="198"/>
        <v>3.5126192996740912E-5</v>
      </c>
      <c r="O1031" s="24">
        <f t="shared" si="199"/>
        <v>3.9121788410572372E-2</v>
      </c>
      <c r="P1031" s="20">
        <f t="shared" si="200"/>
        <v>7.4843341542415684</v>
      </c>
      <c r="Q1031" s="3">
        <f t="shared" si="201"/>
        <v>1490</v>
      </c>
      <c r="R1031" s="3">
        <f t="shared" si="202"/>
        <v>0</v>
      </c>
      <c r="S1031" s="3" t="str">
        <f t="shared" si="203"/>
        <v/>
      </c>
      <c r="T1031" s="18"/>
    </row>
    <row r="1032" spans="1:20" x14ac:dyDescent="0.25">
      <c r="A1032">
        <f t="shared" si="193"/>
        <v>1031</v>
      </c>
      <c r="B1032" s="23" t="s">
        <v>14</v>
      </c>
      <c r="C1032" s="23">
        <f t="shared" si="194"/>
        <v>160</v>
      </c>
      <c r="D1032" s="23">
        <f t="shared" si="195"/>
        <v>51</v>
      </c>
      <c r="E1032" s="34" t="str">
        <f t="shared" si="196"/>
        <v>160_51</v>
      </c>
      <c r="F1032" s="23" t="s">
        <v>2890</v>
      </c>
      <c r="G1032" s="24">
        <f>AVERAGEIF('1. TipoContratoUC'!$C$3:$C$3832,'2. UnidadCompradora'!F1032,'1. TipoContratoUC'!$S$3:$S$3832)</f>
        <v>48.638362148275263</v>
      </c>
      <c r="H1032" s="24">
        <f>SUMPRODUCT(('1. TipoContratoUC'!$C$3:$C$3832='2. UnidadCompradora'!F1032)*'1. TipoContratoUC'!$N$3:$N$3832*'1. TipoContratoUC'!$S$3:$S$3832)</f>
        <v>48.638362148275263</v>
      </c>
      <c r="I1032" s="24">
        <f>SUMPRODUCT(('1. TipoContratoUC'!$C$3:$C$3832='2. UnidadCompradora'!F1032)*'1. TipoContratoUC'!$P$3:$P$3832*'1. TipoContratoUC'!$S$3:$S$3832)</f>
        <v>48.638362148275263</v>
      </c>
      <c r="J1032" s="24" t="e">
        <f>AVERAGEIF('1. TipoContratoUC'!$C$3:$C$3832,'2. UnidadCompradora'!F1032,'1. TipoContratoUC'!#REF!)</f>
        <v>#REF!</v>
      </c>
      <c r="K1032" s="24">
        <f t="shared" si="197"/>
        <v>53.027839541830076</v>
      </c>
      <c r="L1032" s="25">
        <f>SUMIF('1. TipoContratoUC'!$C$3:$C$3832,'2. UnidadCompradora'!F1032,'1. TipoContratoUC'!$O$3:$O$3832)</f>
        <v>168965.53</v>
      </c>
      <c r="M1032" s="28">
        <f t="shared" si="192"/>
        <v>4.2130193777983113E-7</v>
      </c>
      <c r="N1032" s="29">
        <f t="shared" si="198"/>
        <v>7.4645620084235802E-8</v>
      </c>
      <c r="O1032" s="24">
        <f t="shared" si="199"/>
        <v>0</v>
      </c>
      <c r="P1032" s="20">
        <f t="shared" si="200"/>
        <v>26.513919770915038</v>
      </c>
      <c r="Q1032" s="3">
        <f t="shared" si="201"/>
        <v>308</v>
      </c>
      <c r="R1032" s="3">
        <f t="shared" si="202"/>
        <v>1</v>
      </c>
      <c r="S1032" s="3">
        <f t="shared" si="203"/>
        <v>308</v>
      </c>
      <c r="T1032" s="18"/>
    </row>
    <row r="1033" spans="1:20" x14ac:dyDescent="0.25">
      <c r="A1033">
        <f t="shared" si="193"/>
        <v>1032</v>
      </c>
      <c r="B1033" s="23" t="s">
        <v>14</v>
      </c>
      <c r="C1033" s="23">
        <f t="shared" si="194"/>
        <v>160</v>
      </c>
      <c r="D1033" s="23">
        <f t="shared" si="195"/>
        <v>52</v>
      </c>
      <c r="E1033" s="34" t="str">
        <f t="shared" si="196"/>
        <v>160_52</v>
      </c>
      <c r="F1033" s="23" t="s">
        <v>2501</v>
      </c>
      <c r="G1033" s="24">
        <f>AVERAGEIF('1. TipoContratoUC'!$C$3:$C$3832,'2. UnidadCompradora'!F1033,'1. TipoContratoUC'!$S$3:$S$3832)</f>
        <v>27.425396330514594</v>
      </c>
      <c r="H1033" s="24">
        <f>SUMPRODUCT(('1. TipoContratoUC'!$C$3:$C$3832='2. UnidadCompradora'!F1033)*'1. TipoContratoUC'!$N$3:$N$3832*'1. TipoContratoUC'!$S$3:$S$3832)</f>
        <v>27.431429754253248</v>
      </c>
      <c r="I1033" s="24">
        <f>SUMPRODUCT(('1. TipoContratoUC'!$C$3:$C$3832='2. UnidadCompradora'!F1033)*'1. TipoContratoUC'!$P$3:$P$3832*'1. TipoContratoUC'!$S$3:$S$3832)</f>
        <v>27.432523941911242</v>
      </c>
      <c r="J1033" s="24" t="e">
        <f>AVERAGEIF('1. TipoContratoUC'!$C$3:$C$3832,'2. UnidadCompradora'!F1033,'1. TipoContratoUC'!#REF!)</f>
        <v>#REF!</v>
      </c>
      <c r="K1033" s="24">
        <f t="shared" si="197"/>
        <v>23.706315069397462</v>
      </c>
      <c r="L1033" s="25">
        <f>SUMIF('1. TipoContratoUC'!$C$3:$C$3832,'2. UnidadCompradora'!F1033,'1. TipoContratoUC'!$O$3:$O$3832)</f>
        <v>387244332.89999902</v>
      </c>
      <c r="M1033" s="28">
        <f t="shared" si="192"/>
        <v>9.6556254903013407E-4</v>
      </c>
      <c r="N1033" s="29">
        <f t="shared" si="198"/>
        <v>1.7107686611243526E-4</v>
      </c>
      <c r="O1033" s="24">
        <f t="shared" si="199"/>
        <v>0.190859268378408</v>
      </c>
      <c r="P1033" s="20">
        <f t="shared" si="200"/>
        <v>11.948587168887935</v>
      </c>
      <c r="Q1033" s="3">
        <f t="shared" si="201"/>
        <v>1352</v>
      </c>
      <c r="R1033" s="3">
        <f t="shared" si="202"/>
        <v>0</v>
      </c>
      <c r="S1033" s="3" t="str">
        <f t="shared" si="203"/>
        <v/>
      </c>
      <c r="T1033" s="18"/>
    </row>
    <row r="1034" spans="1:20" x14ac:dyDescent="0.25">
      <c r="A1034">
        <f t="shared" si="193"/>
        <v>1033</v>
      </c>
      <c r="B1034" s="23" t="s">
        <v>14</v>
      </c>
      <c r="C1034" s="23">
        <f t="shared" si="194"/>
        <v>160</v>
      </c>
      <c r="D1034" s="23">
        <f t="shared" si="195"/>
        <v>53</v>
      </c>
      <c r="E1034" s="34" t="str">
        <f t="shared" si="196"/>
        <v>160_53</v>
      </c>
      <c r="F1034" s="23" t="s">
        <v>2848</v>
      </c>
      <c r="G1034" s="24">
        <f>AVERAGEIF('1. TipoContratoUC'!$C$3:$C$3832,'2. UnidadCompradora'!F1034,'1. TipoContratoUC'!$S$3:$S$3832)</f>
        <v>46.659184084070461</v>
      </c>
      <c r="H1034" s="24">
        <f>SUMPRODUCT(('1. TipoContratoUC'!$C$3:$C$3832='2. UnidadCompradora'!F1034)*'1. TipoContratoUC'!$N$3:$N$3832*'1. TipoContratoUC'!$S$3:$S$3832)</f>
        <v>46.894326255329325</v>
      </c>
      <c r="I1034" s="24">
        <f>SUMPRODUCT(('1. TipoContratoUC'!$C$3:$C$3832='2. UnidadCompradora'!F1034)*'1. TipoContratoUC'!$P$3:$P$3832*'1. TipoContratoUC'!$S$3:$S$3832)</f>
        <v>47.088769962240598</v>
      </c>
      <c r="J1034" s="24" t="e">
        <f>AVERAGEIF('1. TipoContratoUC'!$C$3:$C$3832,'2. UnidadCompradora'!F1034,'1. TipoContratoUC'!#REF!)</f>
        <v>#REF!</v>
      </c>
      <c r="K1034" s="24">
        <f t="shared" si="197"/>
        <v>50.885202935677441</v>
      </c>
      <c r="L1034" s="25">
        <f>SUMIF('1. TipoContratoUC'!$C$3:$C$3832,'2. UnidadCompradora'!F1034,'1. TipoContratoUC'!$O$3:$O$3832)</f>
        <v>45287375.059999898</v>
      </c>
      <c r="M1034" s="28">
        <f t="shared" si="192"/>
        <v>1.1292042151875565E-4</v>
      </c>
      <c r="N1034" s="29">
        <f t="shared" si="198"/>
        <v>2.0007064123321768E-5</v>
      </c>
      <c r="O1034" s="24">
        <f t="shared" si="199"/>
        <v>2.2247002416616715E-2</v>
      </c>
      <c r="P1034" s="20">
        <f t="shared" si="200"/>
        <v>25.45372496904703</v>
      </c>
      <c r="Q1034" s="3">
        <f t="shared" si="201"/>
        <v>381</v>
      </c>
      <c r="R1034" s="3">
        <f t="shared" si="202"/>
        <v>1</v>
      </c>
      <c r="S1034" s="3">
        <f t="shared" si="203"/>
        <v>381</v>
      </c>
      <c r="T1034" s="18"/>
    </row>
    <row r="1035" spans="1:20" x14ac:dyDescent="0.25">
      <c r="A1035">
        <f t="shared" si="193"/>
        <v>1034</v>
      </c>
      <c r="B1035" s="23" t="s">
        <v>14</v>
      </c>
      <c r="C1035" s="23">
        <f t="shared" si="194"/>
        <v>160</v>
      </c>
      <c r="D1035" s="23">
        <f t="shared" si="195"/>
        <v>54</v>
      </c>
      <c r="E1035" s="34" t="str">
        <f t="shared" si="196"/>
        <v>160_54</v>
      </c>
      <c r="F1035" s="23" t="s">
        <v>2544</v>
      </c>
      <c r="G1035" s="24">
        <f>AVERAGEIF('1. TipoContratoUC'!$C$3:$C$3832,'2. UnidadCompradora'!F1035,'1. TipoContratoUC'!$S$3:$S$3832)</f>
        <v>41.756564137676698</v>
      </c>
      <c r="H1035" s="24">
        <f>SUMPRODUCT(('1. TipoContratoUC'!$C$3:$C$3832='2. UnidadCompradora'!F1035)*'1. TipoContratoUC'!$N$3:$N$3832*'1. TipoContratoUC'!$S$3:$S$3832)</f>
        <v>41.756564137676698</v>
      </c>
      <c r="I1035" s="24">
        <f>SUMPRODUCT(('1. TipoContratoUC'!$C$3:$C$3832='2. UnidadCompradora'!F1035)*'1. TipoContratoUC'!$P$3:$P$3832*'1. TipoContratoUC'!$S$3:$S$3832)</f>
        <v>41.756564137676698</v>
      </c>
      <c r="J1035" s="24" t="e">
        <f>AVERAGEIF('1. TipoContratoUC'!$C$3:$C$3832,'2. UnidadCompradora'!F1035,'1. TipoContratoUC'!#REF!)</f>
        <v>#REF!</v>
      </c>
      <c r="K1035" s="24">
        <f t="shared" si="197"/>
        <v>43.512308638574062</v>
      </c>
      <c r="L1035" s="25">
        <f>SUMIF('1. TipoContratoUC'!$C$3:$C$3832,'2. UnidadCompradora'!F1035,'1. TipoContratoUC'!$O$3:$O$3832)</f>
        <v>160296550.01399899</v>
      </c>
      <c r="M1035" s="28">
        <f t="shared" si="192"/>
        <v>3.996865345276009E-4</v>
      </c>
      <c r="N1035" s="29">
        <f t="shared" si="198"/>
        <v>7.0815836657090185E-5</v>
      </c>
      <c r="O1035" s="24">
        <f t="shared" si="199"/>
        <v>7.8955769852965624E-2</v>
      </c>
      <c r="P1035" s="20">
        <f t="shared" si="200"/>
        <v>21.795632204213515</v>
      </c>
      <c r="Q1035" s="3">
        <f t="shared" si="201"/>
        <v>631</v>
      </c>
      <c r="R1035" s="3">
        <f t="shared" si="202"/>
        <v>0</v>
      </c>
      <c r="S1035" s="3" t="str">
        <f t="shared" si="203"/>
        <v/>
      </c>
      <c r="T1035" s="18"/>
    </row>
    <row r="1036" spans="1:20" x14ac:dyDescent="0.25">
      <c r="A1036">
        <f t="shared" si="193"/>
        <v>1035</v>
      </c>
      <c r="B1036" s="23" t="s">
        <v>14</v>
      </c>
      <c r="C1036" s="23">
        <f t="shared" si="194"/>
        <v>160</v>
      </c>
      <c r="D1036" s="23">
        <f t="shared" si="195"/>
        <v>55</v>
      </c>
      <c r="E1036" s="34" t="str">
        <f t="shared" si="196"/>
        <v>160_55</v>
      </c>
      <c r="F1036" s="23" t="s">
        <v>2836</v>
      </c>
      <c r="G1036" s="24">
        <f>AVERAGEIF('1. TipoContratoUC'!$C$3:$C$3832,'2. UnidadCompradora'!F1036,'1. TipoContratoUC'!$S$3:$S$3832)</f>
        <v>54.270685094528446</v>
      </c>
      <c r="H1036" s="24">
        <f>SUMPRODUCT(('1. TipoContratoUC'!$C$3:$C$3832='2. UnidadCompradora'!F1036)*'1. TipoContratoUC'!$N$3:$N$3832*'1. TipoContratoUC'!$S$3:$S$3832)</f>
        <v>54.163785571801476</v>
      </c>
      <c r="I1036" s="24">
        <f>SUMPRODUCT(('1. TipoContratoUC'!$C$3:$C$3832='2. UnidadCompradora'!F1036)*'1. TipoContratoUC'!$P$3:$P$3832*'1. TipoContratoUC'!$S$3:$S$3832)</f>
        <v>53.751983072118463</v>
      </c>
      <c r="J1036" s="24" t="e">
        <f>AVERAGEIF('1. TipoContratoUC'!$C$3:$C$3832,'2. UnidadCompradora'!F1036,'1. TipoContratoUC'!#REF!)</f>
        <v>#REF!</v>
      </c>
      <c r="K1036" s="24">
        <f t="shared" si="197"/>
        <v>60.098494311619568</v>
      </c>
      <c r="L1036" s="25">
        <f>SUMIF('1. TipoContratoUC'!$C$3:$C$3832,'2. UnidadCompradora'!F1036,'1. TipoContratoUC'!$O$3:$O$3832)</f>
        <v>189022341.12999901</v>
      </c>
      <c r="M1036" s="28">
        <f t="shared" si="192"/>
        <v>4.7131198062556813E-4</v>
      </c>
      <c r="N1036" s="29">
        <f t="shared" si="198"/>
        <v>8.3506321457534714E-5</v>
      </c>
      <c r="O1036" s="24">
        <f t="shared" si="199"/>
        <v>9.3119893788938077E-2</v>
      </c>
      <c r="P1036" s="20">
        <f t="shared" si="200"/>
        <v>30.095807102704253</v>
      </c>
      <c r="Q1036" s="3">
        <f t="shared" si="201"/>
        <v>145</v>
      </c>
      <c r="R1036" s="3">
        <f t="shared" si="202"/>
        <v>1</v>
      </c>
      <c r="S1036" s="3">
        <f t="shared" si="203"/>
        <v>145</v>
      </c>
      <c r="T1036" s="18"/>
    </row>
    <row r="1037" spans="1:20" x14ac:dyDescent="0.25">
      <c r="A1037">
        <f t="shared" si="193"/>
        <v>1036</v>
      </c>
      <c r="B1037" s="23" t="s">
        <v>14</v>
      </c>
      <c r="C1037" s="23">
        <f t="shared" si="194"/>
        <v>160</v>
      </c>
      <c r="D1037" s="23">
        <f t="shared" si="195"/>
        <v>56</v>
      </c>
      <c r="E1037" s="34" t="str">
        <f t="shared" si="196"/>
        <v>160_56</v>
      </c>
      <c r="F1037" s="23" t="s">
        <v>2755</v>
      </c>
      <c r="G1037" s="24">
        <f>AVERAGEIF('1. TipoContratoUC'!$C$3:$C$3832,'2. UnidadCompradora'!F1037,'1. TipoContratoUC'!$S$3:$S$3832)</f>
        <v>32.046625429887186</v>
      </c>
      <c r="H1037" s="24">
        <f>SUMPRODUCT(('1. TipoContratoUC'!$C$3:$C$3832='2. UnidadCompradora'!F1037)*'1. TipoContratoUC'!$N$3:$N$3832*'1. TipoContratoUC'!$S$3:$S$3832)</f>
        <v>27.254502531367564</v>
      </c>
      <c r="I1037" s="24">
        <f>SUMPRODUCT(('1. TipoContratoUC'!$C$3:$C$3832='2. UnidadCompradora'!F1037)*'1. TipoContratoUC'!$P$3:$P$3832*'1. TipoContratoUC'!$S$3:$S$3832)</f>
        <v>25.927928526262559</v>
      </c>
      <c r="J1037" s="24" t="e">
        <f>AVERAGEIF('1. TipoContratoUC'!$C$3:$C$3832,'2. UnidadCompradora'!F1037,'1. TipoContratoUC'!#REF!)</f>
        <v>#REF!</v>
      </c>
      <c r="K1037" s="24">
        <f t="shared" si="197"/>
        <v>21.62589594746844</v>
      </c>
      <c r="L1037" s="25">
        <f>SUMIF('1. TipoContratoUC'!$C$3:$C$3832,'2. UnidadCompradora'!F1037,'1. TipoContratoUC'!$O$3:$O$3832)</f>
        <v>44861534.219999999</v>
      </c>
      <c r="M1037" s="28">
        <f t="shared" si="192"/>
        <v>1.1185862168847223E-4</v>
      </c>
      <c r="N1037" s="29">
        <f t="shared" si="198"/>
        <v>1.9818936085851732E-5</v>
      </c>
      <c r="O1037" s="24">
        <f t="shared" si="199"/>
        <v>2.2037028654348506E-2</v>
      </c>
      <c r="P1037" s="20">
        <f t="shared" si="200"/>
        <v>10.823966488061394</v>
      </c>
      <c r="Q1037" s="3">
        <f t="shared" si="201"/>
        <v>1403</v>
      </c>
      <c r="R1037" s="3">
        <f t="shared" si="202"/>
        <v>0</v>
      </c>
      <c r="S1037" s="3" t="str">
        <f t="shared" si="203"/>
        <v/>
      </c>
      <c r="T1037" s="18"/>
    </row>
    <row r="1038" spans="1:20" x14ac:dyDescent="0.25">
      <c r="A1038">
        <f t="shared" si="193"/>
        <v>1037</v>
      </c>
      <c r="B1038" s="23" t="s">
        <v>14</v>
      </c>
      <c r="C1038" s="23">
        <f t="shared" si="194"/>
        <v>160</v>
      </c>
      <c r="D1038" s="23">
        <f t="shared" si="195"/>
        <v>57</v>
      </c>
      <c r="E1038" s="34" t="str">
        <f t="shared" si="196"/>
        <v>160_57</v>
      </c>
      <c r="F1038" s="23" t="s">
        <v>2698</v>
      </c>
      <c r="G1038" s="24">
        <f>AVERAGEIF('1. TipoContratoUC'!$C$3:$C$3832,'2. UnidadCompradora'!F1038,'1. TipoContratoUC'!$S$3:$S$3832)</f>
        <v>36.036781958124031</v>
      </c>
      <c r="H1038" s="24">
        <f>SUMPRODUCT(('1. TipoContratoUC'!$C$3:$C$3832='2. UnidadCompradora'!F1038)*'1. TipoContratoUC'!$N$3:$N$3832*'1. TipoContratoUC'!$S$3:$S$3832)</f>
        <v>38.760739442852667</v>
      </c>
      <c r="I1038" s="24">
        <f>SUMPRODUCT(('1. TipoContratoUC'!$C$3:$C$3832='2. UnidadCompradora'!F1038)*'1. TipoContratoUC'!$P$3:$P$3832*'1. TipoContratoUC'!$S$3:$S$3832)</f>
        <v>39.38146851056657</v>
      </c>
      <c r="J1038" s="24" t="e">
        <f>AVERAGEIF('1. TipoContratoUC'!$C$3:$C$3832,'2. UnidadCompradora'!F1038,'1. TipoContratoUC'!#REF!)</f>
        <v>#REF!</v>
      </c>
      <c r="K1038" s="24">
        <f t="shared" si="197"/>
        <v>40.228240172288331</v>
      </c>
      <c r="L1038" s="25">
        <f>SUMIF('1. TipoContratoUC'!$C$3:$C$3832,'2. UnidadCompradora'!F1038,'1. TipoContratoUC'!$O$3:$O$3832)</f>
        <v>165583329.08999899</v>
      </c>
      <c r="M1038" s="28">
        <f t="shared" si="192"/>
        <v>4.1286869226908027E-4</v>
      </c>
      <c r="N1038" s="29">
        <f t="shared" si="198"/>
        <v>7.3151430800915752E-5</v>
      </c>
      <c r="O1038" s="24">
        <f t="shared" si="199"/>
        <v>8.1562576877084833E-2</v>
      </c>
      <c r="P1038" s="20">
        <f t="shared" si="200"/>
        <v>20.154901374582707</v>
      </c>
      <c r="Q1038" s="3">
        <f t="shared" si="201"/>
        <v>777</v>
      </c>
      <c r="R1038" s="3">
        <f t="shared" si="202"/>
        <v>0</v>
      </c>
      <c r="S1038" s="3" t="str">
        <f t="shared" si="203"/>
        <v/>
      </c>
      <c r="T1038" s="18"/>
    </row>
    <row r="1039" spans="1:20" x14ac:dyDescent="0.25">
      <c r="A1039">
        <f t="shared" si="193"/>
        <v>1038</v>
      </c>
      <c r="B1039" s="23" t="s">
        <v>14</v>
      </c>
      <c r="C1039" s="23">
        <f t="shared" si="194"/>
        <v>160</v>
      </c>
      <c r="D1039" s="23">
        <f t="shared" si="195"/>
        <v>58</v>
      </c>
      <c r="E1039" s="34" t="str">
        <f t="shared" si="196"/>
        <v>160_58</v>
      </c>
      <c r="F1039" s="23" t="s">
        <v>2600</v>
      </c>
      <c r="G1039" s="24">
        <f>AVERAGEIF('1. TipoContratoUC'!$C$3:$C$3832,'2. UnidadCompradora'!F1039,'1. TipoContratoUC'!$S$3:$S$3832)</f>
        <v>32.862330517823828</v>
      </c>
      <c r="H1039" s="24">
        <f>SUMPRODUCT(('1. TipoContratoUC'!$C$3:$C$3832='2. UnidadCompradora'!F1039)*'1. TipoContratoUC'!$N$3:$N$3832*'1. TipoContratoUC'!$S$3:$S$3832)</f>
        <v>32.862330517823828</v>
      </c>
      <c r="I1039" s="24">
        <f>SUMPRODUCT(('1. TipoContratoUC'!$C$3:$C$3832='2. UnidadCompradora'!F1039)*'1. TipoContratoUC'!$P$3:$P$3832*'1. TipoContratoUC'!$S$3:$S$3832)</f>
        <v>32.862330517823828</v>
      </c>
      <c r="J1039" s="24" t="e">
        <f>AVERAGEIF('1. TipoContratoUC'!$C$3:$C$3832,'2. UnidadCompradora'!F1039,'1. TipoContratoUC'!#REF!)</f>
        <v>#REF!</v>
      </c>
      <c r="K1039" s="24">
        <f t="shared" si="197"/>
        <v>31.214162901058103</v>
      </c>
      <c r="L1039" s="25">
        <f>SUMIF('1. TipoContratoUC'!$C$3:$C$3832,'2. UnidadCompradora'!F1039,'1. TipoContratoUC'!$O$3:$O$3832)</f>
        <v>9888329.3699999992</v>
      </c>
      <c r="M1039" s="28">
        <f t="shared" si="192"/>
        <v>2.4655752714688116E-5</v>
      </c>
      <c r="N1039" s="29">
        <f t="shared" si="198"/>
        <v>4.3684678018102905E-6</v>
      </c>
      <c r="O1039" s="24">
        <f t="shared" si="199"/>
        <v>4.792427594166075E-3</v>
      </c>
      <c r="P1039" s="20">
        <f t="shared" si="200"/>
        <v>15.609477664326134</v>
      </c>
      <c r="Q1039" s="3">
        <f t="shared" si="201"/>
        <v>1149</v>
      </c>
      <c r="R1039" s="3">
        <f t="shared" si="202"/>
        <v>0</v>
      </c>
      <c r="S1039" s="3" t="str">
        <f t="shared" si="203"/>
        <v/>
      </c>
      <c r="T1039" s="18"/>
    </row>
    <row r="1040" spans="1:20" x14ac:dyDescent="0.25">
      <c r="A1040">
        <f t="shared" si="193"/>
        <v>1039</v>
      </c>
      <c r="B1040" s="23" t="s">
        <v>14</v>
      </c>
      <c r="C1040" s="23">
        <f t="shared" si="194"/>
        <v>160</v>
      </c>
      <c r="D1040" s="23">
        <f t="shared" si="195"/>
        <v>59</v>
      </c>
      <c r="E1040" s="34" t="str">
        <f t="shared" si="196"/>
        <v>160_59</v>
      </c>
      <c r="F1040" s="23" t="s">
        <v>2672</v>
      </c>
      <c r="G1040" s="24">
        <f>AVERAGEIF('1. TipoContratoUC'!$C$3:$C$3832,'2. UnidadCompradora'!F1040,'1. TipoContratoUC'!$S$3:$S$3832)</f>
        <v>29.314757239257752</v>
      </c>
      <c r="H1040" s="24">
        <f>SUMPRODUCT(('1. TipoContratoUC'!$C$3:$C$3832='2. UnidadCompradora'!F1040)*'1. TipoContratoUC'!$N$3:$N$3832*'1. TipoContratoUC'!$S$3:$S$3832)</f>
        <v>27.155799815044208</v>
      </c>
      <c r="I1040" s="24">
        <f>SUMPRODUCT(('1. TipoContratoUC'!$C$3:$C$3832='2. UnidadCompradora'!F1040)*'1. TipoContratoUC'!$P$3:$P$3832*'1. TipoContratoUC'!$S$3:$S$3832)</f>
        <v>26.585763464100086</v>
      </c>
      <c r="J1040" s="24" t="e">
        <f>AVERAGEIF('1. TipoContratoUC'!$C$3:$C$3832,'2. UnidadCompradora'!F1040,'1. TipoContratoUC'!#REF!)</f>
        <v>#REF!</v>
      </c>
      <c r="K1040" s="24">
        <f t="shared" si="197"/>
        <v>22.535490892073632</v>
      </c>
      <c r="L1040" s="25">
        <f>SUMIF('1. TipoContratoUC'!$C$3:$C$3832,'2. UnidadCompradora'!F1040,'1. TipoContratoUC'!$O$3:$O$3832)</f>
        <v>526389590.44999903</v>
      </c>
      <c r="M1040" s="28">
        <f t="shared" si="192"/>
        <v>1.3125100396732771E-3</v>
      </c>
      <c r="N1040" s="29">
        <f t="shared" si="198"/>
        <v>2.3254848124956083E-4</v>
      </c>
      <c r="O1040" s="24">
        <f t="shared" si="199"/>
        <v>0.25946906453971369</v>
      </c>
      <c r="P1040" s="20">
        <f t="shared" si="200"/>
        <v>11.397479978306674</v>
      </c>
      <c r="Q1040" s="3">
        <f t="shared" si="201"/>
        <v>1377</v>
      </c>
      <c r="R1040" s="3">
        <f t="shared" si="202"/>
        <v>0</v>
      </c>
      <c r="S1040" s="3" t="str">
        <f t="shared" si="203"/>
        <v/>
      </c>
      <c r="T1040" s="18"/>
    </row>
    <row r="1041" spans="1:20" x14ac:dyDescent="0.25">
      <c r="A1041">
        <f t="shared" si="193"/>
        <v>1040</v>
      </c>
      <c r="B1041" s="23" t="s">
        <v>14</v>
      </c>
      <c r="C1041" s="23">
        <f t="shared" si="194"/>
        <v>160</v>
      </c>
      <c r="D1041" s="23">
        <f t="shared" si="195"/>
        <v>60</v>
      </c>
      <c r="E1041" s="34" t="str">
        <f t="shared" si="196"/>
        <v>160_60</v>
      </c>
      <c r="F1041" s="23" t="s">
        <v>2559</v>
      </c>
      <c r="G1041" s="24">
        <f>AVERAGEIF('1. TipoContratoUC'!$C$3:$C$3832,'2. UnidadCompradora'!F1041,'1. TipoContratoUC'!$S$3:$S$3832)</f>
        <v>34.402524135620524</v>
      </c>
      <c r="H1041" s="24">
        <f>SUMPRODUCT(('1. TipoContratoUC'!$C$3:$C$3832='2. UnidadCompradora'!F1041)*'1. TipoContratoUC'!$N$3:$N$3832*'1. TipoContratoUC'!$S$3:$S$3832)</f>
        <v>33.705697134756122</v>
      </c>
      <c r="I1041" s="24">
        <f>SUMPRODUCT(('1. TipoContratoUC'!$C$3:$C$3832='2. UnidadCompradora'!F1041)*'1. TipoContratoUC'!$P$3:$P$3832*'1. TipoContratoUC'!$S$3:$S$3832)</f>
        <v>33.554880125776812</v>
      </c>
      <c r="J1041" s="24" t="e">
        <f>AVERAGEIF('1. TipoContratoUC'!$C$3:$C$3832,'2. UnidadCompradora'!F1041,'1. TipoContratoUC'!#REF!)</f>
        <v>#REF!</v>
      </c>
      <c r="K1041" s="24">
        <f t="shared" si="197"/>
        <v>32.171758167057675</v>
      </c>
      <c r="L1041" s="25">
        <f>SUMIF('1. TipoContratoUC'!$C$3:$C$3832,'2. UnidadCompradora'!F1041,'1. TipoContratoUC'!$O$3:$O$3832)</f>
        <v>83337902.280000001</v>
      </c>
      <c r="M1041" s="28">
        <f t="shared" si="192"/>
        <v>2.0779634592375264E-4</v>
      </c>
      <c r="N1041" s="29">
        <f t="shared" si="198"/>
        <v>3.681703239832437E-5</v>
      </c>
      <c r="O1041" s="24">
        <f t="shared" si="199"/>
        <v>4.1008970753599543E-2</v>
      </c>
      <c r="P1041" s="20">
        <f t="shared" si="200"/>
        <v>16.106383568905638</v>
      </c>
      <c r="Q1041" s="3">
        <f t="shared" si="201"/>
        <v>1112</v>
      </c>
      <c r="R1041" s="3">
        <f t="shared" si="202"/>
        <v>0</v>
      </c>
      <c r="S1041" s="3" t="str">
        <f t="shared" si="203"/>
        <v/>
      </c>
      <c r="T1041" s="18"/>
    </row>
    <row r="1042" spans="1:20" x14ac:dyDescent="0.25">
      <c r="A1042">
        <f t="shared" si="193"/>
        <v>1041</v>
      </c>
      <c r="B1042" s="23" t="s">
        <v>14</v>
      </c>
      <c r="C1042" s="23">
        <f t="shared" si="194"/>
        <v>160</v>
      </c>
      <c r="D1042" s="23">
        <f t="shared" si="195"/>
        <v>61</v>
      </c>
      <c r="E1042" s="34" t="str">
        <f t="shared" si="196"/>
        <v>160_61</v>
      </c>
      <c r="F1042" s="23" t="s">
        <v>47</v>
      </c>
      <c r="G1042" s="24">
        <f>AVERAGEIF('1. TipoContratoUC'!$C$3:$C$3832,'2. UnidadCompradora'!F1042,'1. TipoContratoUC'!$S$3:$S$3832)</f>
        <v>33.380874577435662</v>
      </c>
      <c r="H1042" s="24">
        <f>SUMPRODUCT(('1. TipoContratoUC'!$C$3:$C$3832='2. UnidadCompradora'!F1042)*'1. TipoContratoUC'!$N$3:$N$3832*'1. TipoContratoUC'!$S$3:$S$3832)</f>
        <v>40.126707054866145</v>
      </c>
      <c r="I1042" s="24">
        <f>SUMPRODUCT(('1. TipoContratoUC'!$C$3:$C$3832='2. UnidadCompradora'!F1042)*'1. TipoContratoUC'!$P$3:$P$3832*'1. TipoContratoUC'!$S$3:$S$3832)</f>
        <v>40.015108804887973</v>
      </c>
      <c r="J1042" s="24" t="e">
        <f>AVERAGEIF('1. TipoContratoUC'!$C$3:$C$3832,'2. UnidadCompradora'!F1042,'1. TipoContratoUC'!#REF!)</f>
        <v>#REF!</v>
      </c>
      <c r="K1042" s="24">
        <f t="shared" si="197"/>
        <v>41.10438094144164</v>
      </c>
      <c r="L1042" s="25">
        <f>SUMIF('1. TipoContratoUC'!$C$3:$C$3832,'2. UnidadCompradora'!F1042,'1. TipoContratoUC'!$O$3:$O$3832)</f>
        <v>202806860334.88089</v>
      </c>
      <c r="M1042" s="28">
        <f t="shared" si="192"/>
        <v>0.50568256883003826</v>
      </c>
      <c r="N1042" s="29">
        <f t="shared" si="198"/>
        <v>8.9596048655806837E-2</v>
      </c>
      <c r="O1042" s="24">
        <f t="shared" si="199"/>
        <v>100</v>
      </c>
      <c r="P1042" s="20">
        <f t="shared" si="200"/>
        <v>70.552190470720817</v>
      </c>
      <c r="Q1042" s="3">
        <f t="shared" si="201"/>
        <v>1</v>
      </c>
      <c r="R1042" s="3">
        <f t="shared" si="202"/>
        <v>1</v>
      </c>
      <c r="S1042" s="3">
        <f t="shared" si="203"/>
        <v>1</v>
      </c>
      <c r="T1042" s="18"/>
    </row>
    <row r="1043" spans="1:20" x14ac:dyDescent="0.25">
      <c r="A1043">
        <f t="shared" si="193"/>
        <v>1042</v>
      </c>
      <c r="B1043" s="23" t="s">
        <v>14</v>
      </c>
      <c r="C1043" s="23">
        <f t="shared" si="194"/>
        <v>160</v>
      </c>
      <c r="D1043" s="23">
        <f t="shared" si="195"/>
        <v>62</v>
      </c>
      <c r="E1043" s="34" t="str">
        <f t="shared" si="196"/>
        <v>160_62</v>
      </c>
      <c r="F1043" s="23" t="s">
        <v>429</v>
      </c>
      <c r="G1043" s="24">
        <f>AVERAGEIF('1. TipoContratoUC'!$C$3:$C$3832,'2. UnidadCompradora'!F1043,'1. TipoContratoUC'!$S$3:$S$3832)</f>
        <v>29.252280783697177</v>
      </c>
      <c r="H1043" s="24">
        <f>SUMPRODUCT(('1. TipoContratoUC'!$C$3:$C$3832='2. UnidadCompradora'!F1043)*'1. TipoContratoUC'!$N$3:$N$3832*'1. TipoContratoUC'!$S$3:$S$3832)</f>
        <v>29.252280783697177</v>
      </c>
      <c r="I1043" s="24">
        <f>SUMPRODUCT(('1. TipoContratoUC'!$C$3:$C$3832='2. UnidadCompradora'!F1043)*'1. TipoContratoUC'!$P$3:$P$3832*'1. TipoContratoUC'!$S$3:$S$3832)</f>
        <v>29.252280783697177</v>
      </c>
      <c r="J1043" s="24" t="e">
        <f>AVERAGEIF('1. TipoContratoUC'!$C$3:$C$3832,'2. UnidadCompradora'!F1043,'1. TipoContratoUC'!#REF!)</f>
        <v>#REF!</v>
      </c>
      <c r="K1043" s="24">
        <f t="shared" si="197"/>
        <v>26.222511045762591</v>
      </c>
      <c r="L1043" s="25">
        <f>SUMIF('1. TipoContratoUC'!$C$3:$C$3832,'2. UnidadCompradora'!F1043,'1. TipoContratoUC'!$O$3:$O$3832)</f>
        <v>7726101503.3599997</v>
      </c>
      <c r="M1043" s="28">
        <f t="shared" si="192"/>
        <v>1.9264411710774584E-2</v>
      </c>
      <c r="N1043" s="29">
        <f t="shared" si="198"/>
        <v>3.4132384134921106E-3</v>
      </c>
      <c r="O1043" s="24">
        <f t="shared" si="199"/>
        <v>3.8095057345812902</v>
      </c>
      <c r="P1043" s="20">
        <f t="shared" si="200"/>
        <v>15.01600839017194</v>
      </c>
      <c r="Q1043" s="3">
        <f t="shared" si="201"/>
        <v>1193</v>
      </c>
      <c r="R1043" s="3">
        <f t="shared" si="202"/>
        <v>0</v>
      </c>
      <c r="S1043" s="3" t="str">
        <f t="shared" si="203"/>
        <v/>
      </c>
      <c r="T1043" s="18"/>
    </row>
    <row r="1044" spans="1:20" x14ac:dyDescent="0.25">
      <c r="A1044">
        <f t="shared" si="193"/>
        <v>1043</v>
      </c>
      <c r="B1044" s="23" t="s">
        <v>14</v>
      </c>
      <c r="C1044" s="23">
        <f t="shared" si="194"/>
        <v>160</v>
      </c>
      <c r="D1044" s="23">
        <f t="shared" si="195"/>
        <v>63</v>
      </c>
      <c r="E1044" s="34" t="str">
        <f t="shared" si="196"/>
        <v>160_63</v>
      </c>
      <c r="F1044" s="23" t="s">
        <v>2718</v>
      </c>
      <c r="G1044" s="24">
        <f>AVERAGEIF('1. TipoContratoUC'!$C$3:$C$3832,'2. UnidadCompradora'!F1044,'1. TipoContratoUC'!$S$3:$S$3832)</f>
        <v>47.395344923676248</v>
      </c>
      <c r="H1044" s="24">
        <f>SUMPRODUCT(('1. TipoContratoUC'!$C$3:$C$3832='2. UnidadCompradora'!F1044)*'1. TipoContratoUC'!$N$3:$N$3832*'1. TipoContratoUC'!$S$3:$S$3832)</f>
        <v>43.826364614682007</v>
      </c>
      <c r="I1044" s="24">
        <f>SUMPRODUCT(('1. TipoContratoUC'!$C$3:$C$3832='2. UnidadCompradora'!F1044)*'1. TipoContratoUC'!$P$3:$P$3832*'1. TipoContratoUC'!$S$3:$S$3832)</f>
        <v>41.614732625737062</v>
      </c>
      <c r="J1044" s="24" t="e">
        <f>AVERAGEIF('1. TipoContratoUC'!$C$3:$C$3832,'2. UnidadCompradora'!F1044,'1. TipoContratoUC'!#REF!)</f>
        <v>#REF!</v>
      </c>
      <c r="K1044" s="24">
        <f t="shared" si="197"/>
        <v>43.316196789194208</v>
      </c>
      <c r="L1044" s="25">
        <f>SUMIF('1. TipoContratoUC'!$C$3:$C$3832,'2. UnidadCompradora'!F1044,'1. TipoContratoUC'!$O$3:$O$3832)</f>
        <v>6596501976.9299898</v>
      </c>
      <c r="M1044" s="28">
        <f t="shared" si="192"/>
        <v>1.6447846288228679E-2</v>
      </c>
      <c r="N1044" s="29">
        <f t="shared" si="198"/>
        <v>2.9142037459050163E-3</v>
      </c>
      <c r="O1044" s="24">
        <f t="shared" si="199"/>
        <v>3.2525223733307547</v>
      </c>
      <c r="P1044" s="20">
        <f t="shared" si="200"/>
        <v>23.284359581262482</v>
      </c>
      <c r="Q1044" s="3">
        <f t="shared" si="201"/>
        <v>530</v>
      </c>
      <c r="R1044" s="3">
        <f t="shared" si="202"/>
        <v>0</v>
      </c>
      <c r="S1044" s="3" t="str">
        <f t="shared" si="203"/>
        <v/>
      </c>
      <c r="T1044" s="18"/>
    </row>
    <row r="1045" spans="1:20" x14ac:dyDescent="0.25">
      <c r="A1045">
        <f t="shared" si="193"/>
        <v>1044</v>
      </c>
      <c r="B1045" s="23" t="s">
        <v>14</v>
      </c>
      <c r="C1045" s="23">
        <f t="shared" si="194"/>
        <v>160</v>
      </c>
      <c r="D1045" s="23">
        <f t="shared" si="195"/>
        <v>64</v>
      </c>
      <c r="E1045" s="34" t="str">
        <f t="shared" si="196"/>
        <v>160_64</v>
      </c>
      <c r="F1045" s="23" t="s">
        <v>3064</v>
      </c>
      <c r="G1045" s="24">
        <f>AVERAGEIF('1. TipoContratoUC'!$C$3:$C$3832,'2. UnidadCompradora'!F1045,'1. TipoContratoUC'!$S$3:$S$3832)</f>
        <v>26.141552099319998</v>
      </c>
      <c r="H1045" s="24">
        <f>SUMPRODUCT(('1. TipoContratoUC'!$C$3:$C$3832='2. UnidadCompradora'!F1045)*'1. TipoContratoUC'!$N$3:$N$3832*'1. TipoContratoUC'!$S$3:$S$3832)</f>
        <v>26.141552099319998</v>
      </c>
      <c r="I1045" s="24">
        <f>SUMPRODUCT(('1. TipoContratoUC'!$C$3:$C$3832='2. UnidadCompradora'!F1045)*'1. TipoContratoUC'!$P$3:$P$3832*'1. TipoContratoUC'!$S$3:$S$3832)</f>
        <v>26.141552099319998</v>
      </c>
      <c r="J1045" s="24" t="e">
        <f>AVERAGEIF('1. TipoContratoUC'!$C$3:$C$3832,'2. UnidadCompradora'!F1045,'1. TipoContratoUC'!#REF!)</f>
        <v>#REF!</v>
      </c>
      <c r="K1045" s="24">
        <f t="shared" si="197"/>
        <v>21.921275397426353</v>
      </c>
      <c r="L1045" s="25">
        <f>SUMIF('1. TipoContratoUC'!$C$3:$C$3832,'2. UnidadCompradora'!F1045,'1. TipoContratoUC'!$O$3:$O$3832)</f>
        <v>14955622170.139999</v>
      </c>
      <c r="M1045" s="28">
        <f t="shared" si="192"/>
        <v>3.7290639108361244E-2</v>
      </c>
      <c r="N1045" s="29">
        <f t="shared" si="198"/>
        <v>6.6070972620015725E-3</v>
      </c>
      <c r="O1045" s="24">
        <f t="shared" si="199"/>
        <v>7.3742405162427191</v>
      </c>
      <c r="P1045" s="20">
        <f t="shared" si="200"/>
        <v>14.647757956834536</v>
      </c>
      <c r="Q1045" s="3">
        <f t="shared" si="201"/>
        <v>1214</v>
      </c>
      <c r="R1045" s="3">
        <f t="shared" si="202"/>
        <v>0</v>
      </c>
      <c r="S1045" s="3" t="str">
        <f t="shared" si="203"/>
        <v/>
      </c>
      <c r="T1045" s="18"/>
    </row>
    <row r="1046" spans="1:20" x14ac:dyDescent="0.25">
      <c r="A1046">
        <f t="shared" si="193"/>
        <v>1045</v>
      </c>
      <c r="B1046" s="23" t="s">
        <v>14</v>
      </c>
      <c r="C1046" s="23">
        <f t="shared" si="194"/>
        <v>160</v>
      </c>
      <c r="D1046" s="23">
        <f t="shared" si="195"/>
        <v>65</v>
      </c>
      <c r="E1046" s="34" t="str">
        <f t="shared" si="196"/>
        <v>160_65</v>
      </c>
      <c r="F1046" s="23" t="s">
        <v>125</v>
      </c>
      <c r="G1046" s="24">
        <f>AVERAGEIF('1. TipoContratoUC'!$C$3:$C$3832,'2. UnidadCompradora'!F1046,'1. TipoContratoUC'!$S$3:$S$3832)</f>
        <v>44.899806430863933</v>
      </c>
      <c r="H1046" s="24">
        <f>SUMPRODUCT(('1. TipoContratoUC'!$C$3:$C$3832='2. UnidadCompradora'!F1046)*'1. TipoContratoUC'!$N$3:$N$3832*'1. TipoContratoUC'!$S$3:$S$3832)</f>
        <v>43.546652362961211</v>
      </c>
      <c r="I1046" s="24">
        <f>SUMPRODUCT(('1. TipoContratoUC'!$C$3:$C$3832='2. UnidadCompradora'!F1046)*'1. TipoContratoUC'!$P$3:$P$3832*'1. TipoContratoUC'!$S$3:$S$3832)</f>
        <v>43.894480074209952</v>
      </c>
      <c r="J1046" s="24" t="e">
        <f>AVERAGEIF('1. TipoContratoUC'!$C$3:$C$3832,'2. UnidadCompradora'!F1046,'1. TipoContratoUC'!#REF!)</f>
        <v>#REF!</v>
      </c>
      <c r="K1046" s="24">
        <f t="shared" si="197"/>
        <v>46.468426375728669</v>
      </c>
      <c r="L1046" s="25">
        <f>SUMIF('1. TipoContratoUC'!$C$3:$C$3832,'2. UnidadCompradora'!F1046,'1. TipoContratoUC'!$O$3:$O$3832)</f>
        <v>3948991534.1216989</v>
      </c>
      <c r="M1046" s="28">
        <f t="shared" si="192"/>
        <v>9.8464922733152715E-3</v>
      </c>
      <c r="N1046" s="29">
        <f t="shared" si="198"/>
        <v>1.7445861399772594E-3</v>
      </c>
      <c r="O1046" s="24">
        <f t="shared" si="199"/>
        <v>1.9470869239714168</v>
      </c>
      <c r="P1046" s="20">
        <f t="shared" si="200"/>
        <v>24.207756649850044</v>
      </c>
      <c r="Q1046" s="3">
        <f t="shared" si="201"/>
        <v>465</v>
      </c>
      <c r="R1046" s="3">
        <f t="shared" si="202"/>
        <v>1</v>
      </c>
      <c r="S1046" s="3">
        <f t="shared" si="203"/>
        <v>465</v>
      </c>
      <c r="T1046" s="18"/>
    </row>
    <row r="1047" spans="1:20" x14ac:dyDescent="0.25">
      <c r="A1047">
        <f t="shared" si="193"/>
        <v>1046</v>
      </c>
      <c r="B1047" s="23" t="s">
        <v>14</v>
      </c>
      <c r="C1047" s="23">
        <f t="shared" si="194"/>
        <v>160</v>
      </c>
      <c r="D1047" s="23">
        <f t="shared" si="195"/>
        <v>66</v>
      </c>
      <c r="E1047" s="34" t="str">
        <f t="shared" si="196"/>
        <v>160_66</v>
      </c>
      <c r="F1047" s="23" t="s">
        <v>1195</v>
      </c>
      <c r="G1047" s="24">
        <f>AVERAGEIF('1. TipoContratoUC'!$C$3:$C$3832,'2. UnidadCompradora'!F1047,'1. TipoContratoUC'!$S$3:$S$3832)</f>
        <v>58.190917342609765</v>
      </c>
      <c r="H1047" s="24">
        <f>SUMPRODUCT(('1. TipoContratoUC'!$C$3:$C$3832='2. UnidadCompradora'!F1047)*'1. TipoContratoUC'!$N$3:$N$3832*'1. TipoContratoUC'!$S$3:$S$3832)</f>
        <v>57.474700782236482</v>
      </c>
      <c r="I1047" s="24">
        <f>SUMPRODUCT(('1. TipoContratoUC'!$C$3:$C$3832='2. UnidadCompradora'!F1047)*'1. TipoContratoUC'!$P$3:$P$3832*'1. TipoContratoUC'!$S$3:$S$3832)</f>
        <v>58.199694719361503</v>
      </c>
      <c r="J1047" s="24" t="e">
        <f>AVERAGEIF('1. TipoContratoUC'!$C$3:$C$3832,'2. UnidadCompradora'!F1047,'1. TipoContratoUC'!#REF!)</f>
        <v>#REF!</v>
      </c>
      <c r="K1047" s="24">
        <f t="shared" si="197"/>
        <v>66.248389667881526</v>
      </c>
      <c r="L1047" s="25">
        <f>SUMIF('1. TipoContratoUC'!$C$3:$C$3832,'2. UnidadCompradora'!F1047,'1. TipoContratoUC'!$O$3:$O$3832)</f>
        <v>905119831.625</v>
      </c>
      <c r="M1047" s="28">
        <f t="shared" si="192"/>
        <v>2.2568433868527323E-3</v>
      </c>
      <c r="N1047" s="29">
        <f t="shared" si="198"/>
        <v>3.9986399049668432E-4</v>
      </c>
      <c r="O1047" s="24">
        <f t="shared" si="199"/>
        <v>0.44621351494113493</v>
      </c>
      <c r="P1047" s="20">
        <f t="shared" si="200"/>
        <v>33.34730159141133</v>
      </c>
      <c r="Q1047" s="3">
        <f t="shared" si="201"/>
        <v>61</v>
      </c>
      <c r="R1047" s="3">
        <f t="shared" si="202"/>
        <v>1</v>
      </c>
      <c r="S1047" s="3">
        <f t="shared" si="203"/>
        <v>61</v>
      </c>
      <c r="T1047" s="18"/>
    </row>
    <row r="1048" spans="1:20" x14ac:dyDescent="0.25">
      <c r="A1048">
        <f t="shared" si="193"/>
        <v>1047</v>
      </c>
      <c r="B1048" s="23" t="s">
        <v>14</v>
      </c>
      <c r="C1048" s="23">
        <f t="shared" si="194"/>
        <v>160</v>
      </c>
      <c r="D1048" s="23">
        <f t="shared" si="195"/>
        <v>67</v>
      </c>
      <c r="E1048" s="34" t="str">
        <f t="shared" si="196"/>
        <v>160_67</v>
      </c>
      <c r="F1048" s="23" t="s">
        <v>569</v>
      </c>
      <c r="G1048" s="24">
        <f>AVERAGEIF('1. TipoContratoUC'!$C$3:$C$3832,'2. UnidadCompradora'!F1048,'1. TipoContratoUC'!$S$3:$S$3832)</f>
        <v>37.630224244422934</v>
      </c>
      <c r="H1048" s="24">
        <f>SUMPRODUCT(('1. TipoContratoUC'!$C$3:$C$3832='2. UnidadCompradora'!F1048)*'1. TipoContratoUC'!$N$3:$N$3832*'1. TipoContratoUC'!$S$3:$S$3832)</f>
        <v>40.245471833898733</v>
      </c>
      <c r="I1048" s="24">
        <f>SUMPRODUCT(('1. TipoContratoUC'!$C$3:$C$3832='2. UnidadCompradora'!F1048)*'1. TipoContratoUC'!$P$3:$P$3832*'1. TipoContratoUC'!$S$3:$S$3832)</f>
        <v>35.556174709407102</v>
      </c>
      <c r="J1048" s="24" t="e">
        <f>AVERAGEIF('1. TipoContratoUC'!$C$3:$C$3832,'2. UnidadCompradora'!F1048,'1. TipoContratoUC'!#REF!)</f>
        <v>#REF!</v>
      </c>
      <c r="K1048" s="24">
        <f t="shared" si="197"/>
        <v>34.93896819381586</v>
      </c>
      <c r="L1048" s="25">
        <f>SUMIF('1. TipoContratoUC'!$C$3:$C$3832,'2. UnidadCompradora'!F1048,'1. TipoContratoUC'!$O$3:$O$3832)</f>
        <v>12539890119.173988</v>
      </c>
      <c r="M1048" s="28">
        <f t="shared" si="192"/>
        <v>3.12672058422458E-2</v>
      </c>
      <c r="N1048" s="29">
        <f t="shared" si="198"/>
        <v>5.539874752761252E-3</v>
      </c>
      <c r="O1048" s="24">
        <f t="shared" si="199"/>
        <v>6.1830904438979717</v>
      </c>
      <c r="P1048" s="20">
        <f t="shared" si="200"/>
        <v>20.561029318856917</v>
      </c>
      <c r="Q1048" s="3">
        <f t="shared" si="201"/>
        <v>741</v>
      </c>
      <c r="R1048" s="3">
        <f t="shared" si="202"/>
        <v>0</v>
      </c>
      <c r="S1048" s="3" t="str">
        <f t="shared" si="203"/>
        <v/>
      </c>
      <c r="T1048" s="18"/>
    </row>
    <row r="1049" spans="1:20" x14ac:dyDescent="0.25">
      <c r="A1049">
        <f t="shared" si="193"/>
        <v>1048</v>
      </c>
      <c r="B1049" s="23" t="s">
        <v>14</v>
      </c>
      <c r="C1049" s="23">
        <f t="shared" si="194"/>
        <v>160</v>
      </c>
      <c r="D1049" s="23">
        <f t="shared" si="195"/>
        <v>68</v>
      </c>
      <c r="E1049" s="34" t="str">
        <f t="shared" si="196"/>
        <v>160_68</v>
      </c>
      <c r="F1049" s="23" t="s">
        <v>2206</v>
      </c>
      <c r="G1049" s="24">
        <f>AVERAGEIF('1. TipoContratoUC'!$C$3:$C$3832,'2. UnidadCompradora'!F1049,'1. TipoContratoUC'!$S$3:$S$3832)</f>
        <v>50.474220077030317</v>
      </c>
      <c r="H1049" s="24">
        <f>SUMPRODUCT(('1. TipoContratoUC'!$C$3:$C$3832='2. UnidadCompradora'!F1049)*'1. TipoContratoUC'!$N$3:$N$3832*'1. TipoContratoUC'!$S$3:$S$3832)</f>
        <v>52.865612536883745</v>
      </c>
      <c r="I1049" s="24">
        <f>SUMPRODUCT(('1. TipoContratoUC'!$C$3:$C$3832='2. UnidadCompradora'!F1049)*'1. TipoContratoUC'!$P$3:$P$3832*'1. TipoContratoUC'!$S$3:$S$3832)</f>
        <v>49.975854764596534</v>
      </c>
      <c r="J1049" s="24" t="e">
        <f>AVERAGEIF('1. TipoContratoUC'!$C$3:$C$3832,'2. UnidadCompradora'!F1049,'1. TipoContratoUC'!#REF!)</f>
        <v>#REF!</v>
      </c>
      <c r="K1049" s="24">
        <f t="shared" si="197"/>
        <v>54.877203952683352</v>
      </c>
      <c r="L1049" s="25">
        <f>SUMIF('1. TipoContratoUC'!$C$3:$C$3832,'2. UnidadCompradora'!F1049,'1. TipoContratoUC'!$O$3:$O$3832)</f>
        <v>651527061.59200001</v>
      </c>
      <c r="M1049" s="28">
        <f t="shared" si="192"/>
        <v>1.6245302433266062E-3</v>
      </c>
      <c r="N1049" s="29">
        <f t="shared" si="198"/>
        <v>2.8783173416610438E-4</v>
      </c>
      <c r="O1049" s="24">
        <f t="shared" si="199"/>
        <v>0.32117189608687452</v>
      </c>
      <c r="P1049" s="20">
        <f t="shared" si="200"/>
        <v>27.599187924385113</v>
      </c>
      <c r="Q1049" s="3">
        <f t="shared" si="201"/>
        <v>252</v>
      </c>
      <c r="R1049" s="3">
        <f t="shared" si="202"/>
        <v>1</v>
      </c>
      <c r="S1049" s="3">
        <f t="shared" si="203"/>
        <v>252</v>
      </c>
      <c r="T1049" s="18"/>
    </row>
    <row r="1050" spans="1:20" x14ac:dyDescent="0.25">
      <c r="A1050">
        <f t="shared" si="193"/>
        <v>1049</v>
      </c>
      <c r="B1050" s="23" t="s">
        <v>14</v>
      </c>
      <c r="C1050" s="23">
        <f t="shared" si="194"/>
        <v>160</v>
      </c>
      <c r="D1050" s="23">
        <f t="shared" si="195"/>
        <v>69</v>
      </c>
      <c r="E1050" s="34" t="str">
        <f t="shared" si="196"/>
        <v>160_69</v>
      </c>
      <c r="F1050" s="23" t="s">
        <v>1911</v>
      </c>
      <c r="G1050" s="24">
        <f>AVERAGEIF('1. TipoContratoUC'!$C$3:$C$3832,'2. UnidadCompradora'!F1050,'1. TipoContratoUC'!$S$3:$S$3832)</f>
        <v>47.905704966377073</v>
      </c>
      <c r="H1050" s="24">
        <f>SUMPRODUCT(('1. TipoContratoUC'!$C$3:$C$3832='2. UnidadCompradora'!F1050)*'1. TipoContratoUC'!$N$3:$N$3832*'1. TipoContratoUC'!$S$3:$S$3832)</f>
        <v>48.37180393930398</v>
      </c>
      <c r="I1050" s="24">
        <f>SUMPRODUCT(('1. TipoContratoUC'!$C$3:$C$3832='2. UnidadCompradora'!F1050)*'1. TipoContratoUC'!$P$3:$P$3832*'1. TipoContratoUC'!$S$3:$S$3832)</f>
        <v>48.302398026889136</v>
      </c>
      <c r="J1050" s="24" t="e">
        <f>AVERAGEIF('1. TipoContratoUC'!$C$3:$C$3832,'2. UnidadCompradora'!F1050,'1. TipoContratoUC'!#REF!)</f>
        <v>#REF!</v>
      </c>
      <c r="K1050" s="24">
        <f t="shared" si="197"/>
        <v>52.563298592718901</v>
      </c>
      <c r="L1050" s="25">
        <f>SUMIF('1. TipoContratoUC'!$C$3:$C$3832,'2. UnidadCompradora'!F1050,'1. TipoContratoUC'!$O$3:$O$3832)</f>
        <v>1828115677.6579988</v>
      </c>
      <c r="M1050" s="28">
        <f t="shared" si="192"/>
        <v>4.5582591756022899E-3</v>
      </c>
      <c r="N1050" s="29">
        <f t="shared" si="198"/>
        <v>8.0762524962632468E-4</v>
      </c>
      <c r="O1050" s="24">
        <f t="shared" si="199"/>
        <v>0.90132465540742357</v>
      </c>
      <c r="P1050" s="20">
        <f t="shared" si="200"/>
        <v>26.732311624063161</v>
      </c>
      <c r="Q1050" s="3">
        <f t="shared" si="201"/>
        <v>295</v>
      </c>
      <c r="R1050" s="3">
        <f t="shared" si="202"/>
        <v>1</v>
      </c>
      <c r="S1050" s="3">
        <f t="shared" si="203"/>
        <v>295</v>
      </c>
      <c r="T1050" s="18"/>
    </row>
    <row r="1051" spans="1:20" x14ac:dyDescent="0.25">
      <c r="A1051">
        <f t="shared" si="193"/>
        <v>1050</v>
      </c>
      <c r="B1051" s="23" t="s">
        <v>14</v>
      </c>
      <c r="C1051" s="23">
        <f t="shared" si="194"/>
        <v>160</v>
      </c>
      <c r="D1051" s="23">
        <f t="shared" si="195"/>
        <v>70</v>
      </c>
      <c r="E1051" s="34" t="str">
        <f t="shared" si="196"/>
        <v>160_70</v>
      </c>
      <c r="F1051" s="23" t="s">
        <v>590</v>
      </c>
      <c r="G1051" s="24">
        <f>AVERAGEIF('1. TipoContratoUC'!$C$3:$C$3832,'2. UnidadCompradora'!F1051,'1. TipoContratoUC'!$S$3:$S$3832)</f>
        <v>43.722855751199425</v>
      </c>
      <c r="H1051" s="24">
        <f>SUMPRODUCT(('1. TipoContratoUC'!$C$3:$C$3832='2. UnidadCompradora'!F1051)*'1. TipoContratoUC'!$N$3:$N$3832*'1. TipoContratoUC'!$S$3:$S$3832)</f>
        <v>47.354153415530895</v>
      </c>
      <c r="I1051" s="24">
        <f>SUMPRODUCT(('1. TipoContratoUC'!$C$3:$C$3832='2. UnidadCompradora'!F1051)*'1. TipoContratoUC'!$P$3:$P$3832*'1. TipoContratoUC'!$S$3:$S$3832)</f>
        <v>44.047237564906922</v>
      </c>
      <c r="J1051" s="24" t="e">
        <f>AVERAGEIF('1. TipoContratoUC'!$C$3:$C$3832,'2. UnidadCompradora'!F1051,'1. TipoContratoUC'!#REF!)</f>
        <v>#REF!</v>
      </c>
      <c r="K1051" s="24">
        <f t="shared" si="197"/>
        <v>46.679645685158015</v>
      </c>
      <c r="L1051" s="25">
        <f>SUMIF('1. TipoContratoUC'!$C$3:$C$3832,'2. UnidadCompradora'!F1051,'1. TipoContratoUC'!$O$3:$O$3832)</f>
        <v>110518936.02999991</v>
      </c>
      <c r="M1051" s="28">
        <f t="shared" si="192"/>
        <v>2.7557006396987691E-4</v>
      </c>
      <c r="N1051" s="29">
        <f t="shared" si="198"/>
        <v>4.8825074031427196E-5</v>
      </c>
      <c r="O1051" s="24">
        <f t="shared" si="199"/>
        <v>5.4411405143941181E-2</v>
      </c>
      <c r="P1051" s="20">
        <f t="shared" si="200"/>
        <v>23.367028545150976</v>
      </c>
      <c r="Q1051" s="3">
        <f t="shared" si="201"/>
        <v>526</v>
      </c>
      <c r="R1051" s="3">
        <f t="shared" si="202"/>
        <v>0</v>
      </c>
      <c r="S1051" s="3" t="str">
        <f t="shared" si="203"/>
        <v/>
      </c>
      <c r="T1051" s="18"/>
    </row>
    <row r="1052" spans="1:20" x14ac:dyDescent="0.25">
      <c r="A1052">
        <f t="shared" si="193"/>
        <v>1051</v>
      </c>
      <c r="B1052" s="23" t="s">
        <v>14</v>
      </c>
      <c r="C1052" s="23">
        <f t="shared" si="194"/>
        <v>160</v>
      </c>
      <c r="D1052" s="23">
        <f t="shared" si="195"/>
        <v>71</v>
      </c>
      <c r="E1052" s="34" t="str">
        <f t="shared" si="196"/>
        <v>160_71</v>
      </c>
      <c r="F1052" s="23" t="s">
        <v>629</v>
      </c>
      <c r="G1052" s="24">
        <f>AVERAGEIF('1. TipoContratoUC'!$C$3:$C$3832,'2. UnidadCompradora'!F1052,'1. TipoContratoUC'!$S$3:$S$3832)</f>
        <v>48.106026396097633</v>
      </c>
      <c r="H1052" s="24">
        <f>SUMPRODUCT(('1. TipoContratoUC'!$C$3:$C$3832='2. UnidadCompradora'!F1052)*'1. TipoContratoUC'!$N$3:$N$3832*'1. TipoContratoUC'!$S$3:$S$3832)</f>
        <v>48.330407816195958</v>
      </c>
      <c r="I1052" s="24">
        <f>SUMPRODUCT(('1. TipoContratoUC'!$C$3:$C$3832='2. UnidadCompradora'!F1052)*'1. TipoContratoUC'!$P$3:$P$3832*'1. TipoContratoUC'!$S$3:$S$3832)</f>
        <v>48.674798902211059</v>
      </c>
      <c r="J1052" s="24" t="e">
        <f>AVERAGEIF('1. TipoContratoUC'!$C$3:$C$3832,'2. UnidadCompradora'!F1052,'1. TipoContratoUC'!#REF!)</f>
        <v>#REF!</v>
      </c>
      <c r="K1052" s="24">
        <f t="shared" si="197"/>
        <v>53.078221005737689</v>
      </c>
      <c r="L1052" s="25">
        <f>SUMIF('1. TipoContratoUC'!$C$3:$C$3832,'2. UnidadCompradora'!F1052,'1. TipoContratoUC'!$O$3:$O$3832)</f>
        <v>65081047.170000002</v>
      </c>
      <c r="M1052" s="28">
        <f t="shared" si="192"/>
        <v>1.6227434841568924E-4</v>
      </c>
      <c r="N1052" s="29">
        <f t="shared" si="198"/>
        <v>2.8751515896384605E-5</v>
      </c>
      <c r="O1052" s="24">
        <f t="shared" si="199"/>
        <v>3.2006873738589979E-2</v>
      </c>
      <c r="P1052" s="20">
        <f t="shared" si="200"/>
        <v>26.555113939738138</v>
      </c>
      <c r="Q1052" s="3">
        <f t="shared" si="201"/>
        <v>306</v>
      </c>
      <c r="R1052" s="3">
        <f t="shared" si="202"/>
        <v>1</v>
      </c>
      <c r="S1052" s="3">
        <f t="shared" si="203"/>
        <v>306</v>
      </c>
      <c r="T1052" s="18"/>
    </row>
    <row r="1053" spans="1:20" x14ac:dyDescent="0.25">
      <c r="A1053">
        <f t="shared" si="193"/>
        <v>1052</v>
      </c>
      <c r="B1053" s="23" t="s">
        <v>14</v>
      </c>
      <c r="C1053" s="23">
        <f t="shared" si="194"/>
        <v>160</v>
      </c>
      <c r="D1053" s="23">
        <f t="shared" si="195"/>
        <v>72</v>
      </c>
      <c r="E1053" s="34" t="str">
        <f t="shared" si="196"/>
        <v>160_72</v>
      </c>
      <c r="F1053" s="23" t="s">
        <v>885</v>
      </c>
      <c r="G1053" s="24">
        <f>AVERAGEIF('1. TipoContratoUC'!$C$3:$C$3832,'2. UnidadCompradora'!F1053,'1. TipoContratoUC'!$S$3:$S$3832)</f>
        <v>52.007657570215905</v>
      </c>
      <c r="H1053" s="24">
        <f>SUMPRODUCT(('1. TipoContratoUC'!$C$3:$C$3832='2. UnidadCompradora'!F1053)*'1. TipoContratoUC'!$N$3:$N$3832*'1. TipoContratoUC'!$S$3:$S$3832)</f>
        <v>56.549582014399881</v>
      </c>
      <c r="I1053" s="24">
        <f>SUMPRODUCT(('1. TipoContratoUC'!$C$3:$C$3832='2. UnidadCompradora'!F1053)*'1. TipoContratoUC'!$P$3:$P$3832*'1. TipoContratoUC'!$S$3:$S$3832)</f>
        <v>54.70537331754894</v>
      </c>
      <c r="J1053" s="24" t="e">
        <f>AVERAGEIF('1. TipoContratoUC'!$C$3:$C$3832,'2. UnidadCompradora'!F1053,'1. TipoContratoUC'!#REF!)</f>
        <v>#REF!</v>
      </c>
      <c r="K1053" s="24">
        <f t="shared" si="197"/>
        <v>61.416756534556782</v>
      </c>
      <c r="L1053" s="25">
        <f>SUMIF('1. TipoContratoUC'!$C$3:$C$3832,'2. UnidadCompradora'!F1053,'1. TipoContratoUC'!$O$3:$O$3832)</f>
        <v>360100423.09299999</v>
      </c>
      <c r="M1053" s="28">
        <f t="shared" si="192"/>
        <v>8.978813965453069E-4</v>
      </c>
      <c r="N1053" s="29">
        <f t="shared" si="198"/>
        <v>1.5908522510107623E-4</v>
      </c>
      <c r="O1053" s="24">
        <f t="shared" si="199"/>
        <v>0.17747513907590654</v>
      </c>
      <c r="P1053" s="20">
        <f t="shared" si="200"/>
        <v>30.797115836816346</v>
      </c>
      <c r="Q1053" s="3">
        <f t="shared" si="201"/>
        <v>116</v>
      </c>
      <c r="R1053" s="3">
        <f t="shared" si="202"/>
        <v>1</v>
      </c>
      <c r="S1053" s="3">
        <f t="shared" si="203"/>
        <v>116</v>
      </c>
      <c r="T1053" s="18"/>
    </row>
    <row r="1054" spans="1:20" x14ac:dyDescent="0.25">
      <c r="A1054">
        <f t="shared" si="193"/>
        <v>1053</v>
      </c>
      <c r="B1054" s="23" t="s">
        <v>14</v>
      </c>
      <c r="C1054" s="23">
        <f t="shared" si="194"/>
        <v>160</v>
      </c>
      <c r="D1054" s="23">
        <f t="shared" si="195"/>
        <v>73</v>
      </c>
      <c r="E1054" s="34" t="str">
        <f t="shared" si="196"/>
        <v>160_73</v>
      </c>
      <c r="F1054" s="23" t="s">
        <v>1418</v>
      </c>
      <c r="G1054" s="24">
        <f>AVERAGEIF('1. TipoContratoUC'!$C$3:$C$3832,'2. UnidadCompradora'!F1054,'1. TipoContratoUC'!$S$3:$S$3832)</f>
        <v>55.061476558295269</v>
      </c>
      <c r="H1054" s="24">
        <f>SUMPRODUCT(('1. TipoContratoUC'!$C$3:$C$3832='2. UnidadCompradora'!F1054)*'1. TipoContratoUC'!$N$3:$N$3832*'1. TipoContratoUC'!$S$3:$S$3832)</f>
        <v>58.121176416621054</v>
      </c>
      <c r="I1054" s="24">
        <f>SUMPRODUCT(('1. TipoContratoUC'!$C$3:$C$3832='2. UnidadCompradora'!F1054)*'1. TipoContratoUC'!$P$3:$P$3832*'1. TipoContratoUC'!$S$3:$S$3832)</f>
        <v>61.274261576146557</v>
      </c>
      <c r="J1054" s="24" t="e">
        <f>AVERAGEIF('1. TipoContratoUC'!$C$3:$C$3832,'2. UnidadCompradora'!F1054,'1. TipoContratoUC'!#REF!)</f>
        <v>#REF!</v>
      </c>
      <c r="K1054" s="24">
        <f t="shared" si="197"/>
        <v>70.499623995713861</v>
      </c>
      <c r="L1054" s="25">
        <f>SUMIF('1. TipoContratoUC'!$C$3:$C$3832,'2. UnidadCompradora'!F1054,'1. TipoContratoUC'!$O$3:$O$3832)</f>
        <v>528774037.90899891</v>
      </c>
      <c r="M1054" s="28">
        <f t="shared" si="192"/>
        <v>1.3184554673295028E-3</v>
      </c>
      <c r="N1054" s="29">
        <f t="shared" si="198"/>
        <v>2.3360188284653343E-4</v>
      </c>
      <c r="O1054" s="24">
        <f t="shared" si="199"/>
        <v>0.26064478879363262</v>
      </c>
      <c r="P1054" s="20">
        <f t="shared" si="200"/>
        <v>35.380134392253744</v>
      </c>
      <c r="Q1054" s="3">
        <f t="shared" si="201"/>
        <v>35</v>
      </c>
      <c r="R1054" s="3">
        <f t="shared" si="202"/>
        <v>1</v>
      </c>
      <c r="S1054" s="3">
        <f t="shared" si="203"/>
        <v>35</v>
      </c>
      <c r="T1054" s="18"/>
    </row>
    <row r="1055" spans="1:20" x14ac:dyDescent="0.25">
      <c r="A1055">
        <f t="shared" si="193"/>
        <v>1054</v>
      </c>
      <c r="B1055" s="23" t="s">
        <v>14</v>
      </c>
      <c r="C1055" s="23">
        <f t="shared" si="194"/>
        <v>160</v>
      </c>
      <c r="D1055" s="23">
        <f t="shared" si="195"/>
        <v>74</v>
      </c>
      <c r="E1055" s="34" t="str">
        <f t="shared" si="196"/>
        <v>160_74</v>
      </c>
      <c r="F1055" s="23" t="s">
        <v>2173</v>
      </c>
      <c r="G1055" s="24">
        <f>AVERAGEIF('1. TipoContratoUC'!$C$3:$C$3832,'2. UnidadCompradora'!F1055,'1. TipoContratoUC'!$S$3:$S$3832)</f>
        <v>34.050066947647068</v>
      </c>
      <c r="H1055" s="24">
        <f>SUMPRODUCT(('1. TipoContratoUC'!$C$3:$C$3832='2. UnidadCompradora'!F1055)*'1. TipoContratoUC'!$N$3:$N$3832*'1. TipoContratoUC'!$S$3:$S$3832)</f>
        <v>35.658164939722944</v>
      </c>
      <c r="I1055" s="24">
        <f>SUMPRODUCT(('1. TipoContratoUC'!$C$3:$C$3832='2. UnidadCompradora'!F1055)*'1. TipoContratoUC'!$P$3:$P$3832*'1. TipoContratoUC'!$S$3:$S$3832)</f>
        <v>38.319533106714324</v>
      </c>
      <c r="J1055" s="24" t="e">
        <f>AVERAGEIF('1. TipoContratoUC'!$C$3:$C$3832,'2. UnidadCompradora'!F1055,'1. TipoContratoUC'!#REF!)</f>
        <v>#REF!</v>
      </c>
      <c r="K1055" s="24">
        <f t="shared" si="197"/>
        <v>38.759891473727969</v>
      </c>
      <c r="L1055" s="25">
        <f>SUMIF('1. TipoContratoUC'!$C$3:$C$3832,'2. UnidadCompradora'!F1055,'1. TipoContratoUC'!$O$3:$O$3832)</f>
        <v>143604672.87</v>
      </c>
      <c r="M1055" s="28">
        <f t="shared" si="192"/>
        <v>3.5806668350858159E-4</v>
      </c>
      <c r="N1055" s="29">
        <f t="shared" si="198"/>
        <v>6.3441696382540179E-5</v>
      </c>
      <c r="O1055" s="24">
        <f t="shared" si="199"/>
        <v>7.0725332764674589E-2</v>
      </c>
      <c r="P1055" s="20">
        <f t="shared" si="200"/>
        <v>19.415308403246321</v>
      </c>
      <c r="Q1055" s="3">
        <f t="shared" si="201"/>
        <v>846</v>
      </c>
      <c r="R1055" s="3">
        <f t="shared" si="202"/>
        <v>0</v>
      </c>
      <c r="S1055" s="3" t="str">
        <f t="shared" si="203"/>
        <v/>
      </c>
      <c r="T1055" s="18"/>
    </row>
    <row r="1056" spans="1:20" x14ac:dyDescent="0.25">
      <c r="A1056">
        <f t="shared" si="193"/>
        <v>1055</v>
      </c>
      <c r="B1056" s="23" t="s">
        <v>14</v>
      </c>
      <c r="C1056" s="23">
        <f t="shared" si="194"/>
        <v>160</v>
      </c>
      <c r="D1056" s="23">
        <f t="shared" si="195"/>
        <v>75</v>
      </c>
      <c r="E1056" s="34" t="str">
        <f t="shared" si="196"/>
        <v>160_75</v>
      </c>
      <c r="F1056" s="23" t="s">
        <v>2620</v>
      </c>
      <c r="G1056" s="24">
        <f>AVERAGEIF('1. TipoContratoUC'!$C$3:$C$3832,'2. UnidadCompradora'!F1056,'1. TipoContratoUC'!$S$3:$S$3832)</f>
        <v>34.863291916372098</v>
      </c>
      <c r="H1056" s="24">
        <f>SUMPRODUCT(('1. TipoContratoUC'!$C$3:$C$3832='2. UnidadCompradora'!F1056)*'1. TipoContratoUC'!$N$3:$N$3832*'1. TipoContratoUC'!$S$3:$S$3832)</f>
        <v>34.863291916372098</v>
      </c>
      <c r="I1056" s="24">
        <f>SUMPRODUCT(('1. TipoContratoUC'!$C$3:$C$3832='2. UnidadCompradora'!F1056)*'1. TipoContratoUC'!$P$3:$P$3832*'1. TipoContratoUC'!$S$3:$S$3832)</f>
        <v>34.863291916372098</v>
      </c>
      <c r="J1056" s="24" t="e">
        <f>AVERAGEIF('1. TipoContratoUC'!$C$3:$C$3832,'2. UnidadCompradora'!F1056,'1. TipoContratoUC'!#REF!)</f>
        <v>#REF!</v>
      </c>
      <c r="K1056" s="24">
        <f t="shared" si="197"/>
        <v>33.980912229472693</v>
      </c>
      <c r="L1056" s="25">
        <f>SUMIF('1. TipoContratoUC'!$C$3:$C$3832,'2. UnidadCompradora'!F1056,'1. TipoContratoUC'!$O$3:$O$3832)</f>
        <v>65954334.059999898</v>
      </c>
      <c r="M1056" s="28">
        <f t="shared" si="192"/>
        <v>1.644518189269508E-4</v>
      </c>
      <c r="N1056" s="29">
        <f t="shared" si="198"/>
        <v>2.9137316724609605E-5</v>
      </c>
      <c r="O1056" s="24">
        <f t="shared" si="199"/>
        <v>3.243747436823561E-2</v>
      </c>
      <c r="P1056" s="20">
        <f t="shared" si="200"/>
        <v>17.006674851920465</v>
      </c>
      <c r="Q1056" s="3">
        <f t="shared" si="201"/>
        <v>1052</v>
      </c>
      <c r="R1056" s="3">
        <f t="shared" si="202"/>
        <v>0</v>
      </c>
      <c r="S1056" s="3" t="str">
        <f t="shared" si="203"/>
        <v/>
      </c>
      <c r="T1056" s="18"/>
    </row>
    <row r="1057" spans="1:20" x14ac:dyDescent="0.25">
      <c r="A1057">
        <f t="shared" si="193"/>
        <v>1056</v>
      </c>
      <c r="B1057" s="23" t="s">
        <v>14</v>
      </c>
      <c r="C1057" s="23">
        <f t="shared" si="194"/>
        <v>160</v>
      </c>
      <c r="D1057" s="23">
        <f t="shared" si="195"/>
        <v>76</v>
      </c>
      <c r="E1057" s="34" t="str">
        <f t="shared" si="196"/>
        <v>160_76</v>
      </c>
      <c r="F1057" s="23" t="s">
        <v>2636</v>
      </c>
      <c r="G1057" s="24">
        <f>AVERAGEIF('1. TipoContratoUC'!$C$3:$C$3832,'2. UnidadCompradora'!F1057,'1. TipoContratoUC'!$S$3:$S$3832)</f>
        <v>49.949689676007971</v>
      </c>
      <c r="H1057" s="24">
        <f>SUMPRODUCT(('1. TipoContratoUC'!$C$3:$C$3832='2. UnidadCompradora'!F1057)*'1. TipoContratoUC'!$N$3:$N$3832*'1. TipoContratoUC'!$S$3:$S$3832)</f>
        <v>48.846953319604097</v>
      </c>
      <c r="I1057" s="24">
        <f>SUMPRODUCT(('1. TipoContratoUC'!$C$3:$C$3832='2. UnidadCompradora'!F1057)*'1. TipoContratoUC'!$P$3:$P$3832*'1. TipoContratoUC'!$S$3:$S$3832)</f>
        <v>48.238245451674679</v>
      </c>
      <c r="J1057" s="24" t="e">
        <f>AVERAGEIF('1. TipoContratoUC'!$C$3:$C$3832,'2. UnidadCompradora'!F1057,'1. TipoContratoUC'!#REF!)</f>
        <v>#REF!</v>
      </c>
      <c r="K1057" s="24">
        <f t="shared" si="197"/>
        <v>52.474594185667641</v>
      </c>
      <c r="L1057" s="25">
        <f>SUMIF('1. TipoContratoUC'!$C$3:$C$3832,'2. UnidadCompradora'!F1057,'1. TipoContratoUC'!$O$3:$O$3832)</f>
        <v>46887502.530000001</v>
      </c>
      <c r="M1057" s="28">
        <f t="shared" si="192"/>
        <v>1.1691021046449967E-4</v>
      </c>
      <c r="N1057" s="29">
        <f t="shared" si="198"/>
        <v>2.0713968704463124E-5</v>
      </c>
      <c r="O1057" s="24">
        <f t="shared" si="199"/>
        <v>2.3035993874046468E-2</v>
      </c>
      <c r="P1057" s="20">
        <f t="shared" si="200"/>
        <v>26.248815089770844</v>
      </c>
      <c r="Q1057" s="3">
        <f t="shared" si="201"/>
        <v>328</v>
      </c>
      <c r="R1057" s="3">
        <f t="shared" si="202"/>
        <v>1</v>
      </c>
      <c r="S1057" s="3">
        <f t="shared" si="203"/>
        <v>328</v>
      </c>
      <c r="T1057" s="18"/>
    </row>
    <row r="1058" spans="1:20" x14ac:dyDescent="0.25">
      <c r="A1058">
        <f t="shared" si="193"/>
        <v>1057</v>
      </c>
      <c r="B1058" s="23" t="s">
        <v>14</v>
      </c>
      <c r="C1058" s="23">
        <f t="shared" si="194"/>
        <v>160</v>
      </c>
      <c r="D1058" s="23">
        <f t="shared" si="195"/>
        <v>77</v>
      </c>
      <c r="E1058" s="34" t="str">
        <f t="shared" si="196"/>
        <v>160_77</v>
      </c>
      <c r="F1058" s="23" t="s">
        <v>2580</v>
      </c>
      <c r="G1058" s="24">
        <f>AVERAGEIF('1. TipoContratoUC'!$C$3:$C$3832,'2. UnidadCompradora'!F1058,'1. TipoContratoUC'!$S$3:$S$3832)</f>
        <v>29.67865284736925</v>
      </c>
      <c r="H1058" s="24">
        <f>SUMPRODUCT(('1. TipoContratoUC'!$C$3:$C$3832='2. UnidadCompradora'!F1058)*'1. TipoContratoUC'!$N$3:$N$3832*'1. TipoContratoUC'!$S$3:$S$3832)</f>
        <v>31.629972436901856</v>
      </c>
      <c r="I1058" s="24">
        <f>SUMPRODUCT(('1. TipoContratoUC'!$C$3:$C$3832='2. UnidadCompradora'!F1058)*'1. TipoContratoUC'!$P$3:$P$3832*'1. TipoContratoUC'!$S$3:$S$3832)</f>
        <v>32.20545835651702</v>
      </c>
      <c r="J1058" s="24" t="e">
        <f>AVERAGEIF('1. TipoContratoUC'!$C$3:$C$3832,'2. UnidadCompradora'!F1058,'1. TipoContratoUC'!#REF!)</f>
        <v>#REF!</v>
      </c>
      <c r="K1058" s="24">
        <f t="shared" si="197"/>
        <v>30.305899197186353</v>
      </c>
      <c r="L1058" s="25">
        <f>SUMIF('1. TipoContratoUC'!$C$3:$C$3832,'2. UnidadCompradora'!F1058,'1. TipoContratoUC'!$O$3:$O$3832)</f>
        <v>1015246854.62</v>
      </c>
      <c r="M1058" s="28">
        <f t="shared" si="192"/>
        <v>2.5314362472409874E-3</v>
      </c>
      <c r="N1058" s="29">
        <f t="shared" si="198"/>
        <v>4.4851592512200507E-4</v>
      </c>
      <c r="O1058" s="24">
        <f t="shared" si="199"/>
        <v>0.50051498904508207</v>
      </c>
      <c r="P1058" s="20">
        <f t="shared" si="200"/>
        <v>15.403207093115718</v>
      </c>
      <c r="Q1058" s="3">
        <f t="shared" si="201"/>
        <v>1162</v>
      </c>
      <c r="R1058" s="3">
        <f t="shared" si="202"/>
        <v>0</v>
      </c>
      <c r="S1058" s="3" t="str">
        <f t="shared" si="203"/>
        <v/>
      </c>
      <c r="T1058" s="18"/>
    </row>
    <row r="1059" spans="1:20" x14ac:dyDescent="0.25">
      <c r="A1059">
        <f t="shared" si="193"/>
        <v>1058</v>
      </c>
      <c r="B1059" s="23" t="s">
        <v>14</v>
      </c>
      <c r="C1059" s="23">
        <f t="shared" si="194"/>
        <v>160</v>
      </c>
      <c r="D1059" s="23">
        <f t="shared" si="195"/>
        <v>78</v>
      </c>
      <c r="E1059" s="34" t="str">
        <f t="shared" si="196"/>
        <v>160_78</v>
      </c>
      <c r="F1059" s="23" t="s">
        <v>2387</v>
      </c>
      <c r="G1059" s="24">
        <f>AVERAGEIF('1. TipoContratoUC'!$C$3:$C$3832,'2. UnidadCompradora'!F1059,'1. TipoContratoUC'!$S$3:$S$3832)</f>
        <v>36.232171716227526</v>
      </c>
      <c r="H1059" s="24">
        <f>SUMPRODUCT(('1. TipoContratoUC'!$C$3:$C$3832='2. UnidadCompradora'!F1059)*'1. TipoContratoUC'!$N$3:$N$3832*'1. TipoContratoUC'!$S$3:$S$3832)</f>
        <v>43.272978314338772</v>
      </c>
      <c r="I1059" s="24">
        <f>SUMPRODUCT(('1. TipoContratoUC'!$C$3:$C$3832='2. UnidadCompradora'!F1059)*'1. TipoContratoUC'!$P$3:$P$3832*'1. TipoContratoUC'!$S$3:$S$3832)</f>
        <v>46.384493251510193</v>
      </c>
      <c r="J1059" s="24" t="e">
        <f>AVERAGEIF('1. TipoContratoUC'!$C$3:$C$3832,'2. UnidadCompradora'!F1059,'1. TipoContratoUC'!#REF!)</f>
        <v>#REF!</v>
      </c>
      <c r="K1059" s="24">
        <f t="shared" si="197"/>
        <v>49.911392487437368</v>
      </c>
      <c r="L1059" s="25">
        <f>SUMIF('1. TipoContratoUC'!$C$3:$C$3832,'2. UnidadCompradora'!F1059,'1. TipoContratoUC'!$O$3:$O$3832)</f>
        <v>40493461.880000003</v>
      </c>
      <c r="M1059" s="28">
        <f t="shared" si="192"/>
        <v>1.0096718518539092E-4</v>
      </c>
      <c r="N1059" s="29">
        <f t="shared" si="198"/>
        <v>1.7889208357408551E-5</v>
      </c>
      <c r="O1059" s="24">
        <f t="shared" si="199"/>
        <v>1.9883217894700111E-2</v>
      </c>
      <c r="P1059" s="20">
        <f t="shared" si="200"/>
        <v>24.965637852666035</v>
      </c>
      <c r="Q1059" s="3">
        <f t="shared" si="201"/>
        <v>409</v>
      </c>
      <c r="R1059" s="3">
        <f t="shared" si="202"/>
        <v>1</v>
      </c>
      <c r="S1059" s="3">
        <f t="shared" si="203"/>
        <v>409</v>
      </c>
      <c r="T1059" s="18"/>
    </row>
    <row r="1060" spans="1:20" x14ac:dyDescent="0.25">
      <c r="A1060">
        <f t="shared" si="193"/>
        <v>1059</v>
      </c>
      <c r="B1060" s="23" t="s">
        <v>14</v>
      </c>
      <c r="C1060" s="23">
        <f t="shared" si="194"/>
        <v>160</v>
      </c>
      <c r="D1060" s="23">
        <f t="shared" si="195"/>
        <v>79</v>
      </c>
      <c r="E1060" s="34" t="str">
        <f t="shared" si="196"/>
        <v>160_79</v>
      </c>
      <c r="F1060" s="23" t="s">
        <v>2571</v>
      </c>
      <c r="G1060" s="24">
        <f>AVERAGEIF('1. TipoContratoUC'!$C$3:$C$3832,'2. UnidadCompradora'!F1060,'1. TipoContratoUC'!$S$3:$S$3832)</f>
        <v>32.925472728812267</v>
      </c>
      <c r="H1060" s="24">
        <f>SUMPRODUCT(('1. TipoContratoUC'!$C$3:$C$3832='2. UnidadCompradora'!F1060)*'1. TipoContratoUC'!$N$3:$N$3832*'1. TipoContratoUC'!$S$3:$S$3832)</f>
        <v>32.925472728812267</v>
      </c>
      <c r="I1060" s="24">
        <f>SUMPRODUCT(('1. TipoContratoUC'!$C$3:$C$3832='2. UnidadCompradora'!F1060)*'1. TipoContratoUC'!$P$3:$P$3832*'1. TipoContratoUC'!$S$3:$S$3832)</f>
        <v>32.925472728812267</v>
      </c>
      <c r="J1060" s="24" t="e">
        <f>AVERAGEIF('1. TipoContratoUC'!$C$3:$C$3832,'2. UnidadCompradora'!F1060,'1. TipoContratoUC'!#REF!)</f>
        <v>#REF!</v>
      </c>
      <c r="K1060" s="24">
        <f t="shared" si="197"/>
        <v>31.301470267393917</v>
      </c>
      <c r="L1060" s="25">
        <f>SUMIF('1. TipoContratoUC'!$C$3:$C$3832,'2. UnidadCompradora'!F1060,'1. TipoContratoUC'!$O$3:$O$3832)</f>
        <v>42740418.090000004</v>
      </c>
      <c r="M1060" s="28">
        <f t="shared" si="192"/>
        <v>1.0656978948805208E-4</v>
      </c>
      <c r="N1060" s="29">
        <f t="shared" si="198"/>
        <v>1.8881869047417773E-5</v>
      </c>
      <c r="O1060" s="24">
        <f t="shared" si="199"/>
        <v>2.0991147911618463E-2</v>
      </c>
      <c r="P1060" s="20">
        <f t="shared" si="200"/>
        <v>15.661230707652768</v>
      </c>
      <c r="Q1060" s="3">
        <f t="shared" si="201"/>
        <v>1142</v>
      </c>
      <c r="R1060" s="3">
        <f t="shared" si="202"/>
        <v>0</v>
      </c>
      <c r="S1060" s="3" t="str">
        <f t="shared" si="203"/>
        <v/>
      </c>
      <c r="T1060" s="18"/>
    </row>
    <row r="1061" spans="1:20" x14ac:dyDescent="0.25">
      <c r="A1061">
        <f t="shared" si="193"/>
        <v>1060</v>
      </c>
      <c r="B1061" s="23" t="s">
        <v>14</v>
      </c>
      <c r="C1061" s="23">
        <f t="shared" si="194"/>
        <v>160</v>
      </c>
      <c r="D1061" s="23">
        <f t="shared" si="195"/>
        <v>80</v>
      </c>
      <c r="E1061" s="34" t="str">
        <f t="shared" si="196"/>
        <v>160_80</v>
      </c>
      <c r="F1061" s="23" t="s">
        <v>2792</v>
      </c>
      <c r="G1061" s="24">
        <f>AVERAGEIF('1. TipoContratoUC'!$C$3:$C$3832,'2. UnidadCompradora'!F1061,'1. TipoContratoUC'!$S$3:$S$3832)</f>
        <v>54.011050547031736</v>
      </c>
      <c r="H1061" s="24">
        <f>SUMPRODUCT(('1. TipoContratoUC'!$C$3:$C$3832='2. UnidadCompradora'!F1061)*'1. TipoContratoUC'!$N$3:$N$3832*'1. TipoContratoUC'!$S$3:$S$3832)</f>
        <v>54.011050547031736</v>
      </c>
      <c r="I1061" s="24">
        <f>SUMPRODUCT(('1. TipoContratoUC'!$C$3:$C$3832='2. UnidadCompradora'!F1061)*'1. TipoContratoUC'!$P$3:$P$3832*'1. TipoContratoUC'!$S$3:$S$3832)</f>
        <v>54.011050547031736</v>
      </c>
      <c r="J1061" s="24" t="e">
        <f>AVERAGEIF('1. TipoContratoUC'!$C$3:$C$3832,'2. UnidadCompradora'!F1061,'1. TipoContratoUC'!#REF!)</f>
        <v>#REF!</v>
      </c>
      <c r="K1061" s="24">
        <f t="shared" si="197"/>
        <v>60.456709498954211</v>
      </c>
      <c r="L1061" s="25">
        <f>SUMIF('1. TipoContratoUC'!$C$3:$C$3832,'2. UnidadCompradora'!F1061,'1. TipoContratoUC'!$O$3:$O$3832)</f>
        <v>5994571.2599999905</v>
      </c>
      <c r="M1061" s="28">
        <f t="shared" si="192"/>
        <v>1.494698053500782E-5</v>
      </c>
      <c r="N1061" s="29">
        <f t="shared" si="198"/>
        <v>2.648282693173205E-6</v>
      </c>
      <c r="O1061" s="24">
        <f t="shared" si="199"/>
        <v>2.8724918742401924E-3</v>
      </c>
      <c r="P1061" s="20">
        <f t="shared" si="200"/>
        <v>30.229790995414227</v>
      </c>
      <c r="Q1061" s="3">
        <f t="shared" si="201"/>
        <v>139</v>
      </c>
      <c r="R1061" s="3">
        <f t="shared" si="202"/>
        <v>1</v>
      </c>
      <c r="S1061" s="3">
        <f t="shared" si="203"/>
        <v>139</v>
      </c>
      <c r="T1061" s="18"/>
    </row>
    <row r="1062" spans="1:20" x14ac:dyDescent="0.25">
      <c r="A1062">
        <f t="shared" si="193"/>
        <v>1061</v>
      </c>
      <c r="B1062" s="23" t="s">
        <v>14</v>
      </c>
      <c r="C1062" s="23">
        <f t="shared" si="194"/>
        <v>160</v>
      </c>
      <c r="D1062" s="23">
        <f t="shared" si="195"/>
        <v>81</v>
      </c>
      <c r="E1062" s="34" t="str">
        <f t="shared" si="196"/>
        <v>160_81</v>
      </c>
      <c r="F1062" s="23" t="s">
        <v>1676</v>
      </c>
      <c r="G1062" s="24">
        <f>AVERAGEIF('1. TipoContratoUC'!$C$3:$C$3832,'2. UnidadCompradora'!F1062,'1. TipoContratoUC'!$S$3:$S$3832)</f>
        <v>27.799453969933499</v>
      </c>
      <c r="H1062" s="24">
        <f>SUMPRODUCT(('1. TipoContratoUC'!$C$3:$C$3832='2. UnidadCompradora'!F1062)*'1. TipoContratoUC'!$N$3:$N$3832*'1. TipoContratoUC'!$S$3:$S$3832)</f>
        <v>27.543353359791155</v>
      </c>
      <c r="I1062" s="24">
        <f>SUMPRODUCT(('1. TipoContratoUC'!$C$3:$C$3832='2. UnidadCompradora'!F1062)*'1. TipoContratoUC'!$P$3:$P$3832*'1. TipoContratoUC'!$S$3:$S$3832)</f>
        <v>25.3772425266989</v>
      </c>
      <c r="J1062" s="24" t="e">
        <f>AVERAGEIF('1. TipoContratoUC'!$C$3:$C$3832,'2. UnidadCompradora'!F1062,'1. TipoContratoUC'!#REF!)</f>
        <v>#REF!</v>
      </c>
      <c r="K1062" s="24">
        <f t="shared" si="197"/>
        <v>20.864456910930567</v>
      </c>
      <c r="L1062" s="25">
        <f>SUMIF('1. TipoContratoUC'!$C$3:$C$3832,'2. UnidadCompradora'!F1062,'1. TipoContratoUC'!$O$3:$O$3832)</f>
        <v>1723446992.0589991</v>
      </c>
      <c r="M1062" s="28">
        <f t="shared" si="192"/>
        <v>4.2972762398062938E-3</v>
      </c>
      <c r="N1062" s="29">
        <f t="shared" si="198"/>
        <v>7.6138470020811343E-4</v>
      </c>
      <c r="O1062" s="24">
        <f t="shared" si="199"/>
        <v>0.84971458036883551</v>
      </c>
      <c r="P1062" s="20">
        <f t="shared" si="200"/>
        <v>10.857085745649702</v>
      </c>
      <c r="Q1062" s="3">
        <f t="shared" si="201"/>
        <v>1401</v>
      </c>
      <c r="R1062" s="3">
        <f t="shared" si="202"/>
        <v>0</v>
      </c>
      <c r="S1062" s="3" t="str">
        <f t="shared" si="203"/>
        <v/>
      </c>
      <c r="T1062" s="18"/>
    </row>
    <row r="1063" spans="1:20" x14ac:dyDescent="0.25">
      <c r="A1063">
        <f t="shared" si="193"/>
        <v>1062</v>
      </c>
      <c r="B1063" s="23" t="s">
        <v>14</v>
      </c>
      <c r="C1063" s="23">
        <f t="shared" si="194"/>
        <v>160</v>
      </c>
      <c r="D1063" s="23">
        <f t="shared" si="195"/>
        <v>82</v>
      </c>
      <c r="E1063" s="34" t="str">
        <f t="shared" si="196"/>
        <v>160_82</v>
      </c>
      <c r="F1063" s="23" t="s">
        <v>968</v>
      </c>
      <c r="G1063" s="24">
        <f>AVERAGEIF('1. TipoContratoUC'!$C$3:$C$3832,'2. UnidadCompradora'!F1063,'1. TipoContratoUC'!$S$3:$S$3832)</f>
        <v>40.511182601361931</v>
      </c>
      <c r="H1063" s="24">
        <f>SUMPRODUCT(('1. TipoContratoUC'!$C$3:$C$3832='2. UnidadCompradora'!F1063)*'1. TipoContratoUC'!$N$3:$N$3832*'1. TipoContratoUC'!$S$3:$S$3832)</f>
        <v>39.367882152532474</v>
      </c>
      <c r="I1063" s="24">
        <f>SUMPRODUCT(('1. TipoContratoUC'!$C$3:$C$3832='2. UnidadCompradora'!F1063)*'1. TipoContratoUC'!$P$3:$P$3832*'1. TipoContratoUC'!$S$3:$S$3832)</f>
        <v>41.470614287862794</v>
      </c>
      <c r="J1063" s="24" t="e">
        <f>AVERAGEIF('1. TipoContratoUC'!$C$3:$C$3832,'2. UnidadCompradora'!F1063,'1. TipoContratoUC'!#REF!)</f>
        <v>#REF!</v>
      </c>
      <c r="K1063" s="24">
        <f t="shared" si="197"/>
        <v>43.11692292273424</v>
      </c>
      <c r="L1063" s="25">
        <f>SUMIF('1. TipoContratoUC'!$C$3:$C$3832,'2. UnidadCompradora'!F1063,'1. TipoContratoUC'!$O$3:$O$3832)</f>
        <v>4321734634.4295702</v>
      </c>
      <c r="M1063" s="28">
        <f t="shared" si="192"/>
        <v>1.0775897167045776E-2</v>
      </c>
      <c r="N1063" s="29">
        <f t="shared" si="198"/>
        <v>1.909256649131414E-3</v>
      </c>
      <c r="O1063" s="24">
        <f t="shared" si="199"/>
        <v>2.1308792326921546</v>
      </c>
      <c r="P1063" s="20">
        <f t="shared" si="200"/>
        <v>22.623901077713196</v>
      </c>
      <c r="Q1063" s="3">
        <f t="shared" si="201"/>
        <v>569</v>
      </c>
      <c r="R1063" s="3">
        <f t="shared" si="202"/>
        <v>0</v>
      </c>
      <c r="S1063" s="3" t="str">
        <f t="shared" si="203"/>
        <v/>
      </c>
      <c r="T1063" s="18"/>
    </row>
    <row r="1064" spans="1:20" x14ac:dyDescent="0.25">
      <c r="A1064">
        <f t="shared" si="193"/>
        <v>1063</v>
      </c>
      <c r="B1064" s="23" t="s">
        <v>14</v>
      </c>
      <c r="C1064" s="23">
        <f t="shared" si="194"/>
        <v>160</v>
      </c>
      <c r="D1064" s="23">
        <f t="shared" si="195"/>
        <v>83</v>
      </c>
      <c r="E1064" s="34" t="str">
        <f t="shared" si="196"/>
        <v>160_83</v>
      </c>
      <c r="F1064" s="23" t="s">
        <v>1488</v>
      </c>
      <c r="G1064" s="24">
        <f>AVERAGEIF('1. TipoContratoUC'!$C$3:$C$3832,'2. UnidadCompradora'!F1064,'1. TipoContratoUC'!$S$3:$S$3832)</f>
        <v>45.310073215464371</v>
      </c>
      <c r="H1064" s="24">
        <f>SUMPRODUCT(('1. TipoContratoUC'!$C$3:$C$3832='2. UnidadCompradora'!F1064)*'1. TipoContratoUC'!$N$3:$N$3832*'1. TipoContratoUC'!$S$3:$S$3832)</f>
        <v>47.207523887204061</v>
      </c>
      <c r="I1064" s="24">
        <f>SUMPRODUCT(('1. TipoContratoUC'!$C$3:$C$3832='2. UnidadCompradora'!F1064)*'1. TipoContratoUC'!$P$3:$P$3832*'1. TipoContratoUC'!$S$3:$S$3832)</f>
        <v>47.054457600340406</v>
      </c>
      <c r="J1064" s="24" t="e">
        <f>AVERAGEIF('1. TipoContratoUC'!$C$3:$C$3832,'2. UnidadCompradora'!F1064,'1. TipoContratoUC'!#REF!)</f>
        <v>#REF!</v>
      </c>
      <c r="K1064" s="24">
        <f t="shared" si="197"/>
        <v>50.837758889873982</v>
      </c>
      <c r="L1064" s="25">
        <f>SUMIF('1. TipoContratoUC'!$C$3:$C$3832,'2. UnidadCompradora'!F1064,'1. TipoContratoUC'!$O$3:$O$3832)</f>
        <v>8722603521.5879993</v>
      </c>
      <c r="M1064" s="28">
        <f t="shared" si="192"/>
        <v>2.1749109218490915E-2</v>
      </c>
      <c r="N1064" s="29">
        <f t="shared" si="198"/>
        <v>3.8534732416598528E-3</v>
      </c>
      <c r="O1064" s="24">
        <f t="shared" si="199"/>
        <v>4.3008613262038429</v>
      </c>
      <c r="P1064" s="20">
        <f t="shared" si="200"/>
        <v>27.569310108038913</v>
      </c>
      <c r="Q1064" s="3">
        <f t="shared" si="201"/>
        <v>253</v>
      </c>
      <c r="R1064" s="3">
        <f t="shared" si="202"/>
        <v>1</v>
      </c>
      <c r="S1064" s="3">
        <f t="shared" si="203"/>
        <v>253</v>
      </c>
      <c r="T1064" s="18"/>
    </row>
    <row r="1065" spans="1:20" x14ac:dyDescent="0.25">
      <c r="A1065">
        <f t="shared" si="193"/>
        <v>1064</v>
      </c>
      <c r="B1065" s="23" t="s">
        <v>14</v>
      </c>
      <c r="C1065" s="23">
        <f t="shared" si="194"/>
        <v>160</v>
      </c>
      <c r="D1065" s="23">
        <f t="shared" si="195"/>
        <v>84</v>
      </c>
      <c r="E1065" s="34" t="str">
        <f t="shared" si="196"/>
        <v>160_84</v>
      </c>
      <c r="F1065" s="23" t="s">
        <v>890</v>
      </c>
      <c r="G1065" s="24">
        <f>AVERAGEIF('1. TipoContratoUC'!$C$3:$C$3832,'2. UnidadCompradora'!F1065,'1. TipoContratoUC'!$S$3:$S$3832)</f>
        <v>49.613178113567351</v>
      </c>
      <c r="H1065" s="24">
        <f>SUMPRODUCT(('1. TipoContratoUC'!$C$3:$C$3832='2. UnidadCompradora'!F1065)*'1. TipoContratoUC'!$N$3:$N$3832*'1. TipoContratoUC'!$S$3:$S$3832)</f>
        <v>45.685386417902443</v>
      </c>
      <c r="I1065" s="24">
        <f>SUMPRODUCT(('1. TipoContratoUC'!$C$3:$C$3832='2. UnidadCompradora'!F1065)*'1. TipoContratoUC'!$P$3:$P$3832*'1. TipoContratoUC'!$S$3:$S$3832)</f>
        <v>46.326428343414619</v>
      </c>
      <c r="J1065" s="24" t="e">
        <f>AVERAGEIF('1. TipoContratoUC'!$C$3:$C$3832,'2. UnidadCompradora'!F1065,'1. TipoContratoUC'!#REF!)</f>
        <v>#REF!</v>
      </c>
      <c r="K1065" s="24">
        <f t="shared" si="197"/>
        <v>49.831105558566854</v>
      </c>
      <c r="L1065" s="25">
        <f>SUMIF('1. TipoContratoUC'!$C$3:$C$3832,'2. UnidadCompradora'!F1065,'1. TipoContratoUC'!$O$3:$O$3832)</f>
        <v>4332345283.4139996</v>
      </c>
      <c r="M1065" s="28">
        <f t="shared" si="192"/>
        <v>1.0802353965531489E-2</v>
      </c>
      <c r="N1065" s="29">
        <f t="shared" si="198"/>
        <v>1.9139442234132151E-3</v>
      </c>
      <c r="O1065" s="24">
        <f t="shared" si="199"/>
        <v>2.1361111355020603</v>
      </c>
      <c r="P1065" s="20">
        <f t="shared" si="200"/>
        <v>25.983608347034458</v>
      </c>
      <c r="Q1065" s="3">
        <f t="shared" si="201"/>
        <v>343</v>
      </c>
      <c r="R1065" s="3">
        <f t="shared" si="202"/>
        <v>1</v>
      </c>
      <c r="S1065" s="3">
        <f t="shared" si="203"/>
        <v>343</v>
      </c>
      <c r="T1065" s="18"/>
    </row>
    <row r="1066" spans="1:20" x14ac:dyDescent="0.25">
      <c r="A1066">
        <f t="shared" si="193"/>
        <v>1065</v>
      </c>
      <c r="B1066" s="23" t="s">
        <v>14</v>
      </c>
      <c r="C1066" s="23">
        <f t="shared" si="194"/>
        <v>160</v>
      </c>
      <c r="D1066" s="23">
        <f t="shared" si="195"/>
        <v>85</v>
      </c>
      <c r="E1066" s="34" t="str">
        <f t="shared" si="196"/>
        <v>160_85</v>
      </c>
      <c r="F1066" s="23" t="s">
        <v>1543</v>
      </c>
      <c r="G1066" s="24">
        <f>AVERAGEIF('1. TipoContratoUC'!$C$3:$C$3832,'2. UnidadCompradora'!F1066,'1. TipoContratoUC'!$S$3:$S$3832)</f>
        <v>49.279102711028962</v>
      </c>
      <c r="H1066" s="24">
        <f>SUMPRODUCT(('1. TipoContratoUC'!$C$3:$C$3832='2. UnidadCompradora'!F1066)*'1. TipoContratoUC'!$N$3:$N$3832*'1. TipoContratoUC'!$S$3:$S$3832)</f>
        <v>47.103819717658354</v>
      </c>
      <c r="I1066" s="24">
        <f>SUMPRODUCT(('1. TipoContratoUC'!$C$3:$C$3832='2. UnidadCompradora'!F1066)*'1. TipoContratoUC'!$P$3:$P$3832*'1. TipoContratoUC'!$S$3:$S$3832)</f>
        <v>47.363618476833551</v>
      </c>
      <c r="J1066" s="24" t="e">
        <f>AVERAGEIF('1. TipoContratoUC'!$C$3:$C$3832,'2. UnidadCompradora'!F1066,'1. TipoContratoUC'!#REF!)</f>
        <v>#REF!</v>
      </c>
      <c r="K1066" s="24">
        <f t="shared" si="197"/>
        <v>51.265238724332598</v>
      </c>
      <c r="L1066" s="25">
        <f>SUMIF('1. TipoContratoUC'!$C$3:$C$3832,'2. UnidadCompradora'!F1066,'1. TipoContratoUC'!$O$3:$O$3832)</f>
        <v>1773113064.779989</v>
      </c>
      <c r="M1066" s="28">
        <f t="shared" si="192"/>
        <v>4.4211145912100803E-3</v>
      </c>
      <c r="N1066" s="29">
        <f t="shared" si="198"/>
        <v>7.8332618611596128E-4</v>
      </c>
      <c r="O1066" s="24">
        <f t="shared" si="199"/>
        <v>0.87420394626975539</v>
      </c>
      <c r="P1066" s="20">
        <f t="shared" si="200"/>
        <v>26.069721335301175</v>
      </c>
      <c r="Q1066" s="3">
        <f t="shared" si="201"/>
        <v>337</v>
      </c>
      <c r="R1066" s="3">
        <f t="shared" si="202"/>
        <v>1</v>
      </c>
      <c r="S1066" s="3">
        <f t="shared" si="203"/>
        <v>337</v>
      </c>
      <c r="T1066" s="18"/>
    </row>
    <row r="1067" spans="1:20" x14ac:dyDescent="0.25">
      <c r="A1067">
        <f t="shared" si="193"/>
        <v>1066</v>
      </c>
      <c r="B1067" s="23" t="s">
        <v>14</v>
      </c>
      <c r="C1067" s="23">
        <f t="shared" si="194"/>
        <v>160</v>
      </c>
      <c r="D1067" s="23">
        <f t="shared" si="195"/>
        <v>86</v>
      </c>
      <c r="E1067" s="34" t="str">
        <f t="shared" si="196"/>
        <v>160_86</v>
      </c>
      <c r="F1067" s="23" t="s">
        <v>226</v>
      </c>
      <c r="G1067" s="24">
        <f>AVERAGEIF('1. TipoContratoUC'!$C$3:$C$3832,'2. UnidadCompradora'!F1067,'1. TipoContratoUC'!$S$3:$S$3832)</f>
        <v>35.371444592667785</v>
      </c>
      <c r="H1067" s="24">
        <f>SUMPRODUCT(('1. TipoContratoUC'!$C$3:$C$3832='2. UnidadCompradora'!F1067)*'1. TipoContratoUC'!$N$3:$N$3832*'1. TipoContratoUC'!$S$3:$S$3832)</f>
        <v>38.386807974487091</v>
      </c>
      <c r="I1067" s="24">
        <f>SUMPRODUCT(('1. TipoContratoUC'!$C$3:$C$3832='2. UnidadCompradora'!F1067)*'1. TipoContratoUC'!$P$3:$P$3832*'1. TipoContratoUC'!$S$3:$S$3832)</f>
        <v>36.847935337839331</v>
      </c>
      <c r="J1067" s="24" t="e">
        <f>AVERAGEIF('1. TipoContratoUC'!$C$3:$C$3832,'2. UnidadCompradora'!F1067,'1. TipoContratoUC'!#REF!)</f>
        <v>#REF!</v>
      </c>
      <c r="K1067" s="24">
        <f t="shared" si="197"/>
        <v>36.725098527854414</v>
      </c>
      <c r="L1067" s="25">
        <f>SUMIF('1. TipoContratoUC'!$C$3:$C$3832,'2. UnidadCompradora'!F1067,'1. TipoContratoUC'!$O$3:$O$3832)</f>
        <v>1370788510.29</v>
      </c>
      <c r="M1067" s="28">
        <f t="shared" si="192"/>
        <v>3.4179507244554846E-3</v>
      </c>
      <c r="N1067" s="29">
        <f t="shared" si="198"/>
        <v>6.0558717718899762E-4</v>
      </c>
      <c r="O1067" s="24">
        <f t="shared" si="199"/>
        <v>0.6758256029451376</v>
      </c>
      <c r="P1067" s="20">
        <f t="shared" si="200"/>
        <v>18.700462065399776</v>
      </c>
      <c r="Q1067" s="3">
        <f t="shared" si="201"/>
        <v>904</v>
      </c>
      <c r="R1067" s="3">
        <f t="shared" si="202"/>
        <v>0</v>
      </c>
      <c r="S1067" s="3" t="str">
        <f t="shared" si="203"/>
        <v/>
      </c>
      <c r="T1067" s="18"/>
    </row>
    <row r="1068" spans="1:20" x14ac:dyDescent="0.25">
      <c r="A1068">
        <f t="shared" si="193"/>
        <v>1067</v>
      </c>
      <c r="B1068" s="23" t="s">
        <v>14</v>
      </c>
      <c r="C1068" s="23">
        <f t="shared" si="194"/>
        <v>160</v>
      </c>
      <c r="D1068" s="23">
        <f t="shared" si="195"/>
        <v>87</v>
      </c>
      <c r="E1068" s="34" t="str">
        <f t="shared" si="196"/>
        <v>160_87</v>
      </c>
      <c r="F1068" s="23" t="s">
        <v>15</v>
      </c>
      <c r="G1068" s="24">
        <f>AVERAGEIF('1. TipoContratoUC'!$C$3:$C$3832,'2. UnidadCompradora'!F1068,'1. TipoContratoUC'!$S$3:$S$3832)</f>
        <v>37.064246324800621</v>
      </c>
      <c r="H1068" s="24">
        <f>SUMPRODUCT(('1. TipoContratoUC'!$C$3:$C$3832='2. UnidadCompradora'!F1068)*'1. TipoContratoUC'!$N$3:$N$3832*'1. TipoContratoUC'!$S$3:$S$3832)</f>
        <v>35.76974677705153</v>
      </c>
      <c r="I1068" s="24">
        <f>SUMPRODUCT(('1. TipoContratoUC'!$C$3:$C$3832='2. UnidadCompradora'!F1068)*'1. TipoContratoUC'!$P$3:$P$3832*'1. TipoContratoUC'!$S$3:$S$3832)</f>
        <v>37.346314076884248</v>
      </c>
      <c r="J1068" s="24" t="e">
        <f>AVERAGEIF('1. TipoContratoUC'!$C$3:$C$3832,'2. UnidadCompradora'!F1068,'1. TipoContratoUC'!#REF!)</f>
        <v>#REF!</v>
      </c>
      <c r="K1068" s="24">
        <f t="shared" si="197"/>
        <v>37.41421179238268</v>
      </c>
      <c r="L1068" s="25">
        <f>SUMIF('1. TipoContratoUC'!$C$3:$C$3832,'2. UnidadCompradora'!F1068,'1. TipoContratoUC'!$O$3:$O$3832)</f>
        <v>2555084937.4199896</v>
      </c>
      <c r="M1068" s="28">
        <f t="shared" si="192"/>
        <v>6.3708984627047901E-3</v>
      </c>
      <c r="N1068" s="29">
        <f t="shared" si="198"/>
        <v>1.1287858507093484E-3</v>
      </c>
      <c r="O1068" s="24">
        <f t="shared" si="199"/>
        <v>1.2597789326571007</v>
      </c>
      <c r="P1068" s="20">
        <f t="shared" si="200"/>
        <v>19.33699536251989</v>
      </c>
      <c r="Q1068" s="3">
        <f t="shared" si="201"/>
        <v>850</v>
      </c>
      <c r="R1068" s="3">
        <f t="shared" si="202"/>
        <v>0</v>
      </c>
      <c r="S1068" s="3" t="str">
        <f t="shared" si="203"/>
        <v/>
      </c>
      <c r="T1068" s="18"/>
    </row>
    <row r="1069" spans="1:20" x14ac:dyDescent="0.25">
      <c r="A1069">
        <f t="shared" si="193"/>
        <v>1068</v>
      </c>
      <c r="B1069" s="23" t="s">
        <v>14</v>
      </c>
      <c r="C1069" s="23">
        <f t="shared" si="194"/>
        <v>160</v>
      </c>
      <c r="D1069" s="23">
        <f t="shared" si="195"/>
        <v>88</v>
      </c>
      <c r="E1069" s="34" t="str">
        <f t="shared" si="196"/>
        <v>160_88</v>
      </c>
      <c r="F1069" s="23" t="s">
        <v>426</v>
      </c>
      <c r="G1069" s="24">
        <f>AVERAGEIF('1. TipoContratoUC'!$C$3:$C$3832,'2. UnidadCompradora'!F1069,'1. TipoContratoUC'!$S$3:$S$3832)</f>
        <v>40.614238699627975</v>
      </c>
      <c r="H1069" s="24">
        <f>SUMPRODUCT(('1. TipoContratoUC'!$C$3:$C$3832='2. UnidadCompradora'!F1069)*'1. TipoContratoUC'!$N$3:$N$3832*'1. TipoContratoUC'!$S$3:$S$3832)</f>
        <v>46.996337174012318</v>
      </c>
      <c r="I1069" s="24">
        <f>SUMPRODUCT(('1. TipoContratoUC'!$C$3:$C$3832='2. UnidadCompradora'!F1069)*'1. TipoContratoUC'!$P$3:$P$3832*'1. TipoContratoUC'!$S$3:$S$3832)</f>
        <v>46.827003189980672</v>
      </c>
      <c r="J1069" s="24" t="e">
        <f>AVERAGEIF('1. TipoContratoUC'!$C$3:$C$3832,'2. UnidadCompradora'!F1069,'1. TipoContratoUC'!#REF!)</f>
        <v>#REF!</v>
      </c>
      <c r="K1069" s="24">
        <f t="shared" si="197"/>
        <v>50.523255402918011</v>
      </c>
      <c r="L1069" s="25">
        <f>SUMIF('1. TipoContratoUC'!$C$3:$C$3832,'2. UnidadCompradora'!F1069,'1. TipoContratoUC'!$O$3:$O$3832)</f>
        <v>7094439856.3150101</v>
      </c>
      <c r="M1069" s="28">
        <f t="shared" si="192"/>
        <v>1.7689414278332274E-2</v>
      </c>
      <c r="N1069" s="29">
        <f t="shared" si="198"/>
        <v>3.1341828254848824E-3</v>
      </c>
      <c r="O1069" s="24">
        <f t="shared" si="199"/>
        <v>3.4980457710169666</v>
      </c>
      <c r="P1069" s="20">
        <f t="shared" si="200"/>
        <v>27.01065058696749</v>
      </c>
      <c r="Q1069" s="3">
        <f t="shared" si="201"/>
        <v>280</v>
      </c>
      <c r="R1069" s="3">
        <f t="shared" si="202"/>
        <v>1</v>
      </c>
      <c r="S1069" s="3">
        <f t="shared" si="203"/>
        <v>280</v>
      </c>
      <c r="T1069" s="18"/>
    </row>
    <row r="1070" spans="1:20" x14ac:dyDescent="0.25">
      <c r="A1070">
        <f t="shared" si="193"/>
        <v>1069</v>
      </c>
      <c r="B1070" s="23" t="s">
        <v>14</v>
      </c>
      <c r="C1070" s="23">
        <f t="shared" si="194"/>
        <v>160</v>
      </c>
      <c r="D1070" s="23">
        <f t="shared" si="195"/>
        <v>89</v>
      </c>
      <c r="E1070" s="34" t="str">
        <f t="shared" si="196"/>
        <v>160_89</v>
      </c>
      <c r="F1070" s="23" t="s">
        <v>1916</v>
      </c>
      <c r="G1070" s="24">
        <f>AVERAGEIF('1. TipoContratoUC'!$C$3:$C$3832,'2. UnidadCompradora'!F1070,'1. TipoContratoUC'!$S$3:$S$3832)</f>
        <v>44.823828468202798</v>
      </c>
      <c r="H1070" s="24">
        <f>SUMPRODUCT(('1. TipoContratoUC'!$C$3:$C$3832='2. UnidadCompradora'!F1070)*'1. TipoContratoUC'!$N$3:$N$3832*'1. TipoContratoUC'!$S$3:$S$3832)</f>
        <v>45.424439327849285</v>
      </c>
      <c r="I1070" s="24">
        <f>SUMPRODUCT(('1. TipoContratoUC'!$C$3:$C$3832='2. UnidadCompradora'!F1070)*'1. TipoContratoUC'!$P$3:$P$3832*'1. TipoContratoUC'!$S$3:$S$3832)</f>
        <v>44.300135558158125</v>
      </c>
      <c r="J1070" s="24" t="e">
        <f>AVERAGEIF('1. TipoContratoUC'!$C$3:$C$3832,'2. UnidadCompradora'!F1070,'1. TipoContratoUC'!#REF!)</f>
        <v>#REF!</v>
      </c>
      <c r="K1070" s="24">
        <f t="shared" si="197"/>
        <v>47.0293302685252</v>
      </c>
      <c r="L1070" s="25">
        <f>SUMIF('1. TipoContratoUC'!$C$3:$C$3832,'2. UnidadCompradora'!F1070,'1. TipoContratoUC'!$O$3:$O$3832)</f>
        <v>223787052.68199998</v>
      </c>
      <c r="M1070" s="28">
        <f t="shared" si="192"/>
        <v>5.5799498835628627E-4</v>
      </c>
      <c r="N1070" s="29">
        <f t="shared" si="198"/>
        <v>9.8864681537538652E-5</v>
      </c>
      <c r="O1070" s="24">
        <f t="shared" si="199"/>
        <v>0.11026169089497517</v>
      </c>
      <c r="P1070" s="20">
        <f t="shared" si="200"/>
        <v>23.569795979710086</v>
      </c>
      <c r="Q1070" s="3">
        <f t="shared" si="201"/>
        <v>511</v>
      </c>
      <c r="R1070" s="3">
        <f t="shared" si="202"/>
        <v>0</v>
      </c>
      <c r="S1070" s="3" t="str">
        <f t="shared" si="203"/>
        <v/>
      </c>
      <c r="T1070" s="18"/>
    </row>
    <row r="1071" spans="1:20" x14ac:dyDescent="0.25">
      <c r="A1071">
        <f t="shared" si="193"/>
        <v>1070</v>
      </c>
      <c r="B1071" s="23" t="s">
        <v>14</v>
      </c>
      <c r="C1071" s="23">
        <f t="shared" si="194"/>
        <v>160</v>
      </c>
      <c r="D1071" s="23">
        <f t="shared" si="195"/>
        <v>90</v>
      </c>
      <c r="E1071" s="34" t="str">
        <f t="shared" si="196"/>
        <v>160_90</v>
      </c>
      <c r="F1071" s="23" t="s">
        <v>1060</v>
      </c>
      <c r="G1071" s="24">
        <f>AVERAGEIF('1. TipoContratoUC'!$C$3:$C$3832,'2. UnidadCompradora'!F1071,'1. TipoContratoUC'!$S$3:$S$3832)</f>
        <v>50.796168922796767</v>
      </c>
      <c r="H1071" s="24">
        <f>SUMPRODUCT(('1. TipoContratoUC'!$C$3:$C$3832='2. UnidadCompradora'!F1071)*'1. TipoContratoUC'!$N$3:$N$3832*'1. TipoContratoUC'!$S$3:$S$3832)</f>
        <v>49.47014262322233</v>
      </c>
      <c r="I1071" s="24">
        <f>SUMPRODUCT(('1. TipoContratoUC'!$C$3:$C$3832='2. UnidadCompradora'!F1071)*'1. TipoContratoUC'!$P$3:$P$3832*'1. TipoContratoUC'!$S$3:$S$3832)</f>
        <v>51.822641067737422</v>
      </c>
      <c r="J1071" s="24" t="e">
        <f>AVERAGEIF('1. TipoContratoUC'!$C$3:$C$3832,'2. UnidadCompradora'!F1071,'1. TipoContratoUC'!#REF!)</f>
        <v>#REF!</v>
      </c>
      <c r="K1071" s="24">
        <f t="shared" si="197"/>
        <v>57.4307738354644</v>
      </c>
      <c r="L1071" s="25">
        <f>SUMIF('1. TipoContratoUC'!$C$3:$C$3832,'2. UnidadCompradora'!F1071,'1. TipoContratoUC'!$O$3:$O$3832)</f>
        <v>1635986394.0249989</v>
      </c>
      <c r="M1071" s="28">
        <f t="shared" si="192"/>
        <v>4.0792002841299659E-3</v>
      </c>
      <c r="N1071" s="29">
        <f t="shared" si="198"/>
        <v>7.2274634259052108E-4</v>
      </c>
      <c r="O1071" s="24">
        <f t="shared" si="199"/>
        <v>0.8065894756479477</v>
      </c>
      <c r="P1071" s="20">
        <f t="shared" si="200"/>
        <v>29.118681655556173</v>
      </c>
      <c r="Q1071" s="3">
        <f t="shared" si="201"/>
        <v>179</v>
      </c>
      <c r="R1071" s="3">
        <f t="shared" si="202"/>
        <v>1</v>
      </c>
      <c r="S1071" s="3">
        <f t="shared" si="203"/>
        <v>179</v>
      </c>
      <c r="T1071" s="18"/>
    </row>
    <row r="1072" spans="1:20" x14ac:dyDescent="0.25">
      <c r="A1072">
        <f t="shared" si="193"/>
        <v>1071</v>
      </c>
      <c r="B1072" s="23" t="s">
        <v>14</v>
      </c>
      <c r="C1072" s="23">
        <f t="shared" si="194"/>
        <v>160</v>
      </c>
      <c r="D1072" s="23">
        <f t="shared" si="195"/>
        <v>91</v>
      </c>
      <c r="E1072" s="34" t="str">
        <f t="shared" si="196"/>
        <v>160_91</v>
      </c>
      <c r="F1072" s="23" t="s">
        <v>1756</v>
      </c>
      <c r="G1072" s="24">
        <f>AVERAGEIF('1. TipoContratoUC'!$C$3:$C$3832,'2. UnidadCompradora'!F1072,'1. TipoContratoUC'!$S$3:$S$3832)</f>
        <v>36.692873078967381</v>
      </c>
      <c r="H1072" s="24">
        <f>SUMPRODUCT(('1. TipoContratoUC'!$C$3:$C$3832='2. UnidadCompradora'!F1072)*'1. TipoContratoUC'!$N$3:$N$3832*'1. TipoContratoUC'!$S$3:$S$3832)</f>
        <v>40.517008173142131</v>
      </c>
      <c r="I1072" s="24">
        <f>SUMPRODUCT(('1. TipoContratoUC'!$C$3:$C$3832='2. UnidadCompradora'!F1072)*'1. TipoContratoUC'!$P$3:$P$3832*'1. TipoContratoUC'!$S$3:$S$3832)</f>
        <v>41.086710143512278</v>
      </c>
      <c r="J1072" s="24" t="e">
        <f>AVERAGEIF('1. TipoContratoUC'!$C$3:$C$3832,'2. UnidadCompradora'!F1072,'1. TipoContratoUC'!#REF!)</f>
        <v>#REF!</v>
      </c>
      <c r="K1072" s="24">
        <f t="shared" si="197"/>
        <v>42.586094824637001</v>
      </c>
      <c r="L1072" s="25">
        <f>SUMIF('1. TipoContratoUC'!$C$3:$C$3832,'2. UnidadCompradora'!F1072,'1. TipoContratoUC'!$O$3:$O$3832)</f>
        <v>1192625706.16851</v>
      </c>
      <c r="M1072" s="28">
        <f t="shared" si="192"/>
        <v>2.9737161245541191E-3</v>
      </c>
      <c r="N1072" s="29">
        <f t="shared" si="198"/>
        <v>5.26878383806141E-4</v>
      </c>
      <c r="O1072" s="24">
        <f t="shared" si="199"/>
        <v>0.58797702017968023</v>
      </c>
      <c r="P1072" s="20">
        <f t="shared" si="200"/>
        <v>21.58703592240834</v>
      </c>
      <c r="Q1072" s="3">
        <f t="shared" si="201"/>
        <v>645</v>
      </c>
      <c r="R1072" s="3">
        <f t="shared" si="202"/>
        <v>0</v>
      </c>
      <c r="S1072" s="3" t="str">
        <f t="shared" si="203"/>
        <v/>
      </c>
      <c r="T1072" s="18"/>
    </row>
    <row r="1073" spans="1:20" x14ac:dyDescent="0.25">
      <c r="A1073">
        <f t="shared" si="193"/>
        <v>1072</v>
      </c>
      <c r="B1073" s="23" t="s">
        <v>14</v>
      </c>
      <c r="C1073" s="23">
        <f t="shared" si="194"/>
        <v>160</v>
      </c>
      <c r="D1073" s="23">
        <f t="shared" si="195"/>
        <v>92</v>
      </c>
      <c r="E1073" s="34" t="str">
        <f t="shared" si="196"/>
        <v>160_92</v>
      </c>
      <c r="F1073" s="23" t="s">
        <v>488</v>
      </c>
      <c r="G1073" s="24">
        <f>AVERAGEIF('1. TipoContratoUC'!$C$3:$C$3832,'2. UnidadCompradora'!F1073,'1. TipoContratoUC'!$S$3:$S$3832)</f>
        <v>33.923424467080075</v>
      </c>
      <c r="H1073" s="24">
        <f>SUMPRODUCT(('1. TipoContratoUC'!$C$3:$C$3832='2. UnidadCompradora'!F1073)*'1. TipoContratoUC'!$N$3:$N$3832*'1. TipoContratoUC'!$S$3:$S$3832)</f>
        <v>38.753586656630695</v>
      </c>
      <c r="I1073" s="24">
        <f>SUMPRODUCT(('1. TipoContratoUC'!$C$3:$C$3832='2. UnidadCompradora'!F1073)*'1. TipoContratoUC'!$P$3:$P$3832*'1. TipoContratoUC'!$S$3:$S$3832)</f>
        <v>37.285818253130977</v>
      </c>
      <c r="J1073" s="24" t="e">
        <f>AVERAGEIF('1. TipoContratoUC'!$C$3:$C$3832,'2. UnidadCompradora'!F1073,'1. TipoContratoUC'!#REF!)</f>
        <v>#REF!</v>
      </c>
      <c r="K1073" s="24">
        <f t="shared" si="197"/>
        <v>37.330563612131584</v>
      </c>
      <c r="L1073" s="25">
        <f>SUMIF('1. TipoContratoUC'!$C$3:$C$3832,'2. UnidadCompradora'!F1073,'1. TipoContratoUC'!$O$3:$O$3832)</f>
        <v>2011636342.9489899</v>
      </c>
      <c r="M1073" s="28">
        <f t="shared" si="192"/>
        <v>5.0158531707191539E-3</v>
      </c>
      <c r="N1073" s="29">
        <f t="shared" si="198"/>
        <v>8.8870103981215443E-4</v>
      </c>
      <c r="O1073" s="24">
        <f t="shared" si="199"/>
        <v>0.99181509438251814</v>
      </c>
      <c r="P1073" s="20">
        <f t="shared" si="200"/>
        <v>19.161189353257051</v>
      </c>
      <c r="Q1073" s="3">
        <f t="shared" si="201"/>
        <v>866</v>
      </c>
      <c r="R1073" s="3">
        <f t="shared" si="202"/>
        <v>0</v>
      </c>
      <c r="S1073" s="3" t="str">
        <f t="shared" si="203"/>
        <v/>
      </c>
      <c r="T1073" s="18"/>
    </row>
    <row r="1074" spans="1:20" x14ac:dyDescent="0.25">
      <c r="A1074">
        <f t="shared" si="193"/>
        <v>1073</v>
      </c>
      <c r="B1074" s="23" t="s">
        <v>14</v>
      </c>
      <c r="C1074" s="23">
        <f t="shared" si="194"/>
        <v>160</v>
      </c>
      <c r="D1074" s="23">
        <f t="shared" si="195"/>
        <v>93</v>
      </c>
      <c r="E1074" s="34" t="str">
        <f t="shared" si="196"/>
        <v>160_93</v>
      </c>
      <c r="F1074" s="23" t="s">
        <v>1379</v>
      </c>
      <c r="G1074" s="24">
        <f>AVERAGEIF('1. TipoContratoUC'!$C$3:$C$3832,'2. UnidadCompradora'!F1074,'1. TipoContratoUC'!$S$3:$S$3832)</f>
        <v>47.775794207171998</v>
      </c>
      <c r="H1074" s="24">
        <f>SUMPRODUCT(('1. TipoContratoUC'!$C$3:$C$3832='2. UnidadCompradora'!F1074)*'1. TipoContratoUC'!$N$3:$N$3832*'1. TipoContratoUC'!$S$3:$S$3832)</f>
        <v>45.455563667053426</v>
      </c>
      <c r="I1074" s="24">
        <f>SUMPRODUCT(('1. TipoContratoUC'!$C$3:$C$3832='2. UnidadCompradora'!F1074)*'1. TipoContratoUC'!$P$3:$P$3832*'1. TipoContratoUC'!$S$3:$S$3832)</f>
        <v>45.830441787768322</v>
      </c>
      <c r="J1074" s="24" t="e">
        <f>AVERAGEIF('1. TipoContratoUC'!$C$3:$C$3832,'2. UnidadCompradora'!F1074,'1. TipoContratoUC'!#REF!)</f>
        <v>#REF!</v>
      </c>
      <c r="K1074" s="24">
        <f t="shared" si="197"/>
        <v>49.145299989937364</v>
      </c>
      <c r="L1074" s="25">
        <f>SUMIF('1. TipoContratoUC'!$C$3:$C$3832,'2. UnidadCompradora'!F1074,'1. TipoContratoUC'!$O$3:$O$3832)</f>
        <v>1150800510.684998</v>
      </c>
      <c r="M1074" s="28">
        <f t="shared" si="192"/>
        <v>2.8694283689081963E-3</v>
      </c>
      <c r="N1074" s="29">
        <f t="shared" si="198"/>
        <v>5.0840084195478746E-4</v>
      </c>
      <c r="O1074" s="24">
        <f t="shared" si="199"/>
        <v>0.56735383698926956</v>
      </c>
      <c r="P1074" s="20">
        <f t="shared" si="200"/>
        <v>24.856326913463317</v>
      </c>
      <c r="Q1074" s="3">
        <f t="shared" si="201"/>
        <v>419</v>
      </c>
      <c r="R1074" s="3">
        <f t="shared" si="202"/>
        <v>1</v>
      </c>
      <c r="S1074" s="3">
        <f t="shared" si="203"/>
        <v>419</v>
      </c>
      <c r="T1074" s="18"/>
    </row>
    <row r="1075" spans="1:20" x14ac:dyDescent="0.25">
      <c r="A1075">
        <f t="shared" si="193"/>
        <v>1074</v>
      </c>
      <c r="B1075" s="23" t="s">
        <v>14</v>
      </c>
      <c r="C1075" s="23">
        <f t="shared" si="194"/>
        <v>160</v>
      </c>
      <c r="D1075" s="23">
        <f t="shared" si="195"/>
        <v>94</v>
      </c>
      <c r="E1075" s="34" t="str">
        <f t="shared" si="196"/>
        <v>160_94</v>
      </c>
      <c r="F1075" s="23" t="s">
        <v>1443</v>
      </c>
      <c r="G1075" s="24">
        <f>AVERAGEIF('1. TipoContratoUC'!$C$3:$C$3832,'2. UnidadCompradora'!F1075,'1. TipoContratoUC'!$S$3:$S$3832)</f>
        <v>56.326530151607727</v>
      </c>
      <c r="H1075" s="24">
        <f>SUMPRODUCT(('1. TipoContratoUC'!$C$3:$C$3832='2. UnidadCompradora'!F1075)*'1. TipoContratoUC'!$N$3:$N$3832*'1. TipoContratoUC'!$S$3:$S$3832)</f>
        <v>55.324964686934372</v>
      </c>
      <c r="I1075" s="24">
        <f>SUMPRODUCT(('1. TipoContratoUC'!$C$3:$C$3832='2. UnidadCompradora'!F1075)*'1. TipoContratoUC'!$P$3:$P$3832*'1. TipoContratoUC'!$S$3:$S$3832)</f>
        <v>59.808219179124038</v>
      </c>
      <c r="J1075" s="24" t="e">
        <f>AVERAGEIF('1. TipoContratoUC'!$C$3:$C$3832,'2. UnidadCompradora'!F1075,'1. TipoContratoUC'!#REF!)</f>
        <v>#REF!</v>
      </c>
      <c r="K1075" s="24">
        <f t="shared" si="197"/>
        <v>68.472512518035074</v>
      </c>
      <c r="L1075" s="25">
        <f>SUMIF('1. TipoContratoUC'!$C$3:$C$3832,'2. UnidadCompradora'!F1075,'1. TipoContratoUC'!$O$3:$O$3832)</f>
        <v>569415780.49000001</v>
      </c>
      <c r="M1075" s="28">
        <f t="shared" si="192"/>
        <v>1.4197923784978626E-3</v>
      </c>
      <c r="N1075" s="29">
        <f t="shared" si="198"/>
        <v>2.5155659867681385E-4</v>
      </c>
      <c r="O1075" s="24">
        <f t="shared" si="199"/>
        <v>0.28068443457976916</v>
      </c>
      <c r="P1075" s="20">
        <f t="shared" si="200"/>
        <v>34.376598476307421</v>
      </c>
      <c r="Q1075" s="3">
        <f t="shared" si="201"/>
        <v>48</v>
      </c>
      <c r="R1075" s="3">
        <f t="shared" si="202"/>
        <v>1</v>
      </c>
      <c r="S1075" s="3">
        <f t="shared" si="203"/>
        <v>48</v>
      </c>
      <c r="T1075" s="18"/>
    </row>
    <row r="1076" spans="1:20" x14ac:dyDescent="0.25">
      <c r="A1076">
        <f t="shared" si="193"/>
        <v>1075</v>
      </c>
      <c r="B1076" s="23" t="s">
        <v>14</v>
      </c>
      <c r="C1076" s="23">
        <f t="shared" si="194"/>
        <v>160</v>
      </c>
      <c r="D1076" s="23">
        <f t="shared" si="195"/>
        <v>95</v>
      </c>
      <c r="E1076" s="34" t="str">
        <f t="shared" si="196"/>
        <v>160_95</v>
      </c>
      <c r="F1076" s="23" t="s">
        <v>2315</v>
      </c>
      <c r="G1076" s="24">
        <f>AVERAGEIF('1. TipoContratoUC'!$C$3:$C$3832,'2. UnidadCompradora'!F1076,'1. TipoContratoUC'!$S$3:$S$3832)</f>
        <v>68.854278632016744</v>
      </c>
      <c r="H1076" s="24">
        <f>SUMPRODUCT(('1. TipoContratoUC'!$C$3:$C$3832='2. UnidadCompradora'!F1076)*'1. TipoContratoUC'!$N$3:$N$3832*'1. TipoContratoUC'!$S$3:$S$3832)</f>
        <v>68.854278632016744</v>
      </c>
      <c r="I1076" s="24">
        <f>SUMPRODUCT(('1. TipoContratoUC'!$C$3:$C$3832='2. UnidadCompradora'!F1076)*'1. TipoContratoUC'!$P$3:$P$3832*'1. TipoContratoUC'!$S$3:$S$3832)</f>
        <v>68.854278632016744</v>
      </c>
      <c r="J1076" s="24" t="e">
        <f>AVERAGEIF('1. TipoContratoUC'!$C$3:$C$3832,'2. UnidadCompradora'!F1076,'1. TipoContratoUC'!#REF!)</f>
        <v>#REF!</v>
      </c>
      <c r="K1076" s="24">
        <f t="shared" si="197"/>
        <v>80.980589352624548</v>
      </c>
      <c r="L1076" s="25">
        <f>SUMIF('1. TipoContratoUC'!$C$3:$C$3832,'2. UnidadCompradora'!F1076,'1. TipoContratoUC'!$O$3:$O$3832)</f>
        <v>118506903.39</v>
      </c>
      <c r="M1076" s="28">
        <f t="shared" si="192"/>
        <v>2.9548741709918135E-4</v>
      </c>
      <c r="N1076" s="29">
        <f t="shared" si="198"/>
        <v>5.2353999586833931E-5</v>
      </c>
      <c r="O1076" s="24">
        <f t="shared" si="199"/>
        <v>5.8350115107633868E-2</v>
      </c>
      <c r="P1076" s="20">
        <f t="shared" si="200"/>
        <v>40.519469733866089</v>
      </c>
      <c r="Q1076" s="3">
        <f t="shared" si="201"/>
        <v>11</v>
      </c>
      <c r="R1076" s="3">
        <f t="shared" si="202"/>
        <v>1</v>
      </c>
      <c r="S1076" s="3">
        <f t="shared" si="203"/>
        <v>11</v>
      </c>
      <c r="T1076" s="18"/>
    </row>
    <row r="1077" spans="1:20" x14ac:dyDescent="0.25">
      <c r="A1077">
        <f t="shared" si="193"/>
        <v>1076</v>
      </c>
      <c r="B1077" s="23" t="s">
        <v>14</v>
      </c>
      <c r="C1077" s="23">
        <f t="shared" si="194"/>
        <v>160</v>
      </c>
      <c r="D1077" s="23">
        <f t="shared" si="195"/>
        <v>96</v>
      </c>
      <c r="E1077" s="34" t="str">
        <f t="shared" si="196"/>
        <v>160_96</v>
      </c>
      <c r="F1077" s="23" t="s">
        <v>1878</v>
      </c>
      <c r="G1077" s="24">
        <f>AVERAGEIF('1. TipoContratoUC'!$C$3:$C$3832,'2. UnidadCompradora'!F1077,'1. TipoContratoUC'!$S$3:$S$3832)</f>
        <v>36.234404358950151</v>
      </c>
      <c r="H1077" s="24">
        <f>SUMPRODUCT(('1. TipoContratoUC'!$C$3:$C$3832='2. UnidadCompradora'!F1077)*'1. TipoContratoUC'!$N$3:$N$3832*'1. TipoContratoUC'!$S$3:$S$3832)</f>
        <v>42.255821955907486</v>
      </c>
      <c r="I1077" s="24">
        <f>SUMPRODUCT(('1. TipoContratoUC'!$C$3:$C$3832='2. UnidadCompradora'!F1077)*'1. TipoContratoUC'!$P$3:$P$3832*'1. TipoContratoUC'!$S$3:$S$3832)</f>
        <v>44.097987765966074</v>
      </c>
      <c r="J1077" s="24" t="e">
        <f>AVERAGEIF('1. TipoContratoUC'!$C$3:$C$3832,'2. UnidadCompradora'!F1077,'1. TipoContratoUC'!#REF!)</f>
        <v>#REF!</v>
      </c>
      <c r="K1077" s="24">
        <f t="shared" si="197"/>
        <v>46.749818495487688</v>
      </c>
      <c r="L1077" s="25">
        <f>SUMIF('1. TipoContratoUC'!$C$3:$C$3832,'2. UnidadCompradora'!F1077,'1. TipoContratoUC'!$O$3:$O$3832)</f>
        <v>731407505.96200001</v>
      </c>
      <c r="M1077" s="28">
        <f t="shared" si="192"/>
        <v>1.8237056964725527E-3</v>
      </c>
      <c r="N1077" s="29">
        <f t="shared" si="198"/>
        <v>3.2312133023107073E-4</v>
      </c>
      <c r="O1077" s="24">
        <f t="shared" si="199"/>
        <v>0.36055937577536373</v>
      </c>
      <c r="P1077" s="20">
        <f t="shared" si="200"/>
        <v>23.555188935631527</v>
      </c>
      <c r="Q1077" s="3">
        <f t="shared" si="201"/>
        <v>513</v>
      </c>
      <c r="R1077" s="3">
        <f t="shared" si="202"/>
        <v>0</v>
      </c>
      <c r="S1077" s="3" t="str">
        <f t="shared" si="203"/>
        <v/>
      </c>
      <c r="T1077" s="18"/>
    </row>
    <row r="1078" spans="1:20" x14ac:dyDescent="0.25">
      <c r="A1078">
        <f t="shared" si="193"/>
        <v>1077</v>
      </c>
      <c r="B1078" s="23" t="s">
        <v>14</v>
      </c>
      <c r="C1078" s="23">
        <f t="shared" si="194"/>
        <v>160</v>
      </c>
      <c r="D1078" s="23">
        <f t="shared" si="195"/>
        <v>97</v>
      </c>
      <c r="E1078" s="34" t="str">
        <f t="shared" si="196"/>
        <v>160_97</v>
      </c>
      <c r="F1078" s="23" t="s">
        <v>330</v>
      </c>
      <c r="G1078" s="24">
        <f>AVERAGEIF('1. TipoContratoUC'!$C$3:$C$3832,'2. UnidadCompradora'!F1078,'1. TipoContratoUC'!$S$3:$S$3832)</f>
        <v>39.87150289579774</v>
      </c>
      <c r="H1078" s="24">
        <f>SUMPRODUCT(('1. TipoContratoUC'!$C$3:$C$3832='2. UnidadCompradora'!F1078)*'1. TipoContratoUC'!$N$3:$N$3832*'1. TipoContratoUC'!$S$3:$S$3832)</f>
        <v>43.432349743929294</v>
      </c>
      <c r="I1078" s="24">
        <f>SUMPRODUCT(('1. TipoContratoUC'!$C$3:$C$3832='2. UnidadCompradora'!F1078)*'1. TipoContratoUC'!$P$3:$P$3832*'1. TipoContratoUC'!$S$3:$S$3832)</f>
        <v>43.32673343902966</v>
      </c>
      <c r="J1078" s="24" t="e">
        <f>AVERAGEIF('1. TipoContratoUC'!$C$3:$C$3832,'2. UnidadCompradora'!F1078,'1. TipoContratoUC'!#REF!)</f>
        <v>#REF!</v>
      </c>
      <c r="K1078" s="24">
        <f t="shared" si="197"/>
        <v>45.683397427776775</v>
      </c>
      <c r="L1078" s="25">
        <f>SUMIF('1. TipoContratoUC'!$C$3:$C$3832,'2. UnidadCompradora'!F1078,'1. TipoContratoUC'!$O$3:$O$3832)</f>
        <v>887712304.10199881</v>
      </c>
      <c r="M1078" s="28">
        <f t="shared" si="192"/>
        <v>2.2134391192639752E-3</v>
      </c>
      <c r="N1078" s="29">
        <f t="shared" si="198"/>
        <v>3.9217369007808517E-4</v>
      </c>
      <c r="O1078" s="24">
        <f t="shared" si="199"/>
        <v>0.43763020469359554</v>
      </c>
      <c r="P1078" s="20">
        <f t="shared" si="200"/>
        <v>23.060513816235186</v>
      </c>
      <c r="Q1078" s="3">
        <f t="shared" si="201"/>
        <v>543</v>
      </c>
      <c r="R1078" s="3">
        <f t="shared" si="202"/>
        <v>0</v>
      </c>
      <c r="S1078" s="3" t="str">
        <f t="shared" si="203"/>
        <v/>
      </c>
      <c r="T1078" s="18"/>
    </row>
    <row r="1079" spans="1:20" x14ac:dyDescent="0.25">
      <c r="A1079">
        <f t="shared" si="193"/>
        <v>1078</v>
      </c>
      <c r="B1079" s="23" t="s">
        <v>14</v>
      </c>
      <c r="C1079" s="23">
        <f t="shared" si="194"/>
        <v>160</v>
      </c>
      <c r="D1079" s="23">
        <f t="shared" si="195"/>
        <v>98</v>
      </c>
      <c r="E1079" s="34" t="str">
        <f t="shared" si="196"/>
        <v>160_98</v>
      </c>
      <c r="F1079" s="23" t="s">
        <v>1343</v>
      </c>
      <c r="G1079" s="24">
        <f>AVERAGEIF('1. TipoContratoUC'!$C$3:$C$3832,'2. UnidadCompradora'!F1079,'1. TipoContratoUC'!$S$3:$S$3832)</f>
        <v>45.837902763405438</v>
      </c>
      <c r="H1079" s="24">
        <f>SUMPRODUCT(('1. TipoContratoUC'!$C$3:$C$3832='2. UnidadCompradora'!F1079)*'1. TipoContratoUC'!$N$3:$N$3832*'1. TipoContratoUC'!$S$3:$S$3832)</f>
        <v>43.83037977790093</v>
      </c>
      <c r="I1079" s="24">
        <f>SUMPRODUCT(('1. TipoContratoUC'!$C$3:$C$3832='2. UnidadCompradora'!F1079)*'1. TipoContratoUC'!$P$3:$P$3832*'1. TipoContratoUC'!$S$3:$S$3832)</f>
        <v>44.915515155088556</v>
      </c>
      <c r="J1079" s="24" t="e">
        <f>AVERAGEIF('1. TipoContratoUC'!$C$3:$C$3832,'2. UnidadCompradora'!F1079,'1. TipoContratoUC'!#REF!)</f>
        <v>#REF!</v>
      </c>
      <c r="K1079" s="24">
        <f t="shared" si="197"/>
        <v>47.880221788852666</v>
      </c>
      <c r="L1079" s="25">
        <f>SUMIF('1. TipoContratoUC'!$C$3:$C$3832,'2. UnidadCompradora'!F1079,'1. TipoContratoUC'!$O$3:$O$3832)</f>
        <v>1066294255.3819989</v>
      </c>
      <c r="M1079" s="28">
        <f t="shared" si="192"/>
        <v>2.6587188288400496E-3</v>
      </c>
      <c r="N1079" s="29">
        <f t="shared" si="198"/>
        <v>4.7106765436268446E-4</v>
      </c>
      <c r="O1079" s="24">
        <f t="shared" si="199"/>
        <v>0.52568546069832323</v>
      </c>
      <c r="P1079" s="20">
        <f t="shared" si="200"/>
        <v>24.202953624775496</v>
      </c>
      <c r="Q1079" s="3">
        <f t="shared" si="201"/>
        <v>466</v>
      </c>
      <c r="R1079" s="3">
        <f t="shared" si="202"/>
        <v>1</v>
      </c>
      <c r="S1079" s="3">
        <f t="shared" si="203"/>
        <v>466</v>
      </c>
      <c r="T1079" s="18"/>
    </row>
    <row r="1080" spans="1:20" x14ac:dyDescent="0.25">
      <c r="A1080">
        <f t="shared" si="193"/>
        <v>1079</v>
      </c>
      <c r="B1080" s="23" t="s">
        <v>14</v>
      </c>
      <c r="C1080" s="23">
        <f t="shared" si="194"/>
        <v>160</v>
      </c>
      <c r="D1080" s="23">
        <f t="shared" si="195"/>
        <v>99</v>
      </c>
      <c r="E1080" s="34" t="str">
        <f t="shared" si="196"/>
        <v>160_99</v>
      </c>
      <c r="F1080" s="23" t="s">
        <v>1437</v>
      </c>
      <c r="G1080" s="24">
        <f>AVERAGEIF('1. TipoContratoUC'!$C$3:$C$3832,'2. UnidadCompradora'!F1080,'1. TipoContratoUC'!$S$3:$S$3832)</f>
        <v>30.725279286666236</v>
      </c>
      <c r="H1080" s="24">
        <f>SUMPRODUCT(('1. TipoContratoUC'!$C$3:$C$3832='2. UnidadCompradora'!F1080)*'1. TipoContratoUC'!$N$3:$N$3832*'1. TipoContratoUC'!$S$3:$S$3832)</f>
        <v>31.078022652078289</v>
      </c>
      <c r="I1080" s="24">
        <f>SUMPRODUCT(('1. TipoContratoUC'!$C$3:$C$3832='2. UnidadCompradora'!F1080)*'1. TipoContratoUC'!$P$3:$P$3832*'1. TipoContratoUC'!$S$3:$S$3832)</f>
        <v>31.087677876279177</v>
      </c>
      <c r="J1080" s="24" t="e">
        <f>AVERAGEIF('1. TipoContratoUC'!$C$3:$C$3832,'2. UnidadCompradora'!F1080,'1. TipoContratoUC'!#REF!)</f>
        <v>#REF!</v>
      </c>
      <c r="K1080" s="24">
        <f t="shared" si="197"/>
        <v>28.760332953251449</v>
      </c>
      <c r="L1080" s="25">
        <f>SUMIF('1. TipoContratoUC'!$C$3:$C$3832,'2. UnidadCompradora'!F1080,'1. TipoContratoUC'!$O$3:$O$3832)</f>
        <v>87105003.760000005</v>
      </c>
      <c r="M1080" s="28">
        <f t="shared" si="192"/>
        <v>2.1718930999954533E-4</v>
      </c>
      <c r="N1080" s="29">
        <f t="shared" si="198"/>
        <v>3.8481263119790712E-5</v>
      </c>
      <c r="O1080" s="24">
        <f t="shared" si="199"/>
        <v>4.2866454574554631E-2</v>
      </c>
      <c r="P1080" s="20">
        <f t="shared" si="200"/>
        <v>14.401599703913002</v>
      </c>
      <c r="Q1080" s="3">
        <f t="shared" si="201"/>
        <v>1223</v>
      </c>
      <c r="R1080" s="3">
        <f t="shared" si="202"/>
        <v>0</v>
      </c>
      <c r="S1080" s="3" t="str">
        <f t="shared" si="203"/>
        <v/>
      </c>
      <c r="T1080" s="18"/>
    </row>
    <row r="1081" spans="1:20" x14ac:dyDescent="0.25">
      <c r="A1081">
        <f t="shared" si="193"/>
        <v>1080</v>
      </c>
      <c r="B1081" s="23" t="s">
        <v>14</v>
      </c>
      <c r="C1081" s="23">
        <f t="shared" si="194"/>
        <v>160</v>
      </c>
      <c r="D1081" s="23">
        <f t="shared" si="195"/>
        <v>100</v>
      </c>
      <c r="E1081" s="34" t="str">
        <f t="shared" si="196"/>
        <v>160_100</v>
      </c>
      <c r="F1081" s="23" t="s">
        <v>2002</v>
      </c>
      <c r="G1081" s="24">
        <f>AVERAGEIF('1. TipoContratoUC'!$C$3:$C$3832,'2. UnidadCompradora'!F1081,'1. TipoContratoUC'!$S$3:$S$3832)</f>
        <v>35.11291962420335</v>
      </c>
      <c r="H1081" s="24">
        <f>SUMPRODUCT(('1. TipoContratoUC'!$C$3:$C$3832='2. UnidadCompradora'!F1081)*'1. TipoContratoUC'!$N$3:$N$3832*'1. TipoContratoUC'!$S$3:$S$3832)</f>
        <v>36.484641585491438</v>
      </c>
      <c r="I1081" s="24">
        <f>SUMPRODUCT(('1. TipoContratoUC'!$C$3:$C$3832='2. UnidadCompradora'!F1081)*'1. TipoContratoUC'!$P$3:$P$3832*'1. TipoContratoUC'!$S$3:$S$3832)</f>
        <v>35.781672427934978</v>
      </c>
      <c r="J1081" s="24" t="e">
        <f>AVERAGEIF('1. TipoContratoUC'!$C$3:$C$3832,'2. UnidadCompradora'!F1081,'1. TipoContratoUC'!#REF!)</f>
        <v>#REF!</v>
      </c>
      <c r="K1081" s="24">
        <f t="shared" si="197"/>
        <v>35.250766143415824</v>
      </c>
      <c r="L1081" s="25">
        <f>SUMIF('1. TipoContratoUC'!$C$3:$C$3832,'2. UnidadCompradora'!F1081,'1. TipoContratoUC'!$O$3:$O$3832)</f>
        <v>415198877.67000002</v>
      </c>
      <c r="M1081" s="28">
        <f t="shared" si="192"/>
        <v>1.0352649544932747E-3</v>
      </c>
      <c r="N1081" s="29">
        <f t="shared" si="198"/>
        <v>1.834266295732385E-4</v>
      </c>
      <c r="O1081" s="24">
        <f t="shared" si="199"/>
        <v>0.20464310587472134</v>
      </c>
      <c r="P1081" s="20">
        <f t="shared" si="200"/>
        <v>17.727704624645273</v>
      </c>
      <c r="Q1081" s="3">
        <f t="shared" si="201"/>
        <v>990</v>
      </c>
      <c r="R1081" s="3">
        <f t="shared" si="202"/>
        <v>0</v>
      </c>
      <c r="S1081" s="3" t="str">
        <f t="shared" si="203"/>
        <v/>
      </c>
      <c r="T1081" s="18"/>
    </row>
    <row r="1082" spans="1:20" x14ac:dyDescent="0.25">
      <c r="A1082">
        <f t="shared" si="193"/>
        <v>1081</v>
      </c>
      <c r="B1082" s="23" t="s">
        <v>14</v>
      </c>
      <c r="C1082" s="23">
        <f t="shared" si="194"/>
        <v>160</v>
      </c>
      <c r="D1082" s="23">
        <f t="shared" si="195"/>
        <v>101</v>
      </c>
      <c r="E1082" s="34" t="str">
        <f t="shared" si="196"/>
        <v>160_101</v>
      </c>
      <c r="F1082" s="23" t="s">
        <v>2491</v>
      </c>
      <c r="G1082" s="24">
        <f>AVERAGEIF('1. TipoContratoUC'!$C$3:$C$3832,'2. UnidadCompradora'!F1082,'1. TipoContratoUC'!$S$3:$S$3832)</f>
        <v>31.693097540880686</v>
      </c>
      <c r="H1082" s="24">
        <f>SUMPRODUCT(('1. TipoContratoUC'!$C$3:$C$3832='2. UnidadCompradora'!F1082)*'1. TipoContratoUC'!$N$3:$N$3832*'1. TipoContratoUC'!$S$3:$S$3832)</f>
        <v>29.8826812924206</v>
      </c>
      <c r="I1082" s="24">
        <f>SUMPRODUCT(('1. TipoContratoUC'!$C$3:$C$3832='2. UnidadCompradora'!F1082)*'1. TipoContratoUC'!$P$3:$P$3832*'1. TipoContratoUC'!$S$3:$S$3832)</f>
        <v>28.962347964001353</v>
      </c>
      <c r="J1082" s="24" t="e">
        <f>AVERAGEIF('1. TipoContratoUC'!$C$3:$C$3832,'2. UnidadCompradora'!F1082,'1. TipoContratoUC'!#REF!)</f>
        <v>#REF!</v>
      </c>
      <c r="K1082" s="24">
        <f t="shared" si="197"/>
        <v>25.821618037651206</v>
      </c>
      <c r="L1082" s="25">
        <f>SUMIF('1. TipoContratoUC'!$C$3:$C$3832,'2. UnidadCompradora'!F1082,'1. TipoContratoUC'!$O$3:$O$3832)</f>
        <v>45317907.280000001</v>
      </c>
      <c r="M1082" s="28">
        <f t="shared" si="192"/>
        <v>1.129965511497565E-4</v>
      </c>
      <c r="N1082" s="29">
        <f t="shared" si="198"/>
        <v>2.0020552652576556E-5</v>
      </c>
      <c r="O1082" s="24">
        <f t="shared" si="199"/>
        <v>2.2262057255189323E-2</v>
      </c>
      <c r="P1082" s="20">
        <f t="shared" si="200"/>
        <v>12.921940047453198</v>
      </c>
      <c r="Q1082" s="3">
        <f t="shared" si="201"/>
        <v>1306</v>
      </c>
      <c r="R1082" s="3">
        <f t="shared" si="202"/>
        <v>0</v>
      </c>
      <c r="S1082" s="3" t="str">
        <f t="shared" si="203"/>
        <v/>
      </c>
      <c r="T1082" s="18"/>
    </row>
    <row r="1083" spans="1:20" x14ac:dyDescent="0.25">
      <c r="A1083">
        <f t="shared" si="193"/>
        <v>1082</v>
      </c>
      <c r="B1083" s="23" t="s">
        <v>14</v>
      </c>
      <c r="C1083" s="23">
        <f t="shared" si="194"/>
        <v>160</v>
      </c>
      <c r="D1083" s="23">
        <f t="shared" si="195"/>
        <v>102</v>
      </c>
      <c r="E1083" s="34" t="str">
        <f t="shared" si="196"/>
        <v>160_102</v>
      </c>
      <c r="F1083" s="23" t="s">
        <v>418</v>
      </c>
      <c r="G1083" s="24">
        <f>AVERAGEIF('1. TipoContratoUC'!$C$3:$C$3832,'2. UnidadCompradora'!F1083,'1. TipoContratoUC'!$S$3:$S$3832)</f>
        <v>29.990600301145584</v>
      </c>
      <c r="H1083" s="24">
        <f>SUMPRODUCT(('1. TipoContratoUC'!$C$3:$C$3832='2. UnidadCompradora'!F1083)*'1. TipoContratoUC'!$N$3:$N$3832*'1. TipoContratoUC'!$S$3:$S$3832)</f>
        <v>33.798278492709272</v>
      </c>
      <c r="I1083" s="24">
        <f>SUMPRODUCT(('1. TipoContratoUC'!$C$3:$C$3832='2. UnidadCompradora'!F1083)*'1. TipoContratoUC'!$P$3:$P$3832*'1. TipoContratoUC'!$S$3:$S$3832)</f>
        <v>32.795525330031275</v>
      </c>
      <c r="J1083" s="24" t="e">
        <f>AVERAGEIF('1. TipoContratoUC'!$C$3:$C$3832,'2. UnidadCompradora'!F1083,'1. TipoContratoUC'!#REF!)</f>
        <v>#REF!</v>
      </c>
      <c r="K1083" s="24">
        <f t="shared" si="197"/>
        <v>31.121790700078233</v>
      </c>
      <c r="L1083" s="25">
        <f>SUMIF('1. TipoContratoUC'!$C$3:$C$3832,'2. UnidadCompradora'!F1083,'1. TipoContratoUC'!$O$3:$O$3832)</f>
        <v>748336448.46599996</v>
      </c>
      <c r="M1083" s="28">
        <f t="shared" si="192"/>
        <v>1.8659166508695737E-3</v>
      </c>
      <c r="N1083" s="29">
        <f t="shared" si="198"/>
        <v>3.3060020127998493E-4</v>
      </c>
      <c r="O1083" s="24">
        <f t="shared" si="199"/>
        <v>0.36890670514092644</v>
      </c>
      <c r="P1083" s="20">
        <f t="shared" si="200"/>
        <v>15.745348702609579</v>
      </c>
      <c r="Q1083" s="3">
        <f t="shared" si="201"/>
        <v>1137</v>
      </c>
      <c r="R1083" s="3">
        <f t="shared" si="202"/>
        <v>0</v>
      </c>
      <c r="S1083" s="3" t="str">
        <f t="shared" si="203"/>
        <v/>
      </c>
      <c r="T1083" s="18"/>
    </row>
    <row r="1084" spans="1:20" x14ac:dyDescent="0.25">
      <c r="A1084">
        <f t="shared" si="193"/>
        <v>1083</v>
      </c>
      <c r="B1084" s="23" t="s">
        <v>14</v>
      </c>
      <c r="C1084" s="23">
        <f t="shared" si="194"/>
        <v>160</v>
      </c>
      <c r="D1084" s="23">
        <f t="shared" si="195"/>
        <v>103</v>
      </c>
      <c r="E1084" s="34" t="str">
        <f t="shared" si="196"/>
        <v>160_103</v>
      </c>
      <c r="F1084" s="23" t="s">
        <v>251</v>
      </c>
      <c r="G1084" s="24">
        <f>AVERAGEIF('1. TipoContratoUC'!$C$3:$C$3832,'2. UnidadCompradora'!F1084,'1. TipoContratoUC'!$S$3:$S$3832)</f>
        <v>47.925372280118452</v>
      </c>
      <c r="H1084" s="24">
        <f>SUMPRODUCT(('1. TipoContratoUC'!$C$3:$C$3832='2. UnidadCompradora'!F1084)*'1. TipoContratoUC'!$N$3:$N$3832*'1. TipoContratoUC'!$S$3:$S$3832)</f>
        <v>48.393724065797656</v>
      </c>
      <c r="I1084" s="24">
        <f>SUMPRODUCT(('1. TipoContratoUC'!$C$3:$C$3832='2. UnidadCompradora'!F1084)*'1. TipoContratoUC'!$P$3:$P$3832*'1. TipoContratoUC'!$S$3:$S$3832)</f>
        <v>48.419985377269981</v>
      </c>
      <c r="J1084" s="24" t="e">
        <f>AVERAGEIF('1. TipoContratoUC'!$C$3:$C$3832,'2. UnidadCompradora'!F1084,'1. TipoContratoUC'!#REF!)</f>
        <v>#REF!</v>
      </c>
      <c r="K1084" s="24">
        <f t="shared" si="197"/>
        <v>52.725887797554272</v>
      </c>
      <c r="L1084" s="25">
        <f>SUMIF('1. TipoContratoUC'!$C$3:$C$3832,'2. UnidadCompradora'!F1084,'1. TipoContratoUC'!$O$3:$O$3832)</f>
        <v>529812726.40599906</v>
      </c>
      <c r="M1084" s="28">
        <f t="shared" si="192"/>
        <v>1.3210453534236416E-3</v>
      </c>
      <c r="N1084" s="29">
        <f t="shared" si="198"/>
        <v>2.3406075482434419E-4</v>
      </c>
      <c r="O1084" s="24">
        <f t="shared" si="199"/>
        <v>0.26115694571014603</v>
      </c>
      <c r="P1084" s="20">
        <f t="shared" si="200"/>
        <v>26.49352237163221</v>
      </c>
      <c r="Q1084" s="3">
        <f t="shared" si="201"/>
        <v>310</v>
      </c>
      <c r="R1084" s="3">
        <f t="shared" si="202"/>
        <v>1</v>
      </c>
      <c r="S1084" s="3">
        <f t="shared" si="203"/>
        <v>310</v>
      </c>
      <c r="T1084" s="18"/>
    </row>
    <row r="1085" spans="1:20" x14ac:dyDescent="0.25">
      <c r="A1085">
        <f t="shared" si="193"/>
        <v>1084</v>
      </c>
      <c r="B1085" s="23" t="s">
        <v>14</v>
      </c>
      <c r="C1085" s="23">
        <f t="shared" si="194"/>
        <v>160</v>
      </c>
      <c r="D1085" s="23">
        <f t="shared" si="195"/>
        <v>104</v>
      </c>
      <c r="E1085" s="34" t="str">
        <f t="shared" si="196"/>
        <v>160_104</v>
      </c>
      <c r="F1085" s="23" t="s">
        <v>2323</v>
      </c>
      <c r="G1085" s="24">
        <f>AVERAGEIF('1. TipoContratoUC'!$C$3:$C$3832,'2. UnidadCompradora'!F1085,'1. TipoContratoUC'!$S$3:$S$3832)</f>
        <v>52.907586514479618</v>
      </c>
      <c r="H1085" s="24">
        <f>SUMPRODUCT(('1. TipoContratoUC'!$C$3:$C$3832='2. UnidadCompradora'!F1085)*'1. TipoContratoUC'!$N$3:$N$3832*'1. TipoContratoUC'!$S$3:$S$3832)</f>
        <v>60.860204677638521</v>
      </c>
      <c r="I1085" s="24">
        <f>SUMPRODUCT(('1. TipoContratoUC'!$C$3:$C$3832='2. UnidadCompradora'!F1085)*'1. TipoContratoUC'!$P$3:$P$3832*'1. TipoContratoUC'!$S$3:$S$3832)</f>
        <v>62.591135596957763</v>
      </c>
      <c r="J1085" s="24" t="e">
        <f>AVERAGEIF('1. TipoContratoUC'!$C$3:$C$3832,'2. UnidadCompradora'!F1085,'1. TipoContratoUC'!#REF!)</f>
        <v>#REF!</v>
      </c>
      <c r="K1085" s="24">
        <f t="shared" si="197"/>
        <v>72.320478868441242</v>
      </c>
      <c r="L1085" s="25">
        <f>SUMIF('1. TipoContratoUC'!$C$3:$C$3832,'2. UnidadCompradora'!F1085,'1. TipoContratoUC'!$O$3:$O$3832)</f>
        <v>246724909.343799</v>
      </c>
      <c r="M1085" s="28">
        <f t="shared" si="192"/>
        <v>6.1518868614856344E-4</v>
      </c>
      <c r="N1085" s="29">
        <f t="shared" si="198"/>
        <v>1.0899817168741304E-4</v>
      </c>
      <c r="O1085" s="24">
        <f t="shared" si="199"/>
        <v>0.12157189792361048</v>
      </c>
      <c r="P1085" s="20">
        <f t="shared" si="200"/>
        <v>36.221025383182429</v>
      </c>
      <c r="Q1085" s="3">
        <f t="shared" si="201"/>
        <v>27</v>
      </c>
      <c r="R1085" s="3">
        <f t="shared" si="202"/>
        <v>1</v>
      </c>
      <c r="S1085" s="3">
        <f t="shared" si="203"/>
        <v>27</v>
      </c>
      <c r="T1085" s="18"/>
    </row>
    <row r="1086" spans="1:20" x14ac:dyDescent="0.25">
      <c r="A1086">
        <f t="shared" si="193"/>
        <v>1085</v>
      </c>
      <c r="B1086" s="23" t="s">
        <v>14</v>
      </c>
      <c r="C1086" s="23">
        <f t="shared" si="194"/>
        <v>160</v>
      </c>
      <c r="D1086" s="23">
        <f t="shared" si="195"/>
        <v>105</v>
      </c>
      <c r="E1086" s="34" t="str">
        <f t="shared" si="196"/>
        <v>160_105</v>
      </c>
      <c r="F1086" s="23" t="s">
        <v>293</v>
      </c>
      <c r="G1086" s="24">
        <f>AVERAGEIF('1. TipoContratoUC'!$C$3:$C$3832,'2. UnidadCompradora'!F1086,'1. TipoContratoUC'!$S$3:$S$3832)</f>
        <v>46.419854919229003</v>
      </c>
      <c r="H1086" s="24">
        <f>SUMPRODUCT(('1. TipoContratoUC'!$C$3:$C$3832='2. UnidadCompradora'!F1086)*'1. TipoContratoUC'!$N$3:$N$3832*'1. TipoContratoUC'!$S$3:$S$3832)</f>
        <v>50.019020322185604</v>
      </c>
      <c r="I1086" s="24">
        <f>SUMPRODUCT(('1. TipoContratoUC'!$C$3:$C$3832='2. UnidadCompradora'!F1086)*'1. TipoContratoUC'!$P$3:$P$3832*'1. TipoContratoUC'!$S$3:$S$3832)</f>
        <v>50.491443645929238</v>
      </c>
      <c r="J1086" s="24" t="e">
        <f>AVERAGEIF('1. TipoContratoUC'!$C$3:$C$3832,'2. UnidadCompradora'!F1086,'1. TipoContratoUC'!#REF!)</f>
        <v>#REF!</v>
      </c>
      <c r="K1086" s="24">
        <f t="shared" si="197"/>
        <v>55.590113852994392</v>
      </c>
      <c r="L1086" s="25">
        <f>SUMIF('1. TipoContratoUC'!$C$3:$C$3832,'2. UnidadCompradora'!F1086,'1. TipoContratoUC'!$O$3:$O$3832)</f>
        <v>1033121218.39999</v>
      </c>
      <c r="M1086" s="28">
        <f t="shared" si="192"/>
        <v>2.5760045334298413E-3</v>
      </c>
      <c r="N1086" s="29">
        <f t="shared" si="198"/>
        <v>4.5641246454024352E-4</v>
      </c>
      <c r="O1086" s="24">
        <f t="shared" si="199"/>
        <v>0.50932848709058653</v>
      </c>
      <c r="P1086" s="20">
        <f t="shared" si="200"/>
        <v>28.049721170042488</v>
      </c>
      <c r="Q1086" s="3">
        <f t="shared" si="201"/>
        <v>224</v>
      </c>
      <c r="R1086" s="3">
        <f t="shared" si="202"/>
        <v>1</v>
      </c>
      <c r="S1086" s="3">
        <f t="shared" si="203"/>
        <v>224</v>
      </c>
      <c r="T1086" s="18"/>
    </row>
    <row r="1087" spans="1:20" x14ac:dyDescent="0.25">
      <c r="A1087">
        <f t="shared" si="193"/>
        <v>1086</v>
      </c>
      <c r="B1087" s="23" t="s">
        <v>14</v>
      </c>
      <c r="C1087" s="23">
        <f t="shared" si="194"/>
        <v>160</v>
      </c>
      <c r="D1087" s="23">
        <f t="shared" si="195"/>
        <v>106</v>
      </c>
      <c r="E1087" s="34" t="str">
        <f t="shared" si="196"/>
        <v>160_106</v>
      </c>
      <c r="F1087" s="23" t="s">
        <v>368</v>
      </c>
      <c r="G1087" s="24">
        <f>AVERAGEIF('1. TipoContratoUC'!$C$3:$C$3832,'2. UnidadCompradora'!F1087,'1. TipoContratoUC'!$S$3:$S$3832)</f>
        <v>50.586881547115304</v>
      </c>
      <c r="H1087" s="24">
        <f>SUMPRODUCT(('1. TipoContratoUC'!$C$3:$C$3832='2. UnidadCompradora'!F1087)*'1. TipoContratoUC'!$N$3:$N$3832*'1. TipoContratoUC'!$S$3:$S$3832)</f>
        <v>49.627355556381715</v>
      </c>
      <c r="I1087" s="24">
        <f>SUMPRODUCT(('1. TipoContratoUC'!$C$3:$C$3832='2. UnidadCompradora'!F1087)*'1. TipoContratoUC'!$P$3:$P$3832*'1. TipoContratoUC'!$S$3:$S$3832)</f>
        <v>47.909329131260108</v>
      </c>
      <c r="J1087" s="24" t="e">
        <f>AVERAGEIF('1. TipoContratoUC'!$C$3:$C$3832,'2. UnidadCompradora'!F1087,'1. TipoContratoUC'!#REF!)</f>
        <v>#REF!</v>
      </c>
      <c r="K1087" s="24">
        <f t="shared" si="197"/>
        <v>52.019798301413275</v>
      </c>
      <c r="L1087" s="25">
        <f>SUMIF('1. TipoContratoUC'!$C$3:$C$3832,'2. UnidadCompradora'!F1087,'1. TipoContratoUC'!$O$3:$O$3832)</f>
        <v>1675795766.326</v>
      </c>
      <c r="M1087" s="28">
        <f t="shared" si="192"/>
        <v>4.1784617470579993E-3</v>
      </c>
      <c r="N1087" s="29">
        <f t="shared" si="198"/>
        <v>7.4033333373938099E-4</v>
      </c>
      <c r="O1087" s="24">
        <f t="shared" si="199"/>
        <v>0.82621869598195552</v>
      </c>
      <c r="P1087" s="20">
        <f t="shared" si="200"/>
        <v>26.423008498697616</v>
      </c>
      <c r="Q1087" s="3">
        <f t="shared" si="201"/>
        <v>313</v>
      </c>
      <c r="R1087" s="3">
        <f t="shared" si="202"/>
        <v>1</v>
      </c>
      <c r="S1087" s="3">
        <f t="shared" si="203"/>
        <v>313</v>
      </c>
      <c r="T1087" s="18"/>
    </row>
    <row r="1088" spans="1:20" x14ac:dyDescent="0.25">
      <c r="A1088">
        <f t="shared" si="193"/>
        <v>1087</v>
      </c>
      <c r="B1088" s="23" t="s">
        <v>14</v>
      </c>
      <c r="C1088" s="23">
        <f t="shared" si="194"/>
        <v>160</v>
      </c>
      <c r="D1088" s="23">
        <f t="shared" si="195"/>
        <v>107</v>
      </c>
      <c r="E1088" s="34" t="str">
        <f t="shared" si="196"/>
        <v>160_107</v>
      </c>
      <c r="F1088" s="23" t="s">
        <v>1657</v>
      </c>
      <c r="G1088" s="24">
        <f>AVERAGEIF('1. TipoContratoUC'!$C$3:$C$3832,'2. UnidadCompradora'!F1088,'1. TipoContratoUC'!$S$3:$S$3832)</f>
        <v>46.618359759830057</v>
      </c>
      <c r="H1088" s="24">
        <f>SUMPRODUCT(('1. TipoContratoUC'!$C$3:$C$3832='2. UnidadCompradora'!F1088)*'1. TipoContratoUC'!$N$3:$N$3832*'1. TipoContratoUC'!$S$3:$S$3832)</f>
        <v>48.673650385876819</v>
      </c>
      <c r="I1088" s="24">
        <f>SUMPRODUCT(('1. TipoContratoUC'!$C$3:$C$3832='2. UnidadCompradora'!F1088)*'1. TipoContratoUC'!$P$3:$P$3832*'1. TipoContratoUC'!$S$3:$S$3832)</f>
        <v>48.071498688424207</v>
      </c>
      <c r="J1088" s="24" t="e">
        <f>AVERAGEIF('1. TipoContratoUC'!$C$3:$C$3832,'2. UnidadCompradora'!F1088,'1. TipoContratoUC'!#REF!)</f>
        <v>#REF!</v>
      </c>
      <c r="K1088" s="24">
        <f t="shared" si="197"/>
        <v>52.244031769234589</v>
      </c>
      <c r="L1088" s="25">
        <f>SUMIF('1. TipoContratoUC'!$C$3:$C$3832,'2. UnidadCompradora'!F1088,'1. TipoContratoUC'!$O$3:$O$3832)</f>
        <v>487219923.69439995</v>
      </c>
      <c r="M1088" s="28">
        <f t="shared" si="192"/>
        <v>1.2148436309902509E-3</v>
      </c>
      <c r="N1088" s="29">
        <f t="shared" si="198"/>
        <v>2.1524409932346874E-4</v>
      </c>
      <c r="O1088" s="24">
        <f t="shared" si="199"/>
        <v>0.24015527045771107</v>
      </c>
      <c r="P1088" s="20">
        <f t="shared" si="200"/>
        <v>26.242093519846151</v>
      </c>
      <c r="Q1088" s="3">
        <f t="shared" si="201"/>
        <v>330</v>
      </c>
      <c r="R1088" s="3">
        <f t="shared" si="202"/>
        <v>1</v>
      </c>
      <c r="S1088" s="3">
        <f t="shared" si="203"/>
        <v>330</v>
      </c>
      <c r="T1088" s="18"/>
    </row>
    <row r="1089" spans="1:20" x14ac:dyDescent="0.25">
      <c r="A1089">
        <f t="shared" si="193"/>
        <v>1088</v>
      </c>
      <c r="B1089" s="23" t="s">
        <v>14</v>
      </c>
      <c r="C1089" s="23">
        <f t="shared" si="194"/>
        <v>160</v>
      </c>
      <c r="D1089" s="23">
        <f t="shared" si="195"/>
        <v>108</v>
      </c>
      <c r="E1089" s="34" t="str">
        <f t="shared" si="196"/>
        <v>160_108</v>
      </c>
      <c r="F1089" s="23" t="s">
        <v>1774</v>
      </c>
      <c r="G1089" s="24">
        <f>AVERAGEIF('1. TipoContratoUC'!$C$3:$C$3832,'2. UnidadCompradora'!F1089,'1. TipoContratoUC'!$S$3:$S$3832)</f>
        <v>48.044357011794496</v>
      </c>
      <c r="H1089" s="24">
        <f>SUMPRODUCT(('1. TipoContratoUC'!$C$3:$C$3832='2. UnidadCompradora'!F1089)*'1. TipoContratoUC'!$N$3:$N$3832*'1. TipoContratoUC'!$S$3:$S$3832)</f>
        <v>52.001730035945485</v>
      </c>
      <c r="I1089" s="24">
        <f>SUMPRODUCT(('1. TipoContratoUC'!$C$3:$C$3832='2. UnidadCompradora'!F1089)*'1. TipoContratoUC'!$P$3:$P$3832*'1. TipoContratoUC'!$S$3:$S$3832)</f>
        <v>47.247050116823928</v>
      </c>
      <c r="J1089" s="24" t="e">
        <f>AVERAGEIF('1. TipoContratoUC'!$C$3:$C$3832,'2. UnidadCompradora'!F1089,'1. TipoContratoUC'!#REF!)</f>
        <v>#REF!</v>
      </c>
      <c r="K1089" s="24">
        <f t="shared" si="197"/>
        <v>51.10405848766986</v>
      </c>
      <c r="L1089" s="25">
        <f>SUMIF('1. TipoContratoUC'!$C$3:$C$3832,'2. UnidadCompradora'!F1089,'1. TipoContratoUC'!$O$3:$O$3832)</f>
        <v>376992716.45000005</v>
      </c>
      <c r="M1089" s="28">
        <f t="shared" si="192"/>
        <v>9.4000096924661165E-4</v>
      </c>
      <c r="N1089" s="29">
        <f t="shared" si="198"/>
        <v>1.6654790528370335E-4</v>
      </c>
      <c r="O1089" s="24">
        <f t="shared" si="199"/>
        <v>0.18580439746622063</v>
      </c>
      <c r="P1089" s="20">
        <f t="shared" si="200"/>
        <v>25.644931442568041</v>
      </c>
      <c r="Q1089" s="3">
        <f t="shared" si="201"/>
        <v>363</v>
      </c>
      <c r="R1089" s="3">
        <f t="shared" si="202"/>
        <v>1</v>
      </c>
      <c r="S1089" s="3">
        <f t="shared" si="203"/>
        <v>363</v>
      </c>
      <c r="T1089" s="18"/>
    </row>
    <row r="1090" spans="1:20" x14ac:dyDescent="0.25">
      <c r="A1090">
        <f t="shared" si="193"/>
        <v>1089</v>
      </c>
      <c r="B1090" s="23" t="s">
        <v>14</v>
      </c>
      <c r="C1090" s="23">
        <f t="shared" si="194"/>
        <v>160</v>
      </c>
      <c r="D1090" s="23">
        <f t="shared" si="195"/>
        <v>109</v>
      </c>
      <c r="E1090" s="34" t="str">
        <f t="shared" si="196"/>
        <v>160_109</v>
      </c>
      <c r="F1090" s="23" t="s">
        <v>659</v>
      </c>
      <c r="G1090" s="24">
        <f>AVERAGEIF('1. TipoContratoUC'!$C$3:$C$3832,'2. UnidadCompradora'!F1090,'1. TipoContratoUC'!$S$3:$S$3832)</f>
        <v>39.932590203438416</v>
      </c>
      <c r="H1090" s="24">
        <f>SUMPRODUCT(('1. TipoContratoUC'!$C$3:$C$3832='2. UnidadCompradora'!F1090)*'1. TipoContratoUC'!$N$3:$N$3832*'1. TipoContratoUC'!$S$3:$S$3832)</f>
        <v>45.345575033326327</v>
      </c>
      <c r="I1090" s="24">
        <f>SUMPRODUCT(('1. TipoContratoUC'!$C$3:$C$3832='2. UnidadCompradora'!F1090)*'1. TipoContratoUC'!$P$3:$P$3832*'1. TipoContratoUC'!$S$3:$S$3832)</f>
        <v>45.997964226125447</v>
      </c>
      <c r="J1090" s="24" t="e">
        <f>AVERAGEIF('1. TipoContratoUC'!$C$3:$C$3832,'2. UnidadCompradora'!F1090,'1. TipoContratoUC'!#REF!)</f>
        <v>#REF!</v>
      </c>
      <c r="K1090" s="24">
        <f t="shared" si="197"/>
        <v>49.376934940094429</v>
      </c>
      <c r="L1090" s="25">
        <f>SUMIF('1. TipoContratoUC'!$C$3:$C$3832,'2. UnidadCompradora'!F1090,'1. TipoContratoUC'!$O$3:$O$3832)</f>
        <v>429820148.02999902</v>
      </c>
      <c r="M1090" s="28">
        <f t="shared" ref="M1090:M1153" si="204">L1090/SUMIF($B$2:$B$1538,B1090,$L$2:$L$1538)</f>
        <v>1.071721914297268E-3</v>
      </c>
      <c r="N1090" s="29">
        <f t="shared" si="198"/>
        <v>1.8988601683667255E-4</v>
      </c>
      <c r="O1090" s="24">
        <f t="shared" si="199"/>
        <v>0.21185256738769023</v>
      </c>
      <c r="P1090" s="20">
        <f t="shared" si="200"/>
        <v>24.794393753741058</v>
      </c>
      <c r="Q1090" s="3">
        <f t="shared" si="201"/>
        <v>423</v>
      </c>
      <c r="R1090" s="3">
        <f t="shared" si="202"/>
        <v>1</v>
      </c>
      <c r="S1090" s="3">
        <f t="shared" si="203"/>
        <v>423</v>
      </c>
      <c r="T1090" s="18"/>
    </row>
    <row r="1091" spans="1:20" x14ac:dyDescent="0.25">
      <c r="A1091">
        <f t="shared" ref="A1091:A1154" si="205">A1090+1</f>
        <v>1090</v>
      </c>
      <c r="B1091" s="23" t="s">
        <v>14</v>
      </c>
      <c r="C1091" s="23">
        <f t="shared" ref="C1091:C1154" si="206">IF(B1091&lt;&gt;B1090,C1090+1,C1090)</f>
        <v>160</v>
      </c>
      <c r="D1091" s="23">
        <f t="shared" ref="D1091:D1154" si="207">IF(B1091&lt;&gt;B1090,1,D1090+1)</f>
        <v>110</v>
      </c>
      <c r="E1091" s="34" t="str">
        <f t="shared" ref="E1091:E1154" si="208">CONCATENATE(C1091,"_",D1091)</f>
        <v>160_110</v>
      </c>
      <c r="F1091" s="23" t="s">
        <v>544</v>
      </c>
      <c r="G1091" s="24">
        <f>AVERAGEIF('1. TipoContratoUC'!$C$3:$C$3832,'2. UnidadCompradora'!F1091,'1. TipoContratoUC'!$S$3:$S$3832)</f>
        <v>41.384120500840034</v>
      </c>
      <c r="H1091" s="24">
        <f>SUMPRODUCT(('1. TipoContratoUC'!$C$3:$C$3832='2. UnidadCompradora'!F1091)*'1. TipoContratoUC'!$N$3:$N$3832*'1. TipoContratoUC'!$S$3:$S$3832)</f>
        <v>40.738498236659616</v>
      </c>
      <c r="I1091" s="24">
        <f>SUMPRODUCT(('1. TipoContratoUC'!$C$3:$C$3832='2. UnidadCompradora'!F1091)*'1. TipoContratoUC'!$P$3:$P$3832*'1. TipoContratoUC'!$S$3:$S$3832)</f>
        <v>40.299149069262981</v>
      </c>
      <c r="J1091" s="24" t="e">
        <f>AVERAGEIF('1. TipoContratoUC'!$C$3:$C$3832,'2. UnidadCompradora'!F1091,'1. TipoContratoUC'!#REF!)</f>
        <v>#REF!</v>
      </c>
      <c r="K1091" s="24">
        <f t="shared" ref="K1091:K1154" si="209">100*((I1091-MIN($I$2:$I$1538))/(MAX($I$2:$I$1538)-MIN($I$2:$I$1538)))</f>
        <v>41.497126254405906</v>
      </c>
      <c r="L1091" s="25">
        <f>SUMIF('1. TipoContratoUC'!$C$3:$C$3832,'2. UnidadCompradora'!F1091,'1. TipoContratoUC'!$O$3:$O$3832)</f>
        <v>400801010.41999894</v>
      </c>
      <c r="M1091" s="28">
        <f t="shared" si="204"/>
        <v>9.9936503234748439E-4</v>
      </c>
      <c r="N1091" s="29">
        <f t="shared" ref="N1091:N1154" si="210">L1091/SUM($L$2:$L$1538)</f>
        <v>1.7706593737307886E-4</v>
      </c>
      <c r="O1091" s="24">
        <f t="shared" ref="O1091:O1154" si="211">100*((L1091-MIN($L$2:$L$1538))/(MAX($L$2:$L$1538)-MIN($L$2:$L$1538)))</f>
        <v>0.19754380005163105</v>
      </c>
      <c r="P1091" s="20">
        <f t="shared" ref="P1091:P1154" si="212">K1091*0.5+O1091*0.5</f>
        <v>20.84733502722877</v>
      </c>
      <c r="Q1091" s="3">
        <f t="shared" ref="Q1091:Q1154" si="213">_xlfn.RANK.EQ(P1091,$P$2:$P$1538)</f>
        <v>718</v>
      </c>
      <c r="R1091" s="3">
        <f t="shared" ref="R1091:R1154" si="214">IF(Q1091&lt;=500,1,0)</f>
        <v>0</v>
      </c>
      <c r="S1091" s="3" t="str">
        <f t="shared" ref="S1091:S1154" si="215">IF(AND(R1091=1,Q1091&lt;=500),Q1091,"")</f>
        <v/>
      </c>
      <c r="T1091" s="18"/>
    </row>
    <row r="1092" spans="1:20" x14ac:dyDescent="0.25">
      <c r="A1092">
        <f t="shared" si="205"/>
        <v>1091</v>
      </c>
      <c r="B1092" s="23" t="s">
        <v>245</v>
      </c>
      <c r="C1092" s="23">
        <f t="shared" si="206"/>
        <v>161</v>
      </c>
      <c r="D1092" s="23">
        <f t="shared" si="207"/>
        <v>1</v>
      </c>
      <c r="E1092" s="34" t="str">
        <f t="shared" si="208"/>
        <v>161_1</v>
      </c>
      <c r="F1092" s="23" t="s">
        <v>246</v>
      </c>
      <c r="G1092" s="24">
        <f>AVERAGEIF('1. TipoContratoUC'!$C$3:$C$3832,'2. UnidadCompradora'!F1092,'1. TipoContratoUC'!$S$3:$S$3832)</f>
        <v>48.808058483315811</v>
      </c>
      <c r="H1092" s="24">
        <f>SUMPRODUCT(('1. TipoContratoUC'!$C$3:$C$3832='2. UnidadCompradora'!F1092)*'1. TipoContratoUC'!$N$3:$N$3832*'1. TipoContratoUC'!$S$3:$S$3832)</f>
        <v>49.385880486800019</v>
      </c>
      <c r="I1092" s="24">
        <f>SUMPRODUCT(('1. TipoContratoUC'!$C$3:$C$3832='2. UnidadCompradora'!F1092)*'1. TipoContratoUC'!$P$3:$P$3832*'1. TipoContratoUC'!$S$3:$S$3832)</f>
        <v>50.18620938687458</v>
      </c>
      <c r="J1092" s="24" t="e">
        <f>AVERAGEIF('1. TipoContratoUC'!$C$3:$C$3832,'2. UnidadCompradora'!F1092,'1. TipoContratoUC'!#REF!)</f>
        <v>#REF!</v>
      </c>
      <c r="K1092" s="24">
        <f t="shared" si="209"/>
        <v>55.168063391720466</v>
      </c>
      <c r="L1092" s="25">
        <f>SUMIF('1. TipoContratoUC'!$C$3:$C$3832,'2. UnidadCompradora'!F1092,'1. TipoContratoUC'!$O$3:$O$3832)</f>
        <v>349131935.8943767</v>
      </c>
      <c r="M1092" s="28">
        <f t="shared" si="204"/>
        <v>1</v>
      </c>
      <c r="N1092" s="29">
        <f t="shared" si="210"/>
        <v>1.5423956499319958E-4</v>
      </c>
      <c r="O1092" s="24">
        <f t="shared" si="211"/>
        <v>0.17206679326415639</v>
      </c>
      <c r="P1092" s="20">
        <f t="shared" si="212"/>
        <v>27.670065092492312</v>
      </c>
      <c r="Q1092" s="3">
        <f t="shared" si="213"/>
        <v>247</v>
      </c>
      <c r="R1092" s="3">
        <f t="shared" si="214"/>
        <v>1</v>
      </c>
      <c r="S1092" s="3">
        <f t="shared" si="215"/>
        <v>247</v>
      </c>
      <c r="T1092" s="18"/>
    </row>
    <row r="1093" spans="1:20" x14ac:dyDescent="0.25">
      <c r="A1093">
        <f t="shared" si="205"/>
        <v>1092</v>
      </c>
      <c r="B1093" s="23" t="s">
        <v>95</v>
      </c>
      <c r="C1093" s="23">
        <f t="shared" si="206"/>
        <v>162</v>
      </c>
      <c r="D1093" s="23">
        <f t="shared" si="207"/>
        <v>1</v>
      </c>
      <c r="E1093" s="34" t="str">
        <f t="shared" si="208"/>
        <v>162_1</v>
      </c>
      <c r="F1093" s="23" t="s">
        <v>2716</v>
      </c>
      <c r="G1093" s="24">
        <f>AVERAGEIF('1. TipoContratoUC'!$C$3:$C$3832,'2. UnidadCompradora'!F1093,'1. TipoContratoUC'!$S$3:$S$3832)</f>
        <v>47.941200853886286</v>
      </c>
      <c r="H1093" s="24">
        <f>SUMPRODUCT(('1. TipoContratoUC'!$C$3:$C$3832='2. UnidadCompradora'!F1093)*'1. TipoContratoUC'!$N$3:$N$3832*'1. TipoContratoUC'!$S$3:$S$3832)</f>
        <v>47.792777061562653</v>
      </c>
      <c r="I1093" s="24">
        <f>SUMPRODUCT(('1. TipoContratoUC'!$C$3:$C$3832='2. UnidadCompradora'!F1093)*'1. TipoContratoUC'!$P$3:$P$3832*'1. TipoContratoUC'!$S$3:$S$3832)</f>
        <v>47.558864328147912</v>
      </c>
      <c r="J1093" s="24" t="e">
        <f>AVERAGEIF('1. TipoContratoUC'!$C$3:$C$3832,'2. UnidadCompradora'!F1093,'1. TipoContratoUC'!#REF!)</f>
        <v>#REF!</v>
      </c>
      <c r="K1093" s="24">
        <f t="shared" si="209"/>
        <v>51.535207114723157</v>
      </c>
      <c r="L1093" s="25">
        <f>SUMIF('1. TipoContratoUC'!$C$3:$C$3832,'2. UnidadCompradora'!F1093,'1. TipoContratoUC'!$O$3:$O$3832)</f>
        <v>658904828.73999989</v>
      </c>
      <c r="M1093" s="28">
        <f t="shared" si="204"/>
        <v>0.22755867337486296</v>
      </c>
      <c r="N1093" s="29">
        <f t="shared" si="210"/>
        <v>2.9109108536986498E-4</v>
      </c>
      <c r="O1093" s="24">
        <f t="shared" si="211"/>
        <v>0.32480972829950283</v>
      </c>
      <c r="P1093" s="20">
        <f t="shared" si="212"/>
        <v>25.930008421511332</v>
      </c>
      <c r="Q1093" s="3">
        <f t="shared" si="213"/>
        <v>347</v>
      </c>
      <c r="R1093" s="3">
        <f t="shared" si="214"/>
        <v>1</v>
      </c>
      <c r="S1093" s="3">
        <f t="shared" si="215"/>
        <v>347</v>
      </c>
      <c r="T1093" s="18"/>
    </row>
    <row r="1094" spans="1:20" x14ac:dyDescent="0.25">
      <c r="A1094">
        <f t="shared" si="205"/>
        <v>1093</v>
      </c>
      <c r="B1094" s="23" t="s">
        <v>95</v>
      </c>
      <c r="C1094" s="23">
        <f t="shared" si="206"/>
        <v>162</v>
      </c>
      <c r="D1094" s="23">
        <f t="shared" si="207"/>
        <v>2</v>
      </c>
      <c r="E1094" s="34" t="str">
        <f t="shared" si="208"/>
        <v>162_2</v>
      </c>
      <c r="F1094" s="23" t="s">
        <v>96</v>
      </c>
      <c r="G1094" s="24">
        <f>AVERAGEIF('1. TipoContratoUC'!$C$3:$C$3832,'2. UnidadCompradora'!F1094,'1. TipoContratoUC'!$S$3:$S$3832)</f>
        <v>49.430323865066384</v>
      </c>
      <c r="H1094" s="24">
        <f>SUMPRODUCT(('1. TipoContratoUC'!$C$3:$C$3832='2. UnidadCompradora'!F1094)*'1. TipoContratoUC'!$N$3:$N$3832*'1. TipoContratoUC'!$S$3:$S$3832)</f>
        <v>50.07463909204688</v>
      </c>
      <c r="I1094" s="24">
        <f>SUMPRODUCT(('1. TipoContratoUC'!$C$3:$C$3832='2. UnidadCompradora'!F1094)*'1. TipoContratoUC'!$P$3:$P$3832*'1. TipoContratoUC'!$S$3:$S$3832)</f>
        <v>50.384245297677374</v>
      </c>
      <c r="J1094" s="24" t="e">
        <f>AVERAGEIF('1. TipoContratoUC'!$C$3:$C$3832,'2. UnidadCompradora'!F1094,'1. TipoContratoUC'!#REF!)</f>
        <v>#REF!</v>
      </c>
      <c r="K1094" s="24">
        <f t="shared" si="209"/>
        <v>55.441889625256572</v>
      </c>
      <c r="L1094" s="25">
        <f>SUMIF('1. TipoContratoUC'!$C$3:$C$3832,'2. UnidadCompradora'!F1094,'1. TipoContratoUC'!$O$3:$O$3832)</f>
        <v>2074549577.0699999</v>
      </c>
      <c r="M1094" s="28">
        <f t="shared" si="204"/>
        <v>0.71646424341915549</v>
      </c>
      <c r="N1094" s="29">
        <f t="shared" si="210"/>
        <v>9.1649485889742878E-4</v>
      </c>
      <c r="O1094" s="24">
        <f t="shared" si="211"/>
        <v>1.0228363756312875</v>
      </c>
      <c r="P1094" s="20">
        <f t="shared" si="212"/>
        <v>28.232363000443929</v>
      </c>
      <c r="Q1094" s="3">
        <f t="shared" si="213"/>
        <v>214</v>
      </c>
      <c r="R1094" s="3">
        <f t="shared" si="214"/>
        <v>1</v>
      </c>
      <c r="S1094" s="3">
        <f t="shared" si="215"/>
        <v>214</v>
      </c>
      <c r="T1094" s="18"/>
    </row>
    <row r="1095" spans="1:20" x14ac:dyDescent="0.25">
      <c r="A1095">
        <f t="shared" si="205"/>
        <v>1094</v>
      </c>
      <c r="B1095" s="23" t="s">
        <v>95</v>
      </c>
      <c r="C1095" s="23">
        <f t="shared" si="206"/>
        <v>162</v>
      </c>
      <c r="D1095" s="23">
        <f t="shared" si="207"/>
        <v>3</v>
      </c>
      <c r="E1095" s="34" t="str">
        <f t="shared" si="208"/>
        <v>162_3</v>
      </c>
      <c r="F1095" s="23" t="s">
        <v>2381</v>
      </c>
      <c r="G1095" s="24">
        <f>AVERAGEIF('1. TipoContratoUC'!$C$3:$C$3832,'2. UnidadCompradora'!F1095,'1. TipoContratoUC'!$S$3:$S$3832)</f>
        <v>61.236639506862666</v>
      </c>
      <c r="H1095" s="24">
        <f>SUMPRODUCT(('1. TipoContratoUC'!$C$3:$C$3832='2. UnidadCompradora'!F1095)*'1. TipoContratoUC'!$N$3:$N$3832*'1. TipoContratoUC'!$S$3:$S$3832)</f>
        <v>62.017942634911776</v>
      </c>
      <c r="I1095" s="24">
        <f>SUMPRODUCT(('1. TipoContratoUC'!$C$3:$C$3832='2. UnidadCompradora'!F1095)*'1. TipoContratoUC'!$P$3:$P$3832*'1. TipoContratoUC'!$S$3:$S$3832)</f>
        <v>61.923878961795154</v>
      </c>
      <c r="J1095" s="24" t="e">
        <f>AVERAGEIF('1. TipoContratoUC'!$C$3:$C$3832,'2. UnidadCompradora'!F1095,'1. TipoContratoUC'!#REF!)</f>
        <v>#REF!</v>
      </c>
      <c r="K1095" s="24">
        <f t="shared" si="209"/>
        <v>71.397856448760521</v>
      </c>
      <c r="L1095" s="25">
        <f>SUMIF('1. TipoContratoUC'!$C$3:$C$3832,'2. UnidadCompradora'!F1095,'1. TipoContratoUC'!$O$3:$O$3832)</f>
        <v>162083782.06900001</v>
      </c>
      <c r="M1095" s="28">
        <f t="shared" si="204"/>
        <v>5.5977083205981618E-2</v>
      </c>
      <c r="N1095" s="29">
        <f t="shared" si="210"/>
        <v>7.1605400333065841E-5</v>
      </c>
      <c r="O1095" s="24">
        <f t="shared" si="211"/>
        <v>7.9837018909855034E-2</v>
      </c>
      <c r="P1095" s="20">
        <f t="shared" si="212"/>
        <v>35.738846733835189</v>
      </c>
      <c r="Q1095" s="3">
        <f t="shared" si="213"/>
        <v>32</v>
      </c>
      <c r="R1095" s="3">
        <f t="shared" si="214"/>
        <v>1</v>
      </c>
      <c r="S1095" s="3">
        <f t="shared" si="215"/>
        <v>32</v>
      </c>
      <c r="T1095" s="18"/>
    </row>
    <row r="1096" spans="1:20" x14ac:dyDescent="0.25">
      <c r="A1096">
        <f t="shared" si="205"/>
        <v>1095</v>
      </c>
      <c r="B1096" s="23" t="s">
        <v>894</v>
      </c>
      <c r="C1096" s="23">
        <f t="shared" si="206"/>
        <v>163</v>
      </c>
      <c r="D1096" s="23">
        <f t="shared" si="207"/>
        <v>1</v>
      </c>
      <c r="E1096" s="34" t="str">
        <f t="shared" si="208"/>
        <v>163_1</v>
      </c>
      <c r="F1096" s="23" t="s">
        <v>895</v>
      </c>
      <c r="G1096" s="24">
        <f>AVERAGEIF('1. TipoContratoUC'!$C$3:$C$3832,'2. UnidadCompradora'!F1096,'1. TipoContratoUC'!$S$3:$S$3832)</f>
        <v>47.371023995340025</v>
      </c>
      <c r="H1096" s="24">
        <f>SUMPRODUCT(('1. TipoContratoUC'!$C$3:$C$3832='2. UnidadCompradora'!F1096)*'1. TipoContratoUC'!$N$3:$N$3832*'1. TipoContratoUC'!$S$3:$S$3832)</f>
        <v>48.879810614653124</v>
      </c>
      <c r="I1096" s="24">
        <f>SUMPRODUCT(('1. TipoContratoUC'!$C$3:$C$3832='2. UnidadCompradora'!F1096)*'1. TipoContratoUC'!$P$3:$P$3832*'1. TipoContratoUC'!$S$3:$S$3832)</f>
        <v>50.226564779695558</v>
      </c>
      <c r="J1096" s="24" t="e">
        <f>AVERAGEIF('1. TipoContratoUC'!$C$3:$C$3832,'2. UnidadCompradora'!F1096,'1. TipoContratoUC'!#REF!)</f>
        <v>#REF!</v>
      </c>
      <c r="K1096" s="24">
        <f t="shared" si="209"/>
        <v>55.223863196787349</v>
      </c>
      <c r="L1096" s="25">
        <f>SUMIF('1. TipoContratoUC'!$C$3:$C$3832,'2. UnidadCompradora'!F1096,'1. TipoContratoUC'!$O$3:$O$3832)</f>
        <v>375271871.59963697</v>
      </c>
      <c r="M1096" s="28">
        <f t="shared" si="204"/>
        <v>1</v>
      </c>
      <c r="N1096" s="29">
        <f t="shared" si="210"/>
        <v>1.6578767015808859E-4</v>
      </c>
      <c r="O1096" s="24">
        <f t="shared" si="211"/>
        <v>0.18495588263727492</v>
      </c>
      <c r="P1096" s="20">
        <f t="shared" si="212"/>
        <v>27.704409539712312</v>
      </c>
      <c r="Q1096" s="3">
        <f t="shared" si="213"/>
        <v>246</v>
      </c>
      <c r="R1096" s="3">
        <f t="shared" si="214"/>
        <v>1</v>
      </c>
      <c r="S1096" s="3">
        <f t="shared" si="215"/>
        <v>246</v>
      </c>
      <c r="T1096" s="18"/>
    </row>
    <row r="1097" spans="1:20" x14ac:dyDescent="0.25">
      <c r="A1097">
        <f t="shared" si="205"/>
        <v>1096</v>
      </c>
      <c r="B1097" s="23" t="s">
        <v>1306</v>
      </c>
      <c r="C1097" s="23">
        <f t="shared" si="206"/>
        <v>164</v>
      </c>
      <c r="D1097" s="23">
        <f t="shared" si="207"/>
        <v>1</v>
      </c>
      <c r="E1097" s="34" t="str">
        <f t="shared" si="208"/>
        <v>164_1</v>
      </c>
      <c r="F1097" s="23" t="s">
        <v>1307</v>
      </c>
      <c r="G1097" s="24">
        <f>AVERAGEIF('1. TipoContratoUC'!$C$3:$C$3832,'2. UnidadCompradora'!F1097,'1. TipoContratoUC'!$S$3:$S$3832)</f>
        <v>44.072334751349523</v>
      </c>
      <c r="H1097" s="24">
        <f>SUMPRODUCT(('1. TipoContratoUC'!$C$3:$C$3832='2. UnidadCompradora'!F1097)*'1. TipoContratoUC'!$N$3:$N$3832*'1. TipoContratoUC'!$S$3:$S$3832)</f>
        <v>42.391031106451138</v>
      </c>
      <c r="I1097" s="24">
        <f>SUMPRODUCT(('1. TipoContratoUC'!$C$3:$C$3832='2. UnidadCompradora'!F1097)*'1. TipoContratoUC'!$P$3:$P$3832*'1. TipoContratoUC'!$S$3:$S$3832)</f>
        <v>42.813894902816891</v>
      </c>
      <c r="J1097" s="24" t="e">
        <f>AVERAGEIF('1. TipoContratoUC'!$C$3:$C$3832,'2. UnidadCompradora'!F1097,'1. TipoContratoUC'!#REF!)</f>
        <v>#REF!</v>
      </c>
      <c r="K1097" s="24">
        <f t="shared" si="209"/>
        <v>44.974290457156933</v>
      </c>
      <c r="L1097" s="25">
        <f>SUMIF('1. TipoContratoUC'!$C$3:$C$3832,'2. UnidadCompradora'!F1097,'1. TipoContratoUC'!$O$3:$O$3832)</f>
        <v>2695772249.0798435</v>
      </c>
      <c r="M1097" s="28">
        <f t="shared" si="204"/>
        <v>0.78018179524469322</v>
      </c>
      <c r="N1097" s="29">
        <f t="shared" si="210"/>
        <v>1.1909387147688638E-3</v>
      </c>
      <c r="O1097" s="24">
        <f t="shared" si="211"/>
        <v>1.3291490854414756</v>
      </c>
      <c r="P1097" s="20">
        <f t="shared" si="212"/>
        <v>23.151719771299206</v>
      </c>
      <c r="Q1097" s="3">
        <f t="shared" si="213"/>
        <v>541</v>
      </c>
      <c r="R1097" s="3">
        <f t="shared" si="214"/>
        <v>0</v>
      </c>
      <c r="S1097" s="3" t="str">
        <f t="shared" si="215"/>
        <v/>
      </c>
      <c r="T1097" s="18"/>
    </row>
    <row r="1098" spans="1:20" x14ac:dyDescent="0.25">
      <c r="A1098">
        <f t="shared" si="205"/>
        <v>1097</v>
      </c>
      <c r="B1098" s="23" t="s">
        <v>1306</v>
      </c>
      <c r="C1098" s="23">
        <f t="shared" si="206"/>
        <v>164</v>
      </c>
      <c r="D1098" s="23">
        <f t="shared" si="207"/>
        <v>2</v>
      </c>
      <c r="E1098" s="34" t="str">
        <f t="shared" si="208"/>
        <v>164_2</v>
      </c>
      <c r="F1098" s="23" t="s">
        <v>2467</v>
      </c>
      <c r="G1098" s="24">
        <f>AVERAGEIF('1. TipoContratoUC'!$C$3:$C$3832,'2. UnidadCompradora'!F1098,'1. TipoContratoUC'!$S$3:$S$3832)</f>
        <v>53.778934618884406</v>
      </c>
      <c r="H1098" s="24">
        <f>SUMPRODUCT(('1. TipoContratoUC'!$C$3:$C$3832='2. UnidadCompradora'!F1098)*'1. TipoContratoUC'!$N$3:$N$3832*'1. TipoContratoUC'!$S$3:$S$3832)</f>
        <v>50.502935775404417</v>
      </c>
      <c r="I1098" s="24">
        <f>SUMPRODUCT(('1. TipoContratoUC'!$C$3:$C$3832='2. UnidadCompradora'!F1098)*'1. TipoContratoUC'!$P$3:$P$3832*'1. TipoContratoUC'!$S$3:$S$3832)</f>
        <v>50.297732759550314</v>
      </c>
      <c r="J1098" s="24" t="e">
        <f>AVERAGEIF('1. TipoContratoUC'!$C$3:$C$3832,'2. UnidadCompradora'!F1098,'1. TipoContratoUC'!#REF!)</f>
        <v>#REF!</v>
      </c>
      <c r="K1098" s="24">
        <f t="shared" si="209"/>
        <v>55.32226787396435</v>
      </c>
      <c r="L1098" s="25">
        <f>SUMIF('1. TipoContratoUC'!$C$3:$C$3832,'2. UnidadCompradora'!F1098,'1. TipoContratoUC'!$O$3:$O$3832)</f>
        <v>329672767.06</v>
      </c>
      <c r="M1098" s="28">
        <f t="shared" si="204"/>
        <v>9.5410393565683774E-2</v>
      </c>
      <c r="N1098" s="29">
        <f t="shared" si="210"/>
        <v>1.456428901331504E-4</v>
      </c>
      <c r="O1098" s="24">
        <f t="shared" si="211"/>
        <v>0.16247185894370159</v>
      </c>
      <c r="P1098" s="20">
        <f t="shared" si="212"/>
        <v>27.742369866454027</v>
      </c>
      <c r="Q1098" s="3">
        <f t="shared" si="213"/>
        <v>242</v>
      </c>
      <c r="R1098" s="3">
        <f t="shared" si="214"/>
        <v>1</v>
      </c>
      <c r="S1098" s="3">
        <f t="shared" si="215"/>
        <v>242</v>
      </c>
      <c r="T1098" s="18"/>
    </row>
    <row r="1099" spans="1:20" x14ac:dyDescent="0.25">
      <c r="A1099">
        <f t="shared" si="205"/>
        <v>1098</v>
      </c>
      <c r="B1099" s="23" t="s">
        <v>1306</v>
      </c>
      <c r="C1099" s="23">
        <f t="shared" si="206"/>
        <v>164</v>
      </c>
      <c r="D1099" s="23">
        <f t="shared" si="207"/>
        <v>3</v>
      </c>
      <c r="E1099" s="34" t="str">
        <f t="shared" si="208"/>
        <v>164_3</v>
      </c>
      <c r="F1099" s="23" t="s">
        <v>2398</v>
      </c>
      <c r="G1099" s="24">
        <f>AVERAGEIF('1. TipoContratoUC'!$C$3:$C$3832,'2. UnidadCompradora'!F1099,'1. TipoContratoUC'!$S$3:$S$3832)</f>
        <v>44.846638349868783</v>
      </c>
      <c r="H1099" s="24">
        <f>SUMPRODUCT(('1. TipoContratoUC'!$C$3:$C$3832='2. UnidadCompradora'!F1099)*'1. TipoContratoUC'!$N$3:$N$3832*'1. TipoContratoUC'!$S$3:$S$3832)</f>
        <v>52.745070193003301</v>
      </c>
      <c r="I1099" s="24">
        <f>SUMPRODUCT(('1. TipoContratoUC'!$C$3:$C$3832='2. UnidadCompradora'!F1099)*'1. TipoContratoUC'!$P$3:$P$3832*'1. TipoContratoUC'!$S$3:$S$3832)</f>
        <v>52.278035082844333</v>
      </c>
      <c r="J1099" s="24" t="e">
        <f>AVERAGEIF('1. TipoContratoUC'!$C$3:$C$3832,'2. UnidadCompradora'!F1099,'1. TipoContratoUC'!#REF!)</f>
        <v>#REF!</v>
      </c>
      <c r="K1099" s="24">
        <f t="shared" si="209"/>
        <v>58.06045169250612</v>
      </c>
      <c r="L1099" s="25">
        <f>SUMIF('1. TipoContratoUC'!$C$3:$C$3832,'2. UnidadCompradora'!F1099,'1. TipoContratoUC'!$O$3:$O$3832)</f>
        <v>429867919.26946294</v>
      </c>
      <c r="M1099" s="28">
        <f t="shared" si="204"/>
        <v>0.12440781118962298</v>
      </c>
      <c r="N1099" s="29">
        <f t="shared" si="210"/>
        <v>1.8990712122282739E-4</v>
      </c>
      <c r="O1099" s="24">
        <f t="shared" si="211"/>
        <v>0.21187612244849291</v>
      </c>
      <c r="P1099" s="20">
        <f t="shared" si="212"/>
        <v>29.136163907477307</v>
      </c>
      <c r="Q1099" s="3">
        <f t="shared" si="213"/>
        <v>178</v>
      </c>
      <c r="R1099" s="3">
        <f t="shared" si="214"/>
        <v>1</v>
      </c>
      <c r="S1099" s="3">
        <f t="shared" si="215"/>
        <v>178</v>
      </c>
      <c r="T1099" s="18"/>
    </row>
    <row r="1100" spans="1:20" x14ac:dyDescent="0.25">
      <c r="A1100">
        <f t="shared" si="205"/>
        <v>1099</v>
      </c>
      <c r="B1100" s="23" t="s">
        <v>1152</v>
      </c>
      <c r="C1100" s="23">
        <f t="shared" si="206"/>
        <v>165</v>
      </c>
      <c r="D1100" s="23">
        <f t="shared" si="207"/>
        <v>1</v>
      </c>
      <c r="E1100" s="34" t="str">
        <f t="shared" si="208"/>
        <v>165_1</v>
      </c>
      <c r="F1100" s="23" t="s">
        <v>1153</v>
      </c>
      <c r="G1100" s="24">
        <f>AVERAGEIF('1. TipoContratoUC'!$C$3:$C$3832,'2. UnidadCompradora'!F1100,'1. TipoContratoUC'!$S$3:$S$3832)</f>
        <v>57.95811089780176</v>
      </c>
      <c r="H1100" s="24">
        <f>SUMPRODUCT(('1. TipoContratoUC'!$C$3:$C$3832='2. UnidadCompradora'!F1100)*'1. TipoContratoUC'!$N$3:$N$3832*'1. TipoContratoUC'!$S$3:$S$3832)</f>
        <v>57.80620156980757</v>
      </c>
      <c r="I1100" s="24">
        <f>SUMPRODUCT(('1. TipoContratoUC'!$C$3:$C$3832='2. UnidadCompradora'!F1100)*'1. TipoContratoUC'!$P$3:$P$3832*'1. TipoContratoUC'!$S$3:$S$3832)</f>
        <v>57.838862298243242</v>
      </c>
      <c r="J1100" s="24" t="e">
        <f>AVERAGEIF('1. TipoContratoUC'!$C$3:$C$3832,'2. UnidadCompradora'!F1100,'1. TipoContratoUC'!#REF!)</f>
        <v>#REF!</v>
      </c>
      <c r="K1100" s="24">
        <f t="shared" si="209"/>
        <v>65.749463072134361</v>
      </c>
      <c r="L1100" s="25">
        <f>SUMIF('1. TipoContratoUC'!$C$3:$C$3832,'2. UnidadCompradora'!F1100,'1. TipoContratoUC'!$O$3:$O$3832)</f>
        <v>7245744946.6004</v>
      </c>
      <c r="M1100" s="28">
        <f t="shared" si="204"/>
        <v>0.83451075415772158</v>
      </c>
      <c r="N1100" s="29">
        <f t="shared" si="210"/>
        <v>3.2010264135602386E-3</v>
      </c>
      <c r="O1100" s="24">
        <f t="shared" si="211"/>
        <v>3.5726513420973771</v>
      </c>
      <c r="P1100" s="20">
        <f t="shared" si="212"/>
        <v>34.661057207115867</v>
      </c>
      <c r="Q1100" s="3">
        <f t="shared" si="213"/>
        <v>43</v>
      </c>
      <c r="R1100" s="3">
        <f t="shared" si="214"/>
        <v>1</v>
      </c>
      <c r="S1100" s="3">
        <f t="shared" si="215"/>
        <v>43</v>
      </c>
      <c r="T1100" s="18"/>
    </row>
    <row r="1101" spans="1:20" x14ac:dyDescent="0.25">
      <c r="A1101">
        <f t="shared" si="205"/>
        <v>1100</v>
      </c>
      <c r="B1101" s="23" t="s">
        <v>1152</v>
      </c>
      <c r="C1101" s="23">
        <f t="shared" si="206"/>
        <v>165</v>
      </c>
      <c r="D1101" s="23">
        <f t="shared" si="207"/>
        <v>2</v>
      </c>
      <c r="E1101" s="34" t="str">
        <f t="shared" si="208"/>
        <v>165_2</v>
      </c>
      <c r="F1101" s="23" t="s">
        <v>1410</v>
      </c>
      <c r="G1101" s="24">
        <f>AVERAGEIF('1. TipoContratoUC'!$C$3:$C$3832,'2. UnidadCompradora'!F1101,'1. TipoContratoUC'!$S$3:$S$3832)</f>
        <v>38.621154473370801</v>
      </c>
      <c r="H1101" s="24">
        <f>SUMPRODUCT(('1. TipoContratoUC'!$C$3:$C$3832='2. UnidadCompradora'!F1101)*'1. TipoContratoUC'!$N$3:$N$3832*'1. TipoContratoUC'!$S$3:$S$3832)</f>
        <v>36.74488620309323</v>
      </c>
      <c r="I1101" s="24">
        <f>SUMPRODUCT(('1. TipoContratoUC'!$C$3:$C$3832='2. UnidadCompradora'!F1101)*'1. TipoContratoUC'!$P$3:$P$3832*'1. TipoContratoUC'!$S$3:$S$3832)</f>
        <v>38.66645276309589</v>
      </c>
      <c r="J1101" s="24" t="e">
        <f>AVERAGEIF('1. TipoContratoUC'!$C$3:$C$3832,'2. UnidadCompradora'!F1101,'1. TipoContratoUC'!#REF!)</f>
        <v>#REF!</v>
      </c>
      <c r="K1101" s="24">
        <f t="shared" si="209"/>
        <v>39.239580750594527</v>
      </c>
      <c r="L1101" s="25">
        <f>SUMIF('1. TipoContratoUC'!$C$3:$C$3832,'2. UnidadCompradora'!F1101,'1. TipoContratoUC'!$O$3:$O$3832)</f>
        <v>1436881263.4280002</v>
      </c>
      <c r="M1101" s="28">
        <f t="shared" si="204"/>
        <v>0.16548924584227842</v>
      </c>
      <c r="N1101" s="29">
        <f t="shared" si="210"/>
        <v>6.3478564471702154E-4</v>
      </c>
      <c r="O1101" s="24">
        <f t="shared" si="211"/>
        <v>0.70841464263201481</v>
      </c>
      <c r="P1101" s="20">
        <f t="shared" si="212"/>
        <v>19.973997696613271</v>
      </c>
      <c r="Q1101" s="3">
        <f t="shared" si="213"/>
        <v>791</v>
      </c>
      <c r="R1101" s="3">
        <f t="shared" si="214"/>
        <v>0</v>
      </c>
      <c r="S1101" s="3" t="str">
        <f t="shared" si="215"/>
        <v/>
      </c>
      <c r="T1101" s="18"/>
    </row>
    <row r="1102" spans="1:20" x14ac:dyDescent="0.25">
      <c r="A1102">
        <f t="shared" si="205"/>
        <v>1101</v>
      </c>
      <c r="B1102" s="23" t="s">
        <v>2176</v>
      </c>
      <c r="C1102" s="23">
        <f t="shared" si="206"/>
        <v>166</v>
      </c>
      <c r="D1102" s="23">
        <f t="shared" si="207"/>
        <v>1</v>
      </c>
      <c r="E1102" s="34" t="str">
        <f t="shared" si="208"/>
        <v>166_1</v>
      </c>
      <c r="F1102" s="23" t="s">
        <v>2177</v>
      </c>
      <c r="G1102" s="24">
        <f>AVERAGEIF('1. TipoContratoUC'!$C$3:$C$3832,'2. UnidadCompradora'!F1102,'1. TipoContratoUC'!$S$3:$S$3832)</f>
        <v>43.692524073392178</v>
      </c>
      <c r="H1102" s="24">
        <f>SUMPRODUCT(('1. TipoContratoUC'!$C$3:$C$3832='2. UnidadCompradora'!F1102)*'1. TipoContratoUC'!$N$3:$N$3832*'1. TipoContratoUC'!$S$3:$S$3832)</f>
        <v>44.885107471148423</v>
      </c>
      <c r="I1102" s="24">
        <f>SUMPRODUCT(('1. TipoContratoUC'!$C$3:$C$3832='2. UnidadCompradora'!F1102)*'1. TipoContratoUC'!$P$3:$P$3832*'1. TipoContratoUC'!$S$3:$S$3832)</f>
        <v>44.784860852096919</v>
      </c>
      <c r="J1102" s="24" t="e">
        <f>AVERAGEIF('1. TipoContratoUC'!$C$3:$C$3832,'2. UnidadCompradora'!F1102,'1. TipoContratoUC'!#REF!)</f>
        <v>#REF!</v>
      </c>
      <c r="K1102" s="24">
        <f t="shared" si="209"/>
        <v>47.699564778018349</v>
      </c>
      <c r="L1102" s="25">
        <f>SUMIF('1. TipoContratoUC'!$C$3:$C$3832,'2. UnidadCompradora'!F1102,'1. TipoContratoUC'!$O$3:$O$3832)</f>
        <v>1684909569.3700001</v>
      </c>
      <c r="M1102" s="28">
        <f t="shared" si="204"/>
        <v>1</v>
      </c>
      <c r="N1102" s="29">
        <f t="shared" si="210"/>
        <v>7.4435963117143705E-4</v>
      </c>
      <c r="O1102" s="24">
        <f t="shared" si="211"/>
        <v>0.83071253343005147</v>
      </c>
      <c r="P1102" s="20">
        <f t="shared" si="212"/>
        <v>24.265138655724201</v>
      </c>
      <c r="Q1102" s="3">
        <f t="shared" si="213"/>
        <v>460</v>
      </c>
      <c r="R1102" s="3">
        <f t="shared" si="214"/>
        <v>1</v>
      </c>
      <c r="S1102" s="3">
        <f t="shared" si="215"/>
        <v>460</v>
      </c>
      <c r="T1102" s="18"/>
    </row>
    <row r="1103" spans="1:20" x14ac:dyDescent="0.25">
      <c r="A1103">
        <f t="shared" si="205"/>
        <v>1102</v>
      </c>
      <c r="B1103" s="23" t="s">
        <v>190</v>
      </c>
      <c r="C1103" s="23">
        <f t="shared" si="206"/>
        <v>167</v>
      </c>
      <c r="D1103" s="23">
        <f t="shared" si="207"/>
        <v>1</v>
      </c>
      <c r="E1103" s="34" t="str">
        <f t="shared" si="208"/>
        <v>167_1</v>
      </c>
      <c r="F1103" s="23" t="s">
        <v>191</v>
      </c>
      <c r="G1103" s="24">
        <f>AVERAGEIF('1. TipoContratoUC'!$C$3:$C$3832,'2. UnidadCompradora'!F1103,'1. TipoContratoUC'!$S$3:$S$3832)</f>
        <v>40.036235902412798</v>
      </c>
      <c r="H1103" s="24">
        <f>SUMPRODUCT(('1. TipoContratoUC'!$C$3:$C$3832='2. UnidadCompradora'!F1103)*'1. TipoContratoUC'!$N$3:$N$3832*'1. TipoContratoUC'!$S$3:$S$3832)</f>
        <v>32.976735678892567</v>
      </c>
      <c r="I1103" s="24">
        <f>SUMPRODUCT(('1. TipoContratoUC'!$C$3:$C$3832='2. UnidadCompradora'!F1103)*'1. TipoContratoUC'!$P$3:$P$3832*'1. TipoContratoUC'!$S$3:$S$3832)</f>
        <v>34.969358386511793</v>
      </c>
      <c r="J1103" s="24" t="e">
        <f>AVERAGEIF('1. TipoContratoUC'!$C$3:$C$3832,'2. UnidadCompradora'!F1103,'1. TipoContratoUC'!#REF!)</f>
        <v>#REF!</v>
      </c>
      <c r="K1103" s="24">
        <f t="shared" si="209"/>
        <v>34.127571398029978</v>
      </c>
      <c r="L1103" s="25">
        <f>SUMIF('1. TipoContratoUC'!$C$3:$C$3832,'2. UnidadCompradora'!F1103,'1. TipoContratoUC'!$O$3:$O$3832)</f>
        <v>1090294742.0500009</v>
      </c>
      <c r="M1103" s="28">
        <f t="shared" si="204"/>
        <v>0.81203069029685282</v>
      </c>
      <c r="N1103" s="29">
        <f t="shared" si="210"/>
        <v>4.8167059337430679E-4</v>
      </c>
      <c r="O1103" s="24">
        <f t="shared" si="211"/>
        <v>0.53751962973187473</v>
      </c>
      <c r="P1103" s="20">
        <f t="shared" si="212"/>
        <v>17.332545513880927</v>
      </c>
      <c r="Q1103" s="3">
        <f t="shared" si="213"/>
        <v>1028</v>
      </c>
      <c r="R1103" s="3">
        <f t="shared" si="214"/>
        <v>0</v>
      </c>
      <c r="S1103" s="3" t="str">
        <f t="shared" si="215"/>
        <v/>
      </c>
      <c r="T1103" s="18"/>
    </row>
    <row r="1104" spans="1:20" x14ac:dyDescent="0.25">
      <c r="A1104">
        <f t="shared" si="205"/>
        <v>1103</v>
      </c>
      <c r="B1104" s="23" t="s">
        <v>190</v>
      </c>
      <c r="C1104" s="23">
        <f t="shared" si="206"/>
        <v>167</v>
      </c>
      <c r="D1104" s="23">
        <f t="shared" si="207"/>
        <v>2</v>
      </c>
      <c r="E1104" s="34" t="str">
        <f t="shared" si="208"/>
        <v>167_2</v>
      </c>
      <c r="F1104" s="23" t="s">
        <v>2978</v>
      </c>
      <c r="G1104" s="24">
        <f>AVERAGEIF('1. TipoContratoUC'!$C$3:$C$3832,'2. UnidadCompradora'!F1104,'1. TipoContratoUC'!$S$3:$S$3832)</f>
        <v>25.630824947876835</v>
      </c>
      <c r="H1104" s="24">
        <f>SUMPRODUCT(('1. TipoContratoUC'!$C$3:$C$3832='2. UnidadCompradora'!F1104)*'1. TipoContratoUC'!$N$3:$N$3832*'1. TipoContratoUC'!$S$3:$S$3832)</f>
        <v>25.630824947876835</v>
      </c>
      <c r="I1104" s="24">
        <f>SUMPRODUCT(('1. TipoContratoUC'!$C$3:$C$3832='2. UnidadCompradora'!F1104)*'1. TipoContratoUC'!$P$3:$P$3832*'1. TipoContratoUC'!$S$3:$S$3832)</f>
        <v>25.630824947876835</v>
      </c>
      <c r="J1104" s="24" t="e">
        <f>AVERAGEIF('1. TipoContratoUC'!$C$3:$C$3832,'2. UnidadCompradora'!F1104,'1. TipoContratoUC'!#REF!)</f>
        <v>#REF!</v>
      </c>
      <c r="K1104" s="24">
        <f t="shared" si="209"/>
        <v>21.215087859633936</v>
      </c>
      <c r="L1104" s="25">
        <f>SUMIF('1. TipoContratoUC'!$C$3:$C$3832,'2. UnidadCompradora'!F1104,'1. TipoContratoUC'!$O$3:$O$3832)</f>
        <v>252382025.06999999</v>
      </c>
      <c r="M1104" s="28">
        <f t="shared" si="204"/>
        <v>0.18796930970314729</v>
      </c>
      <c r="N1104" s="29">
        <f t="shared" si="210"/>
        <v>1.1149737321846234E-4</v>
      </c>
      <c r="O1104" s="24">
        <f t="shared" si="211"/>
        <v>0.12436131068312258</v>
      </c>
      <c r="P1104" s="20">
        <f t="shared" si="212"/>
        <v>10.66972458515853</v>
      </c>
      <c r="Q1104" s="3">
        <f t="shared" si="213"/>
        <v>1412</v>
      </c>
      <c r="R1104" s="3">
        <f t="shared" si="214"/>
        <v>0</v>
      </c>
      <c r="S1104" s="3" t="str">
        <f t="shared" si="215"/>
        <v/>
      </c>
      <c r="T1104" s="18"/>
    </row>
    <row r="1105" spans="1:20" x14ac:dyDescent="0.25">
      <c r="A1105">
        <f t="shared" si="205"/>
        <v>1104</v>
      </c>
      <c r="B1105" s="23" t="s">
        <v>1405</v>
      </c>
      <c r="C1105" s="23">
        <f t="shared" si="206"/>
        <v>168</v>
      </c>
      <c r="D1105" s="23">
        <f t="shared" si="207"/>
        <v>1</v>
      </c>
      <c r="E1105" s="34" t="str">
        <f t="shared" si="208"/>
        <v>168_1</v>
      </c>
      <c r="F1105" s="23" t="s">
        <v>1406</v>
      </c>
      <c r="G1105" s="24">
        <f>AVERAGEIF('1. TipoContratoUC'!$C$3:$C$3832,'2. UnidadCompradora'!F1105,'1. TipoContratoUC'!$S$3:$S$3832)</f>
        <v>40.289654039155643</v>
      </c>
      <c r="H1105" s="24">
        <f>SUMPRODUCT(('1. TipoContratoUC'!$C$3:$C$3832='2. UnidadCompradora'!F1105)*'1. TipoContratoUC'!$N$3:$N$3832*'1. TipoContratoUC'!$S$3:$S$3832)</f>
        <v>42.993477448484001</v>
      </c>
      <c r="I1105" s="24">
        <f>SUMPRODUCT(('1. TipoContratoUC'!$C$3:$C$3832='2. UnidadCompradora'!F1105)*'1. TipoContratoUC'!$P$3:$P$3832*'1. TipoContratoUC'!$S$3:$S$3832)</f>
        <v>42.489137584943407</v>
      </c>
      <c r="J1105" s="24" t="e">
        <f>AVERAGEIF('1. TipoContratoUC'!$C$3:$C$3832,'2. UnidadCompradora'!F1105,'1. TipoContratoUC'!#REF!)</f>
        <v>#REF!</v>
      </c>
      <c r="K1105" s="24">
        <f t="shared" si="209"/>
        <v>44.525245267291666</v>
      </c>
      <c r="L1105" s="25">
        <f>SUMIF('1. TipoContratoUC'!$C$3:$C$3832,'2. UnidadCompradora'!F1105,'1. TipoContratoUC'!$O$3:$O$3832)</f>
        <v>163125172.47829899</v>
      </c>
      <c r="M1105" s="28">
        <f t="shared" si="204"/>
        <v>1</v>
      </c>
      <c r="N1105" s="29">
        <f t="shared" si="210"/>
        <v>7.2065465962143553E-5</v>
      </c>
      <c r="O1105" s="24">
        <f t="shared" si="211"/>
        <v>8.0350508086305533E-2</v>
      </c>
      <c r="P1105" s="20">
        <f t="shared" si="212"/>
        <v>22.302797887688985</v>
      </c>
      <c r="Q1105" s="3">
        <f t="shared" si="213"/>
        <v>598</v>
      </c>
      <c r="R1105" s="3">
        <f t="shared" si="214"/>
        <v>0</v>
      </c>
      <c r="S1105" s="3" t="str">
        <f t="shared" si="215"/>
        <v/>
      </c>
      <c r="T1105" s="18"/>
    </row>
    <row r="1106" spans="1:20" x14ac:dyDescent="0.25">
      <c r="A1106">
        <f t="shared" si="205"/>
        <v>1105</v>
      </c>
      <c r="B1106" s="23" t="s">
        <v>1621</v>
      </c>
      <c r="C1106" s="23">
        <f t="shared" si="206"/>
        <v>169</v>
      </c>
      <c r="D1106" s="23">
        <f t="shared" si="207"/>
        <v>1</v>
      </c>
      <c r="E1106" s="34" t="str">
        <f t="shared" si="208"/>
        <v>169_1</v>
      </c>
      <c r="F1106" s="23" t="s">
        <v>1622</v>
      </c>
      <c r="G1106" s="24">
        <f>AVERAGEIF('1. TipoContratoUC'!$C$3:$C$3832,'2. UnidadCompradora'!F1106,'1. TipoContratoUC'!$S$3:$S$3832)</f>
        <v>48.058138448645479</v>
      </c>
      <c r="H1106" s="24">
        <f>SUMPRODUCT(('1. TipoContratoUC'!$C$3:$C$3832='2. UnidadCompradora'!F1106)*'1. TipoContratoUC'!$N$3:$N$3832*'1. TipoContratoUC'!$S$3:$S$3832)</f>
        <v>57.032855699603395</v>
      </c>
      <c r="I1106" s="24">
        <f>SUMPRODUCT(('1. TipoContratoUC'!$C$3:$C$3832='2. UnidadCompradora'!F1106)*'1. TipoContratoUC'!$P$3:$P$3832*'1. TipoContratoUC'!$S$3:$S$3832)</f>
        <v>59.754706272207621</v>
      </c>
      <c r="J1106" s="24" t="e">
        <f>AVERAGEIF('1. TipoContratoUC'!$C$3:$C$3832,'2. UnidadCompradora'!F1106,'1. TipoContratoUC'!#REF!)</f>
        <v>#REF!</v>
      </c>
      <c r="K1106" s="24">
        <f t="shared" si="209"/>
        <v>68.398519686699146</v>
      </c>
      <c r="L1106" s="25">
        <f>SUMIF('1. TipoContratoUC'!$C$3:$C$3832,'2. UnidadCompradora'!F1106,'1. TipoContratoUC'!$O$3:$O$3832)</f>
        <v>176804784.43709698</v>
      </c>
      <c r="M1106" s="28">
        <f t="shared" si="204"/>
        <v>1</v>
      </c>
      <c r="N1106" s="29">
        <f t="shared" si="210"/>
        <v>7.8108847219706572E-5</v>
      </c>
      <c r="O1106" s="24">
        <f t="shared" si="211"/>
        <v>8.7095656319055262E-2</v>
      </c>
      <c r="P1106" s="20">
        <f t="shared" si="212"/>
        <v>34.242807671509098</v>
      </c>
      <c r="Q1106" s="3">
        <f t="shared" si="213"/>
        <v>49</v>
      </c>
      <c r="R1106" s="3">
        <f t="shared" si="214"/>
        <v>1</v>
      </c>
      <c r="S1106" s="3">
        <f t="shared" si="215"/>
        <v>49</v>
      </c>
      <c r="T1106" s="18"/>
    </row>
    <row r="1107" spans="1:20" x14ac:dyDescent="0.25">
      <c r="A1107">
        <f t="shared" si="205"/>
        <v>1106</v>
      </c>
      <c r="B1107" s="23" t="s">
        <v>777</v>
      </c>
      <c r="C1107" s="23">
        <f t="shared" si="206"/>
        <v>170</v>
      </c>
      <c r="D1107" s="23">
        <f t="shared" si="207"/>
        <v>1</v>
      </c>
      <c r="E1107" s="34" t="str">
        <f t="shared" si="208"/>
        <v>170_1</v>
      </c>
      <c r="F1107" s="23" t="s">
        <v>778</v>
      </c>
      <c r="G1107" s="24">
        <f>AVERAGEIF('1. TipoContratoUC'!$C$3:$C$3832,'2. UnidadCompradora'!F1107,'1. TipoContratoUC'!$S$3:$S$3832)</f>
        <v>45.384884230582877</v>
      </c>
      <c r="H1107" s="24">
        <f>SUMPRODUCT(('1. TipoContratoUC'!$C$3:$C$3832='2. UnidadCompradora'!F1107)*'1. TipoContratoUC'!$N$3:$N$3832*'1. TipoContratoUC'!$S$3:$S$3832)</f>
        <v>51.626507362529622</v>
      </c>
      <c r="I1107" s="24">
        <f>SUMPRODUCT(('1. TipoContratoUC'!$C$3:$C$3832='2. UnidadCompradora'!F1107)*'1. TipoContratoUC'!$P$3:$P$3832*'1. TipoContratoUC'!$S$3:$S$3832)</f>
        <v>50.330276078493419</v>
      </c>
      <c r="J1107" s="24" t="e">
        <f>AVERAGEIF('1. TipoContratoUC'!$C$3:$C$3832,'2. UnidadCompradora'!F1107,'1. TipoContratoUC'!#REF!)</f>
        <v>#REF!</v>
      </c>
      <c r="K1107" s="24">
        <f t="shared" si="209"/>
        <v>55.367265846386772</v>
      </c>
      <c r="L1107" s="25">
        <f>SUMIF('1. TipoContratoUC'!$C$3:$C$3832,'2. UnidadCompradora'!F1107,'1. TipoContratoUC'!$O$3:$O$3832)</f>
        <v>274156300.49999988</v>
      </c>
      <c r="M1107" s="28">
        <f t="shared" si="204"/>
        <v>1</v>
      </c>
      <c r="N1107" s="29">
        <f t="shared" si="210"/>
        <v>1.2111681625727198E-4</v>
      </c>
      <c r="O1107" s="24">
        <f t="shared" si="211"/>
        <v>0.13509777863838576</v>
      </c>
      <c r="P1107" s="20">
        <f t="shared" si="212"/>
        <v>27.751181812512577</v>
      </c>
      <c r="Q1107" s="3">
        <f t="shared" si="213"/>
        <v>240</v>
      </c>
      <c r="R1107" s="3">
        <f t="shared" si="214"/>
        <v>1</v>
      </c>
      <c r="S1107" s="3">
        <f t="shared" si="215"/>
        <v>240</v>
      </c>
      <c r="T1107" s="18"/>
    </row>
    <row r="1108" spans="1:20" x14ac:dyDescent="0.25">
      <c r="A1108">
        <f t="shared" si="205"/>
        <v>1107</v>
      </c>
      <c r="B1108" s="23" t="s">
        <v>295</v>
      </c>
      <c r="C1108" s="23">
        <f t="shared" si="206"/>
        <v>171</v>
      </c>
      <c r="D1108" s="23">
        <f t="shared" si="207"/>
        <v>1</v>
      </c>
      <c r="E1108" s="34" t="str">
        <f t="shared" si="208"/>
        <v>171_1</v>
      </c>
      <c r="F1108" s="23" t="s">
        <v>2575</v>
      </c>
      <c r="G1108" s="24">
        <f>AVERAGEIF('1. TipoContratoUC'!$C$3:$C$3832,'2. UnidadCompradora'!F1108,'1. TipoContratoUC'!$S$3:$S$3832)</f>
        <v>41.245462578300902</v>
      </c>
      <c r="H1108" s="24">
        <f>SUMPRODUCT(('1. TipoContratoUC'!$C$3:$C$3832='2. UnidadCompradora'!F1108)*'1. TipoContratoUC'!$N$3:$N$3832*'1. TipoContratoUC'!$S$3:$S$3832)</f>
        <v>46.851131333880723</v>
      </c>
      <c r="I1108" s="24">
        <f>SUMPRODUCT(('1. TipoContratoUC'!$C$3:$C$3832='2. UnidadCompradora'!F1108)*'1. TipoContratoUC'!$P$3:$P$3832*'1. TipoContratoUC'!$S$3:$S$3832)</f>
        <v>41.284204077786953</v>
      </c>
      <c r="J1108" s="24" t="e">
        <f>AVERAGEIF('1. TipoContratoUC'!$C$3:$C$3832,'2. UnidadCompradora'!F1108,'1. TipoContratoUC'!#REF!)</f>
        <v>#REF!</v>
      </c>
      <c r="K1108" s="24">
        <f t="shared" si="209"/>
        <v>42.859171661809796</v>
      </c>
      <c r="L1108" s="25">
        <f>SUMIF('1. TipoContratoUC'!$C$3:$C$3832,'2. UnidadCompradora'!F1108,'1. TipoContratoUC'!$O$3:$O$3832)</f>
        <v>160367534.20472729</v>
      </c>
      <c r="M1108" s="28">
        <f t="shared" si="204"/>
        <v>0.12061202019237037</v>
      </c>
      <c r="N1108" s="29">
        <f t="shared" si="210"/>
        <v>7.0847196064734402E-5</v>
      </c>
      <c r="O1108" s="24">
        <f t="shared" si="211"/>
        <v>7.8990770764547497E-2</v>
      </c>
      <c r="P1108" s="20">
        <f t="shared" si="212"/>
        <v>21.469081216287172</v>
      </c>
      <c r="Q1108" s="3">
        <f t="shared" si="213"/>
        <v>654</v>
      </c>
      <c r="R1108" s="3">
        <f t="shared" si="214"/>
        <v>0</v>
      </c>
      <c r="S1108" s="3" t="str">
        <f t="shared" si="215"/>
        <v/>
      </c>
      <c r="T1108" s="18"/>
    </row>
    <row r="1109" spans="1:20" x14ac:dyDescent="0.25">
      <c r="A1109">
        <f t="shared" si="205"/>
        <v>1108</v>
      </c>
      <c r="B1109" s="23" t="s">
        <v>295</v>
      </c>
      <c r="C1109" s="23">
        <f t="shared" si="206"/>
        <v>171</v>
      </c>
      <c r="D1109" s="23">
        <f t="shared" si="207"/>
        <v>2</v>
      </c>
      <c r="E1109" s="34" t="str">
        <f t="shared" si="208"/>
        <v>171_2</v>
      </c>
      <c r="F1109" s="23" t="s">
        <v>296</v>
      </c>
      <c r="G1109" s="24">
        <f>AVERAGEIF('1. TipoContratoUC'!$C$3:$C$3832,'2. UnidadCompradora'!F1109,'1. TipoContratoUC'!$S$3:$S$3832)</f>
        <v>29.488141152042189</v>
      </c>
      <c r="H1109" s="24">
        <f>SUMPRODUCT(('1. TipoContratoUC'!$C$3:$C$3832='2. UnidadCompradora'!F1109)*'1. TipoContratoUC'!$N$3:$N$3832*'1. TipoContratoUC'!$S$3:$S$3832)</f>
        <v>31.55036326435491</v>
      </c>
      <c r="I1109" s="24">
        <f>SUMPRODUCT(('1. TipoContratoUC'!$C$3:$C$3832='2. UnidadCompradora'!F1109)*'1. TipoContratoUC'!$P$3:$P$3832*'1. TipoContratoUC'!$S$3:$S$3832)</f>
        <v>32.365237662506182</v>
      </c>
      <c r="J1109" s="24" t="e">
        <f>AVERAGEIF('1. TipoContratoUC'!$C$3:$C$3832,'2. UnidadCompradora'!F1109,'1. TipoContratoUC'!#REF!)</f>
        <v>#REF!</v>
      </c>
      <c r="K1109" s="24">
        <f t="shared" si="209"/>
        <v>30.526827640813899</v>
      </c>
      <c r="L1109" s="25">
        <f>SUMIF('1. TipoContratoUC'!$C$3:$C$3832,'2. UnidadCompradora'!F1109,'1. TipoContratoUC'!$O$3:$O$3832)</f>
        <v>1155871702.2791157</v>
      </c>
      <c r="M1109" s="28">
        <f t="shared" si="204"/>
        <v>0.86932820777242237</v>
      </c>
      <c r="N1109" s="29">
        <f t="shared" si="210"/>
        <v>5.1064119382483383E-4</v>
      </c>
      <c r="O1109" s="24">
        <f t="shared" si="211"/>
        <v>0.56985434205637409</v>
      </c>
      <c r="P1109" s="20">
        <f t="shared" si="212"/>
        <v>15.548340991435136</v>
      </c>
      <c r="Q1109" s="3">
        <f t="shared" si="213"/>
        <v>1154</v>
      </c>
      <c r="R1109" s="3">
        <f t="shared" si="214"/>
        <v>0</v>
      </c>
      <c r="S1109" s="3" t="str">
        <f t="shared" si="215"/>
        <v/>
      </c>
      <c r="T1109" s="18"/>
    </row>
    <row r="1110" spans="1:20" x14ac:dyDescent="0.25">
      <c r="A1110">
        <f t="shared" si="205"/>
        <v>1109</v>
      </c>
      <c r="B1110" s="23" t="s">
        <v>295</v>
      </c>
      <c r="C1110" s="23">
        <f t="shared" si="206"/>
        <v>171</v>
      </c>
      <c r="D1110" s="23">
        <f t="shared" si="207"/>
        <v>3</v>
      </c>
      <c r="E1110" s="34" t="str">
        <f t="shared" si="208"/>
        <v>171_3</v>
      </c>
      <c r="F1110" s="23" t="s">
        <v>1883</v>
      </c>
      <c r="G1110" s="24">
        <f>AVERAGEIF('1. TipoContratoUC'!$C$3:$C$3832,'2. UnidadCompradora'!F1110,'1. TipoContratoUC'!$S$3:$S$3832)</f>
        <v>24.548854473600699</v>
      </c>
      <c r="H1110" s="24">
        <f>SUMPRODUCT(('1. TipoContratoUC'!$C$3:$C$3832='2. UnidadCompradora'!F1110)*'1. TipoContratoUC'!$N$3:$N$3832*'1. TipoContratoUC'!$S$3:$S$3832)</f>
        <v>24.548854473600699</v>
      </c>
      <c r="I1110" s="24">
        <f>SUMPRODUCT(('1. TipoContratoUC'!$C$3:$C$3832='2. UnidadCompradora'!F1110)*'1. TipoContratoUC'!$P$3:$P$3832*'1. TipoContratoUC'!$S$3:$S$3832)</f>
        <v>24.548854473600699</v>
      </c>
      <c r="J1110" s="24" t="e">
        <f>AVERAGEIF('1. TipoContratoUC'!$C$3:$C$3832,'2. UnidadCompradora'!F1110,'1. TipoContratoUC'!#REF!)</f>
        <v>#REF!</v>
      </c>
      <c r="K1110" s="24">
        <f t="shared" si="209"/>
        <v>19.719036468917565</v>
      </c>
      <c r="L1110" s="25">
        <f>SUMIF('1. TipoContratoUC'!$C$3:$C$3832,'2. UnidadCompradora'!F1110,'1. TipoContratoUC'!$O$3:$O$3832)</f>
        <v>13375622.3747418</v>
      </c>
      <c r="M1110" s="28">
        <f t="shared" si="204"/>
        <v>1.0059772035207382E-2</v>
      </c>
      <c r="N1110" s="29">
        <f t="shared" si="210"/>
        <v>5.9090846883099779E-6</v>
      </c>
      <c r="O1110" s="24">
        <f t="shared" si="211"/>
        <v>6.5119433464302613E-3</v>
      </c>
      <c r="P1110" s="20">
        <f t="shared" si="212"/>
        <v>9.8627742061319985</v>
      </c>
      <c r="Q1110" s="3">
        <f t="shared" si="213"/>
        <v>1437</v>
      </c>
      <c r="R1110" s="3">
        <f t="shared" si="214"/>
        <v>0</v>
      </c>
      <c r="S1110" s="3" t="str">
        <f t="shared" si="215"/>
        <v/>
      </c>
      <c r="T1110" s="18"/>
    </row>
    <row r="1111" spans="1:20" x14ac:dyDescent="0.25">
      <c r="A1111">
        <f t="shared" si="205"/>
        <v>1110</v>
      </c>
      <c r="B1111" s="23" t="s">
        <v>1857</v>
      </c>
      <c r="C1111" s="23">
        <f t="shared" si="206"/>
        <v>172</v>
      </c>
      <c r="D1111" s="23">
        <f t="shared" si="207"/>
        <v>1</v>
      </c>
      <c r="E1111" s="34" t="str">
        <f t="shared" si="208"/>
        <v>172_1</v>
      </c>
      <c r="F1111" s="23" t="s">
        <v>1858</v>
      </c>
      <c r="G1111" s="24">
        <f>AVERAGEIF('1. TipoContratoUC'!$C$3:$C$3832,'2. UnidadCompradora'!F1111,'1. TipoContratoUC'!$S$3:$S$3832)</f>
        <v>33.095856949889935</v>
      </c>
      <c r="H1111" s="24">
        <f>SUMPRODUCT(('1. TipoContratoUC'!$C$3:$C$3832='2. UnidadCompradora'!F1111)*'1. TipoContratoUC'!$N$3:$N$3832*'1. TipoContratoUC'!$S$3:$S$3832)</f>
        <v>33.095856949889935</v>
      </c>
      <c r="I1111" s="24">
        <f>SUMPRODUCT(('1. TipoContratoUC'!$C$3:$C$3832='2. UnidadCompradora'!F1111)*'1. TipoContratoUC'!$P$3:$P$3832*'1. TipoContratoUC'!$S$3:$S$3832)</f>
        <v>33.095856949889935</v>
      </c>
      <c r="J1111" s="24" t="e">
        <f>AVERAGEIF('1. TipoContratoUC'!$C$3:$C$3832,'2. UnidadCompradora'!F1111,'1. TipoContratoUC'!#REF!)</f>
        <v>#REF!</v>
      </c>
      <c r="K1111" s="24">
        <f t="shared" si="209"/>
        <v>31.537062233126541</v>
      </c>
      <c r="L1111" s="25">
        <f>SUMIF('1. TipoContratoUC'!$C$3:$C$3832,'2. UnidadCompradora'!F1111,'1. TipoContratoUC'!$O$3:$O$3832)</f>
        <v>1483148137.1199901</v>
      </c>
      <c r="M1111" s="28">
        <f t="shared" si="204"/>
        <v>0.87097568275549841</v>
      </c>
      <c r="N1111" s="29">
        <f t="shared" si="210"/>
        <v>6.5522543190969687E-4</v>
      </c>
      <c r="O1111" s="24">
        <f t="shared" si="211"/>
        <v>0.73122793019151089</v>
      </c>
      <c r="P1111" s="20">
        <f t="shared" si="212"/>
        <v>16.134145081659025</v>
      </c>
      <c r="Q1111" s="3">
        <f t="shared" si="213"/>
        <v>1110</v>
      </c>
      <c r="R1111" s="3">
        <f t="shared" si="214"/>
        <v>0</v>
      </c>
      <c r="S1111" s="3" t="str">
        <f t="shared" si="215"/>
        <v/>
      </c>
      <c r="T1111" s="18"/>
    </row>
    <row r="1112" spans="1:20" x14ac:dyDescent="0.25">
      <c r="A1112">
        <f t="shared" si="205"/>
        <v>1111</v>
      </c>
      <c r="B1112" s="23" t="s">
        <v>1857</v>
      </c>
      <c r="C1112" s="23">
        <f t="shared" si="206"/>
        <v>172</v>
      </c>
      <c r="D1112" s="23">
        <f t="shared" si="207"/>
        <v>2</v>
      </c>
      <c r="E1112" s="34" t="str">
        <f t="shared" si="208"/>
        <v>172_2</v>
      </c>
      <c r="F1112" s="23" t="s">
        <v>2842</v>
      </c>
      <c r="G1112" s="24">
        <f>AVERAGEIF('1. TipoContratoUC'!$C$3:$C$3832,'2. UnidadCompradora'!F1112,'1. TipoContratoUC'!$S$3:$S$3832)</f>
        <v>40.71579892299863</v>
      </c>
      <c r="H1112" s="24">
        <f>SUMPRODUCT(('1. TipoContratoUC'!$C$3:$C$3832='2. UnidadCompradora'!F1112)*'1. TipoContratoUC'!$N$3:$N$3832*'1. TipoContratoUC'!$S$3:$S$3832)</f>
        <v>43.169763809853364</v>
      </c>
      <c r="I1112" s="24">
        <f>SUMPRODUCT(('1. TipoContratoUC'!$C$3:$C$3832='2. UnidadCompradora'!F1112)*'1. TipoContratoUC'!$P$3:$P$3832*'1. TipoContratoUC'!$S$3:$S$3832)</f>
        <v>43.259651878520472</v>
      </c>
      <c r="J1112" s="24" t="e">
        <f>AVERAGEIF('1. TipoContratoUC'!$C$3:$C$3832,'2. UnidadCompradora'!F1112,'1. TipoContratoUC'!#REF!)</f>
        <v>#REF!</v>
      </c>
      <c r="K1112" s="24">
        <f t="shared" si="209"/>
        <v>45.590643083478852</v>
      </c>
      <c r="L1112" s="25">
        <f>SUMIF('1. TipoContratoUC'!$C$3:$C$3832,'2. UnidadCompradora'!F1112,'1. TipoContratoUC'!$O$3:$O$3832)</f>
        <v>219710124.58000001</v>
      </c>
      <c r="M1112" s="28">
        <f t="shared" si="204"/>
        <v>0.12902431724450159</v>
      </c>
      <c r="N1112" s="29">
        <f t="shared" si="210"/>
        <v>9.7063575559220864E-5</v>
      </c>
      <c r="O1112" s="24">
        <f t="shared" si="211"/>
        <v>0.10825143764619304</v>
      </c>
      <c r="P1112" s="20">
        <f t="shared" si="212"/>
        <v>22.849447260562524</v>
      </c>
      <c r="Q1112" s="3">
        <f t="shared" si="213"/>
        <v>556</v>
      </c>
      <c r="R1112" s="3">
        <f t="shared" si="214"/>
        <v>0</v>
      </c>
      <c r="S1112" s="3" t="str">
        <f t="shared" si="215"/>
        <v/>
      </c>
      <c r="T1112" s="18"/>
    </row>
    <row r="1113" spans="1:20" x14ac:dyDescent="0.25">
      <c r="A1113">
        <f t="shared" si="205"/>
        <v>1112</v>
      </c>
      <c r="B1113" s="23" t="s">
        <v>268</v>
      </c>
      <c r="C1113" s="23">
        <f t="shared" si="206"/>
        <v>173</v>
      </c>
      <c r="D1113" s="23">
        <f t="shared" si="207"/>
        <v>1</v>
      </c>
      <c r="E1113" s="34" t="str">
        <f t="shared" si="208"/>
        <v>173_1</v>
      </c>
      <c r="F1113" s="23" t="s">
        <v>2458</v>
      </c>
      <c r="G1113" s="24">
        <f>AVERAGEIF('1. TipoContratoUC'!$C$3:$C$3832,'2. UnidadCompradora'!F1113,'1. TipoContratoUC'!$S$3:$S$3832)</f>
        <v>36.243709236463232</v>
      </c>
      <c r="H1113" s="24">
        <f>SUMPRODUCT(('1. TipoContratoUC'!$C$3:$C$3832='2. UnidadCompradora'!F1113)*'1. TipoContratoUC'!$N$3:$N$3832*'1. TipoContratoUC'!$S$3:$S$3832)</f>
        <v>30.67484580145873</v>
      </c>
      <c r="I1113" s="24">
        <f>SUMPRODUCT(('1. TipoContratoUC'!$C$3:$C$3832='2. UnidadCompradora'!F1113)*'1. TipoContratoUC'!$P$3:$P$3832*'1. TipoContratoUC'!$S$3:$S$3832)</f>
        <v>28.90123163105444</v>
      </c>
      <c r="J1113" s="24" t="e">
        <f>AVERAGEIF('1. TipoContratoUC'!$C$3:$C$3832,'2. UnidadCompradora'!F1113,'1. TipoContratoUC'!#REF!)</f>
        <v>#REF!</v>
      </c>
      <c r="K1113" s="24">
        <f t="shared" si="209"/>
        <v>25.737111873135138</v>
      </c>
      <c r="L1113" s="25">
        <f>SUMIF('1. TipoContratoUC'!$C$3:$C$3832,'2. UnidadCompradora'!F1113,'1. TipoContratoUC'!$O$3:$O$3832)</f>
        <v>242677017.75999999</v>
      </c>
      <c r="M1113" s="28">
        <f t="shared" si="204"/>
        <v>5.599686167675684E-2</v>
      </c>
      <c r="N1113" s="29">
        <f t="shared" si="210"/>
        <v>1.0720989346695923E-4</v>
      </c>
      <c r="O1113" s="24">
        <f t="shared" si="211"/>
        <v>0.11957596201219274</v>
      </c>
      <c r="P1113" s="20">
        <f t="shared" si="212"/>
        <v>12.928343917573665</v>
      </c>
      <c r="Q1113" s="3">
        <f t="shared" si="213"/>
        <v>1305</v>
      </c>
      <c r="R1113" s="3">
        <f t="shared" si="214"/>
        <v>0</v>
      </c>
      <c r="S1113" s="3" t="str">
        <f t="shared" si="215"/>
        <v/>
      </c>
      <c r="T1113" s="18"/>
    </row>
    <row r="1114" spans="1:20" x14ac:dyDescent="0.25">
      <c r="A1114">
        <f t="shared" si="205"/>
        <v>1113</v>
      </c>
      <c r="B1114" s="23" t="s">
        <v>268</v>
      </c>
      <c r="C1114" s="23">
        <f t="shared" si="206"/>
        <v>173</v>
      </c>
      <c r="D1114" s="23">
        <f t="shared" si="207"/>
        <v>2</v>
      </c>
      <c r="E1114" s="34" t="str">
        <f t="shared" si="208"/>
        <v>173_2</v>
      </c>
      <c r="F1114" s="23" t="s">
        <v>1632</v>
      </c>
      <c r="G1114" s="24">
        <f>AVERAGEIF('1. TipoContratoUC'!$C$3:$C$3832,'2. UnidadCompradora'!F1114,'1. TipoContratoUC'!$S$3:$S$3832)</f>
        <v>14.638033524550742</v>
      </c>
      <c r="H1114" s="24">
        <f>SUMPRODUCT(('1. TipoContratoUC'!$C$3:$C$3832='2. UnidadCompradora'!F1114)*'1. TipoContratoUC'!$N$3:$N$3832*'1. TipoContratoUC'!$S$3:$S$3832)</f>
        <v>14.183205310632767</v>
      </c>
      <c r="I1114" s="24">
        <f>SUMPRODUCT(('1. TipoContratoUC'!$C$3:$C$3832='2. UnidadCompradora'!F1114)*'1. TipoContratoUC'!$P$3:$P$3832*'1. TipoContratoUC'!$S$3:$S$3832)</f>
        <v>14.955846597828767</v>
      </c>
      <c r="J1114" s="24" t="e">
        <f>AVERAGEIF('1. TipoContratoUC'!$C$3:$C$3832,'2. UnidadCompradora'!F1114,'1. TipoContratoUC'!#REF!)</f>
        <v>#REF!</v>
      </c>
      <c r="K1114" s="24">
        <f t="shared" si="209"/>
        <v>6.4546885824345406</v>
      </c>
      <c r="L1114" s="25">
        <f>SUMIF('1. TipoContratoUC'!$C$3:$C$3832,'2. UnidadCompradora'!F1114,'1. TipoContratoUC'!$O$3:$O$3832)</f>
        <v>3523288838.8467298</v>
      </c>
      <c r="M1114" s="28">
        <f t="shared" si="204"/>
        <v>0.8129864112277756</v>
      </c>
      <c r="N1114" s="29">
        <f t="shared" si="210"/>
        <v>1.5565191321068935E-3</v>
      </c>
      <c r="O1114" s="24">
        <f t="shared" si="211"/>
        <v>1.7371812781563676</v>
      </c>
      <c r="P1114" s="20">
        <f t="shared" si="212"/>
        <v>4.0959349302954537</v>
      </c>
      <c r="Q1114" s="3">
        <f t="shared" si="213"/>
        <v>1519</v>
      </c>
      <c r="R1114" s="3">
        <f t="shared" si="214"/>
        <v>0</v>
      </c>
      <c r="S1114" s="3" t="str">
        <f t="shared" si="215"/>
        <v/>
      </c>
      <c r="T1114" s="18"/>
    </row>
    <row r="1115" spans="1:20" x14ac:dyDescent="0.25">
      <c r="A1115">
        <f t="shared" si="205"/>
        <v>1114</v>
      </c>
      <c r="B1115" s="23" t="s">
        <v>268</v>
      </c>
      <c r="C1115" s="23">
        <f t="shared" si="206"/>
        <v>173</v>
      </c>
      <c r="D1115" s="23">
        <f t="shared" si="207"/>
        <v>3</v>
      </c>
      <c r="E1115" s="34" t="str">
        <f t="shared" si="208"/>
        <v>173_3</v>
      </c>
      <c r="F1115" s="23" t="s">
        <v>1063</v>
      </c>
      <c r="G1115" s="24">
        <f>AVERAGEIF('1. TipoContratoUC'!$C$3:$C$3832,'2. UnidadCompradora'!F1115,'1. TipoContratoUC'!$S$3:$S$3832)</f>
        <v>14.072350226910176</v>
      </c>
      <c r="H1115" s="24">
        <f>SUMPRODUCT(('1. TipoContratoUC'!$C$3:$C$3832='2. UnidadCompradora'!F1115)*'1. TipoContratoUC'!$N$3:$N$3832*'1. TipoContratoUC'!$S$3:$S$3832)</f>
        <v>15.103162238826998</v>
      </c>
      <c r="I1115" s="24">
        <f>SUMPRODUCT(('1. TipoContratoUC'!$C$3:$C$3832='2. UnidadCompradora'!F1115)*'1. TipoContratoUC'!$P$3:$P$3832*'1. TipoContratoUC'!$S$3:$S$3832)</f>
        <v>12.127982462175153</v>
      </c>
      <c r="J1115" s="24" t="e">
        <f>AVERAGEIF('1. TipoContratoUC'!$C$3:$C$3832,'2. UnidadCompradora'!F1115,'1. TipoContratoUC'!#REF!)</f>
        <v>#REF!</v>
      </c>
      <c r="K1115" s="24">
        <f t="shared" si="209"/>
        <v>2.5445725732782551</v>
      </c>
      <c r="L1115" s="25">
        <f>SUMIF('1. TipoContratoUC'!$C$3:$C$3832,'2. UnidadCompradora'!F1115,'1. TipoContratoUC'!$O$3:$O$3832)</f>
        <v>113815422.44</v>
      </c>
      <c r="M1115" s="28">
        <f t="shared" si="204"/>
        <v>2.6262505308011195E-2</v>
      </c>
      <c r="N1115" s="29">
        <f t="shared" si="210"/>
        <v>5.028139634861055E-5</v>
      </c>
      <c r="O1115" s="24">
        <f t="shared" si="211"/>
        <v>5.6036837908384117E-2</v>
      </c>
      <c r="P1115" s="20">
        <f t="shared" si="212"/>
        <v>1.3003047055933197</v>
      </c>
      <c r="Q1115" s="3">
        <f t="shared" si="213"/>
        <v>1532</v>
      </c>
      <c r="R1115" s="3">
        <f t="shared" si="214"/>
        <v>0</v>
      </c>
      <c r="S1115" s="3" t="str">
        <f t="shared" si="215"/>
        <v/>
      </c>
      <c r="T1115" s="18"/>
    </row>
    <row r="1116" spans="1:20" x14ac:dyDescent="0.25">
      <c r="A1116">
        <f t="shared" si="205"/>
        <v>1115</v>
      </c>
      <c r="B1116" s="23" t="s">
        <v>268</v>
      </c>
      <c r="C1116" s="23">
        <f t="shared" si="206"/>
        <v>173</v>
      </c>
      <c r="D1116" s="23">
        <f t="shared" si="207"/>
        <v>4</v>
      </c>
      <c r="E1116" s="34" t="str">
        <f t="shared" si="208"/>
        <v>173_4</v>
      </c>
      <c r="F1116" s="23" t="s">
        <v>998</v>
      </c>
      <c r="G1116" s="24">
        <f>AVERAGEIF('1. TipoContratoUC'!$C$3:$C$3832,'2. UnidadCompradora'!F1116,'1. TipoContratoUC'!$S$3:$S$3832)</f>
        <v>23.407949531982645</v>
      </c>
      <c r="H1116" s="24">
        <f>SUMPRODUCT(('1. TipoContratoUC'!$C$3:$C$3832='2. UnidadCompradora'!F1116)*'1. TipoContratoUC'!$N$3:$N$3832*'1. TipoContratoUC'!$S$3:$S$3832)</f>
        <v>22.605430337633642</v>
      </c>
      <c r="I1116" s="24">
        <f>SUMPRODUCT(('1. TipoContratoUC'!$C$3:$C$3832='2. UnidadCompradora'!F1116)*'1. TipoContratoUC'!$P$3:$P$3832*'1. TipoContratoUC'!$S$3:$S$3832)</f>
        <v>25.028857911001804</v>
      </c>
      <c r="J1116" s="24" t="e">
        <f>AVERAGEIF('1. TipoContratoUC'!$C$3:$C$3832,'2. UnidadCompradora'!F1116,'1. TipoContratoUC'!#REF!)</f>
        <v>#REF!</v>
      </c>
      <c r="K1116" s="24">
        <f t="shared" si="209"/>
        <v>20.382742020173939</v>
      </c>
      <c r="L1116" s="25">
        <f>SUMIF('1. TipoContratoUC'!$C$3:$C$3832,'2. UnidadCompradora'!F1116,'1. TipoContratoUC'!$O$3:$O$3832)</f>
        <v>41063124.039999999</v>
      </c>
      <c r="M1116" s="28">
        <f t="shared" si="204"/>
        <v>9.4751703235344247E-3</v>
      </c>
      <c r="N1116" s="29">
        <f t="shared" si="210"/>
        <v>1.814087380166647E-5</v>
      </c>
      <c r="O1116" s="24">
        <f t="shared" si="211"/>
        <v>2.0164107127769119E-2</v>
      </c>
      <c r="P1116" s="20">
        <f t="shared" si="212"/>
        <v>10.201453063650854</v>
      </c>
      <c r="Q1116" s="3">
        <f t="shared" si="213"/>
        <v>1427</v>
      </c>
      <c r="R1116" s="3">
        <f t="shared" si="214"/>
        <v>0</v>
      </c>
      <c r="S1116" s="3" t="str">
        <f t="shared" si="215"/>
        <v/>
      </c>
      <c r="T1116" s="18"/>
    </row>
    <row r="1117" spans="1:20" x14ac:dyDescent="0.25">
      <c r="A1117">
        <f t="shared" si="205"/>
        <v>1116</v>
      </c>
      <c r="B1117" s="23" t="s">
        <v>268</v>
      </c>
      <c r="C1117" s="23">
        <f t="shared" si="206"/>
        <v>173</v>
      </c>
      <c r="D1117" s="23">
        <f t="shared" si="207"/>
        <v>5</v>
      </c>
      <c r="E1117" s="34" t="str">
        <f t="shared" si="208"/>
        <v>173_5</v>
      </c>
      <c r="F1117" s="23" t="s">
        <v>608</v>
      </c>
      <c r="G1117" s="24">
        <f>AVERAGEIF('1. TipoContratoUC'!$C$3:$C$3832,'2. UnidadCompradora'!F1117,'1. TipoContratoUC'!$S$3:$S$3832)</f>
        <v>12.810180354324668</v>
      </c>
      <c r="H1117" s="24">
        <f>SUMPRODUCT(('1. TipoContratoUC'!$C$3:$C$3832='2. UnidadCompradora'!F1117)*'1. TipoContratoUC'!$N$3:$N$3832*'1. TipoContratoUC'!$S$3:$S$3832)</f>
        <v>14.348024026999029</v>
      </c>
      <c r="I1117" s="24">
        <f>SUMPRODUCT(('1. TipoContratoUC'!$C$3:$C$3832='2. UnidadCompradora'!F1117)*'1. TipoContratoUC'!$P$3:$P$3832*'1. TipoContratoUC'!$S$3:$S$3832)</f>
        <v>12.049310638490699</v>
      </c>
      <c r="J1117" s="24" t="e">
        <f>AVERAGEIF('1. TipoContratoUC'!$C$3:$C$3832,'2. UnidadCompradora'!F1117,'1. TipoContratoUC'!#REF!)</f>
        <v>#REF!</v>
      </c>
      <c r="K1117" s="24">
        <f t="shared" si="209"/>
        <v>2.4357922562256458</v>
      </c>
      <c r="L1117" s="25">
        <f>SUMIF('1. TipoContratoUC'!$C$3:$C$3832,'2. UnidadCompradora'!F1117,'1. TipoContratoUC'!$O$3:$O$3832)</f>
        <v>85226392.920000002</v>
      </c>
      <c r="M1117" s="28">
        <f t="shared" si="204"/>
        <v>1.9665688080401308E-2</v>
      </c>
      <c r="N1117" s="29">
        <f t="shared" si="210"/>
        <v>3.7651330108905193E-5</v>
      </c>
      <c r="O1117" s="24">
        <f t="shared" si="211"/>
        <v>4.1940148431835363E-2</v>
      </c>
      <c r="P1117" s="20">
        <f t="shared" si="212"/>
        <v>1.2388662023287407</v>
      </c>
      <c r="Q1117" s="3">
        <f t="shared" si="213"/>
        <v>1534</v>
      </c>
      <c r="R1117" s="3">
        <f t="shared" si="214"/>
        <v>0</v>
      </c>
      <c r="S1117" s="3" t="str">
        <f t="shared" si="215"/>
        <v/>
      </c>
      <c r="T1117" s="18"/>
    </row>
    <row r="1118" spans="1:20" x14ac:dyDescent="0.25">
      <c r="A1118">
        <f t="shared" si="205"/>
        <v>1117</v>
      </c>
      <c r="B1118" s="23" t="s">
        <v>268</v>
      </c>
      <c r="C1118" s="23">
        <f t="shared" si="206"/>
        <v>173</v>
      </c>
      <c r="D1118" s="23">
        <f t="shared" si="207"/>
        <v>6</v>
      </c>
      <c r="E1118" s="34" t="str">
        <f t="shared" si="208"/>
        <v>173_6</v>
      </c>
      <c r="F1118" s="23" t="s">
        <v>1093</v>
      </c>
      <c r="G1118" s="24">
        <f>AVERAGEIF('1. TipoContratoUC'!$C$3:$C$3832,'2. UnidadCompradora'!F1118,'1. TipoContratoUC'!$S$3:$S$3832)</f>
        <v>11.171049014206529</v>
      </c>
      <c r="H1118" s="24">
        <f>SUMPRODUCT(('1. TipoContratoUC'!$C$3:$C$3832='2. UnidadCompradora'!F1118)*'1. TipoContratoUC'!$N$3:$N$3832*'1. TipoContratoUC'!$S$3:$S$3832)</f>
        <v>10.15297312054143</v>
      </c>
      <c r="I1118" s="24">
        <f>SUMPRODUCT(('1. TipoContratoUC'!$C$3:$C$3832='2. UnidadCompradora'!F1118)*'1. TipoContratoUC'!$P$3:$P$3832*'1. TipoContratoUC'!$S$3:$S$3832)</f>
        <v>11.503433263079307</v>
      </c>
      <c r="J1118" s="24" t="e">
        <f>AVERAGEIF('1. TipoContratoUC'!$C$3:$C$3832,'2. UnidadCompradora'!F1118,'1. TipoContratoUC'!#REF!)</f>
        <v>#REF!</v>
      </c>
      <c r="K1118" s="24">
        <f t="shared" si="209"/>
        <v>1.6810021523725989</v>
      </c>
      <c r="L1118" s="25">
        <f>SUMIF('1. TipoContratoUC'!$C$3:$C$3832,'2. UnidadCompradora'!F1118,'1. TipoContratoUC'!$O$3:$O$3832)</f>
        <v>44867388.7299999</v>
      </c>
      <c r="M1118" s="28">
        <f t="shared" si="204"/>
        <v>1.0352990916493795E-2</v>
      </c>
      <c r="N1118" s="29">
        <f t="shared" si="210"/>
        <v>1.9821522492258008E-5</v>
      </c>
      <c r="O1118" s="24">
        <f t="shared" si="211"/>
        <v>2.2039915398351071E-2</v>
      </c>
      <c r="P1118" s="20">
        <f t="shared" si="212"/>
        <v>0.85152103388547495</v>
      </c>
      <c r="Q1118" s="3">
        <f t="shared" si="213"/>
        <v>1535</v>
      </c>
      <c r="R1118" s="3">
        <f t="shared" si="214"/>
        <v>0</v>
      </c>
      <c r="S1118" s="3" t="str">
        <f t="shared" si="215"/>
        <v/>
      </c>
      <c r="T1118" s="18"/>
    </row>
    <row r="1119" spans="1:20" x14ac:dyDescent="0.25">
      <c r="A1119">
        <f t="shared" si="205"/>
        <v>1118</v>
      </c>
      <c r="B1119" s="23" t="s">
        <v>268</v>
      </c>
      <c r="C1119" s="23">
        <f t="shared" si="206"/>
        <v>173</v>
      </c>
      <c r="D1119" s="23">
        <f t="shared" si="207"/>
        <v>7</v>
      </c>
      <c r="E1119" s="34" t="str">
        <f t="shared" si="208"/>
        <v>173_7</v>
      </c>
      <c r="F1119" s="23" t="s">
        <v>888</v>
      </c>
      <c r="G1119" s="24">
        <f>AVERAGEIF('1. TipoContratoUC'!$C$3:$C$3832,'2. UnidadCompradora'!F1119,'1. TipoContratoUC'!$S$3:$S$3832)</f>
        <v>15.645121849414696</v>
      </c>
      <c r="H1119" s="24">
        <f>SUMPRODUCT(('1. TipoContratoUC'!$C$3:$C$3832='2. UnidadCompradora'!F1119)*'1. TipoContratoUC'!$N$3:$N$3832*'1. TipoContratoUC'!$S$3:$S$3832)</f>
        <v>16.603663676531852</v>
      </c>
      <c r="I1119" s="24">
        <f>SUMPRODUCT(('1. TipoContratoUC'!$C$3:$C$3832='2. UnidadCompradora'!F1119)*'1. TipoContratoUC'!$P$3:$P$3832*'1. TipoContratoUC'!$S$3:$S$3832)</f>
        <v>14.679900079029643</v>
      </c>
      <c r="J1119" s="24" t="e">
        <f>AVERAGEIF('1. TipoContratoUC'!$C$3:$C$3832,'2. UnidadCompradora'!F1119,'1. TipoContratoUC'!#REF!)</f>
        <v>#REF!</v>
      </c>
      <c r="K1119" s="24">
        <f t="shared" si="209"/>
        <v>6.0731345723873034</v>
      </c>
      <c r="L1119" s="25">
        <f>SUMIF('1. TipoContratoUC'!$C$3:$C$3832,'2. UnidadCompradora'!F1119,'1. TipoContratoUC'!$O$3:$O$3832)</f>
        <v>61884273.990000002</v>
      </c>
      <c r="M1119" s="28">
        <f t="shared" si="204"/>
        <v>1.427957687370153E-2</v>
      </c>
      <c r="N1119" s="29">
        <f t="shared" si="210"/>
        <v>2.7339244906616725E-5</v>
      </c>
      <c r="O1119" s="24">
        <f t="shared" si="211"/>
        <v>3.0430607611266772E-2</v>
      </c>
      <c r="P1119" s="20">
        <f t="shared" si="212"/>
        <v>3.0517825899992852</v>
      </c>
      <c r="Q1119" s="3">
        <f t="shared" si="213"/>
        <v>1525</v>
      </c>
      <c r="R1119" s="3">
        <f t="shared" si="214"/>
        <v>0</v>
      </c>
      <c r="S1119" s="3" t="str">
        <f t="shared" si="215"/>
        <v/>
      </c>
      <c r="T1119" s="18"/>
    </row>
    <row r="1120" spans="1:20" x14ac:dyDescent="0.25">
      <c r="A1120">
        <f t="shared" si="205"/>
        <v>1119</v>
      </c>
      <c r="B1120" s="23" t="s">
        <v>268</v>
      </c>
      <c r="C1120" s="23">
        <f t="shared" si="206"/>
        <v>173</v>
      </c>
      <c r="D1120" s="23">
        <f t="shared" si="207"/>
        <v>8</v>
      </c>
      <c r="E1120" s="34" t="str">
        <f t="shared" si="208"/>
        <v>173_8</v>
      </c>
      <c r="F1120" s="23" t="s">
        <v>269</v>
      </c>
      <c r="G1120" s="24">
        <f>AVERAGEIF('1. TipoContratoUC'!$C$3:$C$3832,'2. UnidadCompradora'!F1120,'1. TipoContratoUC'!$S$3:$S$3832)</f>
        <v>20.414033152192701</v>
      </c>
      <c r="H1120" s="24">
        <f>SUMPRODUCT(('1. TipoContratoUC'!$C$3:$C$3832='2. UnidadCompradora'!F1120)*'1. TipoContratoUC'!$N$3:$N$3832*'1. TipoContratoUC'!$S$3:$S$3832)</f>
        <v>21.674046490970593</v>
      </c>
      <c r="I1120" s="24">
        <f>SUMPRODUCT(('1. TipoContratoUC'!$C$3:$C$3832='2. UnidadCompradora'!F1120)*'1. TipoContratoUC'!$P$3:$P$3832*'1. TipoContratoUC'!$S$3:$S$3832)</f>
        <v>19.773389281799091</v>
      </c>
      <c r="J1120" s="24" t="e">
        <f>AVERAGEIF('1. TipoContratoUC'!$C$3:$C$3832,'2. UnidadCompradora'!F1120,'1. TipoContratoUC'!#REF!)</f>
        <v>#REF!</v>
      </c>
      <c r="K1120" s="24">
        <f t="shared" si="209"/>
        <v>13.115953010201048</v>
      </c>
      <c r="L1120" s="25">
        <f>SUMIF('1. TipoContratoUC'!$C$3:$C$3832,'2. UnidadCompradora'!F1120,'1. TipoContratoUC'!$O$3:$O$3832)</f>
        <v>111510417.84</v>
      </c>
      <c r="M1120" s="28">
        <f t="shared" si="204"/>
        <v>2.5730633666675395E-2</v>
      </c>
      <c r="N1120" s="29">
        <f t="shared" si="210"/>
        <v>4.9263091031164939E-5</v>
      </c>
      <c r="O1120" s="24">
        <f t="shared" si="211"/>
        <v>5.4900285369394099E-2</v>
      </c>
      <c r="P1120" s="20">
        <f t="shared" si="212"/>
        <v>6.585426647785221</v>
      </c>
      <c r="Q1120" s="3">
        <f t="shared" si="213"/>
        <v>1502</v>
      </c>
      <c r="R1120" s="3">
        <f t="shared" si="214"/>
        <v>0</v>
      </c>
      <c r="S1120" s="3" t="str">
        <f t="shared" si="215"/>
        <v/>
      </c>
      <c r="T1120" s="18"/>
    </row>
    <row r="1121" spans="1:20" x14ac:dyDescent="0.25">
      <c r="A1121">
        <f t="shared" si="205"/>
        <v>1120</v>
      </c>
      <c r="B1121" s="23" t="s">
        <v>268</v>
      </c>
      <c r="C1121" s="23">
        <f t="shared" si="206"/>
        <v>173</v>
      </c>
      <c r="D1121" s="23">
        <f t="shared" si="207"/>
        <v>9</v>
      </c>
      <c r="E1121" s="34" t="str">
        <f t="shared" si="208"/>
        <v>173_9</v>
      </c>
      <c r="F1121" s="23" t="s">
        <v>1555</v>
      </c>
      <c r="G1121" s="24">
        <f>AVERAGEIF('1. TipoContratoUC'!$C$3:$C$3832,'2. UnidadCompradora'!F1121,'1. TipoContratoUC'!$S$3:$S$3832)</f>
        <v>15.649869645330874</v>
      </c>
      <c r="H1121" s="24">
        <f>SUMPRODUCT(('1. TipoContratoUC'!$C$3:$C$3832='2. UnidadCompradora'!F1121)*'1. TipoContratoUC'!$N$3:$N$3832*'1. TipoContratoUC'!$S$3:$S$3832)</f>
        <v>17.736636268883405</v>
      </c>
      <c r="I1121" s="24">
        <f>SUMPRODUCT(('1. TipoContratoUC'!$C$3:$C$3832='2. UnidadCompradora'!F1121)*'1. TipoContratoUC'!$P$3:$P$3832*'1. TipoContratoUC'!$S$3:$S$3832)</f>
        <v>13.523437807701105</v>
      </c>
      <c r="J1121" s="24" t="e">
        <f>AVERAGEIF('1. TipoContratoUC'!$C$3:$C$3832,'2. UnidadCompradora'!F1121,'1. TipoContratoUC'!#REF!)</f>
        <v>#REF!</v>
      </c>
      <c r="K1121" s="24">
        <f t="shared" si="209"/>
        <v>4.474082629228163</v>
      </c>
      <c r="L1121" s="25">
        <f>SUMIF('1. TipoContratoUC'!$C$3:$C$3832,'2. UnidadCompradora'!F1121,'1. TipoContratoUC'!$O$3:$O$3832)</f>
        <v>57054024.359999999</v>
      </c>
      <c r="M1121" s="28">
        <f t="shared" si="204"/>
        <v>1.316501389245206E-2</v>
      </c>
      <c r="N1121" s="29">
        <f t="shared" si="210"/>
        <v>2.5205336417749198E-5</v>
      </c>
      <c r="O1121" s="24">
        <f t="shared" si="211"/>
        <v>2.8048906298856341E-2</v>
      </c>
      <c r="P1121" s="20">
        <f t="shared" si="212"/>
        <v>2.2510657677635098</v>
      </c>
      <c r="Q1121" s="3">
        <f t="shared" si="213"/>
        <v>1527</v>
      </c>
      <c r="R1121" s="3">
        <f t="shared" si="214"/>
        <v>0</v>
      </c>
      <c r="S1121" s="3" t="str">
        <f t="shared" si="215"/>
        <v/>
      </c>
      <c r="T1121" s="18"/>
    </row>
    <row r="1122" spans="1:20" x14ac:dyDescent="0.25">
      <c r="A1122">
        <f t="shared" si="205"/>
        <v>1121</v>
      </c>
      <c r="B1122" s="23" t="s">
        <v>268</v>
      </c>
      <c r="C1122" s="23">
        <f t="shared" si="206"/>
        <v>173</v>
      </c>
      <c r="D1122" s="23">
        <f t="shared" si="207"/>
        <v>10</v>
      </c>
      <c r="E1122" s="34" t="str">
        <f t="shared" si="208"/>
        <v>173_10</v>
      </c>
      <c r="F1122" s="23" t="s">
        <v>567</v>
      </c>
      <c r="G1122" s="24">
        <f>AVERAGEIF('1. TipoContratoUC'!$C$3:$C$3832,'2. UnidadCompradora'!F1122,'1. TipoContratoUC'!$S$3:$S$3832)</f>
        <v>20.725428316064736</v>
      </c>
      <c r="H1122" s="24">
        <f>SUMPRODUCT(('1. TipoContratoUC'!$C$3:$C$3832='2. UnidadCompradora'!F1122)*'1. TipoContratoUC'!$N$3:$N$3832*'1. TipoContratoUC'!$S$3:$S$3832)</f>
        <v>21.075856845969305</v>
      </c>
      <c r="I1122" s="24">
        <f>SUMPRODUCT(('1. TipoContratoUC'!$C$3:$C$3832='2. UnidadCompradora'!F1122)*'1. TipoContratoUC'!$P$3:$P$3832*'1. TipoContratoUC'!$S$3:$S$3832)</f>
        <v>19.344815481490755</v>
      </c>
      <c r="J1122" s="24" t="e">
        <f>AVERAGEIF('1. TipoContratoUC'!$C$3:$C$3832,'2. UnidadCompradora'!F1122,'1. TipoContratoUC'!#REF!)</f>
        <v>#REF!</v>
      </c>
      <c r="K1122" s="24">
        <f t="shared" si="209"/>
        <v>12.52335973227002</v>
      </c>
      <c r="L1122" s="25">
        <f>SUMIF('1. TipoContratoUC'!$C$3:$C$3832,'2. UnidadCompradora'!F1122,'1. TipoContratoUC'!$O$3:$O$3832)</f>
        <v>44342133.040000007</v>
      </c>
      <c r="M1122" s="28">
        <f t="shared" si="204"/>
        <v>1.02317900278009E-2</v>
      </c>
      <c r="N1122" s="29">
        <f t="shared" si="210"/>
        <v>1.9589474945738816E-5</v>
      </c>
      <c r="O1122" s="24">
        <f t="shared" si="211"/>
        <v>2.1780922124286312E-2</v>
      </c>
      <c r="P1122" s="20">
        <f t="shared" si="212"/>
        <v>6.2725703271971529</v>
      </c>
      <c r="Q1122" s="3">
        <f t="shared" si="213"/>
        <v>1504</v>
      </c>
      <c r="R1122" s="3">
        <f t="shared" si="214"/>
        <v>0</v>
      </c>
      <c r="S1122" s="3" t="str">
        <f t="shared" si="215"/>
        <v/>
      </c>
      <c r="T1122" s="18"/>
    </row>
    <row r="1123" spans="1:20" x14ac:dyDescent="0.25">
      <c r="A1123">
        <f t="shared" si="205"/>
        <v>1122</v>
      </c>
      <c r="B1123" s="23" t="s">
        <v>268</v>
      </c>
      <c r="C1123" s="23">
        <f t="shared" si="206"/>
        <v>173</v>
      </c>
      <c r="D1123" s="23">
        <f t="shared" si="207"/>
        <v>11</v>
      </c>
      <c r="E1123" s="34" t="str">
        <f t="shared" si="208"/>
        <v>173_11</v>
      </c>
      <c r="F1123" s="23" t="s">
        <v>1191</v>
      </c>
      <c r="G1123" s="24">
        <f>AVERAGEIF('1. TipoContratoUC'!$C$3:$C$3832,'2. UnidadCompradora'!F1123,'1. TipoContratoUC'!$S$3:$S$3832)</f>
        <v>19.350159053558539</v>
      </c>
      <c r="H1123" s="24">
        <f>SUMPRODUCT(('1. TipoContratoUC'!$C$3:$C$3832='2. UnidadCompradora'!F1123)*'1. TipoContratoUC'!$N$3:$N$3832*'1. TipoContratoUC'!$S$3:$S$3832)</f>
        <v>19.350159053558539</v>
      </c>
      <c r="I1123" s="24">
        <f>SUMPRODUCT(('1. TipoContratoUC'!$C$3:$C$3832='2. UnidadCompradora'!F1123)*'1. TipoContratoUC'!$P$3:$P$3832*'1. TipoContratoUC'!$S$3:$S$3832)</f>
        <v>19.350159053558539</v>
      </c>
      <c r="J1123" s="24" t="e">
        <f>AVERAGEIF('1. TipoContratoUC'!$C$3:$C$3832,'2. UnidadCompradora'!F1123,'1. TipoContratoUC'!#REF!)</f>
        <v>#REF!</v>
      </c>
      <c r="K1123" s="24">
        <f t="shared" si="209"/>
        <v>12.530748342785245</v>
      </c>
      <c r="L1123" s="25">
        <f>SUMIF('1. TipoContratoUC'!$C$3:$C$3832,'2. UnidadCompradora'!F1123,'1. TipoContratoUC'!$O$3:$O$3832)</f>
        <v>8032010.7299999902</v>
      </c>
      <c r="M1123" s="28">
        <f t="shared" si="204"/>
        <v>1.8533580063969722E-3</v>
      </c>
      <c r="N1123" s="29">
        <f t="shared" si="210"/>
        <v>3.5483830427666799E-6</v>
      </c>
      <c r="O1123" s="24">
        <f t="shared" si="211"/>
        <v>3.8771132978447135E-3</v>
      </c>
      <c r="P1123" s="20">
        <f t="shared" si="212"/>
        <v>6.2673127280415448</v>
      </c>
      <c r="Q1123" s="3">
        <f t="shared" si="213"/>
        <v>1505</v>
      </c>
      <c r="R1123" s="3">
        <f t="shared" si="214"/>
        <v>0</v>
      </c>
      <c r="S1123" s="3" t="str">
        <f t="shared" si="215"/>
        <v/>
      </c>
      <c r="T1123" s="18"/>
    </row>
    <row r="1124" spans="1:20" x14ac:dyDescent="0.25">
      <c r="A1124">
        <f t="shared" si="205"/>
        <v>1123</v>
      </c>
      <c r="B1124" s="23" t="s">
        <v>1000</v>
      </c>
      <c r="C1124" s="23">
        <f t="shared" si="206"/>
        <v>174</v>
      </c>
      <c r="D1124" s="23">
        <f t="shared" si="207"/>
        <v>1</v>
      </c>
      <c r="E1124" s="34" t="str">
        <f t="shared" si="208"/>
        <v>174_1</v>
      </c>
      <c r="F1124" s="23" t="s">
        <v>1001</v>
      </c>
      <c r="G1124" s="24">
        <f>AVERAGEIF('1. TipoContratoUC'!$C$3:$C$3832,'2. UnidadCompradora'!F1124,'1. TipoContratoUC'!$S$3:$S$3832)</f>
        <v>37.575194193854699</v>
      </c>
      <c r="H1124" s="24">
        <f>SUMPRODUCT(('1. TipoContratoUC'!$C$3:$C$3832='2. UnidadCompradora'!F1124)*'1. TipoContratoUC'!$N$3:$N$3832*'1. TipoContratoUC'!$S$3:$S$3832)</f>
        <v>38.438746965135998</v>
      </c>
      <c r="I1124" s="24">
        <f>SUMPRODUCT(('1. TipoContratoUC'!$C$3:$C$3832='2. UnidadCompradora'!F1124)*'1. TipoContratoUC'!$P$3:$P$3832*'1. TipoContratoUC'!$S$3:$S$3832)</f>
        <v>36.286022380587809</v>
      </c>
      <c r="J1124" s="24" t="e">
        <f>AVERAGEIF('1. TipoContratoUC'!$C$3:$C$3832,'2. UnidadCompradora'!F1124,'1. TipoContratoUC'!#REF!)</f>
        <v>#REF!</v>
      </c>
      <c r="K1124" s="24">
        <f t="shared" si="209"/>
        <v>35.948135864691075</v>
      </c>
      <c r="L1124" s="25">
        <f>SUMIF('1. TipoContratoUC'!$C$3:$C$3832,'2. UnidadCompradora'!F1124,'1. TipoContratoUC'!$O$3:$O$3832)</f>
        <v>84352725.519999996</v>
      </c>
      <c r="M1124" s="28">
        <f t="shared" si="204"/>
        <v>1</v>
      </c>
      <c r="N1124" s="29">
        <f t="shared" si="210"/>
        <v>3.7265361178908751E-5</v>
      </c>
      <c r="O1124" s="24">
        <f t="shared" si="211"/>
        <v>4.150936018017512E-2</v>
      </c>
      <c r="P1124" s="20">
        <f t="shared" si="212"/>
        <v>17.994822612435627</v>
      </c>
      <c r="Q1124" s="3">
        <f t="shared" si="213"/>
        <v>963</v>
      </c>
      <c r="R1124" s="3">
        <f t="shared" si="214"/>
        <v>0</v>
      </c>
      <c r="S1124" s="3" t="str">
        <f t="shared" si="215"/>
        <v/>
      </c>
      <c r="T1124" s="18"/>
    </row>
    <row r="1125" spans="1:20" x14ac:dyDescent="0.25">
      <c r="A1125">
        <f t="shared" si="205"/>
        <v>1124</v>
      </c>
      <c r="B1125" s="23" t="s">
        <v>402</v>
      </c>
      <c r="C1125" s="23">
        <f t="shared" si="206"/>
        <v>175</v>
      </c>
      <c r="D1125" s="23">
        <f t="shared" si="207"/>
        <v>1</v>
      </c>
      <c r="E1125" s="34" t="str">
        <f t="shared" si="208"/>
        <v>175_1</v>
      </c>
      <c r="F1125" s="23" t="s">
        <v>1486</v>
      </c>
      <c r="G1125" s="24">
        <f>AVERAGEIF('1. TipoContratoUC'!$C$3:$C$3832,'2. UnidadCompradora'!F1125,'1. TipoContratoUC'!$S$3:$S$3832)</f>
        <v>27.732835084410837</v>
      </c>
      <c r="H1125" s="24">
        <f>SUMPRODUCT(('1. TipoContratoUC'!$C$3:$C$3832='2. UnidadCompradora'!F1125)*'1. TipoContratoUC'!$N$3:$N$3832*'1. TipoContratoUC'!$S$3:$S$3832)</f>
        <v>27.634445007510134</v>
      </c>
      <c r="I1125" s="24">
        <f>SUMPRODUCT(('1. TipoContratoUC'!$C$3:$C$3832='2. UnidadCompradora'!F1125)*'1. TipoContratoUC'!$P$3:$P$3832*'1. TipoContratoUC'!$S$3:$S$3832)</f>
        <v>28.040154195679566</v>
      </c>
      <c r="J1125" s="24" t="e">
        <f>AVERAGEIF('1. TipoContratoUC'!$C$3:$C$3832,'2. UnidadCompradora'!F1125,'1. TipoContratoUC'!#REF!)</f>
        <v>#REF!</v>
      </c>
      <c r="K1125" s="24">
        <f t="shared" si="209"/>
        <v>24.54649149546826</v>
      </c>
      <c r="L1125" s="25">
        <f>SUMIF('1. TipoContratoUC'!$C$3:$C$3832,'2. UnidadCompradora'!F1125,'1. TipoContratoUC'!$O$3:$O$3832)</f>
        <v>33930237.989999995</v>
      </c>
      <c r="M1125" s="28">
        <f t="shared" si="204"/>
        <v>2.9818226427955691E-2</v>
      </c>
      <c r="N1125" s="29">
        <f t="shared" si="210"/>
        <v>1.4989706210309547E-5</v>
      </c>
      <c r="O1125" s="24">
        <f t="shared" si="211"/>
        <v>1.664702097945776E-2</v>
      </c>
      <c r="P1125" s="20">
        <f t="shared" si="212"/>
        <v>12.281569258223859</v>
      </c>
      <c r="Q1125" s="3">
        <f t="shared" si="213"/>
        <v>1337</v>
      </c>
      <c r="R1125" s="3">
        <f t="shared" si="214"/>
        <v>0</v>
      </c>
      <c r="S1125" s="3" t="str">
        <f t="shared" si="215"/>
        <v/>
      </c>
      <c r="T1125" s="18"/>
    </row>
    <row r="1126" spans="1:20" x14ac:dyDescent="0.25">
      <c r="A1126">
        <f t="shared" si="205"/>
        <v>1125</v>
      </c>
      <c r="B1126" s="23" t="s">
        <v>402</v>
      </c>
      <c r="C1126" s="23">
        <f t="shared" si="206"/>
        <v>175</v>
      </c>
      <c r="D1126" s="23">
        <f t="shared" si="207"/>
        <v>2</v>
      </c>
      <c r="E1126" s="34" t="str">
        <f t="shared" si="208"/>
        <v>175_2</v>
      </c>
      <c r="F1126" s="23" t="s">
        <v>1218</v>
      </c>
      <c r="G1126" s="24">
        <f>AVERAGEIF('1. TipoContratoUC'!$C$3:$C$3832,'2. UnidadCompradora'!F1126,'1. TipoContratoUC'!$S$3:$S$3832)</f>
        <v>45.10123535817857</v>
      </c>
      <c r="H1126" s="24">
        <f>SUMPRODUCT(('1. TipoContratoUC'!$C$3:$C$3832='2. UnidadCompradora'!F1126)*'1. TipoContratoUC'!$N$3:$N$3832*'1. TipoContratoUC'!$S$3:$S$3832)</f>
        <v>46.35448271763152</v>
      </c>
      <c r="I1126" s="24">
        <f>SUMPRODUCT(('1. TipoContratoUC'!$C$3:$C$3832='2. UnidadCompradora'!F1126)*'1. TipoContratoUC'!$P$3:$P$3832*'1. TipoContratoUC'!$S$3:$S$3832)</f>
        <v>40.463341692535387</v>
      </c>
      <c r="J1126" s="24" t="e">
        <f>AVERAGEIF('1. TipoContratoUC'!$C$3:$C$3832,'2. UnidadCompradora'!F1126,'1. TipoContratoUC'!#REF!)</f>
        <v>#REF!</v>
      </c>
      <c r="K1126" s="24">
        <f t="shared" si="209"/>
        <v>41.72415703595879</v>
      </c>
      <c r="L1126" s="25">
        <f>SUMIF('1. TipoContratoUC'!$C$3:$C$3832,'2. UnidadCompradora'!F1126,'1. TipoContratoUC'!$O$3:$O$3832)</f>
        <v>45481775.68999999</v>
      </c>
      <c r="M1126" s="28">
        <f t="shared" si="204"/>
        <v>3.9969831224573461E-2</v>
      </c>
      <c r="N1126" s="29">
        <f t="shared" si="210"/>
        <v>2.0092946466135256E-5</v>
      </c>
      <c r="O1126" s="24">
        <f t="shared" si="211"/>
        <v>2.2342857552700983E-2</v>
      </c>
      <c r="P1126" s="20">
        <f t="shared" si="212"/>
        <v>20.873249946755745</v>
      </c>
      <c r="Q1126" s="3">
        <f t="shared" si="213"/>
        <v>716</v>
      </c>
      <c r="R1126" s="3">
        <f t="shared" si="214"/>
        <v>0</v>
      </c>
      <c r="S1126" s="3" t="str">
        <f t="shared" si="215"/>
        <v/>
      </c>
      <c r="T1126" s="18"/>
    </row>
    <row r="1127" spans="1:20" x14ac:dyDescent="0.25">
      <c r="A1127">
        <f t="shared" si="205"/>
        <v>1126</v>
      </c>
      <c r="B1127" s="23" t="s">
        <v>402</v>
      </c>
      <c r="C1127" s="23">
        <f t="shared" si="206"/>
        <v>175</v>
      </c>
      <c r="D1127" s="23">
        <f t="shared" si="207"/>
        <v>3</v>
      </c>
      <c r="E1127" s="34" t="str">
        <f t="shared" si="208"/>
        <v>175_3</v>
      </c>
      <c r="F1127" s="23" t="s">
        <v>1166</v>
      </c>
      <c r="G1127" s="24">
        <f>AVERAGEIF('1. TipoContratoUC'!$C$3:$C$3832,'2. UnidadCompradora'!F1127,'1. TipoContratoUC'!$S$3:$S$3832)</f>
        <v>46.636720322035536</v>
      </c>
      <c r="H1127" s="24">
        <f>SUMPRODUCT(('1. TipoContratoUC'!$C$3:$C$3832='2. UnidadCompradora'!F1127)*'1. TipoContratoUC'!$N$3:$N$3832*'1. TipoContratoUC'!$S$3:$S$3832)</f>
        <v>45.420138457120956</v>
      </c>
      <c r="I1127" s="24">
        <f>SUMPRODUCT(('1. TipoContratoUC'!$C$3:$C$3832='2. UnidadCompradora'!F1127)*'1. TipoContratoUC'!$P$3:$P$3832*'1. TipoContratoUC'!$S$3:$S$3832)</f>
        <v>45.38483781878071</v>
      </c>
      <c r="J1127" s="24" t="e">
        <f>AVERAGEIF('1. TipoContratoUC'!$C$3:$C$3832,'2. UnidadCompradora'!F1127,'1. TipoContratoUC'!#REF!)</f>
        <v>#REF!</v>
      </c>
      <c r="K1127" s="24">
        <f t="shared" si="209"/>
        <v>48.529158927531149</v>
      </c>
      <c r="L1127" s="25">
        <f>SUMIF('1. TipoContratoUC'!$C$3:$C$3832,'2. UnidadCompradora'!F1127,'1. TipoContratoUC'!$O$3:$O$3832)</f>
        <v>32645670.465999998</v>
      </c>
      <c r="M1127" s="28">
        <f t="shared" si="204"/>
        <v>2.8689335870102275E-2</v>
      </c>
      <c r="N1127" s="29">
        <f t="shared" si="210"/>
        <v>1.4422209754854692E-5</v>
      </c>
      <c r="O1127" s="24">
        <f t="shared" si="211"/>
        <v>1.6013625939419091E-2</v>
      </c>
      <c r="P1127" s="20">
        <f t="shared" si="212"/>
        <v>24.272586276735286</v>
      </c>
      <c r="Q1127" s="3">
        <f t="shared" si="213"/>
        <v>458</v>
      </c>
      <c r="R1127" s="3">
        <f t="shared" si="214"/>
        <v>1</v>
      </c>
      <c r="S1127" s="3">
        <f t="shared" si="215"/>
        <v>458</v>
      </c>
      <c r="T1127" s="18"/>
    </row>
    <row r="1128" spans="1:20" x14ac:dyDescent="0.25">
      <c r="A1128">
        <f t="shared" si="205"/>
        <v>1127</v>
      </c>
      <c r="B1128" s="23" t="s">
        <v>402</v>
      </c>
      <c r="C1128" s="23">
        <f t="shared" si="206"/>
        <v>175</v>
      </c>
      <c r="D1128" s="23">
        <f t="shared" si="207"/>
        <v>4</v>
      </c>
      <c r="E1128" s="34" t="str">
        <f t="shared" si="208"/>
        <v>175_4</v>
      </c>
      <c r="F1128" s="23" t="s">
        <v>1162</v>
      </c>
      <c r="G1128" s="24">
        <f>AVERAGEIF('1. TipoContratoUC'!$C$3:$C$3832,'2. UnidadCompradora'!F1128,'1. TipoContratoUC'!$S$3:$S$3832)</f>
        <v>32.479045200437149</v>
      </c>
      <c r="H1128" s="24">
        <f>SUMPRODUCT(('1. TipoContratoUC'!$C$3:$C$3832='2. UnidadCompradora'!F1128)*'1. TipoContratoUC'!$N$3:$N$3832*'1. TipoContratoUC'!$S$3:$S$3832)</f>
        <v>36.214931857419337</v>
      </c>
      <c r="I1128" s="24">
        <f>SUMPRODUCT(('1. TipoContratoUC'!$C$3:$C$3832='2. UnidadCompradora'!F1128)*'1. TipoContratoUC'!$P$3:$P$3832*'1. TipoContratoUC'!$S$3:$S$3832)</f>
        <v>38.075133767217665</v>
      </c>
      <c r="J1128" s="24" t="e">
        <f>AVERAGEIF('1. TipoContratoUC'!$C$3:$C$3832,'2. UnidadCompradora'!F1128,'1. TipoContratoUC'!#REF!)</f>
        <v>#REF!</v>
      </c>
      <c r="K1128" s="24">
        <f t="shared" si="209"/>
        <v>38.421958063864118</v>
      </c>
      <c r="L1128" s="25">
        <f>SUMIF('1. TipoContratoUC'!$C$3:$C$3832,'2. UnidadCompradora'!F1128,'1. TipoContratoUC'!$O$3:$O$3832)</f>
        <v>59875178.105453499</v>
      </c>
      <c r="M1128" s="28">
        <f t="shared" si="204"/>
        <v>5.261889464756412E-2</v>
      </c>
      <c r="N1128" s="29">
        <f t="shared" si="210"/>
        <v>2.6451666190942233E-5</v>
      </c>
      <c r="O1128" s="24">
        <f t="shared" si="211"/>
        <v>2.9439961853485758E-2</v>
      </c>
      <c r="P1128" s="20">
        <f t="shared" si="212"/>
        <v>19.225699012858801</v>
      </c>
      <c r="Q1128" s="3">
        <f t="shared" si="213"/>
        <v>863</v>
      </c>
      <c r="R1128" s="3">
        <f t="shared" si="214"/>
        <v>0</v>
      </c>
      <c r="S1128" s="3" t="str">
        <f t="shared" si="215"/>
        <v/>
      </c>
      <c r="T1128" s="18"/>
    </row>
    <row r="1129" spans="1:20" x14ac:dyDescent="0.25">
      <c r="A1129">
        <f t="shared" si="205"/>
        <v>1128</v>
      </c>
      <c r="B1129" s="23" t="s">
        <v>402</v>
      </c>
      <c r="C1129" s="23">
        <f t="shared" si="206"/>
        <v>175</v>
      </c>
      <c r="D1129" s="23">
        <f t="shared" si="207"/>
        <v>5</v>
      </c>
      <c r="E1129" s="34" t="str">
        <f t="shared" si="208"/>
        <v>175_5</v>
      </c>
      <c r="F1129" s="23" t="s">
        <v>1188</v>
      </c>
      <c r="G1129" s="24">
        <f>AVERAGEIF('1. TipoContratoUC'!$C$3:$C$3832,'2. UnidadCompradora'!F1129,'1. TipoContratoUC'!$S$3:$S$3832)</f>
        <v>45.650402972696483</v>
      </c>
      <c r="H1129" s="24">
        <f>SUMPRODUCT(('1. TipoContratoUC'!$C$3:$C$3832='2. UnidadCompradora'!F1129)*'1. TipoContratoUC'!$N$3:$N$3832*'1. TipoContratoUC'!$S$3:$S$3832)</f>
        <v>45.599990754479414</v>
      </c>
      <c r="I1129" s="24">
        <f>SUMPRODUCT(('1. TipoContratoUC'!$C$3:$C$3832='2. UnidadCompradora'!F1129)*'1. TipoContratoUC'!$P$3:$P$3832*'1. TipoContratoUC'!$S$3:$S$3832)</f>
        <v>45.716869166216171</v>
      </c>
      <c r="J1129" s="24" t="e">
        <f>AVERAGEIF('1. TipoContratoUC'!$C$3:$C$3832,'2. UnidadCompradora'!F1129,'1. TipoContratoUC'!#REF!)</f>
        <v>#REF!</v>
      </c>
      <c r="K1129" s="24">
        <f t="shared" si="209"/>
        <v>48.988261990786711</v>
      </c>
      <c r="L1129" s="25">
        <f>SUMIF('1. TipoContratoUC'!$C$3:$C$3832,'2. UnidadCompradora'!F1129,'1. TipoContratoUC'!$O$3:$O$3832)</f>
        <v>200296107.39699998</v>
      </c>
      <c r="M1129" s="28">
        <f t="shared" si="204"/>
        <v>0.17602218660423483</v>
      </c>
      <c r="N1129" s="29">
        <f t="shared" si="210"/>
        <v>8.8486847803263499E-5</v>
      </c>
      <c r="O1129" s="24">
        <f t="shared" si="211"/>
        <v>9.8678766719057148E-2</v>
      </c>
      <c r="P1129" s="20">
        <f t="shared" si="212"/>
        <v>24.543470378752883</v>
      </c>
      <c r="Q1129" s="3">
        <f t="shared" si="213"/>
        <v>442</v>
      </c>
      <c r="R1129" s="3">
        <f t="shared" si="214"/>
        <v>1</v>
      </c>
      <c r="S1129" s="3">
        <f t="shared" si="215"/>
        <v>442</v>
      </c>
      <c r="T1129" s="18"/>
    </row>
    <row r="1130" spans="1:20" x14ac:dyDescent="0.25">
      <c r="A1130">
        <f t="shared" si="205"/>
        <v>1129</v>
      </c>
      <c r="B1130" s="23" t="s">
        <v>402</v>
      </c>
      <c r="C1130" s="23">
        <f t="shared" si="206"/>
        <v>175</v>
      </c>
      <c r="D1130" s="23">
        <f t="shared" si="207"/>
        <v>6</v>
      </c>
      <c r="E1130" s="34" t="str">
        <f t="shared" si="208"/>
        <v>175_6</v>
      </c>
      <c r="F1130" s="23" t="s">
        <v>876</v>
      </c>
      <c r="G1130" s="24">
        <f>AVERAGEIF('1. TipoContratoUC'!$C$3:$C$3832,'2. UnidadCompradora'!F1130,'1. TipoContratoUC'!$S$3:$S$3832)</f>
        <v>53.254961716031005</v>
      </c>
      <c r="H1130" s="24">
        <f>SUMPRODUCT(('1. TipoContratoUC'!$C$3:$C$3832='2. UnidadCompradora'!F1130)*'1. TipoContratoUC'!$N$3:$N$3832*'1. TipoContratoUC'!$S$3:$S$3832)</f>
        <v>47.272896155414067</v>
      </c>
      <c r="I1130" s="24">
        <f>SUMPRODUCT(('1. TipoContratoUC'!$C$3:$C$3832='2. UnidadCompradora'!F1130)*'1. TipoContratoUC'!$P$3:$P$3832*'1. TipoContratoUC'!$S$3:$S$3832)</f>
        <v>48.463982519073141</v>
      </c>
      <c r="J1130" s="24" t="e">
        <f>AVERAGEIF('1. TipoContratoUC'!$C$3:$C$3832,'2. UnidadCompradora'!F1130,'1. TipoContratoUC'!#REF!)</f>
        <v>#REF!</v>
      </c>
      <c r="K1130" s="24">
        <f t="shared" si="209"/>
        <v>52.786723085343624</v>
      </c>
      <c r="L1130" s="25">
        <f>SUMIF('1. TipoContratoUC'!$C$3:$C$3832,'2. UnidadCompradora'!F1130,'1. TipoContratoUC'!$O$3:$O$3832)</f>
        <v>80918643.49000001</v>
      </c>
      <c r="M1130" s="28">
        <f t="shared" si="204"/>
        <v>7.1112098728543086E-2</v>
      </c>
      <c r="N1130" s="29">
        <f t="shared" si="210"/>
        <v>3.5748251845724163E-5</v>
      </c>
      <c r="O1130" s="24">
        <f t="shared" si="211"/>
        <v>3.9816081715439537E-2</v>
      </c>
      <c r="P1130" s="20">
        <f t="shared" si="212"/>
        <v>26.41326958352953</v>
      </c>
      <c r="Q1130" s="3">
        <f t="shared" si="213"/>
        <v>316</v>
      </c>
      <c r="R1130" s="3">
        <f t="shared" si="214"/>
        <v>1</v>
      </c>
      <c r="S1130" s="3">
        <f t="shared" si="215"/>
        <v>316</v>
      </c>
      <c r="T1130" s="18"/>
    </row>
    <row r="1131" spans="1:20" x14ac:dyDescent="0.25">
      <c r="A1131">
        <f t="shared" si="205"/>
        <v>1130</v>
      </c>
      <c r="B1131" s="23" t="s">
        <v>402</v>
      </c>
      <c r="C1131" s="23">
        <f t="shared" si="206"/>
        <v>175</v>
      </c>
      <c r="D1131" s="23">
        <f t="shared" si="207"/>
        <v>7</v>
      </c>
      <c r="E1131" s="34" t="str">
        <f t="shared" si="208"/>
        <v>175_7</v>
      </c>
      <c r="F1131" s="23" t="s">
        <v>403</v>
      </c>
      <c r="G1131" s="24">
        <f>AVERAGEIF('1. TipoContratoUC'!$C$3:$C$3832,'2. UnidadCompradora'!F1131,'1. TipoContratoUC'!$S$3:$S$3832)</f>
        <v>46.165091211781444</v>
      </c>
      <c r="H1131" s="24">
        <f>SUMPRODUCT(('1. TipoContratoUC'!$C$3:$C$3832='2. UnidadCompradora'!F1131)*'1. TipoContratoUC'!$N$3:$N$3832*'1. TipoContratoUC'!$S$3:$S$3832)</f>
        <v>47.007477331576425</v>
      </c>
      <c r="I1131" s="24">
        <f>SUMPRODUCT(('1. TipoContratoUC'!$C$3:$C$3832='2. UnidadCompradora'!F1131)*'1. TipoContratoUC'!$P$3:$P$3832*'1. TipoContratoUC'!$S$3:$S$3832)</f>
        <v>46.373352214678761</v>
      </c>
      <c r="J1131" s="24" t="e">
        <f>AVERAGEIF('1. TipoContratoUC'!$C$3:$C$3832,'2. UnidadCompradora'!F1131,'1. TipoContratoUC'!#REF!)</f>
        <v>#REF!</v>
      </c>
      <c r="K1131" s="24">
        <f t="shared" si="209"/>
        <v>49.895987664438998</v>
      </c>
      <c r="L1131" s="25">
        <f>SUMIF('1. TipoContratoUC'!$C$3:$C$3832,'2. UnidadCompradora'!F1131,'1. TipoContratoUC'!$O$3:$O$3832)</f>
        <v>58988833.4469999</v>
      </c>
      <c r="M1131" s="28">
        <f t="shared" si="204"/>
        <v>5.1839966255527267E-2</v>
      </c>
      <c r="N1131" s="29">
        <f t="shared" si="210"/>
        <v>2.6060096699587283E-5</v>
      </c>
      <c r="O1131" s="24">
        <f t="shared" si="211"/>
        <v>2.9002922694437803E-2</v>
      </c>
      <c r="P1131" s="20">
        <f t="shared" si="212"/>
        <v>24.962495293566718</v>
      </c>
      <c r="Q1131" s="3">
        <f t="shared" si="213"/>
        <v>410</v>
      </c>
      <c r="R1131" s="3">
        <f t="shared" si="214"/>
        <v>1</v>
      </c>
      <c r="S1131" s="3">
        <f t="shared" si="215"/>
        <v>410</v>
      </c>
      <c r="T1131" s="18"/>
    </row>
    <row r="1132" spans="1:20" x14ac:dyDescent="0.25">
      <c r="A1132">
        <f t="shared" si="205"/>
        <v>1131</v>
      </c>
      <c r="B1132" s="23" t="s">
        <v>402</v>
      </c>
      <c r="C1132" s="23">
        <f t="shared" si="206"/>
        <v>175</v>
      </c>
      <c r="D1132" s="23">
        <f t="shared" si="207"/>
        <v>8</v>
      </c>
      <c r="E1132" s="34" t="str">
        <f t="shared" si="208"/>
        <v>175_8</v>
      </c>
      <c r="F1132" s="23" t="s">
        <v>1497</v>
      </c>
      <c r="G1132" s="24">
        <f>AVERAGEIF('1. TipoContratoUC'!$C$3:$C$3832,'2. UnidadCompradora'!F1132,'1. TipoContratoUC'!$S$3:$S$3832)</f>
        <v>58.728555471942265</v>
      </c>
      <c r="H1132" s="24">
        <f>SUMPRODUCT(('1. TipoContratoUC'!$C$3:$C$3832='2. UnidadCompradora'!F1132)*'1. TipoContratoUC'!$N$3:$N$3832*'1. TipoContratoUC'!$S$3:$S$3832)</f>
        <v>59.205536402631814</v>
      </c>
      <c r="I1132" s="24">
        <f>SUMPRODUCT(('1. TipoContratoUC'!$C$3:$C$3832='2. UnidadCompradora'!F1132)*'1. TipoContratoUC'!$P$3:$P$3832*'1. TipoContratoUC'!$S$3:$S$3832)</f>
        <v>59.167573193238113</v>
      </c>
      <c r="J1132" s="24" t="e">
        <f>AVERAGEIF('1. TipoContratoUC'!$C$3:$C$3832,'2. UnidadCompradora'!F1132,'1. TipoContratoUC'!#REF!)</f>
        <v>#REF!</v>
      </c>
      <c r="K1132" s="24">
        <f t="shared" si="209"/>
        <v>67.586684909123008</v>
      </c>
      <c r="L1132" s="25">
        <f>SUMIF('1. TipoContratoUC'!$C$3:$C$3832,'2. UnidadCompradora'!F1132,'1. TipoContratoUC'!$O$3:$O$3832)</f>
        <v>31975286.359999899</v>
      </c>
      <c r="M1132" s="28">
        <f t="shared" si="204"/>
        <v>2.8100195732850511E-2</v>
      </c>
      <c r="N1132" s="29">
        <f t="shared" si="210"/>
        <v>1.4126047352458217E-5</v>
      </c>
      <c r="O1132" s="24">
        <f t="shared" si="211"/>
        <v>1.5683072691163986E-2</v>
      </c>
      <c r="P1132" s="20">
        <f t="shared" si="212"/>
        <v>33.801183990907084</v>
      </c>
      <c r="Q1132" s="3">
        <f t="shared" si="213"/>
        <v>51</v>
      </c>
      <c r="R1132" s="3">
        <f t="shared" si="214"/>
        <v>1</v>
      </c>
      <c r="S1132" s="3">
        <f t="shared" si="215"/>
        <v>51</v>
      </c>
      <c r="T1132" s="18"/>
    </row>
    <row r="1133" spans="1:20" x14ac:dyDescent="0.25">
      <c r="A1133">
        <f t="shared" si="205"/>
        <v>1132</v>
      </c>
      <c r="B1133" s="23" t="s">
        <v>402</v>
      </c>
      <c r="C1133" s="23">
        <f t="shared" si="206"/>
        <v>175</v>
      </c>
      <c r="D1133" s="23">
        <f t="shared" si="207"/>
        <v>9</v>
      </c>
      <c r="E1133" s="34" t="str">
        <f t="shared" si="208"/>
        <v>175_9</v>
      </c>
      <c r="F1133" s="23" t="s">
        <v>1552</v>
      </c>
      <c r="G1133" s="24">
        <f>AVERAGEIF('1. TipoContratoUC'!$C$3:$C$3832,'2. UnidadCompradora'!F1133,'1. TipoContratoUC'!$S$3:$S$3832)</f>
        <v>18.327276783249474</v>
      </c>
      <c r="H1133" s="24">
        <f>SUMPRODUCT(('1. TipoContratoUC'!$C$3:$C$3832='2. UnidadCompradora'!F1133)*'1. TipoContratoUC'!$N$3:$N$3832*'1. TipoContratoUC'!$S$3:$S$3832)</f>
        <v>13.544244062105339</v>
      </c>
      <c r="I1133" s="24">
        <f>SUMPRODUCT(('1. TipoContratoUC'!$C$3:$C$3832='2. UnidadCompradora'!F1133)*'1. TipoContratoUC'!$P$3:$P$3832*'1. TipoContratoUC'!$S$3:$S$3832)</f>
        <v>13.194027094276246</v>
      </c>
      <c r="J1133" s="24" t="e">
        <f>AVERAGEIF('1. TipoContratoUC'!$C$3:$C$3832,'2. UnidadCompradora'!F1133,'1. TipoContratoUC'!#REF!)</f>
        <v>#REF!</v>
      </c>
      <c r="K1133" s="24">
        <f t="shared" si="209"/>
        <v>4.0186031428162643</v>
      </c>
      <c r="L1133" s="25">
        <f>SUMIF('1. TipoContratoUC'!$C$3:$C$3832,'2. UnidadCompradora'!F1133,'1. TipoContratoUC'!$O$3:$O$3832)</f>
        <v>61630108.189999796</v>
      </c>
      <c r="M1133" s="28">
        <f t="shared" si="204"/>
        <v>5.416114444379766E-2</v>
      </c>
      <c r="N1133" s="29">
        <f t="shared" si="210"/>
        <v>2.7226959497011456E-5</v>
      </c>
      <c r="O1133" s="24">
        <f t="shared" si="211"/>
        <v>3.0305283442579795E-2</v>
      </c>
      <c r="P1133" s="20">
        <f t="shared" si="212"/>
        <v>2.0244542131294221</v>
      </c>
      <c r="Q1133" s="3">
        <f t="shared" si="213"/>
        <v>1528</v>
      </c>
      <c r="R1133" s="3">
        <f t="shared" si="214"/>
        <v>0</v>
      </c>
      <c r="S1133" s="3" t="str">
        <f t="shared" si="215"/>
        <v/>
      </c>
      <c r="T1133" s="18"/>
    </row>
    <row r="1134" spans="1:20" x14ac:dyDescent="0.25">
      <c r="A1134">
        <f t="shared" si="205"/>
        <v>1133</v>
      </c>
      <c r="B1134" s="23" t="s">
        <v>402</v>
      </c>
      <c r="C1134" s="23">
        <f t="shared" si="206"/>
        <v>175</v>
      </c>
      <c r="D1134" s="23">
        <f t="shared" si="207"/>
        <v>10</v>
      </c>
      <c r="E1134" s="34" t="str">
        <f t="shared" si="208"/>
        <v>175_10</v>
      </c>
      <c r="F1134" s="23" t="s">
        <v>2313</v>
      </c>
      <c r="G1134" s="24">
        <f>AVERAGEIF('1. TipoContratoUC'!$C$3:$C$3832,'2. UnidadCompradora'!F1134,'1. TipoContratoUC'!$S$3:$S$3832)</f>
        <v>50.761916708756772</v>
      </c>
      <c r="H1134" s="24">
        <f>SUMPRODUCT(('1. TipoContratoUC'!$C$3:$C$3832='2. UnidadCompradora'!F1134)*'1. TipoContratoUC'!$N$3:$N$3832*'1. TipoContratoUC'!$S$3:$S$3832)</f>
        <v>52.420747609476209</v>
      </c>
      <c r="I1134" s="24">
        <f>SUMPRODUCT(('1. TipoContratoUC'!$C$3:$C$3832='2. UnidadCompradora'!F1134)*'1. TipoContratoUC'!$P$3:$P$3832*'1. TipoContratoUC'!$S$3:$S$3832)</f>
        <v>55.24253758616635</v>
      </c>
      <c r="J1134" s="24" t="e">
        <f>AVERAGEIF('1. TipoContratoUC'!$C$3:$C$3832,'2. UnidadCompradora'!F1134,'1. TipoContratoUC'!#REF!)</f>
        <v>#REF!</v>
      </c>
      <c r="K1134" s="24">
        <f t="shared" si="209"/>
        <v>62.159498938545077</v>
      </c>
      <c r="L1134" s="25">
        <f>SUMIF('1. TipoContratoUC'!$C$3:$C$3832,'2. UnidadCompradora'!F1134,'1. TipoContratoUC'!$O$3:$O$3832)</f>
        <v>31190615.609999999</v>
      </c>
      <c r="M1134" s="28">
        <f t="shared" si="204"/>
        <v>2.7410619370262467E-2</v>
      </c>
      <c r="N1134" s="29">
        <f t="shared" si="210"/>
        <v>1.3779395377373685E-5</v>
      </c>
      <c r="O1134" s="24">
        <f t="shared" si="211"/>
        <v>1.5296166941308396E-2</v>
      </c>
      <c r="P1134" s="20">
        <f t="shared" si="212"/>
        <v>31.087397552743194</v>
      </c>
      <c r="Q1134" s="3">
        <f t="shared" si="213"/>
        <v>110</v>
      </c>
      <c r="R1134" s="3">
        <f t="shared" si="214"/>
        <v>1</v>
      </c>
      <c r="S1134" s="3">
        <f t="shared" si="215"/>
        <v>110</v>
      </c>
      <c r="T1134" s="18"/>
    </row>
    <row r="1135" spans="1:20" x14ac:dyDescent="0.25">
      <c r="A1135">
        <f t="shared" si="205"/>
        <v>1134</v>
      </c>
      <c r="B1135" s="23" t="s">
        <v>402</v>
      </c>
      <c r="C1135" s="23">
        <f t="shared" si="206"/>
        <v>175</v>
      </c>
      <c r="D1135" s="23">
        <f t="shared" si="207"/>
        <v>11</v>
      </c>
      <c r="E1135" s="34" t="str">
        <f t="shared" si="208"/>
        <v>175_11</v>
      </c>
      <c r="F1135" s="23" t="s">
        <v>1845</v>
      </c>
      <c r="G1135" s="24">
        <f>AVERAGEIF('1. TipoContratoUC'!$C$3:$C$3832,'2. UnidadCompradora'!F1135,'1. TipoContratoUC'!$S$3:$S$3832)</f>
        <v>32.150164685216616</v>
      </c>
      <c r="H1135" s="24">
        <f>SUMPRODUCT(('1. TipoContratoUC'!$C$3:$C$3832='2. UnidadCompradora'!F1135)*'1. TipoContratoUC'!$N$3:$N$3832*'1. TipoContratoUC'!$S$3:$S$3832)</f>
        <v>32.558029200040224</v>
      </c>
      <c r="I1135" s="24">
        <f>SUMPRODUCT(('1. TipoContratoUC'!$C$3:$C$3832='2. UnidadCompradora'!F1135)*'1. TipoContratoUC'!$P$3:$P$3832*'1. TipoContratoUC'!$S$3:$S$3832)</f>
        <v>32.955440546289061</v>
      </c>
      <c r="J1135" s="24" t="e">
        <f>AVERAGEIF('1. TipoContratoUC'!$C$3:$C$3832,'2. UnidadCompradora'!F1135,'1. TipoContratoUC'!#REF!)</f>
        <v>#REF!</v>
      </c>
      <c r="K1135" s="24">
        <f t="shared" si="209"/>
        <v>31.342907068192837</v>
      </c>
      <c r="L1135" s="25">
        <f>SUMIF('1. TipoContratoUC'!$C$3:$C$3832,'2. UnidadCompradora'!F1135,'1. TipoContratoUC'!$O$3:$O$3832)</f>
        <v>38253952.850000001</v>
      </c>
      <c r="M1135" s="28">
        <f t="shared" si="204"/>
        <v>3.361794951694181E-2</v>
      </c>
      <c r="N1135" s="29">
        <f t="shared" si="210"/>
        <v>1.6899837683824442E-5</v>
      </c>
      <c r="O1135" s="24">
        <f t="shared" si="211"/>
        <v>1.8778959936109674E-2</v>
      </c>
      <c r="P1135" s="20">
        <f t="shared" si="212"/>
        <v>15.680843014064473</v>
      </c>
      <c r="Q1135" s="3">
        <f t="shared" si="213"/>
        <v>1139</v>
      </c>
      <c r="R1135" s="3">
        <f t="shared" si="214"/>
        <v>0</v>
      </c>
      <c r="S1135" s="3" t="str">
        <f t="shared" si="215"/>
        <v/>
      </c>
      <c r="T1135" s="18"/>
    </row>
    <row r="1136" spans="1:20" x14ac:dyDescent="0.25">
      <c r="A1136">
        <f t="shared" si="205"/>
        <v>1135</v>
      </c>
      <c r="B1136" s="23" t="s">
        <v>402</v>
      </c>
      <c r="C1136" s="23">
        <f t="shared" si="206"/>
        <v>175</v>
      </c>
      <c r="D1136" s="23">
        <f t="shared" si="207"/>
        <v>12</v>
      </c>
      <c r="E1136" s="34" t="str">
        <f t="shared" si="208"/>
        <v>175_12</v>
      </c>
      <c r="F1136" s="23" t="s">
        <v>706</v>
      </c>
      <c r="G1136" s="24">
        <f>AVERAGEIF('1. TipoContratoUC'!$C$3:$C$3832,'2. UnidadCompradora'!F1136,'1. TipoContratoUC'!$S$3:$S$3832)</f>
        <v>46.408830224775315</v>
      </c>
      <c r="H1136" s="24">
        <f>SUMPRODUCT(('1. TipoContratoUC'!$C$3:$C$3832='2. UnidadCompradora'!F1136)*'1. TipoContratoUC'!$N$3:$N$3832*'1. TipoContratoUC'!$S$3:$S$3832)</f>
        <v>45.42452824966783</v>
      </c>
      <c r="I1136" s="24">
        <f>SUMPRODUCT(('1. TipoContratoUC'!$C$3:$C$3832='2. UnidadCompradora'!F1136)*'1. TipoContratoUC'!$P$3:$P$3832*'1. TipoContratoUC'!$S$3:$S$3832)</f>
        <v>49.659463447144191</v>
      </c>
      <c r="J1136" s="24" t="e">
        <f>AVERAGEIF('1. TipoContratoUC'!$C$3:$C$3832,'2. UnidadCompradora'!F1136,'1. TipoContratoUC'!#REF!)</f>
        <v>#REF!</v>
      </c>
      <c r="K1136" s="24">
        <f t="shared" si="209"/>
        <v>54.439726515231243</v>
      </c>
      <c r="L1136" s="25">
        <f>SUMIF('1. TipoContratoUC'!$C$3:$C$3832,'2. UnidadCompradora'!F1136,'1. TipoContratoUC'!$O$3:$O$3832)</f>
        <v>126197320.3289998</v>
      </c>
      <c r="M1136" s="28">
        <f t="shared" si="204"/>
        <v>0.11090344468790365</v>
      </c>
      <c r="N1136" s="29">
        <f t="shared" si="210"/>
        <v>5.5751473267518689E-5</v>
      </c>
      <c r="O1136" s="24">
        <f t="shared" si="211"/>
        <v>6.2142108797326304E-2</v>
      </c>
      <c r="P1136" s="20">
        <f t="shared" si="212"/>
        <v>27.250934312014284</v>
      </c>
      <c r="Q1136" s="3">
        <f t="shared" si="213"/>
        <v>270</v>
      </c>
      <c r="R1136" s="3">
        <f t="shared" si="214"/>
        <v>1</v>
      </c>
      <c r="S1136" s="3">
        <f t="shared" si="215"/>
        <v>270</v>
      </c>
      <c r="T1136" s="18"/>
    </row>
    <row r="1137" spans="1:20" x14ac:dyDescent="0.25">
      <c r="A1137">
        <f t="shared" si="205"/>
        <v>1136</v>
      </c>
      <c r="B1137" s="23" t="s">
        <v>402</v>
      </c>
      <c r="C1137" s="23">
        <f t="shared" si="206"/>
        <v>175</v>
      </c>
      <c r="D1137" s="23">
        <f t="shared" si="207"/>
        <v>13</v>
      </c>
      <c r="E1137" s="34" t="str">
        <f t="shared" si="208"/>
        <v>175_13</v>
      </c>
      <c r="F1137" s="23" t="s">
        <v>1570</v>
      </c>
      <c r="G1137" s="24">
        <f>AVERAGEIF('1. TipoContratoUC'!$C$3:$C$3832,'2. UnidadCompradora'!F1137,'1. TipoContratoUC'!$S$3:$S$3832)</f>
        <v>35.9211348496383</v>
      </c>
      <c r="H1137" s="24">
        <f>SUMPRODUCT(('1. TipoContratoUC'!$C$3:$C$3832='2. UnidadCompradora'!F1137)*'1. TipoContratoUC'!$N$3:$N$3832*'1. TipoContratoUC'!$S$3:$S$3832)</f>
        <v>37.76851882978319</v>
      </c>
      <c r="I1137" s="24">
        <f>SUMPRODUCT(('1. TipoContratoUC'!$C$3:$C$3832='2. UnidadCompradora'!F1137)*'1. TipoContratoUC'!$P$3:$P$3832*'1. TipoContratoUC'!$S$3:$S$3832)</f>
        <v>37.754091760610834</v>
      </c>
      <c r="J1137" s="24" t="e">
        <f>AVERAGEIF('1. TipoContratoUC'!$C$3:$C$3832,'2. UnidadCompradora'!F1137,'1. TipoContratoUC'!#REF!)</f>
        <v>#REF!</v>
      </c>
      <c r="K1137" s="24">
        <f t="shared" si="209"/>
        <v>37.978050072027422</v>
      </c>
      <c r="L1137" s="25">
        <f>SUMIF('1. TipoContratoUC'!$C$3:$C$3832,'2. UnidadCompradora'!F1137,'1. TipoContratoUC'!$O$3:$O$3832)</f>
        <v>320584946.140899</v>
      </c>
      <c r="M1137" s="28">
        <f t="shared" si="204"/>
        <v>0.28173319963864207</v>
      </c>
      <c r="N1137" s="29">
        <f t="shared" si="210"/>
        <v>1.4162807108857495E-4</v>
      </c>
      <c r="O1137" s="24">
        <f t="shared" si="211"/>
        <v>0.15799083277156695</v>
      </c>
      <c r="P1137" s="20">
        <f t="shared" si="212"/>
        <v>19.068020452399495</v>
      </c>
      <c r="Q1137" s="3">
        <f t="shared" si="213"/>
        <v>871</v>
      </c>
      <c r="R1137" s="3">
        <f t="shared" si="214"/>
        <v>0</v>
      </c>
      <c r="S1137" s="3" t="str">
        <f t="shared" si="215"/>
        <v/>
      </c>
      <c r="T1137" s="18"/>
    </row>
    <row r="1138" spans="1:20" x14ac:dyDescent="0.25">
      <c r="A1138">
        <f t="shared" si="205"/>
        <v>1137</v>
      </c>
      <c r="B1138" s="23" t="s">
        <v>402</v>
      </c>
      <c r="C1138" s="23">
        <f t="shared" si="206"/>
        <v>175</v>
      </c>
      <c r="D1138" s="23">
        <f t="shared" si="207"/>
        <v>14</v>
      </c>
      <c r="E1138" s="34" t="str">
        <f t="shared" si="208"/>
        <v>175_14</v>
      </c>
      <c r="F1138" s="23" t="s">
        <v>2317</v>
      </c>
      <c r="G1138" s="24">
        <f>AVERAGEIF('1. TipoContratoUC'!$C$3:$C$3832,'2. UnidadCompradora'!F1138,'1. TipoContratoUC'!$S$3:$S$3832)</f>
        <v>35.573899575813854</v>
      </c>
      <c r="H1138" s="24">
        <f>SUMPRODUCT(('1. TipoContratoUC'!$C$3:$C$3832='2. UnidadCompradora'!F1138)*'1. TipoContratoUC'!$N$3:$N$3832*'1. TipoContratoUC'!$S$3:$S$3832)</f>
        <v>35.77664904827445</v>
      </c>
      <c r="I1138" s="24">
        <f>SUMPRODUCT(('1. TipoContratoUC'!$C$3:$C$3832='2. UnidadCompradora'!F1138)*'1. TipoContratoUC'!$P$3:$P$3832*'1. TipoContratoUC'!$S$3:$S$3832)</f>
        <v>36.356800988980289</v>
      </c>
      <c r="J1138" s="24" t="e">
        <f>AVERAGEIF('1. TipoContratoUC'!$C$3:$C$3832,'2. UnidadCompradora'!F1138,'1. TipoContratoUC'!#REF!)</f>
        <v>#REF!</v>
      </c>
      <c r="K1138" s="24">
        <f t="shared" si="209"/>
        <v>36.046002154054833</v>
      </c>
      <c r="L1138" s="25">
        <f>SUMIF('1. TipoContratoUC'!$C$3:$C$3832,'2. UnidadCompradora'!F1138,'1. TipoContratoUC'!$O$3:$O$3832)</f>
        <v>15933944.399999999</v>
      </c>
      <c r="M1138" s="28">
        <f t="shared" si="204"/>
        <v>1.4002906851100947E-2</v>
      </c>
      <c r="N1138" s="29">
        <f t="shared" si="210"/>
        <v>7.0393006202255359E-6</v>
      </c>
      <c r="O1138" s="24">
        <f t="shared" si="211"/>
        <v>7.7734017371689536E-3</v>
      </c>
      <c r="P1138" s="20">
        <f t="shared" si="212"/>
        <v>18.026887777896</v>
      </c>
      <c r="Q1138" s="3">
        <f t="shared" si="213"/>
        <v>960</v>
      </c>
      <c r="R1138" s="3">
        <f t="shared" si="214"/>
        <v>0</v>
      </c>
      <c r="S1138" s="3" t="str">
        <f t="shared" si="215"/>
        <v/>
      </c>
      <c r="T1138" s="18"/>
    </row>
    <row r="1139" spans="1:20" x14ac:dyDescent="0.25">
      <c r="A1139">
        <f t="shared" si="205"/>
        <v>1138</v>
      </c>
      <c r="B1139" s="23" t="s">
        <v>248</v>
      </c>
      <c r="C1139" s="23">
        <f t="shared" si="206"/>
        <v>176</v>
      </c>
      <c r="D1139" s="23">
        <f t="shared" si="207"/>
        <v>1</v>
      </c>
      <c r="E1139" s="34" t="str">
        <f t="shared" si="208"/>
        <v>176_1</v>
      </c>
      <c r="F1139" s="23" t="s">
        <v>249</v>
      </c>
      <c r="G1139" s="24">
        <f>AVERAGEIF('1. TipoContratoUC'!$C$3:$C$3832,'2. UnidadCompradora'!F1139,'1. TipoContratoUC'!$S$3:$S$3832)</f>
        <v>60.757194508702035</v>
      </c>
      <c r="H1139" s="24">
        <f>SUMPRODUCT(('1. TipoContratoUC'!$C$3:$C$3832='2. UnidadCompradora'!F1139)*'1. TipoContratoUC'!$N$3:$N$3832*'1. TipoContratoUC'!$S$3:$S$3832)</f>
        <v>60.757194508702035</v>
      </c>
      <c r="I1139" s="24">
        <f>SUMPRODUCT(('1. TipoContratoUC'!$C$3:$C$3832='2. UnidadCompradora'!F1139)*'1. TipoContratoUC'!$P$3:$P$3832*'1. TipoContratoUC'!$S$3:$S$3832)</f>
        <v>60.757194508702035</v>
      </c>
      <c r="J1139" s="24" t="e">
        <f>AVERAGEIF('1. TipoContratoUC'!$C$3:$C$3832,'2. UnidadCompradora'!F1139,'1. TipoContratoUC'!#REF!)</f>
        <v>#REF!</v>
      </c>
      <c r="K1139" s="24">
        <f t="shared" si="209"/>
        <v>69.784670192689291</v>
      </c>
      <c r="L1139" s="25">
        <f>SUMIF('1. TipoContratoUC'!$C$3:$C$3832,'2. UnidadCompradora'!F1139,'1. TipoContratoUC'!$O$3:$O$3832)</f>
        <v>59544940.039999999</v>
      </c>
      <c r="M1139" s="28">
        <f t="shared" si="204"/>
        <v>0.3239349434546841</v>
      </c>
      <c r="N1139" s="29">
        <f t="shared" si="210"/>
        <v>2.6305773563190317E-5</v>
      </c>
      <c r="O1139" s="24">
        <f t="shared" si="211"/>
        <v>2.9277127943409257E-2</v>
      </c>
      <c r="P1139" s="20">
        <f t="shared" si="212"/>
        <v>34.906973660316353</v>
      </c>
      <c r="Q1139" s="3">
        <f t="shared" si="213"/>
        <v>38</v>
      </c>
      <c r="R1139" s="3">
        <f t="shared" si="214"/>
        <v>1</v>
      </c>
      <c r="S1139" s="3">
        <f t="shared" si="215"/>
        <v>38</v>
      </c>
      <c r="T1139" s="18"/>
    </row>
    <row r="1140" spans="1:20" x14ac:dyDescent="0.25">
      <c r="A1140">
        <f t="shared" si="205"/>
        <v>1139</v>
      </c>
      <c r="B1140" s="23" t="s">
        <v>248</v>
      </c>
      <c r="C1140" s="23">
        <f t="shared" si="206"/>
        <v>176</v>
      </c>
      <c r="D1140" s="23">
        <f t="shared" si="207"/>
        <v>2</v>
      </c>
      <c r="E1140" s="34" t="str">
        <f t="shared" si="208"/>
        <v>176_2</v>
      </c>
      <c r="F1140" s="23" t="s">
        <v>2525</v>
      </c>
      <c r="G1140" s="24">
        <f>AVERAGEIF('1. TipoContratoUC'!$C$3:$C$3832,'2. UnidadCompradora'!F1140,'1. TipoContratoUC'!$S$3:$S$3832)</f>
        <v>45.920459427793006</v>
      </c>
      <c r="H1140" s="24">
        <f>SUMPRODUCT(('1. TipoContratoUC'!$C$3:$C$3832='2. UnidadCompradora'!F1140)*'1. TipoContratoUC'!$N$3:$N$3832*'1. TipoContratoUC'!$S$3:$S$3832)</f>
        <v>45.667676706273248</v>
      </c>
      <c r="I1140" s="24">
        <f>SUMPRODUCT(('1. TipoContratoUC'!$C$3:$C$3832='2. UnidadCompradora'!F1140)*'1. TipoContratoUC'!$P$3:$P$3832*'1. TipoContratoUC'!$S$3:$S$3832)</f>
        <v>45.743898726774503</v>
      </c>
      <c r="J1140" s="24" t="e">
        <f>AVERAGEIF('1. TipoContratoUC'!$C$3:$C$3832,'2. UnidadCompradora'!F1140,'1. TipoContratoUC'!#REF!)</f>
        <v>#REF!</v>
      </c>
      <c r="K1140" s="24">
        <f t="shared" si="209"/>
        <v>49.025636034372148</v>
      </c>
      <c r="L1140" s="25">
        <f>SUMIF('1. TipoContratoUC'!$C$3:$C$3832,'2. UnidadCompradora'!F1140,'1. TipoContratoUC'!$O$3:$O$3832)</f>
        <v>28148144.421409503</v>
      </c>
      <c r="M1140" s="28">
        <f t="shared" si="204"/>
        <v>0.15313085486992403</v>
      </c>
      <c r="N1140" s="29">
        <f t="shared" si="210"/>
        <v>1.2435291947160673E-5</v>
      </c>
      <c r="O1140" s="24">
        <f t="shared" si="211"/>
        <v>1.3795984098204091E-2</v>
      </c>
      <c r="P1140" s="20">
        <f t="shared" si="212"/>
        <v>24.519716009235175</v>
      </c>
      <c r="Q1140" s="3">
        <f t="shared" si="213"/>
        <v>444</v>
      </c>
      <c r="R1140" s="3">
        <f t="shared" si="214"/>
        <v>1</v>
      </c>
      <c r="S1140" s="3">
        <f t="shared" si="215"/>
        <v>444</v>
      </c>
      <c r="T1140" s="18"/>
    </row>
    <row r="1141" spans="1:20" x14ac:dyDescent="0.25">
      <c r="A1141">
        <f t="shared" si="205"/>
        <v>1140</v>
      </c>
      <c r="B1141" s="23" t="s">
        <v>248</v>
      </c>
      <c r="C1141" s="23">
        <f t="shared" si="206"/>
        <v>176</v>
      </c>
      <c r="D1141" s="23">
        <f t="shared" si="207"/>
        <v>3</v>
      </c>
      <c r="E1141" s="34" t="str">
        <f t="shared" si="208"/>
        <v>176_3</v>
      </c>
      <c r="F1141" s="23" t="s">
        <v>2931</v>
      </c>
      <c r="G1141" s="24">
        <f>AVERAGEIF('1. TipoContratoUC'!$C$3:$C$3832,'2. UnidadCompradora'!F1141,'1. TipoContratoUC'!$S$3:$S$3832)</f>
        <v>42.837834516752828</v>
      </c>
      <c r="H1141" s="24">
        <f>SUMPRODUCT(('1. TipoContratoUC'!$C$3:$C$3832='2. UnidadCompradora'!F1141)*'1. TipoContratoUC'!$N$3:$N$3832*'1. TipoContratoUC'!$S$3:$S$3832)</f>
        <v>42.837834516752828</v>
      </c>
      <c r="I1141" s="24">
        <f>SUMPRODUCT(('1. TipoContratoUC'!$C$3:$C$3832='2. UnidadCompradora'!F1141)*'1. TipoContratoUC'!$P$3:$P$3832*'1. TipoContratoUC'!$S$3:$S$3832)</f>
        <v>42.837834516752828</v>
      </c>
      <c r="J1141" s="24" t="e">
        <f>AVERAGEIF('1. TipoContratoUC'!$C$3:$C$3832,'2. UnidadCompradora'!F1141,'1. TipoContratoUC'!#REF!)</f>
        <v>#REF!</v>
      </c>
      <c r="K1141" s="24">
        <f t="shared" si="209"/>
        <v>45.007392000658882</v>
      </c>
      <c r="L1141" s="25">
        <f>SUMIF('1. TipoContratoUC'!$C$3:$C$3832,'2. UnidadCompradora'!F1141,'1. TipoContratoUC'!$O$3:$O$3832)</f>
        <v>96124503.739999995</v>
      </c>
      <c r="M1141" s="28">
        <f t="shared" si="204"/>
        <v>0.52293420167539173</v>
      </c>
      <c r="N1141" s="29">
        <f t="shared" si="210"/>
        <v>4.2465899328470981E-5</v>
      </c>
      <c r="O1141" s="24">
        <f t="shared" si="211"/>
        <v>4.7313793032225979E-2</v>
      </c>
      <c r="P1141" s="20">
        <f t="shared" si="212"/>
        <v>22.527352896845553</v>
      </c>
      <c r="Q1141" s="3">
        <f t="shared" si="213"/>
        <v>581</v>
      </c>
      <c r="R1141" s="3">
        <f t="shared" si="214"/>
        <v>0</v>
      </c>
      <c r="S1141" s="3" t="str">
        <f t="shared" si="215"/>
        <v/>
      </c>
      <c r="T1141" s="18"/>
    </row>
    <row r="1142" spans="1:20" x14ac:dyDescent="0.25">
      <c r="A1142">
        <f t="shared" si="205"/>
        <v>1141</v>
      </c>
      <c r="B1142" s="23" t="s">
        <v>846</v>
      </c>
      <c r="C1142" s="23">
        <f t="shared" si="206"/>
        <v>177</v>
      </c>
      <c r="D1142" s="23">
        <f t="shared" si="207"/>
        <v>1</v>
      </c>
      <c r="E1142" s="34" t="str">
        <f t="shared" si="208"/>
        <v>177_1</v>
      </c>
      <c r="F1142" s="23" t="s">
        <v>2088</v>
      </c>
      <c r="G1142" s="24">
        <f>AVERAGEIF('1. TipoContratoUC'!$C$3:$C$3832,'2. UnidadCompradora'!F1142,'1. TipoContratoUC'!$S$3:$S$3832)</f>
        <v>27.719397093141708</v>
      </c>
      <c r="H1142" s="24">
        <f>SUMPRODUCT(('1. TipoContratoUC'!$C$3:$C$3832='2. UnidadCompradora'!F1142)*'1. TipoContratoUC'!$N$3:$N$3832*'1. TipoContratoUC'!$S$3:$S$3832)</f>
        <v>27.381454446403414</v>
      </c>
      <c r="I1142" s="24">
        <f>SUMPRODUCT(('1. TipoContratoUC'!$C$3:$C$3832='2. UnidadCompradora'!F1142)*'1. TipoContratoUC'!$P$3:$P$3832*'1. TipoContratoUC'!$S$3:$S$3832)</f>
        <v>28.81798190919374</v>
      </c>
      <c r="J1142" s="24" t="e">
        <f>AVERAGEIF('1. TipoContratoUC'!$C$3:$C$3832,'2. UnidadCompradora'!F1142,'1. TipoContratoUC'!#REF!)</f>
        <v>#REF!</v>
      </c>
      <c r="K1142" s="24">
        <f t="shared" si="209"/>
        <v>25.622001650511201</v>
      </c>
      <c r="L1142" s="25">
        <f>SUMIF('1. TipoContratoUC'!$C$3:$C$3832,'2. UnidadCompradora'!F1142,'1. TipoContratoUC'!$O$3:$O$3832)</f>
        <v>67121664.068630517</v>
      </c>
      <c r="M1142" s="28">
        <f t="shared" si="204"/>
        <v>0.17608866085505354</v>
      </c>
      <c r="N1142" s="29">
        <f t="shared" si="210"/>
        <v>2.9653019970929541E-5</v>
      </c>
      <c r="O1142" s="24">
        <f t="shared" si="211"/>
        <v>3.3013061889904056E-2</v>
      </c>
      <c r="P1142" s="20">
        <f t="shared" si="212"/>
        <v>12.827507356200552</v>
      </c>
      <c r="Q1142" s="3">
        <f t="shared" si="213"/>
        <v>1312</v>
      </c>
      <c r="R1142" s="3">
        <f t="shared" si="214"/>
        <v>0</v>
      </c>
      <c r="S1142" s="3" t="str">
        <f t="shared" si="215"/>
        <v/>
      </c>
      <c r="T1142" s="18"/>
    </row>
    <row r="1143" spans="1:20" x14ac:dyDescent="0.25">
      <c r="A1143">
        <f t="shared" si="205"/>
        <v>1142</v>
      </c>
      <c r="B1143" s="23" t="s">
        <v>846</v>
      </c>
      <c r="C1143" s="23">
        <f t="shared" si="206"/>
        <v>177</v>
      </c>
      <c r="D1143" s="23">
        <f t="shared" si="207"/>
        <v>2</v>
      </c>
      <c r="E1143" s="34" t="str">
        <f t="shared" si="208"/>
        <v>177_2</v>
      </c>
      <c r="F1143" s="23" t="s">
        <v>847</v>
      </c>
      <c r="G1143" s="24">
        <f>AVERAGEIF('1. TipoContratoUC'!$C$3:$C$3832,'2. UnidadCompradora'!F1143,'1. TipoContratoUC'!$S$3:$S$3832)</f>
        <v>41.984310154296232</v>
      </c>
      <c r="H1143" s="24">
        <f>SUMPRODUCT(('1. TipoContratoUC'!$C$3:$C$3832='2. UnidadCompradora'!F1143)*'1. TipoContratoUC'!$N$3:$N$3832*'1. TipoContratoUC'!$S$3:$S$3832)</f>
        <v>37.466505414387775</v>
      </c>
      <c r="I1143" s="24">
        <f>SUMPRODUCT(('1. TipoContratoUC'!$C$3:$C$3832='2. UnidadCompradora'!F1143)*'1. TipoContratoUC'!$P$3:$P$3832*'1. TipoContratoUC'!$S$3:$S$3832)</f>
        <v>44.137746021142121</v>
      </c>
      <c r="J1143" s="24" t="e">
        <f>AVERAGEIF('1. TipoContratoUC'!$C$3:$C$3832,'2. UnidadCompradora'!F1143,'1. TipoContratoUC'!#REF!)</f>
        <v>#REF!</v>
      </c>
      <c r="K1143" s="24">
        <f t="shared" si="209"/>
        <v>46.804792632363622</v>
      </c>
      <c r="L1143" s="25">
        <f>SUMIF('1. TipoContratoUC'!$C$3:$C$3832,'2. UnidadCompradora'!F1143,'1. TipoContratoUC'!$O$3:$O$3832)</f>
        <v>314059405.41477799</v>
      </c>
      <c r="M1143" s="28">
        <f t="shared" si="204"/>
        <v>0.82391133914494652</v>
      </c>
      <c r="N1143" s="29">
        <f t="shared" si="210"/>
        <v>1.3874521661591275E-4</v>
      </c>
      <c r="O1143" s="24">
        <f t="shared" si="211"/>
        <v>0.1547732166850066</v>
      </c>
      <c r="P1143" s="20">
        <f t="shared" si="212"/>
        <v>23.479782924524315</v>
      </c>
      <c r="Q1143" s="3">
        <f t="shared" si="213"/>
        <v>515</v>
      </c>
      <c r="R1143" s="3">
        <f t="shared" si="214"/>
        <v>0</v>
      </c>
      <c r="S1143" s="3" t="str">
        <f t="shared" si="215"/>
        <v/>
      </c>
      <c r="T1143" s="18"/>
    </row>
    <row r="1144" spans="1:20" x14ac:dyDescent="0.25">
      <c r="A1144">
        <f t="shared" si="205"/>
        <v>1143</v>
      </c>
      <c r="B1144" s="23" t="s">
        <v>668</v>
      </c>
      <c r="C1144" s="23">
        <f t="shared" si="206"/>
        <v>178</v>
      </c>
      <c r="D1144" s="23">
        <f t="shared" si="207"/>
        <v>1</v>
      </c>
      <c r="E1144" s="34" t="str">
        <f t="shared" si="208"/>
        <v>178_1</v>
      </c>
      <c r="F1144" s="23" t="s">
        <v>669</v>
      </c>
      <c r="G1144" s="24">
        <f>AVERAGEIF('1. TipoContratoUC'!$C$3:$C$3832,'2. UnidadCompradora'!F1144,'1. TipoContratoUC'!$S$3:$S$3832)</f>
        <v>43.167731978008774</v>
      </c>
      <c r="H1144" s="24">
        <f>SUMPRODUCT(('1. TipoContratoUC'!$C$3:$C$3832='2. UnidadCompradora'!F1144)*'1. TipoContratoUC'!$N$3:$N$3832*'1. TipoContratoUC'!$S$3:$S$3832)</f>
        <v>57.434999889586152</v>
      </c>
      <c r="I1144" s="24">
        <f>SUMPRODUCT(('1. TipoContratoUC'!$C$3:$C$3832='2. UnidadCompradora'!F1144)*'1. TipoContratoUC'!$P$3:$P$3832*'1. TipoContratoUC'!$S$3:$S$3832)</f>
        <v>46.411872114146327</v>
      </c>
      <c r="J1144" s="24" t="e">
        <f>AVERAGEIF('1. TipoContratoUC'!$C$3:$C$3832,'2. UnidadCompradora'!F1144,'1. TipoContratoUC'!#REF!)</f>
        <v>#REF!</v>
      </c>
      <c r="K1144" s="24">
        <f t="shared" si="209"/>
        <v>49.949249514497573</v>
      </c>
      <c r="L1144" s="25">
        <f>SUMIF('1. TipoContratoUC'!$C$3:$C$3832,'2. UnidadCompradora'!F1144,'1. TipoContratoUC'!$O$3:$O$3832)</f>
        <v>1205698606.091994</v>
      </c>
      <c r="M1144" s="28">
        <f t="shared" si="204"/>
        <v>0.44637227061408602</v>
      </c>
      <c r="N1144" s="29">
        <f t="shared" si="210"/>
        <v>5.3265373171933748E-4</v>
      </c>
      <c r="O1144" s="24">
        <f t="shared" si="211"/>
        <v>0.59442301061284386</v>
      </c>
      <c r="P1144" s="20">
        <f t="shared" si="212"/>
        <v>25.271836262555208</v>
      </c>
      <c r="Q1144" s="3">
        <f t="shared" si="213"/>
        <v>394</v>
      </c>
      <c r="R1144" s="3">
        <f t="shared" si="214"/>
        <v>1</v>
      </c>
      <c r="S1144" s="3">
        <f t="shared" si="215"/>
        <v>394</v>
      </c>
      <c r="T1144" s="18"/>
    </row>
    <row r="1145" spans="1:20" x14ac:dyDescent="0.25">
      <c r="A1145">
        <f t="shared" si="205"/>
        <v>1144</v>
      </c>
      <c r="B1145" s="23" t="s">
        <v>668</v>
      </c>
      <c r="C1145" s="23">
        <f t="shared" si="206"/>
        <v>178</v>
      </c>
      <c r="D1145" s="23">
        <f t="shared" si="207"/>
        <v>2</v>
      </c>
      <c r="E1145" s="34" t="str">
        <f t="shared" si="208"/>
        <v>178_2</v>
      </c>
      <c r="F1145" s="23" t="s">
        <v>2798</v>
      </c>
      <c r="G1145" s="24">
        <f>AVERAGEIF('1. TipoContratoUC'!$C$3:$C$3832,'2. UnidadCompradora'!F1145,'1. TipoContratoUC'!$S$3:$S$3832)</f>
        <v>46.939452935156737</v>
      </c>
      <c r="H1145" s="24">
        <f>SUMPRODUCT(('1. TipoContratoUC'!$C$3:$C$3832='2. UnidadCompradora'!F1145)*'1. TipoContratoUC'!$N$3:$N$3832*'1. TipoContratoUC'!$S$3:$S$3832)</f>
        <v>48.327283843468422</v>
      </c>
      <c r="I1145" s="24">
        <f>SUMPRODUCT(('1. TipoContratoUC'!$C$3:$C$3832='2. UnidadCompradora'!F1145)*'1. TipoContratoUC'!$P$3:$P$3832*'1. TipoContratoUC'!$S$3:$S$3832)</f>
        <v>50.303675534012072</v>
      </c>
      <c r="J1145" s="24" t="e">
        <f>AVERAGEIF('1. TipoContratoUC'!$C$3:$C$3832,'2. UnidadCompradora'!F1145,'1. TipoContratoUC'!#REF!)</f>
        <v>#REF!</v>
      </c>
      <c r="K1145" s="24">
        <f t="shared" si="209"/>
        <v>55.330485007619657</v>
      </c>
      <c r="L1145" s="25">
        <f>SUMIF('1. TipoContratoUC'!$C$3:$C$3832,'2. UnidadCompradora'!F1145,'1. TipoContratoUC'!$O$3:$O$3832)</f>
        <v>1495406918.30199</v>
      </c>
      <c r="M1145" s="28">
        <f t="shared" si="204"/>
        <v>0.55362772938591409</v>
      </c>
      <c r="N1145" s="29">
        <f t="shared" si="210"/>
        <v>6.606411183092089E-4</v>
      </c>
      <c r="O1145" s="24">
        <f t="shared" si="211"/>
        <v>0.73727249464805256</v>
      </c>
      <c r="P1145" s="20">
        <f t="shared" si="212"/>
        <v>28.033878751133855</v>
      </c>
      <c r="Q1145" s="3">
        <f t="shared" si="213"/>
        <v>226</v>
      </c>
      <c r="R1145" s="3">
        <f t="shared" si="214"/>
        <v>1</v>
      </c>
      <c r="S1145" s="3">
        <f t="shared" si="215"/>
        <v>226</v>
      </c>
      <c r="T1145" s="18"/>
    </row>
    <row r="1146" spans="1:20" x14ac:dyDescent="0.25">
      <c r="A1146">
        <f t="shared" si="205"/>
        <v>1145</v>
      </c>
      <c r="B1146" s="23" t="s">
        <v>1226</v>
      </c>
      <c r="C1146" s="23">
        <f t="shared" si="206"/>
        <v>179</v>
      </c>
      <c r="D1146" s="23">
        <f t="shared" si="207"/>
        <v>1</v>
      </c>
      <c r="E1146" s="34" t="str">
        <f t="shared" si="208"/>
        <v>179_1</v>
      </c>
      <c r="F1146" s="23" t="s">
        <v>1227</v>
      </c>
      <c r="G1146" s="24">
        <f>AVERAGEIF('1. TipoContratoUC'!$C$3:$C$3832,'2. UnidadCompradora'!F1146,'1. TipoContratoUC'!$S$3:$S$3832)</f>
        <v>24.637107989704134</v>
      </c>
      <c r="H1146" s="24">
        <f>SUMPRODUCT(('1. TipoContratoUC'!$C$3:$C$3832='2. UnidadCompradora'!F1146)*'1. TipoContratoUC'!$N$3:$N$3832*'1. TipoContratoUC'!$S$3:$S$3832)</f>
        <v>24.012570614981108</v>
      </c>
      <c r="I1146" s="24">
        <f>SUMPRODUCT(('1. TipoContratoUC'!$C$3:$C$3832='2. UnidadCompradora'!F1146)*'1. TipoContratoUC'!$P$3:$P$3832*'1. TipoContratoUC'!$S$3:$S$3832)</f>
        <v>24.3152655283115</v>
      </c>
      <c r="J1146" s="24" t="e">
        <f>AVERAGEIF('1. TipoContratoUC'!$C$3:$C$3832,'2. UnidadCompradora'!F1146,'1. TipoContratoUC'!#REF!)</f>
        <v>#REF!</v>
      </c>
      <c r="K1146" s="24">
        <f t="shared" si="209"/>
        <v>19.396050699190646</v>
      </c>
      <c r="L1146" s="25">
        <f>SUMIF('1. TipoContratoUC'!$C$3:$C$3832,'2. UnidadCompradora'!F1146,'1. TipoContratoUC'!$O$3:$O$3832)</f>
        <v>750656861.36337996</v>
      </c>
      <c r="M1146" s="28">
        <f t="shared" si="204"/>
        <v>1</v>
      </c>
      <c r="N1146" s="29">
        <f t="shared" si="210"/>
        <v>3.3162531367762245E-4</v>
      </c>
      <c r="O1146" s="24">
        <f t="shared" si="211"/>
        <v>0.37005085520900977</v>
      </c>
      <c r="P1146" s="20">
        <f t="shared" si="212"/>
        <v>9.8830507771998271</v>
      </c>
      <c r="Q1146" s="3">
        <f t="shared" si="213"/>
        <v>1435</v>
      </c>
      <c r="R1146" s="3">
        <f t="shared" si="214"/>
        <v>0</v>
      </c>
      <c r="S1146" s="3" t="str">
        <f t="shared" si="215"/>
        <v/>
      </c>
      <c r="T1146" s="18"/>
    </row>
    <row r="1147" spans="1:20" x14ac:dyDescent="0.25">
      <c r="A1147">
        <f t="shared" si="205"/>
        <v>1146</v>
      </c>
      <c r="B1147" s="23" t="s">
        <v>1662</v>
      </c>
      <c r="C1147" s="23">
        <f t="shared" si="206"/>
        <v>180</v>
      </c>
      <c r="D1147" s="23">
        <f t="shared" si="207"/>
        <v>1</v>
      </c>
      <c r="E1147" s="34" t="str">
        <f t="shared" si="208"/>
        <v>180_1</v>
      </c>
      <c r="F1147" s="23" t="s">
        <v>1663</v>
      </c>
      <c r="G1147" s="24">
        <f>AVERAGEIF('1. TipoContratoUC'!$C$3:$C$3832,'2. UnidadCompradora'!F1147,'1. TipoContratoUC'!$S$3:$S$3832)</f>
        <v>41.718655584841706</v>
      </c>
      <c r="H1147" s="24">
        <f>SUMPRODUCT(('1. TipoContratoUC'!$C$3:$C$3832='2. UnidadCompradora'!F1147)*'1. TipoContratoUC'!$N$3:$N$3832*'1. TipoContratoUC'!$S$3:$S$3832)</f>
        <v>47.081351049985642</v>
      </c>
      <c r="I1147" s="24">
        <f>SUMPRODUCT(('1. TipoContratoUC'!$C$3:$C$3832='2. UnidadCompradora'!F1147)*'1. TipoContratoUC'!$P$3:$P$3832*'1. TipoContratoUC'!$S$3:$S$3832)</f>
        <v>46.068323210336793</v>
      </c>
      <c r="J1147" s="24" t="e">
        <f>AVERAGEIF('1. TipoContratoUC'!$C$3:$C$3832,'2. UnidadCompradora'!F1147,'1. TipoContratoUC'!#REF!)</f>
        <v>#REF!</v>
      </c>
      <c r="K1147" s="24">
        <f t="shared" si="209"/>
        <v>49.474221010908146</v>
      </c>
      <c r="L1147" s="25">
        <f>SUMIF('1. TipoContratoUC'!$C$3:$C$3832,'2. UnidadCompradora'!F1147,'1. TipoContratoUC'!$O$3:$O$3832)</f>
        <v>528238223.86000001</v>
      </c>
      <c r="M1147" s="28">
        <f t="shared" si="204"/>
        <v>1</v>
      </c>
      <c r="N1147" s="29">
        <f t="shared" si="210"/>
        <v>2.3336517082641096E-4</v>
      </c>
      <c r="O1147" s="24">
        <f t="shared" si="211"/>
        <v>0.2603805893999237</v>
      </c>
      <c r="P1147" s="20">
        <f t="shared" si="212"/>
        <v>24.867300800154034</v>
      </c>
      <c r="Q1147" s="3">
        <f t="shared" si="213"/>
        <v>418</v>
      </c>
      <c r="R1147" s="3">
        <f t="shared" si="214"/>
        <v>1</v>
      </c>
      <c r="S1147" s="3">
        <f t="shared" si="215"/>
        <v>418</v>
      </c>
      <c r="T1147" s="18"/>
    </row>
    <row r="1148" spans="1:20" x14ac:dyDescent="0.25">
      <c r="A1148">
        <f t="shared" si="205"/>
        <v>1147</v>
      </c>
      <c r="B1148" s="23" t="s">
        <v>1067</v>
      </c>
      <c r="C1148" s="23">
        <f t="shared" si="206"/>
        <v>181</v>
      </c>
      <c r="D1148" s="23">
        <f t="shared" si="207"/>
        <v>1</v>
      </c>
      <c r="E1148" s="34" t="str">
        <f t="shared" si="208"/>
        <v>181_1</v>
      </c>
      <c r="F1148" s="23" t="s">
        <v>1068</v>
      </c>
      <c r="G1148" s="24">
        <f>AVERAGEIF('1. TipoContratoUC'!$C$3:$C$3832,'2. UnidadCompradora'!F1148,'1. TipoContratoUC'!$S$3:$S$3832)</f>
        <v>46.385276799396706</v>
      </c>
      <c r="H1148" s="24">
        <f>SUMPRODUCT(('1. TipoContratoUC'!$C$3:$C$3832='2. UnidadCompradora'!F1148)*'1. TipoContratoUC'!$N$3:$N$3832*'1. TipoContratoUC'!$S$3:$S$3832)</f>
        <v>44.133554388165621</v>
      </c>
      <c r="I1148" s="24">
        <f>SUMPRODUCT(('1. TipoContratoUC'!$C$3:$C$3832='2. UnidadCompradora'!F1148)*'1. TipoContratoUC'!$P$3:$P$3832*'1. TipoContratoUC'!$S$3:$S$3832)</f>
        <v>43.562037817964388</v>
      </c>
      <c r="J1148" s="24" t="e">
        <f>AVERAGEIF('1. TipoContratoUC'!$C$3:$C$3832,'2. UnidadCompradora'!F1148,'1. TipoContratoUC'!#REF!)</f>
        <v>#REF!</v>
      </c>
      <c r="K1148" s="24">
        <f t="shared" si="209"/>
        <v>46.008755144753721</v>
      </c>
      <c r="L1148" s="25">
        <f>SUMIF('1. TipoContratoUC'!$C$3:$C$3832,'2. UnidadCompradora'!F1148,'1. TipoContratoUC'!$O$3:$O$3832)</f>
        <v>152904784.69</v>
      </c>
      <c r="M1148" s="28">
        <f t="shared" si="204"/>
        <v>0.91789313179257159</v>
      </c>
      <c r="N1148" s="29">
        <f t="shared" si="210"/>
        <v>6.7550301336797002E-5</v>
      </c>
      <c r="O1148" s="24">
        <f t="shared" si="211"/>
        <v>7.5311035414427241E-2</v>
      </c>
      <c r="P1148" s="20">
        <f t="shared" si="212"/>
        <v>23.042033090084075</v>
      </c>
      <c r="Q1148" s="3">
        <f t="shared" si="213"/>
        <v>544</v>
      </c>
      <c r="R1148" s="3">
        <f t="shared" si="214"/>
        <v>0</v>
      </c>
      <c r="S1148" s="3" t="str">
        <f t="shared" si="215"/>
        <v/>
      </c>
      <c r="T1148" s="18"/>
    </row>
    <row r="1149" spans="1:20" x14ac:dyDescent="0.25">
      <c r="A1149">
        <f t="shared" si="205"/>
        <v>1148</v>
      </c>
      <c r="B1149" s="23" t="s">
        <v>1067</v>
      </c>
      <c r="C1149" s="23">
        <f t="shared" si="206"/>
        <v>181</v>
      </c>
      <c r="D1149" s="23">
        <f t="shared" si="207"/>
        <v>2</v>
      </c>
      <c r="E1149" s="34" t="str">
        <f t="shared" si="208"/>
        <v>181_2</v>
      </c>
      <c r="F1149" s="23" t="s">
        <v>2450</v>
      </c>
      <c r="G1149" s="24">
        <f>AVERAGEIF('1. TipoContratoUC'!$C$3:$C$3832,'2. UnidadCompradora'!F1149,'1. TipoContratoUC'!$S$3:$S$3832)</f>
        <v>69.322245424885352</v>
      </c>
      <c r="H1149" s="24">
        <f>SUMPRODUCT(('1. TipoContratoUC'!$C$3:$C$3832='2. UnidadCompradora'!F1149)*'1. TipoContratoUC'!$N$3:$N$3832*'1. TipoContratoUC'!$S$3:$S$3832)</f>
        <v>55.696771922715044</v>
      </c>
      <c r="I1149" s="24">
        <f>SUMPRODUCT(('1. TipoContratoUC'!$C$3:$C$3832='2. UnidadCompradora'!F1149)*'1. TipoContratoUC'!$P$3:$P$3832*'1. TipoContratoUC'!$S$3:$S$3832)</f>
        <v>64.183388175353102</v>
      </c>
      <c r="J1149" s="24" t="e">
        <f>AVERAGEIF('1. TipoContratoUC'!$C$3:$C$3832,'2. UnidadCompradora'!F1149,'1. TipoContratoUC'!#REF!)</f>
        <v>#REF!</v>
      </c>
      <c r="K1149" s="24">
        <f t="shared" si="209"/>
        <v>74.52210242556626</v>
      </c>
      <c r="L1149" s="25">
        <f>SUMIF('1. TipoContratoUC'!$C$3:$C$3832,'2. UnidadCompradora'!F1149,'1. TipoContratoUC'!$O$3:$O$3832)</f>
        <v>13677554.140000001</v>
      </c>
      <c r="M1149" s="28">
        <f t="shared" si="204"/>
        <v>8.2106868207428463E-2</v>
      </c>
      <c r="N1149" s="29">
        <f t="shared" si="210"/>
        <v>6.042472154030509E-6</v>
      </c>
      <c r="O1149" s="24">
        <f t="shared" si="211"/>
        <v>6.6608199753124533E-3</v>
      </c>
      <c r="P1149" s="20">
        <f t="shared" si="212"/>
        <v>37.264381622770784</v>
      </c>
      <c r="Q1149" s="3">
        <f t="shared" si="213"/>
        <v>19</v>
      </c>
      <c r="R1149" s="3">
        <f t="shared" si="214"/>
        <v>1</v>
      </c>
      <c r="S1149" s="3">
        <f t="shared" si="215"/>
        <v>19</v>
      </c>
      <c r="T1149" s="18"/>
    </row>
    <row r="1150" spans="1:20" x14ac:dyDescent="0.25">
      <c r="A1150">
        <f t="shared" si="205"/>
        <v>1149</v>
      </c>
      <c r="B1150" s="23" t="s">
        <v>2276</v>
      </c>
      <c r="C1150" s="23">
        <f t="shared" si="206"/>
        <v>182</v>
      </c>
      <c r="D1150" s="23">
        <f t="shared" si="207"/>
        <v>1</v>
      </c>
      <c r="E1150" s="34" t="str">
        <f t="shared" si="208"/>
        <v>182_1</v>
      </c>
      <c r="F1150" s="23" t="s">
        <v>2277</v>
      </c>
      <c r="G1150" s="24">
        <f>AVERAGEIF('1. TipoContratoUC'!$C$3:$C$3832,'2. UnidadCompradora'!F1150,'1. TipoContratoUC'!$S$3:$S$3832)</f>
        <v>40.23630392516872</v>
      </c>
      <c r="H1150" s="24">
        <f>SUMPRODUCT(('1. TipoContratoUC'!$C$3:$C$3832='2. UnidadCompradora'!F1150)*'1. TipoContratoUC'!$N$3:$N$3832*'1. TipoContratoUC'!$S$3:$S$3832)</f>
        <v>39.532333529271042</v>
      </c>
      <c r="I1150" s="24">
        <f>SUMPRODUCT(('1. TipoContratoUC'!$C$3:$C$3832='2. UnidadCompradora'!F1150)*'1. TipoContratoUC'!$P$3:$P$3832*'1. TipoContratoUC'!$S$3:$S$3832)</f>
        <v>41.583711751813468</v>
      </c>
      <c r="J1150" s="24" t="e">
        <f>AVERAGEIF('1. TipoContratoUC'!$C$3:$C$3832,'2. UnidadCompradora'!F1150,'1. TipoContratoUC'!#REF!)</f>
        <v>#REF!</v>
      </c>
      <c r="K1150" s="24">
        <f t="shared" si="209"/>
        <v>43.273303916719399</v>
      </c>
      <c r="L1150" s="25">
        <f>SUMIF('1. TipoContratoUC'!$C$3:$C$3832,'2. UnidadCompradora'!F1150,'1. TipoContratoUC'!$O$3:$O$3832)</f>
        <v>121304329.28717649</v>
      </c>
      <c r="M1150" s="28">
        <f t="shared" si="204"/>
        <v>1</v>
      </c>
      <c r="N1150" s="29">
        <f t="shared" si="210"/>
        <v>5.3589846867249278E-5</v>
      </c>
      <c r="O1150" s="24">
        <f t="shared" si="211"/>
        <v>5.9729470925870567E-2</v>
      </c>
      <c r="P1150" s="20">
        <f t="shared" si="212"/>
        <v>21.666516693822636</v>
      </c>
      <c r="Q1150" s="3">
        <f t="shared" si="213"/>
        <v>642</v>
      </c>
      <c r="R1150" s="3">
        <f t="shared" si="214"/>
        <v>0</v>
      </c>
      <c r="S1150" s="3" t="str">
        <f t="shared" si="215"/>
        <v/>
      </c>
      <c r="T1150" s="18"/>
    </row>
    <row r="1151" spans="1:20" x14ac:dyDescent="0.25">
      <c r="A1151">
        <f t="shared" si="205"/>
        <v>1150</v>
      </c>
      <c r="B1151" s="23" t="s">
        <v>119</v>
      </c>
      <c r="C1151" s="23">
        <f t="shared" si="206"/>
        <v>183</v>
      </c>
      <c r="D1151" s="23">
        <f t="shared" si="207"/>
        <v>1</v>
      </c>
      <c r="E1151" s="34" t="str">
        <f t="shared" si="208"/>
        <v>183_1</v>
      </c>
      <c r="F1151" s="23" t="s">
        <v>120</v>
      </c>
      <c r="G1151" s="24">
        <f>AVERAGEIF('1. TipoContratoUC'!$C$3:$C$3832,'2. UnidadCompradora'!F1151,'1. TipoContratoUC'!$S$3:$S$3832)</f>
        <v>40.586976712960286</v>
      </c>
      <c r="H1151" s="24">
        <f>SUMPRODUCT(('1. TipoContratoUC'!$C$3:$C$3832='2. UnidadCompradora'!F1151)*'1. TipoContratoUC'!$N$3:$N$3832*'1. TipoContratoUC'!$S$3:$S$3832)</f>
        <v>39.611171253089644</v>
      </c>
      <c r="I1151" s="24">
        <f>SUMPRODUCT(('1. TipoContratoUC'!$C$3:$C$3832='2. UnidadCompradora'!F1151)*'1. TipoContratoUC'!$P$3:$P$3832*'1. TipoContratoUC'!$S$3:$S$3832)</f>
        <v>39.163915963206442</v>
      </c>
      <c r="J1151" s="24" t="e">
        <f>AVERAGEIF('1. TipoContratoUC'!$C$3:$C$3832,'2. UnidadCompradora'!F1151,'1. TipoContratoUC'!#REF!)</f>
        <v>#REF!</v>
      </c>
      <c r="K1151" s="24">
        <f t="shared" si="209"/>
        <v>39.927428090286043</v>
      </c>
      <c r="L1151" s="25">
        <f>SUMIF('1. TipoContratoUC'!$C$3:$C$3832,'2. UnidadCompradora'!F1151,'1. TipoContratoUC'!$O$3:$O$3832)</f>
        <v>4663175785.8448</v>
      </c>
      <c r="M1151" s="28">
        <f t="shared" si="204"/>
        <v>1</v>
      </c>
      <c r="N1151" s="29">
        <f t="shared" si="210"/>
        <v>2.0600985780719811E-3</v>
      </c>
      <c r="O1151" s="24">
        <f t="shared" si="211"/>
        <v>2.2992371646271508</v>
      </c>
      <c r="P1151" s="20">
        <f t="shared" si="212"/>
        <v>21.113332627456597</v>
      </c>
      <c r="Q1151" s="3">
        <f t="shared" si="213"/>
        <v>694</v>
      </c>
      <c r="R1151" s="3">
        <f t="shared" si="214"/>
        <v>0</v>
      </c>
      <c r="S1151" s="3" t="str">
        <f t="shared" si="215"/>
        <v/>
      </c>
      <c r="T1151" s="18"/>
    </row>
    <row r="1152" spans="1:20" x14ac:dyDescent="0.25">
      <c r="A1152">
        <f t="shared" si="205"/>
        <v>1151</v>
      </c>
      <c r="B1152" s="23" t="s">
        <v>448</v>
      </c>
      <c r="C1152" s="23">
        <f t="shared" si="206"/>
        <v>184</v>
      </c>
      <c r="D1152" s="23">
        <f t="shared" si="207"/>
        <v>1</v>
      </c>
      <c r="E1152" s="34" t="str">
        <f t="shared" si="208"/>
        <v>184_1</v>
      </c>
      <c r="F1152" s="23" t="s">
        <v>449</v>
      </c>
      <c r="G1152" s="24">
        <f>AVERAGEIF('1. TipoContratoUC'!$C$3:$C$3832,'2. UnidadCompradora'!F1152,'1. TipoContratoUC'!$S$3:$S$3832)</f>
        <v>40.57346683944661</v>
      </c>
      <c r="H1152" s="24">
        <f>SUMPRODUCT(('1. TipoContratoUC'!$C$3:$C$3832='2. UnidadCompradora'!F1152)*'1. TipoContratoUC'!$N$3:$N$3832*'1. TipoContratoUC'!$S$3:$S$3832)</f>
        <v>40.57346683944661</v>
      </c>
      <c r="I1152" s="24">
        <f>SUMPRODUCT(('1. TipoContratoUC'!$C$3:$C$3832='2. UnidadCompradora'!F1152)*'1. TipoContratoUC'!$P$3:$P$3832*'1. TipoContratoUC'!$S$3:$S$3832)</f>
        <v>40.57346683944661</v>
      </c>
      <c r="J1152" s="24" t="e">
        <f>AVERAGEIF('1. TipoContratoUC'!$C$3:$C$3832,'2. UnidadCompradora'!F1152,'1. TipoContratoUC'!#REF!)</f>
        <v>#REF!</v>
      </c>
      <c r="K1152" s="24">
        <f t="shared" si="209"/>
        <v>41.876428177460689</v>
      </c>
      <c r="L1152" s="25">
        <f>SUMIF('1. TipoContratoUC'!$C$3:$C$3832,'2. UnidadCompradora'!F1152,'1. TipoContratoUC'!$O$3:$O$3832)</f>
        <v>1222903965.4709899</v>
      </c>
      <c r="M1152" s="28">
        <f t="shared" si="204"/>
        <v>0.7949519973142648</v>
      </c>
      <c r="N1152" s="29">
        <f t="shared" si="210"/>
        <v>5.4025471826148761E-4</v>
      </c>
      <c r="O1152" s="24">
        <f t="shared" si="211"/>
        <v>0.6029066357155588</v>
      </c>
      <c r="P1152" s="20">
        <f t="shared" si="212"/>
        <v>21.239667406588122</v>
      </c>
      <c r="Q1152" s="3">
        <f t="shared" si="213"/>
        <v>678</v>
      </c>
      <c r="R1152" s="3">
        <f t="shared" si="214"/>
        <v>0</v>
      </c>
      <c r="S1152" s="3" t="str">
        <f t="shared" si="215"/>
        <v/>
      </c>
      <c r="T1152" s="18"/>
    </row>
    <row r="1153" spans="1:20" x14ac:dyDescent="0.25">
      <c r="A1153">
        <f t="shared" si="205"/>
        <v>1152</v>
      </c>
      <c r="B1153" s="23" t="s">
        <v>448</v>
      </c>
      <c r="C1153" s="23">
        <f t="shared" si="206"/>
        <v>184</v>
      </c>
      <c r="D1153" s="23">
        <f t="shared" si="207"/>
        <v>2</v>
      </c>
      <c r="E1153" s="34" t="str">
        <f t="shared" si="208"/>
        <v>184_2</v>
      </c>
      <c r="F1153" s="23" t="s">
        <v>2820</v>
      </c>
      <c r="G1153" s="24">
        <f>AVERAGEIF('1. TipoContratoUC'!$C$3:$C$3832,'2. UnidadCompradora'!F1153,'1. TipoContratoUC'!$S$3:$S$3832)</f>
        <v>35.744882495780878</v>
      </c>
      <c r="H1153" s="24">
        <f>SUMPRODUCT(('1. TipoContratoUC'!$C$3:$C$3832='2. UnidadCompradora'!F1153)*'1. TipoContratoUC'!$N$3:$N$3832*'1. TipoContratoUC'!$S$3:$S$3832)</f>
        <v>35.228869233309986</v>
      </c>
      <c r="I1153" s="24">
        <f>SUMPRODUCT(('1. TipoContratoUC'!$C$3:$C$3832='2. UnidadCompradora'!F1153)*'1. TipoContratoUC'!$P$3:$P$3832*'1. TipoContratoUC'!$S$3:$S$3832)</f>
        <v>38.454465412569945</v>
      </c>
      <c r="J1153" s="24" t="e">
        <f>AVERAGEIF('1. TipoContratoUC'!$C$3:$C$3832,'2. UnidadCompradora'!F1153,'1. TipoContratoUC'!#REF!)</f>
        <v>#REF!</v>
      </c>
      <c r="K1153" s="24">
        <f t="shared" si="209"/>
        <v>38.94646372188744</v>
      </c>
      <c r="L1153" s="25">
        <f>SUMIF('1. TipoContratoUC'!$C$3:$C$3832,'2. UnidadCompradora'!F1153,'1. TipoContratoUC'!$O$3:$O$3832)</f>
        <v>62180884.990000002</v>
      </c>
      <c r="M1153" s="28">
        <f t="shared" si="204"/>
        <v>4.0420850788991658E-2</v>
      </c>
      <c r="N1153" s="29">
        <f t="shared" si="210"/>
        <v>2.7470281763772175E-5</v>
      </c>
      <c r="O1153" s="24">
        <f t="shared" si="211"/>
        <v>3.0576860675205285E-2</v>
      </c>
      <c r="P1153" s="20">
        <f t="shared" si="212"/>
        <v>19.488520291281322</v>
      </c>
      <c r="Q1153" s="3">
        <f t="shared" si="213"/>
        <v>840</v>
      </c>
      <c r="R1153" s="3">
        <f t="shared" si="214"/>
        <v>0</v>
      </c>
      <c r="S1153" s="3" t="str">
        <f t="shared" si="215"/>
        <v/>
      </c>
      <c r="T1153" s="18"/>
    </row>
    <row r="1154" spans="1:20" x14ac:dyDescent="0.25">
      <c r="A1154">
        <f t="shared" si="205"/>
        <v>1153</v>
      </c>
      <c r="B1154" s="23" t="s">
        <v>448</v>
      </c>
      <c r="C1154" s="23">
        <f t="shared" si="206"/>
        <v>184</v>
      </c>
      <c r="D1154" s="23">
        <f t="shared" si="207"/>
        <v>3</v>
      </c>
      <c r="E1154" s="34" t="str">
        <f t="shared" si="208"/>
        <v>184_3</v>
      </c>
      <c r="F1154" s="23" t="s">
        <v>2408</v>
      </c>
      <c r="G1154" s="24">
        <f>AVERAGEIF('1. TipoContratoUC'!$C$3:$C$3832,'2. UnidadCompradora'!F1154,'1. TipoContratoUC'!$S$3:$S$3832)</f>
        <v>27.577840927101882</v>
      </c>
      <c r="H1154" s="24">
        <f>SUMPRODUCT(('1. TipoContratoUC'!$C$3:$C$3832='2. UnidadCompradora'!F1154)*'1. TipoContratoUC'!$N$3:$N$3832*'1. TipoContratoUC'!$S$3:$S$3832)</f>
        <v>24.223966767374403</v>
      </c>
      <c r="I1154" s="24">
        <f>SUMPRODUCT(('1. TipoContratoUC'!$C$3:$C$3832='2. UnidadCompradora'!F1154)*'1. TipoContratoUC'!$P$3:$P$3832*'1. TipoContratoUC'!$S$3:$S$3832)</f>
        <v>24.085199792407135</v>
      </c>
      <c r="J1154" s="24" t="e">
        <f>AVERAGEIF('1. TipoContratoUC'!$C$3:$C$3832,'2. UnidadCompradora'!F1154,'1. TipoContratoUC'!#REF!)</f>
        <v>#REF!</v>
      </c>
      <c r="K1154" s="24">
        <f t="shared" si="209"/>
        <v>19.077936506299956</v>
      </c>
      <c r="L1154" s="25">
        <f>SUMIF('1. TipoContratoUC'!$C$3:$C$3832,'2. UnidadCompradora'!F1154,'1. TipoContratoUC'!$O$3:$O$3832)</f>
        <v>253252017.17699999</v>
      </c>
      <c r="M1154" s="28">
        <f t="shared" ref="M1154:M1217" si="216">L1154/SUMIF($B$2:$B$1538,B1154,$L$2:$L$1538)</f>
        <v>0.16462715189674351</v>
      </c>
      <c r="N1154" s="29">
        <f t="shared" si="210"/>
        <v>1.1188171847690295E-4</v>
      </c>
      <c r="O1154" s="24">
        <f t="shared" si="211"/>
        <v>0.12479028671992186</v>
      </c>
      <c r="P1154" s="20">
        <f t="shared" si="212"/>
        <v>9.6013633965099388</v>
      </c>
      <c r="Q1154" s="3">
        <f t="shared" si="213"/>
        <v>1444</v>
      </c>
      <c r="R1154" s="3">
        <f t="shared" si="214"/>
        <v>0</v>
      </c>
      <c r="S1154" s="3" t="str">
        <f t="shared" si="215"/>
        <v/>
      </c>
      <c r="T1154" s="18"/>
    </row>
    <row r="1155" spans="1:20" x14ac:dyDescent="0.25">
      <c r="A1155">
        <f t="shared" ref="A1155:A1218" si="217">A1154+1</f>
        <v>1154</v>
      </c>
      <c r="B1155" s="23" t="s">
        <v>1047</v>
      </c>
      <c r="C1155" s="23">
        <f t="shared" ref="C1155:C1218" si="218">IF(B1155&lt;&gt;B1154,C1154+1,C1154)</f>
        <v>185</v>
      </c>
      <c r="D1155" s="23">
        <f t="shared" ref="D1155:D1218" si="219">IF(B1155&lt;&gt;B1154,1,D1154+1)</f>
        <v>1</v>
      </c>
      <c r="E1155" s="34" t="str">
        <f t="shared" ref="E1155:E1218" si="220">CONCATENATE(C1155,"_",D1155)</f>
        <v>185_1</v>
      </c>
      <c r="F1155" s="23" t="s">
        <v>2000</v>
      </c>
      <c r="G1155" s="24">
        <f>AVERAGEIF('1. TipoContratoUC'!$C$3:$C$3832,'2. UnidadCompradora'!F1155,'1. TipoContratoUC'!$S$3:$S$3832)</f>
        <v>34.044176606356196</v>
      </c>
      <c r="H1155" s="24">
        <f>SUMPRODUCT(('1. TipoContratoUC'!$C$3:$C$3832='2. UnidadCompradora'!F1155)*'1. TipoContratoUC'!$N$3:$N$3832*'1. TipoContratoUC'!$S$3:$S$3832)</f>
        <v>34.044176606356196</v>
      </c>
      <c r="I1155" s="24">
        <f>SUMPRODUCT(('1. TipoContratoUC'!$C$3:$C$3832='2. UnidadCompradora'!F1155)*'1. TipoContratoUC'!$P$3:$P$3832*'1. TipoContratoUC'!$S$3:$S$3832)</f>
        <v>34.044176606356196</v>
      </c>
      <c r="J1155" s="24" t="e">
        <f>AVERAGEIF('1. TipoContratoUC'!$C$3:$C$3832,'2. UnidadCompradora'!F1155,'1. TipoContratoUC'!#REF!)</f>
        <v>#REF!</v>
      </c>
      <c r="K1155" s="24">
        <f t="shared" ref="K1155:K1218" si="221">100*((I1155-MIN($I$2:$I$1538))/(MAX($I$2:$I$1538)-MIN($I$2:$I$1538)))</f>
        <v>32.848313302014702</v>
      </c>
      <c r="L1155" s="25">
        <f>SUMIF('1. TipoContratoUC'!$C$3:$C$3832,'2. UnidadCompradora'!F1155,'1. TipoContratoUC'!$O$3:$O$3832)</f>
        <v>2056935554.257</v>
      </c>
      <c r="M1155" s="28">
        <f t="shared" si="216"/>
        <v>0.7484818420166317</v>
      </c>
      <c r="N1155" s="29">
        <f t="shared" ref="N1155:N1218" si="222">L1155/SUM($L$2:$L$1538)</f>
        <v>9.0871333295510046E-4</v>
      </c>
      <c r="O1155" s="24">
        <f t="shared" ref="O1155:O1218" si="223">100*((L1155-MIN($L$2:$L$1538))/(MAX($L$2:$L$1538)-MIN($L$2:$L$1538)))</f>
        <v>1.0141512466081424</v>
      </c>
      <c r="P1155" s="20">
        <f t="shared" ref="P1155:P1218" si="224">K1155*0.5+O1155*0.5</f>
        <v>16.931232274311423</v>
      </c>
      <c r="Q1155" s="3">
        <f t="shared" ref="Q1155:Q1218" si="225">_xlfn.RANK.EQ(P1155,$P$2:$P$1538)</f>
        <v>1056</v>
      </c>
      <c r="R1155" s="3">
        <f t="shared" ref="R1155:R1218" si="226">IF(Q1155&lt;=500,1,0)</f>
        <v>0</v>
      </c>
      <c r="S1155" s="3" t="str">
        <f t="shared" ref="S1155:S1218" si="227">IF(AND(R1155=1,Q1155&lt;=500),Q1155,"")</f>
        <v/>
      </c>
      <c r="T1155" s="18"/>
    </row>
    <row r="1156" spans="1:20" x14ac:dyDescent="0.25">
      <c r="A1156">
        <f t="shared" si="217"/>
        <v>1155</v>
      </c>
      <c r="B1156" s="23" t="s">
        <v>1047</v>
      </c>
      <c r="C1156" s="23">
        <f t="shared" si="218"/>
        <v>185</v>
      </c>
      <c r="D1156" s="23">
        <f t="shared" si="219"/>
        <v>2</v>
      </c>
      <c r="E1156" s="34" t="str">
        <f t="shared" si="220"/>
        <v>185_2</v>
      </c>
      <c r="F1156" s="23" t="s">
        <v>1048</v>
      </c>
      <c r="G1156" s="24">
        <f>AVERAGEIF('1. TipoContratoUC'!$C$3:$C$3832,'2. UnidadCompradora'!F1156,'1. TipoContratoUC'!$S$3:$S$3832)</f>
        <v>40.604108401445018</v>
      </c>
      <c r="H1156" s="24">
        <f>SUMPRODUCT(('1. TipoContratoUC'!$C$3:$C$3832='2. UnidadCompradora'!F1156)*'1. TipoContratoUC'!$N$3:$N$3832*'1. TipoContratoUC'!$S$3:$S$3832)</f>
        <v>48.030513817656342</v>
      </c>
      <c r="I1156" s="24">
        <f>SUMPRODUCT(('1. TipoContratoUC'!$C$3:$C$3832='2. UnidadCompradora'!F1156)*'1. TipoContratoUC'!$P$3:$P$3832*'1. TipoContratoUC'!$S$3:$S$3832)</f>
        <v>48.866658614403711</v>
      </c>
      <c r="J1156" s="24" t="e">
        <f>AVERAGEIF('1. TipoContratoUC'!$C$3:$C$3832,'2. UnidadCompradora'!F1156,'1. TipoContratoUC'!#REF!)</f>
        <v>#REF!</v>
      </c>
      <c r="K1156" s="24">
        <f t="shared" si="221"/>
        <v>53.343507347715082</v>
      </c>
      <c r="L1156" s="25">
        <f>SUMIF('1. TipoContratoUC'!$C$3:$C$3832,'2. UnidadCompradora'!F1156,'1. TipoContratoUC'!$O$3:$O$3832)</f>
        <v>691208006.20000005</v>
      </c>
      <c r="M1156" s="28">
        <f t="shared" si="216"/>
        <v>0.25151815798336835</v>
      </c>
      <c r="N1156" s="29">
        <f t="shared" si="222"/>
        <v>3.0536198850728496E-4</v>
      </c>
      <c r="O1156" s="24">
        <f t="shared" si="223"/>
        <v>0.34073779124549791</v>
      </c>
      <c r="P1156" s="20">
        <f t="shared" si="224"/>
        <v>26.842122569480289</v>
      </c>
      <c r="Q1156" s="3">
        <f t="shared" si="225"/>
        <v>285</v>
      </c>
      <c r="R1156" s="3">
        <f t="shared" si="226"/>
        <v>1</v>
      </c>
      <c r="S1156" s="3">
        <f t="shared" si="227"/>
        <v>285</v>
      </c>
      <c r="T1156" s="18"/>
    </row>
    <row r="1157" spans="1:20" x14ac:dyDescent="0.25">
      <c r="A1157">
        <f t="shared" si="217"/>
        <v>1156</v>
      </c>
      <c r="B1157" s="23" t="s">
        <v>503</v>
      </c>
      <c r="C1157" s="23">
        <f t="shared" si="218"/>
        <v>186</v>
      </c>
      <c r="D1157" s="23">
        <f t="shared" si="219"/>
        <v>1</v>
      </c>
      <c r="E1157" s="34" t="str">
        <f t="shared" si="220"/>
        <v>186_1</v>
      </c>
      <c r="F1157" s="23" t="s">
        <v>504</v>
      </c>
      <c r="G1157" s="24">
        <f>AVERAGEIF('1. TipoContratoUC'!$C$3:$C$3832,'2. UnidadCompradora'!F1157,'1. TipoContratoUC'!$S$3:$S$3832)</f>
        <v>25.664485641658661</v>
      </c>
      <c r="H1157" s="24">
        <f>SUMPRODUCT(('1. TipoContratoUC'!$C$3:$C$3832='2. UnidadCompradora'!F1157)*'1. TipoContratoUC'!$N$3:$N$3832*'1. TipoContratoUC'!$S$3:$S$3832)</f>
        <v>23.037912265887847</v>
      </c>
      <c r="I1157" s="24">
        <f>SUMPRODUCT(('1. TipoContratoUC'!$C$3:$C$3832='2. UnidadCompradora'!F1157)*'1. TipoContratoUC'!$P$3:$P$3832*'1. TipoContratoUC'!$S$3:$S$3832)</f>
        <v>22.440744447284427</v>
      </c>
      <c r="J1157" s="24" t="e">
        <f>AVERAGEIF('1. TipoContratoUC'!$C$3:$C$3832,'2. UnidadCompradora'!F1157,'1. TipoContratoUC'!#REF!)</f>
        <v>#REF!</v>
      </c>
      <c r="K1157" s="24">
        <f t="shared" si="221"/>
        <v>16.804131661775227</v>
      </c>
      <c r="L1157" s="25">
        <f>SUMIF('1. TipoContratoUC'!$C$3:$C$3832,'2. UnidadCompradora'!F1157,'1. TipoContratoUC'!$O$3:$O$3832)</f>
        <v>1334786209.6839991</v>
      </c>
      <c r="M1157" s="28">
        <f t="shared" si="216"/>
        <v>0.8446035830394869</v>
      </c>
      <c r="N1157" s="29">
        <f t="shared" si="222"/>
        <v>5.896820748098674E-4</v>
      </c>
      <c r="O1157" s="24">
        <f t="shared" si="223"/>
        <v>0.65807357496079777</v>
      </c>
      <c r="P1157" s="20">
        <f t="shared" si="224"/>
        <v>8.7311026183680127</v>
      </c>
      <c r="Q1157" s="3">
        <f t="shared" si="225"/>
        <v>1464</v>
      </c>
      <c r="R1157" s="3">
        <f t="shared" si="226"/>
        <v>0</v>
      </c>
      <c r="S1157" s="3" t="str">
        <f t="shared" si="227"/>
        <v/>
      </c>
      <c r="T1157" s="18"/>
    </row>
    <row r="1158" spans="1:20" x14ac:dyDescent="0.25">
      <c r="A1158">
        <f t="shared" si="217"/>
        <v>1157</v>
      </c>
      <c r="B1158" s="23" t="s">
        <v>503</v>
      </c>
      <c r="C1158" s="23">
        <f t="shared" si="218"/>
        <v>186</v>
      </c>
      <c r="D1158" s="23">
        <f t="shared" si="219"/>
        <v>2</v>
      </c>
      <c r="E1158" s="34" t="str">
        <f t="shared" si="220"/>
        <v>186_2</v>
      </c>
      <c r="F1158" s="23" t="s">
        <v>2920</v>
      </c>
      <c r="G1158" s="24">
        <f>AVERAGEIF('1. TipoContratoUC'!$C$3:$C$3832,'2. UnidadCompradora'!F1158,'1. TipoContratoUC'!$S$3:$S$3832)</f>
        <v>24.210893740795665</v>
      </c>
      <c r="H1158" s="24">
        <f>SUMPRODUCT(('1. TipoContratoUC'!$C$3:$C$3832='2. UnidadCompradora'!F1158)*'1. TipoContratoUC'!$N$3:$N$3832*'1. TipoContratoUC'!$S$3:$S$3832)</f>
        <v>24.210893740795665</v>
      </c>
      <c r="I1158" s="24">
        <f>SUMPRODUCT(('1. TipoContratoUC'!$C$3:$C$3832='2. UnidadCompradora'!F1158)*'1. TipoContratoUC'!$P$3:$P$3832*'1. TipoContratoUC'!$S$3:$S$3832)</f>
        <v>24.210893740795665</v>
      </c>
      <c r="J1158" s="24" t="e">
        <f>AVERAGEIF('1. TipoContratoUC'!$C$3:$C$3832,'2. UnidadCompradora'!F1158,'1. TipoContratoUC'!#REF!)</f>
        <v>#REF!</v>
      </c>
      <c r="K1158" s="24">
        <f t="shared" si="221"/>
        <v>19.251734785238298</v>
      </c>
      <c r="L1158" s="25">
        <f>SUMIF('1. TipoContratoUC'!$C$3:$C$3832,'2. UnidadCompradora'!F1158,'1. TipoContratoUC'!$O$3:$O$3832)</f>
        <v>245583843.78</v>
      </c>
      <c r="M1158" s="28">
        <f t="shared" si="216"/>
        <v>0.15539641696051312</v>
      </c>
      <c r="N1158" s="29">
        <f t="shared" si="222"/>
        <v>1.0849407155192065E-4</v>
      </c>
      <c r="O1158" s="24">
        <f t="shared" si="223"/>
        <v>0.12100926088432222</v>
      </c>
      <c r="P1158" s="20">
        <f t="shared" si="224"/>
        <v>9.6863720230613097</v>
      </c>
      <c r="Q1158" s="3">
        <f t="shared" si="225"/>
        <v>1441</v>
      </c>
      <c r="R1158" s="3">
        <f t="shared" si="226"/>
        <v>0</v>
      </c>
      <c r="S1158" s="3" t="str">
        <f t="shared" si="227"/>
        <v/>
      </c>
      <c r="T1158" s="18"/>
    </row>
    <row r="1159" spans="1:20" x14ac:dyDescent="0.25">
      <c r="A1159">
        <f t="shared" si="217"/>
        <v>1158</v>
      </c>
      <c r="B1159" s="23" t="s">
        <v>2196</v>
      </c>
      <c r="C1159" s="23">
        <f t="shared" si="218"/>
        <v>187</v>
      </c>
      <c r="D1159" s="23">
        <f t="shared" si="219"/>
        <v>1</v>
      </c>
      <c r="E1159" s="34" t="str">
        <f t="shared" si="220"/>
        <v>187_1</v>
      </c>
      <c r="F1159" s="23" t="s">
        <v>2197</v>
      </c>
      <c r="G1159" s="24">
        <f>AVERAGEIF('1. TipoContratoUC'!$C$3:$C$3832,'2. UnidadCompradora'!F1159,'1. TipoContratoUC'!$S$3:$S$3832)</f>
        <v>44.414171669738799</v>
      </c>
      <c r="H1159" s="24">
        <f>SUMPRODUCT(('1. TipoContratoUC'!$C$3:$C$3832='2. UnidadCompradora'!F1159)*'1. TipoContratoUC'!$N$3:$N$3832*'1. TipoContratoUC'!$S$3:$S$3832)</f>
        <v>52.480516438276879</v>
      </c>
      <c r="I1159" s="24">
        <f>SUMPRODUCT(('1. TipoContratoUC'!$C$3:$C$3832='2. UnidadCompradora'!F1159)*'1. TipoContratoUC'!$P$3:$P$3832*'1. TipoContratoUC'!$S$3:$S$3832)</f>
        <v>51.009415691121873</v>
      </c>
      <c r="J1159" s="24" t="e">
        <f>AVERAGEIF('1. TipoContratoUC'!$C$3:$C$3832,'2. UnidadCompradora'!F1159,'1. TipoContratoUC'!#REF!)</f>
        <v>#REF!</v>
      </c>
      <c r="K1159" s="24">
        <f t="shared" si="221"/>
        <v>56.306318977797886</v>
      </c>
      <c r="L1159" s="25">
        <f>SUMIF('1. TipoContratoUC'!$C$3:$C$3832,'2. UnidadCompradora'!F1159,'1. TipoContratoUC'!$O$3:$O$3832)</f>
        <v>340593636.68334997</v>
      </c>
      <c r="M1159" s="28">
        <f t="shared" si="216"/>
        <v>1</v>
      </c>
      <c r="N1159" s="29">
        <f t="shared" si="222"/>
        <v>1.5046751374066402E-4</v>
      </c>
      <c r="O1159" s="24">
        <f t="shared" si="223"/>
        <v>0.16785672546344621</v>
      </c>
      <c r="P1159" s="20">
        <f t="shared" si="224"/>
        <v>28.237087851630665</v>
      </c>
      <c r="Q1159" s="3">
        <f t="shared" si="225"/>
        <v>212</v>
      </c>
      <c r="R1159" s="3">
        <f t="shared" si="226"/>
        <v>1</v>
      </c>
      <c r="S1159" s="3">
        <f t="shared" si="227"/>
        <v>212</v>
      </c>
      <c r="T1159" s="18"/>
    </row>
    <row r="1160" spans="1:20" x14ac:dyDescent="0.25">
      <c r="A1160">
        <f t="shared" si="217"/>
        <v>1159</v>
      </c>
      <c r="B1160" s="23" t="s">
        <v>973</v>
      </c>
      <c r="C1160" s="23">
        <f t="shared" si="218"/>
        <v>188</v>
      </c>
      <c r="D1160" s="23">
        <f t="shared" si="219"/>
        <v>1</v>
      </c>
      <c r="E1160" s="34" t="str">
        <f t="shared" si="220"/>
        <v>188_1</v>
      </c>
      <c r="F1160" s="23" t="s">
        <v>974</v>
      </c>
      <c r="G1160" s="24">
        <f>AVERAGEIF('1. TipoContratoUC'!$C$3:$C$3832,'2. UnidadCompradora'!F1160,'1. TipoContratoUC'!$S$3:$S$3832)</f>
        <v>48.969115168048404</v>
      </c>
      <c r="H1160" s="24">
        <f>SUMPRODUCT(('1. TipoContratoUC'!$C$3:$C$3832='2. UnidadCompradora'!F1160)*'1. TipoContratoUC'!$N$3:$N$3832*'1. TipoContratoUC'!$S$3:$S$3832)</f>
        <v>48.969115168048404</v>
      </c>
      <c r="I1160" s="24">
        <f>SUMPRODUCT(('1. TipoContratoUC'!$C$3:$C$3832='2. UnidadCompradora'!F1160)*'1. TipoContratoUC'!$P$3:$P$3832*'1. TipoContratoUC'!$S$3:$S$3832)</f>
        <v>48.969115168048404</v>
      </c>
      <c r="J1160" s="24" t="e">
        <f>AVERAGEIF('1. TipoContratoUC'!$C$3:$C$3832,'2. UnidadCompradora'!F1160,'1. TipoContratoUC'!#REF!)</f>
        <v>#REF!</v>
      </c>
      <c r="K1160" s="24">
        <f t="shared" si="221"/>
        <v>53.485175048648138</v>
      </c>
      <c r="L1160" s="25">
        <f>SUMIF('1. TipoContratoUC'!$C$3:$C$3832,'2. UnidadCompradora'!F1160,'1. TipoContratoUC'!$O$3:$O$3832)</f>
        <v>217726713.25408101</v>
      </c>
      <c r="M1160" s="28">
        <f t="shared" si="216"/>
        <v>0.38967220144586479</v>
      </c>
      <c r="N1160" s="29">
        <f t="shared" si="222"/>
        <v>9.6187343772149737E-5</v>
      </c>
      <c r="O1160" s="24">
        <f t="shared" si="223"/>
        <v>0.1072734564402836</v>
      </c>
      <c r="P1160" s="20">
        <f t="shared" si="224"/>
        <v>26.79622425254421</v>
      </c>
      <c r="Q1160" s="3">
        <f t="shared" si="225"/>
        <v>289</v>
      </c>
      <c r="R1160" s="3">
        <f t="shared" si="226"/>
        <v>1</v>
      </c>
      <c r="S1160" s="3">
        <f t="shared" si="227"/>
        <v>289</v>
      </c>
      <c r="T1160" s="18"/>
    </row>
    <row r="1161" spans="1:20" x14ac:dyDescent="0.25">
      <c r="A1161">
        <f t="shared" si="217"/>
        <v>1160</v>
      </c>
      <c r="B1161" s="23" t="s">
        <v>973</v>
      </c>
      <c r="C1161" s="23">
        <f t="shared" si="218"/>
        <v>188</v>
      </c>
      <c r="D1161" s="23">
        <f t="shared" si="219"/>
        <v>2</v>
      </c>
      <c r="E1161" s="34" t="str">
        <f t="shared" si="220"/>
        <v>188_2</v>
      </c>
      <c r="F1161" s="23" t="s">
        <v>2404</v>
      </c>
      <c r="G1161" s="24">
        <f>AVERAGEIF('1. TipoContratoUC'!$C$3:$C$3832,'2. UnidadCompradora'!F1161,'1. TipoContratoUC'!$S$3:$S$3832)</f>
        <v>34.579831820832872</v>
      </c>
      <c r="H1161" s="24">
        <f>SUMPRODUCT(('1. TipoContratoUC'!$C$3:$C$3832='2. UnidadCompradora'!F1161)*'1. TipoContratoUC'!$N$3:$N$3832*'1. TipoContratoUC'!$S$3:$S$3832)</f>
        <v>32.921150985685692</v>
      </c>
      <c r="I1161" s="24">
        <f>SUMPRODUCT(('1. TipoContratoUC'!$C$3:$C$3832='2. UnidadCompradora'!F1161)*'1. TipoContratoUC'!$P$3:$P$3832*'1. TipoContratoUC'!$S$3:$S$3832)</f>
        <v>33.220954279456947</v>
      </c>
      <c r="J1161" s="24" t="e">
        <f>AVERAGEIF('1. TipoContratoUC'!$C$3:$C$3832,'2. UnidadCompradora'!F1161,'1. TipoContratoUC'!#REF!)</f>
        <v>#REF!</v>
      </c>
      <c r="K1161" s="24">
        <f t="shared" si="221"/>
        <v>31.710035561256255</v>
      </c>
      <c r="L1161" s="25">
        <f>SUMIF('1. TipoContratoUC'!$C$3:$C$3832,'2. UnidadCompradora'!F1161,'1. TipoContratoUC'!$O$3:$O$3832)</f>
        <v>341016539.26999903</v>
      </c>
      <c r="M1161" s="28">
        <f t="shared" si="216"/>
        <v>0.61032779855413521</v>
      </c>
      <c r="N1161" s="29">
        <f t="shared" si="222"/>
        <v>1.5065434371607764E-4</v>
      </c>
      <c r="O1161" s="24">
        <f t="shared" si="223"/>
        <v>0.16806525043064213</v>
      </c>
      <c r="P1161" s="20">
        <f t="shared" si="224"/>
        <v>15.939050405843449</v>
      </c>
      <c r="Q1161" s="3">
        <f t="shared" si="225"/>
        <v>1123</v>
      </c>
      <c r="R1161" s="3">
        <f t="shared" si="226"/>
        <v>0</v>
      </c>
      <c r="S1161" s="3" t="str">
        <f t="shared" si="227"/>
        <v/>
      </c>
      <c r="T1161" s="18"/>
    </row>
    <row r="1162" spans="1:20" x14ac:dyDescent="0.25">
      <c r="A1162">
        <f t="shared" si="217"/>
        <v>1161</v>
      </c>
      <c r="B1162" s="23" t="s">
        <v>823</v>
      </c>
      <c r="C1162" s="23">
        <f t="shared" si="218"/>
        <v>189</v>
      </c>
      <c r="D1162" s="23">
        <f t="shared" si="219"/>
        <v>1</v>
      </c>
      <c r="E1162" s="34" t="str">
        <f t="shared" si="220"/>
        <v>189_1</v>
      </c>
      <c r="F1162" s="23" t="s">
        <v>824</v>
      </c>
      <c r="G1162" s="24">
        <f>AVERAGEIF('1. TipoContratoUC'!$C$3:$C$3832,'2. UnidadCompradora'!F1162,'1. TipoContratoUC'!$S$3:$S$3832)</f>
        <v>43.251212093691414</v>
      </c>
      <c r="H1162" s="24">
        <f>SUMPRODUCT(('1. TipoContratoUC'!$C$3:$C$3832='2. UnidadCompradora'!F1162)*'1. TipoContratoUC'!$N$3:$N$3832*'1. TipoContratoUC'!$S$3:$S$3832)</f>
        <v>43.486752746514938</v>
      </c>
      <c r="I1162" s="24">
        <f>SUMPRODUCT(('1. TipoContratoUC'!$C$3:$C$3832='2. UnidadCompradora'!F1162)*'1. TipoContratoUC'!$P$3:$P$3832*'1. TipoContratoUC'!$S$3:$S$3832)</f>
        <v>41.562895569688308</v>
      </c>
      <c r="J1162" s="24" t="e">
        <f>AVERAGEIF('1. TipoContratoUC'!$C$3:$C$3832,'2. UnidadCompradora'!F1162,'1. TipoContratoUC'!#REF!)</f>
        <v>#REF!</v>
      </c>
      <c r="K1162" s="24">
        <f t="shared" si="221"/>
        <v>43.244521173605655</v>
      </c>
      <c r="L1162" s="25">
        <f>SUMIF('1. TipoContratoUC'!$C$3:$C$3832,'2. UnidadCompradora'!F1162,'1. TipoContratoUC'!$O$3:$O$3832)</f>
        <v>1124706733.3386989</v>
      </c>
      <c r="M1162" s="28">
        <f t="shared" si="216"/>
        <v>0.99686138234532384</v>
      </c>
      <c r="N1162" s="29">
        <f t="shared" si="222"/>
        <v>4.9687312863743523E-4</v>
      </c>
      <c r="O1162" s="24">
        <f t="shared" si="223"/>
        <v>0.55448750739722596</v>
      </c>
      <c r="P1162" s="20">
        <f t="shared" si="224"/>
        <v>21.899504340501441</v>
      </c>
      <c r="Q1162" s="3">
        <f t="shared" si="225"/>
        <v>627</v>
      </c>
      <c r="R1162" s="3">
        <f t="shared" si="226"/>
        <v>0</v>
      </c>
      <c r="S1162" s="3" t="str">
        <f t="shared" si="227"/>
        <v/>
      </c>
      <c r="T1162" s="18"/>
    </row>
    <row r="1163" spans="1:20" x14ac:dyDescent="0.25">
      <c r="A1163">
        <f t="shared" si="217"/>
        <v>1162</v>
      </c>
      <c r="B1163" s="23" t="s">
        <v>823</v>
      </c>
      <c r="C1163" s="23">
        <f t="shared" si="218"/>
        <v>189</v>
      </c>
      <c r="D1163" s="23">
        <f t="shared" si="219"/>
        <v>2</v>
      </c>
      <c r="E1163" s="34" t="str">
        <f t="shared" si="220"/>
        <v>189_2</v>
      </c>
      <c r="F1163" s="23" t="s">
        <v>2886</v>
      </c>
      <c r="G1163" s="24">
        <f>AVERAGEIF('1. TipoContratoUC'!$C$3:$C$3832,'2. UnidadCompradora'!F1163,'1. TipoContratoUC'!$S$3:$S$3832)</f>
        <v>38.570198589320256</v>
      </c>
      <c r="H1163" s="24">
        <f>SUMPRODUCT(('1. TipoContratoUC'!$C$3:$C$3832='2. UnidadCompradora'!F1163)*'1. TipoContratoUC'!$N$3:$N$3832*'1. TipoContratoUC'!$S$3:$S$3832)</f>
        <v>38.570198589320256</v>
      </c>
      <c r="I1163" s="24">
        <f>SUMPRODUCT(('1. TipoContratoUC'!$C$3:$C$3832='2. UnidadCompradora'!F1163)*'1. TipoContratoUC'!$P$3:$P$3832*'1. TipoContratoUC'!$S$3:$S$3832)</f>
        <v>38.570198589320256</v>
      </c>
      <c r="J1163" s="24" t="e">
        <f>AVERAGEIF('1. TipoContratoUC'!$C$3:$C$3832,'2. UnidadCompradora'!F1163,'1. TipoContratoUC'!#REF!)</f>
        <v>#REF!</v>
      </c>
      <c r="K1163" s="24">
        <f t="shared" si="221"/>
        <v>39.106489142308611</v>
      </c>
      <c r="L1163" s="25">
        <f>SUMIF('1. TipoContratoUC'!$C$3:$C$3832,'2. UnidadCompradora'!F1163,'1. TipoContratoUC'!$O$3:$O$3832)</f>
        <v>3541138.69</v>
      </c>
      <c r="M1163" s="28">
        <f t="shared" si="216"/>
        <v>3.1386176546760861E-3</v>
      </c>
      <c r="N1163" s="29">
        <f t="shared" si="222"/>
        <v>1.5644048423328026E-6</v>
      </c>
      <c r="O1163" s="24">
        <f t="shared" si="223"/>
        <v>1.6627524157270578E-3</v>
      </c>
      <c r="P1163" s="20">
        <f t="shared" si="224"/>
        <v>19.554075947362168</v>
      </c>
      <c r="Q1163" s="3">
        <f t="shared" si="225"/>
        <v>832</v>
      </c>
      <c r="R1163" s="3">
        <f t="shared" si="226"/>
        <v>0</v>
      </c>
      <c r="S1163" s="3" t="str">
        <f t="shared" si="227"/>
        <v/>
      </c>
      <c r="T1163" s="18"/>
    </row>
    <row r="1164" spans="1:20" x14ac:dyDescent="0.25">
      <c r="A1164">
        <f t="shared" si="217"/>
        <v>1163</v>
      </c>
      <c r="B1164" s="23" t="s">
        <v>833</v>
      </c>
      <c r="C1164" s="23">
        <f t="shared" si="218"/>
        <v>190</v>
      </c>
      <c r="D1164" s="23">
        <f t="shared" si="219"/>
        <v>1</v>
      </c>
      <c r="E1164" s="34" t="str">
        <f t="shared" si="220"/>
        <v>190_1</v>
      </c>
      <c r="F1164" s="23" t="s">
        <v>834</v>
      </c>
      <c r="G1164" s="24">
        <f>AVERAGEIF('1. TipoContratoUC'!$C$3:$C$3832,'2. UnidadCompradora'!F1164,'1. TipoContratoUC'!$S$3:$S$3832)</f>
        <v>44.373679337830168</v>
      </c>
      <c r="H1164" s="24">
        <f>SUMPRODUCT(('1. TipoContratoUC'!$C$3:$C$3832='2. UnidadCompradora'!F1164)*'1. TipoContratoUC'!$N$3:$N$3832*'1. TipoContratoUC'!$S$3:$S$3832)</f>
        <v>45.41133542732814</v>
      </c>
      <c r="I1164" s="24">
        <f>SUMPRODUCT(('1. TipoContratoUC'!$C$3:$C$3832='2. UnidadCompradora'!F1164)*'1. TipoContratoUC'!$P$3:$P$3832*'1. TipoContratoUC'!$S$3:$S$3832)</f>
        <v>46.993069388364532</v>
      </c>
      <c r="J1164" s="24" t="e">
        <f>AVERAGEIF('1. TipoContratoUC'!$C$3:$C$3832,'2. UnidadCompradora'!F1164,'1. TipoContratoUC'!#REF!)</f>
        <v>#REF!</v>
      </c>
      <c r="K1164" s="24">
        <f t="shared" si="221"/>
        <v>50.752876795506715</v>
      </c>
      <c r="L1164" s="25">
        <f>SUMIF('1. TipoContratoUC'!$C$3:$C$3832,'2. UnidadCompradora'!F1164,'1. TipoContratoUC'!$O$3:$O$3832)</f>
        <v>130350012.88318601</v>
      </c>
      <c r="M1164" s="28">
        <f t="shared" si="216"/>
        <v>0.26537277124034403</v>
      </c>
      <c r="N1164" s="29">
        <f t="shared" si="222"/>
        <v>5.7586050478186559E-5</v>
      </c>
      <c r="O1164" s="24">
        <f t="shared" si="223"/>
        <v>6.4189720010815965E-2</v>
      </c>
      <c r="P1164" s="20">
        <f t="shared" si="224"/>
        <v>25.408533257758766</v>
      </c>
      <c r="Q1164" s="3">
        <f t="shared" si="225"/>
        <v>383</v>
      </c>
      <c r="R1164" s="3">
        <f t="shared" si="226"/>
        <v>1</v>
      </c>
      <c r="S1164" s="3">
        <f t="shared" si="227"/>
        <v>383</v>
      </c>
      <c r="T1164" s="18"/>
    </row>
    <row r="1165" spans="1:20" x14ac:dyDescent="0.25">
      <c r="A1165">
        <f t="shared" si="217"/>
        <v>1164</v>
      </c>
      <c r="B1165" s="23" t="s">
        <v>833</v>
      </c>
      <c r="C1165" s="23">
        <f t="shared" si="218"/>
        <v>190</v>
      </c>
      <c r="D1165" s="23">
        <f t="shared" si="219"/>
        <v>2</v>
      </c>
      <c r="E1165" s="34" t="str">
        <f t="shared" si="220"/>
        <v>190_2</v>
      </c>
      <c r="F1165" s="23" t="s">
        <v>2082</v>
      </c>
      <c r="G1165" s="24">
        <f>AVERAGEIF('1. TipoContratoUC'!$C$3:$C$3832,'2. UnidadCompradora'!F1165,'1. TipoContratoUC'!$S$3:$S$3832)</f>
        <v>41.090631903793366</v>
      </c>
      <c r="H1165" s="24">
        <f>SUMPRODUCT(('1. TipoContratoUC'!$C$3:$C$3832='2. UnidadCompradora'!F1165)*'1. TipoContratoUC'!$N$3:$N$3832*'1. TipoContratoUC'!$S$3:$S$3832)</f>
        <v>42.396195368871084</v>
      </c>
      <c r="I1165" s="24">
        <f>SUMPRODUCT(('1. TipoContratoUC'!$C$3:$C$3832='2. UnidadCompradora'!F1165)*'1. TipoContratoUC'!$P$3:$P$3832*'1. TipoContratoUC'!$S$3:$S$3832)</f>
        <v>41.700989160085335</v>
      </c>
      <c r="J1165" s="24" t="e">
        <f>AVERAGEIF('1. TipoContratoUC'!$C$3:$C$3832,'2. UnidadCompradora'!F1165,'1. TipoContratoUC'!#REF!)</f>
        <v>#REF!</v>
      </c>
      <c r="K1165" s="24">
        <f t="shared" si="221"/>
        <v>43.435464561502357</v>
      </c>
      <c r="L1165" s="25">
        <f>SUMIF('1. TipoContratoUC'!$C$3:$C$3832,'2. UnidadCompradora'!F1165,'1. TipoContratoUC'!$O$3:$O$3832)</f>
        <v>56658200.790000007</v>
      </c>
      <c r="M1165" s="28">
        <f t="shared" si="216"/>
        <v>0.11534746659832208</v>
      </c>
      <c r="N1165" s="29">
        <f t="shared" si="222"/>
        <v>2.5030469414836797E-5</v>
      </c>
      <c r="O1165" s="24">
        <f t="shared" si="223"/>
        <v>2.7853733463420096E-2</v>
      </c>
      <c r="P1165" s="20">
        <f t="shared" si="224"/>
        <v>21.731659147482887</v>
      </c>
      <c r="Q1165" s="3">
        <f t="shared" si="225"/>
        <v>635</v>
      </c>
      <c r="R1165" s="3">
        <f t="shared" si="226"/>
        <v>0</v>
      </c>
      <c r="S1165" s="3" t="str">
        <f t="shared" si="227"/>
        <v/>
      </c>
      <c r="T1165" s="18"/>
    </row>
    <row r="1166" spans="1:20" x14ac:dyDescent="0.25">
      <c r="A1166">
        <f t="shared" si="217"/>
        <v>1165</v>
      </c>
      <c r="B1166" s="23" t="s">
        <v>833</v>
      </c>
      <c r="C1166" s="23">
        <f t="shared" si="218"/>
        <v>190</v>
      </c>
      <c r="D1166" s="23">
        <f t="shared" si="219"/>
        <v>3</v>
      </c>
      <c r="E1166" s="34" t="str">
        <f t="shared" si="220"/>
        <v>190_3</v>
      </c>
      <c r="F1166" s="23" t="s">
        <v>2441</v>
      </c>
      <c r="G1166" s="24">
        <f>AVERAGEIF('1. TipoContratoUC'!$C$3:$C$3832,'2. UnidadCompradora'!F1166,'1. TipoContratoUC'!$S$3:$S$3832)</f>
        <v>43.096110714026722</v>
      </c>
      <c r="H1166" s="24">
        <f>SUMPRODUCT(('1. TipoContratoUC'!$C$3:$C$3832='2. UnidadCompradora'!F1166)*'1. TipoContratoUC'!$N$3:$N$3832*'1. TipoContratoUC'!$S$3:$S$3832)</f>
        <v>39.275561525047507</v>
      </c>
      <c r="I1166" s="24">
        <f>SUMPRODUCT(('1. TipoContratoUC'!$C$3:$C$3832='2. UnidadCompradora'!F1166)*'1. TipoContratoUC'!$P$3:$P$3832*'1. TipoContratoUC'!$S$3:$S$3832)</f>
        <v>39.255700653854284</v>
      </c>
      <c r="J1166" s="24" t="e">
        <f>AVERAGEIF('1. TipoContratoUC'!$C$3:$C$3832,'2. UnidadCompradora'!F1166,'1. TipoContratoUC'!#REF!)</f>
        <v>#REF!</v>
      </c>
      <c r="K1166" s="24">
        <f t="shared" si="221"/>
        <v>40.054339699571912</v>
      </c>
      <c r="L1166" s="25">
        <f>SUMIF('1. TipoContratoUC'!$C$3:$C$3832,'2. UnidadCompradora'!F1166,'1. TipoContratoUC'!$O$3:$O$3832)</f>
        <v>304187670.04138702</v>
      </c>
      <c r="M1166" s="28">
        <f t="shared" si="216"/>
        <v>0.61927976216133396</v>
      </c>
      <c r="N1166" s="29">
        <f t="shared" si="222"/>
        <v>1.3438407971269793E-4</v>
      </c>
      <c r="O1166" s="24">
        <f t="shared" si="223"/>
        <v>0.1499056576775907</v>
      </c>
      <c r="P1166" s="20">
        <f t="shared" si="224"/>
        <v>20.102122678624752</v>
      </c>
      <c r="Q1166" s="3">
        <f t="shared" si="225"/>
        <v>782</v>
      </c>
      <c r="R1166" s="3">
        <f t="shared" si="226"/>
        <v>0</v>
      </c>
      <c r="S1166" s="3" t="str">
        <f t="shared" si="227"/>
        <v/>
      </c>
      <c r="T1166" s="18"/>
    </row>
    <row r="1167" spans="1:20" x14ac:dyDescent="0.25">
      <c r="A1167">
        <f t="shared" si="217"/>
        <v>1166</v>
      </c>
      <c r="B1167" s="23" t="s">
        <v>3032</v>
      </c>
      <c r="C1167" s="23">
        <f t="shared" si="218"/>
        <v>191</v>
      </c>
      <c r="D1167" s="23">
        <f t="shared" si="219"/>
        <v>1</v>
      </c>
      <c r="E1167" s="34" t="str">
        <f t="shared" si="220"/>
        <v>191_1</v>
      </c>
      <c r="F1167" s="23" t="s">
        <v>3033</v>
      </c>
      <c r="G1167" s="24">
        <f>AVERAGEIF('1. TipoContratoUC'!$C$3:$C$3832,'2. UnidadCompradora'!F1167,'1. TipoContratoUC'!$S$3:$S$3832)</f>
        <v>46.664103936362402</v>
      </c>
      <c r="H1167" s="24">
        <f>SUMPRODUCT(('1. TipoContratoUC'!$C$3:$C$3832='2. UnidadCompradora'!F1167)*'1. TipoContratoUC'!$N$3:$N$3832*'1. TipoContratoUC'!$S$3:$S$3832)</f>
        <v>46.664103936362402</v>
      </c>
      <c r="I1167" s="24">
        <f>SUMPRODUCT(('1. TipoContratoUC'!$C$3:$C$3832='2. UnidadCompradora'!F1167)*'1. TipoContratoUC'!$P$3:$P$3832*'1. TipoContratoUC'!$S$3:$S$3832)</f>
        <v>46.664103936362402</v>
      </c>
      <c r="J1167" s="24" t="e">
        <f>AVERAGEIF('1. TipoContratoUC'!$C$3:$C$3832,'2. UnidadCompradora'!F1167,'1. TipoContratoUC'!#REF!)</f>
        <v>#REF!</v>
      </c>
      <c r="K1167" s="24">
        <f t="shared" si="221"/>
        <v>50.298012976515096</v>
      </c>
      <c r="L1167" s="25">
        <f>SUMIF('1. TipoContratoUC'!$C$3:$C$3832,'2. UnidadCompradora'!F1167,'1. TipoContratoUC'!$O$3:$O$3832)</f>
        <v>644652467.86000001</v>
      </c>
      <c r="M1167" s="28">
        <f t="shared" si="216"/>
        <v>1</v>
      </c>
      <c r="N1167" s="29">
        <f t="shared" si="222"/>
        <v>2.8479467499816435E-4</v>
      </c>
      <c r="O1167" s="24">
        <f t="shared" si="223"/>
        <v>0.31778216881230448</v>
      </c>
      <c r="P1167" s="20">
        <f t="shared" si="224"/>
        <v>25.307897572663702</v>
      </c>
      <c r="Q1167" s="3">
        <f t="shared" si="225"/>
        <v>390</v>
      </c>
      <c r="R1167" s="3">
        <f t="shared" si="226"/>
        <v>1</v>
      </c>
      <c r="S1167" s="3">
        <f t="shared" si="227"/>
        <v>390</v>
      </c>
      <c r="T1167" s="18"/>
    </row>
    <row r="1168" spans="1:20" x14ac:dyDescent="0.25">
      <c r="A1168">
        <f t="shared" si="217"/>
        <v>1167</v>
      </c>
      <c r="B1168" s="23" t="s">
        <v>3080</v>
      </c>
      <c r="C1168" s="23">
        <f t="shared" si="218"/>
        <v>192</v>
      </c>
      <c r="D1168" s="23">
        <f t="shared" si="219"/>
        <v>1</v>
      </c>
      <c r="E1168" s="34" t="str">
        <f t="shared" si="220"/>
        <v>192_1</v>
      </c>
      <c r="F1168" s="23" t="s">
        <v>3081</v>
      </c>
      <c r="G1168" s="24">
        <f>AVERAGEIF('1. TipoContratoUC'!$C$3:$C$3832,'2. UnidadCompradora'!F1168,'1. TipoContratoUC'!$S$3:$S$3832)</f>
        <v>39.042490209492634</v>
      </c>
      <c r="H1168" s="24">
        <f>SUMPRODUCT(('1. TipoContratoUC'!$C$3:$C$3832='2. UnidadCompradora'!F1168)*'1. TipoContratoUC'!$N$3:$N$3832*'1. TipoContratoUC'!$S$3:$S$3832)</f>
        <v>39.042490209492634</v>
      </c>
      <c r="I1168" s="24">
        <f>SUMPRODUCT(('1. TipoContratoUC'!$C$3:$C$3832='2. UnidadCompradora'!F1168)*'1. TipoContratoUC'!$P$3:$P$3832*'1. TipoContratoUC'!$S$3:$S$3832)</f>
        <v>39.042490209492634</v>
      </c>
      <c r="J1168" s="24" t="e">
        <f>AVERAGEIF('1. TipoContratoUC'!$C$3:$C$3832,'2. UnidadCompradora'!F1168,'1. TipoContratoUC'!#REF!)</f>
        <v>#REF!</v>
      </c>
      <c r="K1168" s="24">
        <f t="shared" si="221"/>
        <v>39.759531486791516</v>
      </c>
      <c r="L1168" s="25">
        <f>SUMIF('1. TipoContratoUC'!$C$3:$C$3832,'2. UnidadCompradora'!F1168,'1. TipoContratoUC'!$O$3:$O$3832)</f>
        <v>36012526.809999898</v>
      </c>
      <c r="M1168" s="28">
        <f t="shared" si="216"/>
        <v>1</v>
      </c>
      <c r="N1168" s="29">
        <f t="shared" si="222"/>
        <v>1.5909620113242083E-5</v>
      </c>
      <c r="O1168" s="24">
        <f t="shared" si="223"/>
        <v>1.7673756737504147E-2</v>
      </c>
      <c r="P1168" s="20">
        <f t="shared" si="224"/>
        <v>19.888602621764509</v>
      </c>
      <c r="Q1168" s="3">
        <f t="shared" si="225"/>
        <v>801</v>
      </c>
      <c r="R1168" s="3">
        <f t="shared" si="226"/>
        <v>0</v>
      </c>
      <c r="S1168" s="3" t="str">
        <f t="shared" si="227"/>
        <v/>
      </c>
      <c r="T1168" s="18"/>
    </row>
    <row r="1169" spans="1:20" x14ac:dyDescent="0.25">
      <c r="A1169">
        <f t="shared" si="217"/>
        <v>1168</v>
      </c>
      <c r="B1169" s="23" t="s">
        <v>3035</v>
      </c>
      <c r="C1169" s="23">
        <f t="shared" si="218"/>
        <v>193</v>
      </c>
      <c r="D1169" s="23">
        <f t="shared" si="219"/>
        <v>1</v>
      </c>
      <c r="E1169" s="34" t="str">
        <f t="shared" si="220"/>
        <v>193_1</v>
      </c>
      <c r="F1169" s="23" t="s">
        <v>3036</v>
      </c>
      <c r="G1169" s="24">
        <f>AVERAGEIF('1. TipoContratoUC'!$C$3:$C$3832,'2. UnidadCompradora'!F1169,'1. TipoContratoUC'!$S$3:$S$3832)</f>
        <v>51.321016531112768</v>
      </c>
      <c r="H1169" s="24">
        <f>SUMPRODUCT(('1. TipoContratoUC'!$C$3:$C$3832='2. UnidadCompradora'!F1169)*'1. TipoContratoUC'!$N$3:$N$3832*'1. TipoContratoUC'!$S$3:$S$3832)</f>
        <v>51.321016531112768</v>
      </c>
      <c r="I1169" s="24">
        <f>SUMPRODUCT(('1. TipoContratoUC'!$C$3:$C$3832='2. UnidadCompradora'!F1169)*'1. TipoContratoUC'!$P$3:$P$3832*'1. TipoContratoUC'!$S$3:$S$3832)</f>
        <v>51.321016531112768</v>
      </c>
      <c r="J1169" s="24" t="e">
        <f>AVERAGEIF('1. TipoContratoUC'!$C$3:$C$3832,'2. UnidadCompradora'!F1169,'1. TipoContratoUC'!#REF!)</f>
        <v>#REF!</v>
      </c>
      <c r="K1169" s="24">
        <f t="shared" si="221"/>
        <v>56.737172574175965</v>
      </c>
      <c r="L1169" s="25">
        <f>SUMIF('1. TipoContratoUC'!$C$3:$C$3832,'2. UnidadCompradora'!F1169,'1. TipoContratoUC'!$O$3:$O$3832)</f>
        <v>26667615.219999999</v>
      </c>
      <c r="M1169" s="28">
        <f t="shared" si="216"/>
        <v>1</v>
      </c>
      <c r="N1169" s="29">
        <f t="shared" si="222"/>
        <v>1.1781223509106882E-5</v>
      </c>
      <c r="O1169" s="24">
        <f t="shared" si="223"/>
        <v>1.3065964200234764E-2</v>
      </c>
      <c r="P1169" s="20">
        <f t="shared" si="224"/>
        <v>28.375119269188101</v>
      </c>
      <c r="Q1169" s="3">
        <f t="shared" si="225"/>
        <v>202</v>
      </c>
      <c r="R1169" s="3">
        <f t="shared" si="226"/>
        <v>1</v>
      </c>
      <c r="S1169" s="3">
        <f t="shared" si="227"/>
        <v>202</v>
      </c>
      <c r="T1169" s="18"/>
    </row>
    <row r="1170" spans="1:20" x14ac:dyDescent="0.25">
      <c r="A1170">
        <f t="shared" si="217"/>
        <v>1169</v>
      </c>
      <c r="B1170" s="23" t="s">
        <v>754</v>
      </c>
      <c r="C1170" s="23">
        <f t="shared" si="218"/>
        <v>194</v>
      </c>
      <c r="D1170" s="23">
        <f t="shared" si="219"/>
        <v>1</v>
      </c>
      <c r="E1170" s="34" t="str">
        <f t="shared" si="220"/>
        <v>194_1</v>
      </c>
      <c r="F1170" s="23" t="s">
        <v>755</v>
      </c>
      <c r="G1170" s="24">
        <f>AVERAGEIF('1. TipoContratoUC'!$C$3:$C$3832,'2. UnidadCompradora'!F1170,'1. TipoContratoUC'!$S$3:$S$3832)</f>
        <v>31.10910492243633</v>
      </c>
      <c r="H1170" s="24">
        <f>SUMPRODUCT(('1. TipoContratoUC'!$C$3:$C$3832='2. UnidadCompradora'!F1170)*'1. TipoContratoUC'!$N$3:$N$3832*'1. TipoContratoUC'!$S$3:$S$3832)</f>
        <v>29.326610601889122</v>
      </c>
      <c r="I1170" s="24">
        <f>SUMPRODUCT(('1. TipoContratoUC'!$C$3:$C$3832='2. UnidadCompradora'!F1170)*'1. TipoContratoUC'!$P$3:$P$3832*'1. TipoContratoUC'!$S$3:$S$3832)</f>
        <v>29.898963890238306</v>
      </c>
      <c r="J1170" s="24" t="e">
        <f>AVERAGEIF('1. TipoContratoUC'!$C$3:$C$3832,'2. UnidadCompradora'!F1170,'1. TipoContratoUC'!#REF!)</f>
        <v>#REF!</v>
      </c>
      <c r="K1170" s="24">
        <f t="shared" si="221"/>
        <v>27.116686241754788</v>
      </c>
      <c r="L1170" s="25">
        <f>SUMIF('1. TipoContratoUC'!$C$3:$C$3832,'2. UnidadCompradora'!F1170,'1. TipoContratoUC'!$O$3:$O$3832)</f>
        <v>25211402.140000001</v>
      </c>
      <c r="M1170" s="28">
        <f t="shared" si="216"/>
        <v>6.2624186151316102E-3</v>
      </c>
      <c r="N1170" s="29">
        <f t="shared" si="222"/>
        <v>1.1137897451233571E-5</v>
      </c>
      <c r="O1170" s="24">
        <f t="shared" si="223"/>
        <v>1.2347934104596576E-2</v>
      </c>
      <c r="P1170" s="20">
        <f t="shared" si="224"/>
        <v>13.564517087929692</v>
      </c>
      <c r="Q1170" s="3">
        <f t="shared" si="225"/>
        <v>1272</v>
      </c>
      <c r="R1170" s="3">
        <f t="shared" si="226"/>
        <v>0</v>
      </c>
      <c r="S1170" s="3" t="str">
        <f t="shared" si="227"/>
        <v/>
      </c>
      <c r="T1170" s="18"/>
    </row>
    <row r="1171" spans="1:20" x14ac:dyDescent="0.25">
      <c r="A1171">
        <f t="shared" si="217"/>
        <v>1170</v>
      </c>
      <c r="B1171" s="23" t="s">
        <v>754</v>
      </c>
      <c r="C1171" s="23">
        <f t="shared" si="218"/>
        <v>194</v>
      </c>
      <c r="D1171" s="23">
        <f t="shared" si="219"/>
        <v>2</v>
      </c>
      <c r="E1171" s="34" t="str">
        <f t="shared" si="220"/>
        <v>194_2</v>
      </c>
      <c r="F1171" s="23" t="s">
        <v>770</v>
      </c>
      <c r="G1171" s="24">
        <f>AVERAGEIF('1. TipoContratoUC'!$C$3:$C$3832,'2. UnidadCompradora'!F1171,'1. TipoContratoUC'!$S$3:$S$3832)</f>
        <v>38.451516745321136</v>
      </c>
      <c r="H1171" s="24">
        <f>SUMPRODUCT(('1. TipoContratoUC'!$C$3:$C$3832='2. UnidadCompradora'!F1171)*'1. TipoContratoUC'!$N$3:$N$3832*'1. TipoContratoUC'!$S$3:$S$3832)</f>
        <v>38.451516745321136</v>
      </c>
      <c r="I1171" s="24">
        <f>SUMPRODUCT(('1. TipoContratoUC'!$C$3:$C$3832='2. UnidadCompradora'!F1171)*'1. TipoContratoUC'!$P$3:$P$3832*'1. TipoContratoUC'!$S$3:$S$3832)</f>
        <v>38.451516745321136</v>
      </c>
      <c r="J1171" s="24" t="e">
        <f>AVERAGEIF('1. TipoContratoUC'!$C$3:$C$3832,'2. UnidadCompradora'!F1171,'1. TipoContratoUC'!#REF!)</f>
        <v>#REF!</v>
      </c>
      <c r="K1171" s="24">
        <f t="shared" si="221"/>
        <v>38.942386570206118</v>
      </c>
      <c r="L1171" s="25">
        <f>SUMIF('1. TipoContratoUC'!$C$3:$C$3832,'2. UnidadCompradora'!F1171,'1. TipoContratoUC'!$O$3:$O$3832)</f>
        <v>6198270.0300000003</v>
      </c>
      <c r="M1171" s="28">
        <f t="shared" si="216"/>
        <v>1.5396272449242035E-3</v>
      </c>
      <c r="N1171" s="29">
        <f t="shared" si="222"/>
        <v>2.7382727698299461E-6</v>
      </c>
      <c r="O1171" s="24">
        <f t="shared" si="223"/>
        <v>2.9729317407084215E-3</v>
      </c>
      <c r="P1171" s="20">
        <f t="shared" si="224"/>
        <v>19.472679750973413</v>
      </c>
      <c r="Q1171" s="3">
        <f t="shared" si="225"/>
        <v>841</v>
      </c>
      <c r="R1171" s="3">
        <f t="shared" si="226"/>
        <v>0</v>
      </c>
      <c r="S1171" s="3" t="str">
        <f t="shared" si="227"/>
        <v/>
      </c>
      <c r="T1171" s="18"/>
    </row>
    <row r="1172" spans="1:20" x14ac:dyDescent="0.25">
      <c r="A1172">
        <f t="shared" si="217"/>
        <v>1171</v>
      </c>
      <c r="B1172" s="23" t="s">
        <v>754</v>
      </c>
      <c r="C1172" s="23">
        <f t="shared" si="218"/>
        <v>194</v>
      </c>
      <c r="D1172" s="23">
        <f t="shared" si="219"/>
        <v>3</v>
      </c>
      <c r="E1172" s="34" t="str">
        <f t="shared" si="220"/>
        <v>194_3</v>
      </c>
      <c r="F1172" s="23" t="s">
        <v>1084</v>
      </c>
      <c r="G1172" s="24">
        <f>AVERAGEIF('1. TipoContratoUC'!$C$3:$C$3832,'2. UnidadCompradora'!F1172,'1. TipoContratoUC'!$S$3:$S$3832)</f>
        <v>44.526796822043195</v>
      </c>
      <c r="H1172" s="24">
        <f>SUMPRODUCT(('1. TipoContratoUC'!$C$3:$C$3832='2. UnidadCompradora'!F1172)*'1. TipoContratoUC'!$N$3:$N$3832*'1. TipoContratoUC'!$S$3:$S$3832)</f>
        <v>39.693909560643192</v>
      </c>
      <c r="I1172" s="24">
        <f>SUMPRODUCT(('1. TipoContratoUC'!$C$3:$C$3832='2. UnidadCompradora'!F1172)*'1. TipoContratoUC'!$P$3:$P$3832*'1. TipoContratoUC'!$S$3:$S$3832)</f>
        <v>41.10035602538818</v>
      </c>
      <c r="J1172" s="24" t="e">
        <f>AVERAGEIF('1. TipoContratoUC'!$C$3:$C$3832,'2. UnidadCompradora'!F1172,'1. TipoContratoUC'!#REF!)</f>
        <v>#REF!</v>
      </c>
      <c r="K1172" s="24">
        <f t="shared" si="221"/>
        <v>42.604963121918082</v>
      </c>
      <c r="L1172" s="25">
        <f>SUMIF('1. TipoContratoUC'!$C$3:$C$3832,'2. UnidadCompradora'!F1172,'1. TipoContratoUC'!$O$3:$O$3832)</f>
        <v>3990004087.1599998</v>
      </c>
      <c r="M1172" s="28">
        <f t="shared" si="216"/>
        <v>0.99110218983964815</v>
      </c>
      <c r="N1172" s="29">
        <f t="shared" si="222"/>
        <v>1.7627046725133429E-3</v>
      </c>
      <c r="O1172" s="24">
        <f t="shared" si="223"/>
        <v>1.9673094091179293</v>
      </c>
      <c r="P1172" s="20">
        <f t="shared" si="224"/>
        <v>22.286136265518007</v>
      </c>
      <c r="Q1172" s="3">
        <f t="shared" si="225"/>
        <v>599</v>
      </c>
      <c r="R1172" s="3">
        <f t="shared" si="226"/>
        <v>0</v>
      </c>
      <c r="S1172" s="3" t="str">
        <f t="shared" si="227"/>
        <v/>
      </c>
      <c r="T1172" s="18"/>
    </row>
    <row r="1173" spans="1:20" x14ac:dyDescent="0.25">
      <c r="A1173">
        <f t="shared" si="217"/>
        <v>1172</v>
      </c>
      <c r="B1173" s="23" t="s">
        <v>754</v>
      </c>
      <c r="C1173" s="23">
        <f t="shared" si="218"/>
        <v>194</v>
      </c>
      <c r="D1173" s="23">
        <f t="shared" si="219"/>
        <v>4</v>
      </c>
      <c r="E1173" s="34" t="str">
        <f t="shared" si="220"/>
        <v>194_4</v>
      </c>
      <c r="F1173" s="23" t="s">
        <v>2385</v>
      </c>
      <c r="G1173" s="24">
        <f>AVERAGEIF('1. TipoContratoUC'!$C$3:$C$3832,'2. UnidadCompradora'!F1173,'1. TipoContratoUC'!$S$3:$S$3832)</f>
        <v>29.336696689265196</v>
      </c>
      <c r="H1173" s="24">
        <f>SUMPRODUCT(('1. TipoContratoUC'!$C$3:$C$3832='2. UnidadCompradora'!F1173)*'1. TipoContratoUC'!$N$3:$N$3832*'1. TipoContratoUC'!$S$3:$S$3832)</f>
        <v>28.633221596077014</v>
      </c>
      <c r="I1173" s="24">
        <f>SUMPRODUCT(('1. TipoContratoUC'!$C$3:$C$3832='2. UnidadCompradora'!F1173)*'1. TipoContratoUC'!$P$3:$P$3832*'1. TipoContratoUC'!$S$3:$S$3832)</f>
        <v>28.34829171286724</v>
      </c>
      <c r="J1173" s="24" t="e">
        <f>AVERAGEIF('1. TipoContratoUC'!$C$3:$C$3832,'2. UnidadCompradora'!F1173,'1. TipoContratoUC'!#REF!)</f>
        <v>#REF!</v>
      </c>
      <c r="K1173" s="24">
        <f t="shared" si="221"/>
        <v>24.972556320785163</v>
      </c>
      <c r="L1173" s="25">
        <f>SUMIF('1. TipoContratoUC'!$C$3:$C$3832,'2. UnidadCompradora'!F1173,'1. TipoContratoUC'!$O$3:$O$3832)</f>
        <v>4411355.4399999892</v>
      </c>
      <c r="M1173" s="28">
        <f t="shared" si="216"/>
        <v>1.0957643002959942E-3</v>
      </c>
      <c r="N1173" s="29">
        <f t="shared" si="222"/>
        <v>1.9488493435955017E-6</v>
      </c>
      <c r="O1173" s="24">
        <f t="shared" si="223"/>
        <v>2.091839219581647E-3</v>
      </c>
      <c r="P1173" s="20">
        <f t="shared" si="224"/>
        <v>12.487324080002372</v>
      </c>
      <c r="Q1173" s="3">
        <f t="shared" si="225"/>
        <v>1330</v>
      </c>
      <c r="R1173" s="3">
        <f t="shared" si="226"/>
        <v>0</v>
      </c>
      <c r="S1173" s="3" t="str">
        <f t="shared" si="227"/>
        <v/>
      </c>
      <c r="T1173" s="18"/>
    </row>
    <row r="1174" spans="1:20" x14ac:dyDescent="0.25">
      <c r="A1174">
        <f t="shared" si="217"/>
        <v>1173</v>
      </c>
      <c r="B1174" s="23" t="s">
        <v>1684</v>
      </c>
      <c r="C1174" s="23">
        <f t="shared" si="218"/>
        <v>195</v>
      </c>
      <c r="D1174" s="23">
        <f t="shared" si="219"/>
        <v>1</v>
      </c>
      <c r="E1174" s="34" t="str">
        <f t="shared" si="220"/>
        <v>195_1</v>
      </c>
      <c r="F1174" s="23" t="s">
        <v>1685</v>
      </c>
      <c r="G1174" s="24">
        <f>AVERAGEIF('1. TipoContratoUC'!$C$3:$C$3832,'2. UnidadCompradora'!F1174,'1. TipoContratoUC'!$S$3:$S$3832)</f>
        <v>27.058454760386823</v>
      </c>
      <c r="H1174" s="24">
        <f>SUMPRODUCT(('1. TipoContratoUC'!$C$3:$C$3832='2. UnidadCompradora'!F1174)*'1. TipoContratoUC'!$N$3:$N$3832*'1. TipoContratoUC'!$S$3:$S$3832)</f>
        <v>26.632826400009549</v>
      </c>
      <c r="I1174" s="24">
        <f>SUMPRODUCT(('1. TipoContratoUC'!$C$3:$C$3832='2. UnidadCompradora'!F1174)*'1. TipoContratoUC'!$P$3:$P$3832*'1. TipoContratoUC'!$S$3:$S$3832)</f>
        <v>26.277786452431869</v>
      </c>
      <c r="J1174" s="24" t="e">
        <f>AVERAGEIF('1. TipoContratoUC'!$C$3:$C$3832,'2. UnidadCompradora'!F1174,'1. TipoContratoUC'!#REF!)</f>
        <v>#REF!</v>
      </c>
      <c r="K1174" s="24">
        <f t="shared" si="221"/>
        <v>22.109647999342975</v>
      </c>
      <c r="L1174" s="25">
        <f>SUMIF('1. TipoContratoUC'!$C$3:$C$3832,'2. UnidadCompradora'!F1174,'1. TipoContratoUC'!$O$3:$O$3832)</f>
        <v>571145145.92299998</v>
      </c>
      <c r="M1174" s="28">
        <f t="shared" si="216"/>
        <v>1</v>
      </c>
      <c r="N1174" s="29">
        <f t="shared" si="222"/>
        <v>2.5232059802685004E-4</v>
      </c>
      <c r="O1174" s="24">
        <f t="shared" si="223"/>
        <v>0.28153715074082047</v>
      </c>
      <c r="P1174" s="20">
        <f t="shared" si="224"/>
        <v>11.195592575041898</v>
      </c>
      <c r="Q1174" s="3">
        <f t="shared" si="225"/>
        <v>1381</v>
      </c>
      <c r="R1174" s="3">
        <f t="shared" si="226"/>
        <v>0</v>
      </c>
      <c r="S1174" s="3" t="str">
        <f t="shared" si="227"/>
        <v/>
      </c>
      <c r="T1174" s="18"/>
    </row>
    <row r="1175" spans="1:20" x14ac:dyDescent="0.25">
      <c r="A1175">
        <f t="shared" si="217"/>
        <v>1174</v>
      </c>
      <c r="B1175" s="23" t="s">
        <v>1810</v>
      </c>
      <c r="C1175" s="23">
        <f t="shared" si="218"/>
        <v>196</v>
      </c>
      <c r="D1175" s="23">
        <f t="shared" si="219"/>
        <v>1</v>
      </c>
      <c r="E1175" s="34" t="str">
        <f t="shared" si="220"/>
        <v>196_1</v>
      </c>
      <c r="F1175" s="23" t="s">
        <v>1811</v>
      </c>
      <c r="G1175" s="24">
        <f>AVERAGEIF('1. TipoContratoUC'!$C$3:$C$3832,'2. UnidadCompradora'!F1175,'1. TipoContratoUC'!$S$3:$S$3832)</f>
        <v>39.36285983359636</v>
      </c>
      <c r="H1175" s="24">
        <f>SUMPRODUCT(('1. TipoContratoUC'!$C$3:$C$3832='2. UnidadCompradora'!F1175)*'1. TipoContratoUC'!$N$3:$N$3832*'1. TipoContratoUC'!$S$3:$S$3832)</f>
        <v>38.233369223104674</v>
      </c>
      <c r="I1175" s="24">
        <f>SUMPRODUCT(('1. TipoContratoUC'!$C$3:$C$3832='2. UnidadCompradora'!F1175)*'1. TipoContratoUC'!$P$3:$P$3832*'1. TipoContratoUC'!$S$3:$S$3832)</f>
        <v>36.56642831568557</v>
      </c>
      <c r="J1175" s="24" t="e">
        <f>AVERAGEIF('1. TipoContratoUC'!$C$3:$C$3832,'2. UnidadCompradora'!F1175,'1. TipoContratoUC'!#REF!)</f>
        <v>#REF!</v>
      </c>
      <c r="K1175" s="24">
        <f t="shared" si="221"/>
        <v>36.335855954233068</v>
      </c>
      <c r="L1175" s="25">
        <f>SUMIF('1. TipoContratoUC'!$C$3:$C$3832,'2. UnidadCompradora'!F1175,'1. TipoContratoUC'!$O$3:$O$3832)</f>
        <v>552600516.50453591</v>
      </c>
      <c r="M1175" s="28">
        <f t="shared" si="216"/>
        <v>1</v>
      </c>
      <c r="N1175" s="29">
        <f t="shared" si="222"/>
        <v>2.4412794854281855E-4</v>
      </c>
      <c r="O1175" s="24">
        <f t="shared" si="223"/>
        <v>0.27239315786107343</v>
      </c>
      <c r="P1175" s="20">
        <f t="shared" si="224"/>
        <v>18.304124556047071</v>
      </c>
      <c r="Q1175" s="3">
        <f t="shared" si="225"/>
        <v>936</v>
      </c>
      <c r="R1175" s="3">
        <f t="shared" si="226"/>
        <v>0</v>
      </c>
      <c r="S1175" s="3" t="str">
        <f t="shared" si="227"/>
        <v/>
      </c>
      <c r="T1175" s="18"/>
    </row>
    <row r="1176" spans="1:20" x14ac:dyDescent="0.25">
      <c r="A1176">
        <f t="shared" si="217"/>
        <v>1175</v>
      </c>
      <c r="B1176" s="23" t="s">
        <v>1521</v>
      </c>
      <c r="C1176" s="23">
        <f t="shared" si="218"/>
        <v>197</v>
      </c>
      <c r="D1176" s="23">
        <f t="shared" si="219"/>
        <v>1</v>
      </c>
      <c r="E1176" s="34" t="str">
        <f t="shared" si="220"/>
        <v>197_1</v>
      </c>
      <c r="F1176" s="23" t="s">
        <v>1522</v>
      </c>
      <c r="G1176" s="24">
        <f>AVERAGEIF('1. TipoContratoUC'!$C$3:$C$3832,'2. UnidadCompradora'!F1176,'1. TipoContratoUC'!$S$3:$S$3832)</f>
        <v>45.099656295057756</v>
      </c>
      <c r="H1176" s="24">
        <f>SUMPRODUCT(('1. TipoContratoUC'!$C$3:$C$3832='2. UnidadCompradora'!F1176)*'1. TipoContratoUC'!$N$3:$N$3832*'1. TipoContratoUC'!$S$3:$S$3832)</f>
        <v>41.37221542566779</v>
      </c>
      <c r="I1176" s="24">
        <f>SUMPRODUCT(('1. TipoContratoUC'!$C$3:$C$3832='2. UnidadCompradora'!F1176)*'1. TipoContratoUC'!$P$3:$P$3832*'1. TipoContratoUC'!$S$3:$S$3832)</f>
        <v>42.367835344241442</v>
      </c>
      <c r="J1176" s="24" t="e">
        <f>AVERAGEIF('1. TipoContratoUC'!$C$3:$C$3832,'2. UnidadCompradora'!F1176,'1. TipoContratoUC'!#REF!)</f>
        <v>#REF!</v>
      </c>
      <c r="K1176" s="24">
        <f t="shared" si="221"/>
        <v>44.357519446473312</v>
      </c>
      <c r="L1176" s="25">
        <f>SUMIF('1. TipoContratoUC'!$C$3:$C$3832,'2. UnidadCompradora'!F1176,'1. TipoContratoUC'!$O$3:$O$3832)</f>
        <v>1734481708.9971001</v>
      </c>
      <c r="M1176" s="28">
        <f t="shared" si="216"/>
        <v>1</v>
      </c>
      <c r="N1176" s="29">
        <f t="shared" si="222"/>
        <v>7.6625961930136619E-4</v>
      </c>
      <c r="O1176" s="24">
        <f t="shared" si="223"/>
        <v>0.85515558276554859</v>
      </c>
      <c r="P1176" s="20">
        <f t="shared" si="224"/>
        <v>22.60633751461943</v>
      </c>
      <c r="Q1176" s="3">
        <f t="shared" si="225"/>
        <v>571</v>
      </c>
      <c r="R1176" s="3">
        <f t="shared" si="226"/>
        <v>0</v>
      </c>
      <c r="S1176" s="3" t="str">
        <f t="shared" si="227"/>
        <v/>
      </c>
      <c r="T1176" s="18"/>
    </row>
    <row r="1177" spans="1:20" x14ac:dyDescent="0.25">
      <c r="A1177">
        <f t="shared" si="217"/>
        <v>1176</v>
      </c>
      <c r="B1177" s="23" t="s">
        <v>1159</v>
      </c>
      <c r="C1177" s="23">
        <f t="shared" si="218"/>
        <v>198</v>
      </c>
      <c r="D1177" s="23">
        <f t="shared" si="219"/>
        <v>1</v>
      </c>
      <c r="E1177" s="34" t="str">
        <f t="shared" si="220"/>
        <v>198_1</v>
      </c>
      <c r="F1177" s="23" t="s">
        <v>1160</v>
      </c>
      <c r="G1177" s="24">
        <f>AVERAGEIF('1. TipoContratoUC'!$C$3:$C$3832,'2. UnidadCompradora'!F1177,'1. TipoContratoUC'!$S$3:$S$3832)</f>
        <v>34.080264300781444</v>
      </c>
      <c r="H1177" s="24">
        <f>SUMPRODUCT(('1. TipoContratoUC'!$C$3:$C$3832='2. UnidadCompradora'!F1177)*'1. TipoContratoUC'!$N$3:$N$3832*'1. TipoContratoUC'!$S$3:$S$3832)</f>
        <v>31.348234646768855</v>
      </c>
      <c r="I1177" s="24">
        <f>SUMPRODUCT(('1. TipoContratoUC'!$C$3:$C$3832='2. UnidadCompradora'!F1177)*'1. TipoContratoUC'!$P$3:$P$3832*'1. TipoContratoUC'!$S$3:$S$3832)</f>
        <v>31.744384629690277</v>
      </c>
      <c r="J1177" s="24" t="e">
        <f>AVERAGEIF('1. TipoContratoUC'!$C$3:$C$3832,'2. UnidadCompradora'!F1177,'1. TipoContratoUC'!#REF!)</f>
        <v>#REF!</v>
      </c>
      <c r="K1177" s="24">
        <f t="shared" si="221"/>
        <v>29.668367945972303</v>
      </c>
      <c r="L1177" s="25">
        <f>SUMIF('1. TipoContratoUC'!$C$3:$C$3832,'2. UnidadCompradora'!F1177,'1. TipoContratoUC'!$O$3:$O$3832)</f>
        <v>924071937.881037</v>
      </c>
      <c r="M1177" s="28">
        <f t="shared" si="216"/>
        <v>1</v>
      </c>
      <c r="N1177" s="29">
        <f t="shared" si="222"/>
        <v>4.0823665516612429E-4</v>
      </c>
      <c r="O1177" s="24">
        <f t="shared" si="223"/>
        <v>0.45555842665389573</v>
      </c>
      <c r="P1177" s="20">
        <f t="shared" si="224"/>
        <v>15.061963186313099</v>
      </c>
      <c r="Q1177" s="3">
        <f t="shared" si="225"/>
        <v>1187</v>
      </c>
      <c r="R1177" s="3">
        <f t="shared" si="226"/>
        <v>0</v>
      </c>
      <c r="S1177" s="3" t="str">
        <f t="shared" si="227"/>
        <v/>
      </c>
      <c r="T1177" s="18"/>
    </row>
    <row r="1178" spans="1:20" x14ac:dyDescent="0.25">
      <c r="A1178">
        <f t="shared" si="217"/>
        <v>1177</v>
      </c>
      <c r="B1178" s="23" t="s">
        <v>2093</v>
      </c>
      <c r="C1178" s="23">
        <f t="shared" si="218"/>
        <v>199</v>
      </c>
      <c r="D1178" s="23">
        <f t="shared" si="219"/>
        <v>1</v>
      </c>
      <c r="E1178" s="34" t="str">
        <f t="shared" si="220"/>
        <v>199_1</v>
      </c>
      <c r="F1178" s="23" t="s">
        <v>2094</v>
      </c>
      <c r="G1178" s="24">
        <f>AVERAGEIF('1. TipoContratoUC'!$C$3:$C$3832,'2. UnidadCompradora'!F1178,'1. TipoContratoUC'!$S$3:$S$3832)</f>
        <v>47.215981819347022</v>
      </c>
      <c r="H1178" s="24">
        <f>SUMPRODUCT(('1. TipoContratoUC'!$C$3:$C$3832='2. UnidadCompradora'!F1178)*'1. TipoContratoUC'!$N$3:$N$3832*'1. TipoContratoUC'!$S$3:$S$3832)</f>
        <v>47.000766738670393</v>
      </c>
      <c r="I1178" s="24">
        <f>SUMPRODUCT(('1. TipoContratoUC'!$C$3:$C$3832='2. UnidadCompradora'!F1178)*'1. TipoContratoUC'!$P$3:$P$3832*'1. TipoContratoUC'!$S$3:$S$3832)</f>
        <v>47.420870595599951</v>
      </c>
      <c r="J1178" s="24" t="e">
        <f>AVERAGEIF('1. TipoContratoUC'!$C$3:$C$3832,'2. UnidadCompradora'!F1178,'1. TipoContratoUC'!#REF!)</f>
        <v>#REF!</v>
      </c>
      <c r="K1178" s="24">
        <f t="shared" si="221"/>
        <v>51.344401801272589</v>
      </c>
      <c r="L1178" s="25">
        <f>SUMIF('1. TipoContratoUC'!$C$3:$C$3832,'2. UnidadCompradora'!F1178,'1. TipoContratoUC'!$O$3:$O$3832)</f>
        <v>4263631173.263</v>
      </c>
      <c r="M1178" s="28">
        <f t="shared" si="216"/>
        <v>1</v>
      </c>
      <c r="N1178" s="29">
        <f t="shared" si="222"/>
        <v>1.8835876923458557E-3</v>
      </c>
      <c r="O1178" s="24">
        <f t="shared" si="223"/>
        <v>2.102229556108874</v>
      </c>
      <c r="P1178" s="20">
        <f t="shared" si="224"/>
        <v>26.723315678690732</v>
      </c>
      <c r="Q1178" s="3">
        <f t="shared" si="225"/>
        <v>297</v>
      </c>
      <c r="R1178" s="3">
        <f t="shared" si="226"/>
        <v>1</v>
      </c>
      <c r="S1178" s="3">
        <f t="shared" si="227"/>
        <v>297</v>
      </c>
      <c r="T1178" s="18"/>
    </row>
    <row r="1179" spans="1:20" x14ac:dyDescent="0.25">
      <c r="A1179">
        <f t="shared" si="217"/>
        <v>1178</v>
      </c>
      <c r="B1179" s="23" t="s">
        <v>77</v>
      </c>
      <c r="C1179" s="23">
        <f t="shared" si="218"/>
        <v>200</v>
      </c>
      <c r="D1179" s="23">
        <f t="shared" si="219"/>
        <v>1</v>
      </c>
      <c r="E1179" s="34" t="str">
        <f t="shared" si="220"/>
        <v>200_1</v>
      </c>
      <c r="F1179" s="23" t="s">
        <v>2040</v>
      </c>
      <c r="G1179" s="24">
        <f>AVERAGEIF('1. TipoContratoUC'!$C$3:$C$3832,'2. UnidadCompradora'!F1179,'1. TipoContratoUC'!$S$3:$S$3832)</f>
        <v>45.152307574575133</v>
      </c>
      <c r="H1179" s="24">
        <f>SUMPRODUCT(('1. TipoContratoUC'!$C$3:$C$3832='2. UnidadCompradora'!F1179)*'1. TipoContratoUC'!$N$3:$N$3832*'1. TipoContratoUC'!$S$3:$S$3832)</f>
        <v>45.072331649162535</v>
      </c>
      <c r="I1179" s="24">
        <f>SUMPRODUCT(('1. TipoContratoUC'!$C$3:$C$3832='2. UnidadCompradora'!F1179)*'1. TipoContratoUC'!$P$3:$P$3832*'1. TipoContratoUC'!$S$3:$S$3832)</f>
        <v>45.916124352286111</v>
      </c>
      <c r="J1179" s="24" t="e">
        <f>AVERAGEIF('1. TipoContratoUC'!$C$3:$C$3832,'2. UnidadCompradora'!F1179,'1. TipoContratoUC'!#REF!)</f>
        <v>#REF!</v>
      </c>
      <c r="K1179" s="24">
        <f t="shared" si="221"/>
        <v>49.263774128423208</v>
      </c>
      <c r="L1179" s="25">
        <f>SUMIF('1. TipoContratoUC'!$C$3:$C$3832,'2. UnidadCompradora'!F1179,'1. TipoContratoUC'!$O$3:$O$3832)</f>
        <v>1849093.45</v>
      </c>
      <c r="M1179" s="28">
        <f t="shared" si="216"/>
        <v>9.4933670516720469E-5</v>
      </c>
      <c r="N1179" s="29">
        <f t="shared" si="222"/>
        <v>8.1689281339779107E-7</v>
      </c>
      <c r="O1179" s="24">
        <f t="shared" si="223"/>
        <v>8.2843810953956961E-4</v>
      </c>
      <c r="P1179" s="20">
        <f t="shared" si="224"/>
        <v>24.632301283266372</v>
      </c>
      <c r="Q1179" s="3">
        <f t="shared" si="225"/>
        <v>437</v>
      </c>
      <c r="R1179" s="3">
        <f t="shared" si="226"/>
        <v>1</v>
      </c>
      <c r="S1179" s="3">
        <f t="shared" si="227"/>
        <v>437</v>
      </c>
      <c r="T1179" s="18"/>
    </row>
    <row r="1180" spans="1:20" x14ac:dyDescent="0.25">
      <c r="A1180">
        <f t="shared" si="217"/>
        <v>1179</v>
      </c>
      <c r="B1180" s="23" t="s">
        <v>77</v>
      </c>
      <c r="C1180" s="23">
        <f t="shared" si="218"/>
        <v>200</v>
      </c>
      <c r="D1180" s="23">
        <f t="shared" si="219"/>
        <v>2</v>
      </c>
      <c r="E1180" s="34" t="str">
        <f t="shared" si="220"/>
        <v>200_2</v>
      </c>
      <c r="F1180" s="23" t="s">
        <v>2066</v>
      </c>
      <c r="G1180" s="24">
        <f>AVERAGEIF('1. TipoContratoUC'!$C$3:$C$3832,'2. UnidadCompradora'!F1180,'1. TipoContratoUC'!$S$3:$S$3832)</f>
        <v>54.225005552717107</v>
      </c>
      <c r="H1180" s="24">
        <f>SUMPRODUCT(('1. TipoContratoUC'!$C$3:$C$3832='2. UnidadCompradora'!F1180)*'1. TipoContratoUC'!$N$3:$N$3832*'1. TipoContratoUC'!$S$3:$S$3832)</f>
        <v>53.251209968899268</v>
      </c>
      <c r="I1180" s="24">
        <f>SUMPRODUCT(('1. TipoContratoUC'!$C$3:$C$3832='2. UnidadCompradora'!F1180)*'1. TipoContratoUC'!$P$3:$P$3832*'1. TipoContratoUC'!$S$3:$S$3832)</f>
        <v>53.96877286096263</v>
      </c>
      <c r="J1180" s="24" t="e">
        <f>AVERAGEIF('1. TipoContratoUC'!$C$3:$C$3832,'2. UnidadCompradora'!F1180,'1. TipoContratoUC'!#REF!)</f>
        <v>#REF!</v>
      </c>
      <c r="K1180" s="24">
        <f t="shared" si="221"/>
        <v>60.398251719796917</v>
      </c>
      <c r="L1180" s="25">
        <f>SUMIF('1. TipoContratoUC'!$C$3:$C$3832,'2. UnidadCompradora'!F1180,'1. TipoContratoUC'!$O$3:$O$3832)</f>
        <v>3433443.5300000003</v>
      </c>
      <c r="M1180" s="28">
        <f t="shared" si="216"/>
        <v>1.7627524277628352E-4</v>
      </c>
      <c r="N1180" s="29">
        <f t="shared" si="222"/>
        <v>1.5168272565478738E-6</v>
      </c>
      <c r="O1180" s="24">
        <f t="shared" si="223"/>
        <v>1.6096500455474339E-3</v>
      </c>
      <c r="P1180" s="20">
        <f t="shared" si="224"/>
        <v>30.199930684921231</v>
      </c>
      <c r="Q1180" s="3">
        <f t="shared" si="225"/>
        <v>142</v>
      </c>
      <c r="R1180" s="3">
        <f t="shared" si="226"/>
        <v>1</v>
      </c>
      <c r="S1180" s="3">
        <f t="shared" si="227"/>
        <v>142</v>
      </c>
      <c r="T1180" s="18"/>
    </row>
    <row r="1181" spans="1:20" x14ac:dyDescent="0.25">
      <c r="A1181">
        <f t="shared" si="217"/>
        <v>1180</v>
      </c>
      <c r="B1181" s="23" t="s">
        <v>77</v>
      </c>
      <c r="C1181" s="23">
        <f t="shared" si="218"/>
        <v>200</v>
      </c>
      <c r="D1181" s="23">
        <f t="shared" si="219"/>
        <v>3</v>
      </c>
      <c r="E1181" s="34" t="str">
        <f t="shared" si="220"/>
        <v>200_3</v>
      </c>
      <c r="F1181" s="23" t="s">
        <v>1020</v>
      </c>
      <c r="G1181" s="24">
        <f>AVERAGEIF('1. TipoContratoUC'!$C$3:$C$3832,'2. UnidadCompradora'!F1181,'1. TipoContratoUC'!$S$3:$S$3832)</f>
        <v>53.652776062433148</v>
      </c>
      <c r="H1181" s="24">
        <f>SUMPRODUCT(('1. TipoContratoUC'!$C$3:$C$3832='2. UnidadCompradora'!F1181)*'1. TipoContratoUC'!$N$3:$N$3832*'1. TipoContratoUC'!$S$3:$S$3832)</f>
        <v>56.260462212024052</v>
      </c>
      <c r="I1181" s="24">
        <f>SUMPRODUCT(('1. TipoContratoUC'!$C$3:$C$3832='2. UnidadCompradora'!F1181)*'1. TipoContratoUC'!$P$3:$P$3832*'1. TipoContratoUC'!$S$3:$S$3832)</f>
        <v>56.875421848472648</v>
      </c>
      <c r="J1181" s="24" t="e">
        <f>AVERAGEIF('1. TipoContratoUC'!$C$3:$C$3832,'2. UnidadCompradora'!F1181,'1. TipoContratoUC'!#REF!)</f>
        <v>#REF!</v>
      </c>
      <c r="K1181" s="24">
        <f t="shared" si="221"/>
        <v>64.417304331189058</v>
      </c>
      <c r="L1181" s="25">
        <f>SUMIF('1. TipoContratoUC'!$C$3:$C$3832,'2. UnidadCompradora'!F1181,'1. TipoContratoUC'!$O$3:$O$3832)</f>
        <v>37649404.539999999</v>
      </c>
      <c r="M1181" s="28">
        <f t="shared" si="216"/>
        <v>1.9329451227849408E-3</v>
      </c>
      <c r="N1181" s="29">
        <f t="shared" si="222"/>
        <v>1.6632760230388664E-5</v>
      </c>
      <c r="O1181" s="24">
        <f t="shared" si="223"/>
        <v>1.8480869027018811E-2</v>
      </c>
      <c r="P1181" s="20">
        <f t="shared" si="224"/>
        <v>32.217892600108037</v>
      </c>
      <c r="Q1181" s="3">
        <f t="shared" si="225"/>
        <v>80</v>
      </c>
      <c r="R1181" s="3">
        <f t="shared" si="226"/>
        <v>1</v>
      </c>
      <c r="S1181" s="3">
        <f t="shared" si="227"/>
        <v>80</v>
      </c>
      <c r="T1181" s="18"/>
    </row>
    <row r="1182" spans="1:20" x14ac:dyDescent="0.25">
      <c r="A1182">
        <f t="shared" si="217"/>
        <v>1181</v>
      </c>
      <c r="B1182" s="23" t="s">
        <v>77</v>
      </c>
      <c r="C1182" s="23">
        <f t="shared" si="218"/>
        <v>200</v>
      </c>
      <c r="D1182" s="23">
        <f t="shared" si="219"/>
        <v>4</v>
      </c>
      <c r="E1182" s="34" t="str">
        <f t="shared" si="220"/>
        <v>200_4</v>
      </c>
      <c r="F1182" s="23" t="s">
        <v>1903</v>
      </c>
      <c r="G1182" s="24">
        <f>AVERAGEIF('1. TipoContratoUC'!$C$3:$C$3832,'2. UnidadCompradora'!F1182,'1. TipoContratoUC'!$S$3:$S$3832)</f>
        <v>52.870851745987835</v>
      </c>
      <c r="H1182" s="24">
        <f>SUMPRODUCT(('1. TipoContratoUC'!$C$3:$C$3832='2. UnidadCompradora'!F1182)*'1. TipoContratoUC'!$N$3:$N$3832*'1. TipoContratoUC'!$S$3:$S$3832)</f>
        <v>52.258736777111999</v>
      </c>
      <c r="I1182" s="24">
        <f>SUMPRODUCT(('1. TipoContratoUC'!$C$3:$C$3832='2. UnidadCompradora'!F1182)*'1. TipoContratoUC'!$P$3:$P$3832*'1. TipoContratoUC'!$S$3:$S$3832)</f>
        <v>54.373364304161036</v>
      </c>
      <c r="J1182" s="24" t="e">
        <f>AVERAGEIF('1. TipoContratoUC'!$C$3:$C$3832,'2. UnidadCompradora'!F1182,'1. TipoContratoUC'!#REF!)</f>
        <v>#REF!</v>
      </c>
      <c r="K1182" s="24">
        <f t="shared" si="221"/>
        <v>60.957684352812038</v>
      </c>
      <c r="L1182" s="25">
        <f>SUMIF('1. TipoContratoUC'!$C$3:$C$3832,'2. UnidadCompradora'!F1182,'1. TipoContratoUC'!$O$3:$O$3832)</f>
        <v>392092742.2899999</v>
      </c>
      <c r="M1182" s="28">
        <f t="shared" si="216"/>
        <v>2.0130298557142282E-2</v>
      </c>
      <c r="N1182" s="29">
        <f t="shared" si="222"/>
        <v>1.7321879722311117E-4</v>
      </c>
      <c r="O1182" s="24">
        <f t="shared" si="223"/>
        <v>0.19324992391214035</v>
      </c>
      <c r="P1182" s="20">
        <f t="shared" si="224"/>
        <v>30.57546713836209</v>
      </c>
      <c r="Q1182" s="3">
        <f t="shared" si="225"/>
        <v>122</v>
      </c>
      <c r="R1182" s="3">
        <f t="shared" si="226"/>
        <v>1</v>
      </c>
      <c r="S1182" s="3">
        <f t="shared" si="227"/>
        <v>122</v>
      </c>
      <c r="T1182" s="18"/>
    </row>
    <row r="1183" spans="1:20" x14ac:dyDescent="0.25">
      <c r="A1183">
        <f t="shared" si="217"/>
        <v>1182</v>
      </c>
      <c r="B1183" s="23" t="s">
        <v>77</v>
      </c>
      <c r="C1183" s="23">
        <f t="shared" si="218"/>
        <v>200</v>
      </c>
      <c r="D1183" s="23">
        <f t="shared" si="219"/>
        <v>5</v>
      </c>
      <c r="E1183" s="34" t="str">
        <f t="shared" si="220"/>
        <v>200_5</v>
      </c>
      <c r="F1183" s="23" t="s">
        <v>1655</v>
      </c>
      <c r="G1183" s="24">
        <f>AVERAGEIF('1. TipoContratoUC'!$C$3:$C$3832,'2. UnidadCompradora'!F1183,'1. TipoContratoUC'!$S$3:$S$3832)</f>
        <v>28.650780430389347</v>
      </c>
      <c r="H1183" s="24">
        <f>SUMPRODUCT(('1. TipoContratoUC'!$C$3:$C$3832='2. UnidadCompradora'!F1183)*'1. TipoContratoUC'!$N$3:$N$3832*'1. TipoContratoUC'!$S$3:$S$3832)</f>
        <v>32.369899405450212</v>
      </c>
      <c r="I1183" s="24">
        <f>SUMPRODUCT(('1. TipoContratoUC'!$C$3:$C$3832='2. UnidadCompradora'!F1183)*'1. TipoContratoUC'!$P$3:$P$3832*'1. TipoContratoUC'!$S$3:$S$3832)</f>
        <v>29.297795960027415</v>
      </c>
      <c r="J1183" s="24" t="e">
        <f>AVERAGEIF('1. TipoContratoUC'!$C$3:$C$3832,'2. UnidadCompradora'!F1183,'1. TipoContratoUC'!#REF!)</f>
        <v>#REF!</v>
      </c>
      <c r="K1183" s="24">
        <f t="shared" si="221"/>
        <v>26.285445335067582</v>
      </c>
      <c r="L1183" s="25">
        <f>SUMIF('1. TipoContratoUC'!$C$3:$C$3832,'2. UnidadCompradora'!F1183,'1. TipoContratoUC'!$O$3:$O$3832)</f>
        <v>93759663.193175599</v>
      </c>
      <c r="M1183" s="28">
        <f t="shared" si="216"/>
        <v>4.8136826039482297E-3</v>
      </c>
      <c r="N1183" s="29">
        <f t="shared" si="222"/>
        <v>4.1421159676436328E-5</v>
      </c>
      <c r="O1183" s="24">
        <f t="shared" si="223"/>
        <v>4.614773656197E-2</v>
      </c>
      <c r="P1183" s="20">
        <f t="shared" si="224"/>
        <v>13.165796535814776</v>
      </c>
      <c r="Q1183" s="3">
        <f t="shared" si="225"/>
        <v>1295</v>
      </c>
      <c r="R1183" s="3">
        <f t="shared" si="226"/>
        <v>0</v>
      </c>
      <c r="S1183" s="3" t="str">
        <f t="shared" si="227"/>
        <v/>
      </c>
      <c r="T1183" s="18"/>
    </row>
    <row r="1184" spans="1:20" x14ac:dyDescent="0.25">
      <c r="A1184">
        <f t="shared" si="217"/>
        <v>1183</v>
      </c>
      <c r="B1184" s="23" t="s">
        <v>77</v>
      </c>
      <c r="C1184" s="23">
        <f t="shared" si="218"/>
        <v>200</v>
      </c>
      <c r="D1184" s="23">
        <f t="shared" si="219"/>
        <v>6</v>
      </c>
      <c r="E1184" s="34" t="str">
        <f t="shared" si="220"/>
        <v>200_6</v>
      </c>
      <c r="F1184" s="23" t="s">
        <v>255</v>
      </c>
      <c r="G1184" s="24">
        <f>AVERAGEIF('1. TipoContratoUC'!$C$3:$C$3832,'2. UnidadCompradora'!F1184,'1. TipoContratoUC'!$S$3:$S$3832)</f>
        <v>37.980750206046899</v>
      </c>
      <c r="H1184" s="24">
        <f>SUMPRODUCT(('1. TipoContratoUC'!$C$3:$C$3832='2. UnidadCompradora'!F1184)*'1. TipoContratoUC'!$N$3:$N$3832*'1. TipoContratoUC'!$S$3:$S$3832)</f>
        <v>37.576919129353328</v>
      </c>
      <c r="I1184" s="24">
        <f>SUMPRODUCT(('1. TipoContratoUC'!$C$3:$C$3832='2. UnidadCompradora'!F1184)*'1. TipoContratoUC'!$P$3:$P$3832*'1. TipoContratoUC'!$S$3:$S$3832)</f>
        <v>37.713719308868662</v>
      </c>
      <c r="J1184" s="24" t="e">
        <f>AVERAGEIF('1. TipoContratoUC'!$C$3:$C$3832,'2. UnidadCompradora'!F1184,'1. TipoContratoUC'!#REF!)</f>
        <v>#REF!</v>
      </c>
      <c r="K1184" s="24">
        <f t="shared" si="221"/>
        <v>37.922226679419673</v>
      </c>
      <c r="L1184" s="25">
        <f>SUMIF('1. TipoContratoUC'!$C$3:$C$3832,'2. UnidadCompradora'!F1184,'1. TipoContratoUC'!$O$3:$O$3832)</f>
        <v>49463556.853999898</v>
      </c>
      <c r="M1184" s="28">
        <f t="shared" si="216"/>
        <v>2.5394914513177779E-3</v>
      </c>
      <c r="N1184" s="29">
        <f t="shared" si="222"/>
        <v>2.1852018414280558E-5</v>
      </c>
      <c r="O1184" s="24">
        <f t="shared" si="223"/>
        <v>2.4306195713347911E-2</v>
      </c>
      <c r="P1184" s="20">
        <f t="shared" si="224"/>
        <v>18.973266437566512</v>
      </c>
      <c r="Q1184" s="3">
        <f t="shared" si="225"/>
        <v>881</v>
      </c>
      <c r="R1184" s="3">
        <f t="shared" si="226"/>
        <v>0</v>
      </c>
      <c r="S1184" s="3" t="str">
        <f t="shared" si="227"/>
        <v/>
      </c>
      <c r="T1184" s="18"/>
    </row>
    <row r="1185" spans="1:20" x14ac:dyDescent="0.25">
      <c r="A1185">
        <f t="shared" si="217"/>
        <v>1184</v>
      </c>
      <c r="B1185" s="23" t="s">
        <v>77</v>
      </c>
      <c r="C1185" s="23">
        <f t="shared" si="218"/>
        <v>200</v>
      </c>
      <c r="D1185" s="23">
        <f t="shared" si="219"/>
        <v>7</v>
      </c>
      <c r="E1185" s="34" t="str">
        <f t="shared" si="220"/>
        <v>200_7</v>
      </c>
      <c r="F1185" s="23" t="s">
        <v>910</v>
      </c>
      <c r="G1185" s="24">
        <f>AVERAGEIF('1. TipoContratoUC'!$C$3:$C$3832,'2. UnidadCompradora'!F1185,'1. TipoContratoUC'!$S$3:$S$3832)</f>
        <v>55.1959028165044</v>
      </c>
      <c r="H1185" s="24">
        <f>SUMPRODUCT(('1. TipoContratoUC'!$C$3:$C$3832='2. UnidadCompradora'!F1185)*'1. TipoContratoUC'!$N$3:$N$3832*'1. TipoContratoUC'!$S$3:$S$3832)</f>
        <v>55.904630778719351</v>
      </c>
      <c r="I1185" s="24">
        <f>SUMPRODUCT(('1. TipoContratoUC'!$C$3:$C$3832='2. UnidadCompradora'!F1185)*'1. TipoContratoUC'!$P$3:$P$3832*'1. TipoContratoUC'!$S$3:$S$3832)</f>
        <v>55.629396625405334</v>
      </c>
      <c r="J1185" s="24" t="e">
        <f>AVERAGEIF('1. TipoContratoUC'!$C$3:$C$3832,'2. UnidadCompradora'!F1185,'1. TipoContratoUC'!#REF!)</f>
        <v>#REF!</v>
      </c>
      <c r="K1185" s="24">
        <f t="shared" si="221"/>
        <v>62.694412799343255</v>
      </c>
      <c r="L1185" s="25">
        <f>SUMIF('1. TipoContratoUC'!$C$3:$C$3832,'2. UnidadCompradora'!F1185,'1. TipoContratoUC'!$O$3:$O$3832)</f>
        <v>507554116.50969994</v>
      </c>
      <c r="M1185" s="28">
        <f t="shared" si="216"/>
        <v>2.6058161239031489E-2</v>
      </c>
      <c r="N1185" s="29">
        <f t="shared" si="222"/>
        <v>2.2422734242406138E-4</v>
      </c>
      <c r="O1185" s="24">
        <f t="shared" si="223"/>
        <v>0.25018166193326025</v>
      </c>
      <c r="P1185" s="20">
        <f t="shared" si="224"/>
        <v>31.472297230638258</v>
      </c>
      <c r="Q1185" s="3">
        <f t="shared" si="225"/>
        <v>99</v>
      </c>
      <c r="R1185" s="3">
        <f t="shared" si="226"/>
        <v>1</v>
      </c>
      <c r="S1185" s="3">
        <f t="shared" si="227"/>
        <v>99</v>
      </c>
      <c r="T1185" s="18"/>
    </row>
    <row r="1186" spans="1:20" x14ac:dyDescent="0.25">
      <c r="A1186">
        <f t="shared" si="217"/>
        <v>1185</v>
      </c>
      <c r="B1186" s="23" t="s">
        <v>77</v>
      </c>
      <c r="C1186" s="23">
        <f t="shared" si="218"/>
        <v>200</v>
      </c>
      <c r="D1186" s="23">
        <f t="shared" si="219"/>
        <v>8</v>
      </c>
      <c r="E1186" s="34" t="str">
        <f t="shared" si="220"/>
        <v>200_8</v>
      </c>
      <c r="F1186" s="23" t="s">
        <v>186</v>
      </c>
      <c r="G1186" s="24">
        <f>AVERAGEIF('1. TipoContratoUC'!$C$3:$C$3832,'2. UnidadCompradora'!F1186,'1. TipoContratoUC'!$S$3:$S$3832)</f>
        <v>44.744771652511467</v>
      </c>
      <c r="H1186" s="24">
        <f>SUMPRODUCT(('1. TipoContratoUC'!$C$3:$C$3832='2. UnidadCompradora'!F1186)*'1. TipoContratoUC'!$N$3:$N$3832*'1. TipoContratoUC'!$S$3:$S$3832)</f>
        <v>44.420829089265354</v>
      </c>
      <c r="I1186" s="24">
        <f>SUMPRODUCT(('1. TipoContratoUC'!$C$3:$C$3832='2. UnidadCompradora'!F1186)*'1. TipoContratoUC'!$P$3:$P$3832*'1. TipoContratoUC'!$S$3:$S$3832)</f>
        <v>44.4401878495432</v>
      </c>
      <c r="J1186" s="24" t="e">
        <f>AVERAGEIF('1. TipoContratoUC'!$C$3:$C$3832,'2. UnidadCompradora'!F1186,'1. TipoContratoUC'!#REF!)</f>
        <v>#REF!</v>
      </c>
      <c r="K1186" s="24">
        <f t="shared" si="221"/>
        <v>47.22298197185826</v>
      </c>
      <c r="L1186" s="25">
        <f>SUMIF('1. TipoContratoUC'!$C$3:$C$3832,'2. UnidadCompradora'!F1186,'1. TipoContratoUC'!$O$3:$O$3832)</f>
        <v>27195148.310000002</v>
      </c>
      <c r="M1186" s="28">
        <f t="shared" si="216"/>
        <v>1.3962167511408835E-3</v>
      </c>
      <c r="N1186" s="29">
        <f t="shared" si="222"/>
        <v>1.2014277165778769E-5</v>
      </c>
      <c r="O1186" s="24">
        <f t="shared" si="223"/>
        <v>1.3326080415551972E-2</v>
      </c>
      <c r="P1186" s="20">
        <f t="shared" si="224"/>
        <v>23.618154026136907</v>
      </c>
      <c r="Q1186" s="3">
        <f t="shared" si="225"/>
        <v>507</v>
      </c>
      <c r="R1186" s="3">
        <f t="shared" si="226"/>
        <v>0</v>
      </c>
      <c r="S1186" s="3" t="str">
        <f t="shared" si="227"/>
        <v/>
      </c>
      <c r="T1186" s="18"/>
    </row>
    <row r="1187" spans="1:20" x14ac:dyDescent="0.25">
      <c r="A1187">
        <f t="shared" si="217"/>
        <v>1186</v>
      </c>
      <c r="B1187" s="23" t="s">
        <v>77</v>
      </c>
      <c r="C1187" s="23">
        <f t="shared" si="218"/>
        <v>200</v>
      </c>
      <c r="D1187" s="23">
        <f t="shared" si="219"/>
        <v>9</v>
      </c>
      <c r="E1187" s="34" t="str">
        <f t="shared" si="220"/>
        <v>200_9</v>
      </c>
      <c r="F1187" s="23" t="s">
        <v>1036</v>
      </c>
      <c r="G1187" s="24">
        <f>AVERAGEIF('1. TipoContratoUC'!$C$3:$C$3832,'2. UnidadCompradora'!F1187,'1. TipoContratoUC'!$S$3:$S$3832)</f>
        <v>43.886341584114078</v>
      </c>
      <c r="H1187" s="24">
        <f>SUMPRODUCT(('1. TipoContratoUC'!$C$3:$C$3832='2. UnidadCompradora'!F1187)*'1. TipoContratoUC'!$N$3:$N$3832*'1. TipoContratoUC'!$S$3:$S$3832)</f>
        <v>43.985727975559215</v>
      </c>
      <c r="I1187" s="24">
        <f>SUMPRODUCT(('1. TipoContratoUC'!$C$3:$C$3832='2. UnidadCompradora'!F1187)*'1. TipoContratoUC'!$P$3:$P$3832*'1. TipoContratoUC'!$S$3:$S$3832)</f>
        <v>44.60435338721738</v>
      </c>
      <c r="J1187" s="24" t="e">
        <f>AVERAGEIF('1. TipoContratoUC'!$C$3:$C$3832,'2. UnidadCompradora'!F1187,'1. TipoContratoUC'!#REF!)</f>
        <v>#REF!</v>
      </c>
      <c r="K1187" s="24">
        <f t="shared" si="221"/>
        <v>47.449975301883711</v>
      </c>
      <c r="L1187" s="25">
        <f>SUMIF('1. TipoContratoUC'!$C$3:$C$3832,'2. UnidadCompradora'!F1187,'1. TipoContratoUC'!$O$3:$O$3832)</f>
        <v>5559674.8999999901</v>
      </c>
      <c r="M1187" s="28">
        <f t="shared" si="216"/>
        <v>2.8543735587656746E-4</v>
      </c>
      <c r="N1187" s="29">
        <f t="shared" si="222"/>
        <v>2.4561541065639893E-6</v>
      </c>
      <c r="O1187" s="24">
        <f t="shared" si="223"/>
        <v>2.6580530127491937E-3</v>
      </c>
      <c r="P1187" s="20">
        <f t="shared" si="224"/>
        <v>23.726316677448231</v>
      </c>
      <c r="Q1187" s="3">
        <f t="shared" si="225"/>
        <v>495</v>
      </c>
      <c r="R1187" s="3">
        <f t="shared" si="226"/>
        <v>1</v>
      </c>
      <c r="S1187" s="3">
        <f t="shared" si="227"/>
        <v>495</v>
      </c>
      <c r="T1187" s="18"/>
    </row>
    <row r="1188" spans="1:20" x14ac:dyDescent="0.25">
      <c r="A1188">
        <f t="shared" si="217"/>
        <v>1187</v>
      </c>
      <c r="B1188" s="23" t="s">
        <v>77</v>
      </c>
      <c r="C1188" s="23">
        <f t="shared" si="218"/>
        <v>200</v>
      </c>
      <c r="D1188" s="23">
        <f t="shared" si="219"/>
        <v>10</v>
      </c>
      <c r="E1188" s="34" t="str">
        <f t="shared" si="220"/>
        <v>200_10</v>
      </c>
      <c r="F1188" s="23" t="s">
        <v>3002</v>
      </c>
      <c r="G1188" s="24">
        <f>AVERAGEIF('1. TipoContratoUC'!$C$3:$C$3832,'2. UnidadCompradora'!F1188,'1. TipoContratoUC'!$S$3:$S$3832)</f>
        <v>42.431418914869404</v>
      </c>
      <c r="H1188" s="24">
        <f>SUMPRODUCT(('1. TipoContratoUC'!$C$3:$C$3832='2. UnidadCompradora'!F1188)*'1. TipoContratoUC'!$N$3:$N$3832*'1. TipoContratoUC'!$S$3:$S$3832)</f>
        <v>42.431418914869404</v>
      </c>
      <c r="I1188" s="24">
        <f>SUMPRODUCT(('1. TipoContratoUC'!$C$3:$C$3832='2. UnidadCompradora'!F1188)*'1. TipoContratoUC'!$P$3:$P$3832*'1. TipoContratoUC'!$S$3:$S$3832)</f>
        <v>42.431418914869404</v>
      </c>
      <c r="J1188" s="24" t="e">
        <f>AVERAGEIF('1. TipoContratoUC'!$C$3:$C$3832,'2. UnidadCompradora'!F1188,'1. TipoContratoUC'!#REF!)</f>
        <v>#REF!</v>
      </c>
      <c r="K1188" s="24">
        <f t="shared" si="221"/>
        <v>44.445437085194747</v>
      </c>
      <c r="L1188" s="25">
        <f>SUMIF('1. TipoContratoUC'!$C$3:$C$3832,'2. UnidadCompradora'!F1188,'1. TipoContratoUC'!$O$3:$O$3832)</f>
        <v>4362943.26</v>
      </c>
      <c r="M1188" s="28">
        <f t="shared" si="216"/>
        <v>2.2399636855994828E-4</v>
      </c>
      <c r="N1188" s="29">
        <f t="shared" si="222"/>
        <v>1.9274618026235127E-6</v>
      </c>
      <c r="O1188" s="24">
        <f t="shared" si="223"/>
        <v>2.0679681235773141E-3</v>
      </c>
      <c r="P1188" s="20">
        <f t="shared" si="224"/>
        <v>22.223752526659162</v>
      </c>
      <c r="Q1188" s="3">
        <f t="shared" si="225"/>
        <v>604</v>
      </c>
      <c r="R1188" s="3">
        <f t="shared" si="226"/>
        <v>0</v>
      </c>
      <c r="S1188" s="3" t="str">
        <f t="shared" si="227"/>
        <v/>
      </c>
      <c r="T1188" s="18"/>
    </row>
    <row r="1189" spans="1:20" x14ac:dyDescent="0.25">
      <c r="A1189">
        <f t="shared" si="217"/>
        <v>1188</v>
      </c>
      <c r="B1189" s="23" t="s">
        <v>77</v>
      </c>
      <c r="C1189" s="23">
        <f t="shared" si="218"/>
        <v>200</v>
      </c>
      <c r="D1189" s="23">
        <f t="shared" si="219"/>
        <v>11</v>
      </c>
      <c r="E1189" s="34" t="str">
        <f t="shared" si="220"/>
        <v>200_11</v>
      </c>
      <c r="F1189" s="23" t="s">
        <v>960</v>
      </c>
      <c r="G1189" s="24">
        <f>AVERAGEIF('1. TipoContratoUC'!$C$3:$C$3832,'2. UnidadCompradora'!F1189,'1. TipoContratoUC'!$S$3:$S$3832)</f>
        <v>41.0674472126355</v>
      </c>
      <c r="H1189" s="24">
        <f>SUMPRODUCT(('1. TipoContratoUC'!$C$3:$C$3832='2. UnidadCompradora'!F1189)*'1. TipoContratoUC'!$N$3:$N$3832*'1. TipoContratoUC'!$S$3:$S$3832)</f>
        <v>41.017272019063924</v>
      </c>
      <c r="I1189" s="24">
        <f>SUMPRODUCT(('1. TipoContratoUC'!$C$3:$C$3832='2. UnidadCompradora'!F1189)*'1. TipoContratoUC'!$P$3:$P$3832*'1. TipoContratoUC'!$S$3:$S$3832)</f>
        <v>41.09147055609391</v>
      </c>
      <c r="J1189" s="24" t="e">
        <f>AVERAGEIF('1. TipoContratoUC'!$C$3:$C$3832,'2. UnidadCompradora'!F1189,'1. TipoContratoUC'!#REF!)</f>
        <v>#REF!</v>
      </c>
      <c r="K1189" s="24">
        <f t="shared" si="221"/>
        <v>42.592677094701166</v>
      </c>
      <c r="L1189" s="25">
        <f>SUMIF('1. TipoContratoUC'!$C$3:$C$3832,'2. UnidadCompradora'!F1189,'1. TipoContratoUC'!$O$3:$O$3832)</f>
        <v>4841536.74</v>
      </c>
      <c r="M1189" s="28">
        <f t="shared" si="216"/>
        <v>2.4856767172570804E-4</v>
      </c>
      <c r="N1189" s="29">
        <f t="shared" si="222"/>
        <v>2.138894910209849E-6</v>
      </c>
      <c r="O1189" s="24">
        <f t="shared" si="223"/>
        <v>2.3039531775065191E-3</v>
      </c>
      <c r="P1189" s="20">
        <f t="shared" si="224"/>
        <v>21.297490523939338</v>
      </c>
      <c r="Q1189" s="3">
        <f t="shared" si="225"/>
        <v>673</v>
      </c>
      <c r="R1189" s="3">
        <f t="shared" si="226"/>
        <v>0</v>
      </c>
      <c r="S1189" s="3" t="str">
        <f t="shared" si="227"/>
        <v/>
      </c>
      <c r="T1189" s="18"/>
    </row>
    <row r="1190" spans="1:20" x14ac:dyDescent="0.25">
      <c r="A1190">
        <f t="shared" si="217"/>
        <v>1189</v>
      </c>
      <c r="B1190" s="23" t="s">
        <v>77</v>
      </c>
      <c r="C1190" s="23">
        <f t="shared" si="218"/>
        <v>200</v>
      </c>
      <c r="D1190" s="23">
        <f t="shared" si="219"/>
        <v>12</v>
      </c>
      <c r="E1190" s="34" t="str">
        <f t="shared" si="220"/>
        <v>200_12</v>
      </c>
      <c r="F1190" s="23" t="s">
        <v>782</v>
      </c>
      <c r="G1190" s="24">
        <f>AVERAGEIF('1. TipoContratoUC'!$C$3:$C$3832,'2. UnidadCompradora'!F1190,'1. TipoContratoUC'!$S$3:$S$3832)</f>
        <v>33.014458569646834</v>
      </c>
      <c r="H1190" s="24">
        <f>SUMPRODUCT(('1. TipoContratoUC'!$C$3:$C$3832='2. UnidadCompradora'!F1190)*'1. TipoContratoUC'!$N$3:$N$3832*'1. TipoContratoUC'!$S$3:$S$3832)</f>
        <v>33.61583692071536</v>
      </c>
      <c r="I1190" s="24">
        <f>SUMPRODUCT(('1. TipoContratoUC'!$C$3:$C$3832='2. UnidadCompradora'!F1190)*'1. TipoContratoUC'!$P$3:$P$3832*'1. TipoContratoUC'!$S$3:$S$3832)</f>
        <v>33.646444924444239</v>
      </c>
      <c r="J1190" s="24" t="e">
        <f>AVERAGEIF('1. TipoContratoUC'!$C$3:$C$3832,'2. UnidadCompradora'!F1190,'1. TipoContratoUC'!#REF!)</f>
        <v>#REF!</v>
      </c>
      <c r="K1190" s="24">
        <f t="shared" si="221"/>
        <v>32.29836572950407</v>
      </c>
      <c r="L1190" s="25">
        <f>SUMIF('1. TipoContratoUC'!$C$3:$C$3832,'2. UnidadCompradora'!F1190,'1. TipoContratoUC'!$O$3:$O$3832)</f>
        <v>338826170.49369001</v>
      </c>
      <c r="M1190" s="28">
        <f t="shared" si="216"/>
        <v>1.7395557824343665E-2</v>
      </c>
      <c r="N1190" s="29">
        <f t="shared" si="222"/>
        <v>1.4968668223198242E-4</v>
      </c>
      <c r="O1190" s="24">
        <f t="shared" si="223"/>
        <v>0.16698522256690665</v>
      </c>
      <c r="P1190" s="20">
        <f t="shared" si="224"/>
        <v>16.232675476035489</v>
      </c>
      <c r="Q1190" s="3">
        <f t="shared" si="225"/>
        <v>1103</v>
      </c>
      <c r="R1190" s="3">
        <f t="shared" si="226"/>
        <v>0</v>
      </c>
      <c r="S1190" s="3" t="str">
        <f t="shared" si="227"/>
        <v/>
      </c>
      <c r="T1190" s="18"/>
    </row>
    <row r="1191" spans="1:20" x14ac:dyDescent="0.25">
      <c r="A1191">
        <f t="shared" si="217"/>
        <v>1190</v>
      </c>
      <c r="B1191" s="23" t="s">
        <v>77</v>
      </c>
      <c r="C1191" s="23">
        <f t="shared" si="218"/>
        <v>200</v>
      </c>
      <c r="D1191" s="23">
        <f t="shared" si="219"/>
        <v>13</v>
      </c>
      <c r="E1191" s="34" t="str">
        <f t="shared" si="220"/>
        <v>200_13</v>
      </c>
      <c r="F1191" s="23" t="s">
        <v>3020</v>
      </c>
      <c r="G1191" s="24">
        <f>AVERAGEIF('1. TipoContratoUC'!$C$3:$C$3832,'2. UnidadCompradora'!F1191,'1. TipoContratoUC'!$S$3:$S$3832)</f>
        <v>29.559635526220333</v>
      </c>
      <c r="H1191" s="24">
        <f>SUMPRODUCT(('1. TipoContratoUC'!$C$3:$C$3832='2. UnidadCompradora'!F1191)*'1. TipoContratoUC'!$N$3:$N$3832*'1. TipoContratoUC'!$S$3:$S$3832)</f>
        <v>29.559635526220333</v>
      </c>
      <c r="I1191" s="24">
        <f>SUMPRODUCT(('1. TipoContratoUC'!$C$3:$C$3832='2. UnidadCompradora'!F1191)*'1. TipoContratoUC'!$P$3:$P$3832*'1. TipoContratoUC'!$S$3:$S$3832)</f>
        <v>29.559635526220333</v>
      </c>
      <c r="J1191" s="24" t="e">
        <f>AVERAGEIF('1. TipoContratoUC'!$C$3:$C$3832,'2. UnidadCompradora'!F1191,'1. TipoContratoUC'!#REF!)</f>
        <v>#REF!</v>
      </c>
      <c r="K1191" s="24">
        <f t="shared" si="221"/>
        <v>26.647493520725845</v>
      </c>
      <c r="L1191" s="25">
        <f>SUMIF('1. TipoContratoUC'!$C$3:$C$3832,'2. UnidadCompradora'!F1191,'1. TipoContratoUC'!$O$3:$O$3832)</f>
        <v>1897477.78</v>
      </c>
      <c r="M1191" s="28">
        <f t="shared" si="216"/>
        <v>9.7417753753504578E-5</v>
      </c>
      <c r="N1191" s="29">
        <f t="shared" si="222"/>
        <v>8.3826805079212999E-7</v>
      </c>
      <c r="O1191" s="24">
        <f t="shared" si="223"/>
        <v>8.5229547325538636E-4</v>
      </c>
      <c r="P1191" s="20">
        <f t="shared" si="224"/>
        <v>13.32417290809955</v>
      </c>
      <c r="Q1191" s="3">
        <f t="shared" si="225"/>
        <v>1284</v>
      </c>
      <c r="R1191" s="3">
        <f t="shared" si="226"/>
        <v>0</v>
      </c>
      <c r="S1191" s="3" t="str">
        <f t="shared" si="227"/>
        <v/>
      </c>
      <c r="T1191" s="18"/>
    </row>
    <row r="1192" spans="1:20" x14ac:dyDescent="0.25">
      <c r="A1192">
        <f t="shared" si="217"/>
        <v>1191</v>
      </c>
      <c r="B1192" s="23" t="s">
        <v>77</v>
      </c>
      <c r="C1192" s="23">
        <f t="shared" si="218"/>
        <v>200</v>
      </c>
      <c r="D1192" s="23">
        <f t="shared" si="219"/>
        <v>14</v>
      </c>
      <c r="E1192" s="34" t="str">
        <f t="shared" si="220"/>
        <v>200_14</v>
      </c>
      <c r="F1192" s="23" t="s">
        <v>282</v>
      </c>
      <c r="G1192" s="24">
        <f>AVERAGEIF('1. TipoContratoUC'!$C$3:$C$3832,'2. UnidadCompradora'!F1192,'1. TipoContratoUC'!$S$3:$S$3832)</f>
        <v>45.406456612693233</v>
      </c>
      <c r="H1192" s="24">
        <f>SUMPRODUCT(('1. TipoContratoUC'!$C$3:$C$3832='2. UnidadCompradora'!F1192)*'1. TipoContratoUC'!$N$3:$N$3832*'1. TipoContratoUC'!$S$3:$S$3832)</f>
        <v>45.212466612661785</v>
      </c>
      <c r="I1192" s="24">
        <f>SUMPRODUCT(('1. TipoContratoUC'!$C$3:$C$3832='2. UnidadCompradora'!F1192)*'1. TipoContratoUC'!$P$3:$P$3832*'1. TipoContratoUC'!$S$3:$S$3832)</f>
        <v>43.708155665282874</v>
      </c>
      <c r="J1192" s="24" t="e">
        <f>AVERAGEIF('1. TipoContratoUC'!$C$3:$C$3832,'2. UnidadCompradora'!F1192,'1. TipoContratoUC'!#REF!)</f>
        <v>#REF!</v>
      </c>
      <c r="K1192" s="24">
        <f t="shared" si="221"/>
        <v>46.210793752910341</v>
      </c>
      <c r="L1192" s="25">
        <f>SUMIF('1. TipoContratoUC'!$C$3:$C$3832,'2. UnidadCompradora'!F1192,'1. TipoContratoUC'!$O$3:$O$3832)</f>
        <v>189194440.16000003</v>
      </c>
      <c r="M1192" s="28">
        <f t="shared" si="216"/>
        <v>9.7133666477185517E-3</v>
      </c>
      <c r="N1192" s="29">
        <f t="shared" si="222"/>
        <v>8.358235139577313E-5</v>
      </c>
      <c r="O1192" s="24">
        <f t="shared" si="223"/>
        <v>9.3204752443669353E-2</v>
      </c>
      <c r="P1192" s="20">
        <f t="shared" si="224"/>
        <v>23.151999252677005</v>
      </c>
      <c r="Q1192" s="3">
        <f t="shared" si="225"/>
        <v>540</v>
      </c>
      <c r="R1192" s="3">
        <f t="shared" si="226"/>
        <v>0</v>
      </c>
      <c r="S1192" s="3" t="str">
        <f t="shared" si="227"/>
        <v/>
      </c>
      <c r="T1192" s="18"/>
    </row>
    <row r="1193" spans="1:20" x14ac:dyDescent="0.25">
      <c r="A1193">
        <f t="shared" si="217"/>
        <v>1192</v>
      </c>
      <c r="B1193" s="23" t="s">
        <v>77</v>
      </c>
      <c r="C1193" s="23">
        <f t="shared" si="218"/>
        <v>200</v>
      </c>
      <c r="D1193" s="23">
        <f t="shared" si="219"/>
        <v>15</v>
      </c>
      <c r="E1193" s="34" t="str">
        <f t="shared" si="220"/>
        <v>200_15</v>
      </c>
      <c r="F1193" s="23" t="s">
        <v>1377</v>
      </c>
      <c r="G1193" s="24">
        <f>AVERAGEIF('1. TipoContratoUC'!$C$3:$C$3832,'2. UnidadCompradora'!F1193,'1. TipoContratoUC'!$S$3:$S$3832)</f>
        <v>55.311441745253369</v>
      </c>
      <c r="H1193" s="24">
        <f>SUMPRODUCT(('1. TipoContratoUC'!$C$3:$C$3832='2. UnidadCompradora'!F1193)*'1. TipoContratoUC'!$N$3:$N$3832*'1. TipoContratoUC'!$S$3:$S$3832)</f>
        <v>57.714836275246185</v>
      </c>
      <c r="I1193" s="24">
        <f>SUMPRODUCT(('1. TipoContratoUC'!$C$3:$C$3832='2. UnidadCompradora'!F1193)*'1. TipoContratoUC'!$P$3:$P$3832*'1. TipoContratoUC'!$S$3:$S$3832)</f>
        <v>56.253241057359816</v>
      </c>
      <c r="J1193" s="24" t="e">
        <f>AVERAGEIF('1. TipoContratoUC'!$C$3:$C$3832,'2. UnidadCompradora'!F1193,'1. TipoContratoUC'!#REF!)</f>
        <v>#REF!</v>
      </c>
      <c r="K1193" s="24">
        <f t="shared" si="221"/>
        <v>63.557008731677335</v>
      </c>
      <c r="L1193" s="25">
        <f>SUMIF('1. TipoContratoUC'!$C$3:$C$3832,'2. UnidadCompradora'!F1193,'1. TipoContratoUC'!$O$3:$O$3832)</f>
        <v>5265092.66</v>
      </c>
      <c r="M1193" s="28">
        <f t="shared" si="216"/>
        <v>2.7031331046272616E-4</v>
      </c>
      <c r="N1193" s="29">
        <f t="shared" si="222"/>
        <v>2.3260135153404279E-6</v>
      </c>
      <c r="O1193" s="24">
        <f t="shared" si="223"/>
        <v>2.5128002905579431E-3</v>
      </c>
      <c r="P1193" s="20">
        <f t="shared" si="224"/>
        <v>31.779760765983948</v>
      </c>
      <c r="Q1193" s="3">
        <f t="shared" si="225"/>
        <v>92</v>
      </c>
      <c r="R1193" s="3">
        <f t="shared" si="226"/>
        <v>1</v>
      </c>
      <c r="S1193" s="3">
        <f t="shared" si="227"/>
        <v>92</v>
      </c>
      <c r="T1193" s="18"/>
    </row>
    <row r="1194" spans="1:20" x14ac:dyDescent="0.25">
      <c r="A1194">
        <f t="shared" si="217"/>
        <v>1193</v>
      </c>
      <c r="B1194" s="23" t="s">
        <v>77</v>
      </c>
      <c r="C1194" s="23">
        <f t="shared" si="218"/>
        <v>200</v>
      </c>
      <c r="D1194" s="23">
        <f t="shared" si="219"/>
        <v>16</v>
      </c>
      <c r="E1194" s="34" t="str">
        <f t="shared" si="220"/>
        <v>200_16</v>
      </c>
      <c r="F1194" s="23" t="s">
        <v>1791</v>
      </c>
      <c r="G1194" s="24">
        <f>AVERAGEIF('1. TipoContratoUC'!$C$3:$C$3832,'2. UnidadCompradora'!F1194,'1. TipoContratoUC'!$S$3:$S$3832)</f>
        <v>31.820658885055138</v>
      </c>
      <c r="H1194" s="24">
        <f>SUMPRODUCT(('1. TipoContratoUC'!$C$3:$C$3832='2. UnidadCompradora'!F1194)*'1. TipoContratoUC'!$N$3:$N$3832*'1. TipoContratoUC'!$S$3:$S$3832)</f>
        <v>30.724404327228854</v>
      </c>
      <c r="I1194" s="24">
        <f>SUMPRODUCT(('1. TipoContratoUC'!$C$3:$C$3832='2. UnidadCompradora'!F1194)*'1. TipoContratoUC'!$P$3:$P$3832*'1. TipoContratoUC'!$S$3:$S$3832)</f>
        <v>34.08487177926289</v>
      </c>
      <c r="J1194" s="24" t="e">
        <f>AVERAGEIF('1. TipoContratoUC'!$C$3:$C$3832,'2. UnidadCompradora'!F1194,'1. TipoContratoUC'!#REF!)</f>
        <v>#REF!</v>
      </c>
      <c r="K1194" s="24">
        <f t="shared" si="221"/>
        <v>32.904582924402725</v>
      </c>
      <c r="L1194" s="25">
        <f>SUMIF('1. TipoContratoUC'!$C$3:$C$3832,'2. UnidadCompradora'!F1194,'1. TipoContratoUC'!$O$3:$O$3832)</f>
        <v>105580838.17999999</v>
      </c>
      <c r="M1194" s="28">
        <f t="shared" si="216"/>
        <v>5.4205894811099461E-3</v>
      </c>
      <c r="N1194" s="29">
        <f t="shared" si="222"/>
        <v>4.6643520337902398E-5</v>
      </c>
      <c r="O1194" s="24">
        <f t="shared" si="223"/>
        <v>5.1976525990468536E-2</v>
      </c>
      <c r="P1194" s="20">
        <f t="shared" si="224"/>
        <v>16.478279725196597</v>
      </c>
      <c r="Q1194" s="3">
        <f t="shared" si="225"/>
        <v>1087</v>
      </c>
      <c r="R1194" s="3">
        <f t="shared" si="226"/>
        <v>0</v>
      </c>
      <c r="S1194" s="3" t="str">
        <f t="shared" si="227"/>
        <v/>
      </c>
      <c r="T1194" s="18"/>
    </row>
    <row r="1195" spans="1:20" x14ac:dyDescent="0.25">
      <c r="A1195">
        <f t="shared" si="217"/>
        <v>1194</v>
      </c>
      <c r="B1195" s="23" t="s">
        <v>77</v>
      </c>
      <c r="C1195" s="23">
        <f t="shared" si="218"/>
        <v>200</v>
      </c>
      <c r="D1195" s="23">
        <f t="shared" si="219"/>
        <v>17</v>
      </c>
      <c r="E1195" s="34" t="str">
        <f t="shared" si="220"/>
        <v>200_17</v>
      </c>
      <c r="F1195" s="23" t="s">
        <v>473</v>
      </c>
      <c r="G1195" s="24">
        <f>AVERAGEIF('1. TipoContratoUC'!$C$3:$C$3832,'2. UnidadCompradora'!F1195,'1. TipoContratoUC'!$S$3:$S$3832)</f>
        <v>31.881532480168417</v>
      </c>
      <c r="H1195" s="24">
        <f>SUMPRODUCT(('1. TipoContratoUC'!$C$3:$C$3832='2. UnidadCompradora'!F1195)*'1. TipoContratoUC'!$N$3:$N$3832*'1. TipoContratoUC'!$S$3:$S$3832)</f>
        <v>31.677438135779582</v>
      </c>
      <c r="I1195" s="24">
        <f>SUMPRODUCT(('1. TipoContratoUC'!$C$3:$C$3832='2. UnidadCompradora'!F1195)*'1. TipoContratoUC'!$P$3:$P$3832*'1. TipoContratoUC'!$S$3:$S$3832)</f>
        <v>33.786391678343861</v>
      </c>
      <c r="J1195" s="24" t="e">
        <f>AVERAGEIF('1. TipoContratoUC'!$C$3:$C$3832,'2. UnidadCompradora'!F1195,'1. TipoContratoUC'!#REF!)</f>
        <v>#REF!</v>
      </c>
      <c r="K1195" s="24">
        <f t="shared" si="221"/>
        <v>32.491871505100988</v>
      </c>
      <c r="L1195" s="25">
        <f>SUMIF('1. TipoContratoUC'!$C$3:$C$3832,'2. UnidadCompradora'!F1195,'1. TipoContratoUC'!$O$3:$O$3832)</f>
        <v>7965482769.7867193</v>
      </c>
      <c r="M1195" s="28">
        <f t="shared" si="216"/>
        <v>0.4089531098460959</v>
      </c>
      <c r="N1195" s="29">
        <f t="shared" si="222"/>
        <v>3.5189923093842026E-3</v>
      </c>
      <c r="O1195" s="24">
        <f t="shared" si="223"/>
        <v>3.9275399398683133</v>
      </c>
      <c r="P1195" s="20">
        <f t="shared" si="224"/>
        <v>18.209705722484649</v>
      </c>
      <c r="Q1195" s="3">
        <f t="shared" si="225"/>
        <v>942</v>
      </c>
      <c r="R1195" s="3">
        <f t="shared" si="226"/>
        <v>0</v>
      </c>
      <c r="S1195" s="3" t="str">
        <f t="shared" si="227"/>
        <v/>
      </c>
      <c r="T1195" s="18"/>
    </row>
    <row r="1196" spans="1:20" x14ac:dyDescent="0.25">
      <c r="A1196">
        <f t="shared" si="217"/>
        <v>1195</v>
      </c>
      <c r="B1196" s="23" t="s">
        <v>77</v>
      </c>
      <c r="C1196" s="23">
        <f t="shared" si="218"/>
        <v>200</v>
      </c>
      <c r="D1196" s="23">
        <f t="shared" si="219"/>
        <v>18</v>
      </c>
      <c r="E1196" s="34" t="str">
        <f t="shared" si="220"/>
        <v>200_18</v>
      </c>
      <c r="F1196" s="23" t="s">
        <v>280</v>
      </c>
      <c r="G1196" s="24">
        <f>AVERAGEIF('1. TipoContratoUC'!$C$3:$C$3832,'2. UnidadCompradora'!F1196,'1. TipoContratoUC'!$S$3:$S$3832)</f>
        <v>40.825874534118853</v>
      </c>
      <c r="H1196" s="24">
        <f>SUMPRODUCT(('1. TipoContratoUC'!$C$3:$C$3832='2. UnidadCompradora'!F1196)*'1. TipoContratoUC'!$N$3:$N$3832*'1. TipoContratoUC'!$S$3:$S$3832)</f>
        <v>39.139811215350761</v>
      </c>
      <c r="I1196" s="24">
        <f>SUMPRODUCT(('1. TipoContratoUC'!$C$3:$C$3832='2. UnidadCompradora'!F1196)*'1. TipoContratoUC'!$P$3:$P$3832*'1. TipoContratoUC'!$S$3:$S$3832)</f>
        <v>37.438300503720662</v>
      </c>
      <c r="J1196" s="24" t="e">
        <f>AVERAGEIF('1. TipoContratoUC'!$C$3:$C$3832,'2. UnidadCompradora'!F1196,'1. TipoContratoUC'!#REF!)</f>
        <v>#REF!</v>
      </c>
      <c r="K1196" s="24">
        <f t="shared" si="221"/>
        <v>37.541402344313141</v>
      </c>
      <c r="L1196" s="25">
        <f>SUMIF('1. TipoContratoUC'!$C$3:$C$3832,'2. UnidadCompradora'!F1196,'1. TipoContratoUC'!$O$3:$O$3832)</f>
        <v>2979459729.94595</v>
      </c>
      <c r="M1196" s="28">
        <f t="shared" si="216"/>
        <v>0.1529674167200829</v>
      </c>
      <c r="N1196" s="29">
        <f t="shared" si="222"/>
        <v>1.3162662174813122E-3</v>
      </c>
      <c r="O1196" s="24">
        <f t="shared" si="223"/>
        <v>1.469029815682992</v>
      </c>
      <c r="P1196" s="20">
        <f t="shared" si="224"/>
        <v>19.505216079998068</v>
      </c>
      <c r="Q1196" s="3">
        <f t="shared" si="225"/>
        <v>838</v>
      </c>
      <c r="R1196" s="3">
        <f t="shared" si="226"/>
        <v>0</v>
      </c>
      <c r="S1196" s="3" t="str">
        <f t="shared" si="227"/>
        <v/>
      </c>
      <c r="T1196" s="18"/>
    </row>
    <row r="1197" spans="1:20" x14ac:dyDescent="0.25">
      <c r="A1197">
        <f t="shared" si="217"/>
        <v>1196</v>
      </c>
      <c r="B1197" s="23" t="s">
        <v>77</v>
      </c>
      <c r="C1197" s="23">
        <f t="shared" si="218"/>
        <v>200</v>
      </c>
      <c r="D1197" s="23">
        <f t="shared" si="219"/>
        <v>19</v>
      </c>
      <c r="E1197" s="34" t="str">
        <f t="shared" si="220"/>
        <v>200_19</v>
      </c>
      <c r="F1197" s="23" t="s">
        <v>1026</v>
      </c>
      <c r="G1197" s="24">
        <f>AVERAGEIF('1. TipoContratoUC'!$C$3:$C$3832,'2. UnidadCompradora'!F1197,'1. TipoContratoUC'!$S$3:$S$3832)</f>
        <v>48.115017487028233</v>
      </c>
      <c r="H1197" s="24">
        <f>SUMPRODUCT(('1. TipoContratoUC'!$C$3:$C$3832='2. UnidadCompradora'!F1197)*'1. TipoContratoUC'!$N$3:$N$3832*'1. TipoContratoUC'!$S$3:$S$3832)</f>
        <v>44.736679174110066</v>
      </c>
      <c r="I1197" s="24">
        <f>SUMPRODUCT(('1. TipoContratoUC'!$C$3:$C$3832='2. UnidadCompradora'!F1197)*'1. TipoContratoUC'!$P$3:$P$3832*'1. TipoContratoUC'!$S$3:$S$3832)</f>
        <v>45.289679967018863</v>
      </c>
      <c r="J1197" s="24" t="e">
        <f>AVERAGEIF('1. TipoContratoUC'!$C$3:$C$3832,'2. UnidadCompradora'!F1197,'1. TipoContratoUC'!#REF!)</f>
        <v>#REF!</v>
      </c>
      <c r="K1197" s="24">
        <f t="shared" si="221"/>
        <v>48.397583214653089</v>
      </c>
      <c r="L1197" s="25">
        <f>SUMIF('1. TipoContratoUC'!$C$3:$C$3832,'2. UnidadCompradora'!F1197,'1. TipoContratoUC'!$O$3:$O$3832)</f>
        <v>4872337763.5179977</v>
      </c>
      <c r="M1197" s="28">
        <f t="shared" si="216"/>
        <v>0.2501490164750691</v>
      </c>
      <c r="N1197" s="29">
        <f t="shared" si="222"/>
        <v>2.1525021915277014E-3</v>
      </c>
      <c r="O1197" s="24">
        <f t="shared" si="223"/>
        <v>2.402370831598855</v>
      </c>
      <c r="P1197" s="20">
        <f t="shared" si="224"/>
        <v>25.39997702312597</v>
      </c>
      <c r="Q1197" s="3">
        <f t="shared" si="225"/>
        <v>384</v>
      </c>
      <c r="R1197" s="3">
        <f t="shared" si="226"/>
        <v>1</v>
      </c>
      <c r="S1197" s="3">
        <f t="shared" si="227"/>
        <v>384</v>
      </c>
      <c r="T1197" s="18"/>
    </row>
    <row r="1198" spans="1:20" x14ac:dyDescent="0.25">
      <c r="A1198">
        <f t="shared" si="217"/>
        <v>1197</v>
      </c>
      <c r="B1198" s="23" t="s">
        <v>77</v>
      </c>
      <c r="C1198" s="23">
        <f t="shared" si="218"/>
        <v>200</v>
      </c>
      <c r="D1198" s="23">
        <f t="shared" si="219"/>
        <v>20</v>
      </c>
      <c r="E1198" s="34" t="str">
        <f t="shared" si="220"/>
        <v>200_20</v>
      </c>
      <c r="F1198" s="23" t="s">
        <v>2274</v>
      </c>
      <c r="G1198" s="24">
        <f>AVERAGEIF('1. TipoContratoUC'!$C$3:$C$3832,'2. UnidadCompradora'!F1198,'1. TipoContratoUC'!$S$3:$S$3832)</f>
        <v>41.595912344705553</v>
      </c>
      <c r="H1198" s="24">
        <f>SUMPRODUCT(('1. TipoContratoUC'!$C$3:$C$3832='2. UnidadCompradora'!F1198)*'1. TipoContratoUC'!$N$3:$N$3832*'1. TipoContratoUC'!$S$3:$S$3832)</f>
        <v>35.122760644292626</v>
      </c>
      <c r="I1198" s="24">
        <f>SUMPRODUCT(('1. TipoContratoUC'!$C$3:$C$3832='2. UnidadCompradora'!F1198)*'1. TipoContratoUC'!$P$3:$P$3832*'1. TipoContratoUC'!$S$3:$S$3832)</f>
        <v>47.671720092619807</v>
      </c>
      <c r="J1198" s="24" t="e">
        <f>AVERAGEIF('1. TipoContratoUC'!$C$3:$C$3832,'2. UnidadCompradora'!F1198,'1. TipoContratoUC'!#REF!)</f>
        <v>#REF!</v>
      </c>
      <c r="K1198" s="24">
        <f t="shared" si="221"/>
        <v>51.691253908422865</v>
      </c>
      <c r="L1198" s="25">
        <f>SUMIF('1. TipoContratoUC'!$C$3:$C$3832,'2. UnidadCompradora'!F1198,'1. TipoContratoUC'!$O$3:$O$3832)</f>
        <v>1585399024.841289</v>
      </c>
      <c r="M1198" s="28">
        <f t="shared" si="216"/>
        <v>8.1395425775702607E-2</v>
      </c>
      <c r="N1198" s="29">
        <f t="shared" si="222"/>
        <v>7.0039784617738766E-4</v>
      </c>
      <c r="O1198" s="24">
        <f t="shared" si="223"/>
        <v>0.78164583653912745</v>
      </c>
      <c r="P1198" s="20">
        <f t="shared" si="224"/>
        <v>26.236449872480996</v>
      </c>
      <c r="Q1198" s="3">
        <f t="shared" si="225"/>
        <v>331</v>
      </c>
      <c r="R1198" s="3">
        <f t="shared" si="226"/>
        <v>1</v>
      </c>
      <c r="S1198" s="3">
        <f t="shared" si="227"/>
        <v>331</v>
      </c>
      <c r="T1198" s="18"/>
    </row>
    <row r="1199" spans="1:20" x14ac:dyDescent="0.25">
      <c r="A1199">
        <f t="shared" si="217"/>
        <v>1198</v>
      </c>
      <c r="B1199" s="23" t="s">
        <v>77</v>
      </c>
      <c r="C1199" s="23">
        <f t="shared" si="218"/>
        <v>200</v>
      </c>
      <c r="D1199" s="23">
        <f t="shared" si="219"/>
        <v>21</v>
      </c>
      <c r="E1199" s="34" t="str">
        <f t="shared" si="220"/>
        <v>200_21</v>
      </c>
      <c r="F1199" s="23" t="s">
        <v>78</v>
      </c>
      <c r="G1199" s="24">
        <f>AVERAGEIF('1. TipoContratoUC'!$C$3:$C$3832,'2. UnidadCompradora'!F1199,'1. TipoContratoUC'!$S$3:$S$3832)</f>
        <v>57.696309262691067</v>
      </c>
      <c r="H1199" s="24">
        <f>SUMPRODUCT(('1. TipoContratoUC'!$C$3:$C$3832='2. UnidadCompradora'!F1199)*'1. TipoContratoUC'!$N$3:$N$3832*'1. TipoContratoUC'!$S$3:$S$3832)</f>
        <v>57.696309262691067</v>
      </c>
      <c r="I1199" s="24">
        <f>SUMPRODUCT(('1. TipoContratoUC'!$C$3:$C$3832='2. UnidadCompradora'!F1199)*'1. TipoContratoUC'!$P$3:$P$3832*'1. TipoContratoUC'!$S$3:$S$3832)</f>
        <v>57.696309262691067</v>
      </c>
      <c r="J1199" s="24" t="e">
        <f>AVERAGEIF('1. TipoContratoUC'!$C$3:$C$3832,'2. UnidadCompradora'!F1199,'1. TipoContratoUC'!#REF!)</f>
        <v>#REF!</v>
      </c>
      <c r="K1199" s="24">
        <f t="shared" si="221"/>
        <v>65.552353564842718</v>
      </c>
      <c r="L1199" s="25">
        <f>SUMIF('1. TipoContratoUC'!$C$3:$C$3832,'2. UnidadCompradora'!F1199,'1. TipoContratoUC'!$O$3:$O$3832)</f>
        <v>960150.69999999902</v>
      </c>
      <c r="M1199" s="28">
        <f t="shared" si="216"/>
        <v>4.9294766686993798E-5</v>
      </c>
      <c r="N1199" s="29">
        <f t="shared" si="222"/>
        <v>4.2417553672523023E-7</v>
      </c>
      <c r="O1199" s="24">
        <f t="shared" si="223"/>
        <v>3.9011788253036247E-4</v>
      </c>
      <c r="P1199" s="20">
        <f t="shared" si="224"/>
        <v>32.776371841362625</v>
      </c>
      <c r="Q1199" s="3">
        <f t="shared" si="225"/>
        <v>69</v>
      </c>
      <c r="R1199" s="3">
        <f t="shared" si="226"/>
        <v>1</v>
      </c>
      <c r="S1199" s="3">
        <f t="shared" si="227"/>
        <v>69</v>
      </c>
      <c r="T1199" s="18"/>
    </row>
    <row r="1200" spans="1:20" x14ac:dyDescent="0.25">
      <c r="A1200">
        <f t="shared" si="217"/>
        <v>1199</v>
      </c>
      <c r="B1200" s="23" t="s">
        <v>77</v>
      </c>
      <c r="C1200" s="23">
        <f t="shared" si="218"/>
        <v>200</v>
      </c>
      <c r="D1200" s="23">
        <f t="shared" si="219"/>
        <v>22</v>
      </c>
      <c r="E1200" s="34" t="str">
        <f t="shared" si="220"/>
        <v>200_22</v>
      </c>
      <c r="F1200" s="23" t="s">
        <v>2951</v>
      </c>
      <c r="G1200" s="24">
        <f>AVERAGEIF('1. TipoContratoUC'!$C$3:$C$3832,'2. UnidadCompradora'!F1200,'1. TipoContratoUC'!$S$3:$S$3832)</f>
        <v>49.375804786331265</v>
      </c>
      <c r="H1200" s="24">
        <f>SUMPRODUCT(('1. TipoContratoUC'!$C$3:$C$3832='2. UnidadCompradora'!F1200)*'1. TipoContratoUC'!$N$3:$N$3832*'1. TipoContratoUC'!$S$3:$S$3832)</f>
        <v>49.375804786331265</v>
      </c>
      <c r="I1200" s="24">
        <f>SUMPRODUCT(('1. TipoContratoUC'!$C$3:$C$3832='2. UnidadCompradora'!F1200)*'1. TipoContratoUC'!$P$3:$P$3832*'1. TipoContratoUC'!$S$3:$S$3832)</f>
        <v>49.375804786331265</v>
      </c>
      <c r="J1200" s="24" t="e">
        <f>AVERAGEIF('1. TipoContratoUC'!$C$3:$C$3832,'2. UnidadCompradora'!F1200,'1. TipoContratoUC'!#REF!)</f>
        <v>#REF!</v>
      </c>
      <c r="K1200" s="24">
        <f t="shared" si="221"/>
        <v>54.047508849326974</v>
      </c>
      <c r="L1200" s="25">
        <f>SUMIF('1. TipoContratoUC'!$C$3:$C$3832,'2. UnidadCompradora'!F1200,'1. TipoContratoUC'!$O$3:$O$3832)</f>
        <v>2618432.5</v>
      </c>
      <c r="M1200" s="28">
        <f t="shared" si="216"/>
        <v>1.3443204194210555E-4</v>
      </c>
      <c r="N1200" s="29">
        <f t="shared" si="222"/>
        <v>1.1567715474938337E-6</v>
      </c>
      <c r="O1200" s="24">
        <f t="shared" si="223"/>
        <v>1.2077840989669511E-3</v>
      </c>
      <c r="P1200" s="20">
        <f t="shared" si="224"/>
        <v>27.02435831671297</v>
      </c>
      <c r="Q1200" s="3">
        <f t="shared" si="225"/>
        <v>279</v>
      </c>
      <c r="R1200" s="3">
        <f t="shared" si="226"/>
        <v>1</v>
      </c>
      <c r="S1200" s="3">
        <f t="shared" si="227"/>
        <v>279</v>
      </c>
      <c r="T1200" s="18"/>
    </row>
    <row r="1201" spans="1:20" x14ac:dyDescent="0.25">
      <c r="A1201">
        <f t="shared" si="217"/>
        <v>1200</v>
      </c>
      <c r="B1201" s="23" t="s">
        <v>77</v>
      </c>
      <c r="C1201" s="23">
        <f t="shared" si="218"/>
        <v>200</v>
      </c>
      <c r="D1201" s="23">
        <f t="shared" si="219"/>
        <v>23</v>
      </c>
      <c r="E1201" s="34" t="str">
        <f t="shared" si="220"/>
        <v>200_23</v>
      </c>
      <c r="F1201" s="23" t="s">
        <v>637</v>
      </c>
      <c r="G1201" s="24">
        <f>AVERAGEIF('1. TipoContratoUC'!$C$3:$C$3832,'2. UnidadCompradora'!F1201,'1. TipoContratoUC'!$S$3:$S$3832)</f>
        <v>47.545577458002512</v>
      </c>
      <c r="H1201" s="24">
        <f>SUMPRODUCT(('1. TipoContratoUC'!$C$3:$C$3832='2. UnidadCompradora'!F1201)*'1. TipoContratoUC'!$N$3:$N$3832*'1. TipoContratoUC'!$S$3:$S$3832)</f>
        <v>46.654765621818235</v>
      </c>
      <c r="I1201" s="24">
        <f>SUMPRODUCT(('1. TipoContratoUC'!$C$3:$C$3832='2. UnidadCompradora'!F1201)*'1. TipoContratoUC'!$P$3:$P$3832*'1. TipoContratoUC'!$S$3:$S$3832)</f>
        <v>47.313973229474534</v>
      </c>
      <c r="J1201" s="24" t="e">
        <f>AVERAGEIF('1. TipoContratoUC'!$C$3:$C$3832,'2. UnidadCompradora'!F1201,'1. TipoContratoUC'!#REF!)</f>
        <v>#REF!</v>
      </c>
      <c r="K1201" s="24">
        <f t="shared" si="221"/>
        <v>51.196593744529785</v>
      </c>
      <c r="L1201" s="25">
        <f>SUMIF('1. TipoContratoUC'!$C$3:$C$3832,'2. UnidadCompradora'!F1201,'1. TipoContratoUC'!$O$3:$O$3832)</f>
        <v>54351984.780000001</v>
      </c>
      <c r="M1201" s="28">
        <f t="shared" si="216"/>
        <v>2.7904665472879837E-3</v>
      </c>
      <c r="N1201" s="29">
        <f t="shared" si="222"/>
        <v>2.4011628920478909E-5</v>
      </c>
      <c r="O1201" s="24">
        <f t="shared" si="223"/>
        <v>2.6716583601929616E-2</v>
      </c>
      <c r="P1201" s="20">
        <f t="shared" si="224"/>
        <v>25.611655164065859</v>
      </c>
      <c r="Q1201" s="3">
        <f t="shared" si="225"/>
        <v>367</v>
      </c>
      <c r="R1201" s="3">
        <f t="shared" si="226"/>
        <v>1</v>
      </c>
      <c r="S1201" s="3">
        <f t="shared" si="227"/>
        <v>367</v>
      </c>
      <c r="T1201" s="18"/>
    </row>
    <row r="1202" spans="1:20" x14ac:dyDescent="0.25">
      <c r="A1202">
        <f t="shared" si="217"/>
        <v>1201</v>
      </c>
      <c r="B1202" s="23" t="s">
        <v>77</v>
      </c>
      <c r="C1202" s="23">
        <f t="shared" si="218"/>
        <v>200</v>
      </c>
      <c r="D1202" s="23">
        <f t="shared" si="219"/>
        <v>24</v>
      </c>
      <c r="E1202" s="34" t="str">
        <f t="shared" si="220"/>
        <v>200_24</v>
      </c>
      <c r="F1202" s="23" t="s">
        <v>730</v>
      </c>
      <c r="G1202" s="24">
        <f>AVERAGEIF('1. TipoContratoUC'!$C$3:$C$3832,'2. UnidadCompradora'!F1202,'1. TipoContratoUC'!$S$3:$S$3832)</f>
        <v>33.521214534646852</v>
      </c>
      <c r="H1202" s="24">
        <f>SUMPRODUCT(('1. TipoContratoUC'!$C$3:$C$3832='2. UnidadCompradora'!F1202)*'1. TipoContratoUC'!$N$3:$N$3832*'1. TipoContratoUC'!$S$3:$S$3832)</f>
        <v>35.474245527275286</v>
      </c>
      <c r="I1202" s="24">
        <f>SUMPRODUCT(('1. TipoContratoUC'!$C$3:$C$3832='2. UnidadCompradora'!F1202)*'1. TipoContratoUC'!$P$3:$P$3832*'1. TipoContratoUC'!$S$3:$S$3832)</f>
        <v>33.411549649766741</v>
      </c>
      <c r="J1202" s="24" t="e">
        <f>AVERAGEIF('1. TipoContratoUC'!$C$3:$C$3832,'2. UnidadCompradora'!F1202,'1. TipoContratoUC'!#REF!)</f>
        <v>#REF!</v>
      </c>
      <c r="K1202" s="24">
        <f t="shared" si="221"/>
        <v>31.973573685073202</v>
      </c>
      <c r="L1202" s="25">
        <f>SUMIF('1. TipoContratoUC'!$C$3:$C$3832,'2. UnidadCompradora'!F1202,'1. TipoContratoUC'!$O$3:$O$3832)</f>
        <v>61584237</v>
      </c>
      <c r="M1202" s="28">
        <f t="shared" si="216"/>
        <v>3.1617751197926887E-3</v>
      </c>
      <c r="N1202" s="29">
        <f t="shared" si="222"/>
        <v>2.7206694515026452E-5</v>
      </c>
      <c r="O1202" s="24">
        <f t="shared" si="223"/>
        <v>3.028266525888473E-2</v>
      </c>
      <c r="P1202" s="20">
        <f t="shared" si="224"/>
        <v>16.001928175166043</v>
      </c>
      <c r="Q1202" s="3">
        <f t="shared" si="225"/>
        <v>1118</v>
      </c>
      <c r="R1202" s="3">
        <f t="shared" si="226"/>
        <v>0</v>
      </c>
      <c r="S1202" s="3" t="str">
        <f t="shared" si="227"/>
        <v/>
      </c>
      <c r="T1202" s="18"/>
    </row>
    <row r="1203" spans="1:20" x14ac:dyDescent="0.25">
      <c r="A1203">
        <f t="shared" si="217"/>
        <v>1202</v>
      </c>
      <c r="B1203" s="23" t="s">
        <v>77</v>
      </c>
      <c r="C1203" s="23">
        <f t="shared" si="218"/>
        <v>200</v>
      </c>
      <c r="D1203" s="23">
        <f t="shared" si="219"/>
        <v>25</v>
      </c>
      <c r="E1203" s="34" t="str">
        <f t="shared" si="220"/>
        <v>200_25</v>
      </c>
      <c r="F1203" s="23" t="s">
        <v>1086</v>
      </c>
      <c r="G1203" s="24">
        <f>AVERAGEIF('1. TipoContratoUC'!$C$3:$C$3832,'2. UnidadCompradora'!F1203,'1. TipoContratoUC'!$S$3:$S$3832)</f>
        <v>31.608347809688269</v>
      </c>
      <c r="H1203" s="24">
        <f>SUMPRODUCT(('1. TipoContratoUC'!$C$3:$C$3832='2. UnidadCompradora'!F1203)*'1. TipoContratoUC'!$N$3:$N$3832*'1. TipoContratoUC'!$S$3:$S$3832)</f>
        <v>30.992263967235409</v>
      </c>
      <c r="I1203" s="24">
        <f>SUMPRODUCT(('1. TipoContratoUC'!$C$3:$C$3832='2. UnidadCompradora'!F1203)*'1. TipoContratoUC'!$P$3:$P$3832*'1. TipoContratoUC'!$S$3:$S$3832)</f>
        <v>30.960781064881672</v>
      </c>
      <c r="J1203" s="24" t="e">
        <f>AVERAGEIF('1. TipoContratoUC'!$C$3:$C$3832,'2. UnidadCompradora'!F1203,'1. TipoContratoUC'!#REF!)</f>
        <v>#REF!</v>
      </c>
      <c r="K1203" s="24">
        <f t="shared" si="221"/>
        <v>28.584871463606156</v>
      </c>
      <c r="L1203" s="25">
        <f>SUMIF('1. TipoContratoUC'!$C$3:$C$3832,'2. UnidadCompradora'!F1203,'1. TipoContratoUC'!$O$3:$O$3832)</f>
        <v>89484943.482999995</v>
      </c>
      <c r="M1203" s="28">
        <f t="shared" si="216"/>
        <v>4.5942156903008196E-3</v>
      </c>
      <c r="N1203" s="29">
        <f t="shared" si="222"/>
        <v>3.9532673288399887E-5</v>
      </c>
      <c r="O1203" s="24">
        <f t="shared" si="223"/>
        <v>4.4039956152303682E-2</v>
      </c>
      <c r="P1203" s="20">
        <f t="shared" si="224"/>
        <v>14.31445570987923</v>
      </c>
      <c r="Q1203" s="3">
        <f t="shared" si="225"/>
        <v>1227</v>
      </c>
      <c r="R1203" s="3">
        <f t="shared" si="226"/>
        <v>0</v>
      </c>
      <c r="S1203" s="3" t="str">
        <f t="shared" si="227"/>
        <v/>
      </c>
      <c r="T1203" s="18"/>
    </row>
    <row r="1204" spans="1:20" x14ac:dyDescent="0.25">
      <c r="A1204">
        <f t="shared" si="217"/>
        <v>1203</v>
      </c>
      <c r="B1204" s="23" t="s">
        <v>77</v>
      </c>
      <c r="C1204" s="23">
        <f t="shared" si="218"/>
        <v>200</v>
      </c>
      <c r="D1204" s="23">
        <f t="shared" si="219"/>
        <v>26</v>
      </c>
      <c r="E1204" s="34" t="str">
        <f t="shared" si="220"/>
        <v>200_26</v>
      </c>
      <c r="F1204" s="23" t="s">
        <v>2255</v>
      </c>
      <c r="G1204" s="24">
        <f>AVERAGEIF('1. TipoContratoUC'!$C$3:$C$3832,'2. UnidadCompradora'!F1204,'1. TipoContratoUC'!$S$3:$S$3832)</f>
        <v>39.5508676045554</v>
      </c>
      <c r="H1204" s="24">
        <f>SUMPRODUCT(('1. TipoContratoUC'!$C$3:$C$3832='2. UnidadCompradora'!F1204)*'1. TipoContratoUC'!$N$3:$N$3832*'1. TipoContratoUC'!$S$3:$S$3832)</f>
        <v>38.789613001601936</v>
      </c>
      <c r="I1204" s="24">
        <f>SUMPRODUCT(('1. TipoContratoUC'!$C$3:$C$3832='2. UnidadCompradora'!F1204)*'1. TipoContratoUC'!$P$3:$P$3832*'1. TipoContratoUC'!$S$3:$S$3832)</f>
        <v>47.83359286520102</v>
      </c>
      <c r="J1204" s="24" t="e">
        <f>AVERAGEIF('1. TipoContratoUC'!$C$3:$C$3832,'2. UnidadCompradora'!F1204,'1. TipoContratoUC'!#REF!)</f>
        <v>#REF!</v>
      </c>
      <c r="K1204" s="24">
        <f t="shared" si="221"/>
        <v>51.915077009234608</v>
      </c>
      <c r="L1204" s="25">
        <f>SUMIF('1. TipoContratoUC'!$C$3:$C$3832,'2. UnidadCompradora'!F1204,'1. TipoContratoUC'!$O$3:$O$3832)</f>
        <v>93421863.040000007</v>
      </c>
      <c r="M1204" s="28">
        <f t="shared" si="216"/>
        <v>4.7963397225259472E-3</v>
      </c>
      <c r="N1204" s="29">
        <f t="shared" si="222"/>
        <v>4.1271926268306622E-5</v>
      </c>
      <c r="O1204" s="24">
        <f t="shared" si="223"/>
        <v>4.598117393482256E-2</v>
      </c>
      <c r="P1204" s="20">
        <f t="shared" si="224"/>
        <v>25.980529091584714</v>
      </c>
      <c r="Q1204" s="3">
        <f t="shared" si="225"/>
        <v>344</v>
      </c>
      <c r="R1204" s="3">
        <f t="shared" si="226"/>
        <v>1</v>
      </c>
      <c r="S1204" s="3">
        <f t="shared" si="227"/>
        <v>344</v>
      </c>
      <c r="T1204" s="18"/>
    </row>
    <row r="1205" spans="1:20" x14ac:dyDescent="0.25">
      <c r="A1205">
        <f t="shared" si="217"/>
        <v>1204</v>
      </c>
      <c r="B1205" s="23" t="s">
        <v>77</v>
      </c>
      <c r="C1205" s="23">
        <f t="shared" si="218"/>
        <v>200</v>
      </c>
      <c r="D1205" s="23">
        <f t="shared" si="219"/>
        <v>27</v>
      </c>
      <c r="E1205" s="34" t="str">
        <f t="shared" si="220"/>
        <v>200_27</v>
      </c>
      <c r="F1205" s="23" t="s">
        <v>1952</v>
      </c>
      <c r="G1205" s="24">
        <f>AVERAGEIF('1. TipoContratoUC'!$C$3:$C$3832,'2. UnidadCompradora'!F1205,'1. TipoContratoUC'!$S$3:$S$3832)</f>
        <v>49.485624538515765</v>
      </c>
      <c r="H1205" s="24">
        <f>SUMPRODUCT(('1. TipoContratoUC'!$C$3:$C$3832='2. UnidadCompradora'!F1205)*'1. TipoContratoUC'!$N$3:$N$3832*'1. TipoContratoUC'!$S$3:$S$3832)</f>
        <v>49.678794695410375</v>
      </c>
      <c r="I1205" s="24">
        <f>SUMPRODUCT(('1. TipoContratoUC'!$C$3:$C$3832='2. UnidadCompradora'!F1205)*'1. TipoContratoUC'!$P$3:$P$3832*'1. TipoContratoUC'!$S$3:$S$3832)</f>
        <v>50.114965237723062</v>
      </c>
      <c r="J1205" s="24" t="e">
        <f>AVERAGEIF('1. TipoContratoUC'!$C$3:$C$3832,'2. UnidadCompradora'!F1205,'1. TipoContratoUC'!#REF!)</f>
        <v>#REF!</v>
      </c>
      <c r="K1205" s="24">
        <f t="shared" si="221"/>
        <v>55.069553394495415</v>
      </c>
      <c r="L1205" s="25">
        <f>SUMIF('1. TipoContratoUC'!$C$3:$C$3832,'2. UnidadCompradora'!F1205,'1. TipoContratoUC'!$O$3:$O$3832)</f>
        <v>4114794.38</v>
      </c>
      <c r="M1205" s="28">
        <f t="shared" si="216"/>
        <v>2.1125624230347746E-4</v>
      </c>
      <c r="N1205" s="29">
        <f t="shared" si="222"/>
        <v>1.8178345489416012E-6</v>
      </c>
      <c r="O1205" s="24">
        <f t="shared" si="223"/>
        <v>1.9456107800772064E-3</v>
      </c>
      <c r="P1205" s="20">
        <f t="shared" si="224"/>
        <v>27.535749502637746</v>
      </c>
      <c r="Q1205" s="3">
        <f t="shared" si="225"/>
        <v>255</v>
      </c>
      <c r="R1205" s="3">
        <f t="shared" si="226"/>
        <v>1</v>
      </c>
      <c r="S1205" s="3">
        <f t="shared" si="227"/>
        <v>255</v>
      </c>
      <c r="T1205" s="18"/>
    </row>
    <row r="1206" spans="1:20" x14ac:dyDescent="0.25">
      <c r="A1206">
        <f t="shared" si="217"/>
        <v>1205</v>
      </c>
      <c r="B1206" s="23" t="s">
        <v>212</v>
      </c>
      <c r="C1206" s="23">
        <f t="shared" si="218"/>
        <v>201</v>
      </c>
      <c r="D1206" s="23">
        <f t="shared" si="219"/>
        <v>1</v>
      </c>
      <c r="E1206" s="34" t="str">
        <f t="shared" si="220"/>
        <v>201_1</v>
      </c>
      <c r="F1206" s="23" t="s">
        <v>213</v>
      </c>
      <c r="G1206" s="24">
        <f>AVERAGEIF('1. TipoContratoUC'!$C$3:$C$3832,'2. UnidadCompradora'!F1206,'1. TipoContratoUC'!$S$3:$S$3832)</f>
        <v>44.44212352786613</v>
      </c>
      <c r="H1206" s="24">
        <f>SUMPRODUCT(('1. TipoContratoUC'!$C$3:$C$3832='2. UnidadCompradora'!F1206)*'1. TipoContratoUC'!$N$3:$N$3832*'1. TipoContratoUC'!$S$3:$S$3832)</f>
        <v>41.224398506439655</v>
      </c>
      <c r="I1206" s="24">
        <f>SUMPRODUCT(('1. TipoContratoUC'!$C$3:$C$3832='2. UnidadCompradora'!F1206)*'1. TipoContratoUC'!$P$3:$P$3832*'1. TipoContratoUC'!$S$3:$S$3832)</f>
        <v>40.323184818736827</v>
      </c>
      <c r="J1206" s="24" t="e">
        <f>AVERAGEIF('1. TipoContratoUC'!$C$3:$C$3832,'2. UnidadCompradora'!F1206,'1. TipoContratoUC'!#REF!)</f>
        <v>#REF!</v>
      </c>
      <c r="K1206" s="24">
        <f t="shared" si="221"/>
        <v>41.530360725477145</v>
      </c>
      <c r="L1206" s="25">
        <f>SUMIF('1. TipoContratoUC'!$C$3:$C$3832,'2. UnidadCompradora'!F1206,'1. TipoContratoUC'!$O$3:$O$3832)</f>
        <v>5668463349.1349897</v>
      </c>
      <c r="M1206" s="28">
        <f t="shared" si="216"/>
        <v>0.99809294227999334</v>
      </c>
      <c r="N1206" s="29">
        <f t="shared" si="222"/>
        <v>2.5042146858057102E-3</v>
      </c>
      <c r="O1206" s="24">
        <f t="shared" si="223"/>
        <v>2.7949247361281144</v>
      </c>
      <c r="P1206" s="20">
        <f t="shared" si="224"/>
        <v>22.162642730802631</v>
      </c>
      <c r="Q1206" s="3">
        <f t="shared" si="225"/>
        <v>609</v>
      </c>
      <c r="R1206" s="3">
        <f t="shared" si="226"/>
        <v>0</v>
      </c>
      <c r="S1206" s="3" t="str">
        <f t="shared" si="227"/>
        <v/>
      </c>
      <c r="T1206" s="18"/>
    </row>
    <row r="1207" spans="1:20" x14ac:dyDescent="0.25">
      <c r="A1207">
        <f t="shared" si="217"/>
        <v>1206</v>
      </c>
      <c r="B1207" s="23" t="s">
        <v>212</v>
      </c>
      <c r="C1207" s="23">
        <f t="shared" si="218"/>
        <v>201</v>
      </c>
      <c r="D1207" s="23">
        <f t="shared" si="219"/>
        <v>2</v>
      </c>
      <c r="E1207" s="34" t="str">
        <f t="shared" si="220"/>
        <v>201_2</v>
      </c>
      <c r="F1207" s="23" t="s">
        <v>2595</v>
      </c>
      <c r="G1207" s="24">
        <f>AVERAGEIF('1. TipoContratoUC'!$C$3:$C$3832,'2. UnidadCompradora'!F1207,'1. TipoContratoUC'!$S$3:$S$3832)</f>
        <v>44.575439794633496</v>
      </c>
      <c r="H1207" s="24">
        <f>SUMPRODUCT(('1. TipoContratoUC'!$C$3:$C$3832='2. UnidadCompradora'!F1207)*'1. TipoContratoUC'!$N$3:$N$3832*'1. TipoContratoUC'!$S$3:$S$3832)</f>
        <v>44.575439794633496</v>
      </c>
      <c r="I1207" s="24">
        <f>SUMPRODUCT(('1. TipoContratoUC'!$C$3:$C$3832='2. UnidadCompradora'!F1207)*'1. TipoContratoUC'!$P$3:$P$3832*'1. TipoContratoUC'!$S$3:$S$3832)</f>
        <v>44.575439794633496</v>
      </c>
      <c r="J1207" s="24" t="e">
        <f>AVERAGEIF('1. TipoContratoUC'!$C$3:$C$3832,'2. UnidadCompradora'!F1207,'1. TipoContratoUC'!#REF!)</f>
        <v>#REF!</v>
      </c>
      <c r="K1207" s="24">
        <f t="shared" si="221"/>
        <v>47.409996188382799</v>
      </c>
      <c r="L1207" s="25">
        <f>SUMIF('1. TipoContratoUC'!$C$3:$C$3832,'2. UnidadCompradora'!F1207,'1. TipoContratoUC'!$O$3:$O$3832)</f>
        <v>10830741.6399999</v>
      </c>
      <c r="M1207" s="28">
        <f t="shared" si="216"/>
        <v>1.9070577200065279E-3</v>
      </c>
      <c r="N1207" s="29">
        <f t="shared" si="222"/>
        <v>4.7848068519652829E-6</v>
      </c>
      <c r="O1207" s="24">
        <f t="shared" si="223"/>
        <v>5.2571125922974155E-3</v>
      </c>
      <c r="P1207" s="20">
        <f t="shared" si="224"/>
        <v>23.707626650487548</v>
      </c>
      <c r="Q1207" s="3">
        <f t="shared" si="225"/>
        <v>498</v>
      </c>
      <c r="R1207" s="3">
        <f t="shared" si="226"/>
        <v>1</v>
      </c>
      <c r="S1207" s="3">
        <f t="shared" si="227"/>
        <v>498</v>
      </c>
      <c r="T1207" s="18"/>
    </row>
    <row r="1208" spans="1:20" x14ac:dyDescent="0.25">
      <c r="A1208">
        <f t="shared" si="217"/>
        <v>1207</v>
      </c>
      <c r="B1208" s="23" t="s">
        <v>1052</v>
      </c>
      <c r="C1208" s="23">
        <f t="shared" si="218"/>
        <v>202</v>
      </c>
      <c r="D1208" s="23">
        <f t="shared" si="219"/>
        <v>1</v>
      </c>
      <c r="E1208" s="34" t="str">
        <f t="shared" si="220"/>
        <v>202_1</v>
      </c>
      <c r="F1208" s="23" t="s">
        <v>2984</v>
      </c>
      <c r="G1208" s="24">
        <f>AVERAGEIF('1. TipoContratoUC'!$C$3:$C$3832,'2. UnidadCompradora'!F1208,'1. TipoContratoUC'!$S$3:$S$3832)</f>
        <v>40.917006814422237</v>
      </c>
      <c r="H1208" s="24">
        <f>SUMPRODUCT(('1. TipoContratoUC'!$C$3:$C$3832='2. UnidadCompradora'!F1208)*'1. TipoContratoUC'!$N$3:$N$3832*'1. TipoContratoUC'!$S$3:$S$3832)</f>
        <v>40.917006814422237</v>
      </c>
      <c r="I1208" s="24">
        <f>SUMPRODUCT(('1. TipoContratoUC'!$C$3:$C$3832='2. UnidadCompradora'!F1208)*'1. TipoContratoUC'!$P$3:$P$3832*'1. TipoContratoUC'!$S$3:$S$3832)</f>
        <v>40.917006814422237</v>
      </c>
      <c r="J1208" s="24" t="e">
        <f>AVERAGEIF('1. TipoContratoUC'!$C$3:$C$3832,'2. UnidadCompradora'!F1208,'1. TipoContratoUC'!#REF!)</f>
        <v>#REF!</v>
      </c>
      <c r="K1208" s="24">
        <f t="shared" si="221"/>
        <v>42.351444335062219</v>
      </c>
      <c r="L1208" s="25">
        <f>SUMIF('1. TipoContratoUC'!$C$3:$C$3832,'2. UnidadCompradora'!F1208,'1. TipoContratoUC'!$O$3:$O$3832)</f>
        <v>23779915.657705098</v>
      </c>
      <c r="M1208" s="28">
        <f t="shared" si="216"/>
        <v>3.0572855670657085E-3</v>
      </c>
      <c r="N1208" s="29">
        <f t="shared" si="222"/>
        <v>1.0505495113827211E-5</v>
      </c>
      <c r="O1208" s="24">
        <f t="shared" si="223"/>
        <v>1.1642096209096429E-2</v>
      </c>
      <c r="P1208" s="20">
        <f t="shared" si="224"/>
        <v>21.181543215635656</v>
      </c>
      <c r="Q1208" s="3">
        <f t="shared" si="225"/>
        <v>682</v>
      </c>
      <c r="R1208" s="3">
        <f t="shared" si="226"/>
        <v>0</v>
      </c>
      <c r="S1208" s="3" t="str">
        <f t="shared" si="227"/>
        <v/>
      </c>
      <c r="T1208" s="18"/>
    </row>
    <row r="1209" spans="1:20" x14ac:dyDescent="0.25">
      <c r="A1209">
        <f t="shared" si="217"/>
        <v>1208</v>
      </c>
      <c r="B1209" s="23" t="s">
        <v>1052</v>
      </c>
      <c r="C1209" s="23">
        <f t="shared" si="218"/>
        <v>202</v>
      </c>
      <c r="D1209" s="23">
        <f t="shared" si="219"/>
        <v>2</v>
      </c>
      <c r="E1209" s="34" t="str">
        <f t="shared" si="220"/>
        <v>202_2</v>
      </c>
      <c r="F1209" s="23" t="s">
        <v>2924</v>
      </c>
      <c r="G1209" s="24">
        <f>AVERAGEIF('1. TipoContratoUC'!$C$3:$C$3832,'2. UnidadCompradora'!F1209,'1. TipoContratoUC'!$S$3:$S$3832)</f>
        <v>16.308532390662844</v>
      </c>
      <c r="H1209" s="24">
        <f>SUMPRODUCT(('1. TipoContratoUC'!$C$3:$C$3832='2. UnidadCompradora'!F1209)*'1. TipoContratoUC'!$N$3:$N$3832*'1. TipoContratoUC'!$S$3:$S$3832)</f>
        <v>16.308532390662844</v>
      </c>
      <c r="I1209" s="24">
        <f>SUMPRODUCT(('1. TipoContratoUC'!$C$3:$C$3832='2. UnidadCompradora'!F1209)*'1. TipoContratoUC'!$P$3:$P$3832*'1. TipoContratoUC'!$S$3:$S$3832)</f>
        <v>16.308532390662844</v>
      </c>
      <c r="J1209" s="24" t="e">
        <f>AVERAGEIF('1. TipoContratoUC'!$C$3:$C$3832,'2. UnidadCompradora'!F1209,'1. TipoContratoUC'!#REF!)</f>
        <v>#REF!</v>
      </c>
      <c r="K1209" s="24">
        <f t="shared" si="221"/>
        <v>8.3250607503308895</v>
      </c>
      <c r="L1209" s="25">
        <f>SUMIF('1. TipoContratoUC'!$C$3:$C$3832,'2. UnidadCompradora'!F1209,'1. TipoContratoUC'!$O$3:$O$3832)</f>
        <v>2884850711.1399899</v>
      </c>
      <c r="M1209" s="28">
        <f t="shared" si="216"/>
        <v>0.37089334416750824</v>
      </c>
      <c r="N1209" s="29">
        <f t="shared" si="222"/>
        <v>1.274469829340299E-3</v>
      </c>
      <c r="O1209" s="24">
        <f t="shared" si="223"/>
        <v>1.42237996494722</v>
      </c>
      <c r="P1209" s="20">
        <f t="shared" si="224"/>
        <v>4.8737203576390549</v>
      </c>
      <c r="Q1209" s="3">
        <f t="shared" si="225"/>
        <v>1515</v>
      </c>
      <c r="R1209" s="3">
        <f t="shared" si="226"/>
        <v>0</v>
      </c>
      <c r="S1209" s="3" t="str">
        <f t="shared" si="227"/>
        <v/>
      </c>
      <c r="T1209" s="18"/>
    </row>
    <row r="1210" spans="1:20" x14ac:dyDescent="0.25">
      <c r="A1210">
        <f t="shared" si="217"/>
        <v>1209</v>
      </c>
      <c r="B1210" s="23" t="s">
        <v>1052</v>
      </c>
      <c r="C1210" s="23">
        <f t="shared" si="218"/>
        <v>202</v>
      </c>
      <c r="D1210" s="23">
        <f t="shared" si="219"/>
        <v>3</v>
      </c>
      <c r="E1210" s="34" t="str">
        <f t="shared" si="220"/>
        <v>202_3</v>
      </c>
      <c r="F1210" s="23" t="s">
        <v>1514</v>
      </c>
      <c r="G1210" s="24">
        <f>AVERAGEIF('1. TipoContratoUC'!$C$3:$C$3832,'2. UnidadCompradora'!F1210,'1. TipoContratoUC'!$S$3:$S$3832)</f>
        <v>30.964882660401582</v>
      </c>
      <c r="H1210" s="24">
        <f>SUMPRODUCT(('1. TipoContratoUC'!$C$3:$C$3832='2. UnidadCompradora'!F1210)*'1. TipoContratoUC'!$N$3:$N$3832*'1. TipoContratoUC'!$S$3:$S$3832)</f>
        <v>34.722509792965063</v>
      </c>
      <c r="I1210" s="24">
        <f>SUMPRODUCT(('1. TipoContratoUC'!$C$3:$C$3832='2. UnidadCompradora'!F1210)*'1. TipoContratoUC'!$P$3:$P$3832*'1. TipoContratoUC'!$S$3:$S$3832)</f>
        <v>34.974949283733849</v>
      </c>
      <c r="J1210" s="24" t="e">
        <f>AVERAGEIF('1. TipoContratoUC'!$C$3:$C$3832,'2. UnidadCompradora'!F1210,'1. TipoContratoUC'!#REF!)</f>
        <v>#REF!</v>
      </c>
      <c r="K1210" s="24">
        <f t="shared" si="221"/>
        <v>34.135301987508406</v>
      </c>
      <c r="L1210" s="25">
        <f>SUMIF('1. TipoContratoUC'!$C$3:$C$3832,'2. UnidadCompradora'!F1210,'1. TipoContratoUC'!$O$3:$O$3832)</f>
        <v>356655896.87</v>
      </c>
      <c r="M1210" s="28">
        <f t="shared" si="216"/>
        <v>4.5853776001775634E-2</v>
      </c>
      <c r="N1210" s="29">
        <f t="shared" si="222"/>
        <v>1.5756350173056247E-4</v>
      </c>
      <c r="O1210" s="24">
        <f t="shared" si="223"/>
        <v>0.17577671078454071</v>
      </c>
      <c r="P1210" s="20">
        <f t="shared" si="224"/>
        <v>17.155539349146473</v>
      </c>
      <c r="Q1210" s="3">
        <f t="shared" si="225"/>
        <v>1046</v>
      </c>
      <c r="R1210" s="3">
        <f t="shared" si="226"/>
        <v>0</v>
      </c>
      <c r="S1210" s="3" t="str">
        <f t="shared" si="227"/>
        <v/>
      </c>
      <c r="T1210" s="18"/>
    </row>
    <row r="1211" spans="1:20" x14ac:dyDescent="0.25">
      <c r="A1211">
        <f t="shared" si="217"/>
        <v>1210</v>
      </c>
      <c r="B1211" s="23" t="s">
        <v>1052</v>
      </c>
      <c r="C1211" s="23">
        <f t="shared" si="218"/>
        <v>202</v>
      </c>
      <c r="D1211" s="23">
        <f t="shared" si="219"/>
        <v>4</v>
      </c>
      <c r="E1211" s="34" t="str">
        <f t="shared" si="220"/>
        <v>202_4</v>
      </c>
      <c r="F1211" s="23" t="s">
        <v>3029</v>
      </c>
      <c r="G1211" s="24">
        <f>AVERAGEIF('1. TipoContratoUC'!$C$3:$C$3832,'2. UnidadCompradora'!F1211,'1. TipoContratoUC'!$S$3:$S$3832)</f>
        <v>56.486921899738569</v>
      </c>
      <c r="H1211" s="24">
        <f>SUMPRODUCT(('1. TipoContratoUC'!$C$3:$C$3832='2. UnidadCompradora'!F1211)*'1. TipoContratoUC'!$N$3:$N$3832*'1. TipoContratoUC'!$S$3:$S$3832)</f>
        <v>56.486921899738569</v>
      </c>
      <c r="I1211" s="24">
        <f>SUMPRODUCT(('1. TipoContratoUC'!$C$3:$C$3832='2. UnidadCompradora'!F1211)*'1. TipoContratoUC'!$P$3:$P$3832*'1. TipoContratoUC'!$S$3:$S$3832)</f>
        <v>56.486921899738569</v>
      </c>
      <c r="J1211" s="24" t="e">
        <f>AVERAGEIF('1. TipoContratoUC'!$C$3:$C$3832,'2. UnidadCompradora'!F1211,'1. TipoContratoUC'!#REF!)</f>
        <v>#REF!</v>
      </c>
      <c r="K1211" s="24">
        <f t="shared" si="221"/>
        <v>63.880121568428628</v>
      </c>
      <c r="L1211" s="25">
        <f>SUMIF('1. TipoContratoUC'!$C$3:$C$3832,'2. UnidadCompradora'!F1211,'1. TipoContratoUC'!$O$3:$O$3832)</f>
        <v>33895725.431658201</v>
      </c>
      <c r="M1211" s="28">
        <f t="shared" si="216"/>
        <v>4.3578334607697888E-3</v>
      </c>
      <c r="N1211" s="29">
        <f t="shared" si="222"/>
        <v>1.4974459246516894E-5</v>
      </c>
      <c r="O1211" s="24">
        <f t="shared" si="223"/>
        <v>1.6630003514151875E-2</v>
      </c>
      <c r="P1211" s="20">
        <f t="shared" si="224"/>
        <v>31.94837578597139</v>
      </c>
      <c r="Q1211" s="3">
        <f t="shared" si="225"/>
        <v>88</v>
      </c>
      <c r="R1211" s="3">
        <f t="shared" si="226"/>
        <v>1</v>
      </c>
      <c r="S1211" s="3">
        <f t="shared" si="227"/>
        <v>88</v>
      </c>
      <c r="T1211" s="18"/>
    </row>
    <row r="1212" spans="1:20" x14ac:dyDescent="0.25">
      <c r="A1212">
        <f t="shared" si="217"/>
        <v>1211</v>
      </c>
      <c r="B1212" s="23" t="s">
        <v>1052</v>
      </c>
      <c r="C1212" s="23">
        <f t="shared" si="218"/>
        <v>202</v>
      </c>
      <c r="D1212" s="23">
        <f t="shared" si="219"/>
        <v>5</v>
      </c>
      <c r="E1212" s="34" t="str">
        <f t="shared" si="220"/>
        <v>202_5</v>
      </c>
      <c r="F1212" s="23" t="s">
        <v>2909</v>
      </c>
      <c r="G1212" s="24">
        <f>AVERAGEIF('1. TipoContratoUC'!$C$3:$C$3832,'2. UnidadCompradora'!F1212,'1. TipoContratoUC'!$S$3:$S$3832)</f>
        <v>30.618135328046662</v>
      </c>
      <c r="H1212" s="24">
        <f>SUMPRODUCT(('1. TipoContratoUC'!$C$3:$C$3832='2. UnidadCompradora'!F1212)*'1. TipoContratoUC'!$N$3:$N$3832*'1. TipoContratoUC'!$S$3:$S$3832)</f>
        <v>30.618135328046662</v>
      </c>
      <c r="I1212" s="24">
        <f>SUMPRODUCT(('1. TipoContratoUC'!$C$3:$C$3832='2. UnidadCompradora'!F1212)*'1. TipoContratoUC'!$P$3:$P$3832*'1. TipoContratoUC'!$S$3:$S$3832)</f>
        <v>30.618135328046662</v>
      </c>
      <c r="J1212" s="24" t="e">
        <f>AVERAGEIF('1. TipoContratoUC'!$C$3:$C$3832,'2. UnidadCompradora'!F1212,'1. TipoContratoUC'!#REF!)</f>
        <v>#REF!</v>
      </c>
      <c r="K1212" s="24">
        <f t="shared" si="221"/>
        <v>28.111091778020924</v>
      </c>
      <c r="L1212" s="25">
        <f>SUMIF('1. TipoContratoUC'!$C$3:$C$3832,'2. UnidadCompradora'!F1212,'1. TipoContratoUC'!$O$3:$O$3832)</f>
        <v>72856563.739999995</v>
      </c>
      <c r="M1212" s="28">
        <f t="shared" si="216"/>
        <v>9.3668675698659245E-3</v>
      </c>
      <c r="N1212" s="29">
        <f t="shared" si="222"/>
        <v>3.2186584906276143E-5</v>
      </c>
      <c r="O1212" s="24">
        <f t="shared" si="223"/>
        <v>3.5840828386486306E-2</v>
      </c>
      <c r="P1212" s="20">
        <f t="shared" si="224"/>
        <v>14.073466303203706</v>
      </c>
      <c r="Q1212" s="3">
        <f t="shared" si="225"/>
        <v>1239</v>
      </c>
      <c r="R1212" s="3">
        <f t="shared" si="226"/>
        <v>0</v>
      </c>
      <c r="S1212" s="3" t="str">
        <f t="shared" si="227"/>
        <v/>
      </c>
      <c r="T1212" s="18"/>
    </row>
    <row r="1213" spans="1:20" x14ac:dyDescent="0.25">
      <c r="A1213">
        <f t="shared" si="217"/>
        <v>1212</v>
      </c>
      <c r="B1213" s="23" t="s">
        <v>1052</v>
      </c>
      <c r="C1213" s="23">
        <f t="shared" si="218"/>
        <v>202</v>
      </c>
      <c r="D1213" s="23">
        <f t="shared" si="219"/>
        <v>6</v>
      </c>
      <c r="E1213" s="34" t="str">
        <f t="shared" si="220"/>
        <v>202_6</v>
      </c>
      <c r="F1213" s="23" t="s">
        <v>2974</v>
      </c>
      <c r="G1213" s="24">
        <f>AVERAGEIF('1. TipoContratoUC'!$C$3:$C$3832,'2. UnidadCompradora'!F1213,'1. TipoContratoUC'!$S$3:$S$3832)</f>
        <v>33.538910498075929</v>
      </c>
      <c r="H1213" s="24">
        <f>SUMPRODUCT(('1. TipoContratoUC'!$C$3:$C$3832='2. UnidadCompradora'!F1213)*'1. TipoContratoUC'!$N$3:$N$3832*'1. TipoContratoUC'!$S$3:$S$3832)</f>
        <v>33.538910498075929</v>
      </c>
      <c r="I1213" s="24">
        <f>SUMPRODUCT(('1. TipoContratoUC'!$C$3:$C$3832='2. UnidadCompradora'!F1213)*'1. TipoContratoUC'!$P$3:$P$3832*'1. TipoContratoUC'!$S$3:$S$3832)</f>
        <v>33.538910498075929</v>
      </c>
      <c r="J1213" s="24" t="e">
        <f>AVERAGEIF('1. TipoContratoUC'!$C$3:$C$3832,'2. UnidadCompradora'!F1213,'1. TipoContratoUC'!#REF!)</f>
        <v>#REF!</v>
      </c>
      <c r="K1213" s="24">
        <f t="shared" si="221"/>
        <v>32.149676803195035</v>
      </c>
      <c r="L1213" s="25">
        <f>SUMIF('1. TipoContratoUC'!$C$3:$C$3832,'2. UnidadCompradora'!F1213,'1. TipoContratoUC'!$O$3:$O$3832)</f>
        <v>81650317.730000004</v>
      </c>
      <c r="M1213" s="28">
        <f t="shared" si="216"/>
        <v>1.0497444210294096E-2</v>
      </c>
      <c r="N1213" s="29">
        <f t="shared" si="222"/>
        <v>3.6071491013763117E-5</v>
      </c>
      <c r="O1213" s="24">
        <f t="shared" si="223"/>
        <v>4.0176855926122489E-2</v>
      </c>
      <c r="P1213" s="20">
        <f t="shared" si="224"/>
        <v>16.094926829560578</v>
      </c>
      <c r="Q1213" s="3">
        <f t="shared" si="225"/>
        <v>1114</v>
      </c>
      <c r="R1213" s="3">
        <f t="shared" si="226"/>
        <v>0</v>
      </c>
      <c r="S1213" s="3" t="str">
        <f t="shared" si="227"/>
        <v/>
      </c>
      <c r="T1213" s="18"/>
    </row>
    <row r="1214" spans="1:20" x14ac:dyDescent="0.25">
      <c r="A1214">
        <f t="shared" si="217"/>
        <v>1213</v>
      </c>
      <c r="B1214" s="23" t="s">
        <v>1052</v>
      </c>
      <c r="C1214" s="23">
        <f t="shared" si="218"/>
        <v>202</v>
      </c>
      <c r="D1214" s="23">
        <f t="shared" si="219"/>
        <v>7</v>
      </c>
      <c r="E1214" s="34" t="str">
        <f t="shared" si="220"/>
        <v>202_7</v>
      </c>
      <c r="F1214" s="23" t="s">
        <v>1053</v>
      </c>
      <c r="G1214" s="24">
        <f>AVERAGEIF('1. TipoContratoUC'!$C$3:$C$3832,'2. UnidadCompradora'!F1214,'1. TipoContratoUC'!$S$3:$S$3832)</f>
        <v>53.981524709430147</v>
      </c>
      <c r="H1214" s="24">
        <f>SUMPRODUCT(('1. TipoContratoUC'!$C$3:$C$3832='2. UnidadCompradora'!F1214)*'1. TipoContratoUC'!$N$3:$N$3832*'1. TipoContratoUC'!$S$3:$S$3832)</f>
        <v>56.952680503460783</v>
      </c>
      <c r="I1214" s="24">
        <f>SUMPRODUCT(('1. TipoContratoUC'!$C$3:$C$3832='2. UnidadCompradora'!F1214)*'1. TipoContratoUC'!$P$3:$P$3832*'1. TipoContratoUC'!$S$3:$S$3832)</f>
        <v>58.88674941423249</v>
      </c>
      <c r="J1214" s="24" t="e">
        <f>AVERAGEIF('1. TipoContratoUC'!$C$3:$C$3832,'2. UnidadCompradora'!F1214,'1. TipoContratoUC'!#REF!)</f>
        <v>#REF!</v>
      </c>
      <c r="K1214" s="24">
        <f t="shared" si="221"/>
        <v>67.198387062632634</v>
      </c>
      <c r="L1214" s="25">
        <f>SUMIF('1. TipoContratoUC'!$C$3:$C$3832,'2. UnidadCompradora'!F1214,'1. TipoContratoUC'!$O$3:$O$3832)</f>
        <v>4324424865.0193396</v>
      </c>
      <c r="M1214" s="28">
        <f t="shared" si="216"/>
        <v>0.55597344902272061</v>
      </c>
      <c r="N1214" s="29">
        <f t="shared" si="222"/>
        <v>1.9104451396510065E-3</v>
      </c>
      <c r="O1214" s="24">
        <f t="shared" si="223"/>
        <v>2.1322057326077171</v>
      </c>
      <c r="P1214" s="20">
        <f t="shared" si="224"/>
        <v>34.665296397620175</v>
      </c>
      <c r="Q1214" s="3">
        <f t="shared" si="225"/>
        <v>42</v>
      </c>
      <c r="R1214" s="3">
        <f t="shared" si="226"/>
        <v>1</v>
      </c>
      <c r="S1214" s="3">
        <f t="shared" si="227"/>
        <v>42</v>
      </c>
      <c r="T1214" s="18"/>
    </row>
    <row r="1215" spans="1:20" x14ac:dyDescent="0.25">
      <c r="A1215">
        <f t="shared" si="217"/>
        <v>1214</v>
      </c>
      <c r="B1215" s="23" t="s">
        <v>1804</v>
      </c>
      <c r="C1215" s="23">
        <f t="shared" si="218"/>
        <v>203</v>
      </c>
      <c r="D1215" s="23">
        <f t="shared" si="219"/>
        <v>1</v>
      </c>
      <c r="E1215" s="34" t="str">
        <f t="shared" si="220"/>
        <v>203_1</v>
      </c>
      <c r="F1215" s="23" t="s">
        <v>1805</v>
      </c>
      <c r="G1215" s="24">
        <f>AVERAGEIF('1. TipoContratoUC'!$C$3:$C$3832,'2. UnidadCompradora'!F1215,'1. TipoContratoUC'!$S$3:$S$3832)</f>
        <v>36.845312362747087</v>
      </c>
      <c r="H1215" s="24">
        <f>SUMPRODUCT(('1. TipoContratoUC'!$C$3:$C$3832='2. UnidadCompradora'!F1215)*'1. TipoContratoUC'!$N$3:$N$3832*'1. TipoContratoUC'!$S$3:$S$3832)</f>
        <v>37.136607027449074</v>
      </c>
      <c r="I1215" s="24">
        <f>SUMPRODUCT(('1. TipoContratoUC'!$C$3:$C$3832='2. UnidadCompradora'!F1215)*'1. TipoContratoUC'!$P$3:$P$3832*'1. TipoContratoUC'!$S$3:$S$3832)</f>
        <v>36.79147323256818</v>
      </c>
      <c r="J1215" s="24" t="e">
        <f>AVERAGEIF('1. TipoContratoUC'!$C$3:$C$3832,'2. UnidadCompradora'!F1215,'1. TipoContratoUC'!#REF!)</f>
        <v>#REF!</v>
      </c>
      <c r="K1215" s="24">
        <f t="shared" si="221"/>
        <v>36.647027810471677</v>
      </c>
      <c r="L1215" s="25">
        <f>SUMIF('1. TipoContratoUC'!$C$3:$C$3832,'2. UnidadCompradora'!F1215,'1. TipoContratoUC'!$O$3:$O$3832)</f>
        <v>529974201.26859742</v>
      </c>
      <c r="M1215" s="28">
        <f t="shared" si="216"/>
        <v>1</v>
      </c>
      <c r="N1215" s="29">
        <f t="shared" si="222"/>
        <v>2.3413209121613172E-4</v>
      </c>
      <c r="O1215" s="24">
        <f t="shared" si="223"/>
        <v>0.26123656579640059</v>
      </c>
      <c r="P1215" s="20">
        <f t="shared" si="224"/>
        <v>18.454132188134039</v>
      </c>
      <c r="Q1215" s="3">
        <f t="shared" si="225"/>
        <v>922</v>
      </c>
      <c r="R1215" s="3">
        <f t="shared" si="226"/>
        <v>0</v>
      </c>
      <c r="S1215" s="3" t="str">
        <f t="shared" si="227"/>
        <v/>
      </c>
      <c r="T1215" s="18"/>
    </row>
    <row r="1216" spans="1:20" x14ac:dyDescent="0.25">
      <c r="A1216">
        <f t="shared" si="217"/>
        <v>1215</v>
      </c>
      <c r="B1216" s="23" t="s">
        <v>1516</v>
      </c>
      <c r="C1216" s="23">
        <f t="shared" si="218"/>
        <v>204</v>
      </c>
      <c r="D1216" s="23">
        <f t="shared" si="219"/>
        <v>1</v>
      </c>
      <c r="E1216" s="34" t="str">
        <f t="shared" si="220"/>
        <v>204_1</v>
      </c>
      <c r="F1216" s="23" t="s">
        <v>1517</v>
      </c>
      <c r="G1216" s="24">
        <f>AVERAGEIF('1. TipoContratoUC'!$C$3:$C$3832,'2. UnidadCompradora'!F1216,'1. TipoContratoUC'!$S$3:$S$3832)</f>
        <v>35.601463640611001</v>
      </c>
      <c r="H1216" s="24">
        <f>SUMPRODUCT(('1. TipoContratoUC'!$C$3:$C$3832='2. UnidadCompradora'!F1216)*'1. TipoContratoUC'!$N$3:$N$3832*'1. TipoContratoUC'!$S$3:$S$3832)</f>
        <v>33.56389290411613</v>
      </c>
      <c r="I1216" s="24">
        <f>SUMPRODUCT(('1. TipoContratoUC'!$C$3:$C$3832='2. UnidadCompradora'!F1216)*'1. TipoContratoUC'!$P$3:$P$3832*'1. TipoContratoUC'!$S$3:$S$3832)</f>
        <v>32.990672045669541</v>
      </c>
      <c r="J1216" s="24" t="e">
        <f>AVERAGEIF('1. TipoContratoUC'!$C$3:$C$3832,'2. UnidadCompradora'!F1216,'1. TipoContratoUC'!#REF!)</f>
        <v>#REF!</v>
      </c>
      <c r="K1216" s="24">
        <f t="shared" si="221"/>
        <v>31.391622014578459</v>
      </c>
      <c r="L1216" s="25">
        <f>SUMIF('1. TipoContratoUC'!$C$3:$C$3832,'2. UnidadCompradora'!F1216,'1. TipoContratoUC'!$O$3:$O$3832)</f>
        <v>215859675.66827381</v>
      </c>
      <c r="M1216" s="28">
        <f t="shared" si="216"/>
        <v>1</v>
      </c>
      <c r="N1216" s="29">
        <f t="shared" si="222"/>
        <v>9.5362523595435861E-5</v>
      </c>
      <c r="O1216" s="24">
        <f t="shared" si="223"/>
        <v>0.10635285684211404</v>
      </c>
      <c r="P1216" s="20">
        <f t="shared" si="224"/>
        <v>15.748987435710287</v>
      </c>
      <c r="Q1216" s="3">
        <f t="shared" si="225"/>
        <v>1135</v>
      </c>
      <c r="R1216" s="3">
        <f t="shared" si="226"/>
        <v>0</v>
      </c>
      <c r="S1216" s="3" t="str">
        <f t="shared" si="227"/>
        <v/>
      </c>
      <c r="T1216" s="18"/>
    </row>
    <row r="1217" spans="1:20" x14ac:dyDescent="0.25">
      <c r="A1217">
        <f t="shared" si="217"/>
        <v>1216</v>
      </c>
      <c r="B1217" s="23" t="s">
        <v>1536</v>
      </c>
      <c r="C1217" s="23">
        <f t="shared" si="218"/>
        <v>205</v>
      </c>
      <c r="D1217" s="23">
        <f t="shared" si="219"/>
        <v>1</v>
      </c>
      <c r="E1217" s="34" t="str">
        <f t="shared" si="220"/>
        <v>205_1</v>
      </c>
      <c r="F1217" s="23" t="s">
        <v>2615</v>
      </c>
      <c r="G1217" s="24">
        <f>AVERAGEIF('1. TipoContratoUC'!$C$3:$C$3832,'2. UnidadCompradora'!F1217,'1. TipoContratoUC'!$S$3:$S$3832)</f>
        <v>45.769291520268339</v>
      </c>
      <c r="H1217" s="24">
        <f>SUMPRODUCT(('1. TipoContratoUC'!$C$3:$C$3832='2. UnidadCompradora'!F1217)*'1. TipoContratoUC'!$N$3:$N$3832*'1. TipoContratoUC'!$S$3:$S$3832)</f>
        <v>44.082699421293029</v>
      </c>
      <c r="I1217" s="24">
        <f>SUMPRODUCT(('1. TipoContratoUC'!$C$3:$C$3832='2. UnidadCompradora'!F1217)*'1. TipoContratoUC'!$P$3:$P$3832*'1. TipoContratoUC'!$S$3:$S$3832)</f>
        <v>40.788057914132359</v>
      </c>
      <c r="J1217" s="24" t="e">
        <f>AVERAGEIF('1. TipoContratoUC'!$C$3:$C$3832,'2. UnidadCompradora'!F1217,'1. TipoContratoUC'!#REF!)</f>
        <v>#REF!</v>
      </c>
      <c r="K1217" s="24">
        <f t="shared" si="221"/>
        <v>42.173145401591711</v>
      </c>
      <c r="L1217" s="25">
        <f>SUMIF('1. TipoContratoUC'!$C$3:$C$3832,'2. UnidadCompradora'!F1217,'1. TipoContratoUC'!$O$3:$O$3832)</f>
        <v>636701367.87999892</v>
      </c>
      <c r="M1217" s="28">
        <f t="shared" si="216"/>
        <v>0.9086420996912129</v>
      </c>
      <c r="N1217" s="29">
        <f t="shared" si="222"/>
        <v>2.8128203672005559E-4</v>
      </c>
      <c r="O1217" s="24">
        <f t="shared" si="223"/>
        <v>0.31386163743027007</v>
      </c>
      <c r="P1217" s="20">
        <f t="shared" si="224"/>
        <v>21.243503519510991</v>
      </c>
      <c r="Q1217" s="3">
        <f t="shared" si="225"/>
        <v>676</v>
      </c>
      <c r="R1217" s="3">
        <f t="shared" si="226"/>
        <v>0</v>
      </c>
      <c r="S1217" s="3" t="str">
        <f t="shared" si="227"/>
        <v/>
      </c>
      <c r="T1217" s="18"/>
    </row>
    <row r="1218" spans="1:20" x14ac:dyDescent="0.25">
      <c r="A1218">
        <f t="shared" si="217"/>
        <v>1217</v>
      </c>
      <c r="B1218" s="23" t="s">
        <v>1536</v>
      </c>
      <c r="C1218" s="23">
        <f t="shared" si="218"/>
        <v>205</v>
      </c>
      <c r="D1218" s="23">
        <f t="shared" si="219"/>
        <v>2</v>
      </c>
      <c r="E1218" s="34" t="str">
        <f t="shared" si="220"/>
        <v>205_2</v>
      </c>
      <c r="F1218" s="23" t="s">
        <v>1537</v>
      </c>
      <c r="G1218" s="24">
        <f>AVERAGEIF('1. TipoContratoUC'!$C$3:$C$3832,'2. UnidadCompradora'!F1218,'1. TipoContratoUC'!$S$3:$S$3832)</f>
        <v>57.114157751856283</v>
      </c>
      <c r="H1218" s="24">
        <f>SUMPRODUCT(('1. TipoContratoUC'!$C$3:$C$3832='2. UnidadCompradora'!F1218)*'1. TipoContratoUC'!$N$3:$N$3832*'1. TipoContratoUC'!$S$3:$S$3832)</f>
        <v>53.850347706907144</v>
      </c>
      <c r="I1218" s="24">
        <f>SUMPRODUCT(('1. TipoContratoUC'!$C$3:$C$3832='2. UnidadCompradora'!F1218)*'1. TipoContratoUC'!$P$3:$P$3832*'1. TipoContratoUC'!$S$3:$S$3832)</f>
        <v>63.882382836652482</v>
      </c>
      <c r="J1218" s="24" t="e">
        <f>AVERAGEIF('1. TipoContratoUC'!$C$3:$C$3832,'2. UnidadCompradora'!F1218,'1. TipoContratoUC'!#REF!)</f>
        <v>#REF!</v>
      </c>
      <c r="K1218" s="24">
        <f t="shared" si="221"/>
        <v>74.105899334740343</v>
      </c>
      <c r="L1218" s="25">
        <f>SUMIF('1. TipoContratoUC'!$C$3:$C$3832,'2. UnidadCompradora'!F1218,'1. TipoContratoUC'!$O$3:$O$3832)</f>
        <v>64016074.219999999</v>
      </c>
      <c r="M1218" s="28">
        <f t="shared" ref="M1218:M1281" si="228">L1218/SUMIF($B$2:$B$1538,B1218,$L$2:$L$1538)</f>
        <v>9.1357900308787099E-2</v>
      </c>
      <c r="N1218" s="29">
        <f t="shared" si="222"/>
        <v>2.828103196853442E-5</v>
      </c>
      <c r="O1218" s="24">
        <f t="shared" si="223"/>
        <v>3.1481756474061227E-2</v>
      </c>
      <c r="P1218" s="20">
        <f t="shared" si="224"/>
        <v>37.068690545607204</v>
      </c>
      <c r="Q1218" s="3">
        <f t="shared" si="225"/>
        <v>20</v>
      </c>
      <c r="R1218" s="3">
        <f t="shared" si="226"/>
        <v>1</v>
      </c>
      <c r="S1218" s="3">
        <f t="shared" si="227"/>
        <v>20</v>
      </c>
      <c r="T1218" s="18"/>
    </row>
    <row r="1219" spans="1:20" x14ac:dyDescent="0.25">
      <c r="A1219">
        <f t="shared" ref="A1219:A1282" si="229">A1218+1</f>
        <v>1218</v>
      </c>
      <c r="B1219" s="23" t="s">
        <v>1667</v>
      </c>
      <c r="C1219" s="23">
        <f t="shared" ref="C1219:C1282" si="230">IF(B1219&lt;&gt;B1218,C1218+1,C1218)</f>
        <v>206</v>
      </c>
      <c r="D1219" s="23">
        <f t="shared" ref="D1219:D1282" si="231">IF(B1219&lt;&gt;B1218,1,D1218+1)</f>
        <v>1</v>
      </c>
      <c r="E1219" s="34" t="str">
        <f t="shared" ref="E1219:E1282" si="232">CONCATENATE(C1219,"_",D1219)</f>
        <v>206_1</v>
      </c>
      <c r="F1219" s="23" t="s">
        <v>1668</v>
      </c>
      <c r="G1219" s="24">
        <f>AVERAGEIF('1. TipoContratoUC'!$C$3:$C$3832,'2. UnidadCompradora'!F1219,'1. TipoContratoUC'!$S$3:$S$3832)</f>
        <v>44.940190159696385</v>
      </c>
      <c r="H1219" s="24">
        <f>SUMPRODUCT(('1. TipoContratoUC'!$C$3:$C$3832='2. UnidadCompradora'!F1219)*'1. TipoContratoUC'!$N$3:$N$3832*'1. TipoContratoUC'!$S$3:$S$3832)</f>
        <v>43.855023097963425</v>
      </c>
      <c r="I1219" s="24">
        <f>SUMPRODUCT(('1. TipoContratoUC'!$C$3:$C$3832='2. UnidadCompradora'!F1219)*'1. TipoContratoUC'!$P$3:$P$3832*'1. TipoContratoUC'!$S$3:$S$3832)</f>
        <v>42.186357273297766</v>
      </c>
      <c r="J1219" s="24" t="e">
        <f>AVERAGEIF('1. TipoContratoUC'!$C$3:$C$3832,'2. UnidadCompradora'!F1219,'1. TipoContratoUC'!#REF!)</f>
        <v>#REF!</v>
      </c>
      <c r="K1219" s="24">
        <f t="shared" ref="K1219:K1282" si="233">100*((I1219-MIN($I$2:$I$1538))/(MAX($I$2:$I$1538)-MIN($I$2:$I$1538)))</f>
        <v>44.106587903631116</v>
      </c>
      <c r="L1219" s="25">
        <f>SUMIF('1. TipoContratoUC'!$C$3:$C$3832,'2. UnidadCompradora'!F1219,'1. TipoContratoUC'!$O$3:$O$3832)</f>
        <v>9104978453.8467598</v>
      </c>
      <c r="M1219" s="28">
        <f t="shared" si="228"/>
        <v>1</v>
      </c>
      <c r="N1219" s="29">
        <f t="shared" ref="N1219:N1282" si="234">L1219/SUM($L$2:$L$1538)</f>
        <v>4.0223989031431314E-3</v>
      </c>
      <c r="O1219" s="24">
        <f t="shared" ref="O1219:O1282" si="235">100*((L1219-MIN($L$2:$L$1538))/(MAX($L$2:$L$1538)-MIN($L$2:$L$1538)))</f>
        <v>4.4894029022617943</v>
      </c>
      <c r="P1219" s="20">
        <f t="shared" ref="P1219:P1282" si="236">K1219*0.5+O1219*0.5</f>
        <v>24.297995402946455</v>
      </c>
      <c r="Q1219" s="3">
        <f t="shared" ref="Q1219:Q1282" si="237">_xlfn.RANK.EQ(P1219,$P$2:$P$1538)</f>
        <v>456</v>
      </c>
      <c r="R1219" s="3">
        <f t="shared" ref="R1219:R1282" si="238">IF(Q1219&lt;=500,1,0)</f>
        <v>1</v>
      </c>
      <c r="S1219" s="3">
        <f t="shared" ref="S1219:S1282" si="239">IF(AND(R1219=1,Q1219&lt;=500),Q1219,"")</f>
        <v>456</v>
      </c>
      <c r="T1219" s="18"/>
    </row>
    <row r="1220" spans="1:20" x14ac:dyDescent="0.25">
      <c r="A1220">
        <f t="shared" si="229"/>
        <v>1219</v>
      </c>
      <c r="B1220" s="23" t="s">
        <v>219</v>
      </c>
      <c r="C1220" s="23">
        <f t="shared" si="230"/>
        <v>207</v>
      </c>
      <c r="D1220" s="23">
        <f t="shared" si="231"/>
        <v>1</v>
      </c>
      <c r="E1220" s="34" t="str">
        <f t="shared" si="232"/>
        <v>207_1</v>
      </c>
      <c r="F1220" s="23" t="s">
        <v>2340</v>
      </c>
      <c r="G1220" s="24">
        <f>AVERAGEIF('1. TipoContratoUC'!$C$3:$C$3832,'2. UnidadCompradora'!F1220,'1. TipoContratoUC'!$S$3:$S$3832)</f>
        <v>56.334852227278667</v>
      </c>
      <c r="H1220" s="24">
        <f>SUMPRODUCT(('1. TipoContratoUC'!$C$3:$C$3832='2. UnidadCompradora'!F1220)*'1. TipoContratoUC'!$N$3:$N$3832*'1. TipoContratoUC'!$S$3:$S$3832)</f>
        <v>56.334852227278667</v>
      </c>
      <c r="I1220" s="24">
        <f>SUMPRODUCT(('1. TipoContratoUC'!$C$3:$C$3832='2. UnidadCompradora'!F1220)*'1. TipoContratoUC'!$P$3:$P$3832*'1. TipoContratoUC'!$S$3:$S$3832)</f>
        <v>56.334852227278667</v>
      </c>
      <c r="J1220" s="24" t="e">
        <f>AVERAGEIF('1. TipoContratoUC'!$C$3:$C$3832,'2. UnidadCompradora'!F1220,'1. TipoContratoUC'!#REF!)</f>
        <v>#REF!</v>
      </c>
      <c r="K1220" s="24">
        <f t="shared" si="233"/>
        <v>63.66985331215146</v>
      </c>
      <c r="L1220" s="25">
        <f>SUMIF('1. TipoContratoUC'!$C$3:$C$3832,'2. UnidadCompradora'!F1220,'1. TipoContratoUC'!$O$3:$O$3832)</f>
        <v>38968304.759999998</v>
      </c>
      <c r="M1220" s="28">
        <f t="shared" si="228"/>
        <v>1.4775115662461539E-2</v>
      </c>
      <c r="N1220" s="29">
        <f t="shared" si="234"/>
        <v>1.7215424190020753E-5</v>
      </c>
      <c r="O1220" s="24">
        <f t="shared" si="235"/>
        <v>1.913119284577192E-2</v>
      </c>
      <c r="P1220" s="20">
        <f t="shared" si="236"/>
        <v>31.844492252498615</v>
      </c>
      <c r="Q1220" s="3">
        <f t="shared" si="237"/>
        <v>89</v>
      </c>
      <c r="R1220" s="3">
        <f t="shared" si="238"/>
        <v>1</v>
      </c>
      <c r="S1220" s="3">
        <f t="shared" si="239"/>
        <v>89</v>
      </c>
      <c r="T1220" s="18"/>
    </row>
    <row r="1221" spans="1:20" x14ac:dyDescent="0.25">
      <c r="A1221">
        <f t="shared" si="229"/>
        <v>1220</v>
      </c>
      <c r="B1221" s="23" t="s">
        <v>219</v>
      </c>
      <c r="C1221" s="23">
        <f t="shared" si="230"/>
        <v>207</v>
      </c>
      <c r="D1221" s="23">
        <f t="shared" si="231"/>
        <v>2</v>
      </c>
      <c r="E1221" s="34" t="str">
        <f t="shared" si="232"/>
        <v>207_2</v>
      </c>
      <c r="F1221" s="23" t="s">
        <v>220</v>
      </c>
      <c r="G1221" s="24">
        <f>AVERAGEIF('1. TipoContratoUC'!$C$3:$C$3832,'2. UnidadCompradora'!F1221,'1. TipoContratoUC'!$S$3:$S$3832)</f>
        <v>32.091527075822647</v>
      </c>
      <c r="H1221" s="24">
        <f>SUMPRODUCT(('1. TipoContratoUC'!$C$3:$C$3832='2. UnidadCompradora'!F1221)*'1. TipoContratoUC'!$N$3:$N$3832*'1. TipoContratoUC'!$S$3:$S$3832)</f>
        <v>31.847786031635977</v>
      </c>
      <c r="I1221" s="24">
        <f>SUMPRODUCT(('1. TipoContratoUC'!$C$3:$C$3832='2. UnidadCompradora'!F1221)*'1. TipoContratoUC'!$P$3:$P$3832*'1. TipoContratoUC'!$S$3:$S$3832)</f>
        <v>31.443404067487414</v>
      </c>
      <c r="J1221" s="24" t="e">
        <f>AVERAGEIF('1. TipoContratoUC'!$C$3:$C$3832,'2. UnidadCompradora'!F1221,'1. TipoContratoUC'!#REF!)</f>
        <v>#REF!</v>
      </c>
      <c r="K1221" s="24">
        <f t="shared" si="233"/>
        <v>29.2521991138575</v>
      </c>
      <c r="L1221" s="25">
        <f>SUMIF('1. TipoContratoUC'!$C$3:$C$3832,'2. UnidadCompradora'!F1221,'1. TipoContratoUC'!$O$3:$O$3832)</f>
        <v>2555979569.5924358</v>
      </c>
      <c r="M1221" s="28">
        <f t="shared" si="228"/>
        <v>0.96911821040728552</v>
      </c>
      <c r="N1221" s="29">
        <f t="shared" si="234"/>
        <v>1.1291810814600203E-3</v>
      </c>
      <c r="O1221" s="24">
        <f t="shared" si="235"/>
        <v>1.2602200582266794</v>
      </c>
      <c r="P1221" s="20">
        <f t="shared" si="236"/>
        <v>15.25620958604209</v>
      </c>
      <c r="Q1221" s="3">
        <f t="shared" si="237"/>
        <v>1175</v>
      </c>
      <c r="R1221" s="3">
        <f t="shared" si="238"/>
        <v>0</v>
      </c>
      <c r="S1221" s="3" t="str">
        <f t="shared" si="239"/>
        <v/>
      </c>
      <c r="T1221" s="18"/>
    </row>
    <row r="1222" spans="1:20" x14ac:dyDescent="0.25">
      <c r="A1222">
        <f t="shared" si="229"/>
        <v>1221</v>
      </c>
      <c r="B1222" s="23" t="s">
        <v>219</v>
      </c>
      <c r="C1222" s="23">
        <f t="shared" si="230"/>
        <v>207</v>
      </c>
      <c r="D1222" s="23">
        <f t="shared" si="231"/>
        <v>3</v>
      </c>
      <c r="E1222" s="34" t="str">
        <f t="shared" si="232"/>
        <v>207_3</v>
      </c>
      <c r="F1222" s="23" t="s">
        <v>2182</v>
      </c>
      <c r="G1222" s="24">
        <f>AVERAGEIF('1. TipoContratoUC'!$C$3:$C$3832,'2. UnidadCompradora'!F1222,'1. TipoContratoUC'!$S$3:$S$3832)</f>
        <v>22.179229776557865</v>
      </c>
      <c r="H1222" s="24">
        <f>SUMPRODUCT(('1. TipoContratoUC'!$C$3:$C$3832='2. UnidadCompradora'!F1222)*'1. TipoContratoUC'!$N$3:$N$3832*'1. TipoContratoUC'!$S$3:$S$3832)</f>
        <v>22.179229776557865</v>
      </c>
      <c r="I1222" s="24">
        <f>SUMPRODUCT(('1. TipoContratoUC'!$C$3:$C$3832='2. UnidadCompradora'!F1222)*'1. TipoContratoUC'!$P$3:$P$3832*'1. TipoContratoUC'!$S$3:$S$3832)</f>
        <v>22.179229776557865</v>
      </c>
      <c r="J1222" s="24" t="e">
        <f>AVERAGEIF('1. TipoContratoUC'!$C$3:$C$3832,'2. UnidadCompradora'!F1222,'1. TipoContratoUC'!#REF!)</f>
        <v>#REF!</v>
      </c>
      <c r="K1222" s="24">
        <f t="shared" si="233"/>
        <v>16.442532712326116</v>
      </c>
      <c r="L1222" s="25">
        <f>SUMIF('1. TipoContratoUC'!$C$3:$C$3832,'2. UnidadCompradora'!F1222,'1. TipoContratoUC'!$O$3:$O$3832)</f>
        <v>42480193.909999996</v>
      </c>
      <c r="M1222" s="28">
        <f t="shared" si="228"/>
        <v>1.610667393025296E-2</v>
      </c>
      <c r="N1222" s="29">
        <f t="shared" si="234"/>
        <v>1.8766907165683599E-5</v>
      </c>
      <c r="O1222" s="24">
        <f t="shared" si="235"/>
        <v>2.086283647463235E-2</v>
      </c>
      <c r="P1222" s="20">
        <f t="shared" si="236"/>
        <v>8.2316977744003736</v>
      </c>
      <c r="Q1222" s="3">
        <f t="shared" si="237"/>
        <v>1479</v>
      </c>
      <c r="R1222" s="3">
        <f t="shared" si="238"/>
        <v>0</v>
      </c>
      <c r="S1222" s="3" t="str">
        <f t="shared" si="239"/>
        <v/>
      </c>
      <c r="T1222" s="18"/>
    </row>
    <row r="1223" spans="1:20" x14ac:dyDescent="0.25">
      <c r="A1223">
        <f t="shared" si="229"/>
        <v>1222</v>
      </c>
      <c r="B1223" s="23" t="s">
        <v>612</v>
      </c>
      <c r="C1223" s="23">
        <f t="shared" si="230"/>
        <v>208</v>
      </c>
      <c r="D1223" s="23">
        <f t="shared" si="231"/>
        <v>1</v>
      </c>
      <c r="E1223" s="34" t="str">
        <f t="shared" si="232"/>
        <v>208_1</v>
      </c>
      <c r="F1223" s="23" t="s">
        <v>613</v>
      </c>
      <c r="G1223" s="24">
        <f>AVERAGEIF('1. TipoContratoUC'!$C$3:$C$3832,'2. UnidadCompradora'!F1223,'1. TipoContratoUC'!$S$3:$S$3832)</f>
        <v>55.668702306034923</v>
      </c>
      <c r="H1223" s="24">
        <f>SUMPRODUCT(('1. TipoContratoUC'!$C$3:$C$3832='2. UnidadCompradora'!F1223)*'1. TipoContratoUC'!$N$3:$N$3832*'1. TipoContratoUC'!$S$3:$S$3832)</f>
        <v>55.728563681242392</v>
      </c>
      <c r="I1223" s="24">
        <f>SUMPRODUCT(('1. TipoContratoUC'!$C$3:$C$3832='2. UnidadCompradora'!F1223)*'1. TipoContratoUC'!$P$3:$P$3832*'1. TipoContratoUC'!$S$3:$S$3832)</f>
        <v>55.73299256492345</v>
      </c>
      <c r="J1223" s="24" t="e">
        <f>AVERAGEIF('1. TipoContratoUC'!$C$3:$C$3832,'2. UnidadCompradora'!F1223,'1. TipoContratoUC'!#REF!)</f>
        <v>#REF!</v>
      </c>
      <c r="K1223" s="24">
        <f t="shared" si="233"/>
        <v>62.837655940513379</v>
      </c>
      <c r="L1223" s="25">
        <f>SUMIF('1. TipoContratoUC'!$C$3:$C$3832,'2. UnidadCompradora'!F1223,'1. TipoContratoUC'!$O$3:$O$3832)</f>
        <v>2844420367.58599</v>
      </c>
      <c r="M1223" s="28">
        <f t="shared" si="228"/>
        <v>1</v>
      </c>
      <c r="N1223" s="29">
        <f t="shared" si="234"/>
        <v>1.2566085054075003E-3</v>
      </c>
      <c r="O1223" s="24">
        <f t="shared" si="235"/>
        <v>1.4024445558731828</v>
      </c>
      <c r="P1223" s="20">
        <f t="shared" si="236"/>
        <v>32.12005024819328</v>
      </c>
      <c r="Q1223" s="3">
        <f t="shared" si="237"/>
        <v>82</v>
      </c>
      <c r="R1223" s="3">
        <f t="shared" si="238"/>
        <v>1</v>
      </c>
      <c r="S1223" s="3">
        <f t="shared" si="239"/>
        <v>82</v>
      </c>
      <c r="T1223" s="18"/>
    </row>
    <row r="1224" spans="1:20" x14ac:dyDescent="0.25">
      <c r="A1224">
        <f t="shared" si="229"/>
        <v>1223</v>
      </c>
      <c r="B1224" s="23" t="s">
        <v>1412</v>
      </c>
      <c r="C1224" s="23">
        <f t="shared" si="230"/>
        <v>209</v>
      </c>
      <c r="D1224" s="23">
        <f t="shared" si="231"/>
        <v>1</v>
      </c>
      <c r="E1224" s="34" t="str">
        <f t="shared" si="232"/>
        <v>209_1</v>
      </c>
      <c r="F1224" s="23" t="s">
        <v>2453</v>
      </c>
      <c r="G1224" s="24">
        <f>AVERAGEIF('1. TipoContratoUC'!$C$3:$C$3832,'2. UnidadCompradora'!F1224,'1. TipoContratoUC'!$S$3:$S$3832)</f>
        <v>42.422509877858971</v>
      </c>
      <c r="H1224" s="24">
        <f>SUMPRODUCT(('1. TipoContratoUC'!$C$3:$C$3832='2. UnidadCompradora'!F1224)*'1. TipoContratoUC'!$N$3:$N$3832*'1. TipoContratoUC'!$S$3:$S$3832)</f>
        <v>42.422509877858971</v>
      </c>
      <c r="I1224" s="24">
        <f>SUMPRODUCT(('1. TipoContratoUC'!$C$3:$C$3832='2. UnidadCompradora'!F1224)*'1. TipoContratoUC'!$P$3:$P$3832*'1. TipoContratoUC'!$S$3:$S$3832)</f>
        <v>42.422509877858971</v>
      </c>
      <c r="J1224" s="24" t="e">
        <f>AVERAGEIF('1. TipoContratoUC'!$C$3:$C$3832,'2. UnidadCompradora'!F1224,'1. TipoContratoUC'!#REF!)</f>
        <v>#REF!</v>
      </c>
      <c r="K1224" s="24">
        <f t="shared" si="233"/>
        <v>44.4331184706611</v>
      </c>
      <c r="L1224" s="25">
        <f>SUMIF('1. TipoContratoUC'!$C$3:$C$3832,'2. UnidadCompradora'!F1224,'1. TipoContratoUC'!$O$3:$O$3832)</f>
        <v>624800</v>
      </c>
      <c r="M1224" s="28">
        <f t="shared" si="228"/>
        <v>6.9387924676181476E-4</v>
      </c>
      <c r="N1224" s="29">
        <f t="shared" si="234"/>
        <v>2.7602424842883945E-7</v>
      </c>
      <c r="O1224" s="24">
        <f t="shared" si="235"/>
        <v>2.2476303268013762E-4</v>
      </c>
      <c r="P1224" s="20">
        <f t="shared" si="236"/>
        <v>22.216671616846892</v>
      </c>
      <c r="Q1224" s="3">
        <f t="shared" si="237"/>
        <v>605</v>
      </c>
      <c r="R1224" s="3">
        <f t="shared" si="238"/>
        <v>0</v>
      </c>
      <c r="S1224" s="3" t="str">
        <f t="shared" si="239"/>
        <v/>
      </c>
      <c r="T1224" s="18"/>
    </row>
    <row r="1225" spans="1:20" x14ac:dyDescent="0.25">
      <c r="A1225">
        <f t="shared" si="229"/>
        <v>1224</v>
      </c>
      <c r="B1225" s="23" t="s">
        <v>1412</v>
      </c>
      <c r="C1225" s="23">
        <f t="shared" si="230"/>
        <v>209</v>
      </c>
      <c r="D1225" s="23">
        <f t="shared" si="231"/>
        <v>2</v>
      </c>
      <c r="E1225" s="34" t="str">
        <f t="shared" si="232"/>
        <v>209_2</v>
      </c>
      <c r="F1225" s="23" t="s">
        <v>3061</v>
      </c>
      <c r="G1225" s="24">
        <f>AVERAGEIF('1. TipoContratoUC'!$C$3:$C$3832,'2. UnidadCompradora'!F1225,'1. TipoContratoUC'!$S$3:$S$3832)</f>
        <v>72.175587025516464</v>
      </c>
      <c r="H1225" s="24">
        <f>SUMPRODUCT(('1. TipoContratoUC'!$C$3:$C$3832='2. UnidadCompradora'!F1225)*'1. TipoContratoUC'!$N$3:$N$3832*'1. TipoContratoUC'!$S$3:$S$3832)</f>
        <v>72.175587025516464</v>
      </c>
      <c r="I1225" s="24">
        <f>SUMPRODUCT(('1. TipoContratoUC'!$C$3:$C$3832='2. UnidadCompradora'!F1225)*'1. TipoContratoUC'!$P$3:$P$3832*'1. TipoContratoUC'!$S$3:$S$3832)</f>
        <v>72.175587025516464</v>
      </c>
      <c r="J1225" s="24" t="e">
        <f>AVERAGEIF('1. TipoContratoUC'!$C$3:$C$3832,'2. UnidadCompradora'!F1225,'1. TipoContratoUC'!#REF!)</f>
        <v>#REF!</v>
      </c>
      <c r="K1225" s="24">
        <f t="shared" si="233"/>
        <v>85.572995669827876</v>
      </c>
      <c r="L1225" s="25">
        <f>SUMIF('1. TipoContratoUC'!$C$3:$C$3832,'2. UnidadCompradora'!F1225,'1. TipoContratoUC'!$O$3:$O$3832)</f>
        <v>505268</v>
      </c>
      <c r="M1225" s="28">
        <f t="shared" si="228"/>
        <v>5.6113152889380384E-4</v>
      </c>
      <c r="N1225" s="29">
        <f t="shared" si="234"/>
        <v>2.2321738149030548E-7</v>
      </c>
      <c r="O1225" s="24">
        <f t="shared" si="235"/>
        <v>1.6582414896140039E-4</v>
      </c>
      <c r="P1225" s="20">
        <f t="shared" si="236"/>
        <v>42.78658074698842</v>
      </c>
      <c r="Q1225" s="3">
        <f t="shared" si="237"/>
        <v>5</v>
      </c>
      <c r="R1225" s="3">
        <f t="shared" si="238"/>
        <v>1</v>
      </c>
      <c r="S1225" s="3">
        <f t="shared" si="239"/>
        <v>5</v>
      </c>
      <c r="T1225" s="18"/>
    </row>
    <row r="1226" spans="1:20" x14ac:dyDescent="0.25">
      <c r="A1226">
        <f t="shared" si="229"/>
        <v>1225</v>
      </c>
      <c r="B1226" s="23" t="s">
        <v>1412</v>
      </c>
      <c r="C1226" s="23">
        <f t="shared" si="230"/>
        <v>209</v>
      </c>
      <c r="D1226" s="23">
        <f t="shared" si="231"/>
        <v>3</v>
      </c>
      <c r="E1226" s="34" t="str">
        <f t="shared" si="232"/>
        <v>209_3</v>
      </c>
      <c r="F1226" s="23" t="s">
        <v>2455</v>
      </c>
      <c r="G1226" s="24">
        <f>AVERAGEIF('1. TipoContratoUC'!$C$3:$C$3832,'2. UnidadCompradora'!F1226,'1. TipoContratoUC'!$S$3:$S$3832)</f>
        <v>38.648064351761171</v>
      </c>
      <c r="H1226" s="24">
        <f>SUMPRODUCT(('1. TipoContratoUC'!$C$3:$C$3832='2. UnidadCompradora'!F1226)*'1. TipoContratoUC'!$N$3:$N$3832*'1. TipoContratoUC'!$S$3:$S$3832)</f>
        <v>38.648064351761171</v>
      </c>
      <c r="I1226" s="24">
        <f>SUMPRODUCT(('1. TipoContratoUC'!$C$3:$C$3832='2. UnidadCompradora'!F1226)*'1. TipoContratoUC'!$P$3:$P$3832*'1. TipoContratoUC'!$S$3:$S$3832)</f>
        <v>38.648064351761171</v>
      </c>
      <c r="J1226" s="24" t="e">
        <f>AVERAGEIF('1. TipoContratoUC'!$C$3:$C$3832,'2. UnidadCompradora'!F1226,'1. TipoContratoUC'!#REF!)</f>
        <v>#REF!</v>
      </c>
      <c r="K1226" s="24">
        <f t="shared" si="233"/>
        <v>39.214154910421975</v>
      </c>
      <c r="L1226" s="25">
        <f>SUMIF('1. TipoContratoUC'!$C$3:$C$3832,'2. UnidadCompradora'!F1226,'1. TipoContratoUC'!$O$3:$O$3832)</f>
        <v>413317.05</v>
      </c>
      <c r="M1226" s="28">
        <f t="shared" si="228"/>
        <v>4.590142818947108E-4</v>
      </c>
      <c r="N1226" s="29">
        <f t="shared" si="234"/>
        <v>1.8259527543065791E-7</v>
      </c>
      <c r="O1226" s="24">
        <f t="shared" si="235"/>
        <v>1.2048493979667948E-4</v>
      </c>
      <c r="P1226" s="20">
        <f t="shared" si="236"/>
        <v>19.607137697680887</v>
      </c>
      <c r="Q1226" s="3">
        <f t="shared" si="237"/>
        <v>825</v>
      </c>
      <c r="R1226" s="3">
        <f t="shared" si="238"/>
        <v>0</v>
      </c>
      <c r="S1226" s="3" t="str">
        <f t="shared" si="239"/>
        <v/>
      </c>
      <c r="T1226" s="18"/>
    </row>
    <row r="1227" spans="1:20" x14ac:dyDescent="0.25">
      <c r="A1227">
        <f t="shared" si="229"/>
        <v>1226</v>
      </c>
      <c r="B1227" s="23" t="s">
        <v>1412</v>
      </c>
      <c r="C1227" s="23">
        <f t="shared" si="230"/>
        <v>209</v>
      </c>
      <c r="D1227" s="23">
        <f t="shared" si="231"/>
        <v>4</v>
      </c>
      <c r="E1227" s="34" t="str">
        <f t="shared" si="232"/>
        <v>209_4</v>
      </c>
      <c r="F1227" s="23" t="s">
        <v>3084</v>
      </c>
      <c r="G1227" s="24">
        <f>AVERAGEIF('1. TipoContratoUC'!$C$3:$C$3832,'2. UnidadCompradora'!F1227,'1. TipoContratoUC'!$S$3:$S$3832)</f>
        <v>44.019184872084992</v>
      </c>
      <c r="H1227" s="24">
        <f>SUMPRODUCT(('1. TipoContratoUC'!$C$3:$C$3832='2. UnidadCompradora'!F1227)*'1. TipoContratoUC'!$N$3:$N$3832*'1. TipoContratoUC'!$S$3:$S$3832)</f>
        <v>44.019184872084992</v>
      </c>
      <c r="I1227" s="24">
        <f>SUMPRODUCT(('1. TipoContratoUC'!$C$3:$C$3832='2. UnidadCompradora'!F1227)*'1. TipoContratoUC'!$P$3:$P$3832*'1. TipoContratoUC'!$S$3:$S$3832)</f>
        <v>44.019184872084992</v>
      </c>
      <c r="J1227" s="24" t="e">
        <f>AVERAGEIF('1. TipoContratoUC'!$C$3:$C$3832,'2. UnidadCompradora'!F1227,'1. TipoContratoUC'!#REF!)</f>
        <v>#REF!</v>
      </c>
      <c r="K1227" s="24">
        <f t="shared" si="233"/>
        <v>46.640856946363954</v>
      </c>
      <c r="L1227" s="25">
        <f>SUMIF('1. TipoContratoUC'!$C$3:$C$3832,'2. UnidadCompradora'!F1227,'1. TipoContratoUC'!$O$3:$O$3832)</f>
        <v>470191</v>
      </c>
      <c r="M1227" s="28">
        <f t="shared" si="228"/>
        <v>5.2217633949133235E-4</v>
      </c>
      <c r="N1227" s="29">
        <f t="shared" si="234"/>
        <v>2.0772105856754874E-7</v>
      </c>
      <c r="O1227" s="24">
        <f t="shared" si="235"/>
        <v>1.4852836854944255E-4</v>
      </c>
      <c r="P1227" s="20">
        <f t="shared" si="236"/>
        <v>23.320502737366251</v>
      </c>
      <c r="Q1227" s="3">
        <f t="shared" si="237"/>
        <v>528</v>
      </c>
      <c r="R1227" s="3">
        <f t="shared" si="238"/>
        <v>0</v>
      </c>
      <c r="S1227" s="3" t="str">
        <f t="shared" si="239"/>
        <v/>
      </c>
      <c r="T1227" s="18"/>
    </row>
    <row r="1228" spans="1:20" x14ac:dyDescent="0.25">
      <c r="A1228">
        <f t="shared" si="229"/>
        <v>1227</v>
      </c>
      <c r="B1228" s="23" t="s">
        <v>1412</v>
      </c>
      <c r="C1228" s="23">
        <f t="shared" si="230"/>
        <v>209</v>
      </c>
      <c r="D1228" s="23">
        <f t="shared" si="231"/>
        <v>5</v>
      </c>
      <c r="E1228" s="34" t="str">
        <f t="shared" si="232"/>
        <v>209_5</v>
      </c>
      <c r="F1228" s="23" t="s">
        <v>2446</v>
      </c>
      <c r="G1228" s="24">
        <f>AVERAGEIF('1. TipoContratoUC'!$C$3:$C$3832,'2. UnidadCompradora'!F1228,'1. TipoContratoUC'!$S$3:$S$3832)</f>
        <v>44.230348951654804</v>
      </c>
      <c r="H1228" s="24">
        <f>SUMPRODUCT(('1. TipoContratoUC'!$C$3:$C$3832='2. UnidadCompradora'!F1228)*'1. TipoContratoUC'!$N$3:$N$3832*'1. TipoContratoUC'!$S$3:$S$3832)</f>
        <v>44.230348951654804</v>
      </c>
      <c r="I1228" s="24">
        <f>SUMPRODUCT(('1. TipoContratoUC'!$C$3:$C$3832='2. UnidadCompradora'!F1228)*'1. TipoContratoUC'!$P$3:$P$3832*'1. TipoContratoUC'!$S$3:$S$3832)</f>
        <v>44.230348951654804</v>
      </c>
      <c r="J1228" s="24" t="e">
        <f>AVERAGEIF('1. TipoContratoUC'!$C$3:$C$3832,'2. UnidadCompradora'!F1228,'1. TipoContratoUC'!#REF!)</f>
        <v>#REF!</v>
      </c>
      <c r="K1228" s="24">
        <f t="shared" si="233"/>
        <v>46.932835630090153</v>
      </c>
      <c r="L1228" s="25">
        <f>SUMIF('1. TipoContratoUC'!$C$3:$C$3832,'2. UnidadCompradora'!F1228,'1. TipoContratoUC'!$O$3:$O$3832)</f>
        <v>589220</v>
      </c>
      <c r="M1228" s="28">
        <f t="shared" si="228"/>
        <v>6.5436544458546172E-4</v>
      </c>
      <c r="N1228" s="29">
        <f t="shared" si="234"/>
        <v>2.6030571008201151E-7</v>
      </c>
      <c r="O1228" s="24">
        <f t="shared" si="235"/>
        <v>2.0721923283814828E-4</v>
      </c>
      <c r="P1228" s="20">
        <f t="shared" si="236"/>
        <v>23.466521424661497</v>
      </c>
      <c r="Q1228" s="3">
        <f t="shared" si="237"/>
        <v>516</v>
      </c>
      <c r="R1228" s="3">
        <f t="shared" si="238"/>
        <v>0</v>
      </c>
      <c r="S1228" s="3" t="str">
        <f t="shared" si="239"/>
        <v/>
      </c>
      <c r="T1228" s="18"/>
    </row>
    <row r="1229" spans="1:20" x14ac:dyDescent="0.25">
      <c r="A1229">
        <f t="shared" si="229"/>
        <v>1228</v>
      </c>
      <c r="B1229" s="23" t="s">
        <v>1412</v>
      </c>
      <c r="C1229" s="23">
        <f t="shared" si="230"/>
        <v>209</v>
      </c>
      <c r="D1229" s="23">
        <f t="shared" si="231"/>
        <v>6</v>
      </c>
      <c r="E1229" s="34" t="str">
        <f t="shared" si="232"/>
        <v>209_6</v>
      </c>
      <c r="F1229" s="23" t="s">
        <v>1413</v>
      </c>
      <c r="G1229" s="24">
        <f>AVERAGEIF('1. TipoContratoUC'!$C$3:$C$3832,'2. UnidadCompradora'!F1229,'1. TipoContratoUC'!$S$3:$S$3832)</f>
        <v>57.495094275142428</v>
      </c>
      <c r="H1229" s="24">
        <f>SUMPRODUCT(('1. TipoContratoUC'!$C$3:$C$3832='2. UnidadCompradora'!F1229)*'1. TipoContratoUC'!$N$3:$N$3832*'1. TipoContratoUC'!$S$3:$S$3832)</f>
        <v>53.76709708642553</v>
      </c>
      <c r="I1229" s="24">
        <f>SUMPRODUCT(('1. TipoContratoUC'!$C$3:$C$3832='2. UnidadCompradora'!F1229)*'1. TipoContratoUC'!$P$3:$P$3832*'1. TipoContratoUC'!$S$3:$S$3832)</f>
        <v>57.634528572401095</v>
      </c>
      <c r="J1229" s="24" t="e">
        <f>AVERAGEIF('1. TipoContratoUC'!$C$3:$C$3832,'2. UnidadCompradora'!F1229,'1. TipoContratoUC'!#REF!)</f>
        <v>#REF!</v>
      </c>
      <c r="K1229" s="24">
        <f t="shared" si="233"/>
        <v>65.46692878678715</v>
      </c>
      <c r="L1229" s="25">
        <f>SUMIF('1. TipoContratoUC'!$C$3:$C$3832,'2. UnidadCompradora'!F1229,'1. TipoContratoUC'!$O$3:$O$3832)</f>
        <v>889722946.30000305</v>
      </c>
      <c r="M1229" s="28">
        <f t="shared" si="228"/>
        <v>0.98809265013660164</v>
      </c>
      <c r="N1229" s="29">
        <f t="shared" si="234"/>
        <v>3.9306195192437748E-4</v>
      </c>
      <c r="O1229" s="24">
        <f t="shared" si="235"/>
        <v>0.43862161290820045</v>
      </c>
      <c r="P1229" s="20">
        <f t="shared" si="236"/>
        <v>32.952775199847679</v>
      </c>
      <c r="Q1229" s="3">
        <f t="shared" si="237"/>
        <v>67</v>
      </c>
      <c r="R1229" s="3">
        <f t="shared" si="238"/>
        <v>1</v>
      </c>
      <c r="S1229" s="3">
        <f t="shared" si="239"/>
        <v>67</v>
      </c>
      <c r="T1229" s="18"/>
    </row>
    <row r="1230" spans="1:20" x14ac:dyDescent="0.25">
      <c r="A1230">
        <f t="shared" si="229"/>
        <v>1229</v>
      </c>
      <c r="B1230" s="23" t="s">
        <v>1412</v>
      </c>
      <c r="C1230" s="23">
        <f t="shared" si="230"/>
        <v>209</v>
      </c>
      <c r="D1230" s="23">
        <f t="shared" si="231"/>
        <v>7</v>
      </c>
      <c r="E1230" s="34" t="str">
        <f t="shared" si="232"/>
        <v>209_7</v>
      </c>
      <c r="F1230" s="23" t="s">
        <v>2310</v>
      </c>
      <c r="G1230" s="24">
        <f>AVERAGEIF('1. TipoContratoUC'!$C$3:$C$3832,'2. UnidadCompradora'!F1230,'1. TipoContratoUC'!$S$3:$S$3832)</f>
        <v>34.627723135008047</v>
      </c>
      <c r="H1230" s="24">
        <f>SUMPRODUCT(('1. TipoContratoUC'!$C$3:$C$3832='2. UnidadCompradora'!F1230)*'1. TipoContratoUC'!$N$3:$N$3832*'1. TipoContratoUC'!$S$3:$S$3832)</f>
        <v>34.627723135008047</v>
      </c>
      <c r="I1230" s="24">
        <f>SUMPRODUCT(('1. TipoContratoUC'!$C$3:$C$3832='2. UnidadCompradora'!F1230)*'1. TipoContratoUC'!$P$3:$P$3832*'1. TipoContratoUC'!$S$3:$S$3832)</f>
        <v>34.627723135008047</v>
      </c>
      <c r="J1230" s="24" t="e">
        <f>AVERAGEIF('1. TipoContratoUC'!$C$3:$C$3832,'2. UnidadCompradora'!F1230,'1. TipoContratoUC'!#REF!)</f>
        <v>#REF!</v>
      </c>
      <c r="K1230" s="24">
        <f t="shared" si="233"/>
        <v>33.655188920613618</v>
      </c>
      <c r="L1230" s="25">
        <f>SUMIF('1. TipoContratoUC'!$C$3:$C$3832,'2. UnidadCompradora'!F1230,'1. TipoContratoUC'!$O$3:$O$3832)</f>
        <v>914320.69</v>
      </c>
      <c r="M1230" s="28">
        <f t="shared" si="228"/>
        <v>1.0154099738731478E-3</v>
      </c>
      <c r="N1230" s="29">
        <f t="shared" si="234"/>
        <v>4.0392874724741981E-7</v>
      </c>
      <c r="O1230" s="24">
        <f t="shared" si="235"/>
        <v>3.6752000388515856E-4</v>
      </c>
      <c r="P1230" s="20">
        <f t="shared" si="236"/>
        <v>16.827778220308751</v>
      </c>
      <c r="Q1230" s="3">
        <f t="shared" si="237"/>
        <v>1062</v>
      </c>
      <c r="R1230" s="3">
        <f t="shared" si="238"/>
        <v>0</v>
      </c>
      <c r="S1230" s="3" t="str">
        <f t="shared" si="239"/>
        <v/>
      </c>
      <c r="T1230" s="18"/>
    </row>
    <row r="1231" spans="1:20" x14ac:dyDescent="0.25">
      <c r="A1231">
        <f t="shared" si="229"/>
        <v>1230</v>
      </c>
      <c r="B1231" s="23" t="s">
        <v>1412</v>
      </c>
      <c r="C1231" s="23">
        <f t="shared" si="230"/>
        <v>209</v>
      </c>
      <c r="D1231" s="23">
        <f t="shared" si="231"/>
        <v>8</v>
      </c>
      <c r="E1231" s="34" t="str">
        <f t="shared" si="232"/>
        <v>209_8</v>
      </c>
      <c r="F1231" s="23" t="s">
        <v>2239</v>
      </c>
      <c r="G1231" s="24">
        <f>AVERAGEIF('1. TipoContratoUC'!$C$3:$C$3832,'2. UnidadCompradora'!F1231,'1. TipoContratoUC'!$S$3:$S$3832)</f>
        <v>45.34301523535234</v>
      </c>
      <c r="H1231" s="24">
        <f>SUMPRODUCT(('1. TipoContratoUC'!$C$3:$C$3832='2. UnidadCompradora'!F1231)*'1. TipoContratoUC'!$N$3:$N$3832*'1. TipoContratoUC'!$S$3:$S$3832)</f>
        <v>45.835807868293841</v>
      </c>
      <c r="I1231" s="24">
        <f>SUMPRODUCT(('1. TipoContratoUC'!$C$3:$C$3832='2. UnidadCompradora'!F1231)*'1. TipoContratoUC'!$P$3:$P$3832*'1. TipoContratoUC'!$S$3:$S$3832)</f>
        <v>45.821375910682931</v>
      </c>
      <c r="J1231" s="24" t="e">
        <f>AVERAGEIF('1. TipoContratoUC'!$C$3:$C$3832,'2. UnidadCompradora'!F1231,'1. TipoContratoUC'!#REF!)</f>
        <v>#REF!</v>
      </c>
      <c r="K1231" s="24">
        <f t="shared" si="233"/>
        <v>49.13276451106421</v>
      </c>
      <c r="L1231" s="25">
        <f>SUMIF('1. TipoContratoUC'!$C$3:$C$3832,'2. UnidadCompradora'!F1231,'1. TipoContratoUC'!$O$3:$O$3832)</f>
        <v>7204795.2200000007</v>
      </c>
      <c r="M1231" s="28">
        <f t="shared" si="228"/>
        <v>8.0013730478980857E-3</v>
      </c>
      <c r="N1231" s="29">
        <f t="shared" si="234"/>
        <v>3.1829356364983918E-6</v>
      </c>
      <c r="O1231" s="24">
        <f t="shared" si="235"/>
        <v>3.4692295616550297E-3</v>
      </c>
      <c r="P1231" s="20">
        <f t="shared" si="236"/>
        <v>24.568116870312931</v>
      </c>
      <c r="Q1231" s="3">
        <f t="shared" si="237"/>
        <v>440</v>
      </c>
      <c r="R1231" s="3">
        <f t="shared" si="238"/>
        <v>1</v>
      </c>
      <c r="S1231" s="3">
        <f t="shared" si="239"/>
        <v>440</v>
      </c>
      <c r="T1231" s="18"/>
    </row>
    <row r="1232" spans="1:20" x14ac:dyDescent="0.25">
      <c r="A1232">
        <f t="shared" si="229"/>
        <v>1231</v>
      </c>
      <c r="B1232" s="23" t="s">
        <v>1140</v>
      </c>
      <c r="C1232" s="23">
        <f t="shared" si="230"/>
        <v>210</v>
      </c>
      <c r="D1232" s="23">
        <f t="shared" si="231"/>
        <v>1</v>
      </c>
      <c r="E1232" s="34" t="str">
        <f t="shared" si="232"/>
        <v>210_1</v>
      </c>
      <c r="F1232" s="23" t="s">
        <v>1141</v>
      </c>
      <c r="G1232" s="24">
        <f>AVERAGEIF('1. TipoContratoUC'!$C$3:$C$3832,'2. UnidadCompradora'!F1232,'1. TipoContratoUC'!$S$3:$S$3832)</f>
        <v>54.615402077888412</v>
      </c>
      <c r="H1232" s="24">
        <f>SUMPRODUCT(('1. TipoContratoUC'!$C$3:$C$3832='2. UnidadCompradora'!F1232)*'1. TipoContratoUC'!$N$3:$N$3832*'1. TipoContratoUC'!$S$3:$S$3832)</f>
        <v>60.3613335879975</v>
      </c>
      <c r="I1232" s="24">
        <f>SUMPRODUCT(('1. TipoContratoUC'!$C$3:$C$3832='2. UnidadCompradora'!F1232)*'1. TipoContratoUC'!$P$3:$P$3832*'1. TipoContratoUC'!$S$3:$S$3832)</f>
        <v>61.320688342454282</v>
      </c>
      <c r="J1232" s="24" t="e">
        <f>AVERAGEIF('1. TipoContratoUC'!$C$3:$C$3832,'2. UnidadCompradora'!F1232,'1. TipoContratoUC'!#REF!)</f>
        <v>#REF!</v>
      </c>
      <c r="K1232" s="24">
        <f t="shared" si="233"/>
        <v>70.563818749593437</v>
      </c>
      <c r="L1232" s="25">
        <f>SUMIF('1. TipoContratoUC'!$C$3:$C$3832,'2. UnidadCompradora'!F1232,'1. TipoContratoUC'!$O$3:$O$3832)</f>
        <v>1260005258.0969591</v>
      </c>
      <c r="M1232" s="28">
        <f t="shared" si="228"/>
        <v>1</v>
      </c>
      <c r="N1232" s="29">
        <f t="shared" si="234"/>
        <v>5.5664533351888453E-4</v>
      </c>
      <c r="O1232" s="24">
        <f t="shared" si="235"/>
        <v>0.62120055510029959</v>
      </c>
      <c r="P1232" s="20">
        <f t="shared" si="236"/>
        <v>35.59250965234687</v>
      </c>
      <c r="Q1232" s="3">
        <f t="shared" si="237"/>
        <v>33</v>
      </c>
      <c r="R1232" s="3">
        <f t="shared" si="238"/>
        <v>1</v>
      </c>
      <c r="S1232" s="3">
        <f t="shared" si="239"/>
        <v>33</v>
      </c>
      <c r="T1232" s="18"/>
    </row>
    <row r="1233" spans="1:20" x14ac:dyDescent="0.25">
      <c r="A1233">
        <f t="shared" si="229"/>
        <v>1232</v>
      </c>
      <c r="B1233" s="23" t="s">
        <v>1275</v>
      </c>
      <c r="C1233" s="23">
        <f t="shared" si="230"/>
        <v>211</v>
      </c>
      <c r="D1233" s="23">
        <f t="shared" si="231"/>
        <v>1</v>
      </c>
      <c r="E1233" s="34" t="str">
        <f t="shared" si="232"/>
        <v>211_1</v>
      </c>
      <c r="F1233" s="23" t="s">
        <v>1276</v>
      </c>
      <c r="G1233" s="24">
        <f>AVERAGEIF('1. TipoContratoUC'!$C$3:$C$3832,'2. UnidadCompradora'!F1233,'1. TipoContratoUC'!$S$3:$S$3832)</f>
        <v>41.712370269642712</v>
      </c>
      <c r="H1233" s="24">
        <f>SUMPRODUCT(('1. TipoContratoUC'!$C$3:$C$3832='2. UnidadCompradora'!F1233)*'1. TipoContratoUC'!$N$3:$N$3832*'1. TipoContratoUC'!$S$3:$S$3832)</f>
        <v>41.465192838168726</v>
      </c>
      <c r="I1233" s="24">
        <f>SUMPRODUCT(('1. TipoContratoUC'!$C$3:$C$3832='2. UnidadCompradora'!F1233)*'1. TipoContratoUC'!$P$3:$P$3832*'1. TipoContratoUC'!$S$3:$S$3832)</f>
        <v>41.367346416177718</v>
      </c>
      <c r="J1233" s="24" t="e">
        <f>AVERAGEIF('1. TipoContratoUC'!$C$3:$C$3832,'2. UnidadCompradora'!F1233,'1. TipoContratoUC'!#REF!)</f>
        <v>#REF!</v>
      </c>
      <c r="K1233" s="24">
        <f t="shared" si="233"/>
        <v>42.97413340423639</v>
      </c>
      <c r="L1233" s="25">
        <f>SUMIF('1. TipoContratoUC'!$C$3:$C$3832,'2. UnidadCompradora'!F1233,'1. TipoContratoUC'!$O$3:$O$3832)</f>
        <v>127727675.7</v>
      </c>
      <c r="M1233" s="28">
        <f t="shared" si="228"/>
        <v>1</v>
      </c>
      <c r="N1233" s="29">
        <f t="shared" si="234"/>
        <v>5.6427553919102183E-5</v>
      </c>
      <c r="O1233" s="24">
        <f t="shared" si="235"/>
        <v>6.2896697001821544E-2</v>
      </c>
      <c r="P1233" s="20">
        <f t="shared" si="236"/>
        <v>21.518515050619104</v>
      </c>
      <c r="Q1233" s="3">
        <f t="shared" si="237"/>
        <v>650</v>
      </c>
      <c r="R1233" s="3">
        <f t="shared" si="238"/>
        <v>0</v>
      </c>
      <c r="S1233" s="3" t="str">
        <f t="shared" si="239"/>
        <v/>
      </c>
      <c r="T1233" s="18"/>
    </row>
    <row r="1234" spans="1:20" x14ac:dyDescent="0.25">
      <c r="A1234">
        <f t="shared" si="229"/>
        <v>1233</v>
      </c>
      <c r="B1234" s="23" t="s">
        <v>549</v>
      </c>
      <c r="C1234" s="23">
        <f t="shared" si="230"/>
        <v>212</v>
      </c>
      <c r="D1234" s="23">
        <f t="shared" si="231"/>
        <v>1</v>
      </c>
      <c r="E1234" s="34" t="str">
        <f t="shared" si="232"/>
        <v>212_1</v>
      </c>
      <c r="F1234" s="23" t="s">
        <v>3054</v>
      </c>
      <c r="G1234" s="24">
        <f>AVERAGEIF('1. TipoContratoUC'!$C$3:$C$3832,'2. UnidadCompradora'!F1234,'1. TipoContratoUC'!$S$3:$S$3832)</f>
        <v>65.79225379433511</v>
      </c>
      <c r="H1234" s="24">
        <f>SUMPRODUCT(('1. TipoContratoUC'!$C$3:$C$3832='2. UnidadCompradora'!F1234)*'1. TipoContratoUC'!$N$3:$N$3832*'1. TipoContratoUC'!$S$3:$S$3832)</f>
        <v>65.79225379433511</v>
      </c>
      <c r="I1234" s="24">
        <f>SUMPRODUCT(('1. TipoContratoUC'!$C$3:$C$3832='2. UnidadCompradora'!F1234)*'1. TipoContratoUC'!$P$3:$P$3832*'1. TipoContratoUC'!$S$3:$S$3832)</f>
        <v>65.79225379433511</v>
      </c>
      <c r="J1234" s="24" t="e">
        <f>AVERAGEIF('1. TipoContratoUC'!$C$3:$C$3832,'2. UnidadCompradora'!F1234,'1. TipoContratoUC'!#REF!)</f>
        <v>#REF!</v>
      </c>
      <c r="K1234" s="24">
        <f t="shared" si="233"/>
        <v>76.746696999983001</v>
      </c>
      <c r="L1234" s="25">
        <f>SUMIF('1. TipoContratoUC'!$C$3:$C$3832,'2. UnidadCompradora'!F1234,'1. TipoContratoUC'!$O$3:$O$3832)</f>
        <v>1382673.07</v>
      </c>
      <c r="M1234" s="28">
        <f t="shared" si="228"/>
        <v>1.0487158253062324E-3</v>
      </c>
      <c r="N1234" s="29">
        <f t="shared" si="234"/>
        <v>6.1083753996406236E-7</v>
      </c>
      <c r="O1234" s="24">
        <f t="shared" si="235"/>
        <v>5.9845537235731524E-4</v>
      </c>
      <c r="P1234" s="20">
        <f t="shared" si="236"/>
        <v>38.373647727677678</v>
      </c>
      <c r="Q1234" s="3">
        <f t="shared" si="237"/>
        <v>15</v>
      </c>
      <c r="R1234" s="3">
        <f t="shared" si="238"/>
        <v>1</v>
      </c>
      <c r="S1234" s="3">
        <f t="shared" si="239"/>
        <v>15</v>
      </c>
      <c r="T1234" s="18"/>
    </row>
    <row r="1235" spans="1:20" x14ac:dyDescent="0.25">
      <c r="A1235">
        <f t="shared" si="229"/>
        <v>1234</v>
      </c>
      <c r="B1235" s="23" t="s">
        <v>549</v>
      </c>
      <c r="C1235" s="23">
        <f t="shared" si="230"/>
        <v>212</v>
      </c>
      <c r="D1235" s="23">
        <f t="shared" si="231"/>
        <v>2</v>
      </c>
      <c r="E1235" s="34" t="str">
        <f t="shared" si="232"/>
        <v>212_2</v>
      </c>
      <c r="F1235" s="23" t="s">
        <v>2448</v>
      </c>
      <c r="G1235" s="24">
        <f>AVERAGEIF('1. TipoContratoUC'!$C$3:$C$3832,'2. UnidadCompradora'!F1235,'1. TipoContratoUC'!$S$3:$S$3832)</f>
        <v>47.32981841156257</v>
      </c>
      <c r="H1235" s="24">
        <f>SUMPRODUCT(('1. TipoContratoUC'!$C$3:$C$3832='2. UnidadCompradora'!F1235)*'1. TipoContratoUC'!$N$3:$N$3832*'1. TipoContratoUC'!$S$3:$S$3832)</f>
        <v>47.32981841156257</v>
      </c>
      <c r="I1235" s="24">
        <f>SUMPRODUCT(('1. TipoContratoUC'!$C$3:$C$3832='2. UnidadCompradora'!F1235)*'1. TipoContratoUC'!$P$3:$P$3832*'1. TipoContratoUC'!$S$3:$S$3832)</f>
        <v>47.32981841156257</v>
      </c>
      <c r="J1235" s="24" t="e">
        <f>AVERAGEIF('1. TipoContratoUC'!$C$3:$C$3832,'2. UnidadCompradora'!F1235,'1. TipoContratoUC'!#REF!)</f>
        <v>#REF!</v>
      </c>
      <c r="K1235" s="24">
        <f t="shared" si="233"/>
        <v>51.218503036199522</v>
      </c>
      <c r="L1235" s="25">
        <f>SUMIF('1. TipoContratoUC'!$C$3:$C$3832,'2. UnidadCompradora'!F1235,'1. TipoContratoUC'!$O$3:$O$3832)</f>
        <v>568121.43999999994</v>
      </c>
      <c r="M1235" s="28">
        <f t="shared" si="228"/>
        <v>4.3090297898386429E-4</v>
      </c>
      <c r="N1235" s="29">
        <f t="shared" si="234"/>
        <v>2.5098478471880601E-7</v>
      </c>
      <c r="O1235" s="24">
        <f t="shared" si="235"/>
        <v>1.9681594690239214E-4</v>
      </c>
      <c r="P1235" s="20">
        <f t="shared" si="236"/>
        <v>25.609349926073211</v>
      </c>
      <c r="Q1235" s="3">
        <f t="shared" si="237"/>
        <v>368</v>
      </c>
      <c r="R1235" s="3">
        <f t="shared" si="238"/>
        <v>1</v>
      </c>
      <c r="S1235" s="3">
        <f t="shared" si="239"/>
        <v>368</v>
      </c>
      <c r="T1235" s="18"/>
    </row>
    <row r="1236" spans="1:20" x14ac:dyDescent="0.25">
      <c r="A1236">
        <f t="shared" si="229"/>
        <v>1235</v>
      </c>
      <c r="B1236" s="23" t="s">
        <v>549</v>
      </c>
      <c r="C1236" s="23">
        <f t="shared" si="230"/>
        <v>212</v>
      </c>
      <c r="D1236" s="23">
        <f t="shared" si="231"/>
        <v>3</v>
      </c>
      <c r="E1236" s="34" t="str">
        <f t="shared" si="232"/>
        <v>212_3</v>
      </c>
      <c r="F1236" s="23" t="s">
        <v>550</v>
      </c>
      <c r="G1236" s="24">
        <f>AVERAGEIF('1. TipoContratoUC'!$C$3:$C$3832,'2. UnidadCompradora'!F1236,'1. TipoContratoUC'!$S$3:$S$3832)</f>
        <v>45.671264980666351</v>
      </c>
      <c r="H1236" s="24">
        <f>SUMPRODUCT(('1. TipoContratoUC'!$C$3:$C$3832='2. UnidadCompradora'!F1236)*'1. TipoContratoUC'!$N$3:$N$3832*'1. TipoContratoUC'!$S$3:$S$3832)</f>
        <v>46.751826264279146</v>
      </c>
      <c r="I1236" s="24">
        <f>SUMPRODUCT(('1. TipoContratoUC'!$C$3:$C$3832='2. UnidadCompradora'!F1236)*'1. TipoContratoUC'!$P$3:$P$3832*'1. TipoContratoUC'!$S$3:$S$3832)</f>
        <v>46.728711221843113</v>
      </c>
      <c r="J1236" s="24" t="e">
        <f>AVERAGEIF('1. TipoContratoUC'!$C$3:$C$3832,'2. UnidadCompradora'!F1236,'1. TipoContratoUC'!#REF!)</f>
        <v>#REF!</v>
      </c>
      <c r="K1236" s="24">
        <f t="shared" si="233"/>
        <v>50.387346115997012</v>
      </c>
      <c r="L1236" s="25">
        <f>SUMIF('1. TipoContratoUC'!$C$3:$C$3832,'2. UnidadCompradora'!F1236,'1. TipoContratoUC'!$O$3:$O$3832)</f>
        <v>1316493188.726593</v>
      </c>
      <c r="M1236" s="28">
        <f t="shared" si="228"/>
        <v>0.99852038119570996</v>
      </c>
      <c r="N1236" s="29">
        <f t="shared" si="234"/>
        <v>5.8160058095381591E-4</v>
      </c>
      <c r="O1236" s="24">
        <f t="shared" si="235"/>
        <v>0.64905364527608589</v>
      </c>
      <c r="P1236" s="20">
        <f t="shared" si="236"/>
        <v>25.518199880636548</v>
      </c>
      <c r="Q1236" s="3">
        <f t="shared" si="237"/>
        <v>376</v>
      </c>
      <c r="R1236" s="3">
        <f t="shared" si="238"/>
        <v>1</v>
      </c>
      <c r="S1236" s="3">
        <f t="shared" si="239"/>
        <v>376</v>
      </c>
      <c r="T1236" s="18"/>
    </row>
    <row r="1237" spans="1:20" x14ac:dyDescent="0.25">
      <c r="A1237">
        <f t="shared" si="229"/>
        <v>1236</v>
      </c>
      <c r="B1237" s="23" t="s">
        <v>1311</v>
      </c>
      <c r="C1237" s="23">
        <f t="shared" si="230"/>
        <v>213</v>
      </c>
      <c r="D1237" s="23">
        <f t="shared" si="231"/>
        <v>1</v>
      </c>
      <c r="E1237" s="34" t="str">
        <f t="shared" si="232"/>
        <v>213_1</v>
      </c>
      <c r="F1237" s="23" t="s">
        <v>1312</v>
      </c>
      <c r="G1237" s="24">
        <f>AVERAGEIF('1. TipoContratoUC'!$C$3:$C$3832,'2. UnidadCompradora'!F1237,'1. TipoContratoUC'!$S$3:$S$3832)</f>
        <v>37.536429489152603</v>
      </c>
      <c r="H1237" s="24">
        <f>SUMPRODUCT(('1. TipoContratoUC'!$C$3:$C$3832='2. UnidadCompradora'!F1237)*'1. TipoContratoUC'!$N$3:$N$3832*'1. TipoContratoUC'!$S$3:$S$3832)</f>
        <v>37.472494432256262</v>
      </c>
      <c r="I1237" s="24">
        <f>SUMPRODUCT(('1. TipoContratoUC'!$C$3:$C$3832='2. UnidadCompradora'!F1237)*'1. TipoContratoUC'!$P$3:$P$3832*'1. TipoContratoUC'!$S$3:$S$3832)</f>
        <v>37.815775929995738</v>
      </c>
      <c r="J1237" s="24" t="e">
        <f>AVERAGEIF('1. TipoContratoUC'!$C$3:$C$3832,'2. UnidadCompradora'!F1237,'1. TipoContratoUC'!#REF!)</f>
        <v>#REF!</v>
      </c>
      <c r="K1237" s="24">
        <f t="shared" si="233"/>
        <v>38.063341389662689</v>
      </c>
      <c r="L1237" s="25">
        <f>SUMIF('1. TipoContratoUC'!$C$3:$C$3832,'2. UnidadCompradora'!F1237,'1. TipoContratoUC'!$O$3:$O$3832)</f>
        <v>1114142847.1440001</v>
      </c>
      <c r="M1237" s="28">
        <f t="shared" si="228"/>
        <v>1</v>
      </c>
      <c r="N1237" s="29">
        <f t="shared" si="234"/>
        <v>4.922062132286972E-4</v>
      </c>
      <c r="O1237" s="24">
        <f t="shared" si="235"/>
        <v>0.54927866240134771</v>
      </c>
      <c r="P1237" s="20">
        <f t="shared" si="236"/>
        <v>19.306310026032019</v>
      </c>
      <c r="Q1237" s="3">
        <f t="shared" si="237"/>
        <v>854</v>
      </c>
      <c r="R1237" s="3">
        <f t="shared" si="238"/>
        <v>0</v>
      </c>
      <c r="S1237" s="3" t="str">
        <f t="shared" si="239"/>
        <v/>
      </c>
      <c r="T1237" s="18"/>
    </row>
    <row r="1238" spans="1:20" x14ac:dyDescent="0.25">
      <c r="A1238">
        <f t="shared" si="229"/>
        <v>1237</v>
      </c>
      <c r="B1238" s="23" t="s">
        <v>961</v>
      </c>
      <c r="C1238" s="23">
        <f t="shared" si="230"/>
        <v>214</v>
      </c>
      <c r="D1238" s="23">
        <f t="shared" si="231"/>
        <v>1</v>
      </c>
      <c r="E1238" s="34" t="str">
        <f t="shared" si="232"/>
        <v>214_1</v>
      </c>
      <c r="F1238" s="23" t="s">
        <v>2097</v>
      </c>
      <c r="G1238" s="24">
        <f>AVERAGEIF('1. TipoContratoUC'!$C$3:$C$3832,'2. UnidadCompradora'!F1238,'1. TipoContratoUC'!$S$3:$S$3832)</f>
        <v>45.466992433565544</v>
      </c>
      <c r="H1238" s="24">
        <f>SUMPRODUCT(('1. TipoContratoUC'!$C$3:$C$3832='2. UnidadCompradora'!F1238)*'1. TipoContratoUC'!$N$3:$N$3832*'1. TipoContratoUC'!$S$3:$S$3832)</f>
        <v>46.584557184710491</v>
      </c>
      <c r="I1238" s="24">
        <f>SUMPRODUCT(('1. TipoContratoUC'!$C$3:$C$3832='2. UnidadCompradora'!F1238)*'1. TipoContratoUC'!$P$3:$P$3832*'1. TipoContratoUC'!$S$3:$S$3832)</f>
        <v>49.104218600968203</v>
      </c>
      <c r="J1238" s="24" t="e">
        <f>AVERAGEIF('1. TipoContratoUC'!$C$3:$C$3832,'2. UnidadCompradora'!F1238,'1. TipoContratoUC'!#REF!)</f>
        <v>#REF!</v>
      </c>
      <c r="K1238" s="24">
        <f t="shared" si="233"/>
        <v>53.671983915909912</v>
      </c>
      <c r="L1238" s="25">
        <f>SUMIF('1. TipoContratoUC'!$C$3:$C$3832,'2. UnidadCompradora'!F1238,'1. TipoContratoUC'!$O$3:$O$3832)</f>
        <v>10635825.460000001</v>
      </c>
      <c r="M1238" s="28">
        <f t="shared" si="228"/>
        <v>1.4606859878862287E-3</v>
      </c>
      <c r="N1238" s="29">
        <f t="shared" si="234"/>
        <v>4.6986967493867099E-6</v>
      </c>
      <c r="O1238" s="24">
        <f t="shared" si="235"/>
        <v>5.161003248624469E-3</v>
      </c>
      <c r="P1238" s="20">
        <f t="shared" si="236"/>
        <v>26.838572459579268</v>
      </c>
      <c r="Q1238" s="3">
        <f t="shared" si="237"/>
        <v>286</v>
      </c>
      <c r="R1238" s="3">
        <f t="shared" si="238"/>
        <v>1</v>
      </c>
      <c r="S1238" s="3">
        <f t="shared" si="239"/>
        <v>286</v>
      </c>
      <c r="T1238" s="18"/>
    </row>
    <row r="1239" spans="1:20" x14ac:dyDescent="0.25">
      <c r="A1239">
        <f t="shared" si="229"/>
        <v>1238</v>
      </c>
      <c r="B1239" s="23" t="s">
        <v>961</v>
      </c>
      <c r="C1239" s="23">
        <f t="shared" si="230"/>
        <v>214</v>
      </c>
      <c r="D1239" s="23">
        <f t="shared" si="231"/>
        <v>2</v>
      </c>
      <c r="E1239" s="34" t="str">
        <f t="shared" si="232"/>
        <v>214_2</v>
      </c>
      <c r="F1239" s="23" t="s">
        <v>962</v>
      </c>
      <c r="G1239" s="24">
        <f>AVERAGEIF('1. TipoContratoUC'!$C$3:$C$3832,'2. UnidadCompradora'!F1239,'1. TipoContratoUC'!$S$3:$S$3832)</f>
        <v>39.123989494875197</v>
      </c>
      <c r="H1239" s="24">
        <f>SUMPRODUCT(('1. TipoContratoUC'!$C$3:$C$3832='2. UnidadCompradora'!F1239)*'1. TipoContratoUC'!$N$3:$N$3832*'1. TipoContratoUC'!$S$3:$S$3832)</f>
        <v>38.942890554553472</v>
      </c>
      <c r="I1239" s="24">
        <f>SUMPRODUCT(('1. TipoContratoUC'!$C$3:$C$3832='2. UnidadCompradora'!F1239)*'1. TipoContratoUC'!$P$3:$P$3832*'1. TipoContratoUC'!$S$3:$S$3832)</f>
        <v>38.634507752552238</v>
      </c>
      <c r="J1239" s="24" t="e">
        <f>AVERAGEIF('1. TipoContratoUC'!$C$3:$C$3832,'2. UnidadCompradora'!F1239,'1. TipoContratoUC'!#REF!)</f>
        <v>#REF!</v>
      </c>
      <c r="K1239" s="24">
        <f t="shared" si="233"/>
        <v>39.195410065177022</v>
      </c>
      <c r="L1239" s="25">
        <f>SUMIF('1. TipoContratoUC'!$C$3:$C$3832,'2. UnidadCompradora'!F1239,'1. TipoContratoUC'!$O$3:$O$3832)</f>
        <v>25697588.710000001</v>
      </c>
      <c r="M1239" s="28">
        <f t="shared" si="228"/>
        <v>3.5292143418796146E-3</v>
      </c>
      <c r="N1239" s="29">
        <f t="shared" si="234"/>
        <v>1.1352685035389214E-5</v>
      </c>
      <c r="O1239" s="24">
        <f t="shared" si="235"/>
        <v>1.2587663162211623E-2</v>
      </c>
      <c r="P1239" s="20">
        <f t="shared" si="236"/>
        <v>19.603998864169618</v>
      </c>
      <c r="Q1239" s="3">
        <f t="shared" si="237"/>
        <v>826</v>
      </c>
      <c r="R1239" s="3">
        <f t="shared" si="238"/>
        <v>0</v>
      </c>
      <c r="S1239" s="3" t="str">
        <f t="shared" si="239"/>
        <v/>
      </c>
      <c r="T1239" s="18"/>
    </row>
    <row r="1240" spans="1:20" x14ac:dyDescent="0.25">
      <c r="A1240">
        <f t="shared" si="229"/>
        <v>1239</v>
      </c>
      <c r="B1240" s="23" t="s">
        <v>961</v>
      </c>
      <c r="C1240" s="23">
        <f t="shared" si="230"/>
        <v>214</v>
      </c>
      <c r="D1240" s="23">
        <f t="shared" si="231"/>
        <v>3</v>
      </c>
      <c r="E1240" s="34" t="str">
        <f t="shared" si="232"/>
        <v>214_3</v>
      </c>
      <c r="F1240" s="23" t="s">
        <v>3030</v>
      </c>
      <c r="G1240" s="24">
        <f>AVERAGEIF('1. TipoContratoUC'!$C$3:$C$3832,'2. UnidadCompradora'!F1240,'1. TipoContratoUC'!$S$3:$S$3832)</f>
        <v>53.467780159804867</v>
      </c>
      <c r="H1240" s="24">
        <f>SUMPRODUCT(('1. TipoContratoUC'!$C$3:$C$3832='2. UnidadCompradora'!F1240)*'1. TipoContratoUC'!$N$3:$N$3832*'1. TipoContratoUC'!$S$3:$S$3832)</f>
        <v>53.467780159804867</v>
      </c>
      <c r="I1240" s="24">
        <f>SUMPRODUCT(('1. TipoContratoUC'!$C$3:$C$3832='2. UnidadCompradora'!F1240)*'1. TipoContratoUC'!$P$3:$P$3832*'1. TipoContratoUC'!$S$3:$S$3832)</f>
        <v>53.467780159804867</v>
      </c>
      <c r="J1240" s="24" t="e">
        <f>AVERAGEIF('1. TipoContratoUC'!$C$3:$C$3832,'2. UnidadCompradora'!F1240,'1. TipoContratoUC'!#REF!)</f>
        <v>#REF!</v>
      </c>
      <c r="K1240" s="24">
        <f t="shared" si="233"/>
        <v>59.705524103724706</v>
      </c>
      <c r="L1240" s="25">
        <f>SUMIF('1. TipoContratoUC'!$C$3:$C$3832,'2. UnidadCompradora'!F1240,'1. TipoContratoUC'!$O$3:$O$3832)</f>
        <v>4485574.9400000004</v>
      </c>
      <c r="M1240" s="28">
        <f t="shared" si="228"/>
        <v>6.1603271764029222E-4</v>
      </c>
      <c r="N1240" s="29">
        <f t="shared" si="234"/>
        <v>1.9816380467105263E-6</v>
      </c>
      <c r="O1240" s="24">
        <f t="shared" si="235"/>
        <v>2.1284353986814985E-3</v>
      </c>
      <c r="P1240" s="20">
        <f t="shared" si="236"/>
        <v>29.853826269561694</v>
      </c>
      <c r="Q1240" s="3">
        <f t="shared" si="237"/>
        <v>159</v>
      </c>
      <c r="R1240" s="3">
        <f t="shared" si="238"/>
        <v>1</v>
      </c>
      <c r="S1240" s="3">
        <f t="shared" si="239"/>
        <v>159</v>
      </c>
      <c r="T1240" s="18"/>
    </row>
    <row r="1241" spans="1:20" x14ac:dyDescent="0.25">
      <c r="A1241">
        <f t="shared" si="229"/>
        <v>1240</v>
      </c>
      <c r="B1241" s="23" t="s">
        <v>961</v>
      </c>
      <c r="C1241" s="23">
        <f t="shared" si="230"/>
        <v>214</v>
      </c>
      <c r="D1241" s="23">
        <f t="shared" si="231"/>
        <v>4</v>
      </c>
      <c r="E1241" s="34" t="str">
        <f t="shared" si="232"/>
        <v>214_4</v>
      </c>
      <c r="F1241" s="23" t="s">
        <v>2964</v>
      </c>
      <c r="G1241" s="24">
        <f>AVERAGEIF('1. TipoContratoUC'!$C$3:$C$3832,'2. UnidadCompradora'!F1241,'1. TipoContratoUC'!$S$3:$S$3832)</f>
        <v>40.367924216837572</v>
      </c>
      <c r="H1241" s="24">
        <f>SUMPRODUCT(('1. TipoContratoUC'!$C$3:$C$3832='2. UnidadCompradora'!F1241)*'1. TipoContratoUC'!$N$3:$N$3832*'1. TipoContratoUC'!$S$3:$S$3832)</f>
        <v>40.367924216837572</v>
      </c>
      <c r="I1241" s="24">
        <f>SUMPRODUCT(('1. TipoContratoUC'!$C$3:$C$3832='2. UnidadCompradora'!F1241)*'1. TipoContratoUC'!$P$3:$P$3832*'1. TipoContratoUC'!$S$3:$S$3832)</f>
        <v>40.367924216837572</v>
      </c>
      <c r="J1241" s="24" t="e">
        <f>AVERAGEIF('1. TipoContratoUC'!$C$3:$C$3832,'2. UnidadCompradora'!F1241,'1. TipoContratoUC'!#REF!)</f>
        <v>#REF!</v>
      </c>
      <c r="K1241" s="24">
        <f t="shared" si="233"/>
        <v>41.592222338469135</v>
      </c>
      <c r="L1241" s="25">
        <f>SUMIF('1. TipoContratoUC'!$C$3:$C$3832,'2. UnidadCompradora'!F1241,'1. TipoContratoUC'!$O$3:$O$3832)</f>
        <v>24637470.609999999</v>
      </c>
      <c r="M1241" s="28">
        <f t="shared" si="228"/>
        <v>3.3836215376352907E-3</v>
      </c>
      <c r="N1241" s="29">
        <f t="shared" si="234"/>
        <v>1.0884345883983469E-5</v>
      </c>
      <c r="O1241" s="24">
        <f t="shared" si="235"/>
        <v>1.2064939728955015E-2</v>
      </c>
      <c r="P1241" s="20">
        <f t="shared" si="236"/>
        <v>20.802143639099047</v>
      </c>
      <c r="Q1241" s="3">
        <f t="shared" si="237"/>
        <v>723</v>
      </c>
      <c r="R1241" s="3">
        <f t="shared" si="238"/>
        <v>0</v>
      </c>
      <c r="S1241" s="3" t="str">
        <f t="shared" si="239"/>
        <v/>
      </c>
      <c r="T1241" s="18"/>
    </row>
    <row r="1242" spans="1:20" x14ac:dyDescent="0.25">
      <c r="A1242">
        <f t="shared" si="229"/>
        <v>1241</v>
      </c>
      <c r="B1242" s="23" t="s">
        <v>961</v>
      </c>
      <c r="C1242" s="23">
        <f t="shared" si="230"/>
        <v>214</v>
      </c>
      <c r="D1242" s="23">
        <f t="shared" si="231"/>
        <v>5</v>
      </c>
      <c r="E1242" s="34" t="str">
        <f t="shared" si="232"/>
        <v>214_5</v>
      </c>
      <c r="F1242" s="23" t="s">
        <v>3043</v>
      </c>
      <c r="G1242" s="24">
        <f>AVERAGEIF('1. TipoContratoUC'!$C$3:$C$3832,'2. UnidadCompradora'!F1242,'1. TipoContratoUC'!$S$3:$S$3832)</f>
        <v>21.294908540796332</v>
      </c>
      <c r="H1242" s="24">
        <f>SUMPRODUCT(('1. TipoContratoUC'!$C$3:$C$3832='2. UnidadCompradora'!F1242)*'1. TipoContratoUC'!$N$3:$N$3832*'1. TipoContratoUC'!$S$3:$S$3832)</f>
        <v>21.294908540796332</v>
      </c>
      <c r="I1242" s="24">
        <f>SUMPRODUCT(('1. TipoContratoUC'!$C$3:$C$3832='2. UnidadCompradora'!F1242)*'1. TipoContratoUC'!$P$3:$P$3832*'1. TipoContratoUC'!$S$3:$S$3832)</f>
        <v>21.294908540796332</v>
      </c>
      <c r="J1242" s="24" t="e">
        <f>AVERAGEIF('1. TipoContratoUC'!$C$3:$C$3832,'2. UnidadCompradora'!F1242,'1. TipoContratoUC'!#REF!)</f>
        <v>#REF!</v>
      </c>
      <c r="K1242" s="24">
        <f t="shared" si="233"/>
        <v>15.219772899507589</v>
      </c>
      <c r="L1242" s="25">
        <f>SUMIF('1. TipoContratoUC'!$C$3:$C$3832,'2. UnidadCompradora'!F1242,'1. TipoContratoUC'!$O$3:$O$3832)</f>
        <v>14255195</v>
      </c>
      <c r="M1242" s="28">
        <f t="shared" si="228"/>
        <v>1.9577571735636423E-3</v>
      </c>
      <c r="N1242" s="29">
        <f t="shared" si="234"/>
        <v>6.2976624297079872E-6</v>
      </c>
      <c r="O1242" s="24">
        <f t="shared" si="235"/>
        <v>6.9456433487917833E-3</v>
      </c>
      <c r="P1242" s="20">
        <f t="shared" si="236"/>
        <v>7.6133592714281901</v>
      </c>
      <c r="Q1242" s="3">
        <f t="shared" si="237"/>
        <v>1487</v>
      </c>
      <c r="R1242" s="3">
        <f t="shared" si="238"/>
        <v>0</v>
      </c>
      <c r="S1242" s="3" t="str">
        <f t="shared" si="239"/>
        <v/>
      </c>
      <c r="T1242" s="18"/>
    </row>
    <row r="1243" spans="1:20" x14ac:dyDescent="0.25">
      <c r="A1243">
        <f t="shared" si="229"/>
        <v>1242</v>
      </c>
      <c r="B1243" s="23" t="s">
        <v>961</v>
      </c>
      <c r="C1243" s="23">
        <f t="shared" si="230"/>
        <v>214</v>
      </c>
      <c r="D1243" s="23">
        <f t="shared" si="231"/>
        <v>6</v>
      </c>
      <c r="E1243" s="34" t="str">
        <f t="shared" si="232"/>
        <v>214_6</v>
      </c>
      <c r="F1243" s="23" t="s">
        <v>3021</v>
      </c>
      <c r="G1243" s="24">
        <f>AVERAGEIF('1. TipoContratoUC'!$C$3:$C$3832,'2. UnidadCompradora'!F1243,'1. TipoContratoUC'!$S$3:$S$3832)</f>
        <v>38.249686881495471</v>
      </c>
      <c r="H1243" s="24">
        <f>SUMPRODUCT(('1. TipoContratoUC'!$C$3:$C$3832='2. UnidadCompradora'!F1243)*'1. TipoContratoUC'!$N$3:$N$3832*'1. TipoContratoUC'!$S$3:$S$3832)</f>
        <v>38.249686881495471</v>
      </c>
      <c r="I1243" s="24">
        <f>SUMPRODUCT(('1. TipoContratoUC'!$C$3:$C$3832='2. UnidadCompradora'!F1243)*'1. TipoContratoUC'!$P$3:$P$3832*'1. TipoContratoUC'!$S$3:$S$3832)</f>
        <v>38.249686881495471</v>
      </c>
      <c r="J1243" s="24" t="e">
        <f>AVERAGEIF('1. TipoContratoUC'!$C$3:$C$3832,'2. UnidadCompradora'!F1243,'1. TipoContratoUC'!#REF!)</f>
        <v>#REF!</v>
      </c>
      <c r="K1243" s="24">
        <f t="shared" si="233"/>
        <v>38.663314399898979</v>
      </c>
      <c r="L1243" s="25">
        <f>SUMIF('1. TipoContratoUC'!$C$3:$C$3832,'2. UnidadCompradora'!F1243,'1. TipoContratoUC'!$O$3:$O$3832)</f>
        <v>4748807.5</v>
      </c>
      <c r="M1243" s="28">
        <f t="shared" si="228"/>
        <v>6.5218412999596472E-4</v>
      </c>
      <c r="N1243" s="29">
        <f t="shared" si="234"/>
        <v>2.0979289710639184E-6</v>
      </c>
      <c r="O1243" s="24">
        <f t="shared" si="235"/>
        <v>2.2582302088145633E-3</v>
      </c>
      <c r="P1243" s="20">
        <f t="shared" si="236"/>
        <v>19.332786315053898</v>
      </c>
      <c r="Q1243" s="3">
        <f t="shared" si="237"/>
        <v>852</v>
      </c>
      <c r="R1243" s="3">
        <f t="shared" si="238"/>
        <v>0</v>
      </c>
      <c r="S1243" s="3" t="str">
        <f t="shared" si="239"/>
        <v/>
      </c>
      <c r="T1243" s="18"/>
    </row>
    <row r="1244" spans="1:20" x14ac:dyDescent="0.25">
      <c r="A1244">
        <f t="shared" si="229"/>
        <v>1243</v>
      </c>
      <c r="B1244" s="23" t="s">
        <v>961</v>
      </c>
      <c r="C1244" s="23">
        <f t="shared" si="230"/>
        <v>214</v>
      </c>
      <c r="D1244" s="23">
        <f t="shared" si="231"/>
        <v>7</v>
      </c>
      <c r="E1244" s="34" t="str">
        <f t="shared" si="232"/>
        <v>214_7</v>
      </c>
      <c r="F1244" s="23" t="s">
        <v>3018</v>
      </c>
      <c r="G1244" s="24">
        <f>AVERAGEIF('1. TipoContratoUC'!$C$3:$C$3832,'2. UnidadCompradora'!F1244,'1. TipoContratoUC'!$S$3:$S$3832)</f>
        <v>45.927492888523567</v>
      </c>
      <c r="H1244" s="24">
        <f>SUMPRODUCT(('1. TipoContratoUC'!$C$3:$C$3832='2. UnidadCompradora'!F1244)*'1. TipoContratoUC'!$N$3:$N$3832*'1. TipoContratoUC'!$S$3:$S$3832)</f>
        <v>45.927492888523567</v>
      </c>
      <c r="I1244" s="24">
        <f>SUMPRODUCT(('1. TipoContratoUC'!$C$3:$C$3832='2. UnidadCompradora'!F1244)*'1. TipoContratoUC'!$P$3:$P$3832*'1. TipoContratoUC'!$S$3:$S$3832)</f>
        <v>45.927492888523567</v>
      </c>
      <c r="J1244" s="24" t="e">
        <f>AVERAGEIF('1. TipoContratoUC'!$C$3:$C$3832,'2. UnidadCompradora'!F1244,'1. TipoContratoUC'!#REF!)</f>
        <v>#REF!</v>
      </c>
      <c r="K1244" s="24">
        <f t="shared" si="233"/>
        <v>49.279493517124486</v>
      </c>
      <c r="L1244" s="25">
        <f>SUMIF('1. TipoContratoUC'!$C$3:$C$3832,'2. UnidadCompradora'!F1244,'1. TipoContratoUC'!$O$3:$O$3832)</f>
        <v>6493500.6199999899</v>
      </c>
      <c r="M1244" s="28">
        <f t="shared" si="228"/>
        <v>8.9179400354361615E-4</v>
      </c>
      <c r="N1244" s="29">
        <f t="shared" si="234"/>
        <v>2.8686997892248726E-6</v>
      </c>
      <c r="O1244" s="24">
        <f t="shared" si="235"/>
        <v>3.1185041515626164E-3</v>
      </c>
      <c r="P1244" s="20">
        <f t="shared" si="236"/>
        <v>24.641306010638026</v>
      </c>
      <c r="Q1244" s="3">
        <f t="shared" si="237"/>
        <v>435</v>
      </c>
      <c r="R1244" s="3">
        <f t="shared" si="238"/>
        <v>1</v>
      </c>
      <c r="S1244" s="3">
        <f t="shared" si="239"/>
        <v>435</v>
      </c>
      <c r="T1244" s="18"/>
    </row>
    <row r="1245" spans="1:20" x14ac:dyDescent="0.25">
      <c r="A1245">
        <f t="shared" si="229"/>
        <v>1244</v>
      </c>
      <c r="B1245" s="23" t="s">
        <v>961</v>
      </c>
      <c r="C1245" s="23">
        <f t="shared" si="230"/>
        <v>214</v>
      </c>
      <c r="D1245" s="23">
        <f t="shared" si="231"/>
        <v>8</v>
      </c>
      <c r="E1245" s="34" t="str">
        <f t="shared" si="232"/>
        <v>214_8</v>
      </c>
      <c r="F1245" s="23" t="s">
        <v>1853</v>
      </c>
      <c r="G1245" s="24">
        <f>AVERAGEIF('1. TipoContratoUC'!$C$3:$C$3832,'2. UnidadCompradora'!F1245,'1. TipoContratoUC'!$S$3:$S$3832)</f>
        <v>35.482883898049437</v>
      </c>
      <c r="H1245" s="24">
        <f>SUMPRODUCT(('1. TipoContratoUC'!$C$3:$C$3832='2. UnidadCompradora'!F1245)*'1. TipoContratoUC'!$N$3:$N$3832*'1. TipoContratoUC'!$S$3:$S$3832)</f>
        <v>35.474015455392951</v>
      </c>
      <c r="I1245" s="24">
        <f>SUMPRODUCT(('1. TipoContratoUC'!$C$3:$C$3832='2. UnidadCompradora'!F1245)*'1. TipoContratoUC'!$P$3:$P$3832*'1. TipoContratoUC'!$S$3:$S$3832)</f>
        <v>35.46268258630392</v>
      </c>
      <c r="J1245" s="24" t="e">
        <f>AVERAGEIF('1. TipoContratoUC'!$C$3:$C$3832,'2. UnidadCompradora'!F1245,'1. TipoContratoUC'!#REF!)</f>
        <v>#REF!</v>
      </c>
      <c r="K1245" s="24">
        <f t="shared" si="233"/>
        <v>34.809695700605623</v>
      </c>
      <c r="L1245" s="25">
        <f>SUMIF('1. TipoContratoUC'!$C$3:$C$3832,'2. UnidadCompradora'!F1245,'1. TipoContratoUC'!$O$3:$O$3832)</f>
        <v>27824827.82</v>
      </c>
      <c r="M1245" s="28">
        <f t="shared" si="228"/>
        <v>3.8213617048225724E-3</v>
      </c>
      <c r="N1245" s="29">
        <f t="shared" si="234"/>
        <v>1.2292457084950966E-5</v>
      </c>
      <c r="O1245" s="24">
        <f t="shared" si="235"/>
        <v>1.3636563026233308E-2</v>
      </c>
      <c r="P1245" s="20">
        <f t="shared" si="236"/>
        <v>17.411666131815927</v>
      </c>
      <c r="Q1245" s="3">
        <f t="shared" si="237"/>
        <v>1016</v>
      </c>
      <c r="R1245" s="3">
        <f t="shared" si="238"/>
        <v>0</v>
      </c>
      <c r="S1245" s="3" t="str">
        <f t="shared" si="239"/>
        <v/>
      </c>
      <c r="T1245" s="18"/>
    </row>
    <row r="1246" spans="1:20" x14ac:dyDescent="0.25">
      <c r="A1246">
        <f t="shared" si="229"/>
        <v>1245</v>
      </c>
      <c r="B1246" s="23" t="s">
        <v>961</v>
      </c>
      <c r="C1246" s="23">
        <f t="shared" si="230"/>
        <v>214</v>
      </c>
      <c r="D1246" s="23">
        <f t="shared" si="231"/>
        <v>9</v>
      </c>
      <c r="E1246" s="34" t="str">
        <f t="shared" si="232"/>
        <v>214_9</v>
      </c>
      <c r="F1246" s="23" t="s">
        <v>1864</v>
      </c>
      <c r="G1246" s="24">
        <f>AVERAGEIF('1. TipoContratoUC'!$C$3:$C$3832,'2. UnidadCompradora'!F1246,'1. TipoContratoUC'!$S$3:$S$3832)</f>
        <v>29.272978152958231</v>
      </c>
      <c r="H1246" s="24">
        <f>SUMPRODUCT(('1. TipoContratoUC'!$C$3:$C$3832='2. UnidadCompradora'!F1246)*'1. TipoContratoUC'!$N$3:$N$3832*'1. TipoContratoUC'!$S$3:$S$3832)</f>
        <v>28.742544651032649</v>
      </c>
      <c r="I1246" s="24">
        <f>SUMPRODUCT(('1. TipoContratoUC'!$C$3:$C$3832='2. UnidadCompradora'!F1246)*'1. TipoContratoUC'!$P$3:$P$3832*'1. TipoContratoUC'!$S$3:$S$3832)</f>
        <v>26.543371521872757</v>
      </c>
      <c r="J1246" s="24" t="e">
        <f>AVERAGEIF('1. TipoContratoUC'!$C$3:$C$3832,'2. UnidadCompradora'!F1246,'1. TipoContratoUC'!#REF!)</f>
        <v>#REF!</v>
      </c>
      <c r="K1246" s="24">
        <f t="shared" si="233"/>
        <v>22.476875129784187</v>
      </c>
      <c r="L1246" s="25">
        <f>SUMIF('1. TipoContratoUC'!$C$3:$C$3832,'2. UnidadCompradora'!F1246,'1. TipoContratoUC'!$O$3:$O$3832)</f>
        <v>48123065.200000003</v>
      </c>
      <c r="M1246" s="28">
        <f t="shared" si="228"/>
        <v>6.6090485685513867E-3</v>
      </c>
      <c r="N1246" s="29">
        <f t="shared" si="234"/>
        <v>2.1259815787327208E-5</v>
      </c>
      <c r="O1246" s="24">
        <f t="shared" si="235"/>
        <v>2.3645225582160971E-2</v>
      </c>
      <c r="P1246" s="20">
        <f t="shared" si="236"/>
        <v>11.250260177683174</v>
      </c>
      <c r="Q1246" s="3">
        <f t="shared" si="237"/>
        <v>1379</v>
      </c>
      <c r="R1246" s="3">
        <f t="shared" si="238"/>
        <v>0</v>
      </c>
      <c r="S1246" s="3" t="str">
        <f t="shared" si="239"/>
        <v/>
      </c>
      <c r="T1246" s="18"/>
    </row>
    <row r="1247" spans="1:20" x14ac:dyDescent="0.25">
      <c r="A1247">
        <f t="shared" si="229"/>
        <v>1246</v>
      </c>
      <c r="B1247" s="23" t="s">
        <v>961</v>
      </c>
      <c r="C1247" s="23">
        <f t="shared" si="230"/>
        <v>214</v>
      </c>
      <c r="D1247" s="23">
        <f t="shared" si="231"/>
        <v>10</v>
      </c>
      <c r="E1247" s="34" t="str">
        <f t="shared" si="232"/>
        <v>214_10</v>
      </c>
      <c r="F1247" s="23" t="s">
        <v>2985</v>
      </c>
      <c r="G1247" s="24">
        <f>AVERAGEIF('1. TipoContratoUC'!$C$3:$C$3832,'2. UnidadCompradora'!F1247,'1. TipoContratoUC'!$S$3:$S$3832)</f>
        <v>46.535655318549765</v>
      </c>
      <c r="H1247" s="24">
        <f>SUMPRODUCT(('1. TipoContratoUC'!$C$3:$C$3832='2. UnidadCompradora'!F1247)*'1. TipoContratoUC'!$N$3:$N$3832*'1. TipoContratoUC'!$S$3:$S$3832)</f>
        <v>46.535655318549765</v>
      </c>
      <c r="I1247" s="24">
        <f>SUMPRODUCT(('1. TipoContratoUC'!$C$3:$C$3832='2. UnidadCompradora'!F1247)*'1. TipoContratoUC'!$P$3:$P$3832*'1. TipoContratoUC'!$S$3:$S$3832)</f>
        <v>46.535655318549765</v>
      </c>
      <c r="J1247" s="24" t="e">
        <f>AVERAGEIF('1. TipoContratoUC'!$C$3:$C$3832,'2. UnidadCompradora'!F1247,'1. TipoContratoUC'!#REF!)</f>
        <v>#REF!</v>
      </c>
      <c r="K1247" s="24">
        <f t="shared" si="233"/>
        <v>50.12040578862694</v>
      </c>
      <c r="L1247" s="25">
        <f>SUMIF('1. TipoContratoUC'!$C$3:$C$3832,'2. UnidadCompradora'!F1247,'1. TipoContratoUC'!$O$3:$O$3832)</f>
        <v>6371078.1399999997</v>
      </c>
      <c r="M1247" s="28">
        <f t="shared" si="228"/>
        <v>8.749809407671735E-4</v>
      </c>
      <c r="N1247" s="29">
        <f t="shared" si="234"/>
        <v>2.814615965548829E-6</v>
      </c>
      <c r="O1247" s="24">
        <f t="shared" si="235"/>
        <v>3.0581400288734713E-3</v>
      </c>
      <c r="P1247" s="20">
        <f t="shared" si="236"/>
        <v>25.061731964327908</v>
      </c>
      <c r="Q1247" s="3">
        <f t="shared" si="237"/>
        <v>406</v>
      </c>
      <c r="R1247" s="3">
        <f t="shared" si="238"/>
        <v>1</v>
      </c>
      <c r="S1247" s="3">
        <f t="shared" si="239"/>
        <v>406</v>
      </c>
      <c r="T1247" s="18"/>
    </row>
    <row r="1248" spans="1:20" x14ac:dyDescent="0.25">
      <c r="A1248">
        <f t="shared" si="229"/>
        <v>1247</v>
      </c>
      <c r="B1248" s="23" t="s">
        <v>961</v>
      </c>
      <c r="C1248" s="23">
        <f t="shared" si="230"/>
        <v>214</v>
      </c>
      <c r="D1248" s="23">
        <f t="shared" si="231"/>
        <v>11</v>
      </c>
      <c r="E1248" s="34" t="str">
        <f t="shared" si="232"/>
        <v>214_11</v>
      </c>
      <c r="F1248" s="23" t="s">
        <v>1556</v>
      </c>
      <c r="G1248" s="24">
        <f>AVERAGEIF('1. TipoContratoUC'!$C$3:$C$3832,'2. UnidadCompradora'!F1248,'1. TipoContratoUC'!$S$3:$S$3832)</f>
        <v>48.368584783684639</v>
      </c>
      <c r="H1248" s="24">
        <f>SUMPRODUCT(('1. TipoContratoUC'!$C$3:$C$3832='2. UnidadCompradora'!F1248)*'1. TipoContratoUC'!$N$3:$N$3832*'1. TipoContratoUC'!$S$3:$S$3832)</f>
        <v>48.607228404373522</v>
      </c>
      <c r="I1248" s="24">
        <f>SUMPRODUCT(('1. TipoContratoUC'!$C$3:$C$3832='2. UnidadCompradora'!F1248)*'1. TipoContratoUC'!$P$3:$P$3832*'1. TipoContratoUC'!$S$3:$S$3832)</f>
        <v>47.288312669176165</v>
      </c>
      <c r="J1248" s="24" t="e">
        <f>AVERAGEIF('1. TipoContratoUC'!$C$3:$C$3832,'2. UnidadCompradora'!F1248,'1. TipoContratoUC'!#REF!)</f>
        <v>#REF!</v>
      </c>
      <c r="K1248" s="24">
        <f t="shared" si="233"/>
        <v>51.161112631289043</v>
      </c>
      <c r="L1248" s="25">
        <f>SUMIF('1. TipoContratoUC'!$C$3:$C$3832,'2. UnidadCompradora'!F1248,'1. TipoContratoUC'!$O$3:$O$3832)</f>
        <v>7021619333.8406897</v>
      </c>
      <c r="M1248" s="28">
        <f t="shared" si="228"/>
        <v>0.96432392688137725</v>
      </c>
      <c r="N1248" s="29">
        <f t="shared" si="234"/>
        <v>3.1020121628949821E-3</v>
      </c>
      <c r="O1248" s="24">
        <f t="shared" si="235"/>
        <v>3.4621394002840109</v>
      </c>
      <c r="P1248" s="20">
        <f t="shared" si="236"/>
        <v>27.311626015786526</v>
      </c>
      <c r="Q1248" s="3">
        <f t="shared" si="237"/>
        <v>264</v>
      </c>
      <c r="R1248" s="3">
        <f t="shared" si="238"/>
        <v>1</v>
      </c>
      <c r="S1248" s="3">
        <f t="shared" si="239"/>
        <v>264</v>
      </c>
      <c r="T1248" s="18"/>
    </row>
    <row r="1249" spans="1:20" x14ac:dyDescent="0.25">
      <c r="A1249">
        <f t="shared" si="229"/>
        <v>1248</v>
      </c>
      <c r="B1249" s="23" t="s">
        <v>961</v>
      </c>
      <c r="C1249" s="23">
        <f t="shared" si="230"/>
        <v>214</v>
      </c>
      <c r="D1249" s="23">
        <f t="shared" si="231"/>
        <v>12</v>
      </c>
      <c r="E1249" s="34" t="str">
        <f t="shared" si="232"/>
        <v>214_12</v>
      </c>
      <c r="F1249" s="23" t="s">
        <v>1957</v>
      </c>
      <c r="G1249" s="24">
        <f>AVERAGEIF('1. TipoContratoUC'!$C$3:$C$3832,'2. UnidadCompradora'!F1249,'1. TipoContratoUC'!$S$3:$S$3832)</f>
        <v>20.47277297433391</v>
      </c>
      <c r="H1249" s="24">
        <f>SUMPRODUCT(('1. TipoContratoUC'!$C$3:$C$3832='2. UnidadCompradora'!F1249)*'1. TipoContratoUC'!$N$3:$N$3832*'1. TipoContratoUC'!$S$3:$S$3832)</f>
        <v>20.31803774143463</v>
      </c>
      <c r="I1249" s="24">
        <f>SUMPRODUCT(('1. TipoContratoUC'!$C$3:$C$3832='2. UnidadCompradora'!F1249)*'1. TipoContratoUC'!$P$3:$P$3832*'1. TipoContratoUC'!$S$3:$S$3832)</f>
        <v>24.22965124968022</v>
      </c>
      <c r="J1249" s="24" t="e">
        <f>AVERAGEIF('1. TipoContratoUC'!$C$3:$C$3832,'2. UnidadCompradora'!F1249,'1. TipoContratoUC'!#REF!)</f>
        <v>#REF!</v>
      </c>
      <c r="K1249" s="24">
        <f t="shared" si="233"/>
        <v>19.2776709802827</v>
      </c>
      <c r="L1249" s="25">
        <f>SUMIF('1. TipoContratoUC'!$C$3:$C$3832,'2. UnidadCompradora'!F1249,'1. TipoContratoUC'!$O$3:$O$3832)</f>
        <v>24462735.02</v>
      </c>
      <c r="M1249" s="28">
        <f t="shared" si="228"/>
        <v>3.3596239806184015E-3</v>
      </c>
      <c r="N1249" s="29">
        <f t="shared" si="234"/>
        <v>1.0807151165828027E-5</v>
      </c>
      <c r="O1249" s="24">
        <f t="shared" si="235"/>
        <v>1.1978781038223371E-2</v>
      </c>
      <c r="P1249" s="20">
        <f t="shared" si="236"/>
        <v>9.6448248806604617</v>
      </c>
      <c r="Q1249" s="3">
        <f t="shared" si="237"/>
        <v>1442</v>
      </c>
      <c r="R1249" s="3">
        <f t="shared" si="238"/>
        <v>0</v>
      </c>
      <c r="S1249" s="3" t="str">
        <f t="shared" si="239"/>
        <v/>
      </c>
      <c r="T1249" s="18"/>
    </row>
    <row r="1250" spans="1:20" x14ac:dyDescent="0.25">
      <c r="A1250">
        <f t="shared" si="229"/>
        <v>1249</v>
      </c>
      <c r="B1250" s="23" t="s">
        <v>961</v>
      </c>
      <c r="C1250" s="23">
        <f t="shared" si="230"/>
        <v>214</v>
      </c>
      <c r="D1250" s="23">
        <f t="shared" si="231"/>
        <v>13</v>
      </c>
      <c r="E1250" s="34" t="str">
        <f t="shared" si="232"/>
        <v>214_13</v>
      </c>
      <c r="F1250" s="23" t="s">
        <v>2064</v>
      </c>
      <c r="G1250" s="24">
        <f>AVERAGEIF('1. TipoContratoUC'!$C$3:$C$3832,'2. UnidadCompradora'!F1250,'1. TipoContratoUC'!$S$3:$S$3832)</f>
        <v>52.655343556030303</v>
      </c>
      <c r="H1250" s="24">
        <f>SUMPRODUCT(('1. TipoContratoUC'!$C$3:$C$3832='2. UnidadCompradora'!F1250)*'1. TipoContratoUC'!$N$3:$N$3832*'1. TipoContratoUC'!$S$3:$S$3832)</f>
        <v>52.660994906291229</v>
      </c>
      <c r="I1250" s="24">
        <f>SUMPRODUCT(('1. TipoContratoUC'!$C$3:$C$3832='2. UnidadCompradora'!F1250)*'1. TipoContratoUC'!$P$3:$P$3832*'1. TipoContratoUC'!$S$3:$S$3832)</f>
        <v>52.620668359464005</v>
      </c>
      <c r="J1250" s="24" t="e">
        <f>AVERAGEIF('1. TipoContratoUC'!$C$3:$C$3832,'2. UnidadCompradora'!F1250,'1. TipoContratoUC'!#REF!)</f>
        <v>#REF!</v>
      </c>
      <c r="K1250" s="24">
        <f t="shared" si="233"/>
        <v>58.53421414922704</v>
      </c>
      <c r="L1250" s="25">
        <f>SUMIF('1. TipoContratoUC'!$C$3:$C$3832,'2. UnidadCompradora'!F1250,'1. TipoContratoUC'!$O$3:$O$3832)</f>
        <v>4023581.1799999997</v>
      </c>
      <c r="M1250" s="28">
        <f t="shared" si="228"/>
        <v>5.5258415746404479E-4</v>
      </c>
      <c r="N1250" s="29">
        <f t="shared" si="234"/>
        <v>1.7775383662002608E-6</v>
      </c>
      <c r="O1250" s="24">
        <f t="shared" si="235"/>
        <v>1.9006353409612045E-3</v>
      </c>
      <c r="P1250" s="20">
        <f t="shared" si="236"/>
        <v>29.268057392284</v>
      </c>
      <c r="Q1250" s="3">
        <f t="shared" si="237"/>
        <v>173</v>
      </c>
      <c r="R1250" s="3">
        <f t="shared" si="238"/>
        <v>1</v>
      </c>
      <c r="S1250" s="3">
        <f t="shared" si="239"/>
        <v>173</v>
      </c>
      <c r="T1250" s="18"/>
    </row>
    <row r="1251" spans="1:20" x14ac:dyDescent="0.25">
      <c r="A1251">
        <f t="shared" si="229"/>
        <v>1250</v>
      </c>
      <c r="B1251" s="23" t="s">
        <v>961</v>
      </c>
      <c r="C1251" s="23">
        <f t="shared" si="230"/>
        <v>214</v>
      </c>
      <c r="D1251" s="23">
        <f t="shared" si="231"/>
        <v>14</v>
      </c>
      <c r="E1251" s="34" t="str">
        <f t="shared" si="232"/>
        <v>214_14</v>
      </c>
      <c r="F1251" s="23" t="s">
        <v>3025</v>
      </c>
      <c r="G1251" s="24">
        <f>AVERAGEIF('1. TipoContratoUC'!$C$3:$C$3832,'2. UnidadCompradora'!F1251,'1. TipoContratoUC'!$S$3:$S$3832)</f>
        <v>29.539333695221234</v>
      </c>
      <c r="H1251" s="24">
        <f>SUMPRODUCT(('1. TipoContratoUC'!$C$3:$C$3832='2. UnidadCompradora'!F1251)*'1. TipoContratoUC'!$N$3:$N$3832*'1. TipoContratoUC'!$S$3:$S$3832)</f>
        <v>29.539333695221234</v>
      </c>
      <c r="I1251" s="24">
        <f>SUMPRODUCT(('1. TipoContratoUC'!$C$3:$C$3832='2. UnidadCompradora'!F1251)*'1. TipoContratoUC'!$P$3:$P$3832*'1. TipoContratoUC'!$S$3:$S$3832)</f>
        <v>29.539333695221234</v>
      </c>
      <c r="J1251" s="24" t="e">
        <f>AVERAGEIF('1. TipoContratoUC'!$C$3:$C$3832,'2. UnidadCompradora'!F1251,'1. TipoContratoUC'!#REF!)</f>
        <v>#REF!</v>
      </c>
      <c r="K1251" s="24">
        <f t="shared" si="233"/>
        <v>26.619421976055825</v>
      </c>
      <c r="L1251" s="25">
        <f>SUMIF('1. TipoContratoUC'!$C$3:$C$3832,'2. UnidadCompradora'!F1251,'1. TipoContratoUC'!$O$3:$O$3832)</f>
        <v>8299596.7199999997</v>
      </c>
      <c r="M1251" s="28">
        <f t="shared" si="228"/>
        <v>1.1398367413609758E-3</v>
      </c>
      <c r="N1251" s="29">
        <f t="shared" si="234"/>
        <v>3.6665972261531068E-6</v>
      </c>
      <c r="O1251" s="24">
        <f t="shared" si="235"/>
        <v>4.0090546988868925E-3</v>
      </c>
      <c r="P1251" s="20">
        <f t="shared" si="236"/>
        <v>13.311715515377356</v>
      </c>
      <c r="Q1251" s="3">
        <f t="shared" si="237"/>
        <v>1285</v>
      </c>
      <c r="R1251" s="3">
        <f t="shared" si="238"/>
        <v>0</v>
      </c>
      <c r="S1251" s="3" t="str">
        <f t="shared" si="239"/>
        <v/>
      </c>
      <c r="T1251" s="18"/>
    </row>
    <row r="1252" spans="1:20" x14ac:dyDescent="0.25">
      <c r="A1252">
        <f t="shared" si="229"/>
        <v>1251</v>
      </c>
      <c r="B1252" s="23" t="s">
        <v>961</v>
      </c>
      <c r="C1252" s="23">
        <f t="shared" si="230"/>
        <v>214</v>
      </c>
      <c r="D1252" s="23">
        <f t="shared" si="231"/>
        <v>15</v>
      </c>
      <c r="E1252" s="34" t="str">
        <f t="shared" si="232"/>
        <v>214_15</v>
      </c>
      <c r="F1252" s="23" t="s">
        <v>3052</v>
      </c>
      <c r="G1252" s="24">
        <f>AVERAGEIF('1. TipoContratoUC'!$C$3:$C$3832,'2. UnidadCompradora'!F1252,'1. TipoContratoUC'!$S$3:$S$3832)</f>
        <v>64.5567387908917</v>
      </c>
      <c r="H1252" s="24">
        <f>SUMPRODUCT(('1. TipoContratoUC'!$C$3:$C$3832='2. UnidadCompradora'!F1252)*'1. TipoContratoUC'!$N$3:$N$3832*'1. TipoContratoUC'!$S$3:$S$3832)</f>
        <v>64.5567387908917</v>
      </c>
      <c r="I1252" s="24">
        <f>SUMPRODUCT(('1. TipoContratoUC'!$C$3:$C$3832='2. UnidadCompradora'!F1252)*'1. TipoContratoUC'!$P$3:$P$3832*'1. TipoContratoUC'!$S$3:$S$3832)</f>
        <v>64.5567387908917</v>
      </c>
      <c r="J1252" s="24" t="e">
        <f>AVERAGEIF('1. TipoContratoUC'!$C$3:$C$3832,'2. UnidadCompradora'!F1252,'1. TipoContratoUC'!#REF!)</f>
        <v>#REF!</v>
      </c>
      <c r="K1252" s="24">
        <f t="shared" si="233"/>
        <v>75.038338053876757</v>
      </c>
      <c r="L1252" s="25">
        <f>SUMIF('1. TipoContratoUC'!$C$3:$C$3832,'2. UnidadCompradora'!F1252,'1. TipoContratoUC'!$O$3:$O$3832)</f>
        <v>2573599.67</v>
      </c>
      <c r="M1252" s="28">
        <f t="shared" si="228"/>
        <v>3.5344891569869951E-4</v>
      </c>
      <c r="N1252" s="29">
        <f t="shared" si="234"/>
        <v>1.136965292363091E-6</v>
      </c>
      <c r="O1252" s="24">
        <f t="shared" si="235"/>
        <v>1.1856779102128775E-3</v>
      </c>
      <c r="P1252" s="20">
        <f t="shared" si="236"/>
        <v>37.519761865893486</v>
      </c>
      <c r="Q1252" s="3">
        <f t="shared" si="237"/>
        <v>17</v>
      </c>
      <c r="R1252" s="3">
        <f t="shared" si="238"/>
        <v>1</v>
      </c>
      <c r="S1252" s="3">
        <f t="shared" si="239"/>
        <v>17</v>
      </c>
      <c r="T1252" s="18"/>
    </row>
    <row r="1253" spans="1:20" x14ac:dyDescent="0.25">
      <c r="A1253">
        <f t="shared" si="229"/>
        <v>1252</v>
      </c>
      <c r="B1253" s="23" t="s">
        <v>961</v>
      </c>
      <c r="C1253" s="23">
        <f t="shared" si="230"/>
        <v>214</v>
      </c>
      <c r="D1253" s="23">
        <f t="shared" si="231"/>
        <v>16</v>
      </c>
      <c r="E1253" s="34" t="str">
        <f t="shared" si="232"/>
        <v>214_16</v>
      </c>
      <c r="F1253" s="23" t="s">
        <v>2945</v>
      </c>
      <c r="G1253" s="24">
        <f>AVERAGEIF('1. TipoContratoUC'!$C$3:$C$3832,'2. UnidadCompradora'!F1253,'1. TipoContratoUC'!$S$3:$S$3832)</f>
        <v>36.358703123445203</v>
      </c>
      <c r="H1253" s="24">
        <f>SUMPRODUCT(('1. TipoContratoUC'!$C$3:$C$3832='2. UnidadCompradora'!F1253)*'1. TipoContratoUC'!$N$3:$N$3832*'1. TipoContratoUC'!$S$3:$S$3832)</f>
        <v>36.358703123445203</v>
      </c>
      <c r="I1253" s="24">
        <f>SUMPRODUCT(('1. TipoContratoUC'!$C$3:$C$3832='2. UnidadCompradora'!F1253)*'1. TipoContratoUC'!$P$3:$P$3832*'1. TipoContratoUC'!$S$3:$S$3832)</f>
        <v>36.358703123445203</v>
      </c>
      <c r="J1253" s="24" t="e">
        <f>AVERAGEIF('1. TipoContratoUC'!$C$3:$C$3832,'2. UnidadCompradora'!F1253,'1. TipoContratoUC'!#REF!)</f>
        <v>#REF!</v>
      </c>
      <c r="K1253" s="24">
        <f t="shared" si="233"/>
        <v>36.048632254394178</v>
      </c>
      <c r="L1253" s="25">
        <f>SUMIF('1. TipoContratoUC'!$C$3:$C$3832,'2. UnidadCompradora'!F1253,'1. TipoContratoUC'!$O$3:$O$3832)</f>
        <v>6223967.4500000002</v>
      </c>
      <c r="M1253" s="28">
        <f t="shared" si="228"/>
        <v>8.5477728808789439E-4</v>
      </c>
      <c r="N1253" s="29">
        <f t="shared" si="234"/>
        <v>2.7496253803326032E-6</v>
      </c>
      <c r="O1253" s="24">
        <f t="shared" si="235"/>
        <v>2.9856026342704096E-3</v>
      </c>
      <c r="P1253" s="20">
        <f t="shared" si="236"/>
        <v>18.025808928514223</v>
      </c>
      <c r="Q1253" s="3">
        <f t="shared" si="237"/>
        <v>961</v>
      </c>
      <c r="R1253" s="3">
        <f t="shared" si="238"/>
        <v>0</v>
      </c>
      <c r="S1253" s="3" t="str">
        <f t="shared" si="239"/>
        <v/>
      </c>
      <c r="T1253" s="18"/>
    </row>
    <row r="1254" spans="1:20" x14ac:dyDescent="0.25">
      <c r="A1254">
        <f t="shared" si="229"/>
        <v>1253</v>
      </c>
      <c r="B1254" s="23" t="s">
        <v>961</v>
      </c>
      <c r="C1254" s="23">
        <f t="shared" si="230"/>
        <v>214</v>
      </c>
      <c r="D1254" s="23">
        <f t="shared" si="231"/>
        <v>17</v>
      </c>
      <c r="E1254" s="34" t="str">
        <f t="shared" si="232"/>
        <v>214_17</v>
      </c>
      <c r="F1254" s="23" t="s">
        <v>2928</v>
      </c>
      <c r="G1254" s="24">
        <f>AVERAGEIF('1. TipoContratoUC'!$C$3:$C$3832,'2. UnidadCompradora'!F1254,'1. TipoContratoUC'!$S$3:$S$3832)</f>
        <v>32.199924196485902</v>
      </c>
      <c r="H1254" s="24">
        <f>SUMPRODUCT(('1. TipoContratoUC'!$C$3:$C$3832='2. UnidadCompradora'!F1254)*'1. TipoContratoUC'!$N$3:$N$3832*'1. TipoContratoUC'!$S$3:$S$3832)</f>
        <v>32.199924196485902</v>
      </c>
      <c r="I1254" s="24">
        <f>SUMPRODUCT(('1. TipoContratoUC'!$C$3:$C$3832='2. UnidadCompradora'!F1254)*'1. TipoContratoUC'!$P$3:$P$3832*'1. TipoContratoUC'!$S$3:$S$3832)</f>
        <v>32.199924196485902</v>
      </c>
      <c r="J1254" s="24" t="e">
        <f>AVERAGEIF('1. TipoContratoUC'!$C$3:$C$3832,'2. UnidadCompradora'!F1254,'1. TipoContratoUC'!#REF!)</f>
        <v>#REF!</v>
      </c>
      <c r="K1254" s="24">
        <f t="shared" si="233"/>
        <v>30.298247058789009</v>
      </c>
      <c r="L1254" s="25">
        <f>SUMIF('1. TipoContratoUC'!$C$3:$C$3832,'2. UnidadCompradora'!F1254,'1. TipoContratoUC'!$O$3:$O$3832)</f>
        <v>16088330.039999999</v>
      </c>
      <c r="M1254" s="28">
        <f t="shared" si="228"/>
        <v>2.209513342081216E-3</v>
      </c>
      <c r="N1254" s="29">
        <f t="shared" si="234"/>
        <v>7.1075051340686947E-6</v>
      </c>
      <c r="O1254" s="24">
        <f t="shared" si="235"/>
        <v>7.8495262668664637E-3</v>
      </c>
      <c r="P1254" s="20">
        <f t="shared" si="236"/>
        <v>15.153048292527938</v>
      </c>
      <c r="Q1254" s="3">
        <f t="shared" si="237"/>
        <v>1179</v>
      </c>
      <c r="R1254" s="3">
        <f t="shared" si="238"/>
        <v>0</v>
      </c>
      <c r="S1254" s="3" t="str">
        <f t="shared" si="239"/>
        <v/>
      </c>
      <c r="T1254" s="18"/>
    </row>
    <row r="1255" spans="1:20" x14ac:dyDescent="0.25">
      <c r="A1255">
        <f t="shared" si="229"/>
        <v>1254</v>
      </c>
      <c r="B1255" s="23" t="s">
        <v>961</v>
      </c>
      <c r="C1255" s="23">
        <f t="shared" si="230"/>
        <v>214</v>
      </c>
      <c r="D1255" s="23">
        <f t="shared" si="231"/>
        <v>18</v>
      </c>
      <c r="E1255" s="34" t="str">
        <f t="shared" si="232"/>
        <v>214_18</v>
      </c>
      <c r="F1255" s="23" t="s">
        <v>2949</v>
      </c>
      <c r="G1255" s="24">
        <f>AVERAGEIF('1. TipoContratoUC'!$C$3:$C$3832,'2. UnidadCompradora'!F1255,'1. TipoContratoUC'!$S$3:$S$3832)</f>
        <v>41.771148836248763</v>
      </c>
      <c r="H1255" s="24">
        <f>SUMPRODUCT(('1. TipoContratoUC'!$C$3:$C$3832='2. UnidadCompradora'!F1255)*'1. TipoContratoUC'!$N$3:$N$3832*'1. TipoContratoUC'!$S$3:$S$3832)</f>
        <v>41.771148836248763</v>
      </c>
      <c r="I1255" s="24">
        <f>SUMPRODUCT(('1. TipoContratoUC'!$C$3:$C$3832='2. UnidadCompradora'!F1255)*'1. TipoContratoUC'!$P$3:$P$3832*'1. TipoContratoUC'!$S$3:$S$3832)</f>
        <v>41.771148836248763</v>
      </c>
      <c r="J1255" s="24" t="e">
        <f>AVERAGEIF('1. TipoContratoUC'!$C$3:$C$3832,'2. UnidadCompradora'!F1255,'1. TipoContratoUC'!#REF!)</f>
        <v>#REF!</v>
      </c>
      <c r="K1255" s="24">
        <f t="shared" si="233"/>
        <v>43.532475047085825</v>
      </c>
      <c r="L1255" s="25">
        <f>SUMIF('1. TipoContratoUC'!$C$3:$C$3832,'2. UnidadCompradora'!F1255,'1. TipoContratoUC'!$O$3:$O$3832)</f>
        <v>19276459.309999999</v>
      </c>
      <c r="M1255" s="28">
        <f t="shared" si="228"/>
        <v>2.6473595412100752E-3</v>
      </c>
      <c r="N1255" s="29">
        <f t="shared" si="234"/>
        <v>8.515957415832035E-6</v>
      </c>
      <c r="O1255" s="24">
        <f t="shared" si="235"/>
        <v>9.4215302517812339E-3</v>
      </c>
      <c r="P1255" s="20">
        <f t="shared" si="236"/>
        <v>21.770948288668801</v>
      </c>
      <c r="Q1255" s="3">
        <f t="shared" si="237"/>
        <v>632</v>
      </c>
      <c r="R1255" s="3">
        <f t="shared" si="238"/>
        <v>0</v>
      </c>
      <c r="S1255" s="3" t="str">
        <f t="shared" si="239"/>
        <v/>
      </c>
      <c r="T1255" s="18"/>
    </row>
    <row r="1256" spans="1:20" x14ac:dyDescent="0.25">
      <c r="A1256">
        <f t="shared" si="229"/>
        <v>1255</v>
      </c>
      <c r="B1256" s="23" t="s">
        <v>961</v>
      </c>
      <c r="C1256" s="23">
        <f t="shared" si="230"/>
        <v>214</v>
      </c>
      <c r="D1256" s="23">
        <f t="shared" si="231"/>
        <v>19</v>
      </c>
      <c r="E1256" s="34" t="str">
        <f t="shared" si="232"/>
        <v>214_19</v>
      </c>
      <c r="F1256" s="23" t="s">
        <v>2938</v>
      </c>
      <c r="G1256" s="24">
        <f>AVERAGEIF('1. TipoContratoUC'!$C$3:$C$3832,'2. UnidadCompradora'!F1256,'1. TipoContratoUC'!$S$3:$S$3832)</f>
        <v>24.577845152618568</v>
      </c>
      <c r="H1256" s="24">
        <f>SUMPRODUCT(('1. TipoContratoUC'!$C$3:$C$3832='2. UnidadCompradora'!F1256)*'1. TipoContratoUC'!$N$3:$N$3832*'1. TipoContratoUC'!$S$3:$S$3832)</f>
        <v>24.577845152618568</v>
      </c>
      <c r="I1256" s="24">
        <f>SUMPRODUCT(('1. TipoContratoUC'!$C$3:$C$3832='2. UnidadCompradora'!F1256)*'1. TipoContratoUC'!$P$3:$P$3832*'1. TipoContratoUC'!$S$3:$S$3832)</f>
        <v>24.577845152618568</v>
      </c>
      <c r="J1256" s="24" t="e">
        <f>AVERAGEIF('1. TipoContratoUC'!$C$3:$C$3832,'2. UnidadCompradora'!F1256,'1. TipoContratoUC'!#REF!)</f>
        <v>#REF!</v>
      </c>
      <c r="K1256" s="24">
        <f t="shared" si="233"/>
        <v>19.759122170601348</v>
      </c>
      <c r="L1256" s="25">
        <f>SUMIF('1. TipoContratoUC'!$C$3:$C$3832,'2. UnidadCompradora'!F1256,'1. TipoContratoUC'!$O$3:$O$3832)</f>
        <v>5550225.8799999999</v>
      </c>
      <c r="M1256" s="28">
        <f t="shared" si="228"/>
        <v>7.6224804581547846E-4</v>
      </c>
      <c r="N1256" s="29">
        <f t="shared" si="234"/>
        <v>2.4519797169290881E-6</v>
      </c>
      <c r="O1256" s="24">
        <f t="shared" si="235"/>
        <v>2.6533938863977946E-3</v>
      </c>
      <c r="P1256" s="20">
        <f t="shared" si="236"/>
        <v>9.8808877822438728</v>
      </c>
      <c r="Q1256" s="3">
        <f t="shared" si="237"/>
        <v>1436</v>
      </c>
      <c r="R1256" s="3">
        <f t="shared" si="238"/>
        <v>0</v>
      </c>
      <c r="S1256" s="3" t="str">
        <f t="shared" si="239"/>
        <v/>
      </c>
      <c r="T1256" s="18"/>
    </row>
    <row r="1257" spans="1:20" x14ac:dyDescent="0.25">
      <c r="A1257">
        <f t="shared" si="229"/>
        <v>1256</v>
      </c>
      <c r="B1257" s="23" t="s">
        <v>1825</v>
      </c>
      <c r="C1257" s="23">
        <f t="shared" si="230"/>
        <v>215</v>
      </c>
      <c r="D1257" s="23">
        <f t="shared" si="231"/>
        <v>1</v>
      </c>
      <c r="E1257" s="34" t="str">
        <f t="shared" si="232"/>
        <v>215_1</v>
      </c>
      <c r="F1257" s="23" t="s">
        <v>1826</v>
      </c>
      <c r="G1257" s="24">
        <f>AVERAGEIF('1. TipoContratoUC'!$C$3:$C$3832,'2. UnidadCompradora'!F1257,'1. TipoContratoUC'!$S$3:$S$3832)</f>
        <v>51.658467997417311</v>
      </c>
      <c r="H1257" s="24">
        <f>SUMPRODUCT(('1. TipoContratoUC'!$C$3:$C$3832='2. UnidadCompradora'!F1257)*'1. TipoContratoUC'!$N$3:$N$3832*'1. TipoContratoUC'!$S$3:$S$3832)</f>
        <v>50.049483166360034</v>
      </c>
      <c r="I1257" s="24">
        <f>SUMPRODUCT(('1. TipoContratoUC'!$C$3:$C$3832='2. UnidadCompradora'!F1257)*'1. TipoContratoUC'!$P$3:$P$3832*'1. TipoContratoUC'!$S$3:$S$3832)</f>
        <v>51.651929878041358</v>
      </c>
      <c r="J1257" s="24" t="e">
        <f>AVERAGEIF('1. TipoContratoUC'!$C$3:$C$3832,'2. UnidadCompradora'!F1257,'1. TipoContratoUC'!#REF!)</f>
        <v>#REF!</v>
      </c>
      <c r="K1257" s="24">
        <f t="shared" si="233"/>
        <v>57.19472976695458</v>
      </c>
      <c r="L1257" s="25">
        <f>SUMIF('1. TipoContratoUC'!$C$3:$C$3832,'2. UnidadCompradora'!F1257,'1. TipoContratoUC'!$O$3:$O$3832)</f>
        <v>332362489.20999986</v>
      </c>
      <c r="M1257" s="28">
        <f t="shared" si="228"/>
        <v>1</v>
      </c>
      <c r="N1257" s="29">
        <f t="shared" si="234"/>
        <v>1.468311560341365E-4</v>
      </c>
      <c r="O1257" s="24">
        <f t="shared" si="235"/>
        <v>0.16379810815759038</v>
      </c>
      <c r="P1257" s="20">
        <f t="shared" si="236"/>
        <v>28.679263937556087</v>
      </c>
      <c r="Q1257" s="3">
        <f t="shared" si="237"/>
        <v>195</v>
      </c>
      <c r="R1257" s="3">
        <f t="shared" si="238"/>
        <v>1</v>
      </c>
      <c r="S1257" s="3">
        <f t="shared" si="239"/>
        <v>195</v>
      </c>
      <c r="T1257" s="18"/>
    </row>
    <row r="1258" spans="1:20" x14ac:dyDescent="0.25">
      <c r="A1258">
        <f t="shared" si="229"/>
        <v>1257</v>
      </c>
      <c r="B1258" s="23" t="s">
        <v>912</v>
      </c>
      <c r="C1258" s="23">
        <f t="shared" si="230"/>
        <v>216</v>
      </c>
      <c r="D1258" s="23">
        <f t="shared" si="231"/>
        <v>1</v>
      </c>
      <c r="E1258" s="34" t="str">
        <f t="shared" si="232"/>
        <v>216_1</v>
      </c>
      <c r="F1258" s="23" t="s">
        <v>913</v>
      </c>
      <c r="G1258" s="24">
        <f>AVERAGEIF('1. TipoContratoUC'!$C$3:$C$3832,'2. UnidadCompradora'!F1258,'1. TipoContratoUC'!$S$3:$S$3832)</f>
        <v>39.417314736450209</v>
      </c>
      <c r="H1258" s="24">
        <f>SUMPRODUCT(('1. TipoContratoUC'!$C$3:$C$3832='2. UnidadCompradora'!F1258)*'1. TipoContratoUC'!$N$3:$N$3832*'1. TipoContratoUC'!$S$3:$S$3832)</f>
        <v>36.939640730201901</v>
      </c>
      <c r="I1258" s="24">
        <f>SUMPRODUCT(('1. TipoContratoUC'!$C$3:$C$3832='2. UnidadCompradora'!F1258)*'1. TipoContratoUC'!$P$3:$P$3832*'1. TipoContratoUC'!$S$3:$S$3832)</f>
        <v>37.468144071444854</v>
      </c>
      <c r="J1258" s="24" t="e">
        <f>AVERAGEIF('1. TipoContratoUC'!$C$3:$C$3832,'2. UnidadCompradora'!F1258,'1. TipoContratoUC'!#REF!)</f>
        <v>#REF!</v>
      </c>
      <c r="K1258" s="24">
        <f t="shared" si="233"/>
        <v>37.582667343737072</v>
      </c>
      <c r="L1258" s="25">
        <f>SUMIF('1. TipoContratoUC'!$C$3:$C$3832,'2. UnidadCompradora'!F1258,'1. TipoContratoUC'!$O$3:$O$3832)</f>
        <v>1780274226.2363601</v>
      </c>
      <c r="M1258" s="28">
        <f t="shared" si="228"/>
        <v>1</v>
      </c>
      <c r="N1258" s="29">
        <f t="shared" si="234"/>
        <v>7.8648984522107078E-4</v>
      </c>
      <c r="O1258" s="24">
        <f t="shared" si="235"/>
        <v>0.87773497446612248</v>
      </c>
      <c r="P1258" s="20">
        <f t="shared" si="236"/>
        <v>19.230201159101597</v>
      </c>
      <c r="Q1258" s="3">
        <f t="shared" si="237"/>
        <v>862</v>
      </c>
      <c r="R1258" s="3">
        <f t="shared" si="238"/>
        <v>0</v>
      </c>
      <c r="S1258" s="3" t="str">
        <f t="shared" si="239"/>
        <v/>
      </c>
      <c r="T1258" s="18"/>
    </row>
    <row r="1259" spans="1:20" x14ac:dyDescent="0.25">
      <c r="A1259">
        <f t="shared" si="229"/>
        <v>1258</v>
      </c>
      <c r="B1259" s="23" t="s">
        <v>155</v>
      </c>
      <c r="C1259" s="23">
        <f t="shared" si="230"/>
        <v>217</v>
      </c>
      <c r="D1259" s="23">
        <f t="shared" si="231"/>
        <v>1</v>
      </c>
      <c r="E1259" s="34" t="str">
        <f t="shared" si="232"/>
        <v>217_1</v>
      </c>
      <c r="F1259" s="23" t="s">
        <v>156</v>
      </c>
      <c r="G1259" s="24">
        <f>AVERAGEIF('1. TipoContratoUC'!$C$3:$C$3832,'2. UnidadCompradora'!F1259,'1. TipoContratoUC'!$S$3:$S$3832)</f>
        <v>45.111289965954398</v>
      </c>
      <c r="H1259" s="24">
        <f>SUMPRODUCT(('1. TipoContratoUC'!$C$3:$C$3832='2. UnidadCompradora'!F1259)*'1. TipoContratoUC'!$N$3:$N$3832*'1. TipoContratoUC'!$S$3:$S$3832)</f>
        <v>41.98663183647102</v>
      </c>
      <c r="I1259" s="24">
        <f>SUMPRODUCT(('1. TipoContratoUC'!$C$3:$C$3832='2. UnidadCompradora'!F1259)*'1. TipoContratoUC'!$P$3:$P$3832*'1. TipoContratoUC'!$S$3:$S$3832)</f>
        <v>43.636837622962574</v>
      </c>
      <c r="J1259" s="24" t="e">
        <f>AVERAGEIF('1. TipoContratoUC'!$C$3:$C$3832,'2. UnidadCompradora'!F1259,'1. TipoContratoUC'!#REF!)</f>
        <v>#REF!</v>
      </c>
      <c r="K1259" s="24">
        <f t="shared" si="233"/>
        <v>46.112181582862135</v>
      </c>
      <c r="L1259" s="25">
        <f>SUMIF('1. TipoContratoUC'!$C$3:$C$3832,'2. UnidadCompradora'!F1259,'1. TipoContratoUC'!$O$3:$O$3832)</f>
        <v>6894509576.4867887</v>
      </c>
      <c r="M1259" s="28">
        <f t="shared" si="228"/>
        <v>0.95809135125388978</v>
      </c>
      <c r="N1259" s="29">
        <f t="shared" si="234"/>
        <v>3.0458575930460982E-3</v>
      </c>
      <c r="O1259" s="24">
        <f t="shared" si="235"/>
        <v>3.3994640731063641</v>
      </c>
      <c r="P1259" s="20">
        <f t="shared" si="236"/>
        <v>24.75582282798425</v>
      </c>
      <c r="Q1259" s="3">
        <f t="shared" si="237"/>
        <v>428</v>
      </c>
      <c r="R1259" s="3">
        <f t="shared" si="238"/>
        <v>1</v>
      </c>
      <c r="S1259" s="3">
        <f t="shared" si="239"/>
        <v>428</v>
      </c>
      <c r="T1259" s="18"/>
    </row>
    <row r="1260" spans="1:20" x14ac:dyDescent="0.25">
      <c r="A1260">
        <f t="shared" si="229"/>
        <v>1259</v>
      </c>
      <c r="B1260" s="23" t="s">
        <v>155</v>
      </c>
      <c r="C1260" s="23">
        <f t="shared" si="230"/>
        <v>217</v>
      </c>
      <c r="D1260" s="23">
        <f t="shared" si="231"/>
        <v>2</v>
      </c>
      <c r="E1260" s="34" t="str">
        <f t="shared" si="232"/>
        <v>217_2</v>
      </c>
      <c r="F1260" s="23" t="s">
        <v>2963</v>
      </c>
      <c r="G1260" s="24">
        <f>AVERAGEIF('1. TipoContratoUC'!$C$3:$C$3832,'2. UnidadCompradora'!F1260,'1. TipoContratoUC'!$S$3:$S$3832)</f>
        <v>20.713966262175934</v>
      </c>
      <c r="H1260" s="24">
        <f>SUMPRODUCT(('1. TipoContratoUC'!$C$3:$C$3832='2. UnidadCompradora'!F1260)*'1. TipoContratoUC'!$N$3:$N$3832*'1. TipoContratoUC'!$S$3:$S$3832)</f>
        <v>20.713966262175934</v>
      </c>
      <c r="I1260" s="24">
        <f>SUMPRODUCT(('1. TipoContratoUC'!$C$3:$C$3832='2. UnidadCompradora'!F1260)*'1. TipoContratoUC'!$P$3:$P$3832*'1. TipoContratoUC'!$S$3:$S$3832)</f>
        <v>20.713966262175934</v>
      </c>
      <c r="J1260" s="24" t="e">
        <f>AVERAGEIF('1. TipoContratoUC'!$C$3:$C$3832,'2. UnidadCompradora'!F1260,'1. TipoContratoUC'!#REF!)</f>
        <v>#REF!</v>
      </c>
      <c r="K1260" s="24">
        <f t="shared" si="233"/>
        <v>14.416498203460595</v>
      </c>
      <c r="L1260" s="25">
        <f>SUMIF('1. TipoContratoUC'!$C$3:$C$3832,'2. UnidadCompradora'!F1260,'1. TipoContratoUC'!$O$3:$O$3832)</f>
        <v>301578320</v>
      </c>
      <c r="M1260" s="28">
        <f t="shared" si="228"/>
        <v>4.1908648746110222E-2</v>
      </c>
      <c r="N1260" s="29">
        <f t="shared" si="234"/>
        <v>1.3323132061528816E-4</v>
      </c>
      <c r="O1260" s="24">
        <f t="shared" si="235"/>
        <v>0.14861903837338103</v>
      </c>
      <c r="P1260" s="20">
        <f t="shared" si="236"/>
        <v>7.2825586209169879</v>
      </c>
      <c r="Q1260" s="3">
        <f t="shared" si="237"/>
        <v>1494</v>
      </c>
      <c r="R1260" s="3">
        <f t="shared" si="238"/>
        <v>0</v>
      </c>
      <c r="S1260" s="3" t="str">
        <f t="shared" si="239"/>
        <v/>
      </c>
      <c r="T1260" s="18"/>
    </row>
    <row r="1261" spans="1:20" x14ac:dyDescent="0.25">
      <c r="A1261">
        <f t="shared" si="229"/>
        <v>1260</v>
      </c>
      <c r="B1261" s="23" t="s">
        <v>713</v>
      </c>
      <c r="C1261" s="23">
        <f t="shared" si="230"/>
        <v>218</v>
      </c>
      <c r="D1261" s="23">
        <f t="shared" si="231"/>
        <v>1</v>
      </c>
      <c r="E1261" s="34" t="str">
        <f t="shared" si="232"/>
        <v>218_1</v>
      </c>
      <c r="F1261" s="23" t="s">
        <v>2421</v>
      </c>
      <c r="G1261" s="24">
        <f>AVERAGEIF('1. TipoContratoUC'!$C$3:$C$3832,'2. UnidadCompradora'!F1261,'1. TipoContratoUC'!$S$3:$S$3832)</f>
        <v>56.448793537795801</v>
      </c>
      <c r="H1261" s="24">
        <f>SUMPRODUCT(('1. TipoContratoUC'!$C$3:$C$3832='2. UnidadCompradora'!F1261)*'1. TipoContratoUC'!$N$3:$N$3832*'1. TipoContratoUC'!$S$3:$S$3832)</f>
        <v>40.749062290053175</v>
      </c>
      <c r="I1261" s="24">
        <f>SUMPRODUCT(('1. TipoContratoUC'!$C$3:$C$3832='2. UnidadCompradora'!F1261)*'1. TipoContratoUC'!$P$3:$P$3832*'1. TipoContratoUC'!$S$3:$S$3832)</f>
        <v>45.172351548062252</v>
      </c>
      <c r="J1261" s="24" t="e">
        <f>AVERAGEIF('1. TipoContratoUC'!$C$3:$C$3832,'2. UnidadCompradora'!F1261,'1. TipoContratoUC'!#REF!)</f>
        <v>#REF!</v>
      </c>
      <c r="K1261" s="24">
        <f t="shared" si="233"/>
        <v>48.235352036886411</v>
      </c>
      <c r="L1261" s="25">
        <f>SUMIF('1. TipoContratoUC'!$C$3:$C$3832,'2. UnidadCompradora'!F1261,'1. TipoContratoUC'!$O$3:$O$3832)</f>
        <v>5887760.4699999997</v>
      </c>
      <c r="M1261" s="28">
        <f t="shared" si="228"/>
        <v>1.9493736356693547E-2</v>
      </c>
      <c r="N1261" s="29">
        <f t="shared" si="234"/>
        <v>2.6010958045146936E-6</v>
      </c>
      <c r="O1261" s="24">
        <f t="shared" si="235"/>
        <v>2.8198255695542846E-3</v>
      </c>
      <c r="P1261" s="20">
        <f t="shared" si="236"/>
        <v>24.119085931227982</v>
      </c>
      <c r="Q1261" s="3">
        <f t="shared" si="237"/>
        <v>469</v>
      </c>
      <c r="R1261" s="3">
        <f t="shared" si="238"/>
        <v>1</v>
      </c>
      <c r="S1261" s="3">
        <f t="shared" si="239"/>
        <v>469</v>
      </c>
      <c r="T1261" s="18"/>
    </row>
    <row r="1262" spans="1:20" x14ac:dyDescent="0.25">
      <c r="A1262">
        <f t="shared" si="229"/>
        <v>1261</v>
      </c>
      <c r="B1262" s="23" t="s">
        <v>713</v>
      </c>
      <c r="C1262" s="23">
        <f t="shared" si="230"/>
        <v>218</v>
      </c>
      <c r="D1262" s="23">
        <f t="shared" si="231"/>
        <v>2</v>
      </c>
      <c r="E1262" s="34" t="str">
        <f t="shared" si="232"/>
        <v>218_2</v>
      </c>
      <c r="F1262" s="23" t="s">
        <v>2414</v>
      </c>
      <c r="G1262" s="24">
        <f>AVERAGEIF('1. TipoContratoUC'!$C$3:$C$3832,'2. UnidadCompradora'!F1262,'1. TipoContratoUC'!$S$3:$S$3832)</f>
        <v>47.272248682368442</v>
      </c>
      <c r="H1262" s="24">
        <f>SUMPRODUCT(('1. TipoContratoUC'!$C$3:$C$3832='2. UnidadCompradora'!F1262)*'1. TipoContratoUC'!$N$3:$N$3832*'1. TipoContratoUC'!$S$3:$S$3832)</f>
        <v>46.462226806375718</v>
      </c>
      <c r="I1262" s="24">
        <f>SUMPRODUCT(('1. TipoContratoUC'!$C$3:$C$3832='2. UnidadCompradora'!F1262)*'1. TipoContratoUC'!$P$3:$P$3832*'1. TipoContratoUC'!$S$3:$S$3832)</f>
        <v>46.103244908223843</v>
      </c>
      <c r="J1262" s="24" t="e">
        <f>AVERAGEIF('1. TipoContratoUC'!$C$3:$C$3832,'2. UnidadCompradora'!F1262,'1. TipoContratoUC'!#REF!)</f>
        <v>#REF!</v>
      </c>
      <c r="K1262" s="24">
        <f t="shared" si="233"/>
        <v>49.522507591671868</v>
      </c>
      <c r="L1262" s="25">
        <f>SUMIF('1. TipoContratoUC'!$C$3:$C$3832,'2. UnidadCompradora'!F1262,'1. TipoContratoUC'!$O$3:$O$3832)</f>
        <v>4601966</v>
      </c>
      <c r="M1262" s="28">
        <f t="shared" si="228"/>
        <v>1.523661031789012E-2</v>
      </c>
      <c r="N1262" s="29">
        <f t="shared" si="234"/>
        <v>2.0330573086508845E-6</v>
      </c>
      <c r="O1262" s="24">
        <f t="shared" si="235"/>
        <v>2.1858255465184002E-3</v>
      </c>
      <c r="P1262" s="20">
        <f t="shared" si="236"/>
        <v>24.762346708609194</v>
      </c>
      <c r="Q1262" s="3">
        <f t="shared" si="237"/>
        <v>427</v>
      </c>
      <c r="R1262" s="3">
        <f t="shared" si="238"/>
        <v>1</v>
      </c>
      <c r="S1262" s="3">
        <f t="shared" si="239"/>
        <v>427</v>
      </c>
      <c r="T1262" s="18"/>
    </row>
    <row r="1263" spans="1:20" x14ac:dyDescent="0.25">
      <c r="A1263">
        <f t="shared" si="229"/>
        <v>1262</v>
      </c>
      <c r="B1263" s="23" t="s">
        <v>713</v>
      </c>
      <c r="C1263" s="23">
        <f t="shared" si="230"/>
        <v>218</v>
      </c>
      <c r="D1263" s="23">
        <f t="shared" si="231"/>
        <v>3</v>
      </c>
      <c r="E1263" s="34" t="str">
        <f t="shared" si="232"/>
        <v>218_3</v>
      </c>
      <c r="F1263" s="23" t="s">
        <v>2412</v>
      </c>
      <c r="G1263" s="24">
        <f>AVERAGEIF('1. TipoContratoUC'!$C$3:$C$3832,'2. UnidadCompradora'!F1263,'1. TipoContratoUC'!$S$3:$S$3832)</f>
        <v>48.98180867789462</v>
      </c>
      <c r="H1263" s="24">
        <f>SUMPRODUCT(('1. TipoContratoUC'!$C$3:$C$3832='2. UnidadCompradora'!F1263)*'1. TipoContratoUC'!$N$3:$N$3832*'1. TipoContratoUC'!$S$3:$S$3832)</f>
        <v>57.777238179501069</v>
      </c>
      <c r="I1263" s="24">
        <f>SUMPRODUCT(('1. TipoContratoUC'!$C$3:$C$3832='2. UnidadCompradora'!F1263)*'1. TipoContratoUC'!$P$3:$P$3832*'1. TipoContratoUC'!$S$3:$S$3832)</f>
        <v>60.658870696501751</v>
      </c>
      <c r="J1263" s="24" t="e">
        <f>AVERAGEIF('1. TipoContratoUC'!$C$3:$C$3832,'2. UnidadCompradora'!F1263,'1. TipoContratoUC'!#REF!)</f>
        <v>#REF!</v>
      </c>
      <c r="K1263" s="24">
        <f t="shared" si="233"/>
        <v>69.648716874664444</v>
      </c>
      <c r="L1263" s="25">
        <f>SUMIF('1. TipoContratoUC'!$C$3:$C$3832,'2. UnidadCompradora'!F1263,'1. TipoContratoUC'!$O$3:$O$3832)</f>
        <v>3292015.67</v>
      </c>
      <c r="M1263" s="28">
        <f t="shared" si="228"/>
        <v>1.0899506846460395E-2</v>
      </c>
      <c r="N1263" s="29">
        <f t="shared" si="234"/>
        <v>1.4543472329188738E-6</v>
      </c>
      <c r="O1263" s="24">
        <f t="shared" si="235"/>
        <v>1.5399147429077237E-3</v>
      </c>
      <c r="P1263" s="20">
        <f t="shared" si="236"/>
        <v>34.825128394703675</v>
      </c>
      <c r="Q1263" s="3">
        <f t="shared" si="237"/>
        <v>40</v>
      </c>
      <c r="R1263" s="3">
        <f t="shared" si="238"/>
        <v>1</v>
      </c>
      <c r="S1263" s="3">
        <f t="shared" si="239"/>
        <v>40</v>
      </c>
      <c r="T1263" s="18"/>
    </row>
    <row r="1264" spans="1:20" x14ac:dyDescent="0.25">
      <c r="A1264">
        <f t="shared" si="229"/>
        <v>1263</v>
      </c>
      <c r="B1264" s="23" t="s">
        <v>713</v>
      </c>
      <c r="C1264" s="23">
        <f t="shared" si="230"/>
        <v>218</v>
      </c>
      <c r="D1264" s="23">
        <f t="shared" si="231"/>
        <v>4</v>
      </c>
      <c r="E1264" s="34" t="str">
        <f t="shared" si="232"/>
        <v>218_4</v>
      </c>
      <c r="F1264" s="23" t="s">
        <v>714</v>
      </c>
      <c r="G1264" s="24">
        <f>AVERAGEIF('1. TipoContratoUC'!$C$3:$C$3832,'2. UnidadCompradora'!F1264,'1. TipoContratoUC'!$S$3:$S$3832)</f>
        <v>41.799621832616722</v>
      </c>
      <c r="H1264" s="24">
        <f>SUMPRODUCT(('1. TipoContratoUC'!$C$3:$C$3832='2. UnidadCompradora'!F1264)*'1. TipoContratoUC'!$N$3:$N$3832*'1. TipoContratoUC'!$S$3:$S$3832)</f>
        <v>43.294884701874572</v>
      </c>
      <c r="I1264" s="24">
        <f>SUMPRODUCT(('1. TipoContratoUC'!$C$3:$C$3832='2. UnidadCompradora'!F1264)*'1. TipoContratoUC'!$P$3:$P$3832*'1. TipoContratoUC'!$S$3:$S$3832)</f>
        <v>43.883774634109756</v>
      </c>
      <c r="J1264" s="24" t="e">
        <f>AVERAGEIF('1. TipoContratoUC'!$C$3:$C$3832,'2. UnidadCompradora'!F1264,'1. TipoContratoUC'!#REF!)</f>
        <v>#REF!</v>
      </c>
      <c r="K1264" s="24">
        <f t="shared" si="233"/>
        <v>46.453623856685034</v>
      </c>
      <c r="L1264" s="25">
        <f>SUMIF('1. TipoContratoUC'!$C$3:$C$3832,'2. UnidadCompradora'!F1264,'1. TipoContratoUC'!$O$3:$O$3832)</f>
        <v>4909370.0369999995</v>
      </c>
      <c r="M1264" s="28">
        <f t="shared" si="228"/>
        <v>1.6254391744766214E-2</v>
      </c>
      <c r="N1264" s="29">
        <f t="shared" si="234"/>
        <v>2.1688623154961405E-6</v>
      </c>
      <c r="O1264" s="24">
        <f t="shared" si="235"/>
        <v>2.3374004452184419E-3</v>
      </c>
      <c r="P1264" s="20">
        <f t="shared" si="236"/>
        <v>23.227980628565128</v>
      </c>
      <c r="Q1264" s="3">
        <f t="shared" si="237"/>
        <v>536</v>
      </c>
      <c r="R1264" s="3">
        <f t="shared" si="238"/>
        <v>0</v>
      </c>
      <c r="S1264" s="3" t="str">
        <f t="shared" si="239"/>
        <v/>
      </c>
      <c r="T1264" s="18"/>
    </row>
    <row r="1265" spans="1:20" x14ac:dyDescent="0.25">
      <c r="A1265">
        <f t="shared" si="229"/>
        <v>1264</v>
      </c>
      <c r="B1265" s="23" t="s">
        <v>713</v>
      </c>
      <c r="C1265" s="23">
        <f t="shared" si="230"/>
        <v>218</v>
      </c>
      <c r="D1265" s="23">
        <f t="shared" si="231"/>
        <v>5</v>
      </c>
      <c r="E1265" s="34" t="str">
        <f t="shared" si="232"/>
        <v>218_5</v>
      </c>
      <c r="F1265" s="23" t="s">
        <v>1439</v>
      </c>
      <c r="G1265" s="24">
        <f>AVERAGEIF('1. TipoContratoUC'!$C$3:$C$3832,'2. UnidadCompradora'!F1265,'1. TipoContratoUC'!$S$3:$S$3832)</f>
        <v>59.81185271503076</v>
      </c>
      <c r="H1265" s="24">
        <f>SUMPRODUCT(('1. TipoContratoUC'!$C$3:$C$3832='2. UnidadCompradora'!F1265)*'1. TipoContratoUC'!$N$3:$N$3832*'1. TipoContratoUC'!$S$3:$S$3832)</f>
        <v>61.401519776093373</v>
      </c>
      <c r="I1265" s="24">
        <f>SUMPRODUCT(('1. TipoContratoUC'!$C$3:$C$3832='2. UnidadCompradora'!F1265)*'1. TipoContratoUC'!$P$3:$P$3832*'1. TipoContratoUC'!$S$3:$S$3832)</f>
        <v>61.92738519323553</v>
      </c>
      <c r="J1265" s="24" t="e">
        <f>AVERAGEIF('1. TipoContratoUC'!$C$3:$C$3832,'2. UnidadCompradora'!F1265,'1. TipoContratoUC'!#REF!)</f>
        <v>#REF!</v>
      </c>
      <c r="K1265" s="24">
        <f t="shared" si="233"/>
        <v>71.402704550023216</v>
      </c>
      <c r="L1265" s="25">
        <f>SUMIF('1. TipoContratoUC'!$C$3:$C$3832,'2. UnidadCompradora'!F1265,'1. TipoContratoUC'!$O$3:$O$3832)</f>
        <v>260740862.99607098</v>
      </c>
      <c r="M1265" s="28">
        <f t="shared" si="228"/>
        <v>0.86328471862276024</v>
      </c>
      <c r="N1265" s="29">
        <f t="shared" si="234"/>
        <v>1.1519014203453504E-4</v>
      </c>
      <c r="O1265" s="24">
        <f t="shared" si="235"/>
        <v>0.12848288964564697</v>
      </c>
      <c r="P1265" s="20">
        <f t="shared" si="236"/>
        <v>35.765593719834435</v>
      </c>
      <c r="Q1265" s="3">
        <f t="shared" si="237"/>
        <v>31</v>
      </c>
      <c r="R1265" s="3">
        <f t="shared" si="238"/>
        <v>1</v>
      </c>
      <c r="S1265" s="3">
        <f t="shared" si="239"/>
        <v>31</v>
      </c>
      <c r="T1265" s="18"/>
    </row>
    <row r="1266" spans="1:20" x14ac:dyDescent="0.25">
      <c r="A1266">
        <f t="shared" si="229"/>
        <v>1265</v>
      </c>
      <c r="B1266" s="23" t="s">
        <v>713</v>
      </c>
      <c r="C1266" s="23">
        <f t="shared" si="230"/>
        <v>218</v>
      </c>
      <c r="D1266" s="23">
        <f t="shared" si="231"/>
        <v>6</v>
      </c>
      <c r="E1266" s="34" t="str">
        <f t="shared" si="232"/>
        <v>218_6</v>
      </c>
      <c r="F1266" s="23" t="s">
        <v>2223</v>
      </c>
      <c r="G1266" s="24">
        <f>AVERAGEIF('1. TipoContratoUC'!$C$3:$C$3832,'2. UnidadCompradora'!F1266,'1. TipoContratoUC'!$S$3:$S$3832)</f>
        <v>45.9282768798017</v>
      </c>
      <c r="H1266" s="24">
        <f>SUMPRODUCT(('1. TipoContratoUC'!$C$3:$C$3832='2. UnidadCompradora'!F1266)*'1. TipoContratoUC'!$N$3:$N$3832*'1. TipoContratoUC'!$S$3:$S$3832)</f>
        <v>45.9282768798017</v>
      </c>
      <c r="I1266" s="24">
        <f>SUMPRODUCT(('1. TipoContratoUC'!$C$3:$C$3832='2. UnidadCompradora'!F1266)*'1. TipoContratoUC'!$P$3:$P$3832*'1. TipoContratoUC'!$S$3:$S$3832)</f>
        <v>45.9282768798017</v>
      </c>
      <c r="J1266" s="24" t="e">
        <f>AVERAGEIF('1. TipoContratoUC'!$C$3:$C$3832,'2. UnidadCompradora'!F1266,'1. TipoContratoUC'!#REF!)</f>
        <v>#REF!</v>
      </c>
      <c r="K1266" s="24">
        <f t="shared" si="233"/>
        <v>49.280577549701945</v>
      </c>
      <c r="L1266" s="25">
        <f>SUMIF('1. TipoContratoUC'!$C$3:$C$3832,'2. UnidadCompradora'!F1266,'1. TipoContratoUC'!$O$3:$O$3832)</f>
        <v>1747622.75</v>
      </c>
      <c r="M1266" s="28">
        <f t="shared" si="228"/>
        <v>5.7861893861079171E-3</v>
      </c>
      <c r="N1266" s="29">
        <f t="shared" si="234"/>
        <v>7.7206507059201601E-7</v>
      </c>
      <c r="O1266" s="24">
        <f t="shared" si="235"/>
        <v>7.7840489844832313E-4</v>
      </c>
      <c r="P1266" s="20">
        <f t="shared" si="236"/>
        <v>24.640677977300196</v>
      </c>
      <c r="Q1266" s="3">
        <f t="shared" si="237"/>
        <v>436</v>
      </c>
      <c r="R1266" s="3">
        <f t="shared" si="238"/>
        <v>1</v>
      </c>
      <c r="S1266" s="3">
        <f t="shared" si="239"/>
        <v>436</v>
      </c>
      <c r="T1266" s="18"/>
    </row>
    <row r="1267" spans="1:20" x14ac:dyDescent="0.25">
      <c r="A1267">
        <f t="shared" si="229"/>
        <v>1266</v>
      </c>
      <c r="B1267" s="23" t="s">
        <v>713</v>
      </c>
      <c r="C1267" s="23">
        <f t="shared" si="230"/>
        <v>218</v>
      </c>
      <c r="D1267" s="23">
        <f t="shared" si="231"/>
        <v>7</v>
      </c>
      <c r="E1267" s="34" t="str">
        <f t="shared" si="232"/>
        <v>218_7</v>
      </c>
      <c r="F1267" s="23" t="s">
        <v>2402</v>
      </c>
      <c r="G1267" s="24">
        <f>AVERAGEIF('1. TipoContratoUC'!$C$3:$C$3832,'2. UnidadCompradora'!F1267,'1. TipoContratoUC'!$S$3:$S$3832)</f>
        <v>49.389638044820913</v>
      </c>
      <c r="H1267" s="24">
        <f>SUMPRODUCT(('1. TipoContratoUC'!$C$3:$C$3832='2. UnidadCompradora'!F1267)*'1. TipoContratoUC'!$N$3:$N$3832*'1. TipoContratoUC'!$S$3:$S$3832)</f>
        <v>49.681283893837801</v>
      </c>
      <c r="I1267" s="24">
        <f>SUMPRODUCT(('1. TipoContratoUC'!$C$3:$C$3832='2. UnidadCompradora'!F1267)*'1. TipoContratoUC'!$P$3:$P$3832*'1. TipoContratoUC'!$S$3:$S$3832)</f>
        <v>49.482801628809582</v>
      </c>
      <c r="J1267" s="24" t="e">
        <f>AVERAGEIF('1. TipoContratoUC'!$C$3:$C$3832,'2. UnidadCompradora'!F1267,'1. TipoContratoUC'!#REF!)</f>
        <v>#REF!</v>
      </c>
      <c r="K1267" s="24">
        <f t="shared" si="233"/>
        <v>54.195454453017355</v>
      </c>
      <c r="L1267" s="25">
        <f>SUMIF('1. TipoContratoUC'!$C$3:$C$3832,'2. UnidadCompradora'!F1267,'1. TipoContratoUC'!$O$3:$O$3832)</f>
        <v>3967791.5</v>
      </c>
      <c r="M1267" s="28">
        <f t="shared" si="228"/>
        <v>1.3136927328045604E-2</v>
      </c>
      <c r="N1267" s="29">
        <f t="shared" si="234"/>
        <v>1.7528915920451947E-6</v>
      </c>
      <c r="O1267" s="24">
        <f t="shared" si="235"/>
        <v>1.8731265444696746E-3</v>
      </c>
      <c r="P1267" s="20">
        <f t="shared" si="236"/>
        <v>27.098663789780911</v>
      </c>
      <c r="Q1267" s="3">
        <f t="shared" si="237"/>
        <v>275</v>
      </c>
      <c r="R1267" s="3">
        <f t="shared" si="238"/>
        <v>1</v>
      </c>
      <c r="S1267" s="3">
        <f t="shared" si="239"/>
        <v>275</v>
      </c>
      <c r="T1267" s="18"/>
    </row>
    <row r="1268" spans="1:20" x14ac:dyDescent="0.25">
      <c r="A1268">
        <f t="shared" si="229"/>
        <v>1267</v>
      </c>
      <c r="B1268" s="23" t="s">
        <v>713</v>
      </c>
      <c r="C1268" s="23">
        <f t="shared" si="230"/>
        <v>218</v>
      </c>
      <c r="D1268" s="23">
        <f t="shared" si="231"/>
        <v>8</v>
      </c>
      <c r="E1268" s="34" t="str">
        <f t="shared" si="232"/>
        <v>218_8</v>
      </c>
      <c r="F1268" s="23" t="s">
        <v>2406</v>
      </c>
      <c r="G1268" s="24">
        <f>AVERAGEIF('1. TipoContratoUC'!$C$3:$C$3832,'2. UnidadCompradora'!F1268,'1. TipoContratoUC'!$S$3:$S$3832)</f>
        <v>44.010319112937736</v>
      </c>
      <c r="H1268" s="24">
        <f>SUMPRODUCT(('1. TipoContratoUC'!$C$3:$C$3832='2. UnidadCompradora'!F1268)*'1. TipoContratoUC'!$N$3:$N$3832*'1. TipoContratoUC'!$S$3:$S$3832)</f>
        <v>40.938766470227719</v>
      </c>
      <c r="I1268" s="24">
        <f>SUMPRODUCT(('1. TipoContratoUC'!$C$3:$C$3832='2. UnidadCompradora'!F1268)*'1. TipoContratoUC'!$P$3:$P$3832*'1. TipoContratoUC'!$S$3:$S$3832)</f>
        <v>40.141695642622217</v>
      </c>
      <c r="J1268" s="24" t="e">
        <f>AVERAGEIF('1. TipoContratoUC'!$C$3:$C$3832,'2. UnidadCompradora'!F1268,'1. TipoContratoUC'!#REF!)</f>
        <v>#REF!</v>
      </c>
      <c r="K1268" s="24">
        <f t="shared" si="233"/>
        <v>41.279413827404085</v>
      </c>
      <c r="L1268" s="25">
        <f>SUMIF('1. TipoContratoUC'!$C$3:$C$3832,'2. UnidadCompradora'!F1268,'1. TipoContratoUC'!$O$3:$O$3832)</f>
        <v>2098223.1290000002</v>
      </c>
      <c r="M1268" s="28">
        <f t="shared" si="228"/>
        <v>6.9469892164690256E-3</v>
      </c>
      <c r="N1268" s="29">
        <f t="shared" si="234"/>
        <v>9.2695336462585295E-7</v>
      </c>
      <c r="O1268" s="24">
        <f t="shared" si="235"/>
        <v>9.5127906578113951E-4</v>
      </c>
      <c r="P1268" s="20">
        <f t="shared" si="236"/>
        <v>20.640182553234933</v>
      </c>
      <c r="Q1268" s="3">
        <f t="shared" si="237"/>
        <v>738</v>
      </c>
      <c r="R1268" s="3">
        <f t="shared" si="238"/>
        <v>0</v>
      </c>
      <c r="S1268" s="3" t="str">
        <f t="shared" si="239"/>
        <v/>
      </c>
      <c r="T1268" s="18"/>
    </row>
    <row r="1269" spans="1:20" x14ac:dyDescent="0.25">
      <c r="A1269">
        <f t="shared" si="229"/>
        <v>1268</v>
      </c>
      <c r="B1269" s="23" t="s">
        <v>713</v>
      </c>
      <c r="C1269" s="23">
        <f t="shared" si="230"/>
        <v>218</v>
      </c>
      <c r="D1269" s="23">
        <f t="shared" si="231"/>
        <v>9</v>
      </c>
      <c r="E1269" s="34" t="str">
        <f t="shared" si="232"/>
        <v>218_9</v>
      </c>
      <c r="F1269" s="23" t="s">
        <v>2417</v>
      </c>
      <c r="G1269" s="24">
        <f>AVERAGEIF('1. TipoContratoUC'!$C$3:$C$3832,'2. UnidadCompradora'!F1269,'1. TipoContratoUC'!$S$3:$S$3832)</f>
        <v>51.894711289484846</v>
      </c>
      <c r="H1269" s="24">
        <f>SUMPRODUCT(('1. TipoContratoUC'!$C$3:$C$3832='2. UnidadCompradora'!F1269)*'1. TipoContratoUC'!$N$3:$N$3832*'1. TipoContratoUC'!$S$3:$S$3832)</f>
        <v>47.39916408503619</v>
      </c>
      <c r="I1269" s="24">
        <f>SUMPRODUCT(('1. TipoContratoUC'!$C$3:$C$3832='2. UnidadCompradora'!F1269)*'1. TipoContratoUC'!$P$3:$P$3832*'1. TipoContratoUC'!$S$3:$S$3832)</f>
        <v>51.072671612524147</v>
      </c>
      <c r="J1269" s="24" t="e">
        <f>AVERAGEIF('1. TipoContratoUC'!$C$3:$C$3832,'2. UnidadCompradora'!F1269,'1. TipoContratoUC'!#REF!)</f>
        <v>#REF!</v>
      </c>
      <c r="K1269" s="24">
        <f t="shared" si="233"/>
        <v>56.393783572659615</v>
      </c>
      <c r="L1269" s="25">
        <f>SUMIF('1. TipoContratoUC'!$C$3:$C$3832,'2. UnidadCompradora'!F1269,'1. TipoContratoUC'!$O$3:$O$3832)</f>
        <v>4637127.3</v>
      </c>
      <c r="M1269" s="28">
        <f t="shared" si="228"/>
        <v>1.5353025568756909E-2</v>
      </c>
      <c r="N1269" s="29">
        <f t="shared" si="234"/>
        <v>2.0485908736417312E-6</v>
      </c>
      <c r="O1269" s="24">
        <f t="shared" si="235"/>
        <v>2.2031628936062062E-3</v>
      </c>
      <c r="P1269" s="20">
        <f t="shared" si="236"/>
        <v>28.197993367776611</v>
      </c>
      <c r="Q1269" s="3">
        <f t="shared" si="237"/>
        <v>217</v>
      </c>
      <c r="R1269" s="3">
        <f t="shared" si="238"/>
        <v>1</v>
      </c>
      <c r="S1269" s="3">
        <f t="shared" si="239"/>
        <v>217</v>
      </c>
      <c r="T1269" s="18"/>
    </row>
    <row r="1270" spans="1:20" x14ac:dyDescent="0.25">
      <c r="A1270">
        <f t="shared" si="229"/>
        <v>1269</v>
      </c>
      <c r="B1270" s="23" t="s">
        <v>713</v>
      </c>
      <c r="C1270" s="23">
        <f t="shared" si="230"/>
        <v>218</v>
      </c>
      <c r="D1270" s="23">
        <f t="shared" si="231"/>
        <v>10</v>
      </c>
      <c r="E1270" s="34" t="str">
        <f t="shared" si="232"/>
        <v>218_10</v>
      </c>
      <c r="F1270" s="23" t="s">
        <v>2125</v>
      </c>
      <c r="G1270" s="24">
        <f>AVERAGEIF('1. TipoContratoUC'!$C$3:$C$3832,'2. UnidadCompradora'!F1270,'1. TipoContratoUC'!$S$3:$S$3832)</f>
        <v>43.445133409483759</v>
      </c>
      <c r="H1270" s="24">
        <f>SUMPRODUCT(('1. TipoContratoUC'!$C$3:$C$3832='2. UnidadCompradora'!F1270)*'1. TipoContratoUC'!$N$3:$N$3832*'1. TipoContratoUC'!$S$3:$S$3832)</f>
        <v>40.411185141025953</v>
      </c>
      <c r="I1270" s="24">
        <f>SUMPRODUCT(('1. TipoContratoUC'!$C$3:$C$3832='2. UnidadCompradora'!F1270)*'1. TipoContratoUC'!$P$3:$P$3832*'1. TipoContratoUC'!$S$3:$S$3832)</f>
        <v>46.616437109009809</v>
      </c>
      <c r="J1270" s="24" t="e">
        <f>AVERAGEIF('1. TipoContratoUC'!$C$3:$C$3832,'2. UnidadCompradora'!F1270,'1. TipoContratoUC'!#REF!)</f>
        <v>#REF!</v>
      </c>
      <c r="K1270" s="24">
        <f t="shared" si="233"/>
        <v>50.232103577832476</v>
      </c>
      <c r="L1270" s="25">
        <f>SUMIF('1. TipoContratoUC'!$C$3:$C$3832,'2. UnidadCompradora'!F1270,'1. TipoContratoUC'!$O$3:$O$3832)</f>
        <v>10150711.419999991</v>
      </c>
      <c r="M1270" s="28">
        <f t="shared" si="228"/>
        <v>3.3607904612049926E-2</v>
      </c>
      <c r="N1270" s="29">
        <f t="shared" si="234"/>
        <v>4.4843829877137252E-6</v>
      </c>
      <c r="O1270" s="24">
        <f t="shared" si="235"/>
        <v>4.9218030345070159E-3</v>
      </c>
      <c r="P1270" s="20">
        <f t="shared" si="236"/>
        <v>25.118512690433491</v>
      </c>
      <c r="Q1270" s="3">
        <f t="shared" si="237"/>
        <v>402</v>
      </c>
      <c r="R1270" s="3">
        <f t="shared" si="238"/>
        <v>1</v>
      </c>
      <c r="S1270" s="3">
        <f t="shared" si="239"/>
        <v>402</v>
      </c>
      <c r="T1270" s="18"/>
    </row>
    <row r="1271" spans="1:20" x14ac:dyDescent="0.25">
      <c r="A1271">
        <f t="shared" si="229"/>
        <v>1270</v>
      </c>
      <c r="B1271" s="23" t="s">
        <v>109</v>
      </c>
      <c r="C1271" s="23">
        <f t="shared" si="230"/>
        <v>219</v>
      </c>
      <c r="D1271" s="23">
        <f t="shared" si="231"/>
        <v>1</v>
      </c>
      <c r="E1271" s="34" t="str">
        <f t="shared" si="232"/>
        <v>219_1</v>
      </c>
      <c r="F1271" s="23" t="s">
        <v>1178</v>
      </c>
      <c r="G1271" s="24">
        <f>AVERAGEIF('1. TipoContratoUC'!$C$3:$C$3832,'2. UnidadCompradora'!F1271,'1. TipoContratoUC'!$S$3:$S$3832)</f>
        <v>52.590816815244679</v>
      </c>
      <c r="H1271" s="24">
        <f>SUMPRODUCT(('1. TipoContratoUC'!$C$3:$C$3832='2. UnidadCompradora'!F1271)*'1. TipoContratoUC'!$N$3:$N$3832*'1. TipoContratoUC'!$S$3:$S$3832)</f>
        <v>47.837062566666276</v>
      </c>
      <c r="I1271" s="24">
        <f>SUMPRODUCT(('1. TipoContratoUC'!$C$3:$C$3832='2. UnidadCompradora'!F1271)*'1. TipoContratoUC'!$P$3:$P$3832*'1. TipoContratoUC'!$S$3:$S$3832)</f>
        <v>49.763941087635118</v>
      </c>
      <c r="J1271" s="24" t="e">
        <f>AVERAGEIF('1. TipoContratoUC'!$C$3:$C$3832,'2. UnidadCompradora'!F1271,'1. TipoContratoUC'!#REF!)</f>
        <v>#REF!</v>
      </c>
      <c r="K1271" s="24">
        <f t="shared" si="233"/>
        <v>54.58418879315041</v>
      </c>
      <c r="L1271" s="25">
        <f>SUMIF('1. TipoContratoUC'!$C$3:$C$3832,'2. UnidadCompradora'!F1271,'1. TipoContratoUC'!$O$3:$O$3832)</f>
        <v>37273618.559999987</v>
      </c>
      <c r="M1271" s="28">
        <f t="shared" si="228"/>
        <v>8.1808236881713917E-3</v>
      </c>
      <c r="N1271" s="29">
        <f t="shared" si="234"/>
        <v>1.6466745437335527E-5</v>
      </c>
      <c r="O1271" s="24">
        <f t="shared" si="235"/>
        <v>1.8295576334029881E-2</v>
      </c>
      <c r="P1271" s="20">
        <f t="shared" si="236"/>
        <v>27.301242184742222</v>
      </c>
      <c r="Q1271" s="3">
        <f t="shared" si="237"/>
        <v>266</v>
      </c>
      <c r="R1271" s="3">
        <f t="shared" si="238"/>
        <v>1</v>
      </c>
      <c r="S1271" s="3">
        <f t="shared" si="239"/>
        <v>266</v>
      </c>
      <c r="T1271" s="18"/>
    </row>
    <row r="1272" spans="1:20" x14ac:dyDescent="0.25">
      <c r="A1272">
        <f t="shared" si="229"/>
        <v>1271</v>
      </c>
      <c r="B1272" s="23" t="s">
        <v>109</v>
      </c>
      <c r="C1272" s="23">
        <f t="shared" si="230"/>
        <v>219</v>
      </c>
      <c r="D1272" s="23">
        <f t="shared" si="231"/>
        <v>2</v>
      </c>
      <c r="E1272" s="34" t="str">
        <f t="shared" si="232"/>
        <v>219_2</v>
      </c>
      <c r="F1272" s="23" t="s">
        <v>1562</v>
      </c>
      <c r="G1272" s="24">
        <f>AVERAGEIF('1. TipoContratoUC'!$C$3:$C$3832,'2. UnidadCompradora'!F1272,'1. TipoContratoUC'!$S$3:$S$3832)</f>
        <v>41.967710073283136</v>
      </c>
      <c r="H1272" s="24">
        <f>SUMPRODUCT(('1. TipoContratoUC'!$C$3:$C$3832='2. UnidadCompradora'!F1272)*'1. TipoContratoUC'!$N$3:$N$3832*'1. TipoContratoUC'!$S$3:$S$3832)</f>
        <v>48.486976302099592</v>
      </c>
      <c r="I1272" s="24">
        <f>SUMPRODUCT(('1. TipoContratoUC'!$C$3:$C$3832='2. UnidadCompradora'!F1272)*'1. TipoContratoUC'!$P$3:$P$3832*'1. TipoContratoUC'!$S$3:$S$3832)</f>
        <v>48.47093497496941</v>
      </c>
      <c r="J1272" s="24" t="e">
        <f>AVERAGEIF('1. TipoContratoUC'!$C$3:$C$3832,'2. UnidadCompradora'!F1272,'1. TipoContratoUC'!#REF!)</f>
        <v>#REF!</v>
      </c>
      <c r="K1272" s="24">
        <f t="shared" si="233"/>
        <v>52.796336315611725</v>
      </c>
      <c r="L1272" s="25">
        <f>SUMIF('1. TipoContratoUC'!$C$3:$C$3832,'2. UnidadCompradora'!F1272,'1. TipoContratoUC'!$O$3:$O$3832)</f>
        <v>39848896.4099999</v>
      </c>
      <c r="M1272" s="28">
        <f t="shared" si="228"/>
        <v>8.746046353767677E-3</v>
      </c>
      <c r="N1272" s="29">
        <f t="shared" si="234"/>
        <v>1.760445211633947E-5</v>
      </c>
      <c r="O1272" s="24">
        <f t="shared" si="235"/>
        <v>1.9565395309238065E-2</v>
      </c>
      <c r="P1272" s="20">
        <f t="shared" si="236"/>
        <v>26.407950855460481</v>
      </c>
      <c r="Q1272" s="3">
        <f t="shared" si="237"/>
        <v>317</v>
      </c>
      <c r="R1272" s="3">
        <f t="shared" si="238"/>
        <v>1</v>
      </c>
      <c r="S1272" s="3">
        <f t="shared" si="239"/>
        <v>317</v>
      </c>
      <c r="T1272" s="18"/>
    </row>
    <row r="1273" spans="1:20" x14ac:dyDescent="0.25">
      <c r="A1273">
        <f t="shared" si="229"/>
        <v>1272</v>
      </c>
      <c r="B1273" s="23" t="s">
        <v>109</v>
      </c>
      <c r="C1273" s="23">
        <f t="shared" si="230"/>
        <v>219</v>
      </c>
      <c r="D1273" s="23">
        <f t="shared" si="231"/>
        <v>3</v>
      </c>
      <c r="E1273" s="34" t="str">
        <f t="shared" si="232"/>
        <v>219_3</v>
      </c>
      <c r="F1273" s="23" t="s">
        <v>1009</v>
      </c>
      <c r="G1273" s="24">
        <f>AVERAGEIF('1. TipoContratoUC'!$C$3:$C$3832,'2. UnidadCompradora'!F1273,'1. TipoContratoUC'!$S$3:$S$3832)</f>
        <v>28.416179062187119</v>
      </c>
      <c r="H1273" s="24">
        <f>SUMPRODUCT(('1. TipoContratoUC'!$C$3:$C$3832='2. UnidadCompradora'!F1273)*'1. TipoContratoUC'!$N$3:$N$3832*'1. TipoContratoUC'!$S$3:$S$3832)</f>
        <v>30.100762871436078</v>
      </c>
      <c r="I1273" s="24">
        <f>SUMPRODUCT(('1. TipoContratoUC'!$C$3:$C$3832='2. UnidadCompradora'!F1273)*'1. TipoContratoUC'!$P$3:$P$3832*'1. TipoContratoUC'!$S$3:$S$3832)</f>
        <v>30.353385833702848</v>
      </c>
      <c r="J1273" s="24" t="e">
        <f>AVERAGEIF('1. TipoContratoUC'!$C$3:$C$3832,'2. UnidadCompradora'!F1273,'1. TipoContratoUC'!#REF!)</f>
        <v>#REF!</v>
      </c>
      <c r="K1273" s="24">
        <f t="shared" si="233"/>
        <v>27.745020005619274</v>
      </c>
      <c r="L1273" s="25">
        <f>SUMIF('1. TipoContratoUC'!$C$3:$C$3832,'2. UnidadCompradora'!F1273,'1. TipoContratoUC'!$O$3:$O$3832)</f>
        <v>12795168.470000001</v>
      </c>
      <c r="M1273" s="28">
        <f t="shared" si="228"/>
        <v>2.8082869696437582E-3</v>
      </c>
      <c r="N1273" s="29">
        <f t="shared" si="234"/>
        <v>5.6526516652562965E-6</v>
      </c>
      <c r="O1273" s="24">
        <f t="shared" si="235"/>
        <v>6.2257329157868859E-3</v>
      </c>
      <c r="P1273" s="20">
        <f t="shared" si="236"/>
        <v>13.875622869267531</v>
      </c>
      <c r="Q1273" s="3">
        <f t="shared" si="237"/>
        <v>1252</v>
      </c>
      <c r="R1273" s="3">
        <f t="shared" si="238"/>
        <v>0</v>
      </c>
      <c r="S1273" s="3" t="str">
        <f t="shared" si="239"/>
        <v/>
      </c>
      <c r="T1273" s="18"/>
    </row>
    <row r="1274" spans="1:20" x14ac:dyDescent="0.25">
      <c r="A1274">
        <f t="shared" si="229"/>
        <v>1273</v>
      </c>
      <c r="B1274" s="23" t="s">
        <v>109</v>
      </c>
      <c r="C1274" s="23">
        <f t="shared" si="230"/>
        <v>219</v>
      </c>
      <c r="D1274" s="23">
        <f t="shared" si="231"/>
        <v>4</v>
      </c>
      <c r="E1274" s="34" t="str">
        <f t="shared" si="232"/>
        <v>219_4</v>
      </c>
      <c r="F1274" s="23" t="s">
        <v>110</v>
      </c>
      <c r="G1274" s="24">
        <f>AVERAGEIF('1. TipoContratoUC'!$C$3:$C$3832,'2. UnidadCompradora'!F1274,'1. TipoContratoUC'!$S$3:$S$3832)</f>
        <v>42.47463680487941</v>
      </c>
      <c r="H1274" s="24">
        <f>SUMPRODUCT(('1. TipoContratoUC'!$C$3:$C$3832='2. UnidadCompradora'!F1274)*'1. TipoContratoUC'!$N$3:$N$3832*'1. TipoContratoUC'!$S$3:$S$3832)</f>
        <v>38.414358989149392</v>
      </c>
      <c r="I1274" s="24">
        <f>SUMPRODUCT(('1. TipoContratoUC'!$C$3:$C$3832='2. UnidadCompradora'!F1274)*'1. TipoContratoUC'!$P$3:$P$3832*'1. TipoContratoUC'!$S$3:$S$3832)</f>
        <v>38.423014290833727</v>
      </c>
      <c r="J1274" s="24" t="e">
        <f>AVERAGEIF('1. TipoContratoUC'!$C$3:$C$3832,'2. UnidadCompradora'!F1274,'1. TipoContratoUC'!#REF!)</f>
        <v>#REF!</v>
      </c>
      <c r="K1274" s="24">
        <f t="shared" si="233"/>
        <v>38.902975941461143</v>
      </c>
      <c r="L1274" s="25">
        <f>SUMIF('1. TipoContratoUC'!$C$3:$C$3832,'2. UnidadCompradora'!F1274,'1. TipoContratoUC'!$O$3:$O$3832)</f>
        <v>17514542.870000001</v>
      </c>
      <c r="M1274" s="28">
        <f t="shared" si="228"/>
        <v>3.8440965147438963E-3</v>
      </c>
      <c r="N1274" s="29">
        <f t="shared" si="234"/>
        <v>7.7375776764827776E-6</v>
      </c>
      <c r="O1274" s="24">
        <f t="shared" si="235"/>
        <v>8.552763827900673E-3</v>
      </c>
      <c r="P1274" s="20">
        <f t="shared" si="236"/>
        <v>19.455764352644522</v>
      </c>
      <c r="Q1274" s="3">
        <f t="shared" si="237"/>
        <v>842</v>
      </c>
      <c r="R1274" s="3">
        <f t="shared" si="238"/>
        <v>0</v>
      </c>
      <c r="S1274" s="3" t="str">
        <f t="shared" si="239"/>
        <v/>
      </c>
      <c r="T1274" s="18"/>
    </row>
    <row r="1275" spans="1:20" x14ac:dyDescent="0.25">
      <c r="A1275">
        <f t="shared" si="229"/>
        <v>1274</v>
      </c>
      <c r="B1275" s="23" t="s">
        <v>109</v>
      </c>
      <c r="C1275" s="23">
        <f t="shared" si="230"/>
        <v>219</v>
      </c>
      <c r="D1275" s="23">
        <f t="shared" si="231"/>
        <v>5</v>
      </c>
      <c r="E1275" s="34" t="str">
        <f t="shared" si="232"/>
        <v>219_5</v>
      </c>
      <c r="F1275" s="23" t="s">
        <v>1607</v>
      </c>
      <c r="G1275" s="24">
        <f>AVERAGEIF('1. TipoContratoUC'!$C$3:$C$3832,'2. UnidadCompradora'!F1275,'1. TipoContratoUC'!$S$3:$S$3832)</f>
        <v>57.355195580812193</v>
      </c>
      <c r="H1275" s="24">
        <f>SUMPRODUCT(('1. TipoContratoUC'!$C$3:$C$3832='2. UnidadCompradora'!F1275)*'1. TipoContratoUC'!$N$3:$N$3832*'1. TipoContratoUC'!$S$3:$S$3832)</f>
        <v>49.441127941323046</v>
      </c>
      <c r="I1275" s="24">
        <f>SUMPRODUCT(('1. TipoContratoUC'!$C$3:$C$3832='2. UnidadCompradora'!F1275)*'1. TipoContratoUC'!$P$3:$P$3832*'1. TipoContratoUC'!$S$3:$S$3832)</f>
        <v>54.130935728478477</v>
      </c>
      <c r="J1275" s="24" t="e">
        <f>AVERAGEIF('1. TipoContratoUC'!$C$3:$C$3832,'2. UnidadCompradora'!F1275,'1. TipoContratoUC'!#REF!)</f>
        <v>#REF!</v>
      </c>
      <c r="K1275" s="24">
        <f t="shared" si="233"/>
        <v>60.622475937774709</v>
      </c>
      <c r="L1275" s="25">
        <f>SUMIF('1. TipoContratoUC'!$C$3:$C$3832,'2. UnidadCompradora'!F1275,'1. TipoContratoUC'!$O$3:$O$3832)</f>
        <v>16892725.230969999</v>
      </c>
      <c r="M1275" s="28">
        <f t="shared" si="228"/>
        <v>3.7076198143958781E-3</v>
      </c>
      <c r="N1275" s="29">
        <f t="shared" si="234"/>
        <v>7.4628709759817345E-6</v>
      </c>
      <c r="O1275" s="24">
        <f t="shared" si="235"/>
        <v>8.2461577515274102E-3</v>
      </c>
      <c r="P1275" s="20">
        <f t="shared" si="236"/>
        <v>30.315361047763119</v>
      </c>
      <c r="Q1275" s="3">
        <f t="shared" si="237"/>
        <v>135</v>
      </c>
      <c r="R1275" s="3">
        <f t="shared" si="238"/>
        <v>1</v>
      </c>
      <c r="S1275" s="3">
        <f t="shared" si="239"/>
        <v>135</v>
      </c>
      <c r="T1275" s="18"/>
    </row>
    <row r="1276" spans="1:20" x14ac:dyDescent="0.25">
      <c r="A1276">
        <f t="shared" si="229"/>
        <v>1275</v>
      </c>
      <c r="B1276" s="23" t="s">
        <v>109</v>
      </c>
      <c r="C1276" s="23">
        <f t="shared" si="230"/>
        <v>219</v>
      </c>
      <c r="D1276" s="23">
        <f t="shared" si="231"/>
        <v>6</v>
      </c>
      <c r="E1276" s="34" t="str">
        <f t="shared" si="232"/>
        <v>219_6</v>
      </c>
      <c r="F1276" s="23" t="s">
        <v>1092</v>
      </c>
      <c r="G1276" s="24">
        <f>AVERAGEIF('1. TipoContratoUC'!$C$3:$C$3832,'2. UnidadCompradora'!F1276,'1. TipoContratoUC'!$S$3:$S$3832)</f>
        <v>45.195689925234262</v>
      </c>
      <c r="H1276" s="24">
        <f>SUMPRODUCT(('1. TipoContratoUC'!$C$3:$C$3832='2. UnidadCompradora'!F1276)*'1. TipoContratoUC'!$N$3:$N$3832*'1. TipoContratoUC'!$S$3:$S$3832)</f>
        <v>42.138425417804406</v>
      </c>
      <c r="I1276" s="24">
        <f>SUMPRODUCT(('1. TipoContratoUC'!$C$3:$C$3832='2. UnidadCompradora'!F1276)*'1. TipoContratoUC'!$P$3:$P$3832*'1. TipoContratoUC'!$S$3:$S$3832)</f>
        <v>41.35534830617361</v>
      </c>
      <c r="J1276" s="24" t="e">
        <f>AVERAGEIF('1. TipoContratoUC'!$C$3:$C$3832,'2. UnidadCompradora'!F1276,'1. TipoContratoUC'!#REF!)</f>
        <v>#REF!</v>
      </c>
      <c r="K1276" s="24">
        <f t="shared" si="233"/>
        <v>42.957543497594422</v>
      </c>
      <c r="L1276" s="25">
        <f>SUMIF('1. TipoContratoUC'!$C$3:$C$3832,'2. UnidadCompradora'!F1276,'1. TipoContratoUC'!$O$3:$O$3832)</f>
        <v>19117237.529999889</v>
      </c>
      <c r="M1276" s="28">
        <f t="shared" si="228"/>
        <v>4.1958563638266272E-3</v>
      </c>
      <c r="N1276" s="29">
        <f t="shared" si="234"/>
        <v>8.4456163912513163E-6</v>
      </c>
      <c r="O1276" s="24">
        <f t="shared" si="235"/>
        <v>9.3430211163453951E-3</v>
      </c>
      <c r="P1276" s="20">
        <f t="shared" si="236"/>
        <v>21.483443259355383</v>
      </c>
      <c r="Q1276" s="3">
        <f t="shared" si="237"/>
        <v>653</v>
      </c>
      <c r="R1276" s="3">
        <f t="shared" si="238"/>
        <v>0</v>
      </c>
      <c r="S1276" s="3" t="str">
        <f t="shared" si="239"/>
        <v/>
      </c>
      <c r="T1276" s="18"/>
    </row>
    <row r="1277" spans="1:20" x14ac:dyDescent="0.25">
      <c r="A1277">
        <f t="shared" si="229"/>
        <v>1276</v>
      </c>
      <c r="B1277" s="23" t="s">
        <v>109</v>
      </c>
      <c r="C1277" s="23">
        <f t="shared" si="230"/>
        <v>219</v>
      </c>
      <c r="D1277" s="23">
        <f t="shared" si="231"/>
        <v>7</v>
      </c>
      <c r="E1277" s="34" t="str">
        <f t="shared" si="232"/>
        <v>219_7</v>
      </c>
      <c r="F1277" s="23" t="s">
        <v>265</v>
      </c>
      <c r="G1277" s="24">
        <f>AVERAGEIF('1. TipoContratoUC'!$C$3:$C$3832,'2. UnidadCompradora'!F1277,'1. TipoContratoUC'!$S$3:$S$3832)</f>
        <v>39.715247186604323</v>
      </c>
      <c r="H1277" s="24">
        <f>SUMPRODUCT(('1. TipoContratoUC'!$C$3:$C$3832='2. UnidadCompradora'!F1277)*'1. TipoContratoUC'!$N$3:$N$3832*'1. TipoContratoUC'!$S$3:$S$3832)</f>
        <v>36.629164892561406</v>
      </c>
      <c r="I1277" s="24">
        <f>SUMPRODUCT(('1. TipoContratoUC'!$C$3:$C$3832='2. UnidadCompradora'!F1277)*'1. TipoContratoUC'!$P$3:$P$3832*'1. TipoContratoUC'!$S$3:$S$3832)</f>
        <v>36.400899992684344</v>
      </c>
      <c r="J1277" s="24" t="e">
        <f>AVERAGEIF('1. TipoContratoUC'!$C$3:$C$3832,'2. UnidadCompradora'!F1277,'1. TipoContratoUC'!#REF!)</f>
        <v>#REF!</v>
      </c>
      <c r="K1277" s="24">
        <f t="shared" si="233"/>
        <v>36.106978287312799</v>
      </c>
      <c r="L1277" s="25">
        <f>SUMIF('1. TipoContratoUC'!$C$3:$C$3832,'2. UnidadCompradora'!F1277,'1. TipoContratoUC'!$O$3:$O$3832)</f>
        <v>36202765.999999903</v>
      </c>
      <c r="M1277" s="28">
        <f t="shared" si="228"/>
        <v>7.9457926842648133E-3</v>
      </c>
      <c r="N1277" s="29">
        <f t="shared" si="234"/>
        <v>1.5993664014396793E-5</v>
      </c>
      <c r="O1277" s="24">
        <f t="shared" si="235"/>
        <v>1.7767559949180996E-2</v>
      </c>
      <c r="P1277" s="20">
        <f t="shared" si="236"/>
        <v>18.062372923630988</v>
      </c>
      <c r="Q1277" s="3">
        <f t="shared" si="237"/>
        <v>955</v>
      </c>
      <c r="R1277" s="3">
        <f t="shared" si="238"/>
        <v>0</v>
      </c>
      <c r="S1277" s="3" t="str">
        <f t="shared" si="239"/>
        <v/>
      </c>
      <c r="T1277" s="18"/>
    </row>
    <row r="1278" spans="1:20" x14ac:dyDescent="0.25">
      <c r="A1278">
        <f t="shared" si="229"/>
        <v>1277</v>
      </c>
      <c r="B1278" s="23" t="s">
        <v>109</v>
      </c>
      <c r="C1278" s="23">
        <f t="shared" si="230"/>
        <v>219</v>
      </c>
      <c r="D1278" s="23">
        <f t="shared" si="231"/>
        <v>8</v>
      </c>
      <c r="E1278" s="34" t="str">
        <f t="shared" si="232"/>
        <v>219_8</v>
      </c>
      <c r="F1278" s="23" t="s">
        <v>919</v>
      </c>
      <c r="G1278" s="24">
        <f>AVERAGEIF('1. TipoContratoUC'!$C$3:$C$3832,'2. UnidadCompradora'!F1278,'1. TipoContratoUC'!$S$3:$S$3832)</f>
        <v>36.110806147507645</v>
      </c>
      <c r="H1278" s="24">
        <f>SUMPRODUCT(('1. TipoContratoUC'!$C$3:$C$3832='2. UnidadCompradora'!F1278)*'1. TipoContratoUC'!$N$3:$N$3832*'1. TipoContratoUC'!$S$3:$S$3832)</f>
        <v>32.302514600040453</v>
      </c>
      <c r="I1278" s="24">
        <f>SUMPRODUCT(('1. TipoContratoUC'!$C$3:$C$3832='2. UnidadCompradora'!F1278)*'1. TipoContratoUC'!$P$3:$P$3832*'1. TipoContratoUC'!$S$3:$S$3832)</f>
        <v>33.961463025214023</v>
      </c>
      <c r="J1278" s="24" t="e">
        <f>AVERAGEIF('1. TipoContratoUC'!$C$3:$C$3832,'2. UnidadCompradora'!F1278,'1. TipoContratoUC'!#REF!)</f>
        <v>#REF!</v>
      </c>
      <c r="K1278" s="24">
        <f t="shared" si="233"/>
        <v>32.733944406521815</v>
      </c>
      <c r="L1278" s="25">
        <f>SUMIF('1. TipoContratoUC'!$C$3:$C$3832,'2. UnidadCompradora'!F1278,'1. TipoContratoUC'!$O$3:$O$3832)</f>
        <v>81529825.719999701</v>
      </c>
      <c r="M1278" s="28">
        <f t="shared" si="228"/>
        <v>1.7894187774363995E-2</v>
      </c>
      <c r="N1278" s="29">
        <f t="shared" si="234"/>
        <v>3.6018260033446198E-5</v>
      </c>
      <c r="O1278" s="24">
        <f t="shared" si="235"/>
        <v>4.0117443680310116E-2</v>
      </c>
      <c r="P1278" s="20">
        <f t="shared" si="236"/>
        <v>16.387030925101062</v>
      </c>
      <c r="Q1278" s="3">
        <f t="shared" si="237"/>
        <v>1094</v>
      </c>
      <c r="R1278" s="3">
        <f t="shared" si="238"/>
        <v>0</v>
      </c>
      <c r="S1278" s="3" t="str">
        <f t="shared" si="239"/>
        <v/>
      </c>
      <c r="T1278" s="18"/>
    </row>
    <row r="1279" spans="1:20" x14ac:dyDescent="0.25">
      <c r="A1279">
        <f t="shared" si="229"/>
        <v>1278</v>
      </c>
      <c r="B1279" s="23" t="s">
        <v>109</v>
      </c>
      <c r="C1279" s="23">
        <f t="shared" si="230"/>
        <v>219</v>
      </c>
      <c r="D1279" s="23">
        <f t="shared" si="231"/>
        <v>9</v>
      </c>
      <c r="E1279" s="34" t="str">
        <f t="shared" si="232"/>
        <v>219_9</v>
      </c>
      <c r="F1279" s="23" t="s">
        <v>1633</v>
      </c>
      <c r="G1279" s="24">
        <f>AVERAGEIF('1. TipoContratoUC'!$C$3:$C$3832,'2. UnidadCompradora'!F1279,'1. TipoContratoUC'!$S$3:$S$3832)</f>
        <v>39.094212267812885</v>
      </c>
      <c r="H1279" s="24">
        <f>SUMPRODUCT(('1. TipoContratoUC'!$C$3:$C$3832='2. UnidadCompradora'!F1279)*'1. TipoContratoUC'!$N$3:$N$3832*'1. TipoContratoUC'!$S$3:$S$3832)</f>
        <v>43.12865645923695</v>
      </c>
      <c r="I1279" s="24">
        <f>SUMPRODUCT(('1. TipoContratoUC'!$C$3:$C$3832='2. UnidadCompradora'!F1279)*'1. TipoContratoUC'!$P$3:$P$3832*'1. TipoContratoUC'!$S$3:$S$3832)</f>
        <v>42.79375333518059</v>
      </c>
      <c r="J1279" s="24" t="e">
        <f>AVERAGEIF('1. TipoContratoUC'!$C$3:$C$3832,'2. UnidadCompradora'!F1279,'1. TipoContratoUC'!#REF!)</f>
        <v>#REF!</v>
      </c>
      <c r="K1279" s="24">
        <f t="shared" si="233"/>
        <v>44.946440510240727</v>
      </c>
      <c r="L1279" s="25">
        <f>SUMIF('1. TipoContratoUC'!$C$3:$C$3832,'2. UnidadCompradora'!F1279,'1. TipoContratoUC'!$O$3:$O$3832)</f>
        <v>24306192.48999989</v>
      </c>
      <c r="M1279" s="28">
        <f t="shared" si="228"/>
        <v>5.33472957478923E-3</v>
      </c>
      <c r="N1279" s="29">
        <f t="shared" si="234"/>
        <v>1.0737993780760119E-5</v>
      </c>
      <c r="O1279" s="24">
        <f t="shared" si="235"/>
        <v>1.1901592988389742E-2</v>
      </c>
      <c r="P1279" s="20">
        <f t="shared" si="236"/>
        <v>22.479171051614557</v>
      </c>
      <c r="Q1279" s="3">
        <f t="shared" si="237"/>
        <v>584</v>
      </c>
      <c r="R1279" s="3">
        <f t="shared" si="238"/>
        <v>0</v>
      </c>
      <c r="S1279" s="3" t="str">
        <f t="shared" si="239"/>
        <v/>
      </c>
      <c r="T1279" s="18"/>
    </row>
    <row r="1280" spans="1:20" x14ac:dyDescent="0.25">
      <c r="A1280">
        <f t="shared" si="229"/>
        <v>1279</v>
      </c>
      <c r="B1280" s="23" t="s">
        <v>109</v>
      </c>
      <c r="C1280" s="23">
        <f t="shared" si="230"/>
        <v>219</v>
      </c>
      <c r="D1280" s="23">
        <f t="shared" si="231"/>
        <v>10</v>
      </c>
      <c r="E1280" s="34" t="str">
        <f t="shared" si="232"/>
        <v>219_10</v>
      </c>
      <c r="F1280" s="23" t="s">
        <v>855</v>
      </c>
      <c r="G1280" s="24">
        <f>AVERAGEIF('1. TipoContratoUC'!$C$3:$C$3832,'2. UnidadCompradora'!F1280,'1. TipoContratoUC'!$S$3:$S$3832)</f>
        <v>44.830476148499912</v>
      </c>
      <c r="H1280" s="24">
        <f>SUMPRODUCT(('1. TipoContratoUC'!$C$3:$C$3832='2. UnidadCompradora'!F1280)*'1. TipoContratoUC'!$N$3:$N$3832*'1. TipoContratoUC'!$S$3:$S$3832)</f>
        <v>44.004398377197674</v>
      </c>
      <c r="I1280" s="24">
        <f>SUMPRODUCT(('1. TipoContratoUC'!$C$3:$C$3832='2. UnidadCompradora'!F1280)*'1. TipoContratoUC'!$P$3:$P$3832*'1. TipoContratoUC'!$S$3:$S$3832)</f>
        <v>44.140688517469307</v>
      </c>
      <c r="J1280" s="24" t="e">
        <f>AVERAGEIF('1. TipoContratoUC'!$C$3:$C$3832,'2. UnidadCompradora'!F1280,'1. TipoContratoUC'!#REF!)</f>
        <v>#REF!</v>
      </c>
      <c r="K1280" s="24">
        <f t="shared" si="233"/>
        <v>46.808861251449933</v>
      </c>
      <c r="L1280" s="25">
        <f>SUMIF('1. TipoContratoUC'!$C$3:$C$3832,'2. UnidadCompradora'!F1280,'1. TipoContratoUC'!$O$3:$O$3832)</f>
        <v>93686540.510000005</v>
      </c>
      <c r="M1280" s="28">
        <f t="shared" si="228"/>
        <v>2.0562346760975091E-2</v>
      </c>
      <c r="N1280" s="29">
        <f t="shared" si="234"/>
        <v>4.1388855525241319E-5</v>
      </c>
      <c r="O1280" s="24">
        <f t="shared" si="235"/>
        <v>4.6111681201724306E-2</v>
      </c>
      <c r="P1280" s="20">
        <f t="shared" si="236"/>
        <v>23.427486466325828</v>
      </c>
      <c r="Q1280" s="3">
        <f t="shared" si="237"/>
        <v>520</v>
      </c>
      <c r="R1280" s="3">
        <f t="shared" si="238"/>
        <v>0</v>
      </c>
      <c r="S1280" s="3" t="str">
        <f t="shared" si="239"/>
        <v/>
      </c>
      <c r="T1280" s="18"/>
    </row>
    <row r="1281" spans="1:20" x14ac:dyDescent="0.25">
      <c r="A1281">
        <f t="shared" si="229"/>
        <v>1280</v>
      </c>
      <c r="B1281" s="23" t="s">
        <v>109</v>
      </c>
      <c r="C1281" s="23">
        <f t="shared" si="230"/>
        <v>219</v>
      </c>
      <c r="D1281" s="23">
        <f t="shared" si="231"/>
        <v>11</v>
      </c>
      <c r="E1281" s="34" t="str">
        <f t="shared" si="232"/>
        <v>219_11</v>
      </c>
      <c r="F1281" s="23" t="s">
        <v>1886</v>
      </c>
      <c r="G1281" s="24">
        <f>AVERAGEIF('1. TipoContratoUC'!$C$3:$C$3832,'2. UnidadCompradora'!F1281,'1. TipoContratoUC'!$S$3:$S$3832)</f>
        <v>36.388424705601814</v>
      </c>
      <c r="H1281" s="24">
        <f>SUMPRODUCT(('1. TipoContratoUC'!$C$3:$C$3832='2. UnidadCompradora'!F1281)*'1. TipoContratoUC'!$N$3:$N$3832*'1. TipoContratoUC'!$S$3:$S$3832)</f>
        <v>33.403972826214307</v>
      </c>
      <c r="I1281" s="24">
        <f>SUMPRODUCT(('1. TipoContratoUC'!$C$3:$C$3832='2. UnidadCompradora'!F1281)*'1. TipoContratoUC'!$P$3:$P$3832*'1. TipoContratoUC'!$S$3:$S$3832)</f>
        <v>33.328388287125364</v>
      </c>
      <c r="J1281" s="24" t="e">
        <f>AVERAGEIF('1. TipoContratoUC'!$C$3:$C$3832,'2. UnidadCompradora'!F1281,'1. TipoContratoUC'!#REF!)</f>
        <v>#REF!</v>
      </c>
      <c r="K1281" s="24">
        <f t="shared" si="233"/>
        <v>31.858585637625115</v>
      </c>
      <c r="L1281" s="25">
        <f>SUMIF('1. TipoContratoUC'!$C$3:$C$3832,'2. UnidadCompradora'!F1281,'1. TipoContratoUC'!$O$3:$O$3832)</f>
        <v>91126689.215000004</v>
      </c>
      <c r="M1281" s="28">
        <f t="shared" si="228"/>
        <v>2.0000509919761992E-2</v>
      </c>
      <c r="N1281" s="29">
        <f t="shared" si="234"/>
        <v>4.0257963992283626E-5</v>
      </c>
      <c r="O1281" s="24">
        <f t="shared" si="235"/>
        <v>4.4849468758083572E-2</v>
      </c>
      <c r="P1281" s="20">
        <f t="shared" si="236"/>
        <v>15.9517175531916</v>
      </c>
      <c r="Q1281" s="3">
        <f t="shared" si="237"/>
        <v>1122</v>
      </c>
      <c r="R1281" s="3">
        <f t="shared" si="238"/>
        <v>0</v>
      </c>
      <c r="S1281" s="3" t="str">
        <f t="shared" si="239"/>
        <v/>
      </c>
      <c r="T1281" s="18"/>
    </row>
    <row r="1282" spans="1:20" x14ac:dyDescent="0.25">
      <c r="A1282">
        <f t="shared" si="229"/>
        <v>1281</v>
      </c>
      <c r="B1282" s="23" t="s">
        <v>109</v>
      </c>
      <c r="C1282" s="23">
        <f t="shared" si="230"/>
        <v>219</v>
      </c>
      <c r="D1282" s="23">
        <f t="shared" si="231"/>
        <v>12</v>
      </c>
      <c r="E1282" s="34" t="str">
        <f t="shared" si="232"/>
        <v>219_12</v>
      </c>
      <c r="F1282" s="23" t="s">
        <v>2198</v>
      </c>
      <c r="G1282" s="24">
        <f>AVERAGEIF('1. TipoContratoUC'!$C$3:$C$3832,'2. UnidadCompradora'!F1282,'1. TipoContratoUC'!$S$3:$S$3832)</f>
        <v>59.692315134821456</v>
      </c>
      <c r="H1282" s="24">
        <f>SUMPRODUCT(('1. TipoContratoUC'!$C$3:$C$3832='2. UnidadCompradora'!F1282)*'1. TipoContratoUC'!$N$3:$N$3832*'1. TipoContratoUC'!$S$3:$S$3832)</f>
        <v>56.839049446318612</v>
      </c>
      <c r="I1282" s="24">
        <f>SUMPRODUCT(('1. TipoContratoUC'!$C$3:$C$3832='2. UnidadCompradora'!F1282)*'1. TipoContratoUC'!$P$3:$P$3832*'1. TipoContratoUC'!$S$3:$S$3832)</f>
        <v>57.45403794051569</v>
      </c>
      <c r="J1282" s="24" t="e">
        <f>AVERAGEIF('1. TipoContratoUC'!$C$3:$C$3832,'2. UnidadCompradora'!F1282,'1. TipoContratoUC'!#REF!)</f>
        <v>#REF!</v>
      </c>
      <c r="K1282" s="24">
        <f t="shared" si="233"/>
        <v>65.21736258580178</v>
      </c>
      <c r="L1282" s="25">
        <f>SUMIF('1. TipoContratoUC'!$C$3:$C$3832,'2. UnidadCompradora'!F1282,'1. TipoContratoUC'!$O$3:$O$3832)</f>
        <v>21631646.129999988</v>
      </c>
      <c r="M1282" s="28">
        <f t="shared" ref="M1282:M1345" si="240">L1282/SUMIF($B$2:$B$1538,B1282,$L$2:$L$1538)</f>
        <v>4.7477194302877196E-3</v>
      </c>
      <c r="N1282" s="29">
        <f t="shared" si="234"/>
        <v>9.5564322428166782E-6</v>
      </c>
      <c r="O1282" s="24">
        <f t="shared" si="235"/>
        <v>1.0582826658767497E-2</v>
      </c>
      <c r="P1282" s="20">
        <f t="shared" si="236"/>
        <v>32.613972706230271</v>
      </c>
      <c r="Q1282" s="3">
        <f t="shared" si="237"/>
        <v>72</v>
      </c>
      <c r="R1282" s="3">
        <f t="shared" si="238"/>
        <v>1</v>
      </c>
      <c r="S1282" s="3">
        <f t="shared" si="239"/>
        <v>72</v>
      </c>
      <c r="T1282" s="18"/>
    </row>
    <row r="1283" spans="1:20" x14ac:dyDescent="0.25">
      <c r="A1283">
        <f t="shared" ref="A1283:A1346" si="241">A1282+1</f>
        <v>1282</v>
      </c>
      <c r="B1283" s="23" t="s">
        <v>109</v>
      </c>
      <c r="C1283" s="23">
        <f t="shared" ref="C1283:C1346" si="242">IF(B1283&lt;&gt;B1282,C1282+1,C1282)</f>
        <v>219</v>
      </c>
      <c r="D1283" s="23">
        <f t="shared" ref="D1283:D1346" si="243">IF(B1283&lt;&gt;B1282,1,D1282+1)</f>
        <v>13</v>
      </c>
      <c r="E1283" s="34" t="str">
        <f t="shared" ref="E1283:E1346" si="244">CONCATENATE(C1283,"_",D1283)</f>
        <v>219_13</v>
      </c>
      <c r="F1283" s="23" t="s">
        <v>2171</v>
      </c>
      <c r="G1283" s="24">
        <f>AVERAGEIF('1. TipoContratoUC'!$C$3:$C$3832,'2. UnidadCompradora'!F1283,'1. TipoContratoUC'!$S$3:$S$3832)</f>
        <v>42.589980450536409</v>
      </c>
      <c r="H1283" s="24">
        <f>SUMPRODUCT(('1. TipoContratoUC'!$C$3:$C$3832='2. UnidadCompradora'!F1283)*'1. TipoContratoUC'!$N$3:$N$3832*'1. TipoContratoUC'!$S$3:$S$3832)</f>
        <v>41.797479207431515</v>
      </c>
      <c r="I1283" s="24">
        <f>SUMPRODUCT(('1. TipoContratoUC'!$C$3:$C$3832='2. UnidadCompradora'!F1283)*'1. TipoContratoUC'!$P$3:$P$3832*'1. TipoContratoUC'!$S$3:$S$3832)</f>
        <v>41.933552159852624</v>
      </c>
      <c r="J1283" s="24" t="e">
        <f>AVERAGEIF('1. TipoContratoUC'!$C$3:$C$3832,'2. UnidadCompradora'!F1283,'1. TipoContratoUC'!#REF!)</f>
        <v>#REF!</v>
      </c>
      <c r="K1283" s="24">
        <f t="shared" ref="K1283:K1346" si="245">100*((I1283-MIN($I$2:$I$1538))/(MAX($I$2:$I$1538)-MIN($I$2:$I$1538)))</f>
        <v>43.757031746100253</v>
      </c>
      <c r="L1283" s="25">
        <f>SUMIF('1. TipoContratoUC'!$C$3:$C$3832,'2. UnidadCompradora'!F1283,'1. TipoContratoUC'!$O$3:$O$3832)</f>
        <v>40642719.551400006</v>
      </c>
      <c r="M1283" s="28">
        <f t="shared" si="240"/>
        <v>8.9202748673993994E-3</v>
      </c>
      <c r="N1283" s="29">
        <f t="shared" ref="N1283:N1346" si="246">L1283/SUM($L$2:$L$1538)</f>
        <v>1.7955147436426515E-5</v>
      </c>
      <c r="O1283" s="24">
        <f t="shared" ref="O1283:O1346" si="247">100*((L1283-MIN($L$2:$L$1538))/(MAX($L$2:$L$1538)-MIN($L$2:$L$1538)))</f>
        <v>1.9956813923703007E-2</v>
      </c>
      <c r="P1283" s="20">
        <f t="shared" ref="P1283:P1346" si="248">K1283*0.5+O1283*0.5</f>
        <v>21.888494280011979</v>
      </c>
      <c r="Q1283" s="3">
        <f t="shared" ref="Q1283:Q1346" si="249">_xlfn.RANK.EQ(P1283,$P$2:$P$1538)</f>
        <v>628</v>
      </c>
      <c r="R1283" s="3">
        <f t="shared" ref="R1283:R1346" si="250">IF(Q1283&lt;=500,1,0)</f>
        <v>0</v>
      </c>
      <c r="S1283" s="3" t="str">
        <f t="shared" ref="S1283:S1346" si="251">IF(AND(R1283=1,Q1283&lt;=500),Q1283,"")</f>
        <v/>
      </c>
      <c r="T1283" s="18"/>
    </row>
    <row r="1284" spans="1:20" x14ac:dyDescent="0.25">
      <c r="A1284">
        <f t="shared" si="241"/>
        <v>1283</v>
      </c>
      <c r="B1284" s="23" t="s">
        <v>109</v>
      </c>
      <c r="C1284" s="23">
        <f t="shared" si="242"/>
        <v>219</v>
      </c>
      <c r="D1284" s="23">
        <f t="shared" si="243"/>
        <v>14</v>
      </c>
      <c r="E1284" s="34" t="str">
        <f t="shared" si="244"/>
        <v>219_14</v>
      </c>
      <c r="F1284" s="23" t="s">
        <v>1546</v>
      </c>
      <c r="G1284" s="24">
        <f>AVERAGEIF('1. TipoContratoUC'!$C$3:$C$3832,'2. UnidadCompradora'!F1284,'1. TipoContratoUC'!$S$3:$S$3832)</f>
        <v>35.694437369589764</v>
      </c>
      <c r="H1284" s="24">
        <f>SUMPRODUCT(('1. TipoContratoUC'!$C$3:$C$3832='2. UnidadCompradora'!F1284)*'1. TipoContratoUC'!$N$3:$N$3832*'1. TipoContratoUC'!$S$3:$S$3832)</f>
        <v>39.770604361794703</v>
      </c>
      <c r="I1284" s="24">
        <f>SUMPRODUCT(('1. TipoContratoUC'!$C$3:$C$3832='2. UnidadCompradora'!F1284)*'1. TipoContratoUC'!$P$3:$P$3832*'1. TipoContratoUC'!$S$3:$S$3832)</f>
        <v>40.906147149598176</v>
      </c>
      <c r="J1284" s="24" t="e">
        <f>AVERAGEIF('1. TipoContratoUC'!$C$3:$C$3832,'2. UnidadCompradora'!F1284,'1. TipoContratoUC'!#REF!)</f>
        <v>#REF!</v>
      </c>
      <c r="K1284" s="24">
        <f t="shared" si="245"/>
        <v>42.336428567951181</v>
      </c>
      <c r="L1284" s="25">
        <f>SUMIF('1. TipoContratoUC'!$C$3:$C$3832,'2. UnidadCompradora'!F1284,'1. TipoContratoUC'!$O$3:$O$3832)</f>
        <v>29225766.769999899</v>
      </c>
      <c r="M1284" s="28">
        <f t="shared" si="240"/>
        <v>6.4144790426536886E-3</v>
      </c>
      <c r="N1284" s="29">
        <f t="shared" si="246"/>
        <v>1.2911364128434337E-5</v>
      </c>
      <c r="O1284" s="24">
        <f t="shared" si="247"/>
        <v>1.432733853296869E-2</v>
      </c>
      <c r="P1284" s="20">
        <f t="shared" si="248"/>
        <v>21.175377953242077</v>
      </c>
      <c r="Q1284" s="3">
        <f t="shared" si="249"/>
        <v>683</v>
      </c>
      <c r="R1284" s="3">
        <f t="shared" si="250"/>
        <v>0</v>
      </c>
      <c r="S1284" s="3" t="str">
        <f t="shared" si="251"/>
        <v/>
      </c>
      <c r="T1284" s="18"/>
    </row>
    <row r="1285" spans="1:20" x14ac:dyDescent="0.25">
      <c r="A1285">
        <f t="shared" si="241"/>
        <v>1284</v>
      </c>
      <c r="B1285" s="23" t="s">
        <v>109</v>
      </c>
      <c r="C1285" s="23">
        <f t="shared" si="242"/>
        <v>219</v>
      </c>
      <c r="D1285" s="23">
        <f t="shared" si="243"/>
        <v>15</v>
      </c>
      <c r="E1285" s="34" t="str">
        <f t="shared" si="244"/>
        <v>219_15</v>
      </c>
      <c r="F1285" s="23" t="s">
        <v>434</v>
      </c>
      <c r="G1285" s="24">
        <f>AVERAGEIF('1. TipoContratoUC'!$C$3:$C$3832,'2. UnidadCompradora'!F1285,'1. TipoContratoUC'!$S$3:$S$3832)</f>
        <v>37.385710054861057</v>
      </c>
      <c r="H1285" s="24">
        <f>SUMPRODUCT(('1. TipoContratoUC'!$C$3:$C$3832='2. UnidadCompradora'!F1285)*'1. TipoContratoUC'!$N$3:$N$3832*'1. TipoContratoUC'!$S$3:$S$3832)</f>
        <v>38.348963555519397</v>
      </c>
      <c r="I1285" s="24">
        <f>SUMPRODUCT(('1. TipoContratoUC'!$C$3:$C$3832='2. UnidadCompradora'!F1285)*'1. TipoContratoUC'!$P$3:$P$3832*'1. TipoContratoUC'!$S$3:$S$3832)</f>
        <v>38.419591234481992</v>
      </c>
      <c r="J1285" s="24" t="e">
        <f>AVERAGEIF('1. TipoContratoUC'!$C$3:$C$3832,'2. UnidadCompradora'!F1285,'1. TipoContratoUC'!#REF!)</f>
        <v>#REF!</v>
      </c>
      <c r="K1285" s="24">
        <f t="shared" si="245"/>
        <v>38.898242847224964</v>
      </c>
      <c r="L1285" s="25">
        <f>SUMIF('1. TipoContratoUC'!$C$3:$C$3832,'2. UnidadCompradora'!F1285,'1. TipoContratoUC'!$O$3:$O$3832)</f>
        <v>3515509262.2835898</v>
      </c>
      <c r="M1285" s="28">
        <f t="shared" si="240"/>
        <v>0.77158490535552482</v>
      </c>
      <c r="N1285" s="29">
        <f t="shared" si="246"/>
        <v>1.553082269472554E-3</v>
      </c>
      <c r="O1285" s="24">
        <f t="shared" si="247"/>
        <v>1.7333453216055199</v>
      </c>
      <c r="P1285" s="20">
        <f t="shared" si="248"/>
        <v>20.315794084415241</v>
      </c>
      <c r="Q1285" s="3">
        <f t="shared" si="249"/>
        <v>760</v>
      </c>
      <c r="R1285" s="3">
        <f t="shared" si="250"/>
        <v>0</v>
      </c>
      <c r="S1285" s="3" t="str">
        <f t="shared" si="251"/>
        <v/>
      </c>
      <c r="T1285" s="18"/>
    </row>
    <row r="1286" spans="1:20" x14ac:dyDescent="0.25">
      <c r="A1286">
        <f t="shared" si="241"/>
        <v>1285</v>
      </c>
      <c r="B1286" s="23" t="s">
        <v>109</v>
      </c>
      <c r="C1286" s="23">
        <f t="shared" si="242"/>
        <v>219</v>
      </c>
      <c r="D1286" s="23">
        <f t="shared" si="243"/>
        <v>16</v>
      </c>
      <c r="E1286" s="34" t="str">
        <f t="shared" si="244"/>
        <v>219_16</v>
      </c>
      <c r="F1286" s="23" t="s">
        <v>2253</v>
      </c>
      <c r="G1286" s="24">
        <f>AVERAGEIF('1. TipoContratoUC'!$C$3:$C$3832,'2. UnidadCompradora'!F1286,'1. TipoContratoUC'!$S$3:$S$3832)</f>
        <v>49.547617293699631</v>
      </c>
      <c r="H1286" s="24">
        <f>SUMPRODUCT(('1. TipoContratoUC'!$C$3:$C$3832='2. UnidadCompradora'!F1286)*'1. TipoContratoUC'!$N$3:$N$3832*'1. TipoContratoUC'!$S$3:$S$3832)</f>
        <v>46.219420397316775</v>
      </c>
      <c r="I1286" s="24">
        <f>SUMPRODUCT(('1. TipoContratoUC'!$C$3:$C$3832='2. UnidadCompradora'!F1286)*'1. TipoContratoUC'!$P$3:$P$3832*'1. TipoContratoUC'!$S$3:$S$3832)</f>
        <v>45.997407632950058</v>
      </c>
      <c r="J1286" s="24" t="e">
        <f>AVERAGEIF('1. TipoContratoUC'!$C$3:$C$3832,'2. UnidadCompradora'!F1286,'1. TipoContratoUC'!#REF!)</f>
        <v>#REF!</v>
      </c>
      <c r="K1286" s="24">
        <f t="shared" si="245"/>
        <v>49.37616533314683</v>
      </c>
      <c r="L1286" s="25">
        <f>SUMIF('1. TipoContratoUC'!$C$3:$C$3832,'2. UnidadCompradora'!F1286,'1. TipoContratoUC'!$O$3:$O$3832)</f>
        <v>23094192.7299999</v>
      </c>
      <c r="M1286" s="28">
        <f t="shared" si="240"/>
        <v>5.0687195459881524E-3</v>
      </c>
      <c r="N1286" s="29">
        <f t="shared" si="246"/>
        <v>1.0202556324214133E-5</v>
      </c>
      <c r="O1286" s="24">
        <f t="shared" si="247"/>
        <v>1.1303979688840024E-2</v>
      </c>
      <c r="P1286" s="20">
        <f t="shared" si="248"/>
        <v>24.693734656417835</v>
      </c>
      <c r="Q1286" s="3">
        <f t="shared" si="249"/>
        <v>433</v>
      </c>
      <c r="R1286" s="3">
        <f t="shared" si="250"/>
        <v>1</v>
      </c>
      <c r="S1286" s="3">
        <f t="shared" si="251"/>
        <v>433</v>
      </c>
      <c r="T1286" s="18"/>
    </row>
    <row r="1287" spans="1:20" x14ac:dyDescent="0.25">
      <c r="A1287">
        <f t="shared" si="241"/>
        <v>1286</v>
      </c>
      <c r="B1287" s="23" t="s">
        <v>109</v>
      </c>
      <c r="C1287" s="23">
        <f t="shared" si="242"/>
        <v>219</v>
      </c>
      <c r="D1287" s="23">
        <f t="shared" si="243"/>
        <v>17</v>
      </c>
      <c r="E1287" s="34" t="str">
        <f t="shared" si="244"/>
        <v>219_17</v>
      </c>
      <c r="F1287" s="23" t="s">
        <v>1961</v>
      </c>
      <c r="G1287" s="24">
        <f>AVERAGEIF('1. TipoContratoUC'!$C$3:$C$3832,'2. UnidadCompradora'!F1287,'1. TipoContratoUC'!$S$3:$S$3832)</f>
        <v>31.601156523862265</v>
      </c>
      <c r="H1287" s="24">
        <f>SUMPRODUCT(('1. TipoContratoUC'!$C$3:$C$3832='2. UnidadCompradora'!F1287)*'1. TipoContratoUC'!$N$3:$N$3832*'1. TipoContratoUC'!$S$3:$S$3832)</f>
        <v>33.253473192794921</v>
      </c>
      <c r="I1287" s="24">
        <f>SUMPRODUCT(('1. TipoContratoUC'!$C$3:$C$3832='2. UnidadCompradora'!F1287)*'1. TipoContratoUC'!$P$3:$P$3832*'1. TipoContratoUC'!$S$3:$S$3832)</f>
        <v>33.635641555763399</v>
      </c>
      <c r="J1287" s="24" t="e">
        <f>AVERAGEIF('1. TipoContratoUC'!$C$3:$C$3832,'2. UnidadCompradora'!F1287,'1. TipoContratoUC'!#REF!)</f>
        <v>#REF!</v>
      </c>
      <c r="K1287" s="24">
        <f t="shared" si="245"/>
        <v>32.283427803633025</v>
      </c>
      <c r="L1287" s="25">
        <f>SUMIF('1. TipoContratoUC'!$C$3:$C$3832,'2. UnidadCompradora'!F1287,'1. TipoContratoUC'!$O$3:$O$3832)</f>
        <v>23974751.109999903</v>
      </c>
      <c r="M1287" s="28">
        <f t="shared" si="240"/>
        <v>5.2619847327938273E-3</v>
      </c>
      <c r="N1287" s="29">
        <f t="shared" si="246"/>
        <v>1.0591569552506734E-5</v>
      </c>
      <c r="O1287" s="24">
        <f t="shared" si="247"/>
        <v>1.173816574752205E-2</v>
      </c>
      <c r="P1287" s="20">
        <f t="shared" si="248"/>
        <v>16.147582984690274</v>
      </c>
      <c r="Q1287" s="3">
        <f t="shared" si="249"/>
        <v>1109</v>
      </c>
      <c r="R1287" s="3">
        <f t="shared" si="250"/>
        <v>0</v>
      </c>
      <c r="S1287" s="3" t="str">
        <f t="shared" si="251"/>
        <v/>
      </c>
      <c r="T1287" s="18"/>
    </row>
    <row r="1288" spans="1:20" x14ac:dyDescent="0.25">
      <c r="A1288">
        <f t="shared" si="241"/>
        <v>1287</v>
      </c>
      <c r="B1288" s="23" t="s">
        <v>109</v>
      </c>
      <c r="C1288" s="23">
        <f t="shared" si="242"/>
        <v>219</v>
      </c>
      <c r="D1288" s="23">
        <f t="shared" si="243"/>
        <v>18</v>
      </c>
      <c r="E1288" s="34" t="str">
        <f t="shared" si="244"/>
        <v>219_18</v>
      </c>
      <c r="F1288" s="23" t="s">
        <v>1806</v>
      </c>
      <c r="G1288" s="24">
        <f>AVERAGEIF('1. TipoContratoUC'!$C$3:$C$3832,'2. UnidadCompradora'!F1288,'1. TipoContratoUC'!$S$3:$S$3832)</f>
        <v>32.569734278751383</v>
      </c>
      <c r="H1288" s="24">
        <f>SUMPRODUCT(('1. TipoContratoUC'!$C$3:$C$3832='2. UnidadCompradora'!F1288)*'1. TipoContratoUC'!$N$3:$N$3832*'1. TipoContratoUC'!$S$3:$S$3832)</f>
        <v>38.275428034025438</v>
      </c>
      <c r="I1288" s="24">
        <f>SUMPRODUCT(('1. TipoContratoUC'!$C$3:$C$3832='2. UnidadCompradora'!F1288)*'1. TipoContratoUC'!$P$3:$P$3832*'1. TipoContratoUC'!$S$3:$S$3832)</f>
        <v>37.724854740548793</v>
      </c>
      <c r="J1288" s="24" t="e">
        <f>AVERAGEIF('1. TipoContratoUC'!$C$3:$C$3832,'2. UnidadCompradora'!F1288,'1. TipoContratoUC'!#REF!)</f>
        <v>#REF!</v>
      </c>
      <c r="K1288" s="24">
        <f t="shared" si="245"/>
        <v>37.937623752119308</v>
      </c>
      <c r="L1288" s="25">
        <f>SUMIF('1. TipoContratoUC'!$C$3:$C$3832,'2. UnidadCompradora'!F1288,'1. TipoContratoUC'!$O$3:$O$3832)</f>
        <v>49671906.259999901</v>
      </c>
      <c r="M1288" s="28">
        <f t="shared" si="240"/>
        <v>1.0902003161145086E-2</v>
      </c>
      <c r="N1288" s="29">
        <f t="shared" si="246"/>
        <v>2.1944063049686683E-5</v>
      </c>
      <c r="O1288" s="24">
        <f t="shared" si="247"/>
        <v>2.4408928717172013E-2</v>
      </c>
      <c r="P1288" s="20">
        <f t="shared" si="248"/>
        <v>18.98101634041824</v>
      </c>
      <c r="Q1288" s="3">
        <f t="shared" si="249"/>
        <v>880</v>
      </c>
      <c r="R1288" s="3">
        <f t="shared" si="250"/>
        <v>0</v>
      </c>
      <c r="S1288" s="3" t="str">
        <f t="shared" si="251"/>
        <v/>
      </c>
      <c r="T1288" s="18"/>
    </row>
    <row r="1289" spans="1:20" x14ac:dyDescent="0.25">
      <c r="A1289">
        <f t="shared" si="241"/>
        <v>1288</v>
      </c>
      <c r="B1289" s="23" t="s">
        <v>109</v>
      </c>
      <c r="C1289" s="23">
        <f t="shared" si="242"/>
        <v>219</v>
      </c>
      <c r="D1289" s="23">
        <f t="shared" si="243"/>
        <v>19</v>
      </c>
      <c r="E1289" s="34" t="str">
        <f t="shared" si="244"/>
        <v>219_19</v>
      </c>
      <c r="F1289" s="23" t="s">
        <v>1135</v>
      </c>
      <c r="G1289" s="24">
        <f>AVERAGEIF('1. TipoContratoUC'!$C$3:$C$3832,'2. UnidadCompradora'!F1289,'1. TipoContratoUC'!$S$3:$S$3832)</f>
        <v>42.304949517051647</v>
      </c>
      <c r="H1289" s="24">
        <f>SUMPRODUCT(('1. TipoContratoUC'!$C$3:$C$3832='2. UnidadCompradora'!F1289)*'1. TipoContratoUC'!$N$3:$N$3832*'1. TipoContratoUC'!$S$3:$S$3832)</f>
        <v>34.801227279248877</v>
      </c>
      <c r="I1289" s="24">
        <f>SUMPRODUCT(('1. TipoContratoUC'!$C$3:$C$3832='2. UnidadCompradora'!F1289)*'1. TipoContratoUC'!$P$3:$P$3832*'1. TipoContratoUC'!$S$3:$S$3832)</f>
        <v>38.51652067232456</v>
      </c>
      <c r="J1289" s="24" t="e">
        <f>AVERAGEIF('1. TipoContratoUC'!$C$3:$C$3832,'2. UnidadCompradora'!F1289,'1. TipoContratoUC'!#REF!)</f>
        <v>#REF!</v>
      </c>
      <c r="K1289" s="24">
        <f t="shared" si="245"/>
        <v>39.032268149886526</v>
      </c>
      <c r="L1289" s="25">
        <f>SUMIF('1. TipoContratoUC'!$C$3:$C$3832,'2. UnidadCompradora'!F1289,'1. TipoContratoUC'!$O$3:$O$3832)</f>
        <v>19709726.179999903</v>
      </c>
      <c r="M1289" s="28">
        <f t="shared" si="240"/>
        <v>4.3258959298829907E-3</v>
      </c>
      <c r="N1289" s="29">
        <f t="shared" si="246"/>
        <v>8.7073661260766556E-6</v>
      </c>
      <c r="O1289" s="24">
        <f t="shared" si="247"/>
        <v>9.6351656437273711E-3</v>
      </c>
      <c r="P1289" s="20">
        <f t="shared" si="248"/>
        <v>19.520951657765128</v>
      </c>
      <c r="Q1289" s="3">
        <f t="shared" si="249"/>
        <v>837</v>
      </c>
      <c r="R1289" s="3">
        <f t="shared" si="250"/>
        <v>0</v>
      </c>
      <c r="S1289" s="3" t="str">
        <f t="shared" si="251"/>
        <v/>
      </c>
      <c r="T1289" s="18"/>
    </row>
    <row r="1290" spans="1:20" x14ac:dyDescent="0.25">
      <c r="A1290">
        <f t="shared" si="241"/>
        <v>1289</v>
      </c>
      <c r="B1290" s="23" t="s">
        <v>109</v>
      </c>
      <c r="C1290" s="23">
        <f t="shared" si="242"/>
        <v>219</v>
      </c>
      <c r="D1290" s="23">
        <f t="shared" si="243"/>
        <v>20</v>
      </c>
      <c r="E1290" s="34" t="str">
        <f t="shared" si="244"/>
        <v>219_20</v>
      </c>
      <c r="F1290" s="23" t="s">
        <v>1214</v>
      </c>
      <c r="G1290" s="24">
        <f>AVERAGEIF('1. TipoContratoUC'!$C$3:$C$3832,'2. UnidadCompradora'!F1290,'1. TipoContratoUC'!$S$3:$S$3832)</f>
        <v>40.124217858592914</v>
      </c>
      <c r="H1290" s="24">
        <f>SUMPRODUCT(('1. TipoContratoUC'!$C$3:$C$3832='2. UnidadCompradora'!F1290)*'1. TipoContratoUC'!$N$3:$N$3832*'1. TipoContratoUC'!$S$3:$S$3832)</f>
        <v>40.086024403672752</v>
      </c>
      <c r="I1290" s="24">
        <f>SUMPRODUCT(('1. TipoContratoUC'!$C$3:$C$3832='2. UnidadCompradora'!F1290)*'1. TipoContratoUC'!$P$3:$P$3832*'1. TipoContratoUC'!$S$3:$S$3832)</f>
        <v>40.590017047397055</v>
      </c>
      <c r="J1290" s="24" t="e">
        <f>AVERAGEIF('1. TipoContratoUC'!$C$3:$C$3832,'2. UnidadCompradora'!F1290,'1. TipoContratoUC'!#REF!)</f>
        <v>#REF!</v>
      </c>
      <c r="K1290" s="24">
        <f t="shared" si="245"/>
        <v>41.899312315438181</v>
      </c>
      <c r="L1290" s="25">
        <f>SUMIF('1. TipoContratoUC'!$C$3:$C$3832,'2. UnidadCompradora'!F1290,'1. TipoContratoUC'!$O$3:$O$3832)</f>
        <v>21560595.4599999</v>
      </c>
      <c r="M1290" s="28">
        <f t="shared" si="240"/>
        <v>4.7321252103903E-3</v>
      </c>
      <c r="N1290" s="29">
        <f t="shared" si="246"/>
        <v>9.5250434659486573E-6</v>
      </c>
      <c r="O1290" s="24">
        <f t="shared" si="247"/>
        <v>1.0547792967561179E-2</v>
      </c>
      <c r="P1290" s="20">
        <f t="shared" si="248"/>
        <v>20.954930054202872</v>
      </c>
      <c r="Q1290" s="3">
        <f t="shared" si="249"/>
        <v>708</v>
      </c>
      <c r="R1290" s="3">
        <f t="shared" si="250"/>
        <v>0</v>
      </c>
      <c r="S1290" s="3" t="str">
        <f t="shared" si="251"/>
        <v/>
      </c>
      <c r="T1290" s="18"/>
    </row>
    <row r="1291" spans="1:20" x14ac:dyDescent="0.25">
      <c r="A1291">
        <f t="shared" si="241"/>
        <v>1290</v>
      </c>
      <c r="B1291" s="23" t="s">
        <v>109</v>
      </c>
      <c r="C1291" s="23">
        <f t="shared" si="242"/>
        <v>219</v>
      </c>
      <c r="D1291" s="23">
        <f t="shared" si="243"/>
        <v>21</v>
      </c>
      <c r="E1291" s="34" t="str">
        <f t="shared" si="244"/>
        <v>219_21</v>
      </c>
      <c r="F1291" s="23" t="s">
        <v>2053</v>
      </c>
      <c r="G1291" s="24">
        <f>AVERAGEIF('1. TipoContratoUC'!$C$3:$C$3832,'2. UnidadCompradora'!F1291,'1. TipoContratoUC'!$S$3:$S$3832)</f>
        <v>38.431828642113565</v>
      </c>
      <c r="H1291" s="24">
        <f>SUMPRODUCT(('1. TipoContratoUC'!$C$3:$C$3832='2. UnidadCompradora'!F1291)*'1. TipoContratoUC'!$N$3:$N$3832*'1. TipoContratoUC'!$S$3:$S$3832)</f>
        <v>27.170021464677014</v>
      </c>
      <c r="I1291" s="24">
        <f>SUMPRODUCT(('1. TipoContratoUC'!$C$3:$C$3832='2. UnidadCompradora'!F1291)*'1. TipoContratoUC'!$P$3:$P$3832*'1. TipoContratoUC'!$S$3:$S$3832)</f>
        <v>26.167982567800713</v>
      </c>
      <c r="J1291" s="24" t="e">
        <f>AVERAGEIF('1. TipoContratoUC'!$C$3:$C$3832,'2. UnidadCompradora'!F1291,'1. TipoContratoUC'!#REF!)</f>
        <v>#REF!</v>
      </c>
      <c r="K1291" s="24">
        <f t="shared" si="245"/>
        <v>21.957821070407228</v>
      </c>
      <c r="L1291" s="25">
        <f>SUMIF('1. TipoContratoUC'!$C$3:$C$3832,'2. UnidadCompradora'!F1291,'1. TipoContratoUC'!$O$3:$O$3832)</f>
        <v>4847634.71</v>
      </c>
      <c r="M1291" s="28">
        <f t="shared" si="240"/>
        <v>1.0639601519592807E-3</v>
      </c>
      <c r="N1291" s="29">
        <f t="shared" si="246"/>
        <v>2.1415888724156613E-6</v>
      </c>
      <c r="O1291" s="24">
        <f t="shared" si="247"/>
        <v>2.3069599668579092E-3</v>
      </c>
      <c r="P1291" s="20">
        <f t="shared" si="248"/>
        <v>10.980064015187043</v>
      </c>
      <c r="Q1291" s="3">
        <f t="shared" si="249"/>
        <v>1394</v>
      </c>
      <c r="R1291" s="3">
        <f t="shared" si="250"/>
        <v>0</v>
      </c>
      <c r="S1291" s="3" t="str">
        <f t="shared" si="251"/>
        <v/>
      </c>
      <c r="T1291" s="18"/>
    </row>
    <row r="1292" spans="1:20" x14ac:dyDescent="0.25">
      <c r="A1292">
        <f t="shared" si="241"/>
        <v>1291</v>
      </c>
      <c r="B1292" s="23" t="s">
        <v>109</v>
      </c>
      <c r="C1292" s="23">
        <f t="shared" si="242"/>
        <v>219</v>
      </c>
      <c r="D1292" s="23">
        <f t="shared" si="243"/>
        <v>22</v>
      </c>
      <c r="E1292" s="34" t="str">
        <f t="shared" si="244"/>
        <v>219_22</v>
      </c>
      <c r="F1292" s="23" t="s">
        <v>414</v>
      </c>
      <c r="G1292" s="24">
        <f>AVERAGEIF('1. TipoContratoUC'!$C$3:$C$3832,'2. UnidadCompradora'!F1292,'1. TipoContratoUC'!$S$3:$S$3832)</f>
        <v>50.043617018160681</v>
      </c>
      <c r="H1292" s="24">
        <f>SUMPRODUCT(('1. TipoContratoUC'!$C$3:$C$3832='2. UnidadCompradora'!F1292)*'1. TipoContratoUC'!$N$3:$N$3832*'1. TipoContratoUC'!$S$3:$S$3832)</f>
        <v>46.296179083895176</v>
      </c>
      <c r="I1292" s="24">
        <f>SUMPRODUCT(('1. TipoContratoUC'!$C$3:$C$3832='2. UnidadCompradora'!F1292)*'1. TipoContratoUC'!$P$3:$P$3832*'1. TipoContratoUC'!$S$3:$S$3832)</f>
        <v>46.352861249205546</v>
      </c>
      <c r="J1292" s="24" t="e">
        <f>AVERAGEIF('1. TipoContratoUC'!$C$3:$C$3832,'2. UnidadCompradora'!F1292,'1. TipoContratoUC'!#REF!)</f>
        <v>#REF!</v>
      </c>
      <c r="K1292" s="24">
        <f t="shared" si="245"/>
        <v>49.867654601640929</v>
      </c>
      <c r="L1292" s="25">
        <f>SUMIF('1. TipoContratoUC'!$C$3:$C$3832,'2. UnidadCompradora'!F1292,'1. TipoContratoUC'!$O$3:$O$3832)</f>
        <v>48642798.199999899</v>
      </c>
      <c r="M1292" s="28">
        <f t="shared" si="240"/>
        <v>1.0676134251171025E-2</v>
      </c>
      <c r="N1292" s="29">
        <f t="shared" si="246"/>
        <v>2.1489423518935143E-5</v>
      </c>
      <c r="O1292" s="24">
        <f t="shared" si="247"/>
        <v>2.390149572615408E-2</v>
      </c>
      <c r="P1292" s="20">
        <f t="shared" si="248"/>
        <v>24.945778048683543</v>
      </c>
      <c r="Q1292" s="3">
        <f t="shared" si="249"/>
        <v>413</v>
      </c>
      <c r="R1292" s="3">
        <f t="shared" si="250"/>
        <v>1</v>
      </c>
      <c r="S1292" s="3">
        <f t="shared" si="251"/>
        <v>413</v>
      </c>
      <c r="T1292" s="18"/>
    </row>
    <row r="1293" spans="1:20" x14ac:dyDescent="0.25">
      <c r="A1293">
        <f t="shared" si="241"/>
        <v>1292</v>
      </c>
      <c r="B1293" s="23" t="s">
        <v>109</v>
      </c>
      <c r="C1293" s="23">
        <f t="shared" si="242"/>
        <v>219</v>
      </c>
      <c r="D1293" s="23">
        <f t="shared" si="243"/>
        <v>23</v>
      </c>
      <c r="E1293" s="34" t="str">
        <f t="shared" si="244"/>
        <v>219_23</v>
      </c>
      <c r="F1293" s="23" t="s">
        <v>2927</v>
      </c>
      <c r="G1293" s="24">
        <f>AVERAGEIF('1. TipoContratoUC'!$C$3:$C$3832,'2. UnidadCompradora'!F1293,'1. TipoContratoUC'!$S$3:$S$3832)</f>
        <v>48.258704418332002</v>
      </c>
      <c r="H1293" s="24">
        <f>SUMPRODUCT(('1. TipoContratoUC'!$C$3:$C$3832='2. UnidadCompradora'!F1293)*'1. TipoContratoUC'!$N$3:$N$3832*'1. TipoContratoUC'!$S$3:$S$3832)</f>
        <v>48.258704418332002</v>
      </c>
      <c r="I1293" s="24">
        <f>SUMPRODUCT(('1. TipoContratoUC'!$C$3:$C$3832='2. UnidadCompradora'!F1293)*'1. TipoContratoUC'!$P$3:$P$3832*'1. TipoContratoUC'!$S$3:$S$3832)</f>
        <v>48.258704418332002</v>
      </c>
      <c r="J1293" s="24" t="e">
        <f>AVERAGEIF('1. TipoContratoUC'!$C$3:$C$3832,'2. UnidadCompradora'!F1293,'1. TipoContratoUC'!#REF!)</f>
        <v>#REF!</v>
      </c>
      <c r="K1293" s="24">
        <f t="shared" si="245"/>
        <v>52.502883003383104</v>
      </c>
      <c r="L1293" s="25">
        <f>SUMIF('1. TipoContratoUC'!$C$3:$C$3832,'2. UnidadCompradora'!F1293,'1. TipoContratoUC'!$O$3:$O$3832)</f>
        <v>10608512.669999899</v>
      </c>
      <c r="M1293" s="28">
        <f t="shared" si="240"/>
        <v>2.3283591746612953E-3</v>
      </c>
      <c r="N1293" s="29">
        <f t="shared" si="246"/>
        <v>4.6866305004554151E-6</v>
      </c>
      <c r="O1293" s="24">
        <f t="shared" si="247"/>
        <v>5.147535847812551E-3</v>
      </c>
      <c r="P1293" s="20">
        <f t="shared" si="248"/>
        <v>26.254015269615458</v>
      </c>
      <c r="Q1293" s="3">
        <f t="shared" si="249"/>
        <v>327</v>
      </c>
      <c r="R1293" s="3">
        <f t="shared" si="250"/>
        <v>1</v>
      </c>
      <c r="S1293" s="3">
        <f t="shared" si="251"/>
        <v>327</v>
      </c>
      <c r="T1293" s="18"/>
    </row>
    <row r="1294" spans="1:20" x14ac:dyDescent="0.25">
      <c r="A1294">
        <f t="shared" si="241"/>
        <v>1293</v>
      </c>
      <c r="B1294" s="23" t="s">
        <v>109</v>
      </c>
      <c r="C1294" s="23">
        <f t="shared" si="242"/>
        <v>219</v>
      </c>
      <c r="D1294" s="23">
        <f t="shared" si="243"/>
        <v>24</v>
      </c>
      <c r="E1294" s="34" t="str">
        <f t="shared" si="244"/>
        <v>219_24</v>
      </c>
      <c r="F1294" s="23" t="s">
        <v>1561</v>
      </c>
      <c r="G1294" s="24">
        <f>AVERAGEIF('1. TipoContratoUC'!$C$3:$C$3832,'2. UnidadCompradora'!F1294,'1. TipoContratoUC'!$S$3:$S$3832)</f>
        <v>39.573711004244394</v>
      </c>
      <c r="H1294" s="24">
        <f>SUMPRODUCT(('1. TipoContratoUC'!$C$3:$C$3832='2. UnidadCompradora'!F1294)*'1. TipoContratoUC'!$N$3:$N$3832*'1. TipoContratoUC'!$S$3:$S$3832)</f>
        <v>38.014577006750798</v>
      </c>
      <c r="I1294" s="24">
        <f>SUMPRODUCT(('1. TipoContratoUC'!$C$3:$C$3832='2. UnidadCompradora'!F1294)*'1. TipoContratoUC'!$P$3:$P$3832*'1. TipoContratoUC'!$S$3:$S$3832)</f>
        <v>40.130954640113224</v>
      </c>
      <c r="J1294" s="24" t="e">
        <f>AVERAGEIF('1. TipoContratoUC'!$C$3:$C$3832,'2. UnidadCompradora'!F1294,'1. TipoContratoUC'!#REF!)</f>
        <v>#REF!</v>
      </c>
      <c r="K1294" s="24">
        <f t="shared" si="245"/>
        <v>41.264562135862299</v>
      </c>
      <c r="L1294" s="25">
        <f>SUMIF('1. TipoContratoUC'!$C$3:$C$3832,'2. UnidadCompradora'!F1294,'1. TipoContratoUC'!$O$3:$O$3832)</f>
        <v>37654071.200000003</v>
      </c>
      <c r="M1294" s="28">
        <f t="shared" si="240"/>
        <v>8.2643255345115681E-3</v>
      </c>
      <c r="N1294" s="29">
        <f t="shared" si="246"/>
        <v>1.6634821868223448E-5</v>
      </c>
      <c r="O1294" s="24">
        <f t="shared" si="247"/>
        <v>1.8483170065494658E-2</v>
      </c>
      <c r="P1294" s="20">
        <f t="shared" si="248"/>
        <v>20.641522652963896</v>
      </c>
      <c r="Q1294" s="3">
        <f t="shared" si="249"/>
        <v>737</v>
      </c>
      <c r="R1294" s="3">
        <f t="shared" si="250"/>
        <v>0</v>
      </c>
      <c r="S1294" s="3" t="str">
        <f t="shared" si="251"/>
        <v/>
      </c>
      <c r="T1294" s="18"/>
    </row>
    <row r="1295" spans="1:20" x14ac:dyDescent="0.25">
      <c r="A1295">
        <f t="shared" si="241"/>
        <v>1294</v>
      </c>
      <c r="B1295" s="23" t="s">
        <v>109</v>
      </c>
      <c r="C1295" s="23">
        <f t="shared" si="242"/>
        <v>219</v>
      </c>
      <c r="D1295" s="23">
        <f t="shared" si="243"/>
        <v>25</v>
      </c>
      <c r="E1295" s="34" t="str">
        <f t="shared" si="244"/>
        <v>219_25</v>
      </c>
      <c r="F1295" s="23" t="s">
        <v>2998</v>
      </c>
      <c r="G1295" s="24">
        <f>AVERAGEIF('1. TipoContratoUC'!$C$3:$C$3832,'2. UnidadCompradora'!F1295,'1. TipoContratoUC'!$S$3:$S$3832)</f>
        <v>44.5847834627833</v>
      </c>
      <c r="H1295" s="24">
        <f>SUMPRODUCT(('1. TipoContratoUC'!$C$3:$C$3832='2. UnidadCompradora'!F1295)*'1. TipoContratoUC'!$N$3:$N$3832*'1. TipoContratoUC'!$S$3:$S$3832)</f>
        <v>44.5847834627833</v>
      </c>
      <c r="I1295" s="24">
        <f>SUMPRODUCT(('1. TipoContratoUC'!$C$3:$C$3832='2. UnidadCompradora'!F1295)*'1. TipoContratoUC'!$P$3:$P$3832*'1. TipoContratoUC'!$S$3:$S$3832)</f>
        <v>44.5847834627833</v>
      </c>
      <c r="J1295" s="24" t="e">
        <f>AVERAGEIF('1. TipoContratoUC'!$C$3:$C$3832,'2. UnidadCompradora'!F1295,'1. TipoContratoUC'!#REF!)</f>
        <v>#REF!</v>
      </c>
      <c r="K1295" s="24">
        <f t="shared" si="245"/>
        <v>47.422915771737657</v>
      </c>
      <c r="L1295" s="25">
        <f>SUMIF('1. TipoContratoUC'!$C$3:$C$3832,'2. UnidadCompradora'!F1295,'1. TipoContratoUC'!$O$3:$O$3832)</f>
        <v>11706532.9899999</v>
      </c>
      <c r="M1295" s="28">
        <f t="shared" si="240"/>
        <v>2.5693529657387542E-3</v>
      </c>
      <c r="N1295" s="29">
        <f t="shared" si="246"/>
        <v>5.171714100947723E-6</v>
      </c>
      <c r="O1295" s="24">
        <f t="shared" si="247"/>
        <v>5.6889481220260725E-3</v>
      </c>
      <c r="P1295" s="20">
        <f t="shared" si="248"/>
        <v>23.714302359929842</v>
      </c>
      <c r="Q1295" s="3">
        <f t="shared" si="249"/>
        <v>497</v>
      </c>
      <c r="R1295" s="3">
        <f t="shared" si="250"/>
        <v>1</v>
      </c>
      <c r="S1295" s="3">
        <f t="shared" si="251"/>
        <v>497</v>
      </c>
      <c r="T1295" s="18"/>
    </row>
    <row r="1296" spans="1:20" x14ac:dyDescent="0.25">
      <c r="A1296">
        <f t="shared" si="241"/>
        <v>1295</v>
      </c>
      <c r="B1296" s="23" t="s">
        <v>109</v>
      </c>
      <c r="C1296" s="23">
        <f t="shared" si="242"/>
        <v>219</v>
      </c>
      <c r="D1296" s="23">
        <f t="shared" si="243"/>
        <v>26</v>
      </c>
      <c r="E1296" s="34" t="str">
        <f t="shared" si="244"/>
        <v>219_26</v>
      </c>
      <c r="F1296" s="23" t="s">
        <v>835</v>
      </c>
      <c r="G1296" s="24">
        <f>AVERAGEIF('1. TipoContratoUC'!$C$3:$C$3832,'2. UnidadCompradora'!F1296,'1. TipoContratoUC'!$S$3:$S$3832)</f>
        <v>54.895809697768399</v>
      </c>
      <c r="H1296" s="24">
        <f>SUMPRODUCT(('1. TipoContratoUC'!$C$3:$C$3832='2. UnidadCompradora'!F1296)*'1. TipoContratoUC'!$N$3:$N$3832*'1. TipoContratoUC'!$S$3:$S$3832)</f>
        <v>53.818262686931959</v>
      </c>
      <c r="I1296" s="24">
        <f>SUMPRODUCT(('1. TipoContratoUC'!$C$3:$C$3832='2. UnidadCompradora'!F1296)*'1. TipoContratoUC'!$P$3:$P$3832*'1. TipoContratoUC'!$S$3:$S$3832)</f>
        <v>54.19572099829081</v>
      </c>
      <c r="J1296" s="24" t="e">
        <f>AVERAGEIF('1. TipoContratoUC'!$C$3:$C$3832,'2. UnidadCompradora'!F1296,'1. TipoContratoUC'!#REF!)</f>
        <v>#REF!</v>
      </c>
      <c r="K1296" s="24">
        <f t="shared" si="245"/>
        <v>60.712055177971195</v>
      </c>
      <c r="L1296" s="25">
        <f>SUMIF('1. TipoContratoUC'!$C$3:$C$3832,'2. UnidadCompradora'!F1296,'1. TipoContratoUC'!$O$3:$O$3832)</f>
        <v>13441772.759999899</v>
      </c>
      <c r="M1296" s="28">
        <f t="shared" si="240"/>
        <v>2.9502038507211721E-3</v>
      </c>
      <c r="N1296" s="29">
        <f t="shared" si="246"/>
        <v>5.9383086165656523E-6</v>
      </c>
      <c r="O1296" s="24">
        <f t="shared" si="247"/>
        <v>6.54456080338469E-3</v>
      </c>
      <c r="P1296" s="20">
        <f t="shared" si="248"/>
        <v>30.359299869387289</v>
      </c>
      <c r="Q1296" s="3">
        <f t="shared" si="249"/>
        <v>131</v>
      </c>
      <c r="R1296" s="3">
        <f t="shared" si="250"/>
        <v>1</v>
      </c>
      <c r="S1296" s="3">
        <f t="shared" si="251"/>
        <v>131</v>
      </c>
      <c r="T1296" s="18"/>
    </row>
    <row r="1297" spans="1:20" x14ac:dyDescent="0.25">
      <c r="A1297">
        <f t="shared" si="241"/>
        <v>1296</v>
      </c>
      <c r="B1297" s="23" t="s">
        <v>109</v>
      </c>
      <c r="C1297" s="23">
        <f t="shared" si="242"/>
        <v>219</v>
      </c>
      <c r="D1297" s="23">
        <f t="shared" si="243"/>
        <v>27</v>
      </c>
      <c r="E1297" s="34" t="str">
        <f t="shared" si="244"/>
        <v>219_27</v>
      </c>
      <c r="F1297" s="23" t="s">
        <v>2350</v>
      </c>
      <c r="G1297" s="24">
        <f>AVERAGEIF('1. TipoContratoUC'!$C$3:$C$3832,'2. UnidadCompradora'!F1297,'1. TipoContratoUC'!$S$3:$S$3832)</f>
        <v>40.022727140785776</v>
      </c>
      <c r="H1297" s="24">
        <f>SUMPRODUCT(('1. TipoContratoUC'!$C$3:$C$3832='2. UnidadCompradora'!F1297)*'1. TipoContratoUC'!$N$3:$N$3832*'1. TipoContratoUC'!$S$3:$S$3832)</f>
        <v>46.865923095479985</v>
      </c>
      <c r="I1297" s="24">
        <f>SUMPRODUCT(('1. TipoContratoUC'!$C$3:$C$3832='2. UnidadCompradora'!F1297)*'1. TipoContratoUC'!$P$3:$P$3832*'1. TipoContratoUC'!$S$3:$S$3832)</f>
        <v>50.15409539810765</v>
      </c>
      <c r="J1297" s="24" t="e">
        <f>AVERAGEIF('1. TipoContratoUC'!$C$3:$C$3832,'2. UnidadCompradora'!F1297,'1. TipoContratoUC'!#REF!)</f>
        <v>#REF!</v>
      </c>
      <c r="K1297" s="24">
        <f t="shared" si="245"/>
        <v>55.123659058424444</v>
      </c>
      <c r="L1297" s="25">
        <f>SUMIF('1. TipoContratoUC'!$C$3:$C$3832,'2. UnidadCompradora'!F1297,'1. TipoContratoUC'!$O$3:$O$3832)</f>
        <v>10233414.16</v>
      </c>
      <c r="M1297" s="28">
        <f t="shared" si="240"/>
        <v>2.2460324541936981E-3</v>
      </c>
      <c r="N1297" s="29">
        <f t="shared" si="246"/>
        <v>4.5209194180138339E-6</v>
      </c>
      <c r="O1297" s="24">
        <f t="shared" si="247"/>
        <v>4.9625821327910031E-3</v>
      </c>
      <c r="P1297" s="20">
        <f t="shared" si="248"/>
        <v>27.564310820278617</v>
      </c>
      <c r="Q1297" s="3">
        <f t="shared" si="249"/>
        <v>254</v>
      </c>
      <c r="R1297" s="3">
        <f t="shared" si="250"/>
        <v>1</v>
      </c>
      <c r="S1297" s="3">
        <f t="shared" si="251"/>
        <v>254</v>
      </c>
      <c r="T1297" s="18"/>
    </row>
    <row r="1298" spans="1:20" x14ac:dyDescent="0.25">
      <c r="A1298">
        <f t="shared" si="241"/>
        <v>1297</v>
      </c>
      <c r="B1298" s="23" t="s">
        <v>109</v>
      </c>
      <c r="C1298" s="23">
        <f t="shared" si="242"/>
        <v>219</v>
      </c>
      <c r="D1298" s="23">
        <f t="shared" si="243"/>
        <v>28</v>
      </c>
      <c r="E1298" s="34" t="str">
        <f t="shared" si="244"/>
        <v>219_28</v>
      </c>
      <c r="F1298" s="23" t="s">
        <v>394</v>
      </c>
      <c r="G1298" s="24">
        <f>AVERAGEIF('1. TipoContratoUC'!$C$3:$C$3832,'2. UnidadCompradora'!F1298,'1. TipoContratoUC'!$S$3:$S$3832)</f>
        <v>40.774887974505617</v>
      </c>
      <c r="H1298" s="24">
        <f>SUMPRODUCT(('1. TipoContratoUC'!$C$3:$C$3832='2. UnidadCompradora'!F1298)*'1. TipoContratoUC'!$N$3:$N$3832*'1. TipoContratoUC'!$S$3:$S$3832)</f>
        <v>41.142793128532787</v>
      </c>
      <c r="I1298" s="24">
        <f>SUMPRODUCT(('1. TipoContratoUC'!$C$3:$C$3832='2. UnidadCompradora'!F1298)*'1. TipoContratoUC'!$P$3:$P$3832*'1. TipoContratoUC'!$S$3:$S$3832)</f>
        <v>41.101449097985302</v>
      </c>
      <c r="J1298" s="24" t="e">
        <f>AVERAGEIF('1. TipoContratoUC'!$C$3:$C$3832,'2. UnidadCompradora'!F1298,'1. TipoContratoUC'!#REF!)</f>
        <v>#REF!</v>
      </c>
      <c r="K1298" s="24">
        <f t="shared" si="245"/>
        <v>42.606474524325037</v>
      </c>
      <c r="L1298" s="25">
        <f>SUMIF('1. TipoContratoUC'!$C$3:$C$3832,'2. UnidadCompradora'!F1298,'1. TipoContratoUC'!$O$3:$O$3832)</f>
        <v>27920449.20999999</v>
      </c>
      <c r="M1298" s="28">
        <f t="shared" si="240"/>
        <v>6.1279875983565948E-3</v>
      </c>
      <c r="N1298" s="29">
        <f t="shared" si="246"/>
        <v>1.2334700718607285E-5</v>
      </c>
      <c r="O1298" s="24">
        <f t="shared" si="247"/>
        <v>1.3683712057339901E-2</v>
      </c>
      <c r="P1298" s="20">
        <f t="shared" si="248"/>
        <v>21.31007911819119</v>
      </c>
      <c r="Q1298" s="3">
        <f t="shared" si="249"/>
        <v>671</v>
      </c>
      <c r="R1298" s="3">
        <f t="shared" si="250"/>
        <v>0</v>
      </c>
      <c r="S1298" s="3" t="str">
        <f t="shared" si="251"/>
        <v/>
      </c>
      <c r="T1298" s="18"/>
    </row>
    <row r="1299" spans="1:20" x14ac:dyDescent="0.25">
      <c r="A1299">
        <f t="shared" si="241"/>
        <v>1298</v>
      </c>
      <c r="B1299" s="23" t="s">
        <v>109</v>
      </c>
      <c r="C1299" s="23">
        <f t="shared" si="242"/>
        <v>219</v>
      </c>
      <c r="D1299" s="23">
        <f t="shared" si="243"/>
        <v>29</v>
      </c>
      <c r="E1299" s="34" t="str">
        <f t="shared" si="244"/>
        <v>219_29</v>
      </c>
      <c r="F1299" s="23" t="s">
        <v>842</v>
      </c>
      <c r="G1299" s="24">
        <f>AVERAGEIF('1. TipoContratoUC'!$C$3:$C$3832,'2. UnidadCompradora'!F1299,'1. TipoContratoUC'!$S$3:$S$3832)</f>
        <v>32.627112519217434</v>
      </c>
      <c r="H1299" s="24">
        <f>SUMPRODUCT(('1. TipoContratoUC'!$C$3:$C$3832='2. UnidadCompradora'!F1299)*'1. TipoContratoUC'!$N$3:$N$3832*'1. TipoContratoUC'!$S$3:$S$3832)</f>
        <v>33.093017992963638</v>
      </c>
      <c r="I1299" s="24">
        <f>SUMPRODUCT(('1. TipoContratoUC'!$C$3:$C$3832='2. UnidadCompradora'!F1299)*'1. TipoContratoUC'!$P$3:$P$3832*'1. TipoContratoUC'!$S$3:$S$3832)</f>
        <v>33.130152137406796</v>
      </c>
      <c r="J1299" s="24" t="e">
        <f>AVERAGEIF('1. TipoContratoUC'!$C$3:$C$3832,'2. UnidadCompradora'!F1299,'1. TipoContratoUC'!#REF!)</f>
        <v>#REF!</v>
      </c>
      <c r="K1299" s="24">
        <f t="shared" si="245"/>
        <v>31.584482531738477</v>
      </c>
      <c r="L1299" s="25">
        <f>SUMIF('1. TipoContratoUC'!$C$3:$C$3832,'2. UnidadCompradora'!F1299,'1. TipoContratoUC'!$O$3:$O$3832)</f>
        <v>6266545.2199999895</v>
      </c>
      <c r="M1299" s="28">
        <f t="shared" si="240"/>
        <v>1.3753830070522978E-3</v>
      </c>
      <c r="N1299" s="29">
        <f t="shared" si="246"/>
        <v>2.7684353946796312E-6</v>
      </c>
      <c r="O1299" s="24">
        <f t="shared" si="247"/>
        <v>3.0065968971877246E-3</v>
      </c>
      <c r="P1299" s="20">
        <f t="shared" si="248"/>
        <v>15.793744564317832</v>
      </c>
      <c r="Q1299" s="3">
        <f t="shared" si="249"/>
        <v>1129</v>
      </c>
      <c r="R1299" s="3">
        <f t="shared" si="250"/>
        <v>0</v>
      </c>
      <c r="S1299" s="3" t="str">
        <f t="shared" si="251"/>
        <v/>
      </c>
      <c r="T1299" s="18"/>
    </row>
    <row r="1300" spans="1:20" x14ac:dyDescent="0.25">
      <c r="A1300">
        <f t="shared" si="241"/>
        <v>1299</v>
      </c>
      <c r="B1300" s="23" t="s">
        <v>109</v>
      </c>
      <c r="C1300" s="23">
        <f t="shared" si="242"/>
        <v>219</v>
      </c>
      <c r="D1300" s="23">
        <f t="shared" si="243"/>
        <v>30</v>
      </c>
      <c r="E1300" s="34" t="str">
        <f t="shared" si="244"/>
        <v>219_30</v>
      </c>
      <c r="F1300" s="23" t="s">
        <v>2311</v>
      </c>
      <c r="G1300" s="24">
        <f>AVERAGEIF('1. TipoContratoUC'!$C$3:$C$3832,'2. UnidadCompradora'!F1300,'1. TipoContratoUC'!$S$3:$S$3832)</f>
        <v>46.495519261594133</v>
      </c>
      <c r="H1300" s="24">
        <f>SUMPRODUCT(('1. TipoContratoUC'!$C$3:$C$3832='2. UnidadCompradora'!F1300)*'1. TipoContratoUC'!$N$3:$N$3832*'1. TipoContratoUC'!$S$3:$S$3832)</f>
        <v>43.369719935490728</v>
      </c>
      <c r="I1300" s="24">
        <f>SUMPRODUCT(('1. TipoContratoUC'!$C$3:$C$3832='2. UnidadCompradora'!F1300)*'1. TipoContratoUC'!$P$3:$P$3832*'1. TipoContratoUC'!$S$3:$S$3832)</f>
        <v>43.015285414556836</v>
      </c>
      <c r="J1300" s="24" t="e">
        <f>AVERAGEIF('1. TipoContratoUC'!$C$3:$C$3832,'2. UnidadCompradora'!F1300,'1. TipoContratoUC'!#REF!)</f>
        <v>#REF!</v>
      </c>
      <c r="K1300" s="24">
        <f t="shared" si="245"/>
        <v>45.25275513094315</v>
      </c>
      <c r="L1300" s="25">
        <f>SUMIF('1. TipoContratoUC'!$C$3:$C$3832,'2. UnidadCompradora'!F1300,'1. TipoContratoUC'!$O$3:$O$3832)</f>
        <v>40818310.752999991</v>
      </c>
      <c r="M1300" s="28">
        <f t="shared" si="240"/>
        <v>8.9588136709011675E-3</v>
      </c>
      <c r="N1300" s="29">
        <f t="shared" si="246"/>
        <v>1.8032720146817606E-5</v>
      </c>
      <c r="O1300" s="24">
        <f t="shared" si="247"/>
        <v>2.0043394499725621E-2</v>
      </c>
      <c r="P1300" s="20">
        <f t="shared" si="248"/>
        <v>22.636399262721437</v>
      </c>
      <c r="Q1300" s="3">
        <f t="shared" si="249"/>
        <v>568</v>
      </c>
      <c r="R1300" s="3">
        <f t="shared" si="250"/>
        <v>0</v>
      </c>
      <c r="S1300" s="3" t="str">
        <f t="shared" si="251"/>
        <v/>
      </c>
      <c r="T1300" s="18"/>
    </row>
    <row r="1301" spans="1:20" x14ac:dyDescent="0.25">
      <c r="A1301">
        <f t="shared" si="241"/>
        <v>1300</v>
      </c>
      <c r="B1301" s="23" t="s">
        <v>109</v>
      </c>
      <c r="C1301" s="23">
        <f t="shared" si="242"/>
        <v>219</v>
      </c>
      <c r="D1301" s="23">
        <f t="shared" si="243"/>
        <v>31</v>
      </c>
      <c r="E1301" s="34" t="str">
        <f t="shared" si="244"/>
        <v>219_31</v>
      </c>
      <c r="F1301" s="23" t="s">
        <v>676</v>
      </c>
      <c r="G1301" s="24">
        <f>AVERAGEIF('1. TipoContratoUC'!$C$3:$C$3832,'2. UnidadCompradora'!F1301,'1. TipoContratoUC'!$S$3:$S$3832)</f>
        <v>29.784070152619368</v>
      </c>
      <c r="H1301" s="24">
        <f>SUMPRODUCT(('1. TipoContratoUC'!$C$3:$C$3832='2. UnidadCompradora'!F1301)*'1. TipoContratoUC'!$N$3:$N$3832*'1. TipoContratoUC'!$S$3:$S$3832)</f>
        <v>36.263169697390005</v>
      </c>
      <c r="I1301" s="24">
        <f>SUMPRODUCT(('1. TipoContratoUC'!$C$3:$C$3832='2. UnidadCompradora'!F1301)*'1. TipoContratoUC'!$P$3:$P$3832*'1. TipoContratoUC'!$S$3:$S$3832)</f>
        <v>39.605638134646931</v>
      </c>
      <c r="J1301" s="24" t="e">
        <f>AVERAGEIF('1. TipoContratoUC'!$C$3:$C$3832,'2. UnidadCompradora'!F1301,'1. TipoContratoUC'!#REF!)</f>
        <v>#REF!</v>
      </c>
      <c r="K1301" s="24">
        <f t="shared" si="245"/>
        <v>40.538201752419397</v>
      </c>
      <c r="L1301" s="25">
        <f>SUMIF('1. TipoContratoUC'!$C$3:$C$3832,'2. UnidadCompradora'!F1301,'1. TipoContratoUC'!$O$3:$O$3832)</f>
        <v>19465473.1199999</v>
      </c>
      <c r="M1301" s="28">
        <f t="shared" si="240"/>
        <v>4.2722872034874071E-3</v>
      </c>
      <c r="N1301" s="29">
        <f t="shared" si="246"/>
        <v>8.5994599684054883E-6</v>
      </c>
      <c r="O1301" s="24">
        <f t="shared" si="247"/>
        <v>9.5147292526246898E-3</v>
      </c>
      <c r="P1301" s="20">
        <f t="shared" si="248"/>
        <v>20.27385824083601</v>
      </c>
      <c r="Q1301" s="3">
        <f t="shared" si="249"/>
        <v>764</v>
      </c>
      <c r="R1301" s="3">
        <f t="shared" si="250"/>
        <v>0</v>
      </c>
      <c r="S1301" s="3" t="str">
        <f t="shared" si="251"/>
        <v/>
      </c>
      <c r="T1301" s="18"/>
    </row>
    <row r="1302" spans="1:20" x14ac:dyDescent="0.25">
      <c r="A1302">
        <f t="shared" si="241"/>
        <v>1301</v>
      </c>
      <c r="B1302" s="23" t="s">
        <v>109</v>
      </c>
      <c r="C1302" s="23">
        <f t="shared" si="242"/>
        <v>219</v>
      </c>
      <c r="D1302" s="23">
        <f t="shared" si="243"/>
        <v>32</v>
      </c>
      <c r="E1302" s="34" t="str">
        <f t="shared" si="244"/>
        <v>219_32</v>
      </c>
      <c r="F1302" s="23" t="s">
        <v>695</v>
      </c>
      <c r="G1302" s="24">
        <f>AVERAGEIF('1. TipoContratoUC'!$C$3:$C$3832,'2. UnidadCompradora'!F1302,'1. TipoContratoUC'!$S$3:$S$3832)</f>
        <v>35.101132149425176</v>
      </c>
      <c r="H1302" s="24">
        <f>SUMPRODUCT(('1. TipoContratoUC'!$C$3:$C$3832='2. UnidadCompradora'!F1302)*'1. TipoContratoUC'!$N$3:$N$3832*'1. TipoContratoUC'!$S$3:$S$3832)</f>
        <v>36.179020604966347</v>
      </c>
      <c r="I1302" s="24">
        <f>SUMPRODUCT(('1. TipoContratoUC'!$C$3:$C$3832='2. UnidadCompradora'!F1302)*'1. TipoContratoUC'!$P$3:$P$3832*'1. TipoContratoUC'!$S$3:$S$3832)</f>
        <v>36.328681142949527</v>
      </c>
      <c r="J1302" s="24" t="e">
        <f>AVERAGEIF('1. TipoContratoUC'!$C$3:$C$3832,'2. UnidadCompradora'!F1302,'1. TipoContratoUC'!#REF!)</f>
        <v>#REF!</v>
      </c>
      <c r="K1302" s="24">
        <f t="shared" si="245"/>
        <v>36.007120561847614</v>
      </c>
      <c r="L1302" s="25">
        <f>SUMIF('1. TipoContratoUC'!$C$3:$C$3832,'2. UnidadCompradora'!F1302,'1. TipoContratoUC'!$O$3:$O$3832)</f>
        <v>107775274.9686</v>
      </c>
      <c r="M1302" s="28">
        <f t="shared" si="240"/>
        <v>2.3654545936908047E-2</v>
      </c>
      <c r="N1302" s="29">
        <f t="shared" si="246"/>
        <v>4.7612978989147457E-5</v>
      </c>
      <c r="O1302" s="24">
        <f t="shared" si="247"/>
        <v>5.3058559711241356E-2</v>
      </c>
      <c r="P1302" s="20">
        <f t="shared" si="248"/>
        <v>18.030089560779427</v>
      </c>
      <c r="Q1302" s="3">
        <f t="shared" si="249"/>
        <v>959</v>
      </c>
      <c r="R1302" s="3">
        <f t="shared" si="250"/>
        <v>0</v>
      </c>
      <c r="S1302" s="3" t="str">
        <f t="shared" si="251"/>
        <v/>
      </c>
      <c r="T1302" s="18"/>
    </row>
    <row r="1303" spans="1:20" x14ac:dyDescent="0.25">
      <c r="A1303">
        <f t="shared" si="241"/>
        <v>1302</v>
      </c>
      <c r="B1303" s="23" t="s">
        <v>109</v>
      </c>
      <c r="C1303" s="23">
        <f t="shared" si="242"/>
        <v>219</v>
      </c>
      <c r="D1303" s="23">
        <f t="shared" si="243"/>
        <v>33</v>
      </c>
      <c r="E1303" s="34" t="str">
        <f t="shared" si="244"/>
        <v>219_33</v>
      </c>
      <c r="F1303" s="23" t="s">
        <v>328</v>
      </c>
      <c r="G1303" s="24">
        <f>AVERAGEIF('1. TipoContratoUC'!$C$3:$C$3832,'2. UnidadCompradora'!F1303,'1. TipoContratoUC'!$S$3:$S$3832)</f>
        <v>35.681885858599664</v>
      </c>
      <c r="H1303" s="24">
        <f>SUMPRODUCT(('1. TipoContratoUC'!$C$3:$C$3832='2. UnidadCompradora'!F1303)*'1. TipoContratoUC'!$N$3:$N$3832*'1. TipoContratoUC'!$S$3:$S$3832)</f>
        <v>35.681885858599664</v>
      </c>
      <c r="I1303" s="24">
        <f>SUMPRODUCT(('1. TipoContratoUC'!$C$3:$C$3832='2. UnidadCompradora'!F1303)*'1. TipoContratoUC'!$P$3:$P$3832*'1. TipoContratoUC'!$S$3:$S$3832)</f>
        <v>35.681885858599664</v>
      </c>
      <c r="J1303" s="24" t="e">
        <f>AVERAGEIF('1. TipoContratoUC'!$C$3:$C$3832,'2. UnidadCompradora'!F1303,'1. TipoContratoUC'!#REF!)</f>
        <v>#REF!</v>
      </c>
      <c r="K1303" s="24">
        <f t="shared" si="245"/>
        <v>35.112790256477879</v>
      </c>
      <c r="L1303" s="25">
        <f>SUMIF('1. TipoContratoUC'!$C$3:$C$3832,'2. UnidadCompradora'!F1303,'1. TipoContratoUC'!$O$3:$O$3832)</f>
        <v>1522736.02</v>
      </c>
      <c r="M1303" s="28">
        <f t="shared" si="240"/>
        <v>3.3421050556696556E-4</v>
      </c>
      <c r="N1303" s="29">
        <f t="shared" si="246"/>
        <v>6.7271457342513172E-7</v>
      </c>
      <c r="O1303" s="24">
        <f t="shared" si="247"/>
        <v>6.6751766465856773E-4</v>
      </c>
      <c r="P1303" s="20">
        <f t="shared" si="248"/>
        <v>17.556728887071269</v>
      </c>
      <c r="Q1303" s="3">
        <f t="shared" si="249"/>
        <v>1002</v>
      </c>
      <c r="R1303" s="3">
        <f t="shared" si="250"/>
        <v>0</v>
      </c>
      <c r="S1303" s="3" t="str">
        <f t="shared" si="251"/>
        <v/>
      </c>
      <c r="T1303" s="18"/>
    </row>
    <row r="1304" spans="1:20" x14ac:dyDescent="0.25">
      <c r="A1304">
        <f t="shared" si="241"/>
        <v>1303</v>
      </c>
      <c r="B1304" s="23" t="s">
        <v>31</v>
      </c>
      <c r="C1304" s="23">
        <f t="shared" si="242"/>
        <v>220</v>
      </c>
      <c r="D1304" s="23">
        <f t="shared" si="243"/>
        <v>1</v>
      </c>
      <c r="E1304" s="34" t="str">
        <f t="shared" si="244"/>
        <v>220_1</v>
      </c>
      <c r="F1304" s="23" t="s">
        <v>2547</v>
      </c>
      <c r="G1304" s="24">
        <f>AVERAGEIF('1. TipoContratoUC'!$C$3:$C$3832,'2. UnidadCompradora'!F1304,'1. TipoContratoUC'!$S$3:$S$3832)</f>
        <v>29.189070505043482</v>
      </c>
      <c r="H1304" s="24">
        <f>SUMPRODUCT(('1. TipoContratoUC'!$C$3:$C$3832='2. UnidadCompradora'!F1304)*'1. TipoContratoUC'!$N$3:$N$3832*'1. TipoContratoUC'!$S$3:$S$3832)</f>
        <v>29.304264453541577</v>
      </c>
      <c r="I1304" s="24">
        <f>SUMPRODUCT(('1. TipoContratoUC'!$C$3:$C$3832='2. UnidadCompradora'!F1304)*'1. TipoContratoUC'!$P$3:$P$3832*'1. TipoContratoUC'!$S$3:$S$3832)</f>
        <v>29.575585122240451</v>
      </c>
      <c r="J1304" s="24" t="e">
        <f>AVERAGEIF('1. TipoContratoUC'!$C$3:$C$3832,'2. UnidadCompradora'!F1304,'1. TipoContratoUC'!#REF!)</f>
        <v>#REF!</v>
      </c>
      <c r="K1304" s="24">
        <f t="shared" si="245"/>
        <v>26.669547186583252</v>
      </c>
      <c r="L1304" s="25">
        <f>SUMIF('1. TipoContratoUC'!$C$3:$C$3832,'2. UnidadCompradora'!F1304,'1. TipoContratoUC'!$O$3:$O$3832)</f>
        <v>1950691238.865</v>
      </c>
      <c r="M1304" s="28">
        <f t="shared" si="240"/>
        <v>5.9595053287200758E-3</v>
      </c>
      <c r="N1304" s="29">
        <f t="shared" si="246"/>
        <v>8.6177670154358741E-4</v>
      </c>
      <c r="O1304" s="24">
        <f t="shared" si="247"/>
        <v>0.96176425943595489</v>
      </c>
      <c r="P1304" s="20">
        <f t="shared" si="248"/>
        <v>13.815655723009604</v>
      </c>
      <c r="Q1304" s="3">
        <f t="shared" si="249"/>
        <v>1256</v>
      </c>
      <c r="R1304" s="3">
        <f t="shared" si="250"/>
        <v>0</v>
      </c>
      <c r="S1304" s="3" t="str">
        <f t="shared" si="251"/>
        <v/>
      </c>
      <c r="T1304" s="18"/>
    </row>
    <row r="1305" spans="1:20" x14ac:dyDescent="0.25">
      <c r="A1305">
        <f t="shared" si="241"/>
        <v>1304</v>
      </c>
      <c r="B1305" s="23" t="s">
        <v>31</v>
      </c>
      <c r="C1305" s="23">
        <f t="shared" si="242"/>
        <v>220</v>
      </c>
      <c r="D1305" s="23">
        <f t="shared" si="243"/>
        <v>2</v>
      </c>
      <c r="E1305" s="34" t="str">
        <f t="shared" si="244"/>
        <v>220_2</v>
      </c>
      <c r="F1305" s="23" t="s">
        <v>871</v>
      </c>
      <c r="G1305" s="24">
        <f>AVERAGEIF('1. TipoContratoUC'!$C$3:$C$3832,'2. UnidadCompradora'!F1305,'1. TipoContratoUC'!$S$3:$S$3832)</f>
        <v>31.063480382059964</v>
      </c>
      <c r="H1305" s="24">
        <f>SUMPRODUCT(('1. TipoContratoUC'!$C$3:$C$3832='2. UnidadCompradora'!F1305)*'1. TipoContratoUC'!$N$3:$N$3832*'1. TipoContratoUC'!$S$3:$S$3832)</f>
        <v>27.588932081590176</v>
      </c>
      <c r="I1305" s="24">
        <f>SUMPRODUCT(('1. TipoContratoUC'!$C$3:$C$3832='2. UnidadCompradora'!F1305)*'1. TipoContratoUC'!$P$3:$P$3832*'1. TipoContratoUC'!$S$3:$S$3832)</f>
        <v>29.521133745739839</v>
      </c>
      <c r="J1305" s="24" t="e">
        <f>AVERAGEIF('1. TipoContratoUC'!$C$3:$C$3832,'2. UnidadCompradora'!F1305,'1. TipoContratoUC'!#REF!)</f>
        <v>#REF!</v>
      </c>
      <c r="K1305" s="24">
        <f t="shared" si="245"/>
        <v>26.594256723971814</v>
      </c>
      <c r="L1305" s="25">
        <f>SUMIF('1. TipoContratoUC'!$C$3:$C$3832,'2. UnidadCompradora'!F1305,'1. TipoContratoUC'!$O$3:$O$3832)</f>
        <v>54697706.299999997</v>
      </c>
      <c r="M1305" s="28">
        <f t="shared" si="240"/>
        <v>1.6710551914575698E-4</v>
      </c>
      <c r="N1305" s="29">
        <f t="shared" si="246"/>
        <v>2.4164361831368274E-5</v>
      </c>
      <c r="O1305" s="24">
        <f t="shared" si="247"/>
        <v>2.6887052099623492E-2</v>
      </c>
      <c r="P1305" s="20">
        <f t="shared" si="248"/>
        <v>13.310571888035719</v>
      </c>
      <c r="Q1305" s="3">
        <f t="shared" si="249"/>
        <v>1286</v>
      </c>
      <c r="R1305" s="3">
        <f t="shared" si="250"/>
        <v>0</v>
      </c>
      <c r="S1305" s="3" t="str">
        <f t="shared" si="251"/>
        <v/>
      </c>
      <c r="T1305" s="18"/>
    </row>
    <row r="1306" spans="1:20" x14ac:dyDescent="0.25">
      <c r="A1306">
        <f t="shared" si="241"/>
        <v>1305</v>
      </c>
      <c r="B1306" s="23" t="s">
        <v>31</v>
      </c>
      <c r="C1306" s="23">
        <f t="shared" si="242"/>
        <v>220</v>
      </c>
      <c r="D1306" s="23">
        <f t="shared" si="243"/>
        <v>3</v>
      </c>
      <c r="E1306" s="34" t="str">
        <f t="shared" si="244"/>
        <v>220_3</v>
      </c>
      <c r="F1306" s="23" t="s">
        <v>920</v>
      </c>
      <c r="G1306" s="24">
        <f>AVERAGEIF('1. TipoContratoUC'!$C$3:$C$3832,'2. UnidadCompradora'!F1306,'1. TipoContratoUC'!$S$3:$S$3832)</f>
        <v>40.701736464896527</v>
      </c>
      <c r="H1306" s="24">
        <f>SUMPRODUCT(('1. TipoContratoUC'!$C$3:$C$3832='2. UnidadCompradora'!F1306)*'1. TipoContratoUC'!$N$3:$N$3832*'1. TipoContratoUC'!$S$3:$S$3832)</f>
        <v>36.53141552979416</v>
      </c>
      <c r="I1306" s="24">
        <f>SUMPRODUCT(('1. TipoContratoUC'!$C$3:$C$3832='2. UnidadCompradora'!F1306)*'1. TipoContratoUC'!$P$3:$P$3832*'1. TipoContratoUC'!$S$3:$S$3832)</f>
        <v>31.601060019747763</v>
      </c>
      <c r="J1306" s="24" t="e">
        <f>AVERAGEIF('1. TipoContratoUC'!$C$3:$C$3832,'2. UnidadCompradora'!F1306,'1. TipoContratoUC'!#REF!)</f>
        <v>#REF!</v>
      </c>
      <c r="K1306" s="24">
        <f t="shared" si="245"/>
        <v>29.470191575058081</v>
      </c>
      <c r="L1306" s="25">
        <f>SUMIF('1. TipoContratoUC'!$C$3:$C$3832,'2. UnidadCompradora'!F1306,'1. TipoContratoUC'!$O$3:$O$3832)</f>
        <v>2753065727.0499992</v>
      </c>
      <c r="M1306" s="28">
        <f t="shared" si="240"/>
        <v>8.4108184543943299E-3</v>
      </c>
      <c r="N1306" s="29">
        <f t="shared" si="246"/>
        <v>1.2162498370425297E-3</v>
      </c>
      <c r="O1306" s="24">
        <f t="shared" si="247"/>
        <v>1.357399375204259</v>
      </c>
      <c r="P1306" s="20">
        <f t="shared" si="248"/>
        <v>15.41379547513117</v>
      </c>
      <c r="Q1306" s="3">
        <f t="shared" si="249"/>
        <v>1161</v>
      </c>
      <c r="R1306" s="3">
        <f t="shared" si="250"/>
        <v>0</v>
      </c>
      <c r="S1306" s="3" t="str">
        <f t="shared" si="251"/>
        <v/>
      </c>
      <c r="T1306" s="18"/>
    </row>
    <row r="1307" spans="1:20" x14ac:dyDescent="0.25">
      <c r="A1307">
        <f t="shared" si="241"/>
        <v>1306</v>
      </c>
      <c r="B1307" s="23" t="s">
        <v>31</v>
      </c>
      <c r="C1307" s="23">
        <f t="shared" si="242"/>
        <v>220</v>
      </c>
      <c r="D1307" s="23">
        <f t="shared" si="243"/>
        <v>4</v>
      </c>
      <c r="E1307" s="34" t="str">
        <f t="shared" si="244"/>
        <v>220_4</v>
      </c>
      <c r="F1307" s="23" t="s">
        <v>206</v>
      </c>
      <c r="G1307" s="24">
        <f>AVERAGEIF('1. TipoContratoUC'!$C$3:$C$3832,'2. UnidadCompradora'!F1307,'1. TipoContratoUC'!$S$3:$S$3832)</f>
        <v>34.771192565904094</v>
      </c>
      <c r="H1307" s="24">
        <f>SUMPRODUCT(('1. TipoContratoUC'!$C$3:$C$3832='2. UnidadCompradora'!F1307)*'1. TipoContratoUC'!$N$3:$N$3832*'1. TipoContratoUC'!$S$3:$S$3832)</f>
        <v>32.567364881977909</v>
      </c>
      <c r="I1307" s="24">
        <f>SUMPRODUCT(('1. TipoContratoUC'!$C$3:$C$3832='2. UnidadCompradora'!F1307)*'1. TipoContratoUC'!$P$3:$P$3832*'1. TipoContratoUC'!$S$3:$S$3832)</f>
        <v>33.731032873150845</v>
      </c>
      <c r="J1307" s="24" t="e">
        <f>AVERAGEIF('1. TipoContratoUC'!$C$3:$C$3832,'2. UnidadCompradora'!F1307,'1. TipoContratoUC'!#REF!)</f>
        <v>#REF!</v>
      </c>
      <c r="K1307" s="24">
        <f t="shared" si="245"/>
        <v>32.415326331765442</v>
      </c>
      <c r="L1307" s="25">
        <f>SUMIF('1. TipoContratoUC'!$C$3:$C$3832,'2. UnidadCompradora'!F1307,'1. TipoContratoUC'!$O$3:$O$3832)</f>
        <v>124843941.63000001</v>
      </c>
      <c r="M1307" s="28">
        <f t="shared" si="240"/>
        <v>3.8140743167293899E-4</v>
      </c>
      <c r="N1307" s="29">
        <f t="shared" si="246"/>
        <v>5.5153577399671348E-5</v>
      </c>
      <c r="O1307" s="24">
        <f t="shared" si="247"/>
        <v>6.1474784317122132E-2</v>
      </c>
      <c r="P1307" s="20">
        <f t="shared" si="248"/>
        <v>16.238400558041281</v>
      </c>
      <c r="Q1307" s="3">
        <f t="shared" si="249"/>
        <v>1102</v>
      </c>
      <c r="R1307" s="3">
        <f t="shared" si="250"/>
        <v>0</v>
      </c>
      <c r="S1307" s="3" t="str">
        <f t="shared" si="251"/>
        <v/>
      </c>
      <c r="T1307" s="18"/>
    </row>
    <row r="1308" spans="1:20" x14ac:dyDescent="0.25">
      <c r="A1308">
        <f t="shared" si="241"/>
        <v>1307</v>
      </c>
      <c r="B1308" s="23" t="s">
        <v>31</v>
      </c>
      <c r="C1308" s="23">
        <f t="shared" si="242"/>
        <v>220</v>
      </c>
      <c r="D1308" s="23">
        <f t="shared" si="243"/>
        <v>5</v>
      </c>
      <c r="E1308" s="34" t="str">
        <f t="shared" si="244"/>
        <v>220_5</v>
      </c>
      <c r="F1308" s="23" t="s">
        <v>1814</v>
      </c>
      <c r="G1308" s="24">
        <f>AVERAGEIF('1. TipoContratoUC'!$C$3:$C$3832,'2. UnidadCompradora'!F1308,'1. TipoContratoUC'!$S$3:$S$3832)</f>
        <v>30.740026924387713</v>
      </c>
      <c r="H1308" s="24">
        <f>SUMPRODUCT(('1. TipoContratoUC'!$C$3:$C$3832='2. UnidadCompradora'!F1308)*'1. TipoContratoUC'!$N$3:$N$3832*'1. TipoContratoUC'!$S$3:$S$3832)</f>
        <v>31.617764870392634</v>
      </c>
      <c r="I1308" s="24">
        <f>SUMPRODUCT(('1. TipoContratoUC'!$C$3:$C$3832='2. UnidadCompradora'!F1308)*'1. TipoContratoUC'!$P$3:$P$3832*'1. TipoContratoUC'!$S$3:$S$3832)</f>
        <v>34.92947845210702</v>
      </c>
      <c r="J1308" s="24" t="e">
        <f>AVERAGEIF('1. TipoContratoUC'!$C$3:$C$3832,'2. UnidadCompradora'!F1308,'1. TipoContratoUC'!#REF!)</f>
        <v>#REF!</v>
      </c>
      <c r="K1308" s="24">
        <f t="shared" si="245"/>
        <v>34.072429014068106</v>
      </c>
      <c r="L1308" s="25">
        <f>SUMIF('1. TipoContratoUC'!$C$3:$C$3832,'2. UnidadCompradora'!F1308,'1. TipoContratoUC'!$O$3:$O$3832)</f>
        <v>1022723253.419999</v>
      </c>
      <c r="M1308" s="28">
        <f t="shared" si="240"/>
        <v>3.1244948237470517E-3</v>
      </c>
      <c r="N1308" s="29">
        <f t="shared" si="246"/>
        <v>4.5181884983347111E-4</v>
      </c>
      <c r="O1308" s="24">
        <f t="shared" si="247"/>
        <v>0.5042014545899407</v>
      </c>
      <c r="P1308" s="20">
        <f t="shared" si="248"/>
        <v>17.288315234329023</v>
      </c>
      <c r="Q1308" s="3">
        <f t="shared" si="249"/>
        <v>1034</v>
      </c>
      <c r="R1308" s="3">
        <f t="shared" si="250"/>
        <v>0</v>
      </c>
      <c r="S1308" s="3" t="str">
        <f t="shared" si="251"/>
        <v/>
      </c>
      <c r="T1308" s="18"/>
    </row>
    <row r="1309" spans="1:20" x14ac:dyDescent="0.25">
      <c r="A1309">
        <f t="shared" si="241"/>
        <v>1308</v>
      </c>
      <c r="B1309" s="23" t="s">
        <v>31</v>
      </c>
      <c r="C1309" s="23">
        <f t="shared" si="242"/>
        <v>220</v>
      </c>
      <c r="D1309" s="23">
        <f t="shared" si="243"/>
        <v>6</v>
      </c>
      <c r="E1309" s="34" t="str">
        <f t="shared" si="244"/>
        <v>220_6</v>
      </c>
      <c r="F1309" s="23" t="s">
        <v>182</v>
      </c>
      <c r="G1309" s="24">
        <f>AVERAGEIF('1. TipoContratoUC'!$C$3:$C$3832,'2. UnidadCompradora'!F1309,'1. TipoContratoUC'!$S$3:$S$3832)</f>
        <v>43.814617960991946</v>
      </c>
      <c r="H1309" s="24">
        <f>SUMPRODUCT(('1. TipoContratoUC'!$C$3:$C$3832='2. UnidadCompradora'!F1309)*'1. TipoContratoUC'!$N$3:$N$3832*'1. TipoContratoUC'!$S$3:$S$3832)</f>
        <v>44.3738155267271</v>
      </c>
      <c r="I1309" s="24">
        <f>SUMPRODUCT(('1. TipoContratoUC'!$C$3:$C$3832='2. UnidadCompradora'!F1309)*'1. TipoContratoUC'!$P$3:$P$3832*'1. TipoContratoUC'!$S$3:$S$3832)</f>
        <v>44.7956863825016</v>
      </c>
      <c r="J1309" s="24" t="e">
        <f>AVERAGEIF('1. TipoContratoUC'!$C$3:$C$3832,'2. UnidadCompradora'!F1309,'1. TipoContratoUC'!#REF!)</f>
        <v>#REF!</v>
      </c>
      <c r="K1309" s="24">
        <f t="shared" si="245"/>
        <v>47.714533347126483</v>
      </c>
      <c r="L1309" s="25">
        <f>SUMIF('1. TipoContratoUC'!$C$3:$C$3832,'2. UnidadCompradora'!F1309,'1. TipoContratoUC'!$O$3:$O$3832)</f>
        <v>6186938609.2472</v>
      </c>
      <c r="M1309" s="28">
        <f t="shared" si="240"/>
        <v>1.8901552883236368E-2</v>
      </c>
      <c r="N1309" s="29">
        <f t="shared" si="246"/>
        <v>2.7332667728758447E-3</v>
      </c>
      <c r="O1309" s="24">
        <f t="shared" si="247"/>
        <v>3.0505747132622343</v>
      </c>
      <c r="P1309" s="20">
        <f t="shared" si="248"/>
        <v>25.38255403019436</v>
      </c>
      <c r="Q1309" s="3">
        <f t="shared" si="249"/>
        <v>386</v>
      </c>
      <c r="R1309" s="3">
        <f t="shared" si="250"/>
        <v>1</v>
      </c>
      <c r="S1309" s="3">
        <f t="shared" si="251"/>
        <v>386</v>
      </c>
      <c r="T1309" s="18"/>
    </row>
    <row r="1310" spans="1:20" x14ac:dyDescent="0.25">
      <c r="A1310">
        <f t="shared" si="241"/>
        <v>1309</v>
      </c>
      <c r="B1310" s="23" t="s">
        <v>31</v>
      </c>
      <c r="C1310" s="23">
        <f t="shared" si="242"/>
        <v>220</v>
      </c>
      <c r="D1310" s="23">
        <f t="shared" si="243"/>
        <v>7</v>
      </c>
      <c r="E1310" s="34" t="str">
        <f t="shared" si="244"/>
        <v>220_7</v>
      </c>
      <c r="F1310" s="23" t="s">
        <v>2678</v>
      </c>
      <c r="G1310" s="24">
        <f>AVERAGEIF('1. TipoContratoUC'!$C$3:$C$3832,'2. UnidadCompradora'!F1310,'1. TipoContratoUC'!$S$3:$S$3832)</f>
        <v>48.435143903714263</v>
      </c>
      <c r="H1310" s="24">
        <f>SUMPRODUCT(('1. TipoContratoUC'!$C$3:$C$3832='2. UnidadCompradora'!F1310)*'1. TipoContratoUC'!$N$3:$N$3832*'1. TipoContratoUC'!$S$3:$S$3832)</f>
        <v>46.473191396202125</v>
      </c>
      <c r="I1310" s="24">
        <f>SUMPRODUCT(('1. TipoContratoUC'!$C$3:$C$3832='2. UnidadCompradora'!F1310)*'1. TipoContratoUC'!$P$3:$P$3832*'1. TipoContratoUC'!$S$3:$S$3832)</f>
        <v>44.921500002226907</v>
      </c>
      <c r="J1310" s="24" t="e">
        <f>AVERAGEIF('1. TipoContratoUC'!$C$3:$C$3832,'2. UnidadCompradora'!F1310,'1. TipoContratoUC'!#REF!)</f>
        <v>#REF!</v>
      </c>
      <c r="K1310" s="24">
        <f t="shared" si="245"/>
        <v>47.888497096818483</v>
      </c>
      <c r="L1310" s="25">
        <f>SUMIF('1. TipoContratoUC'!$C$3:$C$3832,'2. UnidadCompradora'!F1310,'1. TipoContratoUC'!$O$3:$O$3832)</f>
        <v>7192792605.3460999</v>
      </c>
      <c r="M1310" s="28">
        <f t="shared" si="240"/>
        <v>2.1974510884090252E-2</v>
      </c>
      <c r="N1310" s="29">
        <f t="shared" si="246"/>
        <v>3.1776331193904793E-3</v>
      </c>
      <c r="O1310" s="24">
        <f t="shared" si="247"/>
        <v>3.5465415816665127</v>
      </c>
      <c r="P1310" s="20">
        <f t="shared" si="248"/>
        <v>25.717519339242497</v>
      </c>
      <c r="Q1310" s="3">
        <f t="shared" si="249"/>
        <v>359</v>
      </c>
      <c r="R1310" s="3">
        <f t="shared" si="250"/>
        <v>1</v>
      </c>
      <c r="S1310" s="3">
        <f t="shared" si="251"/>
        <v>359</v>
      </c>
      <c r="T1310" s="18"/>
    </row>
    <row r="1311" spans="1:20" x14ac:dyDescent="0.25">
      <c r="A1311">
        <f t="shared" si="241"/>
        <v>1310</v>
      </c>
      <c r="B1311" s="23" t="s">
        <v>31</v>
      </c>
      <c r="C1311" s="23">
        <f t="shared" si="242"/>
        <v>220</v>
      </c>
      <c r="D1311" s="23">
        <f t="shared" si="243"/>
        <v>8</v>
      </c>
      <c r="E1311" s="34" t="str">
        <f t="shared" si="244"/>
        <v>220_8</v>
      </c>
      <c r="F1311" s="23" t="s">
        <v>1142</v>
      </c>
      <c r="G1311" s="24">
        <f>AVERAGEIF('1. TipoContratoUC'!$C$3:$C$3832,'2. UnidadCompradora'!F1311,'1. TipoContratoUC'!$S$3:$S$3832)</f>
        <v>36.350465810175912</v>
      </c>
      <c r="H1311" s="24">
        <f>SUMPRODUCT(('1. TipoContratoUC'!$C$3:$C$3832='2. UnidadCompradora'!F1311)*'1. TipoContratoUC'!$N$3:$N$3832*'1. TipoContratoUC'!$S$3:$S$3832)</f>
        <v>38.638676276780942</v>
      </c>
      <c r="I1311" s="24">
        <f>SUMPRODUCT(('1. TipoContratoUC'!$C$3:$C$3832='2. UnidadCompradora'!F1311)*'1. TipoContratoUC'!$P$3:$P$3832*'1. TipoContratoUC'!$S$3:$S$3832)</f>
        <v>37.334128289161399</v>
      </c>
      <c r="J1311" s="24" t="e">
        <f>AVERAGEIF('1. TipoContratoUC'!$C$3:$C$3832,'2. UnidadCompradora'!F1311,'1. TipoContratoUC'!#REF!)</f>
        <v>#REF!</v>
      </c>
      <c r="K1311" s="24">
        <f t="shared" si="245"/>
        <v>37.397362381882878</v>
      </c>
      <c r="L1311" s="25">
        <f>SUMIF('1. TipoContratoUC'!$C$3:$C$3832,'2. UnidadCompradora'!F1311,'1. TipoContratoUC'!$O$3:$O$3832)</f>
        <v>6821640240.3599901</v>
      </c>
      <c r="M1311" s="28">
        <f t="shared" si="240"/>
        <v>2.084061308784611E-2</v>
      </c>
      <c r="N1311" s="29">
        <f t="shared" si="246"/>
        <v>3.0136653655526476E-3</v>
      </c>
      <c r="O1311" s="24">
        <f t="shared" si="247"/>
        <v>3.3635336333192032</v>
      </c>
      <c r="P1311" s="20">
        <f t="shared" si="248"/>
        <v>20.380448007601039</v>
      </c>
      <c r="Q1311" s="3">
        <f t="shared" si="249"/>
        <v>755</v>
      </c>
      <c r="R1311" s="3">
        <f t="shared" si="250"/>
        <v>0</v>
      </c>
      <c r="S1311" s="3" t="str">
        <f t="shared" si="251"/>
        <v/>
      </c>
      <c r="T1311" s="18"/>
    </row>
    <row r="1312" spans="1:20" x14ac:dyDescent="0.25">
      <c r="A1312">
        <f t="shared" si="241"/>
        <v>1311</v>
      </c>
      <c r="B1312" s="23" t="s">
        <v>31</v>
      </c>
      <c r="C1312" s="23">
        <f t="shared" si="242"/>
        <v>220</v>
      </c>
      <c r="D1312" s="23">
        <f t="shared" si="243"/>
        <v>9</v>
      </c>
      <c r="E1312" s="34" t="str">
        <f t="shared" si="244"/>
        <v>220_9</v>
      </c>
      <c r="F1312" s="23" t="s">
        <v>1300</v>
      </c>
      <c r="G1312" s="24">
        <f>AVERAGEIF('1. TipoContratoUC'!$C$3:$C$3832,'2. UnidadCompradora'!F1312,'1. TipoContratoUC'!$S$3:$S$3832)</f>
        <v>41.417091402461814</v>
      </c>
      <c r="H1312" s="24">
        <f>SUMPRODUCT(('1. TipoContratoUC'!$C$3:$C$3832='2. UnidadCompradora'!F1312)*'1. TipoContratoUC'!$N$3:$N$3832*'1. TipoContratoUC'!$S$3:$S$3832)</f>
        <v>37.779322713682163</v>
      </c>
      <c r="I1312" s="24">
        <f>SUMPRODUCT(('1. TipoContratoUC'!$C$3:$C$3832='2. UnidadCompradora'!F1312)*'1. TipoContratoUC'!$P$3:$P$3832*'1. TipoContratoUC'!$S$3:$S$3832)</f>
        <v>34.64669902686731</v>
      </c>
      <c r="J1312" s="24" t="e">
        <f>AVERAGEIF('1. TipoContratoUC'!$C$3:$C$3832,'2. UnidadCompradora'!F1312,'1. TipoContratoUC'!#REF!)</f>
        <v>#REF!</v>
      </c>
      <c r="K1312" s="24">
        <f t="shared" si="245"/>
        <v>33.681427075980217</v>
      </c>
      <c r="L1312" s="25">
        <f>SUMIF('1. TipoContratoUC'!$C$3:$C$3832,'2. UnidadCompradora'!F1312,'1. TipoContratoUC'!$O$3:$O$3832)</f>
        <v>3107277765.4299998</v>
      </c>
      <c r="M1312" s="28">
        <f t="shared" si="240"/>
        <v>9.4929623058480576E-3</v>
      </c>
      <c r="N1312" s="29">
        <f t="shared" si="246"/>
        <v>1.3727336905609146E-3</v>
      </c>
      <c r="O1312" s="24">
        <f t="shared" si="247"/>
        <v>1.5320543809086373</v>
      </c>
      <c r="P1312" s="20">
        <f t="shared" si="248"/>
        <v>17.606740728444429</v>
      </c>
      <c r="Q1312" s="3">
        <f t="shared" si="249"/>
        <v>997</v>
      </c>
      <c r="R1312" s="3">
        <f t="shared" si="250"/>
        <v>0</v>
      </c>
      <c r="S1312" s="3" t="str">
        <f t="shared" si="251"/>
        <v/>
      </c>
      <c r="T1312" s="18"/>
    </row>
    <row r="1313" spans="1:20" x14ac:dyDescent="0.25">
      <c r="A1313">
        <f t="shared" si="241"/>
        <v>1312</v>
      </c>
      <c r="B1313" s="23" t="s">
        <v>31</v>
      </c>
      <c r="C1313" s="23">
        <f t="shared" si="242"/>
        <v>220</v>
      </c>
      <c r="D1313" s="23">
        <f t="shared" si="243"/>
        <v>10</v>
      </c>
      <c r="E1313" s="34" t="str">
        <f t="shared" si="244"/>
        <v>220_10</v>
      </c>
      <c r="F1313" s="23" t="s">
        <v>2598</v>
      </c>
      <c r="G1313" s="24">
        <f>AVERAGEIF('1. TipoContratoUC'!$C$3:$C$3832,'2. UnidadCompradora'!F1313,'1. TipoContratoUC'!$S$3:$S$3832)</f>
        <v>27.50690501479427</v>
      </c>
      <c r="H1313" s="24">
        <f>SUMPRODUCT(('1. TipoContratoUC'!$C$3:$C$3832='2. UnidadCompradora'!F1313)*'1. TipoContratoUC'!$N$3:$N$3832*'1. TipoContratoUC'!$S$3:$S$3832)</f>
        <v>27.251973712729097</v>
      </c>
      <c r="I1313" s="24">
        <f>SUMPRODUCT(('1. TipoContratoUC'!$C$3:$C$3832='2. UnidadCompradora'!F1313)*'1. TipoContratoUC'!$P$3:$P$3832*'1. TipoContratoUC'!$S$3:$S$3832)</f>
        <v>26.231152513871514</v>
      </c>
      <c r="J1313" s="24" t="e">
        <f>AVERAGEIF('1. TipoContratoUC'!$C$3:$C$3832,'2. UnidadCompradora'!F1313,'1. TipoContratoUC'!#REF!)</f>
        <v>#REF!</v>
      </c>
      <c r="K1313" s="24">
        <f t="shared" si="245"/>
        <v>22.045166786318678</v>
      </c>
      <c r="L1313" s="25">
        <f>SUMIF('1. TipoContratoUC'!$C$3:$C$3832,'2. UnidadCompradora'!F1313,'1. TipoContratoUC'!$O$3:$O$3832)</f>
        <v>3343419384.5160003</v>
      </c>
      <c r="M1313" s="28">
        <f t="shared" si="240"/>
        <v>1.0214392334976823E-2</v>
      </c>
      <c r="N1313" s="29">
        <f t="shared" si="246"/>
        <v>1.4770563745093502E-3</v>
      </c>
      <c r="O1313" s="24">
        <f t="shared" si="247"/>
        <v>1.6484911796609725</v>
      </c>
      <c r="P1313" s="20">
        <f t="shared" si="248"/>
        <v>11.846828982989825</v>
      </c>
      <c r="Q1313" s="3">
        <f t="shared" si="249"/>
        <v>1358</v>
      </c>
      <c r="R1313" s="3">
        <f t="shared" si="250"/>
        <v>0</v>
      </c>
      <c r="S1313" s="3" t="str">
        <f t="shared" si="251"/>
        <v/>
      </c>
      <c r="T1313" s="18"/>
    </row>
    <row r="1314" spans="1:20" x14ac:dyDescent="0.25">
      <c r="A1314">
        <f t="shared" si="241"/>
        <v>1313</v>
      </c>
      <c r="B1314" s="23" t="s">
        <v>31</v>
      </c>
      <c r="C1314" s="23">
        <f t="shared" si="242"/>
        <v>220</v>
      </c>
      <c r="D1314" s="23">
        <f t="shared" si="243"/>
        <v>11</v>
      </c>
      <c r="E1314" s="34" t="str">
        <f t="shared" si="244"/>
        <v>220_11</v>
      </c>
      <c r="F1314" s="23" t="s">
        <v>364</v>
      </c>
      <c r="G1314" s="24">
        <f>AVERAGEIF('1. TipoContratoUC'!$C$3:$C$3832,'2. UnidadCompradora'!F1314,'1. TipoContratoUC'!$S$3:$S$3832)</f>
        <v>37.81055837818959</v>
      </c>
      <c r="H1314" s="24">
        <f>SUMPRODUCT(('1. TipoContratoUC'!$C$3:$C$3832='2. UnidadCompradora'!F1314)*'1. TipoContratoUC'!$N$3:$N$3832*'1. TipoContratoUC'!$S$3:$S$3832)</f>
        <v>34.963220854027995</v>
      </c>
      <c r="I1314" s="24">
        <f>SUMPRODUCT(('1. TipoContratoUC'!$C$3:$C$3832='2. UnidadCompradora'!F1314)*'1. TipoContratoUC'!$P$3:$P$3832*'1. TipoContratoUC'!$S$3:$S$3832)</f>
        <v>36.52998523371582</v>
      </c>
      <c r="J1314" s="24" t="e">
        <f>AVERAGEIF('1. TipoContratoUC'!$C$3:$C$3832,'2. UnidadCompradora'!F1314,'1. TipoContratoUC'!#REF!)</f>
        <v>#REF!</v>
      </c>
      <c r="K1314" s="24">
        <f t="shared" si="245"/>
        <v>36.285465740489656</v>
      </c>
      <c r="L1314" s="25">
        <f>SUMIF('1. TipoContratoUC'!$C$3:$C$3832,'2. UnidadCompradora'!F1314,'1. TipoContratoUC'!$O$3:$O$3832)</f>
        <v>86868909.550000012</v>
      </c>
      <c r="M1314" s="28">
        <f t="shared" si="240"/>
        <v>2.6539091325623935E-4</v>
      </c>
      <c r="N1314" s="29">
        <f t="shared" si="246"/>
        <v>3.8376961380236216E-5</v>
      </c>
      <c r="O1314" s="24">
        <f t="shared" si="247"/>
        <v>4.2750041152292334E-2</v>
      </c>
      <c r="P1314" s="20">
        <f t="shared" si="248"/>
        <v>18.164107890820976</v>
      </c>
      <c r="Q1314" s="3">
        <f t="shared" si="249"/>
        <v>945</v>
      </c>
      <c r="R1314" s="3">
        <f t="shared" si="250"/>
        <v>0</v>
      </c>
      <c r="S1314" s="3" t="str">
        <f t="shared" si="251"/>
        <v/>
      </c>
      <c r="T1314" s="18"/>
    </row>
    <row r="1315" spans="1:20" x14ac:dyDescent="0.25">
      <c r="A1315">
        <f t="shared" si="241"/>
        <v>1314</v>
      </c>
      <c r="B1315" s="23" t="s">
        <v>31</v>
      </c>
      <c r="C1315" s="23">
        <f t="shared" si="242"/>
        <v>220</v>
      </c>
      <c r="D1315" s="23">
        <f t="shared" si="243"/>
        <v>12</v>
      </c>
      <c r="E1315" s="34" t="str">
        <f t="shared" si="244"/>
        <v>220_12</v>
      </c>
      <c r="F1315" s="23" t="s">
        <v>2623</v>
      </c>
      <c r="G1315" s="24">
        <f>AVERAGEIF('1. TipoContratoUC'!$C$3:$C$3832,'2. UnidadCompradora'!F1315,'1. TipoContratoUC'!$S$3:$S$3832)</f>
        <v>21.433624520188559</v>
      </c>
      <c r="H1315" s="24">
        <f>SUMPRODUCT(('1. TipoContratoUC'!$C$3:$C$3832='2. UnidadCompradora'!F1315)*'1. TipoContratoUC'!$N$3:$N$3832*'1. TipoContratoUC'!$S$3:$S$3832)</f>
        <v>20.424248057360419</v>
      </c>
      <c r="I1315" s="24">
        <f>SUMPRODUCT(('1. TipoContratoUC'!$C$3:$C$3832='2. UnidadCompradora'!F1315)*'1. TipoContratoUC'!$P$3:$P$3832*'1. TipoContratoUC'!$S$3:$S$3832)</f>
        <v>19.598979456531215</v>
      </c>
      <c r="J1315" s="24" t="e">
        <f>AVERAGEIF('1. TipoContratoUC'!$C$3:$C$3832,'2. UnidadCompradora'!F1315,'1. TipoContratoUC'!#REF!)</f>
        <v>#REF!</v>
      </c>
      <c r="K1315" s="24">
        <f t="shared" si="245"/>
        <v>12.874794801312611</v>
      </c>
      <c r="L1315" s="25">
        <f>SUMIF('1. TipoContratoUC'!$C$3:$C$3832,'2. UnidadCompradora'!F1315,'1. TipoContratoUC'!$O$3:$O$3832)</f>
        <v>5384930307.0299902</v>
      </c>
      <c r="M1315" s="28">
        <f t="shared" si="240"/>
        <v>1.6451358482649336E-2</v>
      </c>
      <c r="N1315" s="29">
        <f t="shared" si="246"/>
        <v>2.3789554110749565E-3</v>
      </c>
      <c r="O1315" s="24">
        <f t="shared" si="247"/>
        <v>2.655120156609271</v>
      </c>
      <c r="P1315" s="20">
        <f t="shared" si="248"/>
        <v>7.764957478960941</v>
      </c>
      <c r="Q1315" s="3">
        <f t="shared" si="249"/>
        <v>1482</v>
      </c>
      <c r="R1315" s="3">
        <f t="shared" si="250"/>
        <v>0</v>
      </c>
      <c r="S1315" s="3" t="str">
        <f t="shared" si="251"/>
        <v/>
      </c>
      <c r="T1315" s="18"/>
    </row>
    <row r="1316" spans="1:20" x14ac:dyDescent="0.25">
      <c r="A1316">
        <f t="shared" si="241"/>
        <v>1315</v>
      </c>
      <c r="B1316" s="23" t="s">
        <v>31</v>
      </c>
      <c r="C1316" s="23">
        <f t="shared" si="242"/>
        <v>220</v>
      </c>
      <c r="D1316" s="23">
        <f t="shared" si="243"/>
        <v>13</v>
      </c>
      <c r="E1316" s="34" t="str">
        <f t="shared" si="244"/>
        <v>220_13</v>
      </c>
      <c r="F1316" s="23" t="s">
        <v>1958</v>
      </c>
      <c r="G1316" s="24">
        <f>AVERAGEIF('1. TipoContratoUC'!$C$3:$C$3832,'2. UnidadCompradora'!F1316,'1. TipoContratoUC'!$S$3:$S$3832)</f>
        <v>25.580555672309245</v>
      </c>
      <c r="H1316" s="24">
        <f>SUMPRODUCT(('1. TipoContratoUC'!$C$3:$C$3832='2. UnidadCompradora'!F1316)*'1. TipoContratoUC'!$N$3:$N$3832*'1. TipoContratoUC'!$S$3:$S$3832)</f>
        <v>24.327840893102447</v>
      </c>
      <c r="I1316" s="24">
        <f>SUMPRODUCT(('1. TipoContratoUC'!$C$3:$C$3832='2. UnidadCompradora'!F1316)*'1. TipoContratoUC'!$P$3:$P$3832*'1. TipoContratoUC'!$S$3:$S$3832)</f>
        <v>26.114796667539729</v>
      </c>
      <c r="J1316" s="24" t="e">
        <f>AVERAGEIF('1. TipoContratoUC'!$C$3:$C$3832,'2. UnidadCompradora'!F1316,'1. TipoContratoUC'!#REF!)</f>
        <v>#REF!</v>
      </c>
      <c r="K1316" s="24">
        <f t="shared" si="245"/>
        <v>21.88428039444268</v>
      </c>
      <c r="L1316" s="25">
        <f>SUMIF('1. TipoContratoUC'!$C$3:$C$3832,'2. UnidadCompradora'!F1316,'1. TipoContratoUC'!$O$3:$O$3832)</f>
        <v>189155206.74989897</v>
      </c>
      <c r="M1316" s="28">
        <f t="shared" si="240"/>
        <v>5.7788308068532047E-4</v>
      </c>
      <c r="N1316" s="29">
        <f t="shared" si="246"/>
        <v>8.3565018853301221E-5</v>
      </c>
      <c r="O1316" s="24">
        <f t="shared" si="247"/>
        <v>9.3185407218994487E-2</v>
      </c>
      <c r="P1316" s="20">
        <f t="shared" si="248"/>
        <v>10.988732900830836</v>
      </c>
      <c r="Q1316" s="3">
        <f t="shared" si="249"/>
        <v>1393</v>
      </c>
      <c r="R1316" s="3">
        <f t="shared" si="250"/>
        <v>0</v>
      </c>
      <c r="S1316" s="3" t="str">
        <f t="shared" si="251"/>
        <v/>
      </c>
      <c r="T1316" s="18"/>
    </row>
    <row r="1317" spans="1:20" x14ac:dyDescent="0.25">
      <c r="A1317">
        <f t="shared" si="241"/>
        <v>1316</v>
      </c>
      <c r="B1317" s="23" t="s">
        <v>31</v>
      </c>
      <c r="C1317" s="23">
        <f t="shared" si="242"/>
        <v>220</v>
      </c>
      <c r="D1317" s="23">
        <f t="shared" si="243"/>
        <v>14</v>
      </c>
      <c r="E1317" s="34" t="str">
        <f t="shared" si="244"/>
        <v>220_14</v>
      </c>
      <c r="F1317" s="23" t="s">
        <v>2650</v>
      </c>
      <c r="G1317" s="24">
        <f>AVERAGEIF('1. TipoContratoUC'!$C$3:$C$3832,'2. UnidadCompradora'!F1317,'1. TipoContratoUC'!$S$3:$S$3832)</f>
        <v>36.055413041882368</v>
      </c>
      <c r="H1317" s="24">
        <f>SUMPRODUCT(('1. TipoContratoUC'!$C$3:$C$3832='2. UnidadCompradora'!F1317)*'1. TipoContratoUC'!$N$3:$N$3832*'1. TipoContratoUC'!$S$3:$S$3832)</f>
        <v>35.628076538686727</v>
      </c>
      <c r="I1317" s="24">
        <f>SUMPRODUCT(('1. TipoContratoUC'!$C$3:$C$3832='2. UnidadCompradora'!F1317)*'1. TipoContratoUC'!$P$3:$P$3832*'1. TipoContratoUC'!$S$3:$S$3832)</f>
        <v>35.244430448949053</v>
      </c>
      <c r="J1317" s="24" t="e">
        <f>AVERAGEIF('1. TipoContratoUC'!$C$3:$C$3832,'2. UnidadCompradora'!F1317,'1. TipoContratoUC'!#REF!)</f>
        <v>#REF!</v>
      </c>
      <c r="K1317" s="24">
        <f t="shared" si="245"/>
        <v>34.50791628852415</v>
      </c>
      <c r="L1317" s="25">
        <f>SUMIF('1. TipoContratoUC'!$C$3:$C$3832,'2. UnidadCompradora'!F1317,'1. TipoContratoUC'!$O$3:$O$3832)</f>
        <v>4915982521.1499996</v>
      </c>
      <c r="M1317" s="28">
        <f t="shared" si="240"/>
        <v>1.5018688476672704E-2</v>
      </c>
      <c r="N1317" s="29">
        <f t="shared" si="246"/>
        <v>2.1717835798491358E-3</v>
      </c>
      <c r="O1317" s="24">
        <f t="shared" si="247"/>
        <v>2.4238912051808668</v>
      </c>
      <c r="P1317" s="20">
        <f t="shared" si="248"/>
        <v>18.465903746852508</v>
      </c>
      <c r="Q1317" s="3">
        <f t="shared" si="249"/>
        <v>921</v>
      </c>
      <c r="R1317" s="3">
        <f t="shared" si="250"/>
        <v>0</v>
      </c>
      <c r="S1317" s="3" t="str">
        <f t="shared" si="251"/>
        <v/>
      </c>
      <c r="T1317" s="18"/>
    </row>
    <row r="1318" spans="1:20" x14ac:dyDescent="0.25">
      <c r="A1318">
        <f t="shared" si="241"/>
        <v>1317</v>
      </c>
      <c r="B1318" s="23" t="s">
        <v>31</v>
      </c>
      <c r="C1318" s="23">
        <f t="shared" si="242"/>
        <v>220</v>
      </c>
      <c r="D1318" s="23">
        <f t="shared" si="243"/>
        <v>15</v>
      </c>
      <c r="E1318" s="34" t="str">
        <f t="shared" si="244"/>
        <v>220_15</v>
      </c>
      <c r="F1318" s="23" t="s">
        <v>966</v>
      </c>
      <c r="G1318" s="24">
        <f>AVERAGEIF('1. TipoContratoUC'!$C$3:$C$3832,'2. UnidadCompradora'!F1318,'1. TipoContratoUC'!$S$3:$S$3832)</f>
        <v>34.760059780548403</v>
      </c>
      <c r="H1318" s="24">
        <f>SUMPRODUCT(('1. TipoContratoUC'!$C$3:$C$3832='2. UnidadCompradora'!F1318)*'1. TipoContratoUC'!$N$3:$N$3832*'1. TipoContratoUC'!$S$3:$S$3832)</f>
        <v>35.025351859569319</v>
      </c>
      <c r="I1318" s="24">
        <f>SUMPRODUCT(('1. TipoContratoUC'!$C$3:$C$3832='2. UnidadCompradora'!F1318)*'1. TipoContratoUC'!$P$3:$P$3832*'1. TipoContratoUC'!$S$3:$S$3832)</f>
        <v>35.443063517805186</v>
      </c>
      <c r="J1318" s="24" t="e">
        <f>AVERAGEIF('1. TipoContratoUC'!$C$3:$C$3832,'2. UnidadCompradora'!F1318,'1. TipoContratoUC'!#REF!)</f>
        <v>#REF!</v>
      </c>
      <c r="K1318" s="24">
        <f t="shared" si="245"/>
        <v>34.782568218470104</v>
      </c>
      <c r="L1318" s="25">
        <f>SUMIF('1. TipoContratoUC'!$C$3:$C$3832,'2. UnidadCompradora'!F1318,'1. TipoContratoUC'!$O$3:$O$3832)</f>
        <v>8037504650.3049879</v>
      </c>
      <c r="M1318" s="28">
        <f t="shared" si="240"/>
        <v>2.4555168362254541E-2</v>
      </c>
      <c r="N1318" s="29">
        <f t="shared" si="246"/>
        <v>3.5508101477972737E-3</v>
      </c>
      <c r="O1318" s="24">
        <f t="shared" si="247"/>
        <v>3.9630525159238554</v>
      </c>
      <c r="P1318" s="20">
        <f t="shared" si="248"/>
        <v>19.37281036719698</v>
      </c>
      <c r="Q1318" s="3">
        <f t="shared" si="249"/>
        <v>847</v>
      </c>
      <c r="R1318" s="3">
        <f t="shared" si="250"/>
        <v>0</v>
      </c>
      <c r="S1318" s="3" t="str">
        <f t="shared" si="251"/>
        <v/>
      </c>
      <c r="T1318" s="18"/>
    </row>
    <row r="1319" spans="1:20" x14ac:dyDescent="0.25">
      <c r="A1319">
        <f t="shared" si="241"/>
        <v>1318</v>
      </c>
      <c r="B1319" s="23" t="s">
        <v>31</v>
      </c>
      <c r="C1319" s="23">
        <f t="shared" si="242"/>
        <v>220</v>
      </c>
      <c r="D1319" s="23">
        <f t="shared" si="243"/>
        <v>16</v>
      </c>
      <c r="E1319" s="34" t="str">
        <f t="shared" si="244"/>
        <v>220_16</v>
      </c>
      <c r="F1319" s="23" t="s">
        <v>2555</v>
      </c>
      <c r="G1319" s="24">
        <f>AVERAGEIF('1. TipoContratoUC'!$C$3:$C$3832,'2. UnidadCompradora'!F1319,'1. TipoContratoUC'!$S$3:$S$3832)</f>
        <v>43.413447967633118</v>
      </c>
      <c r="H1319" s="24">
        <f>SUMPRODUCT(('1. TipoContratoUC'!$C$3:$C$3832='2. UnidadCompradora'!F1319)*'1. TipoContratoUC'!$N$3:$N$3832*'1. TipoContratoUC'!$S$3:$S$3832)</f>
        <v>40.789643097530075</v>
      </c>
      <c r="I1319" s="24">
        <f>SUMPRODUCT(('1. TipoContratoUC'!$C$3:$C$3832='2. UnidadCompradora'!F1319)*'1. TipoContratoUC'!$P$3:$P$3832*'1. TipoContratoUC'!$S$3:$S$3832)</f>
        <v>39.767557238106171</v>
      </c>
      <c r="J1319" s="24" t="e">
        <f>AVERAGEIF('1. TipoContratoUC'!$C$3:$C$3832,'2. UnidadCompradora'!F1319,'1. TipoContratoUC'!#REF!)</f>
        <v>#REF!</v>
      </c>
      <c r="K1319" s="24">
        <f t="shared" si="245"/>
        <v>40.762088915399339</v>
      </c>
      <c r="L1319" s="25">
        <f>SUMIF('1. TipoContratoUC'!$C$3:$C$3832,'2. UnidadCompradora'!F1319,'1. TipoContratoUC'!$O$3:$O$3832)</f>
        <v>5233371342.0100002</v>
      </c>
      <c r="M1319" s="28">
        <f t="shared" si="240"/>
        <v>1.598833468797773E-2</v>
      </c>
      <c r="N1319" s="29">
        <f t="shared" si="246"/>
        <v>2.3119996661769165E-3</v>
      </c>
      <c r="O1319" s="24">
        <f t="shared" si="247"/>
        <v>2.5803894048788112</v>
      </c>
      <c r="P1319" s="20">
        <f t="shared" si="248"/>
        <v>21.671239160139073</v>
      </c>
      <c r="Q1319" s="3">
        <f t="shared" si="249"/>
        <v>641</v>
      </c>
      <c r="R1319" s="3">
        <f t="shared" si="250"/>
        <v>0</v>
      </c>
      <c r="S1319" s="3" t="str">
        <f t="shared" si="251"/>
        <v/>
      </c>
      <c r="T1319" s="18"/>
    </row>
    <row r="1320" spans="1:20" x14ac:dyDescent="0.25">
      <c r="A1320">
        <f t="shared" si="241"/>
        <v>1319</v>
      </c>
      <c r="B1320" s="23" t="s">
        <v>31</v>
      </c>
      <c r="C1320" s="23">
        <f t="shared" si="242"/>
        <v>220</v>
      </c>
      <c r="D1320" s="23">
        <f t="shared" si="243"/>
        <v>17</v>
      </c>
      <c r="E1320" s="34" t="str">
        <f t="shared" si="244"/>
        <v>220_17</v>
      </c>
      <c r="F1320" s="23" t="s">
        <v>1550</v>
      </c>
      <c r="G1320" s="24">
        <f>AVERAGEIF('1. TipoContratoUC'!$C$3:$C$3832,'2. UnidadCompradora'!F1320,'1. TipoContratoUC'!$S$3:$S$3832)</f>
        <v>54.035680478028141</v>
      </c>
      <c r="H1320" s="24">
        <f>SUMPRODUCT(('1. TipoContratoUC'!$C$3:$C$3832='2. UnidadCompradora'!F1320)*'1. TipoContratoUC'!$N$3:$N$3832*'1. TipoContratoUC'!$S$3:$S$3832)</f>
        <v>54.107462435497283</v>
      </c>
      <c r="I1320" s="24">
        <f>SUMPRODUCT(('1. TipoContratoUC'!$C$3:$C$3832='2. UnidadCompradora'!F1320)*'1. TipoContratoUC'!$P$3:$P$3832*'1. TipoContratoUC'!$S$3:$S$3832)</f>
        <v>55.438969470090115</v>
      </c>
      <c r="J1320" s="24" t="e">
        <f>AVERAGEIF('1. TipoContratoUC'!$C$3:$C$3832,'2. UnidadCompradora'!F1320,'1. TipoContratoUC'!#REF!)</f>
        <v>#REF!</v>
      </c>
      <c r="K1320" s="24">
        <f t="shared" si="245"/>
        <v>62.431107268080865</v>
      </c>
      <c r="L1320" s="25">
        <f>SUMIF('1. TipoContratoUC'!$C$3:$C$3832,'2. UnidadCompradora'!F1320,'1. TipoContratoUC'!$O$3:$O$3832)</f>
        <v>7054112324.3499994</v>
      </c>
      <c r="M1320" s="28">
        <f t="shared" si="240"/>
        <v>2.155083241713536E-2</v>
      </c>
      <c r="N1320" s="29">
        <f t="shared" si="246"/>
        <v>3.1163669216730514E-3</v>
      </c>
      <c r="O1320" s="24">
        <f t="shared" si="247"/>
        <v>3.4781610563200704</v>
      </c>
      <c r="P1320" s="20">
        <f t="shared" si="248"/>
        <v>32.95463416220047</v>
      </c>
      <c r="Q1320" s="3">
        <f t="shared" si="249"/>
        <v>66</v>
      </c>
      <c r="R1320" s="3">
        <f t="shared" si="250"/>
        <v>1</v>
      </c>
      <c r="S1320" s="3">
        <f t="shared" si="251"/>
        <v>66</v>
      </c>
      <c r="T1320" s="18"/>
    </row>
    <row r="1321" spans="1:20" x14ac:dyDescent="0.25">
      <c r="A1321">
        <f t="shared" si="241"/>
        <v>1320</v>
      </c>
      <c r="B1321" s="23" t="s">
        <v>31</v>
      </c>
      <c r="C1321" s="23">
        <f t="shared" si="242"/>
        <v>220</v>
      </c>
      <c r="D1321" s="23">
        <f t="shared" si="243"/>
        <v>18</v>
      </c>
      <c r="E1321" s="34" t="str">
        <f t="shared" si="244"/>
        <v>220_18</v>
      </c>
      <c r="F1321" s="23" t="s">
        <v>312</v>
      </c>
      <c r="G1321" s="24">
        <f>AVERAGEIF('1. TipoContratoUC'!$C$3:$C$3832,'2. UnidadCompradora'!F1321,'1. TipoContratoUC'!$S$3:$S$3832)</f>
        <v>37.974781535746551</v>
      </c>
      <c r="H1321" s="24">
        <f>SUMPRODUCT(('1. TipoContratoUC'!$C$3:$C$3832='2. UnidadCompradora'!F1321)*'1. TipoContratoUC'!$N$3:$N$3832*'1. TipoContratoUC'!$S$3:$S$3832)</f>
        <v>36.77405311464053</v>
      </c>
      <c r="I1321" s="24">
        <f>SUMPRODUCT(('1. TipoContratoUC'!$C$3:$C$3832='2. UnidadCompradora'!F1321)*'1. TipoContratoUC'!$P$3:$P$3832*'1. TipoContratoUC'!$S$3:$S$3832)</f>
        <v>36.696053090486529</v>
      </c>
      <c r="J1321" s="24" t="e">
        <f>AVERAGEIF('1. TipoContratoUC'!$C$3:$C$3832,'2. UnidadCompradora'!F1321,'1. TipoContratoUC'!#REF!)</f>
        <v>#REF!</v>
      </c>
      <c r="K1321" s="24">
        <f t="shared" si="245"/>
        <v>36.515089426146439</v>
      </c>
      <c r="L1321" s="25">
        <f>SUMIF('1. TipoContratoUC'!$C$3:$C$3832,'2. UnidadCompradora'!F1321,'1. TipoContratoUC'!$O$3:$O$3832)</f>
        <v>223618275.07999998</v>
      </c>
      <c r="M1321" s="28">
        <f t="shared" si="240"/>
        <v>6.8317029132393598E-4</v>
      </c>
      <c r="N1321" s="29">
        <f t="shared" si="246"/>
        <v>9.8790118940317672E-5</v>
      </c>
      <c r="O1321" s="24">
        <f t="shared" si="247"/>
        <v>0.11017846997121748</v>
      </c>
      <c r="P1321" s="20">
        <f t="shared" si="248"/>
        <v>18.312633948058828</v>
      </c>
      <c r="Q1321" s="3">
        <f t="shared" si="249"/>
        <v>935</v>
      </c>
      <c r="R1321" s="3">
        <f t="shared" si="250"/>
        <v>0</v>
      </c>
      <c r="S1321" s="3" t="str">
        <f t="shared" si="251"/>
        <v/>
      </c>
      <c r="T1321" s="18"/>
    </row>
    <row r="1322" spans="1:20" x14ac:dyDescent="0.25">
      <c r="A1322">
        <f t="shared" si="241"/>
        <v>1321</v>
      </c>
      <c r="B1322" s="23" t="s">
        <v>31</v>
      </c>
      <c r="C1322" s="23">
        <f t="shared" si="242"/>
        <v>220</v>
      </c>
      <c r="D1322" s="23">
        <f t="shared" si="243"/>
        <v>19</v>
      </c>
      <c r="E1322" s="34" t="str">
        <f t="shared" si="244"/>
        <v>220_19</v>
      </c>
      <c r="F1322" s="23" t="s">
        <v>1591</v>
      </c>
      <c r="G1322" s="24">
        <f>AVERAGEIF('1. TipoContratoUC'!$C$3:$C$3832,'2. UnidadCompradora'!F1322,'1. TipoContratoUC'!$S$3:$S$3832)</f>
        <v>35.051018769607062</v>
      </c>
      <c r="H1322" s="24">
        <f>SUMPRODUCT(('1. TipoContratoUC'!$C$3:$C$3832='2. UnidadCompradora'!F1322)*'1. TipoContratoUC'!$N$3:$N$3832*'1. TipoContratoUC'!$S$3:$S$3832)</f>
        <v>37.629672802246631</v>
      </c>
      <c r="I1322" s="24">
        <f>SUMPRODUCT(('1. TipoContratoUC'!$C$3:$C$3832='2. UnidadCompradora'!F1322)*'1. TipoContratoUC'!$P$3:$P$3832*'1. TipoContratoUC'!$S$3:$S$3832)</f>
        <v>41.190400268646584</v>
      </c>
      <c r="J1322" s="24" t="e">
        <f>AVERAGEIF('1. TipoContratoUC'!$C$3:$C$3832,'2. UnidadCompradora'!F1322,'1. TipoContratoUC'!#REF!)</f>
        <v>#REF!</v>
      </c>
      <c r="K1322" s="24">
        <f t="shared" si="245"/>
        <v>42.729468197200163</v>
      </c>
      <c r="L1322" s="25">
        <f>SUMIF('1. TipoContratoUC'!$C$3:$C$3832,'2. UnidadCompradora'!F1322,'1. TipoContratoUC'!$O$3:$O$3832)</f>
        <v>2372950784.8399987</v>
      </c>
      <c r="M1322" s="28">
        <f t="shared" si="240"/>
        <v>7.2495393249793266E-3</v>
      </c>
      <c r="N1322" s="29">
        <f t="shared" si="246"/>
        <v>1.0483225943407257E-3</v>
      </c>
      <c r="O1322" s="24">
        <f t="shared" si="247"/>
        <v>1.1699721558933653</v>
      </c>
      <c r="P1322" s="20">
        <f t="shared" si="248"/>
        <v>21.949720176546762</v>
      </c>
      <c r="Q1322" s="3">
        <f t="shared" si="249"/>
        <v>620</v>
      </c>
      <c r="R1322" s="3">
        <f t="shared" si="250"/>
        <v>0</v>
      </c>
      <c r="S1322" s="3" t="str">
        <f t="shared" si="251"/>
        <v/>
      </c>
      <c r="T1322" s="18"/>
    </row>
    <row r="1323" spans="1:20" x14ac:dyDescent="0.25">
      <c r="A1323">
        <f t="shared" si="241"/>
        <v>1322</v>
      </c>
      <c r="B1323" s="23" t="s">
        <v>31</v>
      </c>
      <c r="C1323" s="23">
        <f t="shared" si="242"/>
        <v>220</v>
      </c>
      <c r="D1323" s="23">
        <f t="shared" si="243"/>
        <v>20</v>
      </c>
      <c r="E1323" s="34" t="str">
        <f t="shared" si="244"/>
        <v>220_20</v>
      </c>
      <c r="F1323" s="23" t="s">
        <v>117</v>
      </c>
      <c r="G1323" s="24">
        <f>AVERAGEIF('1. TipoContratoUC'!$C$3:$C$3832,'2. UnidadCompradora'!F1323,'1. TipoContratoUC'!$S$3:$S$3832)</f>
        <v>30.243612935454653</v>
      </c>
      <c r="H1323" s="24">
        <f>SUMPRODUCT(('1. TipoContratoUC'!$C$3:$C$3832='2. UnidadCompradora'!F1323)*'1. TipoContratoUC'!$N$3:$N$3832*'1. TipoContratoUC'!$S$3:$S$3832)</f>
        <v>28.735414853805729</v>
      </c>
      <c r="I1323" s="24">
        <f>SUMPRODUCT(('1. TipoContratoUC'!$C$3:$C$3832='2. UnidadCompradora'!F1323)*'1. TipoContratoUC'!$P$3:$P$3832*'1. TipoContratoUC'!$S$3:$S$3832)</f>
        <v>29.739132995696899</v>
      </c>
      <c r="J1323" s="24" t="e">
        <f>AVERAGEIF('1. TipoContratoUC'!$C$3:$C$3832,'2. UnidadCompradora'!F1323,'1. TipoContratoUC'!#REF!)</f>
        <v>#REF!</v>
      </c>
      <c r="K1323" s="24">
        <f t="shared" si="245"/>
        <v>26.895686466120349</v>
      </c>
      <c r="L1323" s="25">
        <f>SUMIF('1. TipoContratoUC'!$C$3:$C$3832,'2. UnidadCompradora'!F1323,'1. TipoContratoUC'!$O$3:$O$3832)</f>
        <v>107816392.76739991</v>
      </c>
      <c r="M1323" s="28">
        <f t="shared" si="240"/>
        <v>3.2938701646835234E-4</v>
      </c>
      <c r="N1323" s="29">
        <f t="shared" si="246"/>
        <v>4.7631144017173694E-5</v>
      </c>
      <c r="O1323" s="24">
        <f t="shared" si="247"/>
        <v>5.3078834091007755E-2</v>
      </c>
      <c r="P1323" s="20">
        <f t="shared" si="248"/>
        <v>13.474382650105678</v>
      </c>
      <c r="Q1323" s="3">
        <f t="shared" si="249"/>
        <v>1278</v>
      </c>
      <c r="R1323" s="3">
        <f t="shared" si="250"/>
        <v>0</v>
      </c>
      <c r="S1323" s="3" t="str">
        <f t="shared" si="251"/>
        <v/>
      </c>
      <c r="T1323" s="18"/>
    </row>
    <row r="1324" spans="1:20" x14ac:dyDescent="0.25">
      <c r="A1324">
        <f t="shared" si="241"/>
        <v>1323</v>
      </c>
      <c r="B1324" s="23" t="s">
        <v>31</v>
      </c>
      <c r="C1324" s="23">
        <f t="shared" si="242"/>
        <v>220</v>
      </c>
      <c r="D1324" s="23">
        <f t="shared" si="243"/>
        <v>21</v>
      </c>
      <c r="E1324" s="34" t="str">
        <f t="shared" si="244"/>
        <v>220_21</v>
      </c>
      <c r="F1324" s="23" t="s">
        <v>1944</v>
      </c>
      <c r="G1324" s="24">
        <f>AVERAGEIF('1. TipoContratoUC'!$C$3:$C$3832,'2. UnidadCompradora'!F1324,'1. TipoContratoUC'!$S$3:$S$3832)</f>
        <v>36.890395001106995</v>
      </c>
      <c r="H1324" s="24">
        <f>SUMPRODUCT(('1. TipoContratoUC'!$C$3:$C$3832='2. UnidadCompradora'!F1324)*'1. TipoContratoUC'!$N$3:$N$3832*'1. TipoContratoUC'!$S$3:$S$3832)</f>
        <v>35.288612366205015</v>
      </c>
      <c r="I1324" s="24">
        <f>SUMPRODUCT(('1. TipoContratoUC'!$C$3:$C$3832='2. UnidadCompradora'!F1324)*'1. TipoContratoUC'!$P$3:$P$3832*'1. TipoContratoUC'!$S$3:$S$3832)</f>
        <v>33.095855431673819</v>
      </c>
      <c r="J1324" s="24" t="e">
        <f>AVERAGEIF('1. TipoContratoUC'!$C$3:$C$3832,'2. UnidadCompradora'!F1324,'1. TipoContratoUC'!#REF!)</f>
        <v>#REF!</v>
      </c>
      <c r="K1324" s="24">
        <f t="shared" si="245"/>
        <v>31.537060133873933</v>
      </c>
      <c r="L1324" s="25">
        <f>SUMIF('1. TipoContratoUC'!$C$3:$C$3832,'2. UnidadCompradora'!F1324,'1. TipoContratoUC'!$O$3:$O$3832)</f>
        <v>8444922427.9300003</v>
      </c>
      <c r="M1324" s="28">
        <f t="shared" si="240"/>
        <v>2.5799859663674585E-2</v>
      </c>
      <c r="N1324" s="29">
        <f t="shared" si="246"/>
        <v>3.7307992416921072E-3</v>
      </c>
      <c r="O1324" s="24">
        <f t="shared" si="247"/>
        <v>4.1639422276360909</v>
      </c>
      <c r="P1324" s="20">
        <f t="shared" si="248"/>
        <v>17.85050118075501</v>
      </c>
      <c r="Q1324" s="3">
        <f t="shared" si="249"/>
        <v>974</v>
      </c>
      <c r="R1324" s="3">
        <f t="shared" si="250"/>
        <v>0</v>
      </c>
      <c r="S1324" s="3" t="str">
        <f t="shared" si="251"/>
        <v/>
      </c>
      <c r="T1324" s="18"/>
    </row>
    <row r="1325" spans="1:20" x14ac:dyDescent="0.25">
      <c r="A1325">
        <f t="shared" si="241"/>
        <v>1324</v>
      </c>
      <c r="B1325" s="23" t="s">
        <v>31</v>
      </c>
      <c r="C1325" s="23">
        <f t="shared" si="242"/>
        <v>220</v>
      </c>
      <c r="D1325" s="23">
        <f t="shared" si="243"/>
        <v>22</v>
      </c>
      <c r="E1325" s="34" t="str">
        <f t="shared" si="244"/>
        <v>220_22</v>
      </c>
      <c r="F1325" s="23" t="s">
        <v>2649</v>
      </c>
      <c r="G1325" s="24">
        <f>AVERAGEIF('1. TipoContratoUC'!$C$3:$C$3832,'2. UnidadCompradora'!F1325,'1. TipoContratoUC'!$S$3:$S$3832)</f>
        <v>37.706036249743278</v>
      </c>
      <c r="H1325" s="24">
        <f>SUMPRODUCT(('1. TipoContratoUC'!$C$3:$C$3832='2. UnidadCompradora'!F1325)*'1. TipoContratoUC'!$N$3:$N$3832*'1. TipoContratoUC'!$S$3:$S$3832)</f>
        <v>35.045424352568695</v>
      </c>
      <c r="I1325" s="24">
        <f>SUMPRODUCT(('1. TipoContratoUC'!$C$3:$C$3832='2. UnidadCompradora'!F1325)*'1. TipoContratoUC'!$P$3:$P$3832*'1. TipoContratoUC'!$S$3:$S$3832)</f>
        <v>34.215220239027531</v>
      </c>
      <c r="J1325" s="24" t="e">
        <f>AVERAGEIF('1. TipoContratoUC'!$C$3:$C$3832,'2. UnidadCompradora'!F1325,'1. TipoContratoUC'!#REF!)</f>
        <v>#REF!</v>
      </c>
      <c r="K1325" s="24">
        <f t="shared" si="245"/>
        <v>33.084817042749712</v>
      </c>
      <c r="L1325" s="25">
        <f>SUMIF('1. TipoContratoUC'!$C$3:$C$3832,'2. UnidadCompradora'!F1325,'1. TipoContratoUC'!$O$3:$O$3832)</f>
        <v>3242011489.8919997</v>
      </c>
      <c r="M1325" s="28">
        <f t="shared" si="240"/>
        <v>9.9045837520779483E-3</v>
      </c>
      <c r="N1325" s="29">
        <f t="shared" si="246"/>
        <v>1.4322563778730816E-3</v>
      </c>
      <c r="O1325" s="24">
        <f t="shared" si="247"/>
        <v>1.5984889366682513</v>
      </c>
      <c r="P1325" s="20">
        <f t="shared" si="248"/>
        <v>17.341652989708983</v>
      </c>
      <c r="Q1325" s="3">
        <f t="shared" si="249"/>
        <v>1026</v>
      </c>
      <c r="R1325" s="3">
        <f t="shared" si="250"/>
        <v>0</v>
      </c>
      <c r="S1325" s="3" t="str">
        <f t="shared" si="251"/>
        <v/>
      </c>
      <c r="T1325" s="18"/>
    </row>
    <row r="1326" spans="1:20" x14ac:dyDescent="0.25">
      <c r="A1326">
        <f t="shared" si="241"/>
        <v>1325</v>
      </c>
      <c r="B1326" s="23" t="s">
        <v>31</v>
      </c>
      <c r="C1326" s="23">
        <f t="shared" si="242"/>
        <v>220</v>
      </c>
      <c r="D1326" s="23">
        <f t="shared" si="243"/>
        <v>23</v>
      </c>
      <c r="E1326" s="34" t="str">
        <f t="shared" si="244"/>
        <v>220_23</v>
      </c>
      <c r="F1326" s="23" t="s">
        <v>981</v>
      </c>
      <c r="G1326" s="24">
        <f>AVERAGEIF('1. TipoContratoUC'!$C$3:$C$3832,'2. UnidadCompradora'!F1326,'1. TipoContratoUC'!$S$3:$S$3832)</f>
        <v>29.555498701262298</v>
      </c>
      <c r="H1326" s="24">
        <f>SUMPRODUCT(('1. TipoContratoUC'!$C$3:$C$3832='2. UnidadCompradora'!F1326)*'1. TipoContratoUC'!$N$3:$N$3832*'1. TipoContratoUC'!$S$3:$S$3832)</f>
        <v>30.010150456684741</v>
      </c>
      <c r="I1326" s="24">
        <f>SUMPRODUCT(('1. TipoContratoUC'!$C$3:$C$3832='2. UnidadCompradora'!F1326)*'1. TipoContratoUC'!$P$3:$P$3832*'1. TipoContratoUC'!$S$3:$S$3832)</f>
        <v>29.925666799455609</v>
      </c>
      <c r="J1326" s="24" t="e">
        <f>AVERAGEIF('1. TipoContratoUC'!$C$3:$C$3832,'2. UnidadCompradora'!F1326,'1. TipoContratoUC'!#REF!)</f>
        <v>#REF!</v>
      </c>
      <c r="K1326" s="24">
        <f t="shared" si="245"/>
        <v>27.153608621265608</v>
      </c>
      <c r="L1326" s="25">
        <f>SUMIF('1. TipoContratoUC'!$C$3:$C$3832,'2. UnidadCompradora'!F1326,'1. TipoContratoUC'!$O$3:$O$3832)</f>
        <v>131760318.93000001</v>
      </c>
      <c r="M1326" s="28">
        <f t="shared" si="240"/>
        <v>4.0253747345175535E-4</v>
      </c>
      <c r="N1326" s="29">
        <f t="shared" si="246"/>
        <v>5.8209095719266075E-5</v>
      </c>
      <c r="O1326" s="24">
        <f t="shared" si="247"/>
        <v>6.4885114249187303E-2</v>
      </c>
      <c r="P1326" s="20">
        <f t="shared" si="248"/>
        <v>13.609246867757397</v>
      </c>
      <c r="Q1326" s="3">
        <f t="shared" si="249"/>
        <v>1268</v>
      </c>
      <c r="R1326" s="3">
        <f t="shared" si="250"/>
        <v>0</v>
      </c>
      <c r="S1326" s="3" t="str">
        <f t="shared" si="251"/>
        <v/>
      </c>
      <c r="T1326" s="18"/>
    </row>
    <row r="1327" spans="1:20" x14ac:dyDescent="0.25">
      <c r="A1327">
        <f t="shared" si="241"/>
        <v>1326</v>
      </c>
      <c r="B1327" s="23" t="s">
        <v>31</v>
      </c>
      <c r="C1327" s="23">
        <f t="shared" si="242"/>
        <v>220</v>
      </c>
      <c r="D1327" s="23">
        <f t="shared" si="243"/>
        <v>24</v>
      </c>
      <c r="E1327" s="34" t="str">
        <f t="shared" si="244"/>
        <v>220_24</v>
      </c>
      <c r="F1327" s="23" t="s">
        <v>2497</v>
      </c>
      <c r="G1327" s="24">
        <f>AVERAGEIF('1. TipoContratoUC'!$C$3:$C$3832,'2. UnidadCompradora'!F1327,'1. TipoContratoUC'!$S$3:$S$3832)</f>
        <v>37.82102194925055</v>
      </c>
      <c r="H1327" s="24">
        <f>SUMPRODUCT(('1. TipoContratoUC'!$C$3:$C$3832='2. UnidadCompradora'!F1327)*'1. TipoContratoUC'!$N$3:$N$3832*'1. TipoContratoUC'!$S$3:$S$3832)</f>
        <v>34.613993337939746</v>
      </c>
      <c r="I1327" s="24">
        <f>SUMPRODUCT(('1. TipoContratoUC'!$C$3:$C$3832='2. UnidadCompradora'!F1327)*'1. TipoContratoUC'!$P$3:$P$3832*'1. TipoContratoUC'!$S$3:$S$3832)</f>
        <v>31.281738185590022</v>
      </c>
      <c r="J1327" s="24" t="e">
        <f>AVERAGEIF('1. TipoContratoUC'!$C$3:$C$3832,'2. UnidadCompradora'!F1327,'1. TipoContratoUC'!#REF!)</f>
        <v>#REF!</v>
      </c>
      <c r="K1327" s="24">
        <f t="shared" si="245"/>
        <v>29.028662082862468</v>
      </c>
      <c r="L1327" s="25">
        <f>SUMIF('1. TipoContratoUC'!$C$3:$C$3832,'2. UnidadCompradora'!F1327,'1. TipoContratoUC'!$O$3:$O$3832)</f>
        <v>2080756286.0699902</v>
      </c>
      <c r="M1327" s="28">
        <f t="shared" si="240"/>
        <v>6.3568636222598408E-3</v>
      </c>
      <c r="N1327" s="29">
        <f t="shared" si="246"/>
        <v>9.1923685983683154E-4</v>
      </c>
      <c r="O1327" s="24">
        <f t="shared" si="247"/>
        <v>1.0258967820498739</v>
      </c>
      <c r="P1327" s="20">
        <f t="shared" si="248"/>
        <v>15.02727943245617</v>
      </c>
      <c r="Q1327" s="3">
        <f t="shared" si="249"/>
        <v>1191</v>
      </c>
      <c r="R1327" s="3">
        <f t="shared" si="250"/>
        <v>0</v>
      </c>
      <c r="S1327" s="3" t="str">
        <f t="shared" si="251"/>
        <v/>
      </c>
      <c r="T1327" s="18"/>
    </row>
    <row r="1328" spans="1:20" x14ac:dyDescent="0.25">
      <c r="A1328">
        <f t="shared" si="241"/>
        <v>1327</v>
      </c>
      <c r="B1328" s="23" t="s">
        <v>31</v>
      </c>
      <c r="C1328" s="23">
        <f t="shared" si="242"/>
        <v>220</v>
      </c>
      <c r="D1328" s="23">
        <f t="shared" si="243"/>
        <v>25</v>
      </c>
      <c r="E1328" s="34" t="str">
        <f t="shared" si="244"/>
        <v>220_25</v>
      </c>
      <c r="F1328" s="23" t="s">
        <v>32</v>
      </c>
      <c r="G1328" s="24">
        <f>AVERAGEIF('1. TipoContratoUC'!$C$3:$C$3832,'2. UnidadCompradora'!F1328,'1. TipoContratoUC'!$S$3:$S$3832)</f>
        <v>34.011711020604928</v>
      </c>
      <c r="H1328" s="24">
        <f>SUMPRODUCT(('1. TipoContratoUC'!$C$3:$C$3832='2. UnidadCompradora'!F1328)*'1. TipoContratoUC'!$N$3:$N$3832*'1. TipoContratoUC'!$S$3:$S$3832)</f>
        <v>38.041559750829919</v>
      </c>
      <c r="I1328" s="24">
        <f>SUMPRODUCT(('1. TipoContratoUC'!$C$3:$C$3832='2. UnidadCompradora'!F1328)*'1. TipoContratoUC'!$P$3:$P$3832*'1. TipoContratoUC'!$S$3:$S$3832)</f>
        <v>43.856954996456636</v>
      </c>
      <c r="J1328" s="24" t="e">
        <f>AVERAGEIF('1. TipoContratoUC'!$C$3:$C$3832,'2. UnidadCompradora'!F1328,'1. TipoContratoUC'!#REF!)</f>
        <v>#REF!</v>
      </c>
      <c r="K1328" s="24">
        <f t="shared" si="245"/>
        <v>46.416540075599137</v>
      </c>
      <c r="L1328" s="25">
        <f>SUMIF('1. TipoContratoUC'!$C$3:$C$3832,'2. UnidadCompradora'!F1328,'1. TipoContratoUC'!$O$3:$O$3832)</f>
        <v>5290815100.0100098</v>
      </c>
      <c r="M1328" s="28">
        <f t="shared" si="240"/>
        <v>1.6163829597208957E-2</v>
      </c>
      <c r="N1328" s="29">
        <f t="shared" si="246"/>
        <v>2.337377179187289E-3</v>
      </c>
      <c r="O1328" s="24">
        <f t="shared" si="247"/>
        <v>2.6087137947754901</v>
      </c>
      <c r="P1328" s="20">
        <f t="shared" si="248"/>
        <v>24.512626935187313</v>
      </c>
      <c r="Q1328" s="3">
        <f t="shared" si="249"/>
        <v>446</v>
      </c>
      <c r="R1328" s="3">
        <f t="shared" si="250"/>
        <v>1</v>
      </c>
      <c r="S1328" s="3">
        <f t="shared" si="251"/>
        <v>446</v>
      </c>
      <c r="T1328" s="18"/>
    </row>
    <row r="1329" spans="1:20" x14ac:dyDescent="0.25">
      <c r="A1329">
        <f t="shared" si="241"/>
        <v>1328</v>
      </c>
      <c r="B1329" s="23" t="s">
        <v>31</v>
      </c>
      <c r="C1329" s="23">
        <f t="shared" si="242"/>
        <v>220</v>
      </c>
      <c r="D1329" s="23">
        <f t="shared" si="243"/>
        <v>26</v>
      </c>
      <c r="E1329" s="34" t="str">
        <f t="shared" si="244"/>
        <v>220_26</v>
      </c>
      <c r="F1329" s="23" t="s">
        <v>1171</v>
      </c>
      <c r="G1329" s="24">
        <f>AVERAGEIF('1. TipoContratoUC'!$C$3:$C$3832,'2. UnidadCompradora'!F1329,'1. TipoContratoUC'!$S$3:$S$3832)</f>
        <v>16.684380089853914</v>
      </c>
      <c r="H1329" s="24">
        <f>SUMPRODUCT(('1. TipoContratoUC'!$C$3:$C$3832='2. UnidadCompradora'!F1329)*'1. TipoContratoUC'!$N$3:$N$3832*'1. TipoContratoUC'!$S$3:$S$3832)</f>
        <v>18.803143434109067</v>
      </c>
      <c r="I1329" s="24">
        <f>SUMPRODUCT(('1. TipoContratoUC'!$C$3:$C$3832='2. UnidadCompradora'!F1329)*'1. TipoContratoUC'!$P$3:$P$3832*'1. TipoContratoUC'!$S$3:$S$3832)</f>
        <v>18.22702222538005</v>
      </c>
      <c r="J1329" s="24" t="e">
        <f>AVERAGEIF('1. TipoContratoUC'!$C$3:$C$3832,'2. UnidadCompradora'!F1329,'1. TipoContratoUC'!#REF!)</f>
        <v>#REF!</v>
      </c>
      <c r="K1329" s="24">
        <f t="shared" si="245"/>
        <v>10.977775823007992</v>
      </c>
      <c r="L1329" s="25">
        <f>SUMIF('1. TipoContratoUC'!$C$3:$C$3832,'2. UnidadCompradora'!F1329,'1. TipoContratoUC'!$O$3:$O$3832)</f>
        <v>111494241.76999991</v>
      </c>
      <c r="M1329" s="28">
        <f t="shared" si="240"/>
        <v>3.4062311590455811E-4</v>
      </c>
      <c r="N1329" s="29">
        <f t="shared" si="246"/>
        <v>4.9255944764256636E-5</v>
      </c>
      <c r="O1329" s="24">
        <f t="shared" si="247"/>
        <v>5.48923092666872E-2</v>
      </c>
      <c r="P1329" s="20">
        <f t="shared" si="248"/>
        <v>5.5163340661373397</v>
      </c>
      <c r="Q1329" s="3">
        <f t="shared" si="249"/>
        <v>1510</v>
      </c>
      <c r="R1329" s="3">
        <f t="shared" si="250"/>
        <v>0</v>
      </c>
      <c r="S1329" s="3" t="str">
        <f t="shared" si="251"/>
        <v/>
      </c>
      <c r="T1329" s="18"/>
    </row>
    <row r="1330" spans="1:20" x14ac:dyDescent="0.25">
      <c r="A1330">
        <f t="shared" si="241"/>
        <v>1329</v>
      </c>
      <c r="B1330" s="23" t="s">
        <v>31</v>
      </c>
      <c r="C1330" s="23">
        <f t="shared" si="242"/>
        <v>220</v>
      </c>
      <c r="D1330" s="23">
        <f t="shared" si="243"/>
        <v>27</v>
      </c>
      <c r="E1330" s="34" t="str">
        <f t="shared" si="244"/>
        <v>220_27</v>
      </c>
      <c r="F1330" s="23" t="s">
        <v>1031</v>
      </c>
      <c r="G1330" s="24">
        <f>AVERAGEIF('1. TipoContratoUC'!$C$3:$C$3832,'2. UnidadCompradora'!F1330,'1. TipoContratoUC'!$S$3:$S$3832)</f>
        <v>22.712917361301972</v>
      </c>
      <c r="H1330" s="24">
        <f>SUMPRODUCT(('1. TipoContratoUC'!$C$3:$C$3832='2. UnidadCompradora'!F1330)*'1. TipoContratoUC'!$N$3:$N$3832*'1. TipoContratoUC'!$S$3:$S$3832)</f>
        <v>20.364613280386251</v>
      </c>
      <c r="I1330" s="24">
        <f>SUMPRODUCT(('1. TipoContratoUC'!$C$3:$C$3832='2. UnidadCompradora'!F1330)*'1. TipoContratoUC'!$P$3:$P$3832*'1. TipoContratoUC'!$S$3:$S$3832)</f>
        <v>20.42382398160542</v>
      </c>
      <c r="J1330" s="24" t="e">
        <f>AVERAGEIF('1. TipoContratoUC'!$C$3:$C$3832,'2. UnidadCompradora'!F1330,'1. TipoContratoUC'!#REF!)</f>
        <v>#REF!</v>
      </c>
      <c r="K1330" s="24">
        <f t="shared" si="245"/>
        <v>14.015315571703901</v>
      </c>
      <c r="L1330" s="25">
        <f>SUMIF('1. TipoContratoUC'!$C$3:$C$3832,'2. UnidadCompradora'!F1330,'1. TipoContratoUC'!$O$3:$O$3832)</f>
        <v>100022021.18000001</v>
      </c>
      <c r="M1330" s="28">
        <f t="shared" si="240"/>
        <v>3.0557463751074696E-4</v>
      </c>
      <c r="N1330" s="29">
        <f t="shared" si="246"/>
        <v>4.4187745234543796E-5</v>
      </c>
      <c r="O1330" s="24">
        <f t="shared" si="247"/>
        <v>4.9235582404008528E-2</v>
      </c>
      <c r="P1330" s="20">
        <f t="shared" si="248"/>
        <v>7.0322755770539551</v>
      </c>
      <c r="Q1330" s="3">
        <f t="shared" si="249"/>
        <v>1497</v>
      </c>
      <c r="R1330" s="3">
        <f t="shared" si="250"/>
        <v>0</v>
      </c>
      <c r="S1330" s="3" t="str">
        <f t="shared" si="251"/>
        <v/>
      </c>
      <c r="T1330" s="18"/>
    </row>
    <row r="1331" spans="1:20" x14ac:dyDescent="0.25">
      <c r="A1331">
        <f t="shared" si="241"/>
        <v>1330</v>
      </c>
      <c r="B1331" s="23" t="s">
        <v>31</v>
      </c>
      <c r="C1331" s="23">
        <f t="shared" si="242"/>
        <v>220</v>
      </c>
      <c r="D1331" s="23">
        <f t="shared" si="243"/>
        <v>28</v>
      </c>
      <c r="E1331" s="34" t="str">
        <f t="shared" si="244"/>
        <v>220_28</v>
      </c>
      <c r="F1331" s="23" t="s">
        <v>2605</v>
      </c>
      <c r="G1331" s="24">
        <f>AVERAGEIF('1. TipoContratoUC'!$C$3:$C$3832,'2. UnidadCompradora'!F1331,'1. TipoContratoUC'!$S$3:$S$3832)</f>
        <v>37.453225115185646</v>
      </c>
      <c r="H1331" s="24">
        <f>SUMPRODUCT(('1. TipoContratoUC'!$C$3:$C$3832='2. UnidadCompradora'!F1331)*'1. TipoContratoUC'!$N$3:$N$3832*'1. TipoContratoUC'!$S$3:$S$3832)</f>
        <v>36.702510700001547</v>
      </c>
      <c r="I1331" s="24">
        <f>SUMPRODUCT(('1. TipoContratoUC'!$C$3:$C$3832='2. UnidadCompradora'!F1331)*'1. TipoContratoUC'!$P$3:$P$3832*'1. TipoContratoUC'!$S$3:$S$3832)</f>
        <v>36.166693175810259</v>
      </c>
      <c r="J1331" s="24" t="e">
        <f>AVERAGEIF('1. TipoContratoUC'!$C$3:$C$3832,'2. UnidadCompradora'!F1331,'1. TipoContratoUC'!#REF!)</f>
        <v>#REF!</v>
      </c>
      <c r="K1331" s="24">
        <f t="shared" si="245"/>
        <v>35.783138180368901</v>
      </c>
      <c r="L1331" s="25">
        <f>SUMIF('1. TipoContratoUC'!$C$3:$C$3832,'2. UnidadCompradora'!F1331,'1. TipoContratoUC'!$O$3:$O$3832)</f>
        <v>5870539465.8599882</v>
      </c>
      <c r="M1331" s="28">
        <f t="shared" si="240"/>
        <v>1.7934930209462699E-2</v>
      </c>
      <c r="N1331" s="29">
        <f t="shared" si="246"/>
        <v>2.5934879064274073E-3</v>
      </c>
      <c r="O1331" s="24">
        <f t="shared" si="247"/>
        <v>2.8945645041064689</v>
      </c>
      <c r="P1331" s="20">
        <f t="shared" si="248"/>
        <v>19.338851342237685</v>
      </c>
      <c r="Q1331" s="3">
        <f t="shared" si="249"/>
        <v>849</v>
      </c>
      <c r="R1331" s="3">
        <f t="shared" si="250"/>
        <v>0</v>
      </c>
      <c r="S1331" s="3" t="str">
        <f t="shared" si="251"/>
        <v/>
      </c>
      <c r="T1331" s="18"/>
    </row>
    <row r="1332" spans="1:20" x14ac:dyDescent="0.25">
      <c r="A1332">
        <f t="shared" si="241"/>
        <v>1331</v>
      </c>
      <c r="B1332" s="23" t="s">
        <v>31</v>
      </c>
      <c r="C1332" s="23">
        <f t="shared" si="242"/>
        <v>220</v>
      </c>
      <c r="D1332" s="23">
        <f t="shared" si="243"/>
        <v>29</v>
      </c>
      <c r="E1332" s="34" t="str">
        <f t="shared" si="244"/>
        <v>220_29</v>
      </c>
      <c r="F1332" s="23" t="s">
        <v>1671</v>
      </c>
      <c r="G1332" s="24">
        <f>AVERAGEIF('1. TipoContratoUC'!$C$3:$C$3832,'2. UnidadCompradora'!F1332,'1. TipoContratoUC'!$S$3:$S$3832)</f>
        <v>40.938529992916912</v>
      </c>
      <c r="H1332" s="24">
        <f>SUMPRODUCT(('1. TipoContratoUC'!$C$3:$C$3832='2. UnidadCompradora'!F1332)*'1. TipoContratoUC'!$N$3:$N$3832*'1. TipoContratoUC'!$S$3:$S$3832)</f>
        <v>40.995554768708914</v>
      </c>
      <c r="I1332" s="24">
        <f>SUMPRODUCT(('1. TipoContratoUC'!$C$3:$C$3832='2. UnidadCompradora'!F1332)*'1. TipoContratoUC'!$P$3:$P$3832*'1. TipoContratoUC'!$S$3:$S$3832)</f>
        <v>41.067735789024773</v>
      </c>
      <c r="J1332" s="24" t="e">
        <f>AVERAGEIF('1. TipoContratoUC'!$C$3:$C$3832,'2. UnidadCompradora'!F1332,'1. TipoContratoUC'!#REF!)</f>
        <v>#REF!</v>
      </c>
      <c r="K1332" s="24">
        <f t="shared" si="245"/>
        <v>42.559858795009696</v>
      </c>
      <c r="L1332" s="25">
        <f>SUMIF('1. TipoContratoUC'!$C$3:$C$3832,'2. UnidadCompradora'!F1332,'1. TipoContratoUC'!$O$3:$O$3832)</f>
        <v>4684415756.625</v>
      </c>
      <c r="M1332" s="28">
        <f t="shared" si="240"/>
        <v>1.4311234964991294E-2</v>
      </c>
      <c r="N1332" s="29">
        <f t="shared" si="246"/>
        <v>2.0694819759132987E-3</v>
      </c>
      <c r="O1332" s="24">
        <f t="shared" si="247"/>
        <v>2.3097101774438324</v>
      </c>
      <c r="P1332" s="20">
        <f t="shared" si="248"/>
        <v>22.434784486226764</v>
      </c>
      <c r="Q1332" s="3">
        <f t="shared" si="249"/>
        <v>586</v>
      </c>
      <c r="R1332" s="3">
        <f t="shared" si="250"/>
        <v>0</v>
      </c>
      <c r="S1332" s="3" t="str">
        <f t="shared" si="251"/>
        <v/>
      </c>
      <c r="T1332" s="18"/>
    </row>
    <row r="1333" spans="1:20" x14ac:dyDescent="0.25">
      <c r="A1333">
        <f t="shared" si="241"/>
        <v>1332</v>
      </c>
      <c r="B1333" s="23" t="s">
        <v>31</v>
      </c>
      <c r="C1333" s="23">
        <f t="shared" si="242"/>
        <v>220</v>
      </c>
      <c r="D1333" s="23">
        <f t="shared" si="243"/>
        <v>30</v>
      </c>
      <c r="E1333" s="34" t="str">
        <f t="shared" si="244"/>
        <v>220_30</v>
      </c>
      <c r="F1333" s="23" t="s">
        <v>2538</v>
      </c>
      <c r="G1333" s="24">
        <f>AVERAGEIF('1. TipoContratoUC'!$C$3:$C$3832,'2. UnidadCompradora'!F1333,'1. TipoContratoUC'!$S$3:$S$3832)</f>
        <v>40.765791004634067</v>
      </c>
      <c r="H1333" s="24">
        <f>SUMPRODUCT(('1. TipoContratoUC'!$C$3:$C$3832='2. UnidadCompradora'!F1333)*'1. TipoContratoUC'!$N$3:$N$3832*'1. TipoContratoUC'!$S$3:$S$3832)</f>
        <v>41.275806619371146</v>
      </c>
      <c r="I1333" s="24">
        <f>SUMPRODUCT(('1. TipoContratoUC'!$C$3:$C$3832='2. UnidadCompradora'!F1333)*'1. TipoContratoUC'!$P$3:$P$3832*'1. TipoContratoUC'!$S$3:$S$3832)</f>
        <v>41.433665966961897</v>
      </c>
      <c r="J1333" s="24" t="e">
        <f>AVERAGEIF('1. TipoContratoUC'!$C$3:$C$3832,'2. UnidadCompradora'!F1333,'1. TipoContratoUC'!#REF!)</f>
        <v>#REF!</v>
      </c>
      <c r="K1333" s="24">
        <f t="shared" si="245"/>
        <v>43.065834110070099</v>
      </c>
      <c r="L1333" s="25">
        <f>SUMIF('1. TipoContratoUC'!$C$3:$C$3832,'2. UnidadCompradora'!F1333,'1. TipoContratoUC'!$O$3:$O$3832)</f>
        <v>1661846517.4099901</v>
      </c>
      <c r="M1333" s="28">
        <f t="shared" si="240"/>
        <v>5.0770634422812105E-3</v>
      </c>
      <c r="N1333" s="29">
        <f t="shared" si="246"/>
        <v>7.3417083222179389E-4</v>
      </c>
      <c r="O1333" s="24">
        <f t="shared" si="247"/>
        <v>0.81934059505647583</v>
      </c>
      <c r="P1333" s="20">
        <f t="shared" si="248"/>
        <v>21.942587352563287</v>
      </c>
      <c r="Q1333" s="3">
        <f t="shared" si="249"/>
        <v>623</v>
      </c>
      <c r="R1333" s="3">
        <f t="shared" si="250"/>
        <v>0</v>
      </c>
      <c r="S1333" s="3" t="str">
        <f t="shared" si="251"/>
        <v/>
      </c>
      <c r="T1333" s="18"/>
    </row>
    <row r="1334" spans="1:20" x14ac:dyDescent="0.25">
      <c r="A1334">
        <f t="shared" si="241"/>
        <v>1333</v>
      </c>
      <c r="B1334" s="23" t="s">
        <v>31</v>
      </c>
      <c r="C1334" s="23">
        <f t="shared" si="242"/>
        <v>220</v>
      </c>
      <c r="D1334" s="23">
        <f t="shared" si="243"/>
        <v>31</v>
      </c>
      <c r="E1334" s="34" t="str">
        <f t="shared" si="244"/>
        <v>220_31</v>
      </c>
      <c r="F1334" s="23" t="s">
        <v>583</v>
      </c>
      <c r="G1334" s="24">
        <f>AVERAGEIF('1. TipoContratoUC'!$C$3:$C$3832,'2. UnidadCompradora'!F1334,'1. TipoContratoUC'!$S$3:$S$3832)</f>
        <v>22.497971137865427</v>
      </c>
      <c r="H1334" s="24">
        <f>SUMPRODUCT(('1. TipoContratoUC'!$C$3:$C$3832='2. UnidadCompradora'!F1334)*'1. TipoContratoUC'!$N$3:$N$3832*'1. TipoContratoUC'!$S$3:$S$3832)</f>
        <v>24.749433295139418</v>
      </c>
      <c r="I1334" s="24">
        <f>SUMPRODUCT(('1. TipoContratoUC'!$C$3:$C$3832='2. UnidadCompradora'!F1334)*'1. TipoContratoUC'!$P$3:$P$3832*'1. TipoContratoUC'!$S$3:$S$3832)</f>
        <v>24.103687428427499</v>
      </c>
      <c r="J1334" s="24" t="e">
        <f>AVERAGEIF('1. TipoContratoUC'!$C$3:$C$3832,'2. UnidadCompradora'!F1334,'1. TipoContratoUC'!#REF!)</f>
        <v>#REF!</v>
      </c>
      <c r="K1334" s="24">
        <f t="shared" si="245"/>
        <v>19.103499545437256</v>
      </c>
      <c r="L1334" s="25">
        <f>SUMIF('1. TipoContratoUC'!$C$3:$C$3832,'2. UnidadCompradora'!F1334,'1. TipoContratoUC'!$O$3:$O$3832)</f>
        <v>91953449.249999896</v>
      </c>
      <c r="M1334" s="28">
        <f t="shared" si="240"/>
        <v>2.8092455632210394E-4</v>
      </c>
      <c r="N1334" s="29">
        <f t="shared" si="246"/>
        <v>4.0623210178730242E-5</v>
      </c>
      <c r="O1334" s="24">
        <f t="shared" si="247"/>
        <v>4.5257127908488133E-2</v>
      </c>
      <c r="P1334" s="20">
        <f t="shared" si="248"/>
        <v>9.5743783366728721</v>
      </c>
      <c r="Q1334" s="3">
        <f t="shared" si="249"/>
        <v>1446</v>
      </c>
      <c r="R1334" s="3">
        <f t="shared" si="250"/>
        <v>0</v>
      </c>
      <c r="S1334" s="3" t="str">
        <f t="shared" si="251"/>
        <v/>
      </c>
      <c r="T1334" s="18"/>
    </row>
    <row r="1335" spans="1:20" x14ac:dyDescent="0.25">
      <c r="A1335">
        <f t="shared" si="241"/>
        <v>1334</v>
      </c>
      <c r="B1335" s="23" t="s">
        <v>31</v>
      </c>
      <c r="C1335" s="23">
        <f t="shared" si="242"/>
        <v>220</v>
      </c>
      <c r="D1335" s="23">
        <f t="shared" si="243"/>
        <v>32</v>
      </c>
      <c r="E1335" s="34" t="str">
        <f t="shared" si="244"/>
        <v>220_32</v>
      </c>
      <c r="F1335" s="23" t="s">
        <v>2576</v>
      </c>
      <c r="G1335" s="24">
        <f>AVERAGEIF('1. TipoContratoUC'!$C$3:$C$3832,'2. UnidadCompradora'!F1335,'1. TipoContratoUC'!$S$3:$S$3832)</f>
        <v>35.139227406813944</v>
      </c>
      <c r="H1335" s="24">
        <f>SUMPRODUCT(('1. TipoContratoUC'!$C$3:$C$3832='2. UnidadCompradora'!F1335)*'1. TipoContratoUC'!$N$3:$N$3832*'1. TipoContratoUC'!$S$3:$S$3832)</f>
        <v>34.081546408734525</v>
      </c>
      <c r="I1335" s="24">
        <f>SUMPRODUCT(('1. TipoContratoUC'!$C$3:$C$3832='2. UnidadCompradora'!F1335)*'1. TipoContratoUC'!$P$3:$P$3832*'1. TipoContratoUC'!$S$3:$S$3832)</f>
        <v>33.518953477381686</v>
      </c>
      <c r="J1335" s="24" t="e">
        <f>AVERAGEIF('1. TipoContratoUC'!$C$3:$C$3832,'2. UnidadCompradora'!F1335,'1. TipoContratoUC'!#REF!)</f>
        <v>#REF!</v>
      </c>
      <c r="K1335" s="24">
        <f t="shared" si="245"/>
        <v>32.122082031180433</v>
      </c>
      <c r="L1335" s="25">
        <f>SUMIF('1. TipoContratoUC'!$C$3:$C$3832,'2. UnidadCompradora'!F1335,'1. TipoContratoUC'!$O$3:$O$3832)</f>
        <v>9799855985.6800098</v>
      </c>
      <c r="M1335" s="28">
        <f t="shared" si="240"/>
        <v>2.9939281421764333E-2</v>
      </c>
      <c r="N1335" s="29">
        <f t="shared" si="246"/>
        <v>4.3293820152979969E-3</v>
      </c>
      <c r="O1335" s="24">
        <f t="shared" si="247"/>
        <v>4.8320333781802356</v>
      </c>
      <c r="P1335" s="20">
        <f t="shared" si="248"/>
        <v>18.477057704680334</v>
      </c>
      <c r="Q1335" s="3">
        <f t="shared" si="249"/>
        <v>919</v>
      </c>
      <c r="R1335" s="3">
        <f t="shared" si="250"/>
        <v>0</v>
      </c>
      <c r="S1335" s="3" t="str">
        <f t="shared" si="251"/>
        <v/>
      </c>
      <c r="T1335" s="18"/>
    </row>
    <row r="1336" spans="1:20" x14ac:dyDescent="0.25">
      <c r="A1336">
        <f t="shared" si="241"/>
        <v>1335</v>
      </c>
      <c r="B1336" s="23" t="s">
        <v>31</v>
      </c>
      <c r="C1336" s="23">
        <f t="shared" si="242"/>
        <v>220</v>
      </c>
      <c r="D1336" s="23">
        <f t="shared" si="243"/>
        <v>33</v>
      </c>
      <c r="E1336" s="34" t="str">
        <f t="shared" si="244"/>
        <v>220_33</v>
      </c>
      <c r="F1336" s="23" t="s">
        <v>2052</v>
      </c>
      <c r="G1336" s="24">
        <f>AVERAGEIF('1. TipoContratoUC'!$C$3:$C$3832,'2. UnidadCompradora'!F1336,'1. TipoContratoUC'!$S$3:$S$3832)</f>
        <v>27.618788158071322</v>
      </c>
      <c r="H1336" s="24">
        <f>SUMPRODUCT(('1. TipoContratoUC'!$C$3:$C$3832='2. UnidadCompradora'!F1336)*'1. TipoContratoUC'!$N$3:$N$3832*'1. TipoContratoUC'!$S$3:$S$3832)</f>
        <v>27.891844282608854</v>
      </c>
      <c r="I1336" s="24">
        <f>SUMPRODUCT(('1. TipoContratoUC'!$C$3:$C$3832='2. UnidadCompradora'!F1336)*'1. TipoContratoUC'!$P$3:$P$3832*'1. TipoContratoUC'!$S$3:$S$3832)</f>
        <v>28.436330338556026</v>
      </c>
      <c r="J1336" s="24" t="e">
        <f>AVERAGEIF('1. TipoContratoUC'!$C$3:$C$3832,'2. UnidadCompradora'!F1336,'1. TipoContratoUC'!#REF!)</f>
        <v>#REF!</v>
      </c>
      <c r="K1336" s="24">
        <f t="shared" si="245"/>
        <v>25.094288208604539</v>
      </c>
      <c r="L1336" s="25">
        <f>SUMIF('1. TipoContratoUC'!$C$3:$C$3832,'2. UnidadCompradora'!F1336,'1. TipoContratoUC'!$O$3:$O$3832)</f>
        <v>251280491.50999999</v>
      </c>
      <c r="M1336" s="28">
        <f t="shared" si="240"/>
        <v>7.6768039878446473E-4</v>
      </c>
      <c r="N1336" s="29">
        <f t="shared" si="246"/>
        <v>1.1101073753821562E-4</v>
      </c>
      <c r="O1336" s="24">
        <f t="shared" si="247"/>
        <v>0.12381816609920256</v>
      </c>
      <c r="P1336" s="20">
        <f t="shared" si="248"/>
        <v>12.60905318735187</v>
      </c>
      <c r="Q1336" s="3">
        <f t="shared" si="249"/>
        <v>1325</v>
      </c>
      <c r="R1336" s="3">
        <f t="shared" si="250"/>
        <v>0</v>
      </c>
      <c r="S1336" s="3" t="str">
        <f t="shared" si="251"/>
        <v/>
      </c>
      <c r="T1336" s="18"/>
    </row>
    <row r="1337" spans="1:20" x14ac:dyDescent="0.25">
      <c r="A1337">
        <f t="shared" si="241"/>
        <v>1336</v>
      </c>
      <c r="B1337" s="23" t="s">
        <v>31</v>
      </c>
      <c r="C1337" s="23">
        <f t="shared" si="242"/>
        <v>220</v>
      </c>
      <c r="D1337" s="23">
        <f t="shared" si="243"/>
        <v>34</v>
      </c>
      <c r="E1337" s="34" t="str">
        <f t="shared" si="244"/>
        <v>220_34</v>
      </c>
      <c r="F1337" s="23" t="s">
        <v>1881</v>
      </c>
      <c r="G1337" s="24">
        <f>AVERAGEIF('1. TipoContratoUC'!$C$3:$C$3832,'2. UnidadCompradora'!F1337,'1. TipoContratoUC'!$S$3:$S$3832)</f>
        <v>54.151427470799788</v>
      </c>
      <c r="H1337" s="24">
        <f>SUMPRODUCT(('1. TipoContratoUC'!$C$3:$C$3832='2. UnidadCompradora'!F1337)*'1. TipoContratoUC'!$N$3:$N$3832*'1. TipoContratoUC'!$S$3:$S$3832)</f>
        <v>52.90857314948228</v>
      </c>
      <c r="I1337" s="24">
        <f>SUMPRODUCT(('1. TipoContratoUC'!$C$3:$C$3832='2. UnidadCompradora'!F1337)*'1. TipoContratoUC'!$P$3:$P$3832*'1. TipoContratoUC'!$S$3:$S$3832)</f>
        <v>53.485075069312614</v>
      </c>
      <c r="J1337" s="24" t="e">
        <f>AVERAGEIF('1. TipoContratoUC'!$C$3:$C$3832,'2. UnidadCompradora'!F1337,'1. TipoContratoUC'!#REF!)</f>
        <v>#REF!</v>
      </c>
      <c r="K1337" s="24">
        <f t="shared" si="245"/>
        <v>59.729437947989908</v>
      </c>
      <c r="L1337" s="25">
        <f>SUMIF('1. TipoContratoUC'!$C$3:$C$3832,'2. UnidadCompradora'!F1337,'1. TipoContratoUC'!$O$3:$O$3832)</f>
        <v>926848625.05599999</v>
      </c>
      <c r="M1337" s="28">
        <f t="shared" si="240"/>
        <v>2.8315907765864385E-3</v>
      </c>
      <c r="N1337" s="29">
        <f t="shared" si="246"/>
        <v>4.0946334049037395E-4</v>
      </c>
      <c r="O1337" s="24">
        <f t="shared" si="247"/>
        <v>0.45692755661514833</v>
      </c>
      <c r="P1337" s="20">
        <f t="shared" si="248"/>
        <v>30.093182752302528</v>
      </c>
      <c r="Q1337" s="3">
        <f t="shared" si="249"/>
        <v>146</v>
      </c>
      <c r="R1337" s="3">
        <f t="shared" si="250"/>
        <v>1</v>
      </c>
      <c r="S1337" s="3">
        <f t="shared" si="251"/>
        <v>146</v>
      </c>
      <c r="T1337" s="18"/>
    </row>
    <row r="1338" spans="1:20" x14ac:dyDescent="0.25">
      <c r="A1338">
        <f t="shared" si="241"/>
        <v>1337</v>
      </c>
      <c r="B1338" s="23" t="s">
        <v>31</v>
      </c>
      <c r="C1338" s="23">
        <f t="shared" si="242"/>
        <v>220</v>
      </c>
      <c r="D1338" s="23">
        <f t="shared" si="243"/>
        <v>35</v>
      </c>
      <c r="E1338" s="34" t="str">
        <f t="shared" si="244"/>
        <v>220_35</v>
      </c>
      <c r="F1338" s="23" t="s">
        <v>2929</v>
      </c>
      <c r="G1338" s="24">
        <f>AVERAGEIF('1. TipoContratoUC'!$C$3:$C$3832,'2. UnidadCompradora'!F1338,'1. TipoContratoUC'!$S$3:$S$3832)</f>
        <v>42.584788943102296</v>
      </c>
      <c r="H1338" s="24">
        <f>SUMPRODUCT(('1. TipoContratoUC'!$C$3:$C$3832='2. UnidadCompradora'!F1338)*'1. TipoContratoUC'!$N$3:$N$3832*'1. TipoContratoUC'!$S$3:$S$3832)</f>
        <v>42.584788943102296</v>
      </c>
      <c r="I1338" s="24">
        <f>SUMPRODUCT(('1. TipoContratoUC'!$C$3:$C$3832='2. UnidadCompradora'!F1338)*'1. TipoContratoUC'!$P$3:$P$3832*'1. TipoContratoUC'!$S$3:$S$3832)</f>
        <v>42.584788943102296</v>
      </c>
      <c r="J1338" s="24" t="e">
        <f>AVERAGEIF('1. TipoContratoUC'!$C$3:$C$3832,'2. UnidadCompradora'!F1338,'1. TipoContratoUC'!#REF!)</f>
        <v>#REF!</v>
      </c>
      <c r="K1338" s="24">
        <f t="shared" si="245"/>
        <v>44.657503356398252</v>
      </c>
      <c r="L1338" s="25">
        <f>SUMIF('1. TipoContratoUC'!$C$3:$C$3832,'2. UnidadCompradora'!F1338,'1. TipoContratoUC'!$O$3:$O$3832)</f>
        <v>5756337152.8699999</v>
      </c>
      <c r="M1338" s="28">
        <f t="shared" si="240"/>
        <v>1.7586033736634948E-2</v>
      </c>
      <c r="N1338" s="29">
        <f t="shared" si="246"/>
        <v>2.5430355895069579E-3</v>
      </c>
      <c r="O1338" s="24">
        <f t="shared" si="247"/>
        <v>2.8382535844721635</v>
      </c>
      <c r="P1338" s="20">
        <f t="shared" si="248"/>
        <v>23.747878470435207</v>
      </c>
      <c r="Q1338" s="3">
        <f t="shared" si="249"/>
        <v>493</v>
      </c>
      <c r="R1338" s="3">
        <f t="shared" si="250"/>
        <v>1</v>
      </c>
      <c r="S1338" s="3">
        <f t="shared" si="251"/>
        <v>493</v>
      </c>
      <c r="T1338" s="18"/>
    </row>
    <row r="1339" spans="1:20" x14ac:dyDescent="0.25">
      <c r="A1339">
        <f t="shared" si="241"/>
        <v>1338</v>
      </c>
      <c r="B1339" s="23" t="s">
        <v>31</v>
      </c>
      <c r="C1339" s="23">
        <f t="shared" si="242"/>
        <v>220</v>
      </c>
      <c r="D1339" s="23">
        <f t="shared" si="243"/>
        <v>36</v>
      </c>
      <c r="E1339" s="34" t="str">
        <f t="shared" si="244"/>
        <v>220_36</v>
      </c>
      <c r="F1339" s="23" t="s">
        <v>2457</v>
      </c>
      <c r="G1339" s="24">
        <f>AVERAGEIF('1. TipoContratoUC'!$C$3:$C$3832,'2. UnidadCompradora'!F1339,'1. TipoContratoUC'!$S$3:$S$3832)</f>
        <v>38.701371182260132</v>
      </c>
      <c r="H1339" s="24">
        <f>SUMPRODUCT(('1. TipoContratoUC'!$C$3:$C$3832='2. UnidadCompradora'!F1339)*'1. TipoContratoUC'!$N$3:$N$3832*'1. TipoContratoUC'!$S$3:$S$3832)</f>
        <v>35.760297042532912</v>
      </c>
      <c r="I1339" s="24">
        <f>SUMPRODUCT(('1. TipoContratoUC'!$C$3:$C$3832='2. UnidadCompradora'!F1339)*'1. TipoContratoUC'!$P$3:$P$3832*'1. TipoContratoUC'!$S$3:$S$3832)</f>
        <v>33.189946565913147</v>
      </c>
      <c r="J1339" s="24" t="e">
        <f>AVERAGEIF('1. TipoContratoUC'!$C$3:$C$3832,'2. UnidadCompradora'!F1339,'1. TipoContratoUC'!#REF!)</f>
        <v>#REF!</v>
      </c>
      <c r="K1339" s="24">
        <f t="shared" si="245"/>
        <v>31.667160885770144</v>
      </c>
      <c r="L1339" s="25">
        <f>SUMIF('1. TipoContratoUC'!$C$3:$C$3832,'2. UnidadCompradora'!F1339,'1. TipoContratoUC'!$O$3:$O$3832)</f>
        <v>6429613417.8643284</v>
      </c>
      <c r="M1339" s="28">
        <f t="shared" si="240"/>
        <v>1.9642942287302886E-2</v>
      </c>
      <c r="N1339" s="29">
        <f t="shared" si="246"/>
        <v>2.8404756903872967E-3</v>
      </c>
      <c r="O1339" s="24">
        <f t="shared" si="247"/>
        <v>3.1702328995767921</v>
      </c>
      <c r="P1339" s="20">
        <f t="shared" si="248"/>
        <v>17.418696892673466</v>
      </c>
      <c r="Q1339" s="3">
        <f t="shared" si="249"/>
        <v>1015</v>
      </c>
      <c r="R1339" s="3">
        <f t="shared" si="250"/>
        <v>0</v>
      </c>
      <c r="S1339" s="3" t="str">
        <f t="shared" si="251"/>
        <v/>
      </c>
      <c r="T1339" s="18"/>
    </row>
    <row r="1340" spans="1:20" x14ac:dyDescent="0.25">
      <c r="A1340">
        <f t="shared" si="241"/>
        <v>1339</v>
      </c>
      <c r="B1340" s="23" t="s">
        <v>31</v>
      </c>
      <c r="C1340" s="23">
        <f t="shared" si="242"/>
        <v>220</v>
      </c>
      <c r="D1340" s="23">
        <f t="shared" si="243"/>
        <v>37</v>
      </c>
      <c r="E1340" s="34" t="str">
        <f t="shared" si="244"/>
        <v>220_37</v>
      </c>
      <c r="F1340" s="23" t="s">
        <v>790</v>
      </c>
      <c r="G1340" s="24">
        <f>AVERAGEIF('1. TipoContratoUC'!$C$3:$C$3832,'2. UnidadCompradora'!F1340,'1. TipoContratoUC'!$S$3:$S$3832)</f>
        <v>43.666684743202502</v>
      </c>
      <c r="H1340" s="24">
        <f>SUMPRODUCT(('1. TipoContratoUC'!$C$3:$C$3832='2. UnidadCompradora'!F1340)*'1. TipoContratoUC'!$N$3:$N$3832*'1. TipoContratoUC'!$S$3:$S$3832)</f>
        <v>45.102301943007049</v>
      </c>
      <c r="I1340" s="24">
        <f>SUMPRODUCT(('1. TipoContratoUC'!$C$3:$C$3832='2. UnidadCompradora'!F1340)*'1. TipoContratoUC'!$P$3:$P$3832*'1. TipoContratoUC'!$S$3:$S$3832)</f>
        <v>46.082351328008862</v>
      </c>
      <c r="J1340" s="24" t="e">
        <f>AVERAGEIF('1. TipoContratoUC'!$C$3:$C$3832,'2. UnidadCompradora'!F1340,'1. TipoContratoUC'!#REF!)</f>
        <v>#REF!</v>
      </c>
      <c r="K1340" s="24">
        <f t="shared" si="245"/>
        <v>49.493617829445611</v>
      </c>
      <c r="L1340" s="25">
        <f>SUMIF('1. TipoContratoUC'!$C$3:$C$3832,'2. UnidadCompradora'!F1340,'1. TipoContratoUC'!$O$3:$O$3832)</f>
        <v>231090101.91199988</v>
      </c>
      <c r="M1340" s="28">
        <f t="shared" si="240"/>
        <v>7.0599727231067876E-4</v>
      </c>
      <c r="N1340" s="29">
        <f t="shared" si="246"/>
        <v>1.0209102384699694E-4</v>
      </c>
      <c r="O1340" s="24">
        <f t="shared" si="247"/>
        <v>0.11386268116836788</v>
      </c>
      <c r="P1340" s="20">
        <f t="shared" si="248"/>
        <v>24.803740255306991</v>
      </c>
      <c r="Q1340" s="3">
        <f t="shared" si="249"/>
        <v>422</v>
      </c>
      <c r="R1340" s="3">
        <f t="shared" si="250"/>
        <v>1</v>
      </c>
      <c r="S1340" s="3">
        <f t="shared" si="251"/>
        <v>422</v>
      </c>
      <c r="T1340" s="18"/>
    </row>
    <row r="1341" spans="1:20" x14ac:dyDescent="0.25">
      <c r="A1341">
        <f t="shared" si="241"/>
        <v>1340</v>
      </c>
      <c r="B1341" s="23" t="s">
        <v>31</v>
      </c>
      <c r="C1341" s="23">
        <f t="shared" si="242"/>
        <v>220</v>
      </c>
      <c r="D1341" s="23">
        <f t="shared" si="243"/>
        <v>38</v>
      </c>
      <c r="E1341" s="34" t="str">
        <f t="shared" si="244"/>
        <v>220_38</v>
      </c>
      <c r="F1341" s="23" t="s">
        <v>1578</v>
      </c>
      <c r="G1341" s="24">
        <f>AVERAGEIF('1. TipoContratoUC'!$C$3:$C$3832,'2. UnidadCompradora'!F1341,'1. TipoContratoUC'!$S$3:$S$3832)</f>
        <v>34.636472625771113</v>
      </c>
      <c r="H1341" s="24">
        <f>SUMPRODUCT(('1. TipoContratoUC'!$C$3:$C$3832='2. UnidadCompradora'!F1341)*'1. TipoContratoUC'!$N$3:$N$3832*'1. TipoContratoUC'!$S$3:$S$3832)</f>
        <v>32.591696804367466</v>
      </c>
      <c r="I1341" s="24">
        <f>SUMPRODUCT(('1. TipoContratoUC'!$C$3:$C$3832='2. UnidadCompradora'!F1341)*'1. TipoContratoUC'!$P$3:$P$3832*'1. TipoContratoUC'!$S$3:$S$3832)</f>
        <v>33.123276797770302</v>
      </c>
      <c r="J1341" s="24" t="e">
        <f>AVERAGEIF('1. TipoContratoUC'!$C$3:$C$3832,'2. UnidadCompradora'!F1341,'1. TipoContratoUC'!#REF!)</f>
        <v>#REF!</v>
      </c>
      <c r="K1341" s="24">
        <f t="shared" si="245"/>
        <v>31.574975930893658</v>
      </c>
      <c r="L1341" s="25">
        <f>SUMIF('1. TipoContratoUC'!$C$3:$C$3832,'2. UnidadCompradora'!F1341,'1. TipoContratoUC'!$O$3:$O$3832)</f>
        <v>255457295.15999988</v>
      </c>
      <c r="M1341" s="28">
        <f t="shared" si="240"/>
        <v>7.8044084139745093E-4</v>
      </c>
      <c r="N1341" s="29">
        <f t="shared" si="246"/>
        <v>1.1285596655282198E-4</v>
      </c>
      <c r="O1341" s="24">
        <f t="shared" si="247"/>
        <v>0.12587766602092509</v>
      </c>
      <c r="P1341" s="20">
        <f t="shared" si="248"/>
        <v>15.850426798457292</v>
      </c>
      <c r="Q1341" s="3">
        <f t="shared" si="249"/>
        <v>1128</v>
      </c>
      <c r="R1341" s="3">
        <f t="shared" si="250"/>
        <v>0</v>
      </c>
      <c r="S1341" s="3" t="str">
        <f t="shared" si="251"/>
        <v/>
      </c>
      <c r="T1341" s="18"/>
    </row>
    <row r="1342" spans="1:20" x14ac:dyDescent="0.25">
      <c r="A1342">
        <f t="shared" si="241"/>
        <v>1341</v>
      </c>
      <c r="B1342" s="23" t="s">
        <v>31</v>
      </c>
      <c r="C1342" s="23">
        <f t="shared" si="242"/>
        <v>220</v>
      </c>
      <c r="D1342" s="23">
        <f t="shared" si="243"/>
        <v>39</v>
      </c>
      <c r="E1342" s="34" t="str">
        <f t="shared" si="244"/>
        <v>220_39</v>
      </c>
      <c r="F1342" s="23" t="s">
        <v>133</v>
      </c>
      <c r="G1342" s="24">
        <f>AVERAGEIF('1. TipoContratoUC'!$C$3:$C$3832,'2. UnidadCompradora'!F1342,'1. TipoContratoUC'!$S$3:$S$3832)</f>
        <v>29.574535801324281</v>
      </c>
      <c r="H1342" s="24">
        <f>SUMPRODUCT(('1. TipoContratoUC'!$C$3:$C$3832='2. UnidadCompradora'!F1342)*'1. TipoContratoUC'!$N$3:$N$3832*'1. TipoContratoUC'!$S$3:$S$3832)</f>
        <v>29.501917467893399</v>
      </c>
      <c r="I1342" s="24">
        <f>SUMPRODUCT(('1. TipoContratoUC'!$C$3:$C$3832='2. UnidadCompradora'!F1342)*'1. TipoContratoUC'!$P$3:$P$3832*'1. TipoContratoUC'!$S$3:$S$3832)</f>
        <v>29.064905798291861</v>
      </c>
      <c r="J1342" s="24" t="e">
        <f>AVERAGEIF('1. TipoContratoUC'!$C$3:$C$3832,'2. UnidadCompradora'!F1342,'1. TipoContratoUC'!#REF!)</f>
        <v>#REF!</v>
      </c>
      <c r="K1342" s="24">
        <f t="shared" si="245"/>
        <v>25.963425780345688</v>
      </c>
      <c r="L1342" s="25">
        <f>SUMIF('1. TipoContratoUC'!$C$3:$C$3832,'2. UnidadCompradora'!F1342,'1. TipoContratoUC'!$O$3:$O$3832)</f>
        <v>137543546.61999989</v>
      </c>
      <c r="M1342" s="28">
        <f t="shared" si="240"/>
        <v>4.2020565975878422E-4</v>
      </c>
      <c r="N1342" s="29">
        <f t="shared" si="246"/>
        <v>6.0764011014760741E-5</v>
      </c>
      <c r="O1342" s="24">
        <f t="shared" si="247"/>
        <v>6.7736710343453965E-2</v>
      </c>
      <c r="P1342" s="20">
        <f t="shared" si="248"/>
        <v>13.015581245344571</v>
      </c>
      <c r="Q1342" s="3">
        <f t="shared" si="249"/>
        <v>1303</v>
      </c>
      <c r="R1342" s="3">
        <f t="shared" si="250"/>
        <v>0</v>
      </c>
      <c r="S1342" s="3" t="str">
        <f t="shared" si="251"/>
        <v/>
      </c>
      <c r="T1342" s="18"/>
    </row>
    <row r="1343" spans="1:20" x14ac:dyDescent="0.25">
      <c r="A1343">
        <f t="shared" si="241"/>
        <v>1342</v>
      </c>
      <c r="B1343" s="23" t="s">
        <v>31</v>
      </c>
      <c r="C1343" s="23">
        <f t="shared" si="242"/>
        <v>220</v>
      </c>
      <c r="D1343" s="23">
        <f t="shared" si="243"/>
        <v>40</v>
      </c>
      <c r="E1343" s="34" t="str">
        <f t="shared" si="244"/>
        <v>220_40</v>
      </c>
      <c r="F1343" s="23" t="s">
        <v>1649</v>
      </c>
      <c r="G1343" s="24">
        <f>AVERAGEIF('1. TipoContratoUC'!$C$3:$C$3832,'2. UnidadCompradora'!F1343,'1. TipoContratoUC'!$S$3:$S$3832)</f>
        <v>21.855608983898634</v>
      </c>
      <c r="H1343" s="24">
        <f>SUMPRODUCT(('1. TipoContratoUC'!$C$3:$C$3832='2. UnidadCompradora'!F1343)*'1. TipoContratoUC'!$N$3:$N$3832*'1. TipoContratoUC'!$S$3:$S$3832)</f>
        <v>20.820945859213367</v>
      </c>
      <c r="I1343" s="24">
        <f>SUMPRODUCT(('1. TipoContratoUC'!$C$3:$C$3832='2. UnidadCompradora'!F1343)*'1. TipoContratoUC'!$P$3:$P$3832*'1. TipoContratoUC'!$S$3:$S$3832)</f>
        <v>20.131553847553043</v>
      </c>
      <c r="J1343" s="24" t="e">
        <f>AVERAGEIF('1. TipoContratoUC'!$C$3:$C$3832,'2. UnidadCompradora'!F1343,'1. TipoContratoUC'!#REF!)</f>
        <v>#REF!</v>
      </c>
      <c r="K1343" s="24">
        <f t="shared" si="245"/>
        <v>13.611190735666717</v>
      </c>
      <c r="L1343" s="25">
        <f>SUMIF('1. TipoContratoUC'!$C$3:$C$3832,'2. UnidadCompradora'!F1343,'1. TipoContratoUC'!$O$3:$O$3832)</f>
        <v>259158108.58579999</v>
      </c>
      <c r="M1343" s="28">
        <f t="shared" si="240"/>
        <v>7.9174709883698664E-4</v>
      </c>
      <c r="N1343" s="29">
        <f t="shared" si="246"/>
        <v>1.1449091252662455E-4</v>
      </c>
      <c r="O1343" s="24">
        <f t="shared" si="247"/>
        <v>0.12770246450307193</v>
      </c>
      <c r="P1343" s="20">
        <f t="shared" si="248"/>
        <v>6.8694466000848946</v>
      </c>
      <c r="Q1343" s="3">
        <f t="shared" si="249"/>
        <v>1498</v>
      </c>
      <c r="R1343" s="3">
        <f t="shared" si="250"/>
        <v>0</v>
      </c>
      <c r="S1343" s="3" t="str">
        <f t="shared" si="251"/>
        <v/>
      </c>
      <c r="T1343" s="18"/>
    </row>
    <row r="1344" spans="1:20" x14ac:dyDescent="0.25">
      <c r="A1344">
        <f t="shared" si="241"/>
        <v>1343</v>
      </c>
      <c r="B1344" s="23" t="s">
        <v>31</v>
      </c>
      <c r="C1344" s="23">
        <f t="shared" si="242"/>
        <v>220</v>
      </c>
      <c r="D1344" s="23">
        <f t="shared" si="243"/>
        <v>41</v>
      </c>
      <c r="E1344" s="34" t="str">
        <f t="shared" si="244"/>
        <v>220_41</v>
      </c>
      <c r="F1344" s="23" t="s">
        <v>2422</v>
      </c>
      <c r="G1344" s="24">
        <f>AVERAGEIF('1. TipoContratoUC'!$C$3:$C$3832,'2. UnidadCompradora'!F1344,'1. TipoContratoUC'!$S$3:$S$3832)</f>
        <v>56.523215599784351</v>
      </c>
      <c r="H1344" s="24">
        <f>SUMPRODUCT(('1. TipoContratoUC'!$C$3:$C$3832='2. UnidadCompradora'!F1344)*'1. TipoContratoUC'!$N$3:$N$3832*'1. TipoContratoUC'!$S$3:$S$3832)</f>
        <v>54.569175656044607</v>
      </c>
      <c r="I1344" s="24">
        <f>SUMPRODUCT(('1. TipoContratoUC'!$C$3:$C$3832='2. UnidadCompradora'!F1344)*'1. TipoContratoUC'!$P$3:$P$3832*'1. TipoContratoUC'!$S$3:$S$3832)</f>
        <v>54.985883471754946</v>
      </c>
      <c r="J1344" s="24" t="e">
        <f>AVERAGEIF('1. TipoContratoUC'!$C$3:$C$3832,'2. UnidadCompradora'!F1344,'1. TipoContratoUC'!#REF!)</f>
        <v>#REF!</v>
      </c>
      <c r="K1344" s="24">
        <f t="shared" si="245"/>
        <v>61.804620728901561</v>
      </c>
      <c r="L1344" s="25">
        <f>SUMIF('1. TipoContratoUC'!$C$3:$C$3832,'2. UnidadCompradora'!F1344,'1. TipoContratoUC'!$O$3:$O$3832)</f>
        <v>69193818.299999997</v>
      </c>
      <c r="M1344" s="28">
        <f t="shared" si="240"/>
        <v>2.1139220839135406E-4</v>
      </c>
      <c r="N1344" s="29">
        <f t="shared" si="246"/>
        <v>3.0568456613603037E-5</v>
      </c>
      <c r="O1344" s="24">
        <f t="shared" si="247"/>
        <v>3.4034800481159741E-2</v>
      </c>
      <c r="P1344" s="20">
        <f t="shared" si="248"/>
        <v>30.91932776469136</v>
      </c>
      <c r="Q1344" s="3">
        <f t="shared" si="249"/>
        <v>113</v>
      </c>
      <c r="R1344" s="3">
        <f t="shared" si="250"/>
        <v>1</v>
      </c>
      <c r="S1344" s="3">
        <f t="shared" si="251"/>
        <v>113</v>
      </c>
      <c r="T1344" s="18"/>
    </row>
    <row r="1345" spans="1:20" x14ac:dyDescent="0.25">
      <c r="A1345">
        <f t="shared" si="241"/>
        <v>1344</v>
      </c>
      <c r="B1345" s="23" t="s">
        <v>31</v>
      </c>
      <c r="C1345" s="23">
        <f t="shared" si="242"/>
        <v>220</v>
      </c>
      <c r="D1345" s="23">
        <f t="shared" si="243"/>
        <v>42</v>
      </c>
      <c r="E1345" s="34" t="str">
        <f t="shared" si="244"/>
        <v>220_42</v>
      </c>
      <c r="F1345" s="23" t="s">
        <v>1588</v>
      </c>
      <c r="G1345" s="24">
        <f>AVERAGEIF('1. TipoContratoUC'!$C$3:$C$3832,'2. UnidadCompradora'!F1345,'1. TipoContratoUC'!$S$3:$S$3832)</f>
        <v>51.278301589227198</v>
      </c>
      <c r="H1345" s="24">
        <f>SUMPRODUCT(('1. TipoContratoUC'!$C$3:$C$3832='2. UnidadCompradora'!F1345)*'1. TipoContratoUC'!$N$3:$N$3832*'1. TipoContratoUC'!$S$3:$S$3832)</f>
        <v>55.469790138281937</v>
      </c>
      <c r="I1345" s="24">
        <f>SUMPRODUCT(('1. TipoContratoUC'!$C$3:$C$3832='2. UnidadCompradora'!F1345)*'1. TipoContratoUC'!$P$3:$P$3832*'1. TipoContratoUC'!$S$3:$S$3832)</f>
        <v>56.169344914867594</v>
      </c>
      <c r="J1345" s="24" t="e">
        <f>AVERAGEIF('1. TipoContratoUC'!$C$3:$C$3832,'2. UnidadCompradora'!F1345,'1. TipoContratoUC'!#REF!)</f>
        <v>#REF!</v>
      </c>
      <c r="K1345" s="24">
        <f t="shared" si="245"/>
        <v>63.44100469678424</v>
      </c>
      <c r="L1345" s="25">
        <f>SUMIF('1. TipoContratoUC'!$C$3:$C$3832,'2. UnidadCompradora'!F1345,'1. TipoContratoUC'!$O$3:$O$3832)</f>
        <v>220133079.165999</v>
      </c>
      <c r="M1345" s="28">
        <f t="shared" si="240"/>
        <v>6.7252276125495019E-4</v>
      </c>
      <c r="N1345" s="29">
        <f t="shared" si="246"/>
        <v>9.7250428506915964E-5</v>
      </c>
      <c r="O1345" s="24">
        <f t="shared" si="247"/>
        <v>0.10845998825324804</v>
      </c>
      <c r="P1345" s="20">
        <f t="shared" si="248"/>
        <v>31.774732342518746</v>
      </c>
      <c r="Q1345" s="3">
        <f t="shared" si="249"/>
        <v>93</v>
      </c>
      <c r="R1345" s="3">
        <f t="shared" si="250"/>
        <v>1</v>
      </c>
      <c r="S1345" s="3">
        <f t="shared" si="251"/>
        <v>93</v>
      </c>
      <c r="T1345" s="18"/>
    </row>
    <row r="1346" spans="1:20" x14ac:dyDescent="0.25">
      <c r="A1346">
        <f t="shared" si="241"/>
        <v>1345</v>
      </c>
      <c r="B1346" s="23" t="s">
        <v>31</v>
      </c>
      <c r="C1346" s="23">
        <f t="shared" si="242"/>
        <v>220</v>
      </c>
      <c r="D1346" s="23">
        <f t="shared" si="243"/>
        <v>43</v>
      </c>
      <c r="E1346" s="34" t="str">
        <f t="shared" si="244"/>
        <v>220_43</v>
      </c>
      <c r="F1346" s="23" t="s">
        <v>2461</v>
      </c>
      <c r="G1346" s="24">
        <f>AVERAGEIF('1. TipoContratoUC'!$C$3:$C$3832,'2. UnidadCompradora'!F1346,'1. TipoContratoUC'!$S$3:$S$3832)</f>
        <v>60.998512857243234</v>
      </c>
      <c r="H1346" s="24">
        <f>SUMPRODUCT(('1. TipoContratoUC'!$C$3:$C$3832='2. UnidadCompradora'!F1346)*'1. TipoContratoUC'!$N$3:$N$3832*'1. TipoContratoUC'!$S$3:$S$3832)</f>
        <v>58.471900707577063</v>
      </c>
      <c r="I1346" s="24">
        <f>SUMPRODUCT(('1. TipoContratoUC'!$C$3:$C$3832='2. UnidadCompradora'!F1346)*'1. TipoContratoUC'!$P$3:$P$3832*'1. TipoContratoUC'!$S$3:$S$3832)</f>
        <v>55.136521090927552</v>
      </c>
      <c r="J1346" s="24" t="e">
        <f>AVERAGEIF('1. TipoContratoUC'!$C$3:$C$3832,'2. UnidadCompradora'!F1346,'1. TipoContratoUC'!#REF!)</f>
        <v>#REF!</v>
      </c>
      <c r="K1346" s="24">
        <f t="shared" si="245"/>
        <v>62.012908870782844</v>
      </c>
      <c r="L1346" s="25">
        <f>SUMIF('1. TipoContratoUC'!$C$3:$C$3832,'2. UnidadCompradora'!F1346,'1. TipoContratoUC'!$O$3:$O$3832)</f>
        <v>52236836377.135475</v>
      </c>
      <c r="M1346" s="28">
        <f t="shared" ref="M1346:M1409" si="252">L1346/SUMIF($B$2:$B$1538,B1346,$L$2:$L$1538)</f>
        <v>0.15958738038222248</v>
      </c>
      <c r="N1346" s="29">
        <f t="shared" si="246"/>
        <v>2.3077198305536301E-2</v>
      </c>
      <c r="O1346" s="24">
        <f t="shared" si="247"/>
        <v>25.756875702129683</v>
      </c>
      <c r="P1346" s="20">
        <f t="shared" si="248"/>
        <v>43.884892286456264</v>
      </c>
      <c r="Q1346" s="3">
        <f t="shared" si="249"/>
        <v>4</v>
      </c>
      <c r="R1346" s="3">
        <f t="shared" si="250"/>
        <v>1</v>
      </c>
      <c r="S1346" s="3">
        <f t="shared" si="251"/>
        <v>4</v>
      </c>
      <c r="T1346" s="18"/>
    </row>
    <row r="1347" spans="1:20" x14ac:dyDescent="0.25">
      <c r="A1347">
        <f t="shared" ref="A1347:A1410" si="253">A1346+1</f>
        <v>1346</v>
      </c>
      <c r="B1347" s="23" t="s">
        <v>31</v>
      </c>
      <c r="C1347" s="23">
        <f t="shared" ref="C1347:C1410" si="254">IF(B1347&lt;&gt;B1346,C1346+1,C1346)</f>
        <v>220</v>
      </c>
      <c r="D1347" s="23">
        <f t="shared" ref="D1347:D1410" si="255">IF(B1347&lt;&gt;B1346,1,D1346+1)</f>
        <v>44</v>
      </c>
      <c r="E1347" s="34" t="str">
        <f t="shared" ref="E1347:E1410" si="256">CONCATENATE(C1347,"_",D1347)</f>
        <v>220_44</v>
      </c>
      <c r="F1347" s="23" t="s">
        <v>3055</v>
      </c>
      <c r="G1347" s="24">
        <f>AVERAGEIF('1. TipoContratoUC'!$C$3:$C$3832,'2. UnidadCompradora'!F1347,'1. TipoContratoUC'!$S$3:$S$3832)</f>
        <v>29.450487737459166</v>
      </c>
      <c r="H1347" s="24">
        <f>SUMPRODUCT(('1. TipoContratoUC'!$C$3:$C$3832='2. UnidadCompradora'!F1347)*'1. TipoContratoUC'!$N$3:$N$3832*'1. TipoContratoUC'!$S$3:$S$3832)</f>
        <v>29.450487737459166</v>
      </c>
      <c r="I1347" s="24">
        <f>SUMPRODUCT(('1. TipoContratoUC'!$C$3:$C$3832='2. UnidadCompradora'!F1347)*'1. TipoContratoUC'!$P$3:$P$3832*'1. TipoContratoUC'!$S$3:$S$3832)</f>
        <v>29.450487737459166</v>
      </c>
      <c r="J1347" s="24" t="e">
        <f>AVERAGEIF('1. TipoContratoUC'!$C$3:$C$3832,'2. UnidadCompradora'!F1347,'1. TipoContratoUC'!#REF!)</f>
        <v>#REF!</v>
      </c>
      <c r="K1347" s="24">
        <f t="shared" ref="K1347:K1410" si="257">100*((I1347-MIN($I$2:$I$1538))/(MAX($I$2:$I$1538)-MIN($I$2:$I$1538)))</f>
        <v>26.496573782108207</v>
      </c>
      <c r="L1347" s="25">
        <f>SUMIF('1. TipoContratoUC'!$C$3:$C$3832,'2. UnidadCompradora'!F1347,'1. TipoContratoUC'!$O$3:$O$3832)</f>
        <v>173298931.859999</v>
      </c>
      <c r="M1347" s="28">
        <f t="shared" si="252"/>
        <v>5.2944099368697466E-4</v>
      </c>
      <c r="N1347" s="29">
        <f t="shared" ref="N1347:N1410" si="258">L1347/SUM($L$2:$L$1538)</f>
        <v>7.6560031082229332E-5</v>
      </c>
      <c r="O1347" s="24">
        <f t="shared" ref="O1347:O1410" si="259">100*((L1347-MIN($L$2:$L$1538))/(MAX($L$2:$L$1538)-MIN($L$2:$L$1538)))</f>
        <v>8.5366989205841959E-2</v>
      </c>
      <c r="P1347" s="20">
        <f t="shared" ref="P1347:P1410" si="260">K1347*0.5+O1347*0.5</f>
        <v>13.290970385657024</v>
      </c>
      <c r="Q1347" s="3">
        <f t="shared" ref="Q1347:Q1410" si="261">_xlfn.RANK.EQ(P1347,$P$2:$P$1538)</f>
        <v>1289</v>
      </c>
      <c r="R1347" s="3">
        <f t="shared" ref="R1347:R1410" si="262">IF(Q1347&lt;=500,1,0)</f>
        <v>0</v>
      </c>
      <c r="S1347" s="3" t="str">
        <f t="shared" ref="S1347:S1410" si="263">IF(AND(R1347=1,Q1347&lt;=500),Q1347,"")</f>
        <v/>
      </c>
      <c r="T1347" s="18"/>
    </row>
    <row r="1348" spans="1:20" x14ac:dyDescent="0.25">
      <c r="A1348">
        <f t="shared" si="253"/>
        <v>1347</v>
      </c>
      <c r="B1348" s="23" t="s">
        <v>31</v>
      </c>
      <c r="C1348" s="23">
        <f t="shared" si="254"/>
        <v>220</v>
      </c>
      <c r="D1348" s="23">
        <f t="shared" si="255"/>
        <v>45</v>
      </c>
      <c r="E1348" s="34" t="str">
        <f t="shared" si="256"/>
        <v>220_45</v>
      </c>
      <c r="F1348" s="23" t="s">
        <v>2048</v>
      </c>
      <c r="G1348" s="24">
        <f>AVERAGEIF('1. TipoContratoUC'!$C$3:$C$3832,'2. UnidadCompradora'!F1348,'1. TipoContratoUC'!$S$3:$S$3832)</f>
        <v>49.438486247060958</v>
      </c>
      <c r="H1348" s="24">
        <f>SUMPRODUCT(('1. TipoContratoUC'!$C$3:$C$3832='2. UnidadCompradora'!F1348)*'1. TipoContratoUC'!$N$3:$N$3832*'1. TipoContratoUC'!$S$3:$S$3832)</f>
        <v>56.578438186378399</v>
      </c>
      <c r="I1348" s="24">
        <f>SUMPRODUCT(('1. TipoContratoUC'!$C$3:$C$3832='2. UnidadCompradora'!F1348)*'1. TipoContratoUC'!$P$3:$P$3832*'1. TipoContratoUC'!$S$3:$S$3832)</f>
        <v>60.119774498000623</v>
      </c>
      <c r="J1348" s="24" t="e">
        <f>AVERAGEIF('1. TipoContratoUC'!$C$3:$C$3832,'2. UnidadCompradora'!F1348,'1. TipoContratoUC'!#REF!)</f>
        <v>#REF!</v>
      </c>
      <c r="K1348" s="24">
        <f t="shared" si="257"/>
        <v>68.90330317191335</v>
      </c>
      <c r="L1348" s="25">
        <f>SUMIF('1. TipoContratoUC'!$C$3:$C$3832,'2. UnidadCompradora'!F1348,'1. TipoContratoUC'!$O$3:$O$3832)</f>
        <v>24369532352.759888</v>
      </c>
      <c r="M1348" s="28">
        <f t="shared" si="252"/>
        <v>7.4450715223999472E-2</v>
      </c>
      <c r="N1348" s="29">
        <f t="shared" si="258"/>
        <v>1.0765976075916832E-2</v>
      </c>
      <c r="O1348" s="24">
        <f t="shared" si="259"/>
        <v>12.016054905628573</v>
      </c>
      <c r="P1348" s="20">
        <f t="shared" si="260"/>
        <v>40.459679038770965</v>
      </c>
      <c r="Q1348" s="3">
        <f t="shared" si="261"/>
        <v>12</v>
      </c>
      <c r="R1348" s="3">
        <f t="shared" si="262"/>
        <v>1</v>
      </c>
      <c r="S1348" s="3">
        <f t="shared" si="263"/>
        <v>12</v>
      </c>
      <c r="T1348" s="18"/>
    </row>
    <row r="1349" spans="1:20" x14ac:dyDescent="0.25">
      <c r="A1349">
        <f t="shared" si="253"/>
        <v>1348</v>
      </c>
      <c r="B1349" s="23" t="s">
        <v>31</v>
      </c>
      <c r="C1349" s="23">
        <f t="shared" si="254"/>
        <v>220</v>
      </c>
      <c r="D1349" s="23">
        <f t="shared" si="255"/>
        <v>46</v>
      </c>
      <c r="E1349" s="34" t="str">
        <f t="shared" si="256"/>
        <v>220_46</v>
      </c>
      <c r="F1349" s="23" t="s">
        <v>2861</v>
      </c>
      <c r="G1349" s="24">
        <f>AVERAGEIF('1. TipoContratoUC'!$C$3:$C$3832,'2. UnidadCompradora'!F1349,'1. TipoContratoUC'!$S$3:$S$3832)</f>
        <v>60.031622457795649</v>
      </c>
      <c r="H1349" s="24">
        <f>SUMPRODUCT(('1. TipoContratoUC'!$C$3:$C$3832='2. UnidadCompradora'!F1349)*'1. TipoContratoUC'!$N$3:$N$3832*'1. TipoContratoUC'!$S$3:$S$3832)</f>
        <v>55.310171984593644</v>
      </c>
      <c r="I1349" s="24">
        <f>SUMPRODUCT(('1. TipoContratoUC'!$C$3:$C$3832='2. UnidadCompradora'!F1349)*'1. TipoContratoUC'!$P$3:$P$3832*'1. TipoContratoUC'!$S$3:$S$3832)</f>
        <v>54.98985442999254</v>
      </c>
      <c r="J1349" s="24" t="e">
        <f>AVERAGEIF('1. TipoContratoUC'!$C$3:$C$3832,'2. UnidadCompradora'!F1349,'1. TipoContratoUC'!#REF!)</f>
        <v>#REF!</v>
      </c>
      <c r="K1349" s="24">
        <f t="shared" si="257"/>
        <v>61.810111412552438</v>
      </c>
      <c r="L1349" s="25">
        <f>SUMIF('1. TipoContratoUC'!$C$3:$C$3832,'2. UnidadCompradora'!F1349,'1. TipoContratoUC'!$O$3:$O$3832)</f>
        <v>2160161977</v>
      </c>
      <c r="M1349" s="28">
        <f t="shared" si="252"/>
        <v>6.599453853250694E-3</v>
      </c>
      <c r="N1349" s="29">
        <f t="shared" si="258"/>
        <v>9.5431671924772895E-4</v>
      </c>
      <c r="O1349" s="24">
        <f t="shared" si="259"/>
        <v>1.0650501701328126</v>
      </c>
      <c r="P1349" s="20">
        <f t="shared" si="260"/>
        <v>31.437580791342626</v>
      </c>
      <c r="Q1349" s="3">
        <f t="shared" si="261"/>
        <v>100</v>
      </c>
      <c r="R1349" s="3">
        <f t="shared" si="262"/>
        <v>1</v>
      </c>
      <c r="S1349" s="3">
        <f t="shared" si="263"/>
        <v>100</v>
      </c>
      <c r="T1349" s="18"/>
    </row>
    <row r="1350" spans="1:20" x14ac:dyDescent="0.25">
      <c r="A1350">
        <f t="shared" si="253"/>
        <v>1349</v>
      </c>
      <c r="B1350" s="23" t="s">
        <v>31</v>
      </c>
      <c r="C1350" s="23">
        <f t="shared" si="254"/>
        <v>220</v>
      </c>
      <c r="D1350" s="23">
        <f t="shared" si="255"/>
        <v>47</v>
      </c>
      <c r="E1350" s="34" t="str">
        <f t="shared" si="256"/>
        <v>220_47</v>
      </c>
      <c r="F1350" s="23" t="s">
        <v>1149</v>
      </c>
      <c r="G1350" s="24">
        <f>AVERAGEIF('1. TipoContratoUC'!$C$3:$C$3832,'2. UnidadCompradora'!F1350,'1. TipoContratoUC'!$S$3:$S$3832)</f>
        <v>35.355285190309729</v>
      </c>
      <c r="H1350" s="24">
        <f>SUMPRODUCT(('1. TipoContratoUC'!$C$3:$C$3832='2. UnidadCompradora'!F1350)*'1. TipoContratoUC'!$N$3:$N$3832*'1. TipoContratoUC'!$S$3:$S$3832)</f>
        <v>35.355285190309729</v>
      </c>
      <c r="I1350" s="24">
        <f>SUMPRODUCT(('1. TipoContratoUC'!$C$3:$C$3832='2. UnidadCompradora'!F1350)*'1. TipoContratoUC'!$P$3:$P$3832*'1. TipoContratoUC'!$S$3:$S$3832)</f>
        <v>35.355285190309729</v>
      </c>
      <c r="J1350" s="24" t="e">
        <f>AVERAGEIF('1. TipoContratoUC'!$C$3:$C$3832,'2. UnidadCompradora'!F1350,'1. TipoContratoUC'!#REF!)</f>
        <v>#REF!</v>
      </c>
      <c r="K1350" s="24">
        <f t="shared" si="257"/>
        <v>34.66119624756471</v>
      </c>
      <c r="L1350" s="25">
        <f>SUMIF('1. TipoContratoUC'!$C$3:$C$3832,'2. UnidadCompradora'!F1350,'1. TipoContratoUC'!$O$3:$O$3832)</f>
        <v>140180238.5</v>
      </c>
      <c r="M1350" s="28">
        <f t="shared" si="252"/>
        <v>4.2826094754394719E-4</v>
      </c>
      <c r="N1350" s="29">
        <f t="shared" si="258"/>
        <v>6.1928849194202893E-5</v>
      </c>
      <c r="O1350" s="24">
        <f t="shared" si="259"/>
        <v>6.9036811371776641E-2</v>
      </c>
      <c r="P1350" s="20">
        <f t="shared" si="260"/>
        <v>17.365116529468242</v>
      </c>
      <c r="Q1350" s="3">
        <f t="shared" si="261"/>
        <v>1021</v>
      </c>
      <c r="R1350" s="3">
        <f t="shared" si="262"/>
        <v>0</v>
      </c>
      <c r="S1350" s="3" t="str">
        <f t="shared" si="263"/>
        <v/>
      </c>
      <c r="T1350" s="18"/>
    </row>
    <row r="1351" spans="1:20" x14ac:dyDescent="0.25">
      <c r="A1351">
        <f t="shared" si="253"/>
        <v>1350</v>
      </c>
      <c r="B1351" s="23" t="s">
        <v>31</v>
      </c>
      <c r="C1351" s="23">
        <f t="shared" si="254"/>
        <v>220</v>
      </c>
      <c r="D1351" s="23">
        <f t="shared" si="255"/>
        <v>48</v>
      </c>
      <c r="E1351" s="34" t="str">
        <f t="shared" si="256"/>
        <v>220_48</v>
      </c>
      <c r="F1351" s="23" t="s">
        <v>2616</v>
      </c>
      <c r="G1351" s="24">
        <f>AVERAGEIF('1. TipoContratoUC'!$C$3:$C$3832,'2. UnidadCompradora'!F1351,'1. TipoContratoUC'!$S$3:$S$3832)</f>
        <v>38.430222659201704</v>
      </c>
      <c r="H1351" s="24">
        <f>SUMPRODUCT(('1. TipoContratoUC'!$C$3:$C$3832='2. UnidadCompradora'!F1351)*'1. TipoContratoUC'!$N$3:$N$3832*'1. TipoContratoUC'!$S$3:$S$3832)</f>
        <v>38.138854751614701</v>
      </c>
      <c r="I1351" s="24">
        <f>SUMPRODUCT(('1. TipoContratoUC'!$C$3:$C$3832='2. UnidadCompradora'!F1351)*'1. TipoContratoUC'!$P$3:$P$3832*'1. TipoContratoUC'!$S$3:$S$3832)</f>
        <v>39.750089188731081</v>
      </c>
      <c r="J1351" s="24" t="e">
        <f>AVERAGEIF('1. TipoContratoUC'!$C$3:$C$3832,'2. UnidadCompradora'!F1351,'1. TipoContratoUC'!#REF!)</f>
        <v>#REF!</v>
      </c>
      <c r="K1351" s="24">
        <f t="shared" si="257"/>
        <v>40.737935668908776</v>
      </c>
      <c r="L1351" s="25">
        <f>SUMIF('1. TipoContratoUC'!$C$3:$C$3832,'2. UnidadCompradora'!F1351,'1. TipoContratoUC'!$O$3:$O$3832)</f>
        <v>2890317864.249989</v>
      </c>
      <c r="M1351" s="28">
        <f t="shared" si="252"/>
        <v>8.8301338369237981E-3</v>
      </c>
      <c r="N1351" s="29">
        <f t="shared" si="258"/>
        <v>1.2768851091550122E-3</v>
      </c>
      <c r="O1351" s="24">
        <f t="shared" si="259"/>
        <v>1.4250757108681682</v>
      </c>
      <c r="P1351" s="20">
        <f t="shared" si="260"/>
        <v>21.081505689888473</v>
      </c>
      <c r="Q1351" s="3">
        <f t="shared" si="261"/>
        <v>700</v>
      </c>
      <c r="R1351" s="3">
        <f t="shared" si="262"/>
        <v>0</v>
      </c>
      <c r="S1351" s="3" t="str">
        <f t="shared" si="263"/>
        <v/>
      </c>
      <c r="T1351" s="18"/>
    </row>
    <row r="1352" spans="1:20" x14ac:dyDescent="0.25">
      <c r="A1352">
        <f t="shared" si="253"/>
        <v>1351</v>
      </c>
      <c r="B1352" s="23" t="s">
        <v>31</v>
      </c>
      <c r="C1352" s="23">
        <f t="shared" si="254"/>
        <v>220</v>
      </c>
      <c r="D1352" s="23">
        <f t="shared" si="255"/>
        <v>49</v>
      </c>
      <c r="E1352" s="34" t="str">
        <f t="shared" si="256"/>
        <v>220_49</v>
      </c>
      <c r="F1352" s="23" t="s">
        <v>1919</v>
      </c>
      <c r="G1352" s="24">
        <f>AVERAGEIF('1. TipoContratoUC'!$C$3:$C$3832,'2. UnidadCompradora'!F1352,'1. TipoContratoUC'!$S$3:$S$3832)</f>
        <v>53.116921655489662</v>
      </c>
      <c r="H1352" s="24">
        <f>SUMPRODUCT(('1. TipoContratoUC'!$C$3:$C$3832='2. UnidadCompradora'!F1352)*'1. TipoContratoUC'!$N$3:$N$3832*'1. TipoContratoUC'!$S$3:$S$3832)</f>
        <v>52.810025238440808</v>
      </c>
      <c r="I1352" s="24">
        <f>SUMPRODUCT(('1. TipoContratoUC'!$C$3:$C$3832='2. UnidadCompradora'!F1352)*'1. TipoContratoUC'!$P$3:$P$3832*'1. TipoContratoUC'!$S$3:$S$3832)</f>
        <v>48.208985016651638</v>
      </c>
      <c r="J1352" s="24" t="e">
        <f>AVERAGEIF('1. TipoContratoUC'!$C$3:$C$3832,'2. UnidadCompradora'!F1352,'1. TipoContratoUC'!#REF!)</f>
        <v>#REF!</v>
      </c>
      <c r="K1352" s="24">
        <f t="shared" si="257"/>
        <v>52.434135489658885</v>
      </c>
      <c r="L1352" s="25">
        <f>SUMIF('1. TipoContratoUC'!$C$3:$C$3832,'2. UnidadCompradora'!F1352,'1. TipoContratoUC'!$O$3:$O$3832)</f>
        <v>26632025379.573898</v>
      </c>
      <c r="M1352" s="28">
        <f t="shared" si="252"/>
        <v>8.1362797967209674E-2</v>
      </c>
      <c r="N1352" s="29">
        <f t="shared" si="258"/>
        <v>1.1765500623454966E-2</v>
      </c>
      <c r="O1352" s="24">
        <f t="shared" si="259"/>
        <v>13.131645822051329</v>
      </c>
      <c r="P1352" s="20">
        <f t="shared" si="260"/>
        <v>32.782890655855105</v>
      </c>
      <c r="Q1352" s="3">
        <f t="shared" si="261"/>
        <v>68</v>
      </c>
      <c r="R1352" s="3">
        <f t="shared" si="262"/>
        <v>1</v>
      </c>
      <c r="S1352" s="3">
        <f t="shared" si="263"/>
        <v>68</v>
      </c>
      <c r="T1352" s="18"/>
    </row>
    <row r="1353" spans="1:20" x14ac:dyDescent="0.25">
      <c r="A1353">
        <f t="shared" si="253"/>
        <v>1352</v>
      </c>
      <c r="B1353" s="23" t="s">
        <v>31</v>
      </c>
      <c r="C1353" s="23">
        <f t="shared" si="254"/>
        <v>220</v>
      </c>
      <c r="D1353" s="23">
        <f t="shared" si="255"/>
        <v>50</v>
      </c>
      <c r="E1353" s="34" t="str">
        <f t="shared" si="256"/>
        <v>220_50</v>
      </c>
      <c r="F1353" s="23" t="s">
        <v>2872</v>
      </c>
      <c r="G1353" s="24">
        <f>AVERAGEIF('1. TipoContratoUC'!$C$3:$C$3832,'2. UnidadCompradora'!F1353,'1. TipoContratoUC'!$S$3:$S$3832)</f>
        <v>24.051638955752342</v>
      </c>
      <c r="H1353" s="24">
        <f>SUMPRODUCT(('1. TipoContratoUC'!$C$3:$C$3832='2. UnidadCompradora'!F1353)*'1. TipoContratoUC'!$N$3:$N$3832*'1. TipoContratoUC'!$S$3:$S$3832)</f>
        <v>24.051638955752342</v>
      </c>
      <c r="I1353" s="24">
        <f>SUMPRODUCT(('1. TipoContratoUC'!$C$3:$C$3832='2. UnidadCompradora'!F1353)*'1. TipoContratoUC'!$P$3:$P$3832*'1. TipoContratoUC'!$S$3:$S$3832)</f>
        <v>24.051638955752342</v>
      </c>
      <c r="J1353" s="24" t="e">
        <f>AVERAGEIF('1. TipoContratoUC'!$C$3:$C$3832,'2. UnidadCompradora'!F1353,'1. TipoContratoUC'!#REF!)</f>
        <v>#REF!</v>
      </c>
      <c r="K1353" s="24">
        <f t="shared" si="257"/>
        <v>19.031531601965945</v>
      </c>
      <c r="L1353" s="25">
        <f>SUMIF('1. TipoContratoUC'!$C$3:$C$3832,'2. UnidadCompradora'!F1353,'1. TipoContratoUC'!$O$3:$O$3832)</f>
        <v>2164614228.9499998</v>
      </c>
      <c r="M1353" s="28">
        <f t="shared" si="252"/>
        <v>6.6130558106964384E-3</v>
      </c>
      <c r="N1353" s="29">
        <f t="shared" si="258"/>
        <v>9.5628363585834758E-4</v>
      </c>
      <c r="O1353" s="24">
        <f t="shared" si="259"/>
        <v>1.0672454882063624</v>
      </c>
      <c r="P1353" s="20">
        <f t="shared" si="260"/>
        <v>10.049388545086154</v>
      </c>
      <c r="Q1353" s="3">
        <f t="shared" si="261"/>
        <v>1432</v>
      </c>
      <c r="R1353" s="3">
        <f t="shared" si="262"/>
        <v>0</v>
      </c>
      <c r="S1353" s="3" t="str">
        <f t="shared" si="263"/>
        <v/>
      </c>
      <c r="T1353" s="18"/>
    </row>
    <row r="1354" spans="1:20" x14ac:dyDescent="0.25">
      <c r="A1354">
        <f t="shared" si="253"/>
        <v>1353</v>
      </c>
      <c r="B1354" s="23" t="s">
        <v>31</v>
      </c>
      <c r="C1354" s="23">
        <f t="shared" si="254"/>
        <v>220</v>
      </c>
      <c r="D1354" s="23">
        <f t="shared" si="255"/>
        <v>51</v>
      </c>
      <c r="E1354" s="34" t="str">
        <f t="shared" si="256"/>
        <v>220_51</v>
      </c>
      <c r="F1354" s="23" t="s">
        <v>2675</v>
      </c>
      <c r="G1354" s="24">
        <f>AVERAGEIF('1. TipoContratoUC'!$C$3:$C$3832,'2. UnidadCompradora'!F1354,'1. TipoContratoUC'!$S$3:$S$3832)</f>
        <v>52.523034976034239</v>
      </c>
      <c r="H1354" s="24">
        <f>SUMPRODUCT(('1. TipoContratoUC'!$C$3:$C$3832='2. UnidadCompradora'!F1354)*'1. TipoContratoUC'!$N$3:$N$3832*'1. TipoContratoUC'!$S$3:$S$3832)</f>
        <v>50.901576083666967</v>
      </c>
      <c r="I1354" s="24">
        <f>SUMPRODUCT(('1. TipoContratoUC'!$C$3:$C$3832='2. UnidadCompradora'!F1354)*'1. TipoContratoUC'!$P$3:$P$3832*'1. TipoContratoUC'!$S$3:$S$3832)</f>
        <v>47.013380083798552</v>
      </c>
      <c r="J1354" s="24" t="e">
        <f>AVERAGEIF('1. TipoContratoUC'!$C$3:$C$3832,'2. UnidadCompradora'!F1354,'1. TipoContratoUC'!#REF!)</f>
        <v>#REF!</v>
      </c>
      <c r="K1354" s="24">
        <f t="shared" si="257"/>
        <v>50.780960597119531</v>
      </c>
      <c r="L1354" s="25">
        <f>SUMIF('1. TipoContratoUC'!$C$3:$C$3832,'2. UnidadCompradora'!F1354,'1. TipoContratoUC'!$O$3:$O$3832)</f>
        <v>47332722181.839996</v>
      </c>
      <c r="M1354" s="28">
        <f t="shared" si="252"/>
        <v>0.14460495051468475</v>
      </c>
      <c r="N1354" s="29">
        <f t="shared" si="258"/>
        <v>2.0910657916666842E-2</v>
      </c>
      <c r="O1354" s="24">
        <f t="shared" si="259"/>
        <v>23.338753221957607</v>
      </c>
      <c r="P1354" s="20">
        <f t="shared" si="260"/>
        <v>37.059856909538567</v>
      </c>
      <c r="Q1354" s="3">
        <f t="shared" si="261"/>
        <v>21</v>
      </c>
      <c r="R1354" s="3">
        <f t="shared" si="262"/>
        <v>1</v>
      </c>
      <c r="S1354" s="3">
        <f t="shared" si="263"/>
        <v>21</v>
      </c>
      <c r="T1354" s="18"/>
    </row>
    <row r="1355" spans="1:20" x14ac:dyDescent="0.25">
      <c r="A1355">
        <f t="shared" si="253"/>
        <v>1354</v>
      </c>
      <c r="B1355" s="23" t="s">
        <v>31</v>
      </c>
      <c r="C1355" s="23">
        <f t="shared" si="254"/>
        <v>220</v>
      </c>
      <c r="D1355" s="23">
        <f t="shared" si="255"/>
        <v>52</v>
      </c>
      <c r="E1355" s="34" t="str">
        <f t="shared" si="256"/>
        <v>220_52</v>
      </c>
      <c r="F1355" s="23" t="s">
        <v>2810</v>
      </c>
      <c r="G1355" s="24">
        <f>AVERAGEIF('1. TipoContratoUC'!$C$3:$C$3832,'2. UnidadCompradora'!F1355,'1. TipoContratoUC'!$S$3:$S$3832)</f>
        <v>43.568601244350788</v>
      </c>
      <c r="H1355" s="24">
        <f>SUMPRODUCT(('1. TipoContratoUC'!$C$3:$C$3832='2. UnidadCompradora'!F1355)*'1. TipoContratoUC'!$N$3:$N$3832*'1. TipoContratoUC'!$S$3:$S$3832)</f>
        <v>43.568601244350788</v>
      </c>
      <c r="I1355" s="24">
        <f>SUMPRODUCT(('1. TipoContratoUC'!$C$3:$C$3832='2. UnidadCompradora'!F1355)*'1. TipoContratoUC'!$P$3:$P$3832*'1. TipoContratoUC'!$S$3:$S$3832)</f>
        <v>43.568601244350788</v>
      </c>
      <c r="J1355" s="24" t="e">
        <f>AVERAGEIF('1. TipoContratoUC'!$C$3:$C$3832,'2. UnidadCompradora'!F1355,'1. TipoContratoUC'!#REF!)</f>
        <v>#REF!</v>
      </c>
      <c r="K1355" s="24">
        <f t="shared" si="257"/>
        <v>46.017830460029593</v>
      </c>
      <c r="L1355" s="25">
        <f>SUMIF('1. TipoContratoUC'!$C$3:$C$3832,'2. UnidadCompradora'!F1355,'1. TipoContratoUC'!$O$3:$O$3832)</f>
        <v>908044164.89999902</v>
      </c>
      <c r="M1355" s="28">
        <f t="shared" si="252"/>
        <v>2.7741417665787878E-3</v>
      </c>
      <c r="N1355" s="29">
        <f t="shared" si="258"/>
        <v>4.0115590293968536E-4</v>
      </c>
      <c r="O1355" s="24">
        <f t="shared" si="259"/>
        <v>0.44765544629717352</v>
      </c>
      <c r="P1355" s="20">
        <f t="shared" si="260"/>
        <v>23.232742953163385</v>
      </c>
      <c r="Q1355" s="3">
        <f t="shared" si="261"/>
        <v>535</v>
      </c>
      <c r="R1355" s="3">
        <f t="shared" si="262"/>
        <v>0</v>
      </c>
      <c r="S1355" s="3" t="str">
        <f t="shared" si="263"/>
        <v/>
      </c>
      <c r="T1355" s="18"/>
    </row>
    <row r="1356" spans="1:20" x14ac:dyDescent="0.25">
      <c r="A1356">
        <f t="shared" si="253"/>
        <v>1355</v>
      </c>
      <c r="B1356" s="23" t="s">
        <v>31</v>
      </c>
      <c r="C1356" s="23">
        <f t="shared" si="254"/>
        <v>220</v>
      </c>
      <c r="D1356" s="23">
        <f t="shared" si="255"/>
        <v>53</v>
      </c>
      <c r="E1356" s="34" t="str">
        <f t="shared" si="256"/>
        <v>220_53</v>
      </c>
      <c r="F1356" s="23" t="s">
        <v>2790</v>
      </c>
      <c r="G1356" s="24">
        <f>AVERAGEIF('1. TipoContratoUC'!$C$3:$C$3832,'2. UnidadCompradora'!F1356,'1. TipoContratoUC'!$S$3:$S$3832)</f>
        <v>44.140367721064315</v>
      </c>
      <c r="H1356" s="24">
        <f>SUMPRODUCT(('1. TipoContratoUC'!$C$3:$C$3832='2. UnidadCompradora'!F1356)*'1. TipoContratoUC'!$N$3:$N$3832*'1. TipoContratoUC'!$S$3:$S$3832)</f>
        <v>42.567256293162274</v>
      </c>
      <c r="I1356" s="24">
        <f>SUMPRODUCT(('1. TipoContratoUC'!$C$3:$C$3832='2. UnidadCompradora'!F1356)*'1. TipoContratoUC'!$P$3:$P$3832*'1. TipoContratoUC'!$S$3:$S$3832)</f>
        <v>41.988898580000189</v>
      </c>
      <c r="J1356" s="24" t="e">
        <f>AVERAGEIF('1. TipoContratoUC'!$C$3:$C$3832,'2. UnidadCompradora'!F1356,'1. TipoContratoUC'!#REF!)</f>
        <v>#REF!</v>
      </c>
      <c r="K1356" s="24">
        <f t="shared" si="257"/>
        <v>43.83355979450964</v>
      </c>
      <c r="L1356" s="25">
        <f>SUMIF('1. TipoContratoUC'!$C$3:$C$3832,'2. UnidadCompradora'!F1356,'1. TipoContratoUC'!$O$3:$O$3832)</f>
        <v>6514358360.4300003</v>
      </c>
      <c r="M1356" s="28">
        <f t="shared" si="252"/>
        <v>1.9901844325072866E-2</v>
      </c>
      <c r="N1356" s="29">
        <f t="shared" si="258"/>
        <v>2.8779143252781977E-3</v>
      </c>
      <c r="O1356" s="24">
        <f t="shared" si="259"/>
        <v>3.2120189678733926</v>
      </c>
      <c r="P1356" s="20">
        <f t="shared" si="260"/>
        <v>23.522789381191515</v>
      </c>
      <c r="Q1356" s="3">
        <f t="shared" si="261"/>
        <v>514</v>
      </c>
      <c r="R1356" s="3">
        <f t="shared" si="262"/>
        <v>0</v>
      </c>
      <c r="S1356" s="3" t="str">
        <f t="shared" si="263"/>
        <v/>
      </c>
      <c r="T1356" s="18"/>
    </row>
    <row r="1357" spans="1:20" x14ac:dyDescent="0.25">
      <c r="A1357">
        <f t="shared" si="253"/>
        <v>1356</v>
      </c>
      <c r="B1357" s="23" t="s">
        <v>31</v>
      </c>
      <c r="C1357" s="23">
        <f t="shared" si="254"/>
        <v>220</v>
      </c>
      <c r="D1357" s="23">
        <f t="shared" si="255"/>
        <v>54</v>
      </c>
      <c r="E1357" s="34" t="str">
        <f t="shared" si="256"/>
        <v>220_54</v>
      </c>
      <c r="F1357" s="23" t="s">
        <v>1777</v>
      </c>
      <c r="G1357" s="24">
        <f>AVERAGEIF('1. TipoContratoUC'!$C$3:$C$3832,'2. UnidadCompradora'!F1357,'1. TipoContratoUC'!$S$3:$S$3832)</f>
        <v>38.873918168128021</v>
      </c>
      <c r="H1357" s="24">
        <f>SUMPRODUCT(('1. TipoContratoUC'!$C$3:$C$3832='2. UnidadCompradora'!F1357)*'1. TipoContratoUC'!$N$3:$N$3832*'1. TipoContratoUC'!$S$3:$S$3832)</f>
        <v>36.343835216305422</v>
      </c>
      <c r="I1357" s="24">
        <f>SUMPRODUCT(('1. TipoContratoUC'!$C$3:$C$3832='2. UnidadCompradora'!F1357)*'1. TipoContratoUC'!$P$3:$P$3832*'1. TipoContratoUC'!$S$3:$S$3832)</f>
        <v>38.909456212158261</v>
      </c>
      <c r="J1357" s="24" t="e">
        <f>AVERAGEIF('1. TipoContratoUC'!$C$3:$C$3832,'2. UnidadCompradora'!F1357,'1. TipoContratoUC'!#REF!)</f>
        <v>#REF!</v>
      </c>
      <c r="K1357" s="24">
        <f t="shared" si="257"/>
        <v>39.575584048800842</v>
      </c>
      <c r="L1357" s="25">
        <f>SUMIF('1. TipoContratoUC'!$C$3:$C$3832,'2. UnidadCompradora'!F1357,'1. TipoContratoUC'!$O$3:$O$3832)</f>
        <v>181002772.09999898</v>
      </c>
      <c r="M1357" s="28">
        <f t="shared" si="252"/>
        <v>5.5297679271409353E-4</v>
      </c>
      <c r="N1357" s="29">
        <f t="shared" si="258"/>
        <v>7.9963434911073511E-5</v>
      </c>
      <c r="O1357" s="24">
        <f t="shared" si="259"/>
        <v>8.9165601661862839E-2</v>
      </c>
      <c r="P1357" s="20">
        <f t="shared" si="260"/>
        <v>19.832374825231351</v>
      </c>
      <c r="Q1357" s="3">
        <f t="shared" si="261"/>
        <v>808</v>
      </c>
      <c r="R1357" s="3">
        <f t="shared" si="262"/>
        <v>0</v>
      </c>
      <c r="S1357" s="3" t="str">
        <f t="shared" si="263"/>
        <v/>
      </c>
      <c r="T1357" s="18"/>
    </row>
    <row r="1358" spans="1:20" x14ac:dyDescent="0.25">
      <c r="A1358">
        <f t="shared" si="253"/>
        <v>1357</v>
      </c>
      <c r="B1358" s="23" t="s">
        <v>31</v>
      </c>
      <c r="C1358" s="23">
        <f t="shared" si="254"/>
        <v>220</v>
      </c>
      <c r="D1358" s="23">
        <f t="shared" si="255"/>
        <v>55</v>
      </c>
      <c r="E1358" s="34" t="str">
        <f t="shared" si="256"/>
        <v>220_55</v>
      </c>
      <c r="F1358" s="23" t="s">
        <v>760</v>
      </c>
      <c r="G1358" s="24">
        <f>AVERAGEIF('1. TipoContratoUC'!$C$3:$C$3832,'2. UnidadCompradora'!F1358,'1. TipoContratoUC'!$S$3:$S$3832)</f>
        <v>33.19469173835239</v>
      </c>
      <c r="H1358" s="24">
        <f>SUMPRODUCT(('1. TipoContratoUC'!$C$3:$C$3832='2. UnidadCompradora'!F1358)*'1. TipoContratoUC'!$N$3:$N$3832*'1. TipoContratoUC'!$S$3:$S$3832)</f>
        <v>29.714409173189082</v>
      </c>
      <c r="I1358" s="24">
        <f>SUMPRODUCT(('1. TipoContratoUC'!$C$3:$C$3832='2. UnidadCompradora'!F1358)*'1. TipoContratoUC'!$P$3:$P$3832*'1. TipoContratoUC'!$S$3:$S$3832)</f>
        <v>32.19942153111046</v>
      </c>
      <c r="J1358" s="24" t="e">
        <f>AVERAGEIF('1. TipoContratoUC'!$C$3:$C$3832,'2. UnidadCompradora'!F1358,'1. TipoContratoUC'!#REF!)</f>
        <v>#REF!</v>
      </c>
      <c r="K1358" s="24">
        <f t="shared" si="257"/>
        <v>30.297552018349482</v>
      </c>
      <c r="L1358" s="25">
        <f>SUMIF('1. TipoContratoUC'!$C$3:$C$3832,'2. UnidadCompradora'!F1358,'1. TipoContratoUC'!$O$3:$O$3832)</f>
        <v>141540371.5769999</v>
      </c>
      <c r="M1358" s="28">
        <f t="shared" si="252"/>
        <v>4.3241625421609157E-4</v>
      </c>
      <c r="N1358" s="29">
        <f t="shared" si="258"/>
        <v>6.2529729012292045E-5</v>
      </c>
      <c r="O1358" s="24">
        <f t="shared" si="259"/>
        <v>6.9707466303236876E-2</v>
      </c>
      <c r="P1358" s="20">
        <f t="shared" si="260"/>
        <v>15.183629742326358</v>
      </c>
      <c r="Q1358" s="3">
        <f t="shared" si="261"/>
        <v>1176</v>
      </c>
      <c r="R1358" s="3">
        <f t="shared" si="262"/>
        <v>0</v>
      </c>
      <c r="S1358" s="3" t="str">
        <f t="shared" si="263"/>
        <v/>
      </c>
      <c r="T1358" s="18"/>
    </row>
    <row r="1359" spans="1:20" x14ac:dyDescent="0.25">
      <c r="A1359">
        <f t="shared" si="253"/>
        <v>1358</v>
      </c>
      <c r="B1359" s="23" t="s">
        <v>31</v>
      </c>
      <c r="C1359" s="23">
        <f t="shared" si="254"/>
        <v>220</v>
      </c>
      <c r="D1359" s="23">
        <f t="shared" si="255"/>
        <v>56</v>
      </c>
      <c r="E1359" s="34" t="str">
        <f t="shared" si="256"/>
        <v>220_56</v>
      </c>
      <c r="F1359" s="23" t="s">
        <v>163</v>
      </c>
      <c r="G1359" s="24">
        <f>AVERAGEIF('1. TipoContratoUC'!$C$3:$C$3832,'2. UnidadCompradora'!F1359,'1. TipoContratoUC'!$S$3:$S$3832)</f>
        <v>37.198367526900491</v>
      </c>
      <c r="H1359" s="24">
        <f>SUMPRODUCT(('1. TipoContratoUC'!$C$3:$C$3832='2. UnidadCompradora'!F1359)*'1. TipoContratoUC'!$N$3:$N$3832*'1. TipoContratoUC'!$S$3:$S$3832)</f>
        <v>38.717087356938947</v>
      </c>
      <c r="I1359" s="24">
        <f>SUMPRODUCT(('1. TipoContratoUC'!$C$3:$C$3832='2. UnidadCompradora'!F1359)*'1. TipoContratoUC'!$P$3:$P$3832*'1. TipoContratoUC'!$S$3:$S$3832)</f>
        <v>39.321053913786315</v>
      </c>
      <c r="J1359" s="24" t="e">
        <f>AVERAGEIF('1. TipoContratoUC'!$C$3:$C$3832,'2. UnidadCompradora'!F1359,'1. TipoContratoUC'!#REF!)</f>
        <v>#REF!</v>
      </c>
      <c r="K1359" s="24">
        <f t="shared" si="257"/>
        <v>40.144704305384813</v>
      </c>
      <c r="L1359" s="25">
        <f>SUMIF('1. TipoContratoUC'!$C$3:$C$3832,'2. UnidadCompradora'!F1359,'1. TipoContratoUC'!$O$3:$O$3832)</f>
        <v>55592371.497000001</v>
      </c>
      <c r="M1359" s="28">
        <f t="shared" si="252"/>
        <v>1.6983878718055071E-4</v>
      </c>
      <c r="N1359" s="29">
        <f t="shared" si="258"/>
        <v>2.4559607171632945E-5</v>
      </c>
      <c r="O1359" s="24">
        <f t="shared" si="259"/>
        <v>2.7328193952961384E-2</v>
      </c>
      <c r="P1359" s="20">
        <f t="shared" si="260"/>
        <v>20.086016249668887</v>
      </c>
      <c r="Q1359" s="3">
        <f t="shared" si="261"/>
        <v>783</v>
      </c>
      <c r="R1359" s="3">
        <f t="shared" si="262"/>
        <v>0</v>
      </c>
      <c r="S1359" s="3" t="str">
        <f t="shared" si="263"/>
        <v/>
      </c>
      <c r="T1359" s="18"/>
    </row>
    <row r="1360" spans="1:20" x14ac:dyDescent="0.25">
      <c r="A1360">
        <f t="shared" si="253"/>
        <v>1359</v>
      </c>
      <c r="B1360" s="23" t="s">
        <v>31</v>
      </c>
      <c r="C1360" s="23">
        <f t="shared" si="254"/>
        <v>220</v>
      </c>
      <c r="D1360" s="23">
        <f t="shared" si="255"/>
        <v>57</v>
      </c>
      <c r="E1360" s="34" t="str">
        <f t="shared" si="256"/>
        <v>220_57</v>
      </c>
      <c r="F1360" s="23" t="s">
        <v>990</v>
      </c>
      <c r="G1360" s="24">
        <f>AVERAGEIF('1. TipoContratoUC'!$C$3:$C$3832,'2. UnidadCompradora'!F1360,'1. TipoContratoUC'!$S$3:$S$3832)</f>
        <v>34.55212378854764</v>
      </c>
      <c r="H1360" s="24">
        <f>SUMPRODUCT(('1. TipoContratoUC'!$C$3:$C$3832='2. UnidadCompradora'!F1360)*'1. TipoContratoUC'!$N$3:$N$3832*'1. TipoContratoUC'!$S$3:$S$3832)</f>
        <v>34.132224408086671</v>
      </c>
      <c r="I1360" s="24">
        <f>SUMPRODUCT(('1. TipoContratoUC'!$C$3:$C$3832='2. UnidadCompradora'!F1360)*'1. TipoContratoUC'!$P$3:$P$3832*'1. TipoContratoUC'!$S$3:$S$3832)</f>
        <v>33.990193879142637</v>
      </c>
      <c r="J1360" s="24" t="e">
        <f>AVERAGEIF('1. TipoContratoUC'!$C$3:$C$3832,'2. UnidadCompradora'!F1360,'1. TipoContratoUC'!#REF!)</f>
        <v>#REF!</v>
      </c>
      <c r="K1360" s="24">
        <f t="shared" si="257"/>
        <v>32.773670845457339</v>
      </c>
      <c r="L1360" s="25">
        <f>SUMIF('1. TipoContratoUC'!$C$3:$C$3832,'2. UnidadCompradora'!F1360,'1. TipoContratoUC'!$O$3:$O$3832)</f>
        <v>136769488.20999992</v>
      </c>
      <c r="M1360" s="28">
        <f t="shared" si="252"/>
        <v>4.1784085433636407E-4</v>
      </c>
      <c r="N1360" s="29">
        <f t="shared" si="258"/>
        <v>6.0422047361015126E-5</v>
      </c>
      <c r="O1360" s="24">
        <f t="shared" si="259"/>
        <v>6.7355037330214848E-2</v>
      </c>
      <c r="P1360" s="20">
        <f t="shared" si="260"/>
        <v>16.420512941393778</v>
      </c>
      <c r="Q1360" s="3">
        <f t="shared" si="261"/>
        <v>1090</v>
      </c>
      <c r="R1360" s="3">
        <f t="shared" si="262"/>
        <v>0</v>
      </c>
      <c r="S1360" s="3" t="str">
        <f t="shared" si="263"/>
        <v/>
      </c>
      <c r="T1360" s="18"/>
    </row>
    <row r="1361" spans="1:20" x14ac:dyDescent="0.25">
      <c r="A1361">
        <f t="shared" si="253"/>
        <v>1360</v>
      </c>
      <c r="B1361" s="23" t="s">
        <v>31</v>
      </c>
      <c r="C1361" s="23">
        <f t="shared" si="254"/>
        <v>220</v>
      </c>
      <c r="D1361" s="23">
        <f t="shared" si="255"/>
        <v>58</v>
      </c>
      <c r="E1361" s="34" t="str">
        <f t="shared" si="256"/>
        <v>220_58</v>
      </c>
      <c r="F1361" s="23" t="s">
        <v>2584</v>
      </c>
      <c r="G1361" s="24">
        <f>AVERAGEIF('1. TipoContratoUC'!$C$3:$C$3832,'2. UnidadCompradora'!F1361,'1. TipoContratoUC'!$S$3:$S$3832)</f>
        <v>43.248989917043843</v>
      </c>
      <c r="H1361" s="24">
        <f>SUMPRODUCT(('1. TipoContratoUC'!$C$3:$C$3832='2. UnidadCompradora'!F1361)*'1. TipoContratoUC'!$N$3:$N$3832*'1. TipoContratoUC'!$S$3:$S$3832)</f>
        <v>41.271098800730982</v>
      </c>
      <c r="I1361" s="24">
        <f>SUMPRODUCT(('1. TipoContratoUC'!$C$3:$C$3832='2. UnidadCompradora'!F1361)*'1. TipoContratoUC'!$P$3:$P$3832*'1. TipoContratoUC'!$S$3:$S$3832)</f>
        <v>39.810153569890012</v>
      </c>
      <c r="J1361" s="24" t="e">
        <f>AVERAGEIF('1. TipoContratoUC'!$C$3:$C$3832,'2. UnidadCompradora'!F1361,'1. TipoContratoUC'!#REF!)</f>
        <v>#REF!</v>
      </c>
      <c r="K1361" s="24">
        <f t="shared" si="257"/>
        <v>40.820987289171754</v>
      </c>
      <c r="L1361" s="25">
        <f>SUMIF('1. TipoContratoUC'!$C$3:$C$3832,'2. UnidadCompradora'!F1361,'1. TipoContratoUC'!$O$3:$O$3832)</f>
        <v>6748009524.5769997</v>
      </c>
      <c r="M1361" s="28">
        <f t="shared" si="252"/>
        <v>2.0615665831035995E-2</v>
      </c>
      <c r="N1361" s="29">
        <f t="shared" si="258"/>
        <v>2.9811367756274274E-3</v>
      </c>
      <c r="O1361" s="24">
        <f t="shared" si="259"/>
        <v>3.3272277721635199</v>
      </c>
      <c r="P1361" s="20">
        <f t="shared" si="260"/>
        <v>22.074107530667636</v>
      </c>
      <c r="Q1361" s="3">
        <f t="shared" si="261"/>
        <v>614</v>
      </c>
      <c r="R1361" s="3">
        <f t="shared" si="262"/>
        <v>0</v>
      </c>
      <c r="S1361" s="3" t="str">
        <f t="shared" si="263"/>
        <v/>
      </c>
      <c r="T1361" s="18"/>
    </row>
    <row r="1362" spans="1:20" x14ac:dyDescent="0.25">
      <c r="A1362">
        <f t="shared" si="253"/>
        <v>1361</v>
      </c>
      <c r="B1362" s="23" t="s">
        <v>31</v>
      </c>
      <c r="C1362" s="23">
        <f t="shared" si="254"/>
        <v>220</v>
      </c>
      <c r="D1362" s="23">
        <f t="shared" si="255"/>
        <v>59</v>
      </c>
      <c r="E1362" s="34" t="str">
        <f t="shared" si="256"/>
        <v>220_59</v>
      </c>
      <c r="F1362" s="23" t="s">
        <v>2624</v>
      </c>
      <c r="G1362" s="24">
        <f>AVERAGEIF('1. TipoContratoUC'!$C$3:$C$3832,'2. UnidadCompradora'!F1362,'1. TipoContratoUC'!$S$3:$S$3832)</f>
        <v>27.727138148479348</v>
      </c>
      <c r="H1362" s="24">
        <f>SUMPRODUCT(('1. TipoContratoUC'!$C$3:$C$3832='2. UnidadCompradora'!F1362)*'1. TipoContratoUC'!$N$3:$N$3832*'1. TipoContratoUC'!$S$3:$S$3832)</f>
        <v>26.981871522030499</v>
      </c>
      <c r="I1362" s="24">
        <f>SUMPRODUCT(('1. TipoContratoUC'!$C$3:$C$3832='2. UnidadCompradora'!F1362)*'1. TipoContratoUC'!$P$3:$P$3832*'1. TipoContratoUC'!$S$3:$S$3832)</f>
        <v>24.720865254082884</v>
      </c>
      <c r="J1362" s="24" t="e">
        <f>AVERAGEIF('1. TipoContratoUC'!$C$3:$C$3832,'2. UnidadCompradora'!F1362,'1. TipoContratoUC'!#REF!)</f>
        <v>#REF!</v>
      </c>
      <c r="K1362" s="24">
        <f t="shared" si="257"/>
        <v>19.956877494598739</v>
      </c>
      <c r="L1362" s="25">
        <f>SUMIF('1. TipoContratoUC'!$C$3:$C$3832,'2. UnidadCompradora'!F1362,'1. TipoContratoUC'!$O$3:$O$3832)</f>
        <v>4059026067.0100002</v>
      </c>
      <c r="M1362" s="28">
        <f t="shared" si="252"/>
        <v>1.2400623427126528E-2</v>
      </c>
      <c r="N1362" s="29">
        <f t="shared" si="258"/>
        <v>1.793197214307784E-3</v>
      </c>
      <c r="O1362" s="24">
        <f t="shared" si="259"/>
        <v>2.0013427930186101</v>
      </c>
      <c r="P1362" s="20">
        <f t="shared" si="260"/>
        <v>10.979110143808676</v>
      </c>
      <c r="Q1362" s="3">
        <f t="shared" si="261"/>
        <v>1395</v>
      </c>
      <c r="R1362" s="3">
        <f t="shared" si="262"/>
        <v>0</v>
      </c>
      <c r="S1362" s="3" t="str">
        <f t="shared" si="263"/>
        <v/>
      </c>
      <c r="T1362" s="18"/>
    </row>
    <row r="1363" spans="1:20" x14ac:dyDescent="0.25">
      <c r="A1363">
        <f t="shared" si="253"/>
        <v>1362</v>
      </c>
      <c r="B1363" s="23" t="s">
        <v>31</v>
      </c>
      <c r="C1363" s="23">
        <f t="shared" si="254"/>
        <v>220</v>
      </c>
      <c r="D1363" s="23">
        <f t="shared" si="255"/>
        <v>60</v>
      </c>
      <c r="E1363" s="34" t="str">
        <f t="shared" si="256"/>
        <v>220_60</v>
      </c>
      <c r="F1363" s="23" t="s">
        <v>2552</v>
      </c>
      <c r="G1363" s="24">
        <f>AVERAGEIF('1. TipoContratoUC'!$C$3:$C$3832,'2. UnidadCompradora'!F1363,'1. TipoContratoUC'!$S$3:$S$3832)</f>
        <v>37.944729989404266</v>
      </c>
      <c r="H1363" s="24">
        <f>SUMPRODUCT(('1. TipoContratoUC'!$C$3:$C$3832='2. UnidadCompradora'!F1363)*'1. TipoContratoUC'!$N$3:$N$3832*'1. TipoContratoUC'!$S$3:$S$3832)</f>
        <v>35.688989331937123</v>
      </c>
      <c r="I1363" s="24">
        <f>SUMPRODUCT(('1. TipoContratoUC'!$C$3:$C$3832='2. UnidadCompradora'!F1363)*'1. TipoContratoUC'!$P$3:$P$3832*'1. TipoContratoUC'!$S$3:$S$3832)</f>
        <v>33.996952066174075</v>
      </c>
      <c r="J1363" s="24" t="e">
        <f>AVERAGEIF('1. TipoContratoUC'!$C$3:$C$3832,'2. UnidadCompradora'!F1363,'1. TipoContratoUC'!#REF!)</f>
        <v>#REF!</v>
      </c>
      <c r="K1363" s="24">
        <f t="shared" si="257"/>
        <v>32.783015458224028</v>
      </c>
      <c r="L1363" s="25">
        <f>SUMIF('1. TipoContratoUC'!$C$3:$C$3832,'2. UnidadCompradora'!F1363,'1. TipoContratoUC'!$O$3:$O$3832)</f>
        <v>4267702951.8199902</v>
      </c>
      <c r="M1363" s="28">
        <f t="shared" si="252"/>
        <v>1.3038146671312228E-2</v>
      </c>
      <c r="N1363" s="29">
        <f t="shared" si="258"/>
        <v>1.8853865233573184E-3</v>
      </c>
      <c r="O1363" s="24">
        <f t="shared" si="259"/>
        <v>2.1042372702180576</v>
      </c>
      <c r="P1363" s="20">
        <f t="shared" si="260"/>
        <v>17.443626364221043</v>
      </c>
      <c r="Q1363" s="3">
        <f t="shared" si="261"/>
        <v>1011</v>
      </c>
      <c r="R1363" s="3">
        <f t="shared" si="262"/>
        <v>0</v>
      </c>
      <c r="S1363" s="3" t="str">
        <f t="shared" si="263"/>
        <v/>
      </c>
      <c r="T1363" s="18"/>
    </row>
    <row r="1364" spans="1:20" x14ac:dyDescent="0.25">
      <c r="A1364">
        <f t="shared" si="253"/>
        <v>1363</v>
      </c>
      <c r="B1364" s="23" t="s">
        <v>31</v>
      </c>
      <c r="C1364" s="23">
        <f t="shared" si="254"/>
        <v>220</v>
      </c>
      <c r="D1364" s="23">
        <f t="shared" si="255"/>
        <v>61</v>
      </c>
      <c r="E1364" s="34" t="str">
        <f t="shared" si="256"/>
        <v>220_61</v>
      </c>
      <c r="F1364" s="23" t="s">
        <v>2732</v>
      </c>
      <c r="G1364" s="24">
        <f>AVERAGEIF('1. TipoContratoUC'!$C$3:$C$3832,'2. UnidadCompradora'!F1364,'1. TipoContratoUC'!$S$3:$S$3832)</f>
        <v>44.299314814404596</v>
      </c>
      <c r="H1364" s="24">
        <f>SUMPRODUCT(('1. TipoContratoUC'!$C$3:$C$3832='2. UnidadCompradora'!F1364)*'1. TipoContratoUC'!$N$3:$N$3832*'1. TipoContratoUC'!$S$3:$S$3832)</f>
        <v>45.484249988514122</v>
      </c>
      <c r="I1364" s="24">
        <f>SUMPRODUCT(('1. TipoContratoUC'!$C$3:$C$3832='2. UnidadCompradora'!F1364)*'1. TipoContratoUC'!$P$3:$P$3832*'1. TipoContratoUC'!$S$3:$S$3832)</f>
        <v>46.524998721743934</v>
      </c>
      <c r="J1364" s="24" t="e">
        <f>AVERAGEIF('1. TipoContratoUC'!$C$3:$C$3832,'2. UnidadCompradora'!F1364,'1. TipoContratoUC'!#REF!)</f>
        <v>#REF!</v>
      </c>
      <c r="K1364" s="24">
        <f t="shared" si="257"/>
        <v>50.105670805694693</v>
      </c>
      <c r="L1364" s="25">
        <f>SUMIF('1. TipoContratoUC'!$C$3:$C$3832,'2. UnidadCompradora'!F1364,'1. TipoContratoUC'!$O$3:$O$3832)</f>
        <v>9321478166.1099892</v>
      </c>
      <c r="M1364" s="28">
        <f t="shared" si="252"/>
        <v>2.8477801968702452E-2</v>
      </c>
      <c r="N1364" s="29">
        <f t="shared" si="258"/>
        <v>4.1180441822124625E-3</v>
      </c>
      <c r="O1364" s="24">
        <f t="shared" si="259"/>
        <v>4.5961546621773195</v>
      </c>
      <c r="P1364" s="20">
        <f t="shared" si="260"/>
        <v>27.350912733936006</v>
      </c>
      <c r="Q1364" s="3">
        <f t="shared" si="261"/>
        <v>263</v>
      </c>
      <c r="R1364" s="3">
        <f t="shared" si="262"/>
        <v>1</v>
      </c>
      <c r="S1364" s="3">
        <f t="shared" si="263"/>
        <v>263</v>
      </c>
      <c r="T1364" s="18"/>
    </row>
    <row r="1365" spans="1:20" x14ac:dyDescent="0.25">
      <c r="A1365">
        <f t="shared" si="253"/>
        <v>1364</v>
      </c>
      <c r="B1365" s="23" t="s">
        <v>31</v>
      </c>
      <c r="C1365" s="23">
        <f t="shared" si="254"/>
        <v>220</v>
      </c>
      <c r="D1365" s="23">
        <f t="shared" si="255"/>
        <v>62</v>
      </c>
      <c r="E1365" s="34" t="str">
        <f t="shared" si="256"/>
        <v>220_62</v>
      </c>
      <c r="F1365" s="23" t="s">
        <v>2629</v>
      </c>
      <c r="G1365" s="24">
        <f>AVERAGEIF('1. TipoContratoUC'!$C$3:$C$3832,'2. UnidadCompradora'!F1365,'1. TipoContratoUC'!$S$3:$S$3832)</f>
        <v>36.773804571444629</v>
      </c>
      <c r="H1365" s="24">
        <f>SUMPRODUCT(('1. TipoContratoUC'!$C$3:$C$3832='2. UnidadCompradora'!F1365)*'1. TipoContratoUC'!$N$3:$N$3832*'1. TipoContratoUC'!$S$3:$S$3832)</f>
        <v>38.135234688837677</v>
      </c>
      <c r="I1365" s="24">
        <f>SUMPRODUCT(('1. TipoContratoUC'!$C$3:$C$3832='2. UnidadCompradora'!F1365)*'1. TipoContratoUC'!$P$3:$P$3832*'1. TipoContratoUC'!$S$3:$S$3832)</f>
        <v>39.608722223874331</v>
      </c>
      <c r="J1365" s="24" t="e">
        <f>AVERAGEIF('1. TipoContratoUC'!$C$3:$C$3832,'2. UnidadCompradora'!F1365,'1. TipoContratoUC'!#REF!)</f>
        <v>#REF!</v>
      </c>
      <c r="K1365" s="24">
        <f t="shared" si="257"/>
        <v>40.542466153424272</v>
      </c>
      <c r="L1365" s="25">
        <f>SUMIF('1. TipoContratoUC'!$C$3:$C$3832,'2. UnidadCompradora'!F1365,'1. TipoContratoUC'!$O$3:$O$3832)</f>
        <v>2518251154.8899903</v>
      </c>
      <c r="M1365" s="28">
        <f t="shared" si="252"/>
        <v>7.6934426513108447E-3</v>
      </c>
      <c r="N1365" s="29">
        <f t="shared" si="258"/>
        <v>1.1125134161068606E-3</v>
      </c>
      <c r="O1365" s="24">
        <f t="shared" si="259"/>
        <v>1.2416169172515452</v>
      </c>
      <c r="P1365" s="20">
        <f t="shared" si="260"/>
        <v>20.89204153533791</v>
      </c>
      <c r="Q1365" s="3">
        <f t="shared" si="261"/>
        <v>713</v>
      </c>
      <c r="R1365" s="3">
        <f t="shared" si="262"/>
        <v>0</v>
      </c>
      <c r="S1365" s="3" t="str">
        <f t="shared" si="263"/>
        <v/>
      </c>
      <c r="T1365" s="18"/>
    </row>
    <row r="1366" spans="1:20" x14ac:dyDescent="0.25">
      <c r="A1366">
        <f t="shared" si="253"/>
        <v>1365</v>
      </c>
      <c r="B1366" s="23" t="s">
        <v>31</v>
      </c>
      <c r="C1366" s="23">
        <f t="shared" si="254"/>
        <v>220</v>
      </c>
      <c r="D1366" s="23">
        <f t="shared" si="255"/>
        <v>63</v>
      </c>
      <c r="E1366" s="34" t="str">
        <f t="shared" si="256"/>
        <v>220_63</v>
      </c>
      <c r="F1366" s="23" t="s">
        <v>2648</v>
      </c>
      <c r="G1366" s="24">
        <f>AVERAGEIF('1. TipoContratoUC'!$C$3:$C$3832,'2. UnidadCompradora'!F1366,'1. TipoContratoUC'!$S$3:$S$3832)</f>
        <v>55.004465684298722</v>
      </c>
      <c r="H1366" s="24">
        <f>SUMPRODUCT(('1. TipoContratoUC'!$C$3:$C$3832='2. UnidadCompradora'!F1366)*'1. TipoContratoUC'!$N$3:$N$3832*'1. TipoContratoUC'!$S$3:$S$3832)</f>
        <v>56.190681493024599</v>
      </c>
      <c r="I1366" s="24">
        <f>SUMPRODUCT(('1. TipoContratoUC'!$C$3:$C$3832='2. UnidadCompradora'!F1366)*'1. TipoContratoUC'!$P$3:$P$3832*'1. TipoContratoUC'!$S$3:$S$3832)</f>
        <v>58.55372818020642</v>
      </c>
      <c r="J1366" s="24" t="e">
        <f>AVERAGEIF('1. TipoContratoUC'!$C$3:$C$3832,'2. UnidadCompradora'!F1366,'1. TipoContratoUC'!#REF!)</f>
        <v>#REF!</v>
      </c>
      <c r="K1366" s="24">
        <f t="shared" si="257"/>
        <v>66.737915273292813</v>
      </c>
      <c r="L1366" s="25">
        <f>SUMIF('1. TipoContratoUC'!$C$3:$C$3832,'2. UnidadCompradora'!F1366,'1. TipoContratoUC'!$O$3:$O$3832)</f>
        <v>2127552498.55</v>
      </c>
      <c r="M1366" s="28">
        <f t="shared" si="252"/>
        <v>6.4998294961419638E-3</v>
      </c>
      <c r="N1366" s="29">
        <f t="shared" si="258"/>
        <v>9.3991049840775177E-4</v>
      </c>
      <c r="O1366" s="24">
        <f t="shared" si="259"/>
        <v>1.0489710761789492</v>
      </c>
      <c r="P1366" s="20">
        <f t="shared" si="260"/>
        <v>33.893443174735879</v>
      </c>
      <c r="Q1366" s="3">
        <f t="shared" si="261"/>
        <v>50</v>
      </c>
      <c r="R1366" s="3">
        <f t="shared" si="262"/>
        <v>1</v>
      </c>
      <c r="S1366" s="3">
        <f t="shared" si="263"/>
        <v>50</v>
      </c>
      <c r="T1366" s="18"/>
    </row>
    <row r="1367" spans="1:20" x14ac:dyDescent="0.25">
      <c r="A1367">
        <f t="shared" si="253"/>
        <v>1366</v>
      </c>
      <c r="B1367" s="23" t="s">
        <v>31</v>
      </c>
      <c r="C1367" s="23">
        <f t="shared" si="254"/>
        <v>220</v>
      </c>
      <c r="D1367" s="23">
        <f t="shared" si="255"/>
        <v>64</v>
      </c>
      <c r="E1367" s="34" t="str">
        <f t="shared" si="256"/>
        <v>220_64</v>
      </c>
      <c r="F1367" s="23" t="s">
        <v>2768</v>
      </c>
      <c r="G1367" s="24">
        <f>AVERAGEIF('1. TipoContratoUC'!$C$3:$C$3832,'2. UnidadCompradora'!F1367,'1. TipoContratoUC'!$S$3:$S$3832)</f>
        <v>35.850693458852064</v>
      </c>
      <c r="H1367" s="24">
        <f>SUMPRODUCT(('1. TipoContratoUC'!$C$3:$C$3832='2. UnidadCompradora'!F1367)*'1. TipoContratoUC'!$N$3:$N$3832*'1. TipoContratoUC'!$S$3:$S$3832)</f>
        <v>35.689006807637419</v>
      </c>
      <c r="I1367" s="24">
        <f>SUMPRODUCT(('1. TipoContratoUC'!$C$3:$C$3832='2. UnidadCompradora'!F1367)*'1. TipoContratoUC'!$P$3:$P$3832*'1. TipoContratoUC'!$S$3:$S$3832)</f>
        <v>35.428065344703278</v>
      </c>
      <c r="J1367" s="24" t="e">
        <f>AVERAGEIF('1. TipoContratoUC'!$C$3:$C$3832,'2. UnidadCompradora'!F1367,'1. TipoContratoUC'!#REF!)</f>
        <v>#REF!</v>
      </c>
      <c r="K1367" s="24">
        <f t="shared" si="257"/>
        <v>34.761830094592618</v>
      </c>
      <c r="L1367" s="25">
        <f>SUMIF('1. TipoContratoUC'!$C$3:$C$3832,'2. UnidadCompradora'!F1367,'1. TipoContratoUC'!$O$3:$O$3832)</f>
        <v>4819885643.6299906</v>
      </c>
      <c r="M1367" s="28">
        <f t="shared" si="252"/>
        <v>1.4725105441980309E-2</v>
      </c>
      <c r="N1367" s="29">
        <f t="shared" si="258"/>
        <v>2.1293298852367499E-3</v>
      </c>
      <c r="O1367" s="24">
        <f t="shared" si="259"/>
        <v>2.3765077205082639</v>
      </c>
      <c r="P1367" s="20">
        <f t="shared" si="260"/>
        <v>18.569168907550441</v>
      </c>
      <c r="Q1367" s="3">
        <f t="shared" si="261"/>
        <v>914</v>
      </c>
      <c r="R1367" s="3">
        <f t="shared" si="262"/>
        <v>0</v>
      </c>
      <c r="S1367" s="3" t="str">
        <f t="shared" si="263"/>
        <v/>
      </c>
      <c r="T1367" s="18"/>
    </row>
    <row r="1368" spans="1:20" x14ac:dyDescent="0.25">
      <c r="A1368">
        <f t="shared" si="253"/>
        <v>1367</v>
      </c>
      <c r="B1368" s="23" t="s">
        <v>31</v>
      </c>
      <c r="C1368" s="23">
        <f t="shared" si="254"/>
        <v>220</v>
      </c>
      <c r="D1368" s="23">
        <f t="shared" si="255"/>
        <v>65</v>
      </c>
      <c r="E1368" s="34" t="str">
        <f t="shared" si="256"/>
        <v>220_65</v>
      </c>
      <c r="F1368" s="23" t="s">
        <v>2647</v>
      </c>
      <c r="G1368" s="24">
        <f>AVERAGEIF('1. TipoContratoUC'!$C$3:$C$3832,'2. UnidadCompradora'!F1368,'1. TipoContratoUC'!$S$3:$S$3832)</f>
        <v>48.87317230269776</v>
      </c>
      <c r="H1368" s="24">
        <f>SUMPRODUCT(('1. TipoContratoUC'!$C$3:$C$3832='2. UnidadCompradora'!F1368)*'1. TipoContratoUC'!$N$3:$N$3832*'1. TipoContratoUC'!$S$3:$S$3832)</f>
        <v>46.861268440571351</v>
      </c>
      <c r="I1368" s="24">
        <f>SUMPRODUCT(('1. TipoContratoUC'!$C$3:$C$3832='2. UnidadCompradora'!F1368)*'1. TipoContratoUC'!$P$3:$P$3832*'1. TipoContratoUC'!$S$3:$S$3832)</f>
        <v>46.354333498220846</v>
      </c>
      <c r="J1368" s="24" t="e">
        <f>AVERAGEIF('1. TipoContratoUC'!$C$3:$C$3832,'2. UnidadCompradora'!F1368,'1. TipoContratoUC'!#REF!)</f>
        <v>#REF!</v>
      </c>
      <c r="K1368" s="24">
        <f t="shared" si="257"/>
        <v>49.869690295071742</v>
      </c>
      <c r="L1368" s="25">
        <f>SUMIF('1. TipoContratoUC'!$C$3:$C$3832,'2. UnidadCompradora'!F1368,'1. TipoContratoUC'!$O$3:$O$3832)</f>
        <v>1566506853.7299998</v>
      </c>
      <c r="M1368" s="28">
        <f t="shared" si="252"/>
        <v>4.7857937516099834E-3</v>
      </c>
      <c r="N1368" s="29">
        <f t="shared" si="258"/>
        <v>6.920516596662118E-4</v>
      </c>
      <c r="O1368" s="24">
        <f t="shared" si="259"/>
        <v>0.77233047767018215</v>
      </c>
      <c r="P1368" s="20">
        <f t="shared" si="260"/>
        <v>25.321010386370961</v>
      </c>
      <c r="Q1368" s="3">
        <f t="shared" si="261"/>
        <v>389</v>
      </c>
      <c r="R1368" s="3">
        <f t="shared" si="262"/>
        <v>1</v>
      </c>
      <c r="S1368" s="3">
        <f t="shared" si="263"/>
        <v>389</v>
      </c>
      <c r="T1368" s="18"/>
    </row>
    <row r="1369" spans="1:20" x14ac:dyDescent="0.25">
      <c r="A1369">
        <f t="shared" si="253"/>
        <v>1368</v>
      </c>
      <c r="B1369" s="23" t="s">
        <v>31</v>
      </c>
      <c r="C1369" s="23">
        <f t="shared" si="254"/>
        <v>220</v>
      </c>
      <c r="D1369" s="23">
        <f t="shared" si="255"/>
        <v>66</v>
      </c>
      <c r="E1369" s="34" t="str">
        <f t="shared" si="256"/>
        <v>220_66</v>
      </c>
      <c r="F1369" s="23" t="s">
        <v>2634</v>
      </c>
      <c r="G1369" s="24">
        <f>AVERAGEIF('1. TipoContratoUC'!$C$3:$C$3832,'2. UnidadCompradora'!F1369,'1. TipoContratoUC'!$S$3:$S$3832)</f>
        <v>50.098448892071822</v>
      </c>
      <c r="H1369" s="24">
        <f>SUMPRODUCT(('1. TipoContratoUC'!$C$3:$C$3832='2. UnidadCompradora'!F1369)*'1. TipoContratoUC'!$N$3:$N$3832*'1. TipoContratoUC'!$S$3:$S$3832)</f>
        <v>45.075298876964226</v>
      </c>
      <c r="I1369" s="24">
        <f>SUMPRODUCT(('1. TipoContratoUC'!$C$3:$C$3832='2. UnidadCompradora'!F1369)*'1. TipoContratoUC'!$P$3:$P$3832*'1. TipoContratoUC'!$S$3:$S$3832)</f>
        <v>41.81532754965491</v>
      </c>
      <c r="J1369" s="24" t="e">
        <f>AVERAGEIF('1. TipoContratoUC'!$C$3:$C$3832,'2. UnidadCompradora'!F1369,'1. TipoContratoUC'!#REF!)</f>
        <v>#REF!</v>
      </c>
      <c r="K1369" s="24">
        <f t="shared" si="257"/>
        <v>43.593561395745709</v>
      </c>
      <c r="L1369" s="25">
        <f>SUMIF('1. TipoContratoUC'!$C$3:$C$3832,'2. UnidadCompradora'!F1369,'1. TipoContratoUC'!$O$3:$O$3832)</f>
        <v>3064666116.5899897</v>
      </c>
      <c r="M1369" s="28">
        <f t="shared" si="252"/>
        <v>9.3627805819195969E-3</v>
      </c>
      <c r="N1369" s="29">
        <f t="shared" si="258"/>
        <v>1.3539087092142798E-3</v>
      </c>
      <c r="O1369" s="24">
        <f t="shared" si="259"/>
        <v>1.5110434130000854</v>
      </c>
      <c r="P1369" s="20">
        <f t="shared" si="260"/>
        <v>22.552302404372899</v>
      </c>
      <c r="Q1369" s="3">
        <f t="shared" si="261"/>
        <v>580</v>
      </c>
      <c r="R1369" s="3">
        <f t="shared" si="262"/>
        <v>0</v>
      </c>
      <c r="S1369" s="3" t="str">
        <f t="shared" si="263"/>
        <v/>
      </c>
      <c r="T1369" s="18"/>
    </row>
    <row r="1370" spans="1:20" x14ac:dyDescent="0.25">
      <c r="A1370">
        <f t="shared" si="253"/>
        <v>1369</v>
      </c>
      <c r="B1370" s="23" t="s">
        <v>31</v>
      </c>
      <c r="C1370" s="23">
        <f t="shared" si="254"/>
        <v>220</v>
      </c>
      <c r="D1370" s="23">
        <f t="shared" si="255"/>
        <v>67</v>
      </c>
      <c r="E1370" s="34" t="str">
        <f t="shared" si="256"/>
        <v>220_67</v>
      </c>
      <c r="F1370" s="23" t="s">
        <v>2428</v>
      </c>
      <c r="G1370" s="24">
        <f>AVERAGEIF('1. TipoContratoUC'!$C$3:$C$3832,'2. UnidadCompradora'!F1370,'1. TipoContratoUC'!$S$3:$S$3832)</f>
        <v>53.932332219949025</v>
      </c>
      <c r="H1370" s="24">
        <f>SUMPRODUCT(('1. TipoContratoUC'!$C$3:$C$3832='2. UnidadCompradora'!F1370)*'1. TipoContratoUC'!$N$3:$N$3832*'1. TipoContratoUC'!$S$3:$S$3832)</f>
        <v>55.689508797753831</v>
      </c>
      <c r="I1370" s="24">
        <f>SUMPRODUCT(('1. TipoContratoUC'!$C$3:$C$3832='2. UnidadCompradora'!F1370)*'1. TipoContratoUC'!$P$3:$P$3832*'1. TipoContratoUC'!$S$3:$S$3832)</f>
        <v>56.565656942881169</v>
      </c>
      <c r="J1370" s="24" t="e">
        <f>AVERAGEIF('1. TipoContratoUC'!$C$3:$C$3832,'2. UnidadCompradora'!F1370,'1. TipoContratoUC'!#REF!)</f>
        <v>#REF!</v>
      </c>
      <c r="K1370" s="24">
        <f t="shared" si="257"/>
        <v>63.988989299657995</v>
      </c>
      <c r="L1370" s="25">
        <f>SUMIF('1. TipoContratoUC'!$C$3:$C$3832,'2. UnidadCompradora'!F1370,'1. TipoContratoUC'!$O$3:$O$3832)</f>
        <v>582829250.45986426</v>
      </c>
      <c r="M1370" s="28">
        <f t="shared" si="252"/>
        <v>1.7805862632932386E-3</v>
      </c>
      <c r="N1370" s="29">
        <f t="shared" si="258"/>
        <v>2.5748240368202283E-4</v>
      </c>
      <c r="O1370" s="24">
        <f t="shared" si="259"/>
        <v>0.28729835342006804</v>
      </c>
      <c r="P1370" s="20">
        <f t="shared" si="260"/>
        <v>32.138143826539029</v>
      </c>
      <c r="Q1370" s="3">
        <f t="shared" si="261"/>
        <v>81</v>
      </c>
      <c r="R1370" s="3">
        <f t="shared" si="262"/>
        <v>1</v>
      </c>
      <c r="S1370" s="3">
        <f t="shared" si="263"/>
        <v>81</v>
      </c>
      <c r="T1370" s="18"/>
    </row>
    <row r="1371" spans="1:20" x14ac:dyDescent="0.25">
      <c r="A1371">
        <f t="shared" si="253"/>
        <v>1370</v>
      </c>
      <c r="B1371" s="23" t="s">
        <v>2353</v>
      </c>
      <c r="C1371" s="23">
        <f t="shared" si="254"/>
        <v>221</v>
      </c>
      <c r="D1371" s="23">
        <f t="shared" si="255"/>
        <v>1</v>
      </c>
      <c r="E1371" s="34" t="str">
        <f t="shared" si="256"/>
        <v>221_1</v>
      </c>
      <c r="F1371" s="23" t="s">
        <v>2354</v>
      </c>
      <c r="G1371" s="24">
        <f>AVERAGEIF('1. TipoContratoUC'!$C$3:$C$3832,'2. UnidadCompradora'!F1371,'1. TipoContratoUC'!$S$3:$S$3832)</f>
        <v>28.571208717228441</v>
      </c>
      <c r="H1371" s="24">
        <f>SUMPRODUCT(('1. TipoContratoUC'!$C$3:$C$3832='2. UnidadCompradora'!F1371)*'1. TipoContratoUC'!$N$3:$N$3832*'1. TipoContratoUC'!$S$3:$S$3832)</f>
        <v>23.830596823479841</v>
      </c>
      <c r="I1371" s="24">
        <f>SUMPRODUCT(('1. TipoContratoUC'!$C$3:$C$3832='2. UnidadCompradora'!F1371)*'1. TipoContratoUC'!$P$3:$P$3832*'1. TipoContratoUC'!$S$3:$S$3832)</f>
        <v>25.82495668199244</v>
      </c>
      <c r="J1371" s="24" t="e">
        <f>AVERAGEIF('1. TipoContratoUC'!$C$3:$C$3832,'2. UnidadCompradora'!F1371,'1. TipoContratoUC'!#REF!)</f>
        <v>#REF!</v>
      </c>
      <c r="K1371" s="24">
        <f t="shared" si="257"/>
        <v>21.483515749036496</v>
      </c>
      <c r="L1371" s="25">
        <f>SUMIF('1. TipoContratoUC'!$C$3:$C$3832,'2. UnidadCompradora'!F1371,'1. TipoContratoUC'!$O$3:$O$3832)</f>
        <v>304829199.46004063</v>
      </c>
      <c r="M1371" s="28">
        <f t="shared" si="252"/>
        <v>0.43623776863736741</v>
      </c>
      <c r="N1371" s="29">
        <f t="shared" si="258"/>
        <v>1.346674946864957E-4</v>
      </c>
      <c r="O1371" s="24">
        <f t="shared" si="259"/>
        <v>0.15022198324570782</v>
      </c>
      <c r="P1371" s="20">
        <f t="shared" si="260"/>
        <v>10.816868866141101</v>
      </c>
      <c r="Q1371" s="3">
        <f t="shared" si="261"/>
        <v>1404</v>
      </c>
      <c r="R1371" s="3">
        <f t="shared" si="262"/>
        <v>0</v>
      </c>
      <c r="S1371" s="3" t="str">
        <f t="shared" si="263"/>
        <v/>
      </c>
      <c r="T1371" s="18"/>
    </row>
    <row r="1372" spans="1:20" x14ac:dyDescent="0.25">
      <c r="A1372">
        <f t="shared" si="253"/>
        <v>1371</v>
      </c>
      <c r="B1372" s="23" t="s">
        <v>2353</v>
      </c>
      <c r="C1372" s="23">
        <f t="shared" si="254"/>
        <v>221</v>
      </c>
      <c r="D1372" s="23">
        <f t="shared" si="255"/>
        <v>2</v>
      </c>
      <c r="E1372" s="34" t="str">
        <f t="shared" si="256"/>
        <v>221_2</v>
      </c>
      <c r="F1372" s="23" t="s">
        <v>3082</v>
      </c>
      <c r="G1372" s="24">
        <f>AVERAGEIF('1. TipoContratoUC'!$C$3:$C$3832,'2. UnidadCompradora'!F1372,'1. TipoContratoUC'!$S$3:$S$3832)</f>
        <v>36.524075255148865</v>
      </c>
      <c r="H1372" s="24">
        <f>SUMPRODUCT(('1. TipoContratoUC'!$C$3:$C$3832='2. UnidadCompradora'!F1372)*'1. TipoContratoUC'!$N$3:$N$3832*'1. TipoContratoUC'!$S$3:$S$3832)</f>
        <v>36.524075255148865</v>
      </c>
      <c r="I1372" s="24">
        <f>SUMPRODUCT(('1. TipoContratoUC'!$C$3:$C$3832='2. UnidadCompradora'!F1372)*'1. TipoContratoUC'!$P$3:$P$3832*'1. TipoContratoUC'!$S$3:$S$3832)</f>
        <v>36.524075255148865</v>
      </c>
      <c r="J1372" s="24" t="e">
        <f>AVERAGEIF('1. TipoContratoUC'!$C$3:$C$3832,'2. UnidadCompradora'!F1372,'1. TipoContratoUC'!#REF!)</f>
        <v>#REF!</v>
      </c>
      <c r="K1372" s="24">
        <f t="shared" si="257"/>
        <v>36.27729395404593</v>
      </c>
      <c r="L1372" s="25">
        <f>SUMIF('1. TipoContratoUC'!$C$3:$C$3832,'2. UnidadCompradora'!F1372,'1. TipoContratoUC'!$O$3:$O$3832)</f>
        <v>177557936.16999999</v>
      </c>
      <c r="M1372" s="28">
        <f t="shared" si="252"/>
        <v>0.2541012410092644</v>
      </c>
      <c r="N1372" s="29">
        <f t="shared" si="258"/>
        <v>7.8441574718149959E-5</v>
      </c>
      <c r="O1372" s="24">
        <f t="shared" si="259"/>
        <v>8.7467020660052963E-2</v>
      </c>
      <c r="P1372" s="20">
        <f t="shared" si="260"/>
        <v>18.18238048735299</v>
      </c>
      <c r="Q1372" s="3">
        <f t="shared" si="261"/>
        <v>944</v>
      </c>
      <c r="R1372" s="3">
        <f t="shared" si="262"/>
        <v>0</v>
      </c>
      <c r="S1372" s="3" t="str">
        <f t="shared" si="263"/>
        <v/>
      </c>
      <c r="T1372" s="18"/>
    </row>
    <row r="1373" spans="1:20" x14ac:dyDescent="0.25">
      <c r="A1373">
        <f t="shared" si="253"/>
        <v>1372</v>
      </c>
      <c r="B1373" s="23" t="s">
        <v>2353</v>
      </c>
      <c r="C1373" s="23">
        <f t="shared" si="254"/>
        <v>221</v>
      </c>
      <c r="D1373" s="23">
        <f t="shared" si="255"/>
        <v>3</v>
      </c>
      <c r="E1373" s="34" t="str">
        <f t="shared" si="256"/>
        <v>221_3</v>
      </c>
      <c r="F1373" s="23" t="s">
        <v>2388</v>
      </c>
      <c r="G1373" s="24">
        <f>AVERAGEIF('1. TipoContratoUC'!$C$3:$C$3832,'2. UnidadCompradora'!F1373,'1. TipoContratoUC'!$S$3:$S$3832)</f>
        <v>51.941856822676819</v>
      </c>
      <c r="H1373" s="24">
        <f>SUMPRODUCT(('1. TipoContratoUC'!$C$3:$C$3832='2. UnidadCompradora'!F1373)*'1. TipoContratoUC'!$N$3:$N$3832*'1. TipoContratoUC'!$S$3:$S$3832)</f>
        <v>52.461834484880768</v>
      </c>
      <c r="I1373" s="24">
        <f>SUMPRODUCT(('1. TipoContratoUC'!$C$3:$C$3832='2. UnidadCompradora'!F1373)*'1. TipoContratoUC'!$P$3:$P$3832*'1. TipoContratoUC'!$S$3:$S$3832)</f>
        <v>50.226862679564213</v>
      </c>
      <c r="J1373" s="24" t="e">
        <f>AVERAGEIF('1. TipoContratoUC'!$C$3:$C$3832,'2. UnidadCompradora'!F1373,'1. TipoContratoUC'!#REF!)</f>
        <v>#REF!</v>
      </c>
      <c r="K1373" s="24">
        <f t="shared" si="257"/>
        <v>55.224275105913698</v>
      </c>
      <c r="L1373" s="25">
        <f>SUMIF('1. TipoContratoUC'!$C$3:$C$3832,'2. UnidadCompradora'!F1373,'1. TipoContratoUC'!$O$3:$O$3832)</f>
        <v>216381337.38</v>
      </c>
      <c r="M1373" s="28">
        <f t="shared" si="252"/>
        <v>0.30966099035336814</v>
      </c>
      <c r="N1373" s="29">
        <f t="shared" si="258"/>
        <v>9.55929833936326E-5</v>
      </c>
      <c r="O1373" s="24">
        <f t="shared" si="259"/>
        <v>0.10661007799601381</v>
      </c>
      <c r="P1373" s="20">
        <f t="shared" si="260"/>
        <v>27.665442591954857</v>
      </c>
      <c r="Q1373" s="3">
        <f t="shared" si="261"/>
        <v>248</v>
      </c>
      <c r="R1373" s="3">
        <f t="shared" si="262"/>
        <v>1</v>
      </c>
      <c r="S1373" s="3">
        <f t="shared" si="263"/>
        <v>248</v>
      </c>
      <c r="T1373" s="18"/>
    </row>
    <row r="1374" spans="1:20" x14ac:dyDescent="0.25">
      <c r="A1374">
        <f t="shared" si="253"/>
        <v>1373</v>
      </c>
      <c r="B1374" s="23" t="s">
        <v>79</v>
      </c>
      <c r="C1374" s="23">
        <f t="shared" si="254"/>
        <v>222</v>
      </c>
      <c r="D1374" s="23">
        <f t="shared" si="255"/>
        <v>1</v>
      </c>
      <c r="E1374" s="34" t="str">
        <f t="shared" si="256"/>
        <v>222_1</v>
      </c>
      <c r="F1374" s="23" t="s">
        <v>2829</v>
      </c>
      <c r="G1374" s="24">
        <f>AVERAGEIF('1. TipoContratoUC'!$C$3:$C$3832,'2. UnidadCompradora'!F1374,'1. TipoContratoUC'!$S$3:$S$3832)</f>
        <v>32.418093458898198</v>
      </c>
      <c r="H1374" s="24">
        <f>SUMPRODUCT(('1. TipoContratoUC'!$C$3:$C$3832='2. UnidadCompradora'!F1374)*'1. TipoContratoUC'!$N$3:$N$3832*'1. TipoContratoUC'!$S$3:$S$3832)</f>
        <v>32.418093458898198</v>
      </c>
      <c r="I1374" s="24">
        <f>SUMPRODUCT(('1. TipoContratoUC'!$C$3:$C$3832='2. UnidadCompradora'!F1374)*'1. TipoContratoUC'!$P$3:$P$3832*'1. TipoContratoUC'!$S$3:$S$3832)</f>
        <v>32.418093458898198</v>
      </c>
      <c r="J1374" s="24" t="e">
        <f>AVERAGEIF('1. TipoContratoUC'!$C$3:$C$3832,'2. UnidadCompradora'!F1374,'1. TipoContratoUC'!#REF!)</f>
        <v>#REF!</v>
      </c>
      <c r="K1374" s="24">
        <f t="shared" si="257"/>
        <v>30.599911878858933</v>
      </c>
      <c r="L1374" s="25">
        <f>SUMIF('1. TipoContratoUC'!$C$3:$C$3832,'2. UnidadCompradora'!F1374,'1. TipoContratoUC'!$O$3:$O$3832)</f>
        <v>50334875</v>
      </c>
      <c r="M1374" s="28">
        <f t="shared" si="252"/>
        <v>1.6708766791707269E-2</v>
      </c>
      <c r="N1374" s="29">
        <f t="shared" si="258"/>
        <v>2.2236949490452274E-5</v>
      </c>
      <c r="O1374" s="24">
        <f t="shared" si="259"/>
        <v>2.4735825593958344E-2</v>
      </c>
      <c r="P1374" s="20">
        <f t="shared" si="260"/>
        <v>15.312323852226445</v>
      </c>
      <c r="Q1374" s="3">
        <f t="shared" si="261"/>
        <v>1174</v>
      </c>
      <c r="R1374" s="3">
        <f t="shared" si="262"/>
        <v>0</v>
      </c>
      <c r="S1374" s="3" t="str">
        <f t="shared" si="263"/>
        <v/>
      </c>
      <c r="T1374" s="18"/>
    </row>
    <row r="1375" spans="1:20" x14ac:dyDescent="0.25">
      <c r="A1375">
        <f t="shared" si="253"/>
        <v>1374</v>
      </c>
      <c r="B1375" s="23" t="s">
        <v>79</v>
      </c>
      <c r="C1375" s="23">
        <f t="shared" si="254"/>
        <v>222</v>
      </c>
      <c r="D1375" s="23">
        <f t="shared" si="255"/>
        <v>2</v>
      </c>
      <c r="E1375" s="34" t="str">
        <f t="shared" si="256"/>
        <v>222_2</v>
      </c>
      <c r="F1375" s="23" t="s">
        <v>80</v>
      </c>
      <c r="G1375" s="24">
        <f>AVERAGEIF('1. TipoContratoUC'!$C$3:$C$3832,'2. UnidadCompradora'!F1375,'1. TipoContratoUC'!$S$3:$S$3832)</f>
        <v>46.839612246093111</v>
      </c>
      <c r="H1375" s="24">
        <f>SUMPRODUCT(('1. TipoContratoUC'!$C$3:$C$3832='2. UnidadCompradora'!F1375)*'1. TipoContratoUC'!$N$3:$N$3832*'1. TipoContratoUC'!$S$3:$S$3832)</f>
        <v>43.609114506189115</v>
      </c>
      <c r="I1375" s="24">
        <f>SUMPRODUCT(('1. TipoContratoUC'!$C$3:$C$3832='2. UnidadCompradora'!F1375)*'1. TipoContratoUC'!$P$3:$P$3832*'1. TipoContratoUC'!$S$3:$S$3832)</f>
        <v>42.945114033292526</v>
      </c>
      <c r="J1375" s="24" t="e">
        <f>AVERAGEIF('1. TipoContratoUC'!$C$3:$C$3832,'2. UnidadCompradora'!F1375,'1. TipoContratoUC'!#REF!)</f>
        <v>#REF!</v>
      </c>
      <c r="K1375" s="24">
        <f t="shared" si="257"/>
        <v>45.155728460599683</v>
      </c>
      <c r="L1375" s="25">
        <f>SUMIF('1. TipoContratoUC'!$C$3:$C$3832,'2. UnidadCompradora'!F1375,'1. TipoContratoUC'!$O$3:$O$3832)</f>
        <v>2848660761.5487599</v>
      </c>
      <c r="M1375" s="28">
        <f t="shared" si="252"/>
        <v>0.94561888419123841</v>
      </c>
      <c r="N1375" s="29">
        <f t="shared" si="258"/>
        <v>1.2584818273611107E-3</v>
      </c>
      <c r="O1375" s="24">
        <f t="shared" si="259"/>
        <v>1.4045354109303503</v>
      </c>
      <c r="P1375" s="20">
        <f t="shared" si="260"/>
        <v>23.280131935765016</v>
      </c>
      <c r="Q1375" s="3">
        <f t="shared" si="261"/>
        <v>531</v>
      </c>
      <c r="R1375" s="3">
        <f t="shared" si="262"/>
        <v>0</v>
      </c>
      <c r="S1375" s="3" t="str">
        <f t="shared" si="263"/>
        <v/>
      </c>
      <c r="T1375" s="18"/>
    </row>
    <row r="1376" spans="1:20" x14ac:dyDescent="0.25">
      <c r="A1376">
        <f t="shared" si="253"/>
        <v>1375</v>
      </c>
      <c r="B1376" s="23" t="s">
        <v>79</v>
      </c>
      <c r="C1376" s="23">
        <f t="shared" si="254"/>
        <v>222</v>
      </c>
      <c r="D1376" s="23">
        <f t="shared" si="255"/>
        <v>3</v>
      </c>
      <c r="E1376" s="34" t="str">
        <f t="shared" si="256"/>
        <v>222_3</v>
      </c>
      <c r="F1376" s="23" t="s">
        <v>2163</v>
      </c>
      <c r="G1376" s="24">
        <f>AVERAGEIF('1. TipoContratoUC'!$C$3:$C$3832,'2. UnidadCompradora'!F1376,'1. TipoContratoUC'!$S$3:$S$3832)</f>
        <v>26.752572204335408</v>
      </c>
      <c r="H1376" s="24">
        <f>SUMPRODUCT(('1. TipoContratoUC'!$C$3:$C$3832='2. UnidadCompradora'!F1376)*'1. TipoContratoUC'!$N$3:$N$3832*'1. TipoContratoUC'!$S$3:$S$3832)</f>
        <v>27.402268415951969</v>
      </c>
      <c r="I1376" s="24">
        <f>SUMPRODUCT(('1. TipoContratoUC'!$C$3:$C$3832='2. UnidadCompradora'!F1376)*'1. TipoContratoUC'!$P$3:$P$3832*'1. TipoContratoUC'!$S$3:$S$3832)</f>
        <v>30.322847415828221</v>
      </c>
      <c r="J1376" s="24" t="e">
        <f>AVERAGEIF('1. TipoContratoUC'!$C$3:$C$3832,'2. UnidadCompradora'!F1376,'1. TipoContratoUC'!#REF!)</f>
        <v>#REF!</v>
      </c>
      <c r="K1376" s="24">
        <f t="shared" si="257"/>
        <v>27.702794229946253</v>
      </c>
      <c r="L1376" s="25">
        <f>SUMIF('1. TipoContratoUC'!$C$3:$C$3832,'2. UnidadCompradora'!F1376,'1. TipoContratoUC'!$O$3:$O$3832)</f>
        <v>113487308.92999999</v>
      </c>
      <c r="M1376" s="28">
        <f t="shared" si="252"/>
        <v>3.7672349017054428E-2</v>
      </c>
      <c r="N1376" s="29">
        <f t="shared" si="258"/>
        <v>5.0136442307321976E-5</v>
      </c>
      <c r="O1376" s="24">
        <f t="shared" si="259"/>
        <v>5.5875051574913272E-2</v>
      </c>
      <c r="P1376" s="20">
        <f t="shared" si="260"/>
        <v>13.879334640760582</v>
      </c>
      <c r="Q1376" s="3">
        <f t="shared" si="261"/>
        <v>1251</v>
      </c>
      <c r="R1376" s="3">
        <f t="shared" si="262"/>
        <v>0</v>
      </c>
      <c r="S1376" s="3" t="str">
        <f t="shared" si="263"/>
        <v/>
      </c>
      <c r="T1376" s="18"/>
    </row>
    <row r="1377" spans="1:20" x14ac:dyDescent="0.25">
      <c r="A1377">
        <f t="shared" si="253"/>
        <v>1376</v>
      </c>
      <c r="B1377" s="23" t="s">
        <v>148</v>
      </c>
      <c r="C1377" s="23">
        <f t="shared" si="254"/>
        <v>223</v>
      </c>
      <c r="D1377" s="23">
        <f t="shared" si="255"/>
        <v>1</v>
      </c>
      <c r="E1377" s="34" t="str">
        <f t="shared" si="256"/>
        <v>223_1</v>
      </c>
      <c r="F1377" s="23" t="s">
        <v>2686</v>
      </c>
      <c r="G1377" s="24">
        <f>AVERAGEIF('1. TipoContratoUC'!$C$3:$C$3832,'2. UnidadCompradora'!F1377,'1. TipoContratoUC'!$S$3:$S$3832)</f>
        <v>36.142791676841469</v>
      </c>
      <c r="H1377" s="24">
        <f>SUMPRODUCT(('1. TipoContratoUC'!$C$3:$C$3832='2. UnidadCompradora'!F1377)*'1. TipoContratoUC'!$N$3:$N$3832*'1. TipoContratoUC'!$S$3:$S$3832)</f>
        <v>36.142791676841469</v>
      </c>
      <c r="I1377" s="24">
        <f>SUMPRODUCT(('1. TipoContratoUC'!$C$3:$C$3832='2. UnidadCompradora'!F1377)*'1. TipoContratoUC'!$P$3:$P$3832*'1. TipoContratoUC'!$S$3:$S$3832)</f>
        <v>36.142791676841469</v>
      </c>
      <c r="J1377" s="24" t="e">
        <f>AVERAGEIF('1. TipoContratoUC'!$C$3:$C$3832,'2. UnidadCompradora'!F1377,'1. TipoContratoUC'!#REF!)</f>
        <v>#REF!</v>
      </c>
      <c r="K1377" s="24">
        <f t="shared" si="257"/>
        <v>35.750089338813048</v>
      </c>
      <c r="L1377" s="25">
        <f>SUMIF('1. TipoContratoUC'!$C$3:$C$3832,'2. UnidadCompradora'!F1377,'1. TipoContratoUC'!$O$3:$O$3832)</f>
        <v>367599001.80000001</v>
      </c>
      <c r="M1377" s="28">
        <f t="shared" si="252"/>
        <v>2.6912826160315859E-2</v>
      </c>
      <c r="N1377" s="29">
        <f t="shared" si="258"/>
        <v>1.6239794845556436E-4</v>
      </c>
      <c r="O1377" s="24">
        <f t="shared" si="259"/>
        <v>0.18117254109768877</v>
      </c>
      <c r="P1377" s="20">
        <f t="shared" si="260"/>
        <v>17.965630939955368</v>
      </c>
      <c r="Q1377" s="3">
        <f t="shared" si="261"/>
        <v>967</v>
      </c>
      <c r="R1377" s="3">
        <f t="shared" si="262"/>
        <v>0</v>
      </c>
      <c r="S1377" s="3" t="str">
        <f t="shared" si="263"/>
        <v/>
      </c>
      <c r="T1377" s="18"/>
    </row>
    <row r="1378" spans="1:20" x14ac:dyDescent="0.25">
      <c r="A1378">
        <f t="shared" si="253"/>
        <v>1377</v>
      </c>
      <c r="B1378" s="23" t="s">
        <v>148</v>
      </c>
      <c r="C1378" s="23">
        <f t="shared" si="254"/>
        <v>223</v>
      </c>
      <c r="D1378" s="23">
        <f t="shared" si="255"/>
        <v>2</v>
      </c>
      <c r="E1378" s="34" t="str">
        <f t="shared" si="256"/>
        <v>223_2</v>
      </c>
      <c r="F1378" s="23" t="s">
        <v>2546</v>
      </c>
      <c r="G1378" s="24">
        <f>AVERAGEIF('1. TipoContratoUC'!$C$3:$C$3832,'2. UnidadCompradora'!F1378,'1. TipoContratoUC'!$S$3:$S$3832)</f>
        <v>37.090338218860659</v>
      </c>
      <c r="H1378" s="24">
        <f>SUMPRODUCT(('1. TipoContratoUC'!$C$3:$C$3832='2. UnidadCompradora'!F1378)*'1. TipoContratoUC'!$N$3:$N$3832*'1. TipoContratoUC'!$S$3:$S$3832)</f>
        <v>37.090338218860659</v>
      </c>
      <c r="I1378" s="24">
        <f>SUMPRODUCT(('1. TipoContratoUC'!$C$3:$C$3832='2. UnidadCompradora'!F1378)*'1. TipoContratoUC'!$P$3:$P$3832*'1. TipoContratoUC'!$S$3:$S$3832)</f>
        <v>37.090338218860659</v>
      </c>
      <c r="J1378" s="24" t="e">
        <f>AVERAGEIF('1. TipoContratoUC'!$C$3:$C$3832,'2. UnidadCompradora'!F1378,'1. TipoContratoUC'!#REF!)</f>
        <v>#REF!</v>
      </c>
      <c r="K1378" s="24">
        <f t="shared" si="257"/>
        <v>37.060271414626797</v>
      </c>
      <c r="L1378" s="25">
        <f>SUMIF('1. TipoContratoUC'!$C$3:$C$3832,'2. UnidadCompradora'!F1378,'1. TipoContratoUC'!$O$3:$O$3832)</f>
        <v>162509562.61000001</v>
      </c>
      <c r="M1378" s="28">
        <f t="shared" si="252"/>
        <v>1.1897724385800812E-2</v>
      </c>
      <c r="N1378" s="29">
        <f t="shared" si="258"/>
        <v>7.1793501731633625E-5</v>
      </c>
      <c r="O1378" s="24">
        <f t="shared" si="259"/>
        <v>8.0046962939869598E-2</v>
      </c>
      <c r="P1378" s="20">
        <f t="shared" si="260"/>
        <v>18.570159188783332</v>
      </c>
      <c r="Q1378" s="3">
        <f t="shared" si="261"/>
        <v>913</v>
      </c>
      <c r="R1378" s="3">
        <f t="shared" si="262"/>
        <v>0</v>
      </c>
      <c r="S1378" s="3" t="str">
        <f t="shared" si="263"/>
        <v/>
      </c>
      <c r="T1378" s="18"/>
    </row>
    <row r="1379" spans="1:20" x14ac:dyDescent="0.25">
      <c r="A1379">
        <f t="shared" si="253"/>
        <v>1378</v>
      </c>
      <c r="B1379" s="23" t="s">
        <v>148</v>
      </c>
      <c r="C1379" s="23">
        <f t="shared" si="254"/>
        <v>223</v>
      </c>
      <c r="D1379" s="23">
        <f t="shared" si="255"/>
        <v>3</v>
      </c>
      <c r="E1379" s="34" t="str">
        <f t="shared" si="256"/>
        <v>223_3</v>
      </c>
      <c r="F1379" s="23" t="s">
        <v>2227</v>
      </c>
      <c r="G1379" s="24">
        <f>AVERAGEIF('1. TipoContratoUC'!$C$3:$C$3832,'2. UnidadCompradora'!F1379,'1. TipoContratoUC'!$S$3:$S$3832)</f>
        <v>23.485701809846372</v>
      </c>
      <c r="H1379" s="24">
        <f>SUMPRODUCT(('1. TipoContratoUC'!$C$3:$C$3832='2. UnidadCompradora'!F1379)*'1. TipoContratoUC'!$N$3:$N$3832*'1. TipoContratoUC'!$S$3:$S$3832)</f>
        <v>20.264478255219554</v>
      </c>
      <c r="I1379" s="24">
        <f>SUMPRODUCT(('1. TipoContratoUC'!$C$3:$C$3832='2. UnidadCompradora'!F1379)*'1. TipoContratoUC'!$P$3:$P$3832*'1. TipoContratoUC'!$S$3:$S$3832)</f>
        <v>19.325059781994106</v>
      </c>
      <c r="J1379" s="24" t="e">
        <f>AVERAGEIF('1. TipoContratoUC'!$C$3:$C$3832,'2. UnidadCompradora'!F1379,'1. TipoContratoUC'!#REF!)</f>
        <v>#REF!</v>
      </c>
      <c r="K1379" s="24">
        <f t="shared" si="257"/>
        <v>12.496043329087843</v>
      </c>
      <c r="L1379" s="25">
        <f>SUMIF('1. TipoContratoUC'!$C$3:$C$3832,'2. UnidadCompradora'!F1379,'1. TipoContratoUC'!$O$3:$O$3832)</f>
        <v>469888947.046</v>
      </c>
      <c r="M1379" s="28">
        <f t="shared" si="252"/>
        <v>3.4401724391469393E-2</v>
      </c>
      <c r="N1379" s="29">
        <f t="shared" si="258"/>
        <v>2.0758761756304561E-4</v>
      </c>
      <c r="O1379" s="24">
        <f t="shared" si="259"/>
        <v>0.23160970594434063</v>
      </c>
      <c r="P1379" s="20">
        <f t="shared" si="260"/>
        <v>6.3638265175160917</v>
      </c>
      <c r="Q1379" s="3">
        <f t="shared" si="261"/>
        <v>1503</v>
      </c>
      <c r="R1379" s="3">
        <f t="shared" si="262"/>
        <v>0</v>
      </c>
      <c r="S1379" s="3" t="str">
        <f t="shared" si="263"/>
        <v/>
      </c>
      <c r="T1379" s="18"/>
    </row>
    <row r="1380" spans="1:20" x14ac:dyDescent="0.25">
      <c r="A1380">
        <f t="shared" si="253"/>
        <v>1379</v>
      </c>
      <c r="B1380" s="23" t="s">
        <v>148</v>
      </c>
      <c r="C1380" s="23">
        <f t="shared" si="254"/>
        <v>223</v>
      </c>
      <c r="D1380" s="23">
        <f t="shared" si="255"/>
        <v>4</v>
      </c>
      <c r="E1380" s="34" t="str">
        <f t="shared" si="256"/>
        <v>223_4</v>
      </c>
      <c r="F1380" s="23" t="s">
        <v>1335</v>
      </c>
      <c r="G1380" s="24">
        <f>AVERAGEIF('1. TipoContratoUC'!$C$3:$C$3832,'2. UnidadCompradora'!F1380,'1. TipoContratoUC'!$S$3:$S$3832)</f>
        <v>37.681084317038895</v>
      </c>
      <c r="H1380" s="24">
        <f>SUMPRODUCT(('1. TipoContratoUC'!$C$3:$C$3832='2. UnidadCompradora'!F1380)*'1. TipoContratoUC'!$N$3:$N$3832*'1. TipoContratoUC'!$S$3:$S$3832)</f>
        <v>35.757426538523532</v>
      </c>
      <c r="I1380" s="24">
        <f>SUMPRODUCT(('1. TipoContratoUC'!$C$3:$C$3832='2. UnidadCompradora'!F1380)*'1. TipoContratoUC'!$P$3:$P$3832*'1. TipoContratoUC'!$S$3:$S$3832)</f>
        <v>36.625182250368951</v>
      </c>
      <c r="J1380" s="24" t="e">
        <f>AVERAGEIF('1. TipoContratoUC'!$C$3:$C$3832,'2. UnidadCompradora'!F1380,'1. TipoContratoUC'!#REF!)</f>
        <v>#REF!</v>
      </c>
      <c r="K1380" s="24">
        <f t="shared" si="257"/>
        <v>36.417095607054407</v>
      </c>
      <c r="L1380" s="25">
        <f>SUMIF('1. TipoContratoUC'!$C$3:$C$3832,'2. UnidadCompradora'!F1380,'1. TipoContratoUC'!$O$3:$O$3832)</f>
        <v>26723244.387999989</v>
      </c>
      <c r="M1380" s="28">
        <f t="shared" si="252"/>
        <v>1.9564743841311489E-3</v>
      </c>
      <c r="N1380" s="29">
        <f t="shared" si="258"/>
        <v>1.1805799372243757E-5</v>
      </c>
      <c r="O1380" s="24">
        <f t="shared" si="259"/>
        <v>1.309339385140869E-2</v>
      </c>
      <c r="P1380" s="20">
        <f t="shared" si="260"/>
        <v>18.215094500452906</v>
      </c>
      <c r="Q1380" s="3">
        <f t="shared" si="261"/>
        <v>941</v>
      </c>
      <c r="R1380" s="3">
        <f t="shared" si="262"/>
        <v>0</v>
      </c>
      <c r="S1380" s="3" t="str">
        <f t="shared" si="263"/>
        <v/>
      </c>
      <c r="T1380" s="18"/>
    </row>
    <row r="1381" spans="1:20" x14ac:dyDescent="0.25">
      <c r="A1381">
        <f t="shared" si="253"/>
        <v>1380</v>
      </c>
      <c r="B1381" s="23" t="s">
        <v>148</v>
      </c>
      <c r="C1381" s="23">
        <f t="shared" si="254"/>
        <v>223</v>
      </c>
      <c r="D1381" s="23">
        <f t="shared" si="255"/>
        <v>5</v>
      </c>
      <c r="E1381" s="34" t="str">
        <f t="shared" si="256"/>
        <v>223_5</v>
      </c>
      <c r="F1381" s="23" t="s">
        <v>2013</v>
      </c>
      <c r="G1381" s="24">
        <f>AVERAGEIF('1. TipoContratoUC'!$C$3:$C$3832,'2. UnidadCompradora'!F1381,'1. TipoContratoUC'!$S$3:$S$3832)</f>
        <v>33.819957703779913</v>
      </c>
      <c r="H1381" s="24">
        <f>SUMPRODUCT(('1. TipoContratoUC'!$C$3:$C$3832='2. UnidadCompradora'!F1381)*'1. TipoContratoUC'!$N$3:$N$3832*'1. TipoContratoUC'!$S$3:$S$3832)</f>
        <v>31.234024346858945</v>
      </c>
      <c r="I1381" s="24">
        <f>SUMPRODUCT(('1. TipoContratoUC'!$C$3:$C$3832='2. UnidadCompradora'!F1381)*'1. TipoContratoUC'!$P$3:$P$3832*'1. TipoContratoUC'!$S$3:$S$3832)</f>
        <v>25.942051940017887</v>
      </c>
      <c r="J1381" s="24" t="e">
        <f>AVERAGEIF('1. TipoContratoUC'!$C$3:$C$3832,'2. UnidadCompradora'!F1381,'1. TipoContratoUC'!#REF!)</f>
        <v>#REF!</v>
      </c>
      <c r="K1381" s="24">
        <f t="shared" si="257"/>
        <v>21.645424532852857</v>
      </c>
      <c r="L1381" s="25">
        <f>SUMIF('1. TipoContratoUC'!$C$3:$C$3832,'2. UnidadCompradora'!F1381,'1. TipoContratoUC'!$O$3:$O$3832)</f>
        <v>40519128.649999999</v>
      </c>
      <c r="M1381" s="28">
        <f t="shared" si="252"/>
        <v>2.9665049692333624E-3</v>
      </c>
      <c r="N1381" s="29">
        <f t="shared" si="258"/>
        <v>1.7900547427349082E-5</v>
      </c>
      <c r="O1381" s="24">
        <f t="shared" si="259"/>
        <v>1.9895873675348518E-2</v>
      </c>
      <c r="P1381" s="20">
        <f t="shared" si="260"/>
        <v>10.832660203264103</v>
      </c>
      <c r="Q1381" s="3">
        <f t="shared" si="261"/>
        <v>1402</v>
      </c>
      <c r="R1381" s="3">
        <f t="shared" si="262"/>
        <v>0</v>
      </c>
      <c r="S1381" s="3" t="str">
        <f t="shared" si="263"/>
        <v/>
      </c>
      <c r="T1381" s="18"/>
    </row>
    <row r="1382" spans="1:20" x14ac:dyDescent="0.25">
      <c r="A1382">
        <f t="shared" si="253"/>
        <v>1381</v>
      </c>
      <c r="B1382" s="23" t="s">
        <v>148</v>
      </c>
      <c r="C1382" s="23">
        <f t="shared" si="254"/>
        <v>223</v>
      </c>
      <c r="D1382" s="23">
        <f t="shared" si="255"/>
        <v>6</v>
      </c>
      <c r="E1382" s="34" t="str">
        <f t="shared" si="256"/>
        <v>223_6</v>
      </c>
      <c r="F1382" s="23" t="s">
        <v>1638</v>
      </c>
      <c r="G1382" s="24">
        <f>AVERAGEIF('1. TipoContratoUC'!$C$3:$C$3832,'2. UnidadCompradora'!F1382,'1. TipoContratoUC'!$S$3:$S$3832)</f>
        <v>31.275210940381438</v>
      </c>
      <c r="H1382" s="24">
        <f>SUMPRODUCT(('1. TipoContratoUC'!$C$3:$C$3832='2. UnidadCompradora'!F1382)*'1. TipoContratoUC'!$N$3:$N$3832*'1. TipoContratoUC'!$S$3:$S$3832)</f>
        <v>31.462306238032635</v>
      </c>
      <c r="I1382" s="24">
        <f>SUMPRODUCT(('1. TipoContratoUC'!$C$3:$C$3832='2. UnidadCompradora'!F1382)*'1. TipoContratoUC'!$P$3:$P$3832*'1. TipoContratoUC'!$S$3:$S$3832)</f>
        <v>28.783251524703378</v>
      </c>
      <c r="J1382" s="24" t="e">
        <f>AVERAGEIF('1. TipoContratoUC'!$C$3:$C$3832,'2. UnidadCompradora'!F1382,'1. TipoContratoUC'!#REF!)</f>
        <v>#REF!</v>
      </c>
      <c r="K1382" s="24">
        <f t="shared" si="257"/>
        <v>25.573979600693548</v>
      </c>
      <c r="L1382" s="25">
        <f>SUMIF('1. TipoContratoUC'!$C$3:$C$3832,'2. UnidadCompradora'!F1382,'1. TipoContratoUC'!$O$3:$O$3832)</f>
        <v>106459080.829</v>
      </c>
      <c r="M1382" s="28">
        <f t="shared" si="252"/>
        <v>7.7941308912931103E-3</v>
      </c>
      <c r="N1382" s="29">
        <f t="shared" si="258"/>
        <v>4.7031510522166768E-5</v>
      </c>
      <c r="O1382" s="24">
        <f t="shared" si="259"/>
        <v>5.2409570207634218E-2</v>
      </c>
      <c r="P1382" s="20">
        <f t="shared" si="260"/>
        <v>12.81319458545059</v>
      </c>
      <c r="Q1382" s="3">
        <f t="shared" si="261"/>
        <v>1315</v>
      </c>
      <c r="R1382" s="3">
        <f t="shared" si="262"/>
        <v>0</v>
      </c>
      <c r="S1382" s="3" t="str">
        <f t="shared" si="263"/>
        <v/>
      </c>
      <c r="T1382" s="18"/>
    </row>
    <row r="1383" spans="1:20" x14ac:dyDescent="0.25">
      <c r="A1383">
        <f t="shared" si="253"/>
        <v>1382</v>
      </c>
      <c r="B1383" s="23" t="s">
        <v>148</v>
      </c>
      <c r="C1383" s="23">
        <f t="shared" si="254"/>
        <v>223</v>
      </c>
      <c r="D1383" s="23">
        <f t="shared" si="255"/>
        <v>7</v>
      </c>
      <c r="E1383" s="34" t="str">
        <f t="shared" si="256"/>
        <v>223_7</v>
      </c>
      <c r="F1383" s="23" t="s">
        <v>229</v>
      </c>
      <c r="G1383" s="24">
        <f>AVERAGEIF('1. TipoContratoUC'!$C$3:$C$3832,'2. UnidadCompradora'!F1383,'1. TipoContratoUC'!$S$3:$S$3832)</f>
        <v>25.784748013461382</v>
      </c>
      <c r="H1383" s="24">
        <f>SUMPRODUCT(('1. TipoContratoUC'!$C$3:$C$3832='2. UnidadCompradora'!F1383)*'1. TipoContratoUC'!$N$3:$N$3832*'1. TipoContratoUC'!$S$3:$S$3832)</f>
        <v>25.330239792822695</v>
      </c>
      <c r="I1383" s="24">
        <f>SUMPRODUCT(('1. TipoContratoUC'!$C$3:$C$3832='2. UnidadCompradora'!F1383)*'1. TipoContratoUC'!$P$3:$P$3832*'1. TipoContratoUC'!$S$3:$S$3832)</f>
        <v>25.062039624511463</v>
      </c>
      <c r="J1383" s="24" t="e">
        <f>AVERAGEIF('1. TipoContratoUC'!$C$3:$C$3832,'2. UnidadCompradora'!F1383,'1. TipoContratoUC'!#REF!)</f>
        <v>#REF!</v>
      </c>
      <c r="K1383" s="24">
        <f t="shared" si="257"/>
        <v>20.428622707145262</v>
      </c>
      <c r="L1383" s="25">
        <f>SUMIF('1. TipoContratoUC'!$C$3:$C$3832,'2. UnidadCompradora'!F1383,'1. TipoContratoUC'!$O$3:$O$3832)</f>
        <v>282357830.74000001</v>
      </c>
      <c r="M1383" s="28">
        <f t="shared" si="252"/>
        <v>2.0672110578374019E-2</v>
      </c>
      <c r="N1383" s="29">
        <f t="shared" si="258"/>
        <v>1.2474008965749996E-4</v>
      </c>
      <c r="O1383" s="24">
        <f t="shared" si="259"/>
        <v>0.13914179226763213</v>
      </c>
      <c r="P1383" s="20">
        <f t="shared" si="260"/>
        <v>10.283882249706448</v>
      </c>
      <c r="Q1383" s="3">
        <f t="shared" si="261"/>
        <v>1422</v>
      </c>
      <c r="R1383" s="3">
        <f t="shared" si="262"/>
        <v>0</v>
      </c>
      <c r="S1383" s="3" t="str">
        <f t="shared" si="263"/>
        <v/>
      </c>
      <c r="T1383" s="18"/>
    </row>
    <row r="1384" spans="1:20" x14ac:dyDescent="0.25">
      <c r="A1384">
        <f t="shared" si="253"/>
        <v>1383</v>
      </c>
      <c r="B1384" s="23" t="s">
        <v>148</v>
      </c>
      <c r="C1384" s="23">
        <f t="shared" si="254"/>
        <v>223</v>
      </c>
      <c r="D1384" s="23">
        <f t="shared" si="255"/>
        <v>8</v>
      </c>
      <c r="E1384" s="34" t="str">
        <f t="shared" si="256"/>
        <v>223_8</v>
      </c>
      <c r="F1384" s="23" t="s">
        <v>2773</v>
      </c>
      <c r="G1384" s="24">
        <f>AVERAGEIF('1. TipoContratoUC'!$C$3:$C$3832,'2. UnidadCompradora'!F1384,'1. TipoContratoUC'!$S$3:$S$3832)</f>
        <v>37.302353259740869</v>
      </c>
      <c r="H1384" s="24">
        <f>SUMPRODUCT(('1. TipoContratoUC'!$C$3:$C$3832='2. UnidadCompradora'!F1384)*'1. TipoContratoUC'!$N$3:$N$3832*'1. TipoContratoUC'!$S$3:$S$3832)</f>
        <v>33.750399597314292</v>
      </c>
      <c r="I1384" s="24">
        <f>SUMPRODUCT(('1. TipoContratoUC'!$C$3:$C$3832='2. UnidadCompradora'!F1384)*'1. TipoContratoUC'!$P$3:$P$3832*'1. TipoContratoUC'!$S$3:$S$3832)</f>
        <v>33.449529537561851</v>
      </c>
      <c r="J1384" s="24" t="e">
        <f>AVERAGEIF('1. TipoContratoUC'!$C$3:$C$3832,'2. UnidadCompradora'!F1384,'1. TipoContratoUC'!#REF!)</f>
        <v>#REF!</v>
      </c>
      <c r="K1384" s="24">
        <f t="shared" si="257"/>
        <v>32.026088855594047</v>
      </c>
      <c r="L1384" s="25">
        <f>SUMIF('1. TipoContratoUC'!$C$3:$C$3832,'2. UnidadCompradora'!F1384,'1. TipoContratoUC'!$O$3:$O$3832)</f>
        <v>551037189.35999906</v>
      </c>
      <c r="M1384" s="28">
        <f t="shared" si="252"/>
        <v>4.034278660305847E-2</v>
      </c>
      <c r="N1384" s="29">
        <f t="shared" si="258"/>
        <v>2.4343730161561114E-4</v>
      </c>
      <c r="O1384" s="24">
        <f t="shared" si="259"/>
        <v>0.27162231192202613</v>
      </c>
      <c r="P1384" s="20">
        <f t="shared" si="260"/>
        <v>16.148855583758035</v>
      </c>
      <c r="Q1384" s="3">
        <f t="shared" si="261"/>
        <v>1108</v>
      </c>
      <c r="R1384" s="3">
        <f t="shared" si="262"/>
        <v>0</v>
      </c>
      <c r="S1384" s="3" t="str">
        <f t="shared" si="263"/>
        <v/>
      </c>
      <c r="T1384" s="18"/>
    </row>
    <row r="1385" spans="1:20" x14ac:dyDescent="0.25">
      <c r="A1385">
        <f t="shared" si="253"/>
        <v>1384</v>
      </c>
      <c r="B1385" s="23" t="s">
        <v>148</v>
      </c>
      <c r="C1385" s="23">
        <f t="shared" si="254"/>
        <v>223</v>
      </c>
      <c r="D1385" s="23">
        <f t="shared" si="255"/>
        <v>9</v>
      </c>
      <c r="E1385" s="34" t="str">
        <f t="shared" si="256"/>
        <v>223_9</v>
      </c>
      <c r="F1385" s="23" t="s">
        <v>2756</v>
      </c>
      <c r="G1385" s="24">
        <f>AVERAGEIF('1. TipoContratoUC'!$C$3:$C$3832,'2. UnidadCompradora'!F1385,'1. TipoContratoUC'!$S$3:$S$3832)</f>
        <v>40.006635854249119</v>
      </c>
      <c r="H1385" s="24">
        <f>SUMPRODUCT(('1. TipoContratoUC'!$C$3:$C$3832='2. UnidadCompradora'!F1385)*'1. TipoContratoUC'!$N$3:$N$3832*'1. TipoContratoUC'!$S$3:$S$3832)</f>
        <v>32.121624192774057</v>
      </c>
      <c r="I1385" s="24">
        <f>SUMPRODUCT(('1. TipoContratoUC'!$C$3:$C$3832='2. UnidadCompradora'!F1385)*'1. TipoContratoUC'!$P$3:$P$3832*'1. TipoContratoUC'!$S$3:$S$3832)</f>
        <v>26.798566578522902</v>
      </c>
      <c r="J1385" s="24" t="e">
        <f>AVERAGEIF('1. TipoContratoUC'!$C$3:$C$3832,'2. UnidadCompradora'!F1385,'1. TipoContratoUC'!#REF!)</f>
        <v>#REF!</v>
      </c>
      <c r="K1385" s="24">
        <f t="shared" si="257"/>
        <v>22.82973588567571</v>
      </c>
      <c r="L1385" s="25">
        <f>SUMIF('1. TipoContratoUC'!$C$3:$C$3832,'2. UnidadCompradora'!F1385,'1. TipoContratoUC'!$O$3:$O$3832)</f>
        <v>182221440.85999998</v>
      </c>
      <c r="M1385" s="28">
        <f t="shared" si="252"/>
        <v>1.3340879427130851E-2</v>
      </c>
      <c r="N1385" s="29">
        <f t="shared" si="258"/>
        <v>8.0501818599554604E-5</v>
      </c>
      <c r="O1385" s="24">
        <f t="shared" si="259"/>
        <v>8.9766503314452586E-2</v>
      </c>
      <c r="P1385" s="20">
        <f t="shared" si="260"/>
        <v>11.459751194495082</v>
      </c>
      <c r="Q1385" s="3">
        <f t="shared" si="261"/>
        <v>1374</v>
      </c>
      <c r="R1385" s="3">
        <f t="shared" si="262"/>
        <v>0</v>
      </c>
      <c r="S1385" s="3" t="str">
        <f t="shared" si="263"/>
        <v/>
      </c>
      <c r="T1385" s="18"/>
    </row>
    <row r="1386" spans="1:20" x14ac:dyDescent="0.25">
      <c r="A1386">
        <f t="shared" si="253"/>
        <v>1385</v>
      </c>
      <c r="B1386" s="23" t="s">
        <v>148</v>
      </c>
      <c r="C1386" s="23">
        <f t="shared" si="254"/>
        <v>223</v>
      </c>
      <c r="D1386" s="23">
        <f t="shared" si="255"/>
        <v>10</v>
      </c>
      <c r="E1386" s="34" t="str">
        <f t="shared" si="256"/>
        <v>223_10</v>
      </c>
      <c r="F1386" s="23" t="s">
        <v>2226</v>
      </c>
      <c r="G1386" s="24">
        <f>AVERAGEIF('1. TipoContratoUC'!$C$3:$C$3832,'2. UnidadCompradora'!F1386,'1. TipoContratoUC'!$S$3:$S$3832)</f>
        <v>26.769932773252542</v>
      </c>
      <c r="H1386" s="24">
        <f>SUMPRODUCT(('1. TipoContratoUC'!$C$3:$C$3832='2. UnidadCompradora'!F1386)*'1. TipoContratoUC'!$N$3:$N$3832*'1. TipoContratoUC'!$S$3:$S$3832)</f>
        <v>22.420390565579154</v>
      </c>
      <c r="I1386" s="24">
        <f>SUMPRODUCT(('1. TipoContratoUC'!$C$3:$C$3832='2. UnidadCompradora'!F1386)*'1. TipoContratoUC'!$P$3:$P$3832*'1. TipoContratoUC'!$S$3:$S$3832)</f>
        <v>21.413651038496592</v>
      </c>
      <c r="J1386" s="24" t="e">
        <f>AVERAGEIF('1. TipoContratoUC'!$C$3:$C$3832,'2. UnidadCompradora'!F1386,'1. TipoContratoUC'!#REF!)</f>
        <v>#REF!</v>
      </c>
      <c r="K1386" s="24">
        <f t="shared" si="257"/>
        <v>15.383959338088973</v>
      </c>
      <c r="L1386" s="25">
        <f>SUMIF('1. TipoContratoUC'!$C$3:$C$3832,'2. UnidadCompradora'!F1386,'1. TipoContratoUC'!$O$3:$O$3832)</f>
        <v>197914354.28200001</v>
      </c>
      <c r="M1386" s="28">
        <f t="shared" si="252"/>
        <v>1.4489796178283939E-2</v>
      </c>
      <c r="N1386" s="29">
        <f t="shared" si="258"/>
        <v>8.7434636514033474E-5</v>
      </c>
      <c r="O1386" s="24">
        <f t="shared" si="259"/>
        <v>9.7504370993295647E-2</v>
      </c>
      <c r="P1386" s="20">
        <f t="shared" si="260"/>
        <v>7.7407318545411341</v>
      </c>
      <c r="Q1386" s="3">
        <f t="shared" si="261"/>
        <v>1483</v>
      </c>
      <c r="R1386" s="3">
        <f t="shared" si="262"/>
        <v>0</v>
      </c>
      <c r="S1386" s="3" t="str">
        <f t="shared" si="263"/>
        <v/>
      </c>
      <c r="T1386" s="18"/>
    </row>
    <row r="1387" spans="1:20" x14ac:dyDescent="0.25">
      <c r="A1387">
        <f t="shared" si="253"/>
        <v>1386</v>
      </c>
      <c r="B1387" s="23" t="s">
        <v>148</v>
      </c>
      <c r="C1387" s="23">
        <f t="shared" si="254"/>
        <v>223</v>
      </c>
      <c r="D1387" s="23">
        <f t="shared" si="255"/>
        <v>11</v>
      </c>
      <c r="E1387" s="34" t="str">
        <f t="shared" si="256"/>
        <v>223_11</v>
      </c>
      <c r="F1387" s="23" t="s">
        <v>2914</v>
      </c>
      <c r="G1387" s="24">
        <f>AVERAGEIF('1. TipoContratoUC'!$C$3:$C$3832,'2. UnidadCompradora'!F1387,'1. TipoContratoUC'!$S$3:$S$3832)</f>
        <v>36.850770033882164</v>
      </c>
      <c r="H1387" s="24">
        <f>SUMPRODUCT(('1. TipoContratoUC'!$C$3:$C$3832='2. UnidadCompradora'!F1387)*'1. TipoContratoUC'!$N$3:$N$3832*'1. TipoContratoUC'!$S$3:$S$3832)</f>
        <v>36.850770033882164</v>
      </c>
      <c r="I1387" s="24">
        <f>SUMPRODUCT(('1. TipoContratoUC'!$C$3:$C$3832='2. UnidadCompradora'!F1387)*'1. TipoContratoUC'!$P$3:$P$3832*'1. TipoContratoUC'!$S$3:$S$3832)</f>
        <v>36.850770033882164</v>
      </c>
      <c r="J1387" s="24" t="e">
        <f>AVERAGEIF('1. TipoContratoUC'!$C$3:$C$3832,'2. UnidadCompradora'!F1387,'1. TipoContratoUC'!#REF!)</f>
        <v>#REF!</v>
      </c>
      <c r="K1387" s="24">
        <f t="shared" si="257"/>
        <v>36.729018090409923</v>
      </c>
      <c r="L1387" s="25">
        <f>SUMIF('1. TipoContratoUC'!$C$3:$C$3832,'2. UnidadCompradora'!F1387,'1. TipoContratoUC'!$O$3:$O$3832)</f>
        <v>1502295.24</v>
      </c>
      <c r="M1387" s="28">
        <f t="shared" si="252"/>
        <v>1.0998672585511355E-4</v>
      </c>
      <c r="N1387" s="29">
        <f t="shared" si="258"/>
        <v>6.6368424222026732E-7</v>
      </c>
      <c r="O1387" s="24">
        <f t="shared" si="259"/>
        <v>6.5743871713371839E-4</v>
      </c>
      <c r="P1387" s="20">
        <f t="shared" si="260"/>
        <v>18.364837764563529</v>
      </c>
      <c r="Q1387" s="3">
        <f t="shared" si="261"/>
        <v>932</v>
      </c>
      <c r="R1387" s="3">
        <f t="shared" si="262"/>
        <v>0</v>
      </c>
      <c r="S1387" s="3" t="str">
        <f t="shared" si="263"/>
        <v/>
      </c>
      <c r="T1387" s="18"/>
    </row>
    <row r="1388" spans="1:20" x14ac:dyDescent="0.25">
      <c r="A1388">
        <f t="shared" si="253"/>
        <v>1387</v>
      </c>
      <c r="B1388" s="23" t="s">
        <v>148</v>
      </c>
      <c r="C1388" s="23">
        <f t="shared" si="254"/>
        <v>223</v>
      </c>
      <c r="D1388" s="23">
        <f t="shared" si="255"/>
        <v>12</v>
      </c>
      <c r="E1388" s="34" t="str">
        <f t="shared" si="256"/>
        <v>223_12</v>
      </c>
      <c r="F1388" s="23" t="s">
        <v>1747</v>
      </c>
      <c r="G1388" s="24">
        <f>AVERAGEIF('1. TipoContratoUC'!$C$3:$C$3832,'2. UnidadCompradora'!F1388,'1. TipoContratoUC'!$S$3:$S$3832)</f>
        <v>37.276564103632701</v>
      </c>
      <c r="H1388" s="24">
        <f>SUMPRODUCT(('1. TipoContratoUC'!$C$3:$C$3832='2. UnidadCompradora'!F1388)*'1. TipoContratoUC'!$N$3:$N$3832*'1. TipoContratoUC'!$S$3:$S$3832)</f>
        <v>32.581403092620199</v>
      </c>
      <c r="I1388" s="24">
        <f>SUMPRODUCT(('1. TipoContratoUC'!$C$3:$C$3832='2. UnidadCompradora'!F1388)*'1. TipoContratoUC'!$P$3:$P$3832*'1. TipoContratoUC'!$S$3:$S$3832)</f>
        <v>30.080994334676308</v>
      </c>
      <c r="J1388" s="24" t="e">
        <f>AVERAGEIF('1. TipoContratoUC'!$C$3:$C$3832,'2. UnidadCompradora'!F1388,'1. TipoContratoUC'!#REF!)</f>
        <v>#REF!</v>
      </c>
      <c r="K1388" s="24">
        <f t="shared" si="257"/>
        <v>27.368381556949405</v>
      </c>
      <c r="L1388" s="25">
        <f>SUMIF('1. TipoContratoUC'!$C$3:$C$3832,'2. UnidadCompradora'!F1388,'1. TipoContratoUC'!$O$3:$O$3832)</f>
        <v>269322463.39999992</v>
      </c>
      <c r="M1388" s="28">
        <f t="shared" si="252"/>
        <v>1.9717759305820367E-2</v>
      </c>
      <c r="N1388" s="29">
        <f t="shared" si="258"/>
        <v>1.1898132289530826E-4</v>
      </c>
      <c r="O1388" s="24">
        <f t="shared" si="259"/>
        <v>0.13271430841491244</v>
      </c>
      <c r="P1388" s="20">
        <f t="shared" si="260"/>
        <v>13.750547932682158</v>
      </c>
      <c r="Q1388" s="3">
        <f t="shared" si="261"/>
        <v>1259</v>
      </c>
      <c r="R1388" s="3">
        <f t="shared" si="262"/>
        <v>0</v>
      </c>
      <c r="S1388" s="3" t="str">
        <f t="shared" si="263"/>
        <v/>
      </c>
      <c r="T1388" s="18"/>
    </row>
    <row r="1389" spans="1:20" x14ac:dyDescent="0.25">
      <c r="A1389">
        <f t="shared" si="253"/>
        <v>1388</v>
      </c>
      <c r="B1389" s="23" t="s">
        <v>148</v>
      </c>
      <c r="C1389" s="23">
        <f t="shared" si="254"/>
        <v>223</v>
      </c>
      <c r="D1389" s="23">
        <f t="shared" si="255"/>
        <v>13</v>
      </c>
      <c r="E1389" s="34" t="str">
        <f t="shared" si="256"/>
        <v>223_13</v>
      </c>
      <c r="F1389" s="23" t="s">
        <v>400</v>
      </c>
      <c r="G1389" s="24">
        <f>AVERAGEIF('1. TipoContratoUC'!$C$3:$C$3832,'2. UnidadCompradora'!F1389,'1. TipoContratoUC'!$S$3:$S$3832)</f>
        <v>30.652285226201951</v>
      </c>
      <c r="H1389" s="24">
        <f>SUMPRODUCT(('1. TipoContratoUC'!$C$3:$C$3832='2. UnidadCompradora'!F1389)*'1. TipoContratoUC'!$N$3:$N$3832*'1. TipoContratoUC'!$S$3:$S$3832)</f>
        <v>30.246271423843513</v>
      </c>
      <c r="I1389" s="24">
        <f>SUMPRODUCT(('1. TipoContratoUC'!$C$3:$C$3832='2. UnidadCompradora'!F1389)*'1. TipoContratoUC'!$P$3:$P$3832*'1. TipoContratoUC'!$S$3:$S$3832)</f>
        <v>30.226698248253786</v>
      </c>
      <c r="J1389" s="24" t="e">
        <f>AVERAGEIF('1. TipoContratoUC'!$C$3:$C$3832,'2. UnidadCompradora'!F1389,'1. TipoContratoUC'!#REF!)</f>
        <v>#REF!</v>
      </c>
      <c r="K1389" s="24">
        <f t="shared" si="257"/>
        <v>27.569847814784431</v>
      </c>
      <c r="L1389" s="25">
        <f>SUMIF('1. TipoContratoUC'!$C$3:$C$3832,'2. UnidadCompradora'!F1389,'1. TipoContratoUC'!$O$3:$O$3832)</f>
        <v>117350002.4799998</v>
      </c>
      <c r="M1389" s="28">
        <f t="shared" si="252"/>
        <v>8.5914820257731988E-3</v>
      </c>
      <c r="N1389" s="29">
        <f t="shared" si="258"/>
        <v>5.1842903709450049E-5</v>
      </c>
      <c r="O1389" s="24">
        <f t="shared" si="259"/>
        <v>5.7779669969858172E-2</v>
      </c>
      <c r="P1389" s="20">
        <f t="shared" si="260"/>
        <v>13.813813742377144</v>
      </c>
      <c r="Q1389" s="3">
        <f t="shared" si="261"/>
        <v>1257</v>
      </c>
      <c r="R1389" s="3">
        <f t="shared" si="262"/>
        <v>0</v>
      </c>
      <c r="S1389" s="3" t="str">
        <f t="shared" si="263"/>
        <v/>
      </c>
      <c r="T1389" s="18"/>
    </row>
    <row r="1390" spans="1:20" x14ac:dyDescent="0.25">
      <c r="A1390">
        <f t="shared" si="253"/>
        <v>1389</v>
      </c>
      <c r="B1390" s="23" t="s">
        <v>148</v>
      </c>
      <c r="C1390" s="23">
        <f t="shared" si="254"/>
        <v>223</v>
      </c>
      <c r="D1390" s="23">
        <f t="shared" si="255"/>
        <v>14</v>
      </c>
      <c r="E1390" s="34" t="str">
        <f t="shared" si="256"/>
        <v>223_14</v>
      </c>
      <c r="F1390" s="23" t="s">
        <v>2186</v>
      </c>
      <c r="G1390" s="24">
        <f>AVERAGEIF('1. TipoContratoUC'!$C$3:$C$3832,'2. UnidadCompradora'!F1390,'1. TipoContratoUC'!$S$3:$S$3832)</f>
        <v>34.979633330944829</v>
      </c>
      <c r="H1390" s="24">
        <f>SUMPRODUCT(('1. TipoContratoUC'!$C$3:$C$3832='2. UnidadCompradora'!F1390)*'1. TipoContratoUC'!$N$3:$N$3832*'1. TipoContratoUC'!$S$3:$S$3832)</f>
        <v>27.93885717669815</v>
      </c>
      <c r="I1390" s="24">
        <f>SUMPRODUCT(('1. TipoContratoUC'!$C$3:$C$3832='2. UnidadCompradora'!F1390)*'1. TipoContratoUC'!$P$3:$P$3832*'1. TipoContratoUC'!$S$3:$S$3832)</f>
        <v>27.392537787794868</v>
      </c>
      <c r="J1390" s="24" t="e">
        <f>AVERAGEIF('1. TipoContratoUC'!$C$3:$C$3832,'2. UnidadCompradora'!F1390,'1. TipoContratoUC'!#REF!)</f>
        <v>#REF!</v>
      </c>
      <c r="K1390" s="24">
        <f t="shared" si="257"/>
        <v>23.651025814378542</v>
      </c>
      <c r="L1390" s="25">
        <f>SUMIF('1. TipoContratoUC'!$C$3:$C$3832,'2. UnidadCompradora'!F1390,'1. TipoContratoUC'!$O$3:$O$3832)</f>
        <v>199541696.52000001</v>
      </c>
      <c r="M1390" s="28">
        <f t="shared" si="252"/>
        <v>1.4608937902119364E-2</v>
      </c>
      <c r="N1390" s="29">
        <f t="shared" si="258"/>
        <v>8.8153564039930492E-5</v>
      </c>
      <c r="O1390" s="24">
        <f t="shared" si="259"/>
        <v>9.8306781518812419E-2</v>
      </c>
      <c r="P1390" s="20">
        <f t="shared" si="260"/>
        <v>11.874666297948677</v>
      </c>
      <c r="Q1390" s="3">
        <f t="shared" si="261"/>
        <v>1357</v>
      </c>
      <c r="R1390" s="3">
        <f t="shared" si="262"/>
        <v>0</v>
      </c>
      <c r="S1390" s="3" t="str">
        <f t="shared" si="263"/>
        <v/>
      </c>
      <c r="T1390" s="18"/>
    </row>
    <row r="1391" spans="1:20" x14ac:dyDescent="0.25">
      <c r="A1391">
        <f t="shared" si="253"/>
        <v>1390</v>
      </c>
      <c r="B1391" s="23" t="s">
        <v>148</v>
      </c>
      <c r="C1391" s="23">
        <f t="shared" si="254"/>
        <v>223</v>
      </c>
      <c r="D1391" s="23">
        <f t="shared" si="255"/>
        <v>15</v>
      </c>
      <c r="E1391" s="34" t="str">
        <f t="shared" si="256"/>
        <v>223_15</v>
      </c>
      <c r="F1391" s="23" t="s">
        <v>149</v>
      </c>
      <c r="G1391" s="24">
        <f>AVERAGEIF('1. TipoContratoUC'!$C$3:$C$3832,'2. UnidadCompradora'!F1391,'1. TipoContratoUC'!$S$3:$S$3832)</f>
        <v>43.475325275853166</v>
      </c>
      <c r="H1391" s="24">
        <f>SUMPRODUCT(('1. TipoContratoUC'!$C$3:$C$3832='2. UnidadCompradora'!F1391)*'1. TipoContratoUC'!$N$3:$N$3832*'1. TipoContratoUC'!$S$3:$S$3832)</f>
        <v>35.111757794719168</v>
      </c>
      <c r="I1391" s="24">
        <f>SUMPRODUCT(('1. TipoContratoUC'!$C$3:$C$3832='2. UnidadCompradora'!F1391)*'1. TipoContratoUC'!$P$3:$P$3832*'1. TipoContratoUC'!$S$3:$S$3832)</f>
        <v>36.806465157851598</v>
      </c>
      <c r="J1391" s="24" t="e">
        <f>AVERAGEIF('1. TipoContratoUC'!$C$3:$C$3832,'2. UnidadCompradora'!F1391,'1. TipoContratoUC'!#REF!)</f>
        <v>#REF!</v>
      </c>
      <c r="K1391" s="24">
        <f t="shared" si="257"/>
        <v>36.667757295428075</v>
      </c>
      <c r="L1391" s="25">
        <f>SUMIF('1. TipoContratoUC'!$C$3:$C$3832,'2. UnidadCompradora'!F1391,'1. TipoContratoUC'!$O$3:$O$3832)</f>
        <v>9647763815.1209908</v>
      </c>
      <c r="M1391" s="28">
        <f t="shared" si="252"/>
        <v>0.70633649471497817</v>
      </c>
      <c r="N1391" s="29">
        <f t="shared" si="258"/>
        <v>4.2621907107678048E-3</v>
      </c>
      <c r="O1391" s="24">
        <f t="shared" si="259"/>
        <v>4.7570397132611477</v>
      </c>
      <c r="P1391" s="20">
        <f t="shared" si="260"/>
        <v>20.712398504344613</v>
      </c>
      <c r="Q1391" s="3">
        <f t="shared" si="261"/>
        <v>732</v>
      </c>
      <c r="R1391" s="3">
        <f t="shared" si="262"/>
        <v>0</v>
      </c>
      <c r="S1391" s="3" t="str">
        <f t="shared" si="263"/>
        <v/>
      </c>
      <c r="T1391" s="18"/>
    </row>
    <row r="1392" spans="1:20" x14ac:dyDescent="0.25">
      <c r="A1392">
        <f t="shared" si="253"/>
        <v>1391</v>
      </c>
      <c r="B1392" s="23" t="s">
        <v>148</v>
      </c>
      <c r="C1392" s="23">
        <f t="shared" si="254"/>
        <v>223</v>
      </c>
      <c r="D1392" s="23">
        <f t="shared" si="255"/>
        <v>16</v>
      </c>
      <c r="E1392" s="34" t="str">
        <f t="shared" si="256"/>
        <v>223_16</v>
      </c>
      <c r="F1392" s="23" t="s">
        <v>2054</v>
      </c>
      <c r="G1392" s="24">
        <f>AVERAGEIF('1. TipoContratoUC'!$C$3:$C$3832,'2. UnidadCompradora'!F1392,'1. TipoContratoUC'!$S$3:$S$3832)</f>
        <v>44.555863116754068</v>
      </c>
      <c r="H1392" s="24">
        <f>SUMPRODUCT(('1. TipoContratoUC'!$C$3:$C$3832='2. UnidadCompradora'!F1392)*'1. TipoContratoUC'!$N$3:$N$3832*'1. TipoContratoUC'!$S$3:$S$3832)</f>
        <v>44.442918666047198</v>
      </c>
      <c r="I1392" s="24">
        <f>SUMPRODUCT(('1. TipoContratoUC'!$C$3:$C$3832='2. UnidadCompradora'!F1392)*'1. TipoContratoUC'!$P$3:$P$3832*'1. TipoContratoUC'!$S$3:$S$3832)</f>
        <v>45.046366840989577</v>
      </c>
      <c r="J1392" s="24" t="e">
        <f>AVERAGEIF('1. TipoContratoUC'!$C$3:$C$3832,'2. UnidadCompradora'!F1392,'1. TipoContratoUC'!#REF!)</f>
        <v>#REF!</v>
      </c>
      <c r="K1392" s="24">
        <f t="shared" si="257"/>
        <v>48.061151723008933</v>
      </c>
      <c r="L1392" s="25">
        <f>SUMIF('1. TipoContratoUC'!$C$3:$C$3832,'2. UnidadCompradora'!F1392,'1. TipoContratoUC'!$O$3:$O$3832)</f>
        <v>9791741.9700000007</v>
      </c>
      <c r="M1392" s="28">
        <f t="shared" si="252"/>
        <v>7.1687748920671516E-4</v>
      </c>
      <c r="N1392" s="29">
        <f t="shared" si="258"/>
        <v>4.3257974040947089E-6</v>
      </c>
      <c r="O1392" s="24">
        <f t="shared" si="259"/>
        <v>4.7448022424837217E-3</v>
      </c>
      <c r="P1392" s="20">
        <f t="shared" si="260"/>
        <v>24.032948262625709</v>
      </c>
      <c r="Q1392" s="3">
        <f t="shared" si="261"/>
        <v>474</v>
      </c>
      <c r="R1392" s="3">
        <f t="shared" si="262"/>
        <v>1</v>
      </c>
      <c r="S1392" s="3">
        <f t="shared" si="263"/>
        <v>474</v>
      </c>
      <c r="T1392" s="18"/>
    </row>
    <row r="1393" spans="1:20" x14ac:dyDescent="0.25">
      <c r="A1393">
        <f t="shared" si="253"/>
        <v>1392</v>
      </c>
      <c r="B1393" s="23" t="s">
        <v>148</v>
      </c>
      <c r="C1393" s="23">
        <f t="shared" si="254"/>
        <v>223</v>
      </c>
      <c r="D1393" s="23">
        <f t="shared" si="255"/>
        <v>17</v>
      </c>
      <c r="E1393" s="34" t="str">
        <f t="shared" si="256"/>
        <v>223_17</v>
      </c>
      <c r="F1393" s="23" t="s">
        <v>2735</v>
      </c>
      <c r="G1393" s="24">
        <f>AVERAGEIF('1. TipoContratoUC'!$C$3:$C$3832,'2. UnidadCompradora'!F1393,'1. TipoContratoUC'!$S$3:$S$3832)</f>
        <v>27.453320758776432</v>
      </c>
      <c r="H1393" s="24">
        <f>SUMPRODUCT(('1. TipoContratoUC'!$C$3:$C$3832='2. UnidadCompradora'!F1393)*'1. TipoContratoUC'!$N$3:$N$3832*'1. TipoContratoUC'!$S$3:$S$3832)</f>
        <v>27.453320758776432</v>
      </c>
      <c r="I1393" s="24">
        <f>SUMPRODUCT(('1. TipoContratoUC'!$C$3:$C$3832='2. UnidadCompradora'!F1393)*'1. TipoContratoUC'!$P$3:$P$3832*'1. TipoContratoUC'!$S$3:$S$3832)</f>
        <v>27.453320758776432</v>
      </c>
      <c r="J1393" s="24" t="e">
        <f>AVERAGEIF('1. TipoContratoUC'!$C$3:$C$3832,'2. UnidadCompradora'!F1393,'1. TipoContratoUC'!#REF!)</f>
        <v>#REF!</v>
      </c>
      <c r="K1393" s="24">
        <f t="shared" si="257"/>
        <v>23.73507103597267</v>
      </c>
      <c r="L1393" s="25">
        <f>SUMIF('1. TipoContratoUC'!$C$3:$C$3832,'2. UnidadCompradora'!F1393,'1. TipoContratoUC'!$O$3:$O$3832)</f>
        <v>67696949.599999994</v>
      </c>
      <c r="M1393" s="28">
        <f t="shared" si="252"/>
        <v>4.9562600204222425E-3</v>
      </c>
      <c r="N1393" s="29">
        <f t="shared" si="258"/>
        <v>2.9907169709130958E-5</v>
      </c>
      <c r="O1393" s="24">
        <f t="shared" si="259"/>
        <v>3.3296723897052412E-2</v>
      </c>
      <c r="P1393" s="20">
        <f t="shared" si="260"/>
        <v>11.884183879934861</v>
      </c>
      <c r="Q1393" s="3">
        <f t="shared" si="261"/>
        <v>1355</v>
      </c>
      <c r="R1393" s="3">
        <f t="shared" si="262"/>
        <v>0</v>
      </c>
      <c r="S1393" s="3" t="str">
        <f t="shared" si="263"/>
        <v/>
      </c>
      <c r="T1393" s="18"/>
    </row>
    <row r="1394" spans="1:20" x14ac:dyDescent="0.25">
      <c r="A1394">
        <f t="shared" si="253"/>
        <v>1393</v>
      </c>
      <c r="B1394" s="23" t="s">
        <v>148</v>
      </c>
      <c r="C1394" s="23">
        <f t="shared" si="254"/>
        <v>223</v>
      </c>
      <c r="D1394" s="23">
        <f t="shared" si="255"/>
        <v>18</v>
      </c>
      <c r="E1394" s="34" t="str">
        <f t="shared" si="256"/>
        <v>223_18</v>
      </c>
      <c r="F1394" s="23" t="s">
        <v>2832</v>
      </c>
      <c r="G1394" s="24">
        <f>AVERAGEIF('1. TipoContratoUC'!$C$3:$C$3832,'2. UnidadCompradora'!F1394,'1. TipoContratoUC'!$S$3:$S$3832)</f>
        <v>42.742850004285572</v>
      </c>
      <c r="H1394" s="24">
        <f>SUMPRODUCT(('1. TipoContratoUC'!$C$3:$C$3832='2. UnidadCompradora'!F1394)*'1. TipoContratoUC'!$N$3:$N$3832*'1. TipoContratoUC'!$S$3:$S$3832)</f>
        <v>42.742850004285572</v>
      </c>
      <c r="I1394" s="24">
        <f>SUMPRODUCT(('1. TipoContratoUC'!$C$3:$C$3832='2. UnidadCompradora'!F1394)*'1. TipoContratoUC'!$P$3:$P$3832*'1. TipoContratoUC'!$S$3:$S$3832)</f>
        <v>42.742850004285572</v>
      </c>
      <c r="J1394" s="24" t="e">
        <f>AVERAGEIF('1. TipoContratoUC'!$C$3:$C$3832,'2. UnidadCompradora'!F1394,'1. TipoContratoUC'!#REF!)</f>
        <v>#REF!</v>
      </c>
      <c r="K1394" s="24">
        <f t="shared" si="257"/>
        <v>44.876055965756237</v>
      </c>
      <c r="L1394" s="25">
        <f>SUMIF('1. TipoContratoUC'!$C$3:$C$3832,'2. UnidadCompradora'!F1394,'1. TipoContratoUC'!$O$3:$O$3832)</f>
        <v>26424924.670000002</v>
      </c>
      <c r="M1394" s="28">
        <f t="shared" si="252"/>
        <v>1.934633664566039E-3</v>
      </c>
      <c r="N1394" s="29">
        <f t="shared" si="258"/>
        <v>1.1674007637364676E-5</v>
      </c>
      <c r="O1394" s="24">
        <f t="shared" si="259"/>
        <v>1.2946298252153196E-2</v>
      </c>
      <c r="P1394" s="20">
        <f t="shared" si="260"/>
        <v>22.444501132004195</v>
      </c>
      <c r="Q1394" s="3">
        <f t="shared" si="261"/>
        <v>585</v>
      </c>
      <c r="R1394" s="3">
        <f t="shared" si="262"/>
        <v>0</v>
      </c>
      <c r="S1394" s="3" t="str">
        <f t="shared" si="263"/>
        <v/>
      </c>
      <c r="T1394" s="18"/>
    </row>
    <row r="1395" spans="1:20" x14ac:dyDescent="0.25">
      <c r="A1395">
        <f t="shared" si="253"/>
        <v>1394</v>
      </c>
      <c r="B1395" s="23" t="s">
        <v>148</v>
      </c>
      <c r="C1395" s="23">
        <f t="shared" si="254"/>
        <v>223</v>
      </c>
      <c r="D1395" s="23">
        <f t="shared" si="255"/>
        <v>19</v>
      </c>
      <c r="E1395" s="34" t="str">
        <f t="shared" si="256"/>
        <v>223_19</v>
      </c>
      <c r="F1395" s="23" t="s">
        <v>2729</v>
      </c>
      <c r="G1395" s="24">
        <f>AVERAGEIF('1. TipoContratoUC'!$C$3:$C$3832,'2. UnidadCompradora'!F1395,'1. TipoContratoUC'!$S$3:$S$3832)</f>
        <v>27.816682377731368</v>
      </c>
      <c r="H1395" s="24">
        <f>SUMPRODUCT(('1. TipoContratoUC'!$C$3:$C$3832='2. UnidadCompradora'!F1395)*'1. TipoContratoUC'!$N$3:$N$3832*'1. TipoContratoUC'!$S$3:$S$3832)</f>
        <v>27.816682377731368</v>
      </c>
      <c r="I1395" s="24">
        <f>SUMPRODUCT(('1. TipoContratoUC'!$C$3:$C$3832='2. UnidadCompradora'!F1395)*'1. TipoContratoUC'!$P$3:$P$3832*'1. TipoContratoUC'!$S$3:$S$3832)</f>
        <v>27.816682377731368</v>
      </c>
      <c r="J1395" s="24" t="e">
        <f>AVERAGEIF('1. TipoContratoUC'!$C$3:$C$3832,'2. UnidadCompradora'!F1395,'1. TipoContratoUC'!#REF!)</f>
        <v>#REF!</v>
      </c>
      <c r="K1395" s="24">
        <f t="shared" si="257"/>
        <v>24.237494778851758</v>
      </c>
      <c r="L1395" s="25">
        <f>SUMIF('1. TipoContratoUC'!$C$3:$C$3832,'2. UnidadCompradora'!F1395,'1. TipoContratoUC'!$O$3:$O$3832)</f>
        <v>94978194.019999996</v>
      </c>
      <c r="M1395" s="28">
        <f t="shared" si="252"/>
        <v>6.9535869579747354E-3</v>
      </c>
      <c r="N1395" s="29">
        <f t="shared" si="258"/>
        <v>4.1959482428775601E-5</v>
      </c>
      <c r="O1395" s="24">
        <f t="shared" si="259"/>
        <v>4.6748570202416906E-2</v>
      </c>
      <c r="P1395" s="20">
        <f t="shared" si="260"/>
        <v>12.142121674527088</v>
      </c>
      <c r="Q1395" s="3">
        <f t="shared" si="261"/>
        <v>1347</v>
      </c>
      <c r="R1395" s="3">
        <f t="shared" si="262"/>
        <v>0</v>
      </c>
      <c r="S1395" s="3" t="str">
        <f t="shared" si="263"/>
        <v/>
      </c>
      <c r="T1395" s="18"/>
    </row>
    <row r="1396" spans="1:20" x14ac:dyDescent="0.25">
      <c r="A1396">
        <f t="shared" si="253"/>
        <v>1395</v>
      </c>
      <c r="B1396" s="23" t="s">
        <v>148</v>
      </c>
      <c r="C1396" s="23">
        <f t="shared" si="254"/>
        <v>223</v>
      </c>
      <c r="D1396" s="23">
        <f t="shared" si="255"/>
        <v>20</v>
      </c>
      <c r="E1396" s="34" t="str">
        <f t="shared" si="256"/>
        <v>223_20</v>
      </c>
      <c r="F1396" s="23" t="s">
        <v>2581</v>
      </c>
      <c r="G1396" s="24">
        <f>AVERAGEIF('1. TipoContratoUC'!$C$3:$C$3832,'2. UnidadCompradora'!F1396,'1. TipoContratoUC'!$S$3:$S$3832)</f>
        <v>12.650784148776401</v>
      </c>
      <c r="H1396" s="24">
        <f>SUMPRODUCT(('1. TipoContratoUC'!$C$3:$C$3832='2. UnidadCompradora'!F1396)*'1. TipoContratoUC'!$N$3:$N$3832*'1. TipoContratoUC'!$S$3:$S$3832)</f>
        <v>12.650784148776401</v>
      </c>
      <c r="I1396" s="24">
        <f>SUMPRODUCT(('1. TipoContratoUC'!$C$3:$C$3832='2. UnidadCompradora'!F1396)*'1. TipoContratoUC'!$P$3:$P$3832*'1. TipoContratoUC'!$S$3:$S$3832)</f>
        <v>12.650784148776401</v>
      </c>
      <c r="J1396" s="24" t="e">
        <f>AVERAGEIF('1. TipoContratoUC'!$C$3:$C$3832,'2. UnidadCompradora'!F1396,'1. TipoContratoUC'!#REF!)</f>
        <v>#REF!</v>
      </c>
      <c r="K1396" s="24">
        <f t="shared" si="257"/>
        <v>3.267455691537033</v>
      </c>
      <c r="L1396" s="25">
        <f>SUMIF('1. TipoContratoUC'!$C$3:$C$3832,'2. UnidadCompradora'!F1396,'1. TipoContratoUC'!$O$3:$O$3832)</f>
        <v>33854690.670000002</v>
      </c>
      <c r="M1396" s="28">
        <f t="shared" si="252"/>
        <v>2.4785850893270225E-3</v>
      </c>
      <c r="N1396" s="29">
        <f t="shared" si="258"/>
        <v>1.4956330902653E-5</v>
      </c>
      <c r="O1396" s="24">
        <f t="shared" si="259"/>
        <v>1.6609770078370674E-2</v>
      </c>
      <c r="P1396" s="20">
        <f t="shared" si="260"/>
        <v>1.6420327308077018</v>
      </c>
      <c r="Q1396" s="3">
        <f t="shared" si="261"/>
        <v>1531</v>
      </c>
      <c r="R1396" s="3">
        <f t="shared" si="262"/>
        <v>0</v>
      </c>
      <c r="S1396" s="3" t="str">
        <f t="shared" si="263"/>
        <v/>
      </c>
      <c r="T1396" s="18"/>
    </row>
    <row r="1397" spans="1:20" x14ac:dyDescent="0.25">
      <c r="A1397">
        <f t="shared" si="253"/>
        <v>1396</v>
      </c>
      <c r="B1397" s="23" t="s">
        <v>148</v>
      </c>
      <c r="C1397" s="23">
        <f t="shared" si="254"/>
        <v>223</v>
      </c>
      <c r="D1397" s="23">
        <f t="shared" si="255"/>
        <v>21</v>
      </c>
      <c r="E1397" s="34" t="str">
        <f t="shared" si="256"/>
        <v>223_21</v>
      </c>
      <c r="F1397" s="23" t="s">
        <v>2324</v>
      </c>
      <c r="G1397" s="24">
        <f>AVERAGEIF('1. TipoContratoUC'!$C$3:$C$3832,'2. UnidadCompradora'!F1397,'1. TipoContratoUC'!$S$3:$S$3832)</f>
        <v>37.875254387648575</v>
      </c>
      <c r="H1397" s="24">
        <f>SUMPRODUCT(('1. TipoContratoUC'!$C$3:$C$3832='2. UnidadCompradora'!F1397)*'1. TipoContratoUC'!$N$3:$N$3832*'1. TipoContratoUC'!$S$3:$S$3832)</f>
        <v>36.775602566939241</v>
      </c>
      <c r="I1397" s="24">
        <f>SUMPRODUCT(('1. TipoContratoUC'!$C$3:$C$3832='2. UnidadCompradora'!F1397)*'1. TipoContratoUC'!$P$3:$P$3832*'1. TipoContratoUC'!$S$3:$S$3832)</f>
        <v>32.608409939015047</v>
      </c>
      <c r="J1397" s="24" t="e">
        <f>AVERAGEIF('1. TipoContratoUC'!$C$3:$C$3832,'2. UnidadCompradora'!F1397,'1. TipoContratoUC'!#REF!)</f>
        <v>#REF!</v>
      </c>
      <c r="K1397" s="24">
        <f t="shared" si="257"/>
        <v>30.863064378418166</v>
      </c>
      <c r="L1397" s="25">
        <f>SUMIF('1. TipoContratoUC'!$C$3:$C$3832,'2. UnidadCompradora'!F1397,'1. TipoContratoUC'!$O$3:$O$3832)</f>
        <v>40012517.229999997</v>
      </c>
      <c r="M1397" s="28">
        <f t="shared" si="252"/>
        <v>2.9294147023650407E-3</v>
      </c>
      <c r="N1397" s="29">
        <f t="shared" si="258"/>
        <v>1.7676736549546636E-5</v>
      </c>
      <c r="O1397" s="24">
        <f t="shared" si="259"/>
        <v>1.9646073524979039E-2</v>
      </c>
      <c r="P1397" s="20">
        <f t="shared" si="260"/>
        <v>15.441355225971572</v>
      </c>
      <c r="Q1397" s="3">
        <f t="shared" si="261"/>
        <v>1159</v>
      </c>
      <c r="R1397" s="3">
        <f t="shared" si="262"/>
        <v>0</v>
      </c>
      <c r="S1397" s="3" t="str">
        <f t="shared" si="263"/>
        <v/>
      </c>
      <c r="T1397" s="18"/>
    </row>
    <row r="1398" spans="1:20" x14ac:dyDescent="0.25">
      <c r="A1398">
        <f t="shared" si="253"/>
        <v>1397</v>
      </c>
      <c r="B1398" s="23" t="s">
        <v>148</v>
      </c>
      <c r="C1398" s="23">
        <f t="shared" si="254"/>
        <v>223</v>
      </c>
      <c r="D1398" s="23">
        <f t="shared" si="255"/>
        <v>22</v>
      </c>
      <c r="E1398" s="34" t="str">
        <f t="shared" si="256"/>
        <v>223_22</v>
      </c>
      <c r="F1398" s="23" t="s">
        <v>1503</v>
      </c>
      <c r="G1398" s="24">
        <f>AVERAGEIF('1. TipoContratoUC'!$C$3:$C$3832,'2. UnidadCompradora'!F1398,'1. TipoContratoUC'!$S$3:$S$3832)</f>
        <v>43.394497558813697</v>
      </c>
      <c r="H1398" s="24">
        <f>SUMPRODUCT(('1. TipoContratoUC'!$C$3:$C$3832='2. UnidadCompradora'!F1398)*'1. TipoContratoUC'!$N$3:$N$3832*'1. TipoContratoUC'!$S$3:$S$3832)</f>
        <v>44.92663175913777</v>
      </c>
      <c r="I1398" s="24">
        <f>SUMPRODUCT(('1. TipoContratoUC'!$C$3:$C$3832='2. UnidadCompradora'!F1398)*'1. TipoContratoUC'!$P$3:$P$3832*'1. TipoContratoUC'!$S$3:$S$3832)</f>
        <v>48.444148649389483</v>
      </c>
      <c r="J1398" s="24" t="e">
        <f>AVERAGEIF('1. TipoContratoUC'!$C$3:$C$3832,'2. UnidadCompradora'!F1398,'1. TipoContratoUC'!#REF!)</f>
        <v>#REF!</v>
      </c>
      <c r="K1398" s="24">
        <f t="shared" si="257"/>
        <v>52.759298595462433</v>
      </c>
      <c r="L1398" s="25">
        <f>SUMIF('1. TipoContratoUC'!$C$3:$C$3832,'2. UnidadCompradora'!F1398,'1. TipoContratoUC'!$O$3:$O$3832)</f>
        <v>16947821.8899999</v>
      </c>
      <c r="M1398" s="28">
        <f t="shared" si="252"/>
        <v>1.2407916835686116E-3</v>
      </c>
      <c r="N1398" s="29">
        <f t="shared" si="258"/>
        <v>7.4872115872167988E-6</v>
      </c>
      <c r="O1398" s="24">
        <f t="shared" si="259"/>
        <v>8.2733248329771823E-3</v>
      </c>
      <c r="P1398" s="20">
        <f t="shared" si="260"/>
        <v>26.383785960147705</v>
      </c>
      <c r="Q1398" s="3">
        <f t="shared" si="261"/>
        <v>319</v>
      </c>
      <c r="R1398" s="3">
        <f t="shared" si="262"/>
        <v>1</v>
      </c>
      <c r="S1398" s="3">
        <f t="shared" si="263"/>
        <v>319</v>
      </c>
      <c r="T1398" s="18"/>
    </row>
    <row r="1399" spans="1:20" x14ac:dyDescent="0.25">
      <c r="A1399">
        <f t="shared" si="253"/>
        <v>1398</v>
      </c>
      <c r="B1399" s="23" t="s">
        <v>148</v>
      </c>
      <c r="C1399" s="23">
        <f t="shared" si="254"/>
        <v>223</v>
      </c>
      <c r="D1399" s="23">
        <f t="shared" si="255"/>
        <v>23</v>
      </c>
      <c r="E1399" s="34" t="str">
        <f t="shared" si="256"/>
        <v>223_23</v>
      </c>
      <c r="F1399" s="23" t="s">
        <v>351</v>
      </c>
      <c r="G1399" s="24">
        <f>AVERAGEIF('1. TipoContratoUC'!$C$3:$C$3832,'2. UnidadCompradora'!F1399,'1. TipoContratoUC'!$S$3:$S$3832)</f>
        <v>39.712448012512738</v>
      </c>
      <c r="H1399" s="24">
        <f>SUMPRODUCT(('1. TipoContratoUC'!$C$3:$C$3832='2. UnidadCompradora'!F1399)*'1. TipoContratoUC'!$N$3:$N$3832*'1. TipoContratoUC'!$S$3:$S$3832)</f>
        <v>36.904677903160952</v>
      </c>
      <c r="I1399" s="24">
        <f>SUMPRODUCT(('1. TipoContratoUC'!$C$3:$C$3832='2. UnidadCompradora'!F1399)*'1. TipoContratoUC'!$P$3:$P$3832*'1. TipoContratoUC'!$S$3:$S$3832)</f>
        <v>34.089010597205764</v>
      </c>
      <c r="J1399" s="24" t="e">
        <f>AVERAGEIF('1. TipoContratoUC'!$C$3:$C$3832,'2. UnidadCompradora'!F1399,'1. TipoContratoUC'!#REF!)</f>
        <v>#REF!</v>
      </c>
      <c r="K1399" s="24">
        <f t="shared" si="257"/>
        <v>32.91030570934609</v>
      </c>
      <c r="L1399" s="25">
        <f>SUMIF('1. TipoContratoUC'!$C$3:$C$3832,'2. UnidadCompradora'!F1399,'1. TipoContratoUC'!$O$3:$O$3832)</f>
        <v>308182184.75999898</v>
      </c>
      <c r="M1399" s="28">
        <f t="shared" si="252"/>
        <v>2.2562774989973316E-2</v>
      </c>
      <c r="N1399" s="29">
        <f t="shared" si="258"/>
        <v>1.36148777092728E-4</v>
      </c>
      <c r="O1399" s="24">
        <f t="shared" si="259"/>
        <v>0.15187527450415644</v>
      </c>
      <c r="P1399" s="20">
        <f t="shared" si="260"/>
        <v>16.531090491925124</v>
      </c>
      <c r="Q1399" s="3">
        <f t="shared" si="261"/>
        <v>1082</v>
      </c>
      <c r="R1399" s="3">
        <f t="shared" si="262"/>
        <v>0</v>
      </c>
      <c r="S1399" s="3" t="str">
        <f t="shared" si="263"/>
        <v/>
      </c>
      <c r="T1399" s="18"/>
    </row>
    <row r="1400" spans="1:20" x14ac:dyDescent="0.25">
      <c r="A1400">
        <f t="shared" si="253"/>
        <v>1399</v>
      </c>
      <c r="B1400" s="23" t="s">
        <v>148</v>
      </c>
      <c r="C1400" s="23">
        <f t="shared" si="254"/>
        <v>223</v>
      </c>
      <c r="D1400" s="23">
        <f t="shared" si="255"/>
        <v>24</v>
      </c>
      <c r="E1400" s="34" t="str">
        <f t="shared" si="256"/>
        <v>223_24</v>
      </c>
      <c r="F1400" s="23" t="s">
        <v>2451</v>
      </c>
      <c r="G1400" s="24">
        <f>AVERAGEIF('1. TipoContratoUC'!$C$3:$C$3832,'2. UnidadCompradora'!F1400,'1. TipoContratoUC'!$S$3:$S$3832)</f>
        <v>45.33273502385039</v>
      </c>
      <c r="H1400" s="24">
        <f>SUMPRODUCT(('1. TipoContratoUC'!$C$3:$C$3832='2. UnidadCompradora'!F1400)*'1. TipoContratoUC'!$N$3:$N$3832*'1. TipoContratoUC'!$S$3:$S$3832)</f>
        <v>36.321628393518317</v>
      </c>
      <c r="I1400" s="24">
        <f>SUMPRODUCT(('1. TipoContratoUC'!$C$3:$C$3832='2. UnidadCompradora'!F1400)*'1. TipoContratoUC'!$P$3:$P$3832*'1. TipoContratoUC'!$S$3:$S$3832)</f>
        <v>35.956879118229097</v>
      </c>
      <c r="J1400" s="24" t="e">
        <f>AVERAGEIF('1. TipoContratoUC'!$C$3:$C$3832,'2. UnidadCompradora'!F1400,'1. TipoContratoUC'!#REF!)</f>
        <v>#REF!</v>
      </c>
      <c r="K1400" s="24">
        <f t="shared" si="257"/>
        <v>35.493026185541922</v>
      </c>
      <c r="L1400" s="25">
        <f>SUMIF('1. TipoContratoUC'!$C$3:$C$3832,'2. UnidadCompradora'!F1400,'1. TipoContratoUC'!$O$3:$O$3832)</f>
        <v>372347500.36000001</v>
      </c>
      <c r="M1400" s="28">
        <f t="shared" si="252"/>
        <v>2.726047540757176E-2</v>
      </c>
      <c r="N1400" s="29">
        <f t="shared" si="258"/>
        <v>1.6449574094306343E-4</v>
      </c>
      <c r="O1400" s="24">
        <f t="shared" si="259"/>
        <v>0.18351393256161835</v>
      </c>
      <c r="P1400" s="20">
        <f t="shared" si="260"/>
        <v>17.838270059051769</v>
      </c>
      <c r="Q1400" s="3">
        <f t="shared" si="261"/>
        <v>976</v>
      </c>
      <c r="R1400" s="3">
        <f t="shared" si="262"/>
        <v>0</v>
      </c>
      <c r="S1400" s="3" t="str">
        <f t="shared" si="263"/>
        <v/>
      </c>
      <c r="T1400" s="18"/>
    </row>
    <row r="1401" spans="1:20" x14ac:dyDescent="0.25">
      <c r="A1401">
        <f t="shared" si="253"/>
        <v>1400</v>
      </c>
      <c r="B1401" s="23" t="s">
        <v>148</v>
      </c>
      <c r="C1401" s="23">
        <f t="shared" si="254"/>
        <v>223</v>
      </c>
      <c r="D1401" s="23">
        <f t="shared" si="255"/>
        <v>25</v>
      </c>
      <c r="E1401" s="34" t="str">
        <f t="shared" si="256"/>
        <v>223_25</v>
      </c>
      <c r="F1401" s="23" t="s">
        <v>1598</v>
      </c>
      <c r="G1401" s="24">
        <f>AVERAGEIF('1. TipoContratoUC'!$C$3:$C$3832,'2. UnidadCompradora'!F1401,'1. TipoContratoUC'!$S$3:$S$3832)</f>
        <v>43.371213168138588</v>
      </c>
      <c r="H1401" s="24">
        <f>SUMPRODUCT(('1. TipoContratoUC'!$C$3:$C$3832='2. UnidadCompradora'!F1401)*'1. TipoContratoUC'!$N$3:$N$3832*'1. TipoContratoUC'!$S$3:$S$3832)</f>
        <v>42.65425798468862</v>
      </c>
      <c r="I1401" s="24">
        <f>SUMPRODUCT(('1. TipoContratoUC'!$C$3:$C$3832='2. UnidadCompradora'!F1401)*'1. TipoContratoUC'!$P$3:$P$3832*'1. TipoContratoUC'!$S$3:$S$3832)</f>
        <v>42.112459731227759</v>
      </c>
      <c r="J1401" s="24" t="e">
        <f>AVERAGEIF('1. TipoContratoUC'!$C$3:$C$3832,'2. UnidadCompradora'!F1401,'1. TipoContratoUC'!#REF!)</f>
        <v>#REF!</v>
      </c>
      <c r="K1401" s="24">
        <f t="shared" si="257"/>
        <v>44.004409033492983</v>
      </c>
      <c r="L1401" s="25">
        <f>SUMIF('1. TipoContratoUC'!$C$3:$C$3832,'2. UnidadCompradora'!F1401,'1. TipoContratoUC'!$O$3:$O$3832)</f>
        <v>5336996.0199999996</v>
      </c>
      <c r="M1401" s="28">
        <f t="shared" si="252"/>
        <v>3.9073459231726783E-4</v>
      </c>
      <c r="N1401" s="29">
        <f t="shared" si="258"/>
        <v>2.3577789937391282E-6</v>
      </c>
      <c r="O1401" s="24">
        <f t="shared" si="259"/>
        <v>2.5482544264715601E-3</v>
      </c>
      <c r="P1401" s="20">
        <f t="shared" si="260"/>
        <v>22.003478643959728</v>
      </c>
      <c r="Q1401" s="3">
        <f t="shared" si="261"/>
        <v>617</v>
      </c>
      <c r="R1401" s="3">
        <f t="shared" si="262"/>
        <v>0</v>
      </c>
      <c r="S1401" s="3" t="str">
        <f t="shared" si="263"/>
        <v/>
      </c>
      <c r="T1401" s="18"/>
    </row>
    <row r="1402" spans="1:20" x14ac:dyDescent="0.25">
      <c r="A1402">
        <f t="shared" si="253"/>
        <v>1401</v>
      </c>
      <c r="B1402" s="23" t="s">
        <v>148</v>
      </c>
      <c r="C1402" s="23">
        <f t="shared" si="254"/>
        <v>223</v>
      </c>
      <c r="D1402" s="23">
        <f t="shared" si="255"/>
        <v>26</v>
      </c>
      <c r="E1402" s="34" t="str">
        <f t="shared" si="256"/>
        <v>223_26</v>
      </c>
      <c r="F1402" s="23" t="s">
        <v>1750</v>
      </c>
      <c r="G1402" s="24">
        <f>AVERAGEIF('1. TipoContratoUC'!$C$3:$C$3832,'2. UnidadCompradora'!F1402,'1. TipoContratoUC'!$S$3:$S$3832)</f>
        <v>39.53673647596068</v>
      </c>
      <c r="H1402" s="24">
        <f>SUMPRODUCT(('1. TipoContratoUC'!$C$3:$C$3832='2. UnidadCompradora'!F1402)*'1. TipoContratoUC'!$N$3:$N$3832*'1. TipoContratoUC'!$S$3:$S$3832)</f>
        <v>38.567097387616649</v>
      </c>
      <c r="I1402" s="24">
        <f>SUMPRODUCT(('1. TipoContratoUC'!$C$3:$C$3832='2. UnidadCompradora'!F1402)*'1. TipoContratoUC'!$P$3:$P$3832*'1. TipoContratoUC'!$S$3:$S$3832)</f>
        <v>37.091343061094314</v>
      </c>
      <c r="J1402" s="24" t="e">
        <f>AVERAGEIF('1. TipoContratoUC'!$C$3:$C$3832,'2. UnidadCompradora'!F1402,'1. TipoContratoUC'!#REF!)</f>
        <v>#REF!</v>
      </c>
      <c r="K1402" s="24">
        <f t="shared" si="257"/>
        <v>37.061660820028195</v>
      </c>
      <c r="L1402" s="25">
        <f>SUMIF('1. TipoContratoUC'!$C$3:$C$3832,'2. UnidadCompradora'!F1402,'1. TipoContratoUC'!$O$3:$O$3832)</f>
        <v>60594152.046999991</v>
      </c>
      <c r="M1402" s="28">
        <f t="shared" si="252"/>
        <v>4.4362467590701119E-3</v>
      </c>
      <c r="N1402" s="29">
        <f t="shared" si="258"/>
        <v>2.6769294619007678E-5</v>
      </c>
      <c r="O1402" s="24">
        <f t="shared" si="259"/>
        <v>2.9794473796209135E-2</v>
      </c>
      <c r="P1402" s="20">
        <f t="shared" si="260"/>
        <v>18.545727646912201</v>
      </c>
      <c r="Q1402" s="3">
        <f t="shared" si="261"/>
        <v>916</v>
      </c>
      <c r="R1402" s="3">
        <f t="shared" si="262"/>
        <v>0</v>
      </c>
      <c r="S1402" s="3" t="str">
        <f t="shared" si="263"/>
        <v/>
      </c>
      <c r="T1402" s="18"/>
    </row>
    <row r="1403" spans="1:20" x14ac:dyDescent="0.25">
      <c r="A1403">
        <f t="shared" si="253"/>
        <v>1402</v>
      </c>
      <c r="B1403" s="23" t="s">
        <v>1796</v>
      </c>
      <c r="C1403" s="23">
        <f t="shared" si="254"/>
        <v>224</v>
      </c>
      <c r="D1403" s="23">
        <f t="shared" si="255"/>
        <v>1</v>
      </c>
      <c r="E1403" s="34" t="str">
        <f t="shared" si="256"/>
        <v>224_1</v>
      </c>
      <c r="F1403" s="23" t="s">
        <v>1797</v>
      </c>
      <c r="G1403" s="24">
        <f>AVERAGEIF('1. TipoContratoUC'!$C$3:$C$3832,'2. UnidadCompradora'!F1403,'1. TipoContratoUC'!$S$3:$S$3832)</f>
        <v>32.768451601873579</v>
      </c>
      <c r="H1403" s="24">
        <f>SUMPRODUCT(('1. TipoContratoUC'!$C$3:$C$3832='2. UnidadCompradora'!F1403)*'1. TipoContratoUC'!$N$3:$N$3832*'1. TipoContratoUC'!$S$3:$S$3832)</f>
        <v>33.966729238985963</v>
      </c>
      <c r="I1403" s="24">
        <f>SUMPRODUCT(('1. TipoContratoUC'!$C$3:$C$3832='2. UnidadCompradora'!F1403)*'1. TipoContratoUC'!$P$3:$P$3832*'1. TipoContratoUC'!$S$3:$S$3832)</f>
        <v>34.003618822409933</v>
      </c>
      <c r="J1403" s="24" t="e">
        <f>AVERAGEIF('1. TipoContratoUC'!$C$3:$C$3832,'2. UnidadCompradora'!F1403,'1. TipoContratoUC'!#REF!)</f>
        <v>#REF!</v>
      </c>
      <c r="K1403" s="24">
        <f t="shared" si="257"/>
        <v>32.792233648715687</v>
      </c>
      <c r="L1403" s="25">
        <f>SUMIF('1. TipoContratoUC'!$C$3:$C$3832,'2. UnidadCompradora'!F1403,'1. TipoContratoUC'!$O$3:$O$3832)</f>
        <v>5014057215.9660101</v>
      </c>
      <c r="M1403" s="28">
        <f t="shared" si="252"/>
        <v>1</v>
      </c>
      <c r="N1403" s="29">
        <f t="shared" si="258"/>
        <v>2.2151110349171209E-3</v>
      </c>
      <c r="O1403" s="24">
        <f t="shared" si="259"/>
        <v>2.4722499127529938</v>
      </c>
      <c r="P1403" s="20">
        <f t="shared" si="260"/>
        <v>17.63224178073434</v>
      </c>
      <c r="Q1403" s="3">
        <f t="shared" si="261"/>
        <v>996</v>
      </c>
      <c r="R1403" s="3">
        <f t="shared" si="262"/>
        <v>0</v>
      </c>
      <c r="S1403" s="3" t="str">
        <f t="shared" si="263"/>
        <v/>
      </c>
      <c r="T1403" s="18"/>
    </row>
    <row r="1404" spans="1:20" x14ac:dyDescent="0.25">
      <c r="A1404">
        <f t="shared" si="253"/>
        <v>1403</v>
      </c>
      <c r="B1404" s="23" t="s">
        <v>164</v>
      </c>
      <c r="C1404" s="23">
        <f t="shared" si="254"/>
        <v>225</v>
      </c>
      <c r="D1404" s="23">
        <f t="shared" si="255"/>
        <v>1</v>
      </c>
      <c r="E1404" s="34" t="str">
        <f t="shared" si="256"/>
        <v>225_1</v>
      </c>
      <c r="F1404" s="23" t="s">
        <v>165</v>
      </c>
      <c r="G1404" s="24">
        <f>AVERAGEIF('1. TipoContratoUC'!$C$3:$C$3832,'2. UnidadCompradora'!F1404,'1. TipoContratoUC'!$S$3:$S$3832)</f>
        <v>20.657353109126948</v>
      </c>
      <c r="H1404" s="24">
        <f>SUMPRODUCT(('1. TipoContratoUC'!$C$3:$C$3832='2. UnidadCompradora'!F1404)*'1. TipoContratoUC'!$N$3:$N$3832*'1. TipoContratoUC'!$S$3:$S$3832)</f>
        <v>20.657353109126948</v>
      </c>
      <c r="I1404" s="24">
        <f>SUMPRODUCT(('1. TipoContratoUC'!$C$3:$C$3832='2. UnidadCompradora'!F1404)*'1. TipoContratoUC'!$P$3:$P$3832*'1. TipoContratoUC'!$S$3:$S$3832)</f>
        <v>20.657353109126948</v>
      </c>
      <c r="J1404" s="24" t="e">
        <f>AVERAGEIF('1. TipoContratoUC'!$C$3:$C$3832,'2. UnidadCompradora'!F1404,'1. TipoContratoUC'!#REF!)</f>
        <v>#REF!</v>
      </c>
      <c r="K1404" s="24">
        <f t="shared" si="257"/>
        <v>14.338218630805494</v>
      </c>
      <c r="L1404" s="25">
        <f>SUMIF('1. TipoContratoUC'!$C$3:$C$3832,'2. UnidadCompradora'!F1404,'1. TipoContratoUC'!$O$3:$O$3832)</f>
        <v>10074560.823999999</v>
      </c>
      <c r="M1404" s="28">
        <f t="shared" si="252"/>
        <v>4.0709437643489312E-4</v>
      </c>
      <c r="N1404" s="29">
        <f t="shared" si="258"/>
        <v>4.4507411646850661E-6</v>
      </c>
      <c r="O1404" s="24">
        <f t="shared" si="259"/>
        <v>4.8842546698619335E-3</v>
      </c>
      <c r="P1404" s="20">
        <f t="shared" si="260"/>
        <v>7.1715514427376785</v>
      </c>
      <c r="Q1404" s="3">
        <f t="shared" si="261"/>
        <v>1496</v>
      </c>
      <c r="R1404" s="3">
        <f t="shared" si="262"/>
        <v>0</v>
      </c>
      <c r="S1404" s="3" t="str">
        <f t="shared" si="263"/>
        <v/>
      </c>
      <c r="T1404" s="18"/>
    </row>
    <row r="1405" spans="1:20" x14ac:dyDescent="0.25">
      <c r="A1405">
        <f t="shared" si="253"/>
        <v>1404</v>
      </c>
      <c r="B1405" s="23" t="s">
        <v>164</v>
      </c>
      <c r="C1405" s="23">
        <f t="shared" si="254"/>
        <v>225</v>
      </c>
      <c r="D1405" s="23">
        <f t="shared" si="255"/>
        <v>2</v>
      </c>
      <c r="E1405" s="34" t="str">
        <f t="shared" si="256"/>
        <v>225_2</v>
      </c>
      <c r="F1405" s="23" t="s">
        <v>207</v>
      </c>
      <c r="G1405" s="24">
        <f>AVERAGEIF('1. TipoContratoUC'!$C$3:$C$3832,'2. UnidadCompradora'!F1405,'1. TipoContratoUC'!$S$3:$S$3832)</f>
        <v>39.300238379316745</v>
      </c>
      <c r="H1405" s="24">
        <f>SUMPRODUCT(('1. TipoContratoUC'!$C$3:$C$3832='2. UnidadCompradora'!F1405)*'1. TipoContratoUC'!$N$3:$N$3832*'1. TipoContratoUC'!$S$3:$S$3832)</f>
        <v>39.972181709894045</v>
      </c>
      <c r="I1405" s="24">
        <f>SUMPRODUCT(('1. TipoContratoUC'!$C$3:$C$3832='2. UnidadCompradora'!F1405)*'1. TipoContratoUC'!$P$3:$P$3832*'1. TipoContratoUC'!$S$3:$S$3832)</f>
        <v>39.684639165156845</v>
      </c>
      <c r="J1405" s="24" t="e">
        <f>AVERAGEIF('1. TipoContratoUC'!$C$3:$C$3832,'2. UnidadCompradora'!F1405,'1. TipoContratoUC'!#REF!)</f>
        <v>#REF!</v>
      </c>
      <c r="K1405" s="24">
        <f t="shared" si="257"/>
        <v>40.647437267040495</v>
      </c>
      <c r="L1405" s="25">
        <f>SUMIF('1. TipoContratoUC'!$C$3:$C$3832,'2. UnidadCompradora'!F1405,'1. TipoContratoUC'!$O$3:$O$3832)</f>
        <v>24439027580.523769</v>
      </c>
      <c r="M1405" s="28">
        <f t="shared" si="252"/>
        <v>0.98753592016315161</v>
      </c>
      <c r="N1405" s="29">
        <f t="shared" si="258"/>
        <v>1.0796677689253764E-2</v>
      </c>
      <c r="O1405" s="24">
        <f t="shared" si="259"/>
        <v>12.050321638789423</v>
      </c>
      <c r="P1405" s="20">
        <f t="shared" si="260"/>
        <v>26.348879452914957</v>
      </c>
      <c r="Q1405" s="3">
        <f t="shared" si="261"/>
        <v>321</v>
      </c>
      <c r="R1405" s="3">
        <f t="shared" si="262"/>
        <v>1</v>
      </c>
      <c r="S1405" s="3">
        <f t="shared" si="263"/>
        <v>321</v>
      </c>
      <c r="T1405" s="18"/>
    </row>
    <row r="1406" spans="1:20" x14ac:dyDescent="0.25">
      <c r="A1406">
        <f t="shared" si="253"/>
        <v>1405</v>
      </c>
      <c r="B1406" s="23" t="s">
        <v>164</v>
      </c>
      <c r="C1406" s="23">
        <f t="shared" si="254"/>
        <v>225</v>
      </c>
      <c r="D1406" s="23">
        <f t="shared" si="255"/>
        <v>3</v>
      </c>
      <c r="E1406" s="34" t="str">
        <f t="shared" si="256"/>
        <v>225_3</v>
      </c>
      <c r="F1406" s="23" t="s">
        <v>2545</v>
      </c>
      <c r="G1406" s="24">
        <f>AVERAGEIF('1. TipoContratoUC'!$C$3:$C$3832,'2. UnidadCompradora'!F1406,'1. TipoContratoUC'!$S$3:$S$3832)</f>
        <v>29.651566756856617</v>
      </c>
      <c r="H1406" s="24">
        <f>SUMPRODUCT(('1. TipoContratoUC'!$C$3:$C$3832='2. UnidadCompradora'!F1406)*'1. TipoContratoUC'!$N$3:$N$3832*'1. TipoContratoUC'!$S$3:$S$3832)</f>
        <v>28.228806571386102</v>
      </c>
      <c r="I1406" s="24">
        <f>SUMPRODUCT(('1. TipoContratoUC'!$C$3:$C$3832='2. UnidadCompradora'!F1406)*'1. TipoContratoUC'!$P$3:$P$3832*'1. TipoContratoUC'!$S$3:$S$3832)</f>
        <v>23.203811393621436</v>
      </c>
      <c r="J1406" s="24" t="e">
        <f>AVERAGEIF('1. TipoContratoUC'!$C$3:$C$3832,'2. UnidadCompradora'!F1406,'1. TipoContratoUC'!#REF!)</f>
        <v>#REF!</v>
      </c>
      <c r="K1406" s="24">
        <f t="shared" si="257"/>
        <v>17.859231956486067</v>
      </c>
      <c r="L1406" s="25">
        <f>SUMIF('1. TipoContratoUC'!$C$3:$C$3832,'2. UnidadCompradora'!F1406,'1. TipoContratoUC'!$O$3:$O$3832)</f>
        <v>289299039.39499998</v>
      </c>
      <c r="M1406" s="28">
        <f t="shared" si="252"/>
        <v>1.1690039308230702E-2</v>
      </c>
      <c r="N1406" s="29">
        <f t="shared" si="258"/>
        <v>1.2780657797725688E-4</v>
      </c>
      <c r="O1406" s="24">
        <f t="shared" si="259"/>
        <v>0.14256436605360187</v>
      </c>
      <c r="P1406" s="20">
        <f t="shared" si="260"/>
        <v>9.0008981612698342</v>
      </c>
      <c r="Q1406" s="3">
        <f t="shared" si="261"/>
        <v>1456</v>
      </c>
      <c r="R1406" s="3">
        <f t="shared" si="262"/>
        <v>0</v>
      </c>
      <c r="S1406" s="3" t="str">
        <f t="shared" si="263"/>
        <v/>
      </c>
      <c r="T1406" s="18"/>
    </row>
    <row r="1407" spans="1:20" x14ac:dyDescent="0.25">
      <c r="A1407">
        <f t="shared" si="253"/>
        <v>1406</v>
      </c>
      <c r="B1407" s="23" t="s">
        <v>164</v>
      </c>
      <c r="C1407" s="23">
        <f t="shared" si="254"/>
        <v>225</v>
      </c>
      <c r="D1407" s="23">
        <f t="shared" si="255"/>
        <v>4</v>
      </c>
      <c r="E1407" s="34" t="str">
        <f t="shared" si="256"/>
        <v>225_4</v>
      </c>
      <c r="F1407" s="23" t="s">
        <v>2123</v>
      </c>
      <c r="G1407" s="24">
        <f>AVERAGEIF('1. TipoContratoUC'!$C$3:$C$3832,'2. UnidadCompradora'!F1407,'1. TipoContratoUC'!$S$3:$S$3832)</f>
        <v>40.331500516558265</v>
      </c>
      <c r="H1407" s="24">
        <f>SUMPRODUCT(('1. TipoContratoUC'!$C$3:$C$3832='2. UnidadCompradora'!F1407)*'1. TipoContratoUC'!$N$3:$N$3832*'1. TipoContratoUC'!$S$3:$S$3832)</f>
        <v>40.331500516558265</v>
      </c>
      <c r="I1407" s="24">
        <f>SUMPRODUCT(('1. TipoContratoUC'!$C$3:$C$3832='2. UnidadCompradora'!F1407)*'1. TipoContratoUC'!$P$3:$P$3832*'1. TipoContratoUC'!$S$3:$S$3832)</f>
        <v>40.331500516558265</v>
      </c>
      <c r="J1407" s="24" t="e">
        <f>AVERAGEIF('1. TipoContratoUC'!$C$3:$C$3832,'2. UnidadCompradora'!F1407,'1. TipoContratoUC'!#REF!)</f>
        <v>#REF!</v>
      </c>
      <c r="K1407" s="24">
        <f t="shared" si="257"/>
        <v>41.541858923982851</v>
      </c>
      <c r="L1407" s="25">
        <f>SUMIF('1. TipoContratoUC'!$C$3:$C$3832,'2. UnidadCompradora'!F1407,'1. TipoContratoUC'!$O$3:$O$3832)</f>
        <v>2007671.35</v>
      </c>
      <c r="M1407" s="28">
        <f t="shared" si="252"/>
        <v>8.1126287348170969E-5</v>
      </c>
      <c r="N1407" s="29">
        <f t="shared" si="258"/>
        <v>8.8694938456444224E-7</v>
      </c>
      <c r="O1407" s="24">
        <f t="shared" si="259"/>
        <v>9.0662976038170015E-4</v>
      </c>
      <c r="P1407" s="20">
        <f t="shared" si="260"/>
        <v>20.771382776871615</v>
      </c>
      <c r="Q1407" s="3">
        <f t="shared" si="261"/>
        <v>727</v>
      </c>
      <c r="R1407" s="3">
        <f t="shared" si="262"/>
        <v>0</v>
      </c>
      <c r="S1407" s="3" t="str">
        <f t="shared" si="263"/>
        <v/>
      </c>
      <c r="T1407" s="18"/>
    </row>
    <row r="1408" spans="1:20" x14ac:dyDescent="0.25">
      <c r="A1408">
        <f t="shared" si="253"/>
        <v>1407</v>
      </c>
      <c r="B1408" s="23" t="s">
        <v>164</v>
      </c>
      <c r="C1408" s="23">
        <f t="shared" si="254"/>
        <v>225</v>
      </c>
      <c r="D1408" s="23">
        <f t="shared" si="255"/>
        <v>5</v>
      </c>
      <c r="E1408" s="34" t="str">
        <f t="shared" si="256"/>
        <v>225_5</v>
      </c>
      <c r="F1408" s="23" t="s">
        <v>2325</v>
      </c>
      <c r="G1408" s="24">
        <f>AVERAGEIF('1. TipoContratoUC'!$C$3:$C$3832,'2. UnidadCompradora'!F1408,'1. TipoContratoUC'!$S$3:$S$3832)</f>
        <v>23.056390337707601</v>
      </c>
      <c r="H1408" s="24">
        <f>SUMPRODUCT(('1. TipoContratoUC'!$C$3:$C$3832='2. UnidadCompradora'!F1408)*'1. TipoContratoUC'!$N$3:$N$3832*'1. TipoContratoUC'!$S$3:$S$3832)</f>
        <v>23.056390337707601</v>
      </c>
      <c r="I1408" s="24">
        <f>SUMPRODUCT(('1. TipoContratoUC'!$C$3:$C$3832='2. UnidadCompradora'!F1408)*'1. TipoContratoUC'!$P$3:$P$3832*'1. TipoContratoUC'!$S$3:$S$3832)</f>
        <v>23.056390337707601</v>
      </c>
      <c r="J1408" s="24" t="e">
        <f>AVERAGEIF('1. TipoContratoUC'!$C$3:$C$3832,'2. UnidadCompradora'!F1408,'1. TipoContratoUC'!#REF!)</f>
        <v>#REF!</v>
      </c>
      <c r="K1408" s="24">
        <f t="shared" si="257"/>
        <v>17.655391388777115</v>
      </c>
      <c r="L1408" s="25">
        <f>SUMIF('1. TipoContratoUC'!$C$3:$C$3832,'2. UnidadCompradora'!F1408,'1. TipoContratoUC'!$O$3:$O$3832)</f>
        <v>7073322.0099999998</v>
      </c>
      <c r="M1408" s="28">
        <f t="shared" si="252"/>
        <v>2.8581986483465147E-4</v>
      </c>
      <c r="N1408" s="29">
        <f t="shared" si="258"/>
        <v>3.1248533798102081E-6</v>
      </c>
      <c r="O1408" s="24">
        <f t="shared" si="259"/>
        <v>3.404402701598148E-3</v>
      </c>
      <c r="P1408" s="20">
        <f t="shared" si="260"/>
        <v>8.8293978957393566</v>
      </c>
      <c r="Q1408" s="3">
        <f t="shared" si="261"/>
        <v>1461</v>
      </c>
      <c r="R1408" s="3">
        <f t="shared" si="262"/>
        <v>0</v>
      </c>
      <c r="S1408" s="3" t="str">
        <f t="shared" si="263"/>
        <v/>
      </c>
      <c r="T1408" s="18"/>
    </row>
    <row r="1409" spans="1:20" x14ac:dyDescent="0.25">
      <c r="A1409">
        <f t="shared" si="253"/>
        <v>1408</v>
      </c>
      <c r="B1409" s="23" t="s">
        <v>1639</v>
      </c>
      <c r="C1409" s="23">
        <f t="shared" si="254"/>
        <v>226</v>
      </c>
      <c r="D1409" s="23">
        <f t="shared" si="255"/>
        <v>1</v>
      </c>
      <c r="E1409" s="34" t="str">
        <f t="shared" si="256"/>
        <v>226_1</v>
      </c>
      <c r="F1409" s="23" t="s">
        <v>1640</v>
      </c>
      <c r="G1409" s="24">
        <f>AVERAGEIF('1. TipoContratoUC'!$C$3:$C$3832,'2. UnidadCompradora'!F1409,'1. TipoContratoUC'!$S$3:$S$3832)</f>
        <v>42.746783448224626</v>
      </c>
      <c r="H1409" s="24">
        <f>SUMPRODUCT(('1. TipoContratoUC'!$C$3:$C$3832='2. UnidadCompradora'!F1409)*'1. TipoContratoUC'!$N$3:$N$3832*'1. TipoContratoUC'!$S$3:$S$3832)</f>
        <v>42.7034887763051</v>
      </c>
      <c r="I1409" s="24">
        <f>SUMPRODUCT(('1. TipoContratoUC'!$C$3:$C$3832='2. UnidadCompradora'!F1409)*'1. TipoContratoUC'!$P$3:$P$3832*'1. TipoContratoUC'!$S$3:$S$3832)</f>
        <v>46.297233807259161</v>
      </c>
      <c r="J1409" s="24" t="e">
        <f>AVERAGEIF('1. TipoContratoUC'!$C$3:$C$3832,'2. UnidadCompradora'!F1409,'1. TipoContratoUC'!#REF!)</f>
        <v>#REF!</v>
      </c>
      <c r="K1409" s="24">
        <f t="shared" si="257"/>
        <v>49.79073798158106</v>
      </c>
      <c r="L1409" s="25">
        <f>SUMIF('1. TipoContratoUC'!$C$3:$C$3832,'2. UnidadCompradora'!F1409,'1. TipoContratoUC'!$O$3:$O$3832)</f>
        <v>1323286048.6222601</v>
      </c>
      <c r="M1409" s="28">
        <f t="shared" si="252"/>
        <v>1</v>
      </c>
      <c r="N1409" s="29">
        <f t="shared" si="258"/>
        <v>5.8460153173387971E-4</v>
      </c>
      <c r="O1409" s="24">
        <f t="shared" si="259"/>
        <v>0.65240307119975816</v>
      </c>
      <c r="P1409" s="20">
        <f t="shared" si="260"/>
        <v>25.221570526390408</v>
      </c>
      <c r="Q1409" s="3">
        <f t="shared" si="261"/>
        <v>398</v>
      </c>
      <c r="R1409" s="3">
        <f t="shared" si="262"/>
        <v>1</v>
      </c>
      <c r="S1409" s="3">
        <f t="shared" si="263"/>
        <v>398</v>
      </c>
      <c r="T1409" s="18"/>
    </row>
    <row r="1410" spans="1:20" x14ac:dyDescent="0.25">
      <c r="A1410">
        <f t="shared" si="253"/>
        <v>1409</v>
      </c>
      <c r="B1410" s="23" t="s">
        <v>252</v>
      </c>
      <c r="C1410" s="23">
        <f t="shared" si="254"/>
        <v>227</v>
      </c>
      <c r="D1410" s="23">
        <f t="shared" si="255"/>
        <v>1</v>
      </c>
      <c r="E1410" s="34" t="str">
        <f t="shared" si="256"/>
        <v>227_1</v>
      </c>
      <c r="F1410" s="23" t="s">
        <v>253</v>
      </c>
      <c r="G1410" s="24">
        <f>AVERAGEIF('1. TipoContratoUC'!$C$3:$C$3832,'2. UnidadCompradora'!F1410,'1. TipoContratoUC'!$S$3:$S$3832)</f>
        <v>31.457616238550802</v>
      </c>
      <c r="H1410" s="24">
        <f>SUMPRODUCT(('1. TipoContratoUC'!$C$3:$C$3832='2. UnidadCompradora'!F1410)*'1. TipoContratoUC'!$N$3:$N$3832*'1. TipoContratoUC'!$S$3:$S$3832)</f>
        <v>32.68132031148069</v>
      </c>
      <c r="I1410" s="24">
        <f>SUMPRODUCT(('1. TipoContratoUC'!$C$3:$C$3832='2. UnidadCompradora'!F1410)*'1. TipoContratoUC'!$P$3:$P$3832*'1. TipoContratoUC'!$S$3:$S$3832)</f>
        <v>33.399690731456438</v>
      </c>
      <c r="J1410" s="24" t="e">
        <f>AVERAGEIF('1. TipoContratoUC'!$C$3:$C$3832,'2. UnidadCompradora'!F1410,'1. TipoContratoUC'!#REF!)</f>
        <v>#REF!</v>
      </c>
      <c r="K1410" s="24">
        <f t="shared" si="257"/>
        <v>31.957176240177688</v>
      </c>
      <c r="L1410" s="25">
        <f>SUMIF('1. TipoContratoUC'!$C$3:$C$3832,'2. UnidadCompradora'!F1410,'1. TipoContratoUC'!$O$3:$O$3832)</f>
        <v>1235260748.4503598</v>
      </c>
      <c r="M1410" s="28">
        <f t="shared" ref="M1410:M1473" si="264">L1410/SUMIF($B$2:$B$1538,B1410,$L$2:$L$1538)</f>
        <v>0.12782689448476514</v>
      </c>
      <c r="N1410" s="29">
        <f t="shared" si="258"/>
        <v>5.4571369991142176E-4</v>
      </c>
      <c r="O1410" s="24">
        <f t="shared" si="259"/>
        <v>0.60899952293537229</v>
      </c>
      <c r="P1410" s="20">
        <f t="shared" si="260"/>
        <v>16.283087881556529</v>
      </c>
      <c r="Q1410" s="3">
        <f t="shared" si="261"/>
        <v>1101</v>
      </c>
      <c r="R1410" s="3">
        <f t="shared" si="262"/>
        <v>0</v>
      </c>
      <c r="S1410" s="3" t="str">
        <f t="shared" si="263"/>
        <v/>
      </c>
      <c r="T1410" s="18"/>
    </row>
    <row r="1411" spans="1:20" x14ac:dyDescent="0.25">
      <c r="A1411">
        <f t="shared" ref="A1411:A1474" si="265">A1410+1</f>
        <v>1410</v>
      </c>
      <c r="B1411" s="23" t="s">
        <v>252</v>
      </c>
      <c r="C1411" s="23">
        <f t="shared" ref="C1411:C1474" si="266">IF(B1411&lt;&gt;B1410,C1410+1,C1410)</f>
        <v>227</v>
      </c>
      <c r="D1411" s="23">
        <f t="shared" ref="D1411:D1474" si="267">IF(B1411&lt;&gt;B1410,1,D1410+1)</f>
        <v>2</v>
      </c>
      <c r="E1411" s="34" t="str">
        <f t="shared" ref="E1411:E1474" si="268">CONCATENATE(C1411,"_",D1411)</f>
        <v>227_2</v>
      </c>
      <c r="F1411" s="23" t="s">
        <v>2761</v>
      </c>
      <c r="G1411" s="24">
        <f>AVERAGEIF('1. TipoContratoUC'!$C$3:$C$3832,'2. UnidadCompradora'!F1411,'1. TipoContratoUC'!$S$3:$S$3832)</f>
        <v>45.654634911255663</v>
      </c>
      <c r="H1411" s="24">
        <f>SUMPRODUCT(('1. TipoContratoUC'!$C$3:$C$3832='2. UnidadCompradora'!F1411)*'1. TipoContratoUC'!$N$3:$N$3832*'1. TipoContratoUC'!$S$3:$S$3832)</f>
        <v>45.687860247035026</v>
      </c>
      <c r="I1411" s="24">
        <f>SUMPRODUCT(('1. TipoContratoUC'!$C$3:$C$3832='2. UnidadCompradora'!F1411)*'1. TipoContratoUC'!$P$3:$P$3832*'1. TipoContratoUC'!$S$3:$S$3832)</f>
        <v>45.490076726164887</v>
      </c>
      <c r="J1411" s="24" t="e">
        <f>AVERAGEIF('1. TipoContratoUC'!$C$3:$C$3832,'2. UnidadCompradora'!F1411,'1. TipoContratoUC'!#REF!)</f>
        <v>#REF!</v>
      </c>
      <c r="K1411" s="24">
        <f t="shared" ref="K1411:K1474" si="269">100*((I1411-MIN($I$2:$I$1538))/(MAX($I$2:$I$1538)-MIN($I$2:$I$1538)))</f>
        <v>48.674673816793636</v>
      </c>
      <c r="L1411" s="25">
        <f>SUMIF('1. TipoContratoUC'!$C$3:$C$3832,'2. UnidadCompradora'!F1411,'1. TipoContratoUC'!$O$3:$O$3832)</f>
        <v>276397984.98999989</v>
      </c>
      <c r="M1411" s="28">
        <f t="shared" si="264"/>
        <v>2.8602136113724523E-2</v>
      </c>
      <c r="N1411" s="29">
        <f t="shared" ref="N1411:N1474" si="270">L1411/SUM($L$2:$L$1538)</f>
        <v>1.2210714800593849E-4</v>
      </c>
      <c r="O1411" s="24">
        <f t="shared" ref="O1411:O1474" si="271">100*((L1411-MIN($L$2:$L$1538))/(MAX($L$2:$L$1538)-MIN($L$2:$L$1538)))</f>
        <v>0.1362031092736149</v>
      </c>
      <c r="P1411" s="20">
        <f t="shared" ref="P1411:P1474" si="272">K1411*0.5+O1411*0.5</f>
        <v>24.405438463033626</v>
      </c>
      <c r="Q1411" s="3">
        <f t="shared" ref="Q1411:Q1474" si="273">_xlfn.RANK.EQ(P1411,$P$2:$P$1538)</f>
        <v>452</v>
      </c>
      <c r="R1411" s="3">
        <f t="shared" ref="R1411:R1474" si="274">IF(Q1411&lt;=500,1,0)</f>
        <v>1</v>
      </c>
      <c r="S1411" s="3">
        <f t="shared" ref="S1411:S1474" si="275">IF(AND(R1411=1,Q1411&lt;=500),Q1411,"")</f>
        <v>452</v>
      </c>
      <c r="T1411" s="18"/>
    </row>
    <row r="1412" spans="1:20" x14ac:dyDescent="0.25">
      <c r="A1412">
        <f t="shared" si="265"/>
        <v>1411</v>
      </c>
      <c r="B1412" s="23" t="s">
        <v>252</v>
      </c>
      <c r="C1412" s="23">
        <f t="shared" si="266"/>
        <v>227</v>
      </c>
      <c r="D1412" s="23">
        <f t="shared" si="267"/>
        <v>3</v>
      </c>
      <c r="E1412" s="34" t="str">
        <f t="shared" si="268"/>
        <v>227_3</v>
      </c>
      <c r="F1412" s="23" t="s">
        <v>969</v>
      </c>
      <c r="G1412" s="24">
        <f>AVERAGEIF('1. TipoContratoUC'!$C$3:$C$3832,'2. UnidadCompradora'!F1412,'1. TipoContratoUC'!$S$3:$S$3832)</f>
        <v>39.560796878887992</v>
      </c>
      <c r="H1412" s="24">
        <f>SUMPRODUCT(('1. TipoContratoUC'!$C$3:$C$3832='2. UnidadCompradora'!F1412)*'1. TipoContratoUC'!$N$3:$N$3832*'1. TipoContratoUC'!$S$3:$S$3832)</f>
        <v>41.68271358781768</v>
      </c>
      <c r="I1412" s="24">
        <f>SUMPRODUCT(('1. TipoContratoUC'!$C$3:$C$3832='2. UnidadCompradora'!F1412)*'1. TipoContratoUC'!$P$3:$P$3832*'1. TipoContratoUC'!$S$3:$S$3832)</f>
        <v>40.284529872861043</v>
      </c>
      <c r="J1412" s="24" t="e">
        <f>AVERAGEIF('1. TipoContratoUC'!$C$3:$C$3832,'2. UnidadCompradora'!F1412,'1. TipoContratoUC'!#REF!)</f>
        <v>#REF!</v>
      </c>
      <c r="K1412" s="24">
        <f t="shared" si="269"/>
        <v>41.476912145399922</v>
      </c>
      <c r="L1412" s="25">
        <f>SUMIF('1. TipoContratoUC'!$C$3:$C$3832,'2. UnidadCompradora'!F1412,'1. TipoContratoUC'!$O$3:$O$3832)</f>
        <v>6512789648.1149988</v>
      </c>
      <c r="M1412" s="28">
        <f t="shared" si="264"/>
        <v>0.67395460933689821</v>
      </c>
      <c r="N1412" s="29">
        <f t="shared" si="270"/>
        <v>2.8772212992894822E-3</v>
      </c>
      <c r="O1412" s="24">
        <f t="shared" si="271"/>
        <v>3.2112454666124579</v>
      </c>
      <c r="P1412" s="20">
        <f t="shared" si="272"/>
        <v>22.344078806006191</v>
      </c>
      <c r="Q1412" s="3">
        <f t="shared" si="273"/>
        <v>592</v>
      </c>
      <c r="R1412" s="3">
        <f t="shared" si="274"/>
        <v>0</v>
      </c>
      <c r="S1412" s="3" t="str">
        <f t="shared" si="275"/>
        <v/>
      </c>
      <c r="T1412" s="18"/>
    </row>
    <row r="1413" spans="1:20" x14ac:dyDescent="0.25">
      <c r="A1413">
        <f t="shared" si="265"/>
        <v>1412</v>
      </c>
      <c r="B1413" s="23" t="s">
        <v>252</v>
      </c>
      <c r="C1413" s="23">
        <f t="shared" si="266"/>
        <v>227</v>
      </c>
      <c r="D1413" s="23">
        <f t="shared" si="267"/>
        <v>4</v>
      </c>
      <c r="E1413" s="34" t="str">
        <f t="shared" si="268"/>
        <v>227_4</v>
      </c>
      <c r="F1413" s="23" t="s">
        <v>2966</v>
      </c>
      <c r="G1413" s="24">
        <f>AVERAGEIF('1. TipoContratoUC'!$C$3:$C$3832,'2. UnidadCompradora'!F1413,'1. TipoContratoUC'!$S$3:$S$3832)</f>
        <v>49.138909584954227</v>
      </c>
      <c r="H1413" s="24">
        <f>SUMPRODUCT(('1. TipoContratoUC'!$C$3:$C$3832='2. UnidadCompradora'!F1413)*'1. TipoContratoUC'!$N$3:$N$3832*'1. TipoContratoUC'!$S$3:$S$3832)</f>
        <v>49.138909584954227</v>
      </c>
      <c r="I1413" s="24">
        <f>SUMPRODUCT(('1. TipoContratoUC'!$C$3:$C$3832='2. UnidadCompradora'!F1413)*'1. TipoContratoUC'!$P$3:$P$3832*'1. TipoContratoUC'!$S$3:$S$3832)</f>
        <v>49.138909584954227</v>
      </c>
      <c r="J1413" s="24" t="e">
        <f>AVERAGEIF('1. TipoContratoUC'!$C$3:$C$3832,'2. UnidadCompradora'!F1413,'1. TipoContratoUC'!#REF!)</f>
        <v>#REF!</v>
      </c>
      <c r="K1413" s="24">
        <f t="shared" si="269"/>
        <v>53.719951486256356</v>
      </c>
      <c r="L1413" s="25">
        <f>SUMIF('1. TipoContratoUC'!$C$3:$C$3832,'2. UnidadCompradora'!F1413,'1. TipoContratoUC'!$O$3:$O$3832)</f>
        <v>1639095064.6760001</v>
      </c>
      <c r="M1413" s="28">
        <f t="shared" si="264"/>
        <v>0.16961636006461203</v>
      </c>
      <c r="N1413" s="29">
        <f t="shared" si="270"/>
        <v>7.2411969163030246E-4</v>
      </c>
      <c r="O1413" s="24">
        <f t="shared" si="271"/>
        <v>0.80812230014698727</v>
      </c>
      <c r="P1413" s="20">
        <f t="shared" si="272"/>
        <v>27.26403689320167</v>
      </c>
      <c r="Q1413" s="3">
        <f t="shared" si="273"/>
        <v>269</v>
      </c>
      <c r="R1413" s="3">
        <f t="shared" si="274"/>
        <v>1</v>
      </c>
      <c r="S1413" s="3">
        <f t="shared" si="275"/>
        <v>269</v>
      </c>
      <c r="T1413" s="18"/>
    </row>
    <row r="1414" spans="1:20" x14ac:dyDescent="0.25">
      <c r="A1414">
        <f t="shared" si="265"/>
        <v>1413</v>
      </c>
      <c r="B1414" s="23" t="s">
        <v>115</v>
      </c>
      <c r="C1414" s="23">
        <f t="shared" si="266"/>
        <v>228</v>
      </c>
      <c r="D1414" s="23">
        <f t="shared" si="267"/>
        <v>1</v>
      </c>
      <c r="E1414" s="34" t="str">
        <f t="shared" si="268"/>
        <v>228_1</v>
      </c>
      <c r="F1414" s="23" t="s">
        <v>116</v>
      </c>
      <c r="G1414" s="24">
        <f>AVERAGEIF('1. TipoContratoUC'!$C$3:$C$3832,'2. UnidadCompradora'!F1414,'1. TipoContratoUC'!$S$3:$S$3832)</f>
        <v>28.864843217840502</v>
      </c>
      <c r="H1414" s="24">
        <f>SUMPRODUCT(('1. TipoContratoUC'!$C$3:$C$3832='2. UnidadCompradora'!F1414)*'1. TipoContratoUC'!$N$3:$N$3832*'1. TipoContratoUC'!$S$3:$S$3832)</f>
        <v>28.864843217840502</v>
      </c>
      <c r="I1414" s="24">
        <f>SUMPRODUCT(('1. TipoContratoUC'!$C$3:$C$3832='2. UnidadCompradora'!F1414)*'1. TipoContratoUC'!$P$3:$P$3832*'1. TipoContratoUC'!$S$3:$S$3832)</f>
        <v>28.864843217840502</v>
      </c>
      <c r="J1414" s="24" t="e">
        <f>AVERAGEIF('1. TipoContratoUC'!$C$3:$C$3832,'2. UnidadCompradora'!F1414,'1. TipoContratoUC'!#REF!)</f>
        <v>#REF!</v>
      </c>
      <c r="K1414" s="24">
        <f t="shared" si="269"/>
        <v>25.686797250426878</v>
      </c>
      <c r="L1414" s="25">
        <f>SUMIF('1. TipoContratoUC'!$C$3:$C$3832,'2. UnidadCompradora'!F1414,'1. TipoContratoUC'!$O$3:$O$3832)</f>
        <v>192609143.76356199</v>
      </c>
      <c r="M1414" s="28">
        <f t="shared" si="264"/>
        <v>7.5863805753074954E-3</v>
      </c>
      <c r="N1414" s="29">
        <f t="shared" si="270"/>
        <v>8.5090899724487025E-5</v>
      </c>
      <c r="O1414" s="24">
        <f t="shared" si="271"/>
        <v>9.4888475786575777E-2</v>
      </c>
      <c r="P1414" s="20">
        <f t="shared" si="272"/>
        <v>12.890842863106727</v>
      </c>
      <c r="Q1414" s="3">
        <f t="shared" si="273"/>
        <v>1307</v>
      </c>
      <c r="R1414" s="3">
        <f t="shared" si="274"/>
        <v>0</v>
      </c>
      <c r="S1414" s="3" t="str">
        <f t="shared" si="275"/>
        <v/>
      </c>
      <c r="T1414" s="18"/>
    </row>
    <row r="1415" spans="1:20" x14ac:dyDescent="0.25">
      <c r="A1415">
        <f t="shared" si="265"/>
        <v>1414</v>
      </c>
      <c r="B1415" s="23" t="s">
        <v>115</v>
      </c>
      <c r="C1415" s="23">
        <f t="shared" si="266"/>
        <v>228</v>
      </c>
      <c r="D1415" s="23">
        <f t="shared" si="267"/>
        <v>2</v>
      </c>
      <c r="E1415" s="34" t="str">
        <f t="shared" si="268"/>
        <v>228_2</v>
      </c>
      <c r="F1415" s="23" t="s">
        <v>2968</v>
      </c>
      <c r="G1415" s="24">
        <f>AVERAGEIF('1. TipoContratoUC'!$C$3:$C$3832,'2. UnidadCompradora'!F1415,'1. TipoContratoUC'!$S$3:$S$3832)</f>
        <v>37.189870901271</v>
      </c>
      <c r="H1415" s="24">
        <f>SUMPRODUCT(('1. TipoContratoUC'!$C$3:$C$3832='2. UnidadCompradora'!F1415)*'1. TipoContratoUC'!$N$3:$N$3832*'1. TipoContratoUC'!$S$3:$S$3832)</f>
        <v>37.189870901271</v>
      </c>
      <c r="I1415" s="24">
        <f>SUMPRODUCT(('1. TipoContratoUC'!$C$3:$C$3832='2. UnidadCompradora'!F1415)*'1. TipoContratoUC'!$P$3:$P$3832*'1. TipoContratoUC'!$S$3:$S$3832)</f>
        <v>37.189870901271</v>
      </c>
      <c r="J1415" s="24" t="e">
        <f>AVERAGEIF('1. TipoContratoUC'!$C$3:$C$3832,'2. UnidadCompradora'!F1415,'1. TipoContratoUC'!#REF!)</f>
        <v>#REF!</v>
      </c>
      <c r="K1415" s="24">
        <f t="shared" si="269"/>
        <v>37.197896249575592</v>
      </c>
      <c r="L1415" s="25">
        <f>SUMIF('1. TipoContratoUC'!$C$3:$C$3832,'2. UnidadCompradora'!F1415,'1. TipoContratoUC'!$O$3:$O$3832)</f>
        <v>24349044951.923401</v>
      </c>
      <c r="M1415" s="28">
        <f t="shared" si="264"/>
        <v>0.95904648160066452</v>
      </c>
      <c r="N1415" s="29">
        <f t="shared" si="270"/>
        <v>1.0756925148551031E-2</v>
      </c>
      <c r="O1415" s="24">
        <f t="shared" si="271"/>
        <v>12.005952970284056</v>
      </c>
      <c r="P1415" s="20">
        <f t="shared" si="272"/>
        <v>24.601924609929824</v>
      </c>
      <c r="Q1415" s="3">
        <f t="shared" si="273"/>
        <v>438</v>
      </c>
      <c r="R1415" s="3">
        <f t="shared" si="274"/>
        <v>1</v>
      </c>
      <c r="S1415" s="3">
        <f t="shared" si="275"/>
        <v>438</v>
      </c>
      <c r="T1415" s="18"/>
    </row>
    <row r="1416" spans="1:20" x14ac:dyDescent="0.25">
      <c r="A1416">
        <f t="shared" si="265"/>
        <v>1415</v>
      </c>
      <c r="B1416" s="23" t="s">
        <v>115</v>
      </c>
      <c r="C1416" s="23">
        <f t="shared" si="266"/>
        <v>228</v>
      </c>
      <c r="D1416" s="23">
        <f t="shared" si="267"/>
        <v>3</v>
      </c>
      <c r="E1416" s="34" t="str">
        <f t="shared" si="268"/>
        <v>228_3</v>
      </c>
      <c r="F1416" s="23" t="s">
        <v>2496</v>
      </c>
      <c r="G1416" s="24">
        <f>AVERAGEIF('1. TipoContratoUC'!$C$3:$C$3832,'2. UnidadCompradora'!F1416,'1. TipoContratoUC'!$S$3:$S$3832)</f>
        <v>24.795571261129083</v>
      </c>
      <c r="H1416" s="24">
        <f>SUMPRODUCT(('1. TipoContratoUC'!$C$3:$C$3832='2. UnidadCompradora'!F1416)*'1. TipoContratoUC'!$N$3:$N$3832*'1. TipoContratoUC'!$S$3:$S$3832)</f>
        <v>23.442229009818973</v>
      </c>
      <c r="I1416" s="24">
        <f>SUMPRODUCT(('1. TipoContratoUC'!$C$3:$C$3832='2. UnidadCompradora'!F1416)*'1. TipoContratoUC'!$P$3:$P$3832*'1. TipoContratoUC'!$S$3:$S$3832)</f>
        <v>22.82958923158229</v>
      </c>
      <c r="J1416" s="24" t="e">
        <f>AVERAGEIF('1. TipoContratoUC'!$C$3:$C$3832,'2. UnidadCompradora'!F1416,'1. TipoContratoUC'!#REF!)</f>
        <v>#REF!</v>
      </c>
      <c r="K1416" s="24">
        <f t="shared" si="269"/>
        <v>17.341791232116847</v>
      </c>
      <c r="L1416" s="25">
        <f>SUMIF('1. TipoContratoUC'!$C$3:$C$3832,'2. UnidadCompradora'!F1416,'1. TipoContratoUC'!$O$3:$O$3832)</f>
        <v>177676927.16</v>
      </c>
      <c r="M1416" s="28">
        <f t="shared" si="264"/>
        <v>6.998238829936331E-3</v>
      </c>
      <c r="N1416" s="29">
        <f t="shared" si="270"/>
        <v>7.8494142577600277E-5</v>
      </c>
      <c r="O1416" s="24">
        <f t="shared" si="271"/>
        <v>8.7525692782356515E-2</v>
      </c>
      <c r="P1416" s="20">
        <f t="shared" si="272"/>
        <v>8.7146584624496022</v>
      </c>
      <c r="Q1416" s="3">
        <f t="shared" si="273"/>
        <v>1465</v>
      </c>
      <c r="R1416" s="3">
        <f t="shared" si="274"/>
        <v>0</v>
      </c>
      <c r="S1416" s="3" t="str">
        <f t="shared" si="275"/>
        <v/>
      </c>
      <c r="T1416" s="18"/>
    </row>
    <row r="1417" spans="1:20" x14ac:dyDescent="0.25">
      <c r="A1417">
        <f t="shared" si="265"/>
        <v>1416</v>
      </c>
      <c r="B1417" s="23" t="s">
        <v>115</v>
      </c>
      <c r="C1417" s="23">
        <f t="shared" si="266"/>
        <v>228</v>
      </c>
      <c r="D1417" s="23">
        <f t="shared" si="267"/>
        <v>4</v>
      </c>
      <c r="E1417" s="34" t="str">
        <f t="shared" si="268"/>
        <v>228_4</v>
      </c>
      <c r="F1417" s="23" t="s">
        <v>646</v>
      </c>
      <c r="G1417" s="24">
        <f>AVERAGEIF('1. TipoContratoUC'!$C$3:$C$3832,'2. UnidadCompradora'!F1417,'1. TipoContratoUC'!$S$3:$S$3832)</f>
        <v>25.432154516788867</v>
      </c>
      <c r="H1417" s="24">
        <f>SUMPRODUCT(('1. TipoContratoUC'!$C$3:$C$3832='2. UnidadCompradora'!F1417)*'1. TipoContratoUC'!$N$3:$N$3832*'1. TipoContratoUC'!$S$3:$S$3832)</f>
        <v>25.432154516788867</v>
      </c>
      <c r="I1417" s="24">
        <f>SUMPRODUCT(('1. TipoContratoUC'!$C$3:$C$3832='2. UnidadCompradora'!F1417)*'1. TipoContratoUC'!$P$3:$P$3832*'1. TipoContratoUC'!$S$3:$S$3832)</f>
        <v>25.432154516788867</v>
      </c>
      <c r="J1417" s="24" t="e">
        <f>AVERAGEIF('1. TipoContratoUC'!$C$3:$C$3832,'2. UnidadCompradora'!F1417,'1. TipoContratoUC'!#REF!)</f>
        <v>#REF!</v>
      </c>
      <c r="K1417" s="24">
        <f t="shared" si="269"/>
        <v>20.940384268556535</v>
      </c>
      <c r="L1417" s="25">
        <f>SUMIF('1. TipoContratoUC'!$C$3:$C$3832,'2. UnidadCompradora'!F1417,'1. TipoContratoUC'!$O$3:$O$3832)</f>
        <v>669474857.84866297</v>
      </c>
      <c r="M1417" s="28">
        <f t="shared" si="264"/>
        <v>2.6368898994091648E-2</v>
      </c>
      <c r="N1417" s="29">
        <f t="shared" si="270"/>
        <v>2.9576071459616089E-4</v>
      </c>
      <c r="O1417" s="24">
        <f t="shared" si="271"/>
        <v>0.33002160224571947</v>
      </c>
      <c r="P1417" s="20">
        <f t="shared" si="272"/>
        <v>10.635202935401127</v>
      </c>
      <c r="Q1417" s="3">
        <f t="shared" si="273"/>
        <v>1414</v>
      </c>
      <c r="R1417" s="3">
        <f t="shared" si="274"/>
        <v>0</v>
      </c>
      <c r="S1417" s="3" t="str">
        <f t="shared" si="275"/>
        <v/>
      </c>
      <c r="T1417" s="18"/>
    </row>
    <row r="1418" spans="1:20" x14ac:dyDescent="0.25">
      <c r="A1418">
        <f t="shared" si="265"/>
        <v>1417</v>
      </c>
      <c r="B1418" s="23" t="s">
        <v>379</v>
      </c>
      <c r="C1418" s="23">
        <f t="shared" si="266"/>
        <v>229</v>
      </c>
      <c r="D1418" s="23">
        <f t="shared" si="267"/>
        <v>1</v>
      </c>
      <c r="E1418" s="34" t="str">
        <f t="shared" si="268"/>
        <v>229_1</v>
      </c>
      <c r="F1418" s="23" t="s">
        <v>3062</v>
      </c>
      <c r="G1418" s="24">
        <f>AVERAGEIF('1. TipoContratoUC'!$C$3:$C$3832,'2. UnidadCompradora'!F1418,'1. TipoContratoUC'!$S$3:$S$3832)</f>
        <v>55.448903109846128</v>
      </c>
      <c r="H1418" s="24">
        <f>SUMPRODUCT(('1. TipoContratoUC'!$C$3:$C$3832='2. UnidadCompradora'!F1418)*'1. TipoContratoUC'!$N$3:$N$3832*'1. TipoContratoUC'!$S$3:$S$3832)</f>
        <v>55.448903109846128</v>
      </c>
      <c r="I1418" s="24">
        <f>SUMPRODUCT(('1. TipoContratoUC'!$C$3:$C$3832='2. UnidadCompradora'!F1418)*'1. TipoContratoUC'!$P$3:$P$3832*'1. TipoContratoUC'!$S$3:$S$3832)</f>
        <v>55.448903109846128</v>
      </c>
      <c r="J1418" s="24" t="e">
        <f>AVERAGEIF('1. TipoContratoUC'!$C$3:$C$3832,'2. UnidadCompradora'!F1418,'1. TipoContratoUC'!#REF!)</f>
        <v>#REF!</v>
      </c>
      <c r="K1418" s="24">
        <f t="shared" si="269"/>
        <v>62.444842611073291</v>
      </c>
      <c r="L1418" s="25">
        <f>SUMIF('1. TipoContratoUC'!$C$3:$C$3832,'2. UnidadCompradora'!F1418,'1. TipoContratoUC'!$O$3:$O$3832)</f>
        <v>105722537.33</v>
      </c>
      <c r="M1418" s="28">
        <f t="shared" si="264"/>
        <v>5.9701702668275031E-3</v>
      </c>
      <c r="N1418" s="29">
        <f t="shared" si="270"/>
        <v>4.6706120212072945E-5</v>
      </c>
      <c r="O1418" s="24">
        <f t="shared" si="271"/>
        <v>5.2046395060883946E-2</v>
      </c>
      <c r="P1418" s="20">
        <f t="shared" si="272"/>
        <v>31.248444503067088</v>
      </c>
      <c r="Q1418" s="3">
        <f t="shared" si="273"/>
        <v>105</v>
      </c>
      <c r="R1418" s="3">
        <f t="shared" si="274"/>
        <v>1</v>
      </c>
      <c r="S1418" s="3">
        <f t="shared" si="275"/>
        <v>105</v>
      </c>
      <c r="T1418" s="18"/>
    </row>
    <row r="1419" spans="1:20" x14ac:dyDescent="0.25">
      <c r="A1419">
        <f t="shared" si="265"/>
        <v>1418</v>
      </c>
      <c r="B1419" s="23" t="s">
        <v>379</v>
      </c>
      <c r="C1419" s="23">
        <f t="shared" si="266"/>
        <v>229</v>
      </c>
      <c r="D1419" s="23">
        <f t="shared" si="267"/>
        <v>2</v>
      </c>
      <c r="E1419" s="34" t="str">
        <f t="shared" si="268"/>
        <v>229_2</v>
      </c>
      <c r="F1419" s="23" t="s">
        <v>2174</v>
      </c>
      <c r="G1419" s="24">
        <f>AVERAGEIF('1. TipoContratoUC'!$C$3:$C$3832,'2. UnidadCompradora'!F1419,'1. TipoContratoUC'!$S$3:$S$3832)</f>
        <v>49.179474194632434</v>
      </c>
      <c r="H1419" s="24">
        <f>SUMPRODUCT(('1. TipoContratoUC'!$C$3:$C$3832='2. UnidadCompradora'!F1419)*'1. TipoContratoUC'!$N$3:$N$3832*'1. TipoContratoUC'!$S$3:$S$3832)</f>
        <v>56.466335395101424</v>
      </c>
      <c r="I1419" s="24">
        <f>SUMPRODUCT(('1. TipoContratoUC'!$C$3:$C$3832='2. UnidadCompradora'!F1419)*'1. TipoContratoUC'!$P$3:$P$3832*'1. TipoContratoUC'!$S$3:$S$3832)</f>
        <v>57.680061599235962</v>
      </c>
      <c r="J1419" s="24" t="e">
        <f>AVERAGEIF('1. TipoContratoUC'!$C$3:$C$3832,'2. UnidadCompradora'!F1419,'1. TipoContratoUC'!#REF!)</f>
        <v>#REF!</v>
      </c>
      <c r="K1419" s="24">
        <f t="shared" si="269"/>
        <v>65.529887758163326</v>
      </c>
      <c r="L1419" s="25">
        <f>SUMIF('1. TipoContratoUC'!$C$3:$C$3832,'2. UnidadCompradora'!F1419,'1. TipoContratoUC'!$O$3:$O$3832)</f>
        <v>2646323388.9957199</v>
      </c>
      <c r="M1419" s="28">
        <f t="shared" si="264"/>
        <v>0.14943834694468014</v>
      </c>
      <c r="N1419" s="29">
        <f t="shared" si="270"/>
        <v>1.1690931890960354E-3</v>
      </c>
      <c r="O1419" s="24">
        <f t="shared" si="271"/>
        <v>1.3047668228296037</v>
      </c>
      <c r="P1419" s="20">
        <f t="shared" si="272"/>
        <v>33.417327290496466</v>
      </c>
      <c r="Q1419" s="3">
        <f t="shared" si="273"/>
        <v>57</v>
      </c>
      <c r="R1419" s="3">
        <f t="shared" si="274"/>
        <v>1</v>
      </c>
      <c r="S1419" s="3">
        <f t="shared" si="275"/>
        <v>57</v>
      </c>
      <c r="T1419" s="18"/>
    </row>
    <row r="1420" spans="1:20" x14ac:dyDescent="0.25">
      <c r="A1420">
        <f t="shared" si="265"/>
        <v>1419</v>
      </c>
      <c r="B1420" s="23" t="s">
        <v>379</v>
      </c>
      <c r="C1420" s="23">
        <f t="shared" si="266"/>
        <v>229</v>
      </c>
      <c r="D1420" s="23">
        <f t="shared" si="267"/>
        <v>3</v>
      </c>
      <c r="E1420" s="34" t="str">
        <f t="shared" si="268"/>
        <v>229_3</v>
      </c>
      <c r="F1420" s="23" t="s">
        <v>380</v>
      </c>
      <c r="G1420" s="24">
        <f>AVERAGEIF('1. TipoContratoUC'!$C$3:$C$3832,'2. UnidadCompradora'!F1420,'1. TipoContratoUC'!$S$3:$S$3832)</f>
        <v>52.605119545256116</v>
      </c>
      <c r="H1420" s="24">
        <f>SUMPRODUCT(('1. TipoContratoUC'!$C$3:$C$3832='2. UnidadCompradora'!F1420)*'1. TipoContratoUC'!$N$3:$N$3832*'1. TipoContratoUC'!$S$3:$S$3832)</f>
        <v>49.331457412607179</v>
      </c>
      <c r="I1420" s="24">
        <f>SUMPRODUCT(('1. TipoContratoUC'!$C$3:$C$3832='2. UnidadCompradora'!F1420)*'1. TipoContratoUC'!$P$3:$P$3832*'1. TipoContratoUC'!$S$3:$S$3832)</f>
        <v>49.586473918766991</v>
      </c>
      <c r="J1420" s="24" t="e">
        <f>AVERAGEIF('1. TipoContratoUC'!$C$3:$C$3832,'2. UnidadCompradora'!F1420,'1. TipoContratoUC'!#REF!)</f>
        <v>#REF!</v>
      </c>
      <c r="K1420" s="24">
        <f t="shared" si="269"/>
        <v>54.33880316470313</v>
      </c>
      <c r="L1420" s="25">
        <f>SUMIF('1. TipoContratoUC'!$C$3:$C$3832,'2. UnidadCompradora'!F1420,'1. TipoContratoUC'!$O$3:$O$3832)</f>
        <v>2696374997.3615603</v>
      </c>
      <c r="M1420" s="28">
        <f t="shared" si="264"/>
        <v>0.15226477006712108</v>
      </c>
      <c r="N1420" s="29">
        <f t="shared" si="270"/>
        <v>1.1912049970055037E-3</v>
      </c>
      <c r="O1420" s="24">
        <f t="shared" si="271"/>
        <v>1.3294462887919405</v>
      </c>
      <c r="P1420" s="20">
        <f t="shared" si="272"/>
        <v>27.834124726747536</v>
      </c>
      <c r="Q1420" s="3">
        <f t="shared" si="273"/>
        <v>234</v>
      </c>
      <c r="R1420" s="3">
        <f t="shared" si="274"/>
        <v>1</v>
      </c>
      <c r="S1420" s="3">
        <f t="shared" si="275"/>
        <v>234</v>
      </c>
      <c r="T1420" s="18"/>
    </row>
    <row r="1421" spans="1:20" x14ac:dyDescent="0.25">
      <c r="A1421">
        <f t="shared" si="265"/>
        <v>1420</v>
      </c>
      <c r="B1421" s="23" t="s">
        <v>379</v>
      </c>
      <c r="C1421" s="23">
        <f t="shared" si="266"/>
        <v>229</v>
      </c>
      <c r="D1421" s="23">
        <f t="shared" si="267"/>
        <v>4</v>
      </c>
      <c r="E1421" s="34" t="str">
        <f t="shared" si="268"/>
        <v>229_4</v>
      </c>
      <c r="F1421" s="23" t="s">
        <v>1615</v>
      </c>
      <c r="G1421" s="24">
        <f>AVERAGEIF('1. TipoContratoUC'!$C$3:$C$3832,'2. UnidadCompradora'!F1421,'1. TipoContratoUC'!$S$3:$S$3832)</f>
        <v>43.568395210886031</v>
      </c>
      <c r="H1421" s="24">
        <f>SUMPRODUCT(('1. TipoContratoUC'!$C$3:$C$3832='2. UnidadCompradora'!F1421)*'1. TipoContratoUC'!$N$3:$N$3832*'1. TipoContratoUC'!$S$3:$S$3832)</f>
        <v>44.65712085546329</v>
      </c>
      <c r="I1421" s="24">
        <f>SUMPRODUCT(('1. TipoContratoUC'!$C$3:$C$3832='2. UnidadCompradora'!F1421)*'1. TipoContratoUC'!$P$3:$P$3832*'1. TipoContratoUC'!$S$3:$S$3832)</f>
        <v>45.15965242539901</v>
      </c>
      <c r="J1421" s="24" t="e">
        <f>AVERAGEIF('1. TipoContratoUC'!$C$3:$C$3832,'2. UnidadCompradora'!F1421,'1. TipoContratoUC'!#REF!)</f>
        <v>#REF!</v>
      </c>
      <c r="K1421" s="24">
        <f t="shared" si="269"/>
        <v>48.217792833032966</v>
      </c>
      <c r="L1421" s="25">
        <f>SUMIF('1. TipoContratoUC'!$C$3:$C$3832,'2. UnidadCompradora'!F1421,'1. TipoContratoUC'!$O$3:$O$3832)</f>
        <v>12260041750.724861</v>
      </c>
      <c r="M1421" s="28">
        <f t="shared" si="264"/>
        <v>0.69232671272137136</v>
      </c>
      <c r="N1421" s="29">
        <f t="shared" si="270"/>
        <v>5.4162432937740444E-3</v>
      </c>
      <c r="O1421" s="24">
        <f t="shared" si="271"/>
        <v>6.0451027046574213</v>
      </c>
      <c r="P1421" s="20">
        <f t="shared" si="272"/>
        <v>27.131447768845195</v>
      </c>
      <c r="Q1421" s="3">
        <f t="shared" si="273"/>
        <v>272</v>
      </c>
      <c r="R1421" s="3">
        <f t="shared" si="274"/>
        <v>1</v>
      </c>
      <c r="S1421" s="3">
        <f t="shared" si="275"/>
        <v>272</v>
      </c>
      <c r="T1421" s="18"/>
    </row>
    <row r="1422" spans="1:20" x14ac:dyDescent="0.25">
      <c r="A1422">
        <f t="shared" si="265"/>
        <v>1421</v>
      </c>
      <c r="B1422" s="23" t="s">
        <v>1459</v>
      </c>
      <c r="C1422" s="23">
        <f t="shared" si="266"/>
        <v>230</v>
      </c>
      <c r="D1422" s="23">
        <f t="shared" si="267"/>
        <v>1</v>
      </c>
      <c r="E1422" s="34" t="str">
        <f t="shared" si="268"/>
        <v>230_1</v>
      </c>
      <c r="F1422" s="23" t="s">
        <v>1460</v>
      </c>
      <c r="G1422" s="24">
        <f>AVERAGEIF('1. TipoContratoUC'!$C$3:$C$3832,'2. UnidadCompradora'!F1422,'1. TipoContratoUC'!$S$3:$S$3832)</f>
        <v>43.162173948629672</v>
      </c>
      <c r="H1422" s="24">
        <f>SUMPRODUCT(('1. TipoContratoUC'!$C$3:$C$3832='2. UnidadCompradora'!F1422)*'1. TipoContratoUC'!$N$3:$N$3832*'1. TipoContratoUC'!$S$3:$S$3832)</f>
        <v>40.647905168027791</v>
      </c>
      <c r="I1422" s="24">
        <f>SUMPRODUCT(('1. TipoContratoUC'!$C$3:$C$3832='2. UnidadCompradora'!F1422)*'1. TipoContratoUC'!$P$3:$P$3832*'1. TipoContratoUC'!$S$3:$S$3832)</f>
        <v>40.69906244328606</v>
      </c>
      <c r="J1422" s="24" t="e">
        <f>AVERAGEIF('1. TipoContratoUC'!$C$3:$C$3832,'2. UnidadCompradora'!F1422,'1. TipoContratoUC'!#REF!)</f>
        <v>#REF!</v>
      </c>
      <c r="K1422" s="24">
        <f t="shared" si="269"/>
        <v>42.050090474407916</v>
      </c>
      <c r="L1422" s="25">
        <f>SUMIF('1. TipoContratoUC'!$C$3:$C$3832,'2. UnidadCompradora'!F1422,'1. TipoContratoUC'!$O$3:$O$3832)</f>
        <v>1944991799.390996</v>
      </c>
      <c r="M1422" s="28">
        <f t="shared" si="264"/>
        <v>1</v>
      </c>
      <c r="N1422" s="29">
        <f t="shared" si="270"/>
        <v>8.5925880222015966E-4</v>
      </c>
      <c r="O1422" s="24">
        <f t="shared" si="271"/>
        <v>0.95895397766688628</v>
      </c>
      <c r="P1422" s="20">
        <f t="shared" si="272"/>
        <v>21.504522226037402</v>
      </c>
      <c r="Q1422" s="3">
        <f t="shared" si="273"/>
        <v>651</v>
      </c>
      <c r="R1422" s="3">
        <f t="shared" si="274"/>
        <v>0</v>
      </c>
      <c r="S1422" s="3" t="str">
        <f t="shared" si="275"/>
        <v/>
      </c>
      <c r="T1422" s="18"/>
    </row>
    <row r="1423" spans="1:20" x14ac:dyDescent="0.25">
      <c r="A1423">
        <f t="shared" si="265"/>
        <v>1422</v>
      </c>
      <c r="B1423" s="23" t="s">
        <v>1592</v>
      </c>
      <c r="C1423" s="23">
        <f t="shared" si="266"/>
        <v>231</v>
      </c>
      <c r="D1423" s="23">
        <f t="shared" si="267"/>
        <v>1</v>
      </c>
      <c r="E1423" s="34" t="str">
        <f t="shared" si="268"/>
        <v>231_1</v>
      </c>
      <c r="F1423" s="23" t="s">
        <v>1593</v>
      </c>
      <c r="G1423" s="24">
        <f>AVERAGEIF('1. TipoContratoUC'!$C$3:$C$3832,'2. UnidadCompradora'!F1423,'1. TipoContratoUC'!$S$3:$S$3832)</f>
        <v>54.454628156816362</v>
      </c>
      <c r="H1423" s="24">
        <f>SUMPRODUCT(('1. TipoContratoUC'!$C$3:$C$3832='2. UnidadCompradora'!F1423)*'1. TipoContratoUC'!$N$3:$N$3832*'1. TipoContratoUC'!$S$3:$S$3832)</f>
        <v>55.277130978639661</v>
      </c>
      <c r="I1423" s="24">
        <f>SUMPRODUCT(('1. TipoContratoUC'!$C$3:$C$3832='2. UnidadCompradora'!F1423)*'1. TipoContratoUC'!$P$3:$P$3832*'1. TipoContratoUC'!$S$3:$S$3832)</f>
        <v>55.969337982564149</v>
      </c>
      <c r="J1423" s="24" t="e">
        <f>AVERAGEIF('1. TipoContratoUC'!$C$3:$C$3832,'2. UnidadCompradora'!F1423,'1. TipoContratoUC'!#REF!)</f>
        <v>#REF!</v>
      </c>
      <c r="K1423" s="24">
        <f t="shared" si="269"/>
        <v>63.164453112115837</v>
      </c>
      <c r="L1423" s="25">
        <f>SUMIF('1. TipoContratoUC'!$C$3:$C$3832,'2. UnidadCompradora'!F1423,'1. TipoContratoUC'!$O$3:$O$3832)</f>
        <v>8297631175.2270432</v>
      </c>
      <c r="M1423" s="28">
        <f t="shared" si="264"/>
        <v>0.75531235428223664</v>
      </c>
      <c r="N1423" s="29">
        <f t="shared" si="270"/>
        <v>3.6657288874547898E-3</v>
      </c>
      <c r="O1423" s="24">
        <f t="shared" si="271"/>
        <v>4.0913158011072381</v>
      </c>
      <c r="P1423" s="20">
        <f t="shared" si="272"/>
        <v>33.62788445661154</v>
      </c>
      <c r="Q1423" s="3">
        <f t="shared" si="273"/>
        <v>55</v>
      </c>
      <c r="R1423" s="3">
        <f t="shared" si="274"/>
        <v>1</v>
      </c>
      <c r="S1423" s="3">
        <f t="shared" si="275"/>
        <v>55</v>
      </c>
      <c r="T1423" s="18"/>
    </row>
    <row r="1424" spans="1:20" x14ac:dyDescent="0.25">
      <c r="A1424">
        <f t="shared" si="265"/>
        <v>1423</v>
      </c>
      <c r="B1424" s="23" t="s">
        <v>1592</v>
      </c>
      <c r="C1424" s="23">
        <f t="shared" si="266"/>
        <v>231</v>
      </c>
      <c r="D1424" s="23">
        <f t="shared" si="267"/>
        <v>2</v>
      </c>
      <c r="E1424" s="34" t="str">
        <f t="shared" si="268"/>
        <v>231_2</v>
      </c>
      <c r="F1424" s="23" t="s">
        <v>2853</v>
      </c>
      <c r="G1424" s="24">
        <f>AVERAGEIF('1. TipoContratoUC'!$C$3:$C$3832,'2. UnidadCompradora'!F1424,'1. TipoContratoUC'!$S$3:$S$3832)</f>
        <v>51.334615497593923</v>
      </c>
      <c r="H1424" s="24">
        <f>SUMPRODUCT(('1. TipoContratoUC'!$C$3:$C$3832='2. UnidadCompradora'!F1424)*'1. TipoContratoUC'!$N$3:$N$3832*'1. TipoContratoUC'!$S$3:$S$3832)</f>
        <v>51.334615497593923</v>
      </c>
      <c r="I1424" s="24">
        <f>SUMPRODUCT(('1. TipoContratoUC'!$C$3:$C$3832='2. UnidadCompradora'!F1424)*'1. TipoContratoUC'!$P$3:$P$3832*'1. TipoContratoUC'!$S$3:$S$3832)</f>
        <v>51.334615497593923</v>
      </c>
      <c r="J1424" s="24" t="e">
        <f>AVERAGEIF('1. TipoContratoUC'!$C$3:$C$3832,'2. UnidadCompradora'!F1424,'1. TipoContratoUC'!#REF!)</f>
        <v>#REF!</v>
      </c>
      <c r="K1424" s="24">
        <f t="shared" si="269"/>
        <v>56.755976001071737</v>
      </c>
      <c r="L1424" s="25">
        <f>SUMIF('1. TipoContratoUC'!$C$3:$C$3832,'2. UnidadCompradora'!F1424,'1. TipoContratoUC'!$O$3:$O$3832)</f>
        <v>2688063853.04</v>
      </c>
      <c r="M1424" s="28">
        <f t="shared" si="264"/>
        <v>0.24468764571776327</v>
      </c>
      <c r="N1424" s="29">
        <f t="shared" si="270"/>
        <v>1.1875332982780032E-3</v>
      </c>
      <c r="O1424" s="24">
        <f t="shared" si="271"/>
        <v>1.3253482266099466</v>
      </c>
      <c r="P1424" s="20">
        <f t="shared" si="272"/>
        <v>29.040662113840842</v>
      </c>
      <c r="Q1424" s="3">
        <f t="shared" si="273"/>
        <v>181</v>
      </c>
      <c r="R1424" s="3">
        <f t="shared" si="274"/>
        <v>1</v>
      </c>
      <c r="S1424" s="3">
        <f t="shared" si="275"/>
        <v>181</v>
      </c>
      <c r="T1424" s="18"/>
    </row>
    <row r="1425" spans="1:20" x14ac:dyDescent="0.25">
      <c r="A1425">
        <f t="shared" si="265"/>
        <v>1424</v>
      </c>
      <c r="B1425" s="23" t="s">
        <v>68</v>
      </c>
      <c r="C1425" s="23">
        <f t="shared" si="266"/>
        <v>232</v>
      </c>
      <c r="D1425" s="23">
        <f t="shared" si="267"/>
        <v>1</v>
      </c>
      <c r="E1425" s="34" t="str">
        <f t="shared" si="268"/>
        <v>232_1</v>
      </c>
      <c r="F1425" s="23" t="s">
        <v>2965</v>
      </c>
      <c r="G1425" s="24">
        <f>AVERAGEIF('1. TipoContratoUC'!$C$3:$C$3832,'2. UnidadCompradora'!F1425,'1. TipoContratoUC'!$S$3:$S$3832)</f>
        <v>52.095361661449374</v>
      </c>
      <c r="H1425" s="24">
        <f>SUMPRODUCT(('1. TipoContratoUC'!$C$3:$C$3832='2. UnidadCompradora'!F1425)*'1. TipoContratoUC'!$N$3:$N$3832*'1. TipoContratoUC'!$S$3:$S$3832)</f>
        <v>52.095361661449374</v>
      </c>
      <c r="I1425" s="24">
        <f>SUMPRODUCT(('1. TipoContratoUC'!$C$3:$C$3832='2. UnidadCompradora'!F1425)*'1. TipoContratoUC'!$P$3:$P$3832*'1. TipoContratoUC'!$S$3:$S$3832)</f>
        <v>52.095361661449374</v>
      </c>
      <c r="J1425" s="24" t="e">
        <f>AVERAGEIF('1. TipoContratoUC'!$C$3:$C$3832,'2. UnidadCompradora'!F1425,'1. TipoContratoUC'!#REF!)</f>
        <v>#REF!</v>
      </c>
      <c r="K1425" s="24">
        <f t="shared" si="269"/>
        <v>57.807867326645592</v>
      </c>
      <c r="L1425" s="25">
        <f>SUMIF('1. TipoContratoUC'!$C$3:$C$3832,'2. UnidadCompradora'!F1425,'1. TipoContratoUC'!$O$3:$O$3832)</f>
        <v>1747634.26</v>
      </c>
      <c r="M1425" s="28">
        <f t="shared" si="264"/>
        <v>6.491738816653441E-4</v>
      </c>
      <c r="N1425" s="29">
        <f t="shared" si="270"/>
        <v>7.7207015548173986E-7</v>
      </c>
      <c r="O1425" s="24">
        <f t="shared" si="271"/>
        <v>7.7841057380347153E-4</v>
      </c>
      <c r="P1425" s="20">
        <f t="shared" si="272"/>
        <v>28.904322868609697</v>
      </c>
      <c r="Q1425" s="3">
        <f t="shared" si="273"/>
        <v>188</v>
      </c>
      <c r="R1425" s="3">
        <f t="shared" si="274"/>
        <v>1</v>
      </c>
      <c r="S1425" s="3">
        <f t="shared" si="275"/>
        <v>188</v>
      </c>
      <c r="T1425" s="18"/>
    </row>
    <row r="1426" spans="1:20" x14ac:dyDescent="0.25">
      <c r="A1426">
        <f t="shared" si="265"/>
        <v>1425</v>
      </c>
      <c r="B1426" s="23" t="s">
        <v>68</v>
      </c>
      <c r="C1426" s="23">
        <f t="shared" si="266"/>
        <v>232</v>
      </c>
      <c r="D1426" s="23">
        <f t="shared" si="267"/>
        <v>2</v>
      </c>
      <c r="E1426" s="34" t="str">
        <f t="shared" si="268"/>
        <v>232_2</v>
      </c>
      <c r="F1426" s="23" t="s">
        <v>2032</v>
      </c>
      <c r="G1426" s="24">
        <f>AVERAGEIF('1. TipoContratoUC'!$C$3:$C$3832,'2. UnidadCompradora'!F1426,'1. TipoContratoUC'!$S$3:$S$3832)</f>
        <v>47.795510921089999</v>
      </c>
      <c r="H1426" s="24">
        <f>SUMPRODUCT(('1. TipoContratoUC'!$C$3:$C$3832='2. UnidadCompradora'!F1426)*'1. TipoContratoUC'!$N$3:$N$3832*'1. TipoContratoUC'!$S$3:$S$3832)</f>
        <v>47.908469663398513</v>
      </c>
      <c r="I1426" s="24">
        <f>SUMPRODUCT(('1. TipoContratoUC'!$C$3:$C$3832='2. UnidadCompradora'!F1426)*'1. TipoContratoUC'!$P$3:$P$3832*'1. TipoContratoUC'!$S$3:$S$3832)</f>
        <v>46.609785161695889</v>
      </c>
      <c r="J1426" s="24" t="e">
        <f>AVERAGEIF('1. TipoContratoUC'!$C$3:$C$3832,'2. UnidadCompradora'!F1426,'1. TipoContratoUC'!#REF!)</f>
        <v>#REF!</v>
      </c>
      <c r="K1426" s="24">
        <f t="shared" si="269"/>
        <v>50.222905863785229</v>
      </c>
      <c r="L1426" s="25">
        <f>SUMIF('1. TipoContratoUC'!$C$3:$C$3832,'2. UnidadCompradora'!F1426,'1. TipoContratoUC'!$O$3:$O$3832)</f>
        <v>4137325.52</v>
      </c>
      <c r="M1426" s="28">
        <f t="shared" si="264"/>
        <v>1.5368453966629657E-3</v>
      </c>
      <c r="N1426" s="29">
        <f t="shared" si="270"/>
        <v>1.8277883597366477E-6</v>
      </c>
      <c r="O1426" s="24">
        <f t="shared" si="271"/>
        <v>1.9567204431005856E-3</v>
      </c>
      <c r="P1426" s="20">
        <f t="shared" si="272"/>
        <v>25.112431292114167</v>
      </c>
      <c r="Q1426" s="3">
        <f t="shared" si="273"/>
        <v>404</v>
      </c>
      <c r="R1426" s="3">
        <f t="shared" si="274"/>
        <v>1</v>
      </c>
      <c r="S1426" s="3">
        <f t="shared" si="275"/>
        <v>404</v>
      </c>
      <c r="T1426" s="18"/>
    </row>
    <row r="1427" spans="1:20" x14ac:dyDescent="0.25">
      <c r="A1427">
        <f t="shared" si="265"/>
        <v>1426</v>
      </c>
      <c r="B1427" s="23" t="s">
        <v>68</v>
      </c>
      <c r="C1427" s="23">
        <f t="shared" si="266"/>
        <v>232</v>
      </c>
      <c r="D1427" s="23">
        <f t="shared" si="267"/>
        <v>3</v>
      </c>
      <c r="E1427" s="34" t="str">
        <f t="shared" si="268"/>
        <v>232_3</v>
      </c>
      <c r="F1427" s="23" t="s">
        <v>984</v>
      </c>
      <c r="G1427" s="24">
        <f>AVERAGEIF('1. TipoContratoUC'!$C$3:$C$3832,'2. UnidadCompradora'!F1427,'1. TipoContratoUC'!$S$3:$S$3832)</f>
        <v>57.892386970616563</v>
      </c>
      <c r="H1427" s="24">
        <f>SUMPRODUCT(('1. TipoContratoUC'!$C$3:$C$3832='2. UnidadCompradora'!F1427)*'1. TipoContratoUC'!$N$3:$N$3832*'1. TipoContratoUC'!$S$3:$S$3832)</f>
        <v>54.578940787499278</v>
      </c>
      <c r="I1427" s="24">
        <f>SUMPRODUCT(('1. TipoContratoUC'!$C$3:$C$3832='2. UnidadCompradora'!F1427)*'1. TipoContratoUC'!$P$3:$P$3832*'1. TipoContratoUC'!$S$3:$S$3832)</f>
        <v>55.255601315329159</v>
      </c>
      <c r="J1427" s="24" t="e">
        <f>AVERAGEIF('1. TipoContratoUC'!$C$3:$C$3832,'2. UnidadCompradora'!F1427,'1. TipoContratoUC'!#REF!)</f>
        <v>#REF!</v>
      </c>
      <c r="K1427" s="24">
        <f t="shared" si="269"/>
        <v>62.177562287450272</v>
      </c>
      <c r="L1427" s="25">
        <f>SUMIF('1. TipoContratoUC'!$C$3:$C$3832,'2. UnidadCompradora'!F1427,'1. TipoContratoUC'!$O$3:$O$3832)</f>
        <v>8157609.1199999899</v>
      </c>
      <c r="M1427" s="28">
        <f t="shared" si="264"/>
        <v>3.0302145584734678E-3</v>
      </c>
      <c r="N1427" s="29">
        <f t="shared" si="270"/>
        <v>3.6038699204933481E-6</v>
      </c>
      <c r="O1427" s="24">
        <f t="shared" si="271"/>
        <v>3.9390433994365096E-3</v>
      </c>
      <c r="P1427" s="20">
        <f t="shared" si="272"/>
        <v>31.090750665424853</v>
      </c>
      <c r="Q1427" s="3">
        <f t="shared" si="273"/>
        <v>109</v>
      </c>
      <c r="R1427" s="3">
        <f t="shared" si="274"/>
        <v>1</v>
      </c>
      <c r="S1427" s="3">
        <f t="shared" si="275"/>
        <v>109</v>
      </c>
      <c r="T1427" s="18"/>
    </row>
    <row r="1428" spans="1:20" x14ac:dyDescent="0.25">
      <c r="A1428">
        <f t="shared" si="265"/>
        <v>1427</v>
      </c>
      <c r="B1428" s="23" t="s">
        <v>68</v>
      </c>
      <c r="C1428" s="23">
        <f t="shared" si="266"/>
        <v>232</v>
      </c>
      <c r="D1428" s="23">
        <f t="shared" si="267"/>
        <v>4</v>
      </c>
      <c r="E1428" s="34" t="str">
        <f t="shared" si="268"/>
        <v>232_4</v>
      </c>
      <c r="F1428" s="23" t="s">
        <v>1608</v>
      </c>
      <c r="G1428" s="24">
        <f>AVERAGEIF('1. TipoContratoUC'!$C$3:$C$3832,'2. UnidadCompradora'!F1428,'1. TipoContratoUC'!$S$3:$S$3832)</f>
        <v>29.087277387378368</v>
      </c>
      <c r="H1428" s="24">
        <f>SUMPRODUCT(('1. TipoContratoUC'!$C$3:$C$3832='2. UnidadCompradora'!F1428)*'1. TipoContratoUC'!$N$3:$N$3832*'1. TipoContratoUC'!$S$3:$S$3832)</f>
        <v>29.087277387378368</v>
      </c>
      <c r="I1428" s="24">
        <f>SUMPRODUCT(('1. TipoContratoUC'!$C$3:$C$3832='2. UnidadCompradora'!F1428)*'1. TipoContratoUC'!$P$3:$P$3832*'1. TipoContratoUC'!$S$3:$S$3832)</f>
        <v>29.087277387378368</v>
      </c>
      <c r="J1428" s="24" t="e">
        <f>AVERAGEIF('1. TipoContratoUC'!$C$3:$C$3832,'2. UnidadCompradora'!F1428,'1. TipoContratoUC'!#REF!)</f>
        <v>#REF!</v>
      </c>
      <c r="K1428" s="24">
        <f t="shared" si="269"/>
        <v>25.994359200213545</v>
      </c>
      <c r="L1428" s="25">
        <f>SUMIF('1. TipoContratoUC'!$C$3:$C$3832,'2. UnidadCompradora'!F1428,'1. TipoContratoUC'!$O$3:$O$3832)</f>
        <v>388610.4</v>
      </c>
      <c r="M1428" s="28">
        <f t="shared" si="264"/>
        <v>1.4435269872972281E-4</v>
      </c>
      <c r="N1428" s="29">
        <f t="shared" si="270"/>
        <v>1.7168036746419763E-7</v>
      </c>
      <c r="O1428" s="24">
        <f t="shared" si="271"/>
        <v>1.0830257548060064E-4</v>
      </c>
      <c r="P1428" s="20">
        <f t="shared" si="272"/>
        <v>12.997233751394512</v>
      </c>
      <c r="Q1428" s="3">
        <f t="shared" si="273"/>
        <v>1304</v>
      </c>
      <c r="R1428" s="3">
        <f t="shared" si="274"/>
        <v>0</v>
      </c>
      <c r="S1428" s="3" t="str">
        <f t="shared" si="275"/>
        <v/>
      </c>
      <c r="T1428" s="18"/>
    </row>
    <row r="1429" spans="1:20" x14ac:dyDescent="0.25">
      <c r="A1429">
        <f t="shared" si="265"/>
        <v>1428</v>
      </c>
      <c r="B1429" s="23" t="s">
        <v>68</v>
      </c>
      <c r="C1429" s="23">
        <f t="shared" si="266"/>
        <v>232</v>
      </c>
      <c r="D1429" s="23">
        <f t="shared" si="267"/>
        <v>5</v>
      </c>
      <c r="E1429" s="34" t="str">
        <f t="shared" si="268"/>
        <v>232_5</v>
      </c>
      <c r="F1429" s="23" t="s">
        <v>535</v>
      </c>
      <c r="G1429" s="24">
        <f>AVERAGEIF('1. TipoContratoUC'!$C$3:$C$3832,'2. UnidadCompradora'!F1429,'1. TipoContratoUC'!$S$3:$S$3832)</f>
        <v>27.808889642896744</v>
      </c>
      <c r="H1429" s="24">
        <f>SUMPRODUCT(('1. TipoContratoUC'!$C$3:$C$3832='2. UnidadCompradora'!F1429)*'1. TipoContratoUC'!$N$3:$N$3832*'1. TipoContratoUC'!$S$3:$S$3832)</f>
        <v>26.512189974809317</v>
      </c>
      <c r="I1429" s="24">
        <f>SUMPRODUCT(('1. TipoContratoUC'!$C$3:$C$3832='2. UnidadCompradora'!F1429)*'1. TipoContratoUC'!$P$3:$P$3832*'1. TipoContratoUC'!$S$3:$S$3832)</f>
        <v>39.09229667750899</v>
      </c>
      <c r="J1429" s="24" t="e">
        <f>AVERAGEIF('1. TipoContratoUC'!$C$3:$C$3832,'2. UnidadCompradora'!F1429,'1. TipoContratoUC'!#REF!)</f>
        <v>#REF!</v>
      </c>
      <c r="K1429" s="24">
        <f t="shared" si="269"/>
        <v>39.828399388008869</v>
      </c>
      <c r="L1429" s="25">
        <f>SUMIF('1. TipoContratoUC'!$C$3:$C$3832,'2. UnidadCompradora'!F1429,'1. TipoContratoUC'!$O$3:$O$3832)</f>
        <v>150705970.78999999</v>
      </c>
      <c r="M1429" s="28">
        <f t="shared" si="264"/>
        <v>5.5981038073657508E-2</v>
      </c>
      <c r="N1429" s="29">
        <f t="shared" si="270"/>
        <v>6.6578908964546072E-5</v>
      </c>
      <c r="O1429" s="24">
        <f t="shared" si="271"/>
        <v>7.4226843425911668E-2</v>
      </c>
      <c r="P1429" s="20">
        <f t="shared" si="272"/>
        <v>19.95131311571739</v>
      </c>
      <c r="Q1429" s="3">
        <f t="shared" si="273"/>
        <v>795</v>
      </c>
      <c r="R1429" s="3">
        <f t="shared" si="274"/>
        <v>0</v>
      </c>
      <c r="S1429" s="3" t="str">
        <f t="shared" si="275"/>
        <v/>
      </c>
      <c r="T1429" s="18"/>
    </row>
    <row r="1430" spans="1:20" x14ac:dyDescent="0.25">
      <c r="A1430">
        <f t="shared" si="265"/>
        <v>1429</v>
      </c>
      <c r="B1430" s="23" t="s">
        <v>68</v>
      </c>
      <c r="C1430" s="23">
        <f t="shared" si="266"/>
        <v>232</v>
      </c>
      <c r="D1430" s="23">
        <f t="shared" si="267"/>
        <v>6</v>
      </c>
      <c r="E1430" s="34" t="str">
        <f t="shared" si="268"/>
        <v>232_6</v>
      </c>
      <c r="F1430" s="23" t="s">
        <v>2415</v>
      </c>
      <c r="G1430" s="24">
        <f>AVERAGEIF('1. TipoContratoUC'!$C$3:$C$3832,'2. UnidadCompradora'!F1430,'1. TipoContratoUC'!$S$3:$S$3832)</f>
        <v>46.588628650758636</v>
      </c>
      <c r="H1430" s="24">
        <f>SUMPRODUCT(('1. TipoContratoUC'!$C$3:$C$3832='2. UnidadCompradora'!F1430)*'1. TipoContratoUC'!$N$3:$N$3832*'1. TipoContratoUC'!$S$3:$S$3832)</f>
        <v>46.588628650758636</v>
      </c>
      <c r="I1430" s="24">
        <f>SUMPRODUCT(('1. TipoContratoUC'!$C$3:$C$3832='2. UnidadCompradora'!F1430)*'1. TipoContratoUC'!$P$3:$P$3832*'1. TipoContratoUC'!$S$3:$S$3832)</f>
        <v>46.588628650758636</v>
      </c>
      <c r="J1430" s="24" t="e">
        <f>AVERAGEIF('1. TipoContratoUC'!$C$3:$C$3832,'2. UnidadCompradora'!F1430,'1. TipoContratoUC'!#REF!)</f>
        <v>#REF!</v>
      </c>
      <c r="K1430" s="24">
        <f t="shared" si="269"/>
        <v>50.193652544620889</v>
      </c>
      <c r="L1430" s="25">
        <f>SUMIF('1. TipoContratoUC'!$C$3:$C$3832,'2. UnidadCompradora'!F1430,'1. TipoContratoUC'!$O$3:$O$3832)</f>
        <v>645692</v>
      </c>
      <c r="M1430" s="28">
        <f t="shared" si="264"/>
        <v>2.3984788556403064E-4</v>
      </c>
      <c r="N1430" s="29">
        <f t="shared" si="270"/>
        <v>2.8525391968072059E-7</v>
      </c>
      <c r="O1430" s="24">
        <f t="shared" si="271"/>
        <v>2.3506446793305612E-4</v>
      </c>
      <c r="P1430" s="20">
        <f t="shared" si="272"/>
        <v>25.096943804544409</v>
      </c>
      <c r="Q1430" s="3">
        <f t="shared" si="273"/>
        <v>405</v>
      </c>
      <c r="R1430" s="3">
        <f t="shared" si="274"/>
        <v>1</v>
      </c>
      <c r="S1430" s="3">
        <f t="shared" si="275"/>
        <v>405</v>
      </c>
      <c r="T1430" s="18"/>
    </row>
    <row r="1431" spans="1:20" x14ac:dyDescent="0.25">
      <c r="A1431">
        <f t="shared" si="265"/>
        <v>1430</v>
      </c>
      <c r="B1431" s="23" t="s">
        <v>68</v>
      </c>
      <c r="C1431" s="23">
        <f t="shared" si="266"/>
        <v>232</v>
      </c>
      <c r="D1431" s="23">
        <f t="shared" si="267"/>
        <v>7</v>
      </c>
      <c r="E1431" s="34" t="str">
        <f t="shared" si="268"/>
        <v>232_7</v>
      </c>
      <c r="F1431" s="23" t="s">
        <v>649</v>
      </c>
      <c r="G1431" s="24">
        <f>AVERAGEIF('1. TipoContratoUC'!$C$3:$C$3832,'2. UnidadCompradora'!F1431,'1. TipoContratoUC'!$S$3:$S$3832)</f>
        <v>34.097856166899767</v>
      </c>
      <c r="H1431" s="24">
        <f>SUMPRODUCT(('1. TipoContratoUC'!$C$3:$C$3832='2. UnidadCompradora'!F1431)*'1. TipoContratoUC'!$N$3:$N$3832*'1. TipoContratoUC'!$S$3:$S$3832)</f>
        <v>35.200137250882584</v>
      </c>
      <c r="I1431" s="24">
        <f>SUMPRODUCT(('1. TipoContratoUC'!$C$3:$C$3832='2. UnidadCompradora'!F1431)*'1. TipoContratoUC'!$P$3:$P$3832*'1. TipoContratoUC'!$S$3:$S$3832)</f>
        <v>37.617745006753182</v>
      </c>
      <c r="J1431" s="24" t="e">
        <f>AVERAGEIF('1. TipoContratoUC'!$C$3:$C$3832,'2. UnidadCompradora'!F1431,'1. TipoContratoUC'!#REF!)</f>
        <v>#REF!</v>
      </c>
      <c r="K1431" s="24">
        <f t="shared" si="269"/>
        <v>37.789522052475988</v>
      </c>
      <c r="L1431" s="25">
        <f>SUMIF('1. TipoContratoUC'!$C$3:$C$3832,'2. UnidadCompradora'!F1431,'1. TipoContratoUC'!$O$3:$O$3832)</f>
        <v>2486901</v>
      </c>
      <c r="M1431" s="28">
        <f t="shared" si="264"/>
        <v>9.2378091482792633E-4</v>
      </c>
      <c r="N1431" s="29">
        <f t="shared" si="270"/>
        <v>1.0986635394397077E-6</v>
      </c>
      <c r="O1431" s="24">
        <f t="shared" si="271"/>
        <v>1.1429284972548483E-3</v>
      </c>
      <c r="P1431" s="20">
        <f t="shared" si="272"/>
        <v>18.89533249048662</v>
      </c>
      <c r="Q1431" s="3">
        <f t="shared" si="273"/>
        <v>885</v>
      </c>
      <c r="R1431" s="3">
        <f t="shared" si="274"/>
        <v>0</v>
      </c>
      <c r="S1431" s="3" t="str">
        <f t="shared" si="275"/>
        <v/>
      </c>
      <c r="T1431" s="18"/>
    </row>
    <row r="1432" spans="1:20" x14ac:dyDescent="0.25">
      <c r="A1432">
        <f t="shared" si="265"/>
        <v>1431</v>
      </c>
      <c r="B1432" s="23" t="s">
        <v>68</v>
      </c>
      <c r="C1432" s="23">
        <f t="shared" si="266"/>
        <v>232</v>
      </c>
      <c r="D1432" s="23">
        <f t="shared" si="267"/>
        <v>8</v>
      </c>
      <c r="E1432" s="34" t="str">
        <f t="shared" si="268"/>
        <v>232_8</v>
      </c>
      <c r="F1432" s="23" t="s">
        <v>69</v>
      </c>
      <c r="G1432" s="24">
        <f>AVERAGEIF('1. TipoContratoUC'!$C$3:$C$3832,'2. UnidadCompradora'!F1432,'1. TipoContratoUC'!$S$3:$S$3832)</f>
        <v>31.413095574372193</v>
      </c>
      <c r="H1432" s="24">
        <f>SUMPRODUCT(('1. TipoContratoUC'!$C$3:$C$3832='2. UnidadCompradora'!F1432)*'1. TipoContratoUC'!$N$3:$N$3832*'1. TipoContratoUC'!$S$3:$S$3832)</f>
        <v>29.209574341891958</v>
      </c>
      <c r="I1432" s="24">
        <f>SUMPRODUCT(('1. TipoContratoUC'!$C$3:$C$3832='2. UnidadCompradora'!F1432)*'1. TipoContratoUC'!$P$3:$P$3832*'1. TipoContratoUC'!$S$3:$S$3832)</f>
        <v>27.699116959454052</v>
      </c>
      <c r="J1432" s="24" t="e">
        <f>AVERAGEIF('1. TipoContratoUC'!$C$3:$C$3832,'2. UnidadCompradora'!F1432,'1. TipoContratoUC'!#REF!)</f>
        <v>#REF!</v>
      </c>
      <c r="K1432" s="24">
        <f t="shared" si="269"/>
        <v>24.074935899755172</v>
      </c>
      <c r="L1432" s="25">
        <f>SUMIF('1. TipoContratoUC'!$C$3:$C$3832,'2. UnidadCompradora'!F1432,'1. TipoContratoUC'!$O$3:$O$3832)</f>
        <v>2308097143.1106477</v>
      </c>
      <c r="M1432" s="28">
        <f t="shared" si="264"/>
        <v>0.85736267361446128</v>
      </c>
      <c r="N1432" s="29">
        <f t="shared" si="270"/>
        <v>1.0196715416579195E-3</v>
      </c>
      <c r="O1432" s="24">
        <f t="shared" si="271"/>
        <v>1.1379940977279968</v>
      </c>
      <c r="P1432" s="20">
        <f t="shared" si="272"/>
        <v>12.606464998741584</v>
      </c>
      <c r="Q1432" s="3">
        <f t="shared" si="273"/>
        <v>1326</v>
      </c>
      <c r="R1432" s="3">
        <f t="shared" si="274"/>
        <v>0</v>
      </c>
      <c r="S1432" s="3" t="str">
        <f t="shared" si="275"/>
        <v/>
      </c>
      <c r="T1432" s="18"/>
    </row>
    <row r="1433" spans="1:20" x14ac:dyDescent="0.25">
      <c r="A1433">
        <f t="shared" si="265"/>
        <v>1432</v>
      </c>
      <c r="B1433" s="23" t="s">
        <v>68</v>
      </c>
      <c r="C1433" s="23">
        <f t="shared" si="266"/>
        <v>232</v>
      </c>
      <c r="D1433" s="23">
        <f t="shared" si="267"/>
        <v>9</v>
      </c>
      <c r="E1433" s="34" t="str">
        <f t="shared" si="268"/>
        <v>232_9</v>
      </c>
      <c r="F1433" s="23" t="s">
        <v>1138</v>
      </c>
      <c r="G1433" s="24">
        <f>AVERAGEIF('1. TipoContratoUC'!$C$3:$C$3832,'2. UnidadCompradora'!F1433,'1. TipoContratoUC'!$S$3:$S$3832)</f>
        <v>36.815359998733747</v>
      </c>
      <c r="H1433" s="24">
        <f>SUMPRODUCT(('1. TipoContratoUC'!$C$3:$C$3832='2. UnidadCompradora'!F1433)*'1. TipoContratoUC'!$N$3:$N$3832*'1. TipoContratoUC'!$S$3:$S$3832)</f>
        <v>37.216591114700442</v>
      </c>
      <c r="I1433" s="24">
        <f>SUMPRODUCT(('1. TipoContratoUC'!$C$3:$C$3832='2. UnidadCompradora'!F1433)*'1. TipoContratoUC'!$P$3:$P$3832*'1. TipoContratoUC'!$S$3:$S$3832)</f>
        <v>35.670777452757498</v>
      </c>
      <c r="J1433" s="24" t="e">
        <f>AVERAGEIF('1. TipoContratoUC'!$C$3:$C$3832,'2. UnidadCompradora'!F1433,'1. TipoContratoUC'!#REF!)</f>
        <v>#REF!</v>
      </c>
      <c r="K1433" s="24">
        <f t="shared" si="269"/>
        <v>35.097430552674567</v>
      </c>
      <c r="L1433" s="25">
        <f>SUMIF('1. TipoContratoUC'!$C$3:$C$3832,'2. UnidadCompradora'!F1433,'1. TipoContratoUC'!$O$3:$O$3832)</f>
        <v>186984788.31</v>
      </c>
      <c r="M1433" s="28">
        <f t="shared" si="264"/>
        <v>6.9457119042502277E-2</v>
      </c>
      <c r="N1433" s="29">
        <f t="shared" si="270"/>
        <v>8.2606171032159736E-5</v>
      </c>
      <c r="O1433" s="24">
        <f t="shared" si="271"/>
        <v>9.2115216474673231E-2</v>
      </c>
      <c r="P1433" s="20">
        <f t="shared" si="272"/>
        <v>17.594772884574621</v>
      </c>
      <c r="Q1433" s="3">
        <f t="shared" si="273"/>
        <v>999</v>
      </c>
      <c r="R1433" s="3">
        <f t="shared" si="274"/>
        <v>0</v>
      </c>
      <c r="S1433" s="3" t="str">
        <f t="shared" si="275"/>
        <v/>
      </c>
      <c r="T1433" s="18"/>
    </row>
    <row r="1434" spans="1:20" x14ac:dyDescent="0.25">
      <c r="A1434">
        <f t="shared" si="265"/>
        <v>1433</v>
      </c>
      <c r="B1434" s="23" t="s">
        <v>68</v>
      </c>
      <c r="C1434" s="23">
        <f t="shared" si="266"/>
        <v>232</v>
      </c>
      <c r="D1434" s="23">
        <f t="shared" si="267"/>
        <v>10</v>
      </c>
      <c r="E1434" s="34" t="str">
        <f t="shared" si="268"/>
        <v>232_10</v>
      </c>
      <c r="F1434" s="23" t="s">
        <v>2051</v>
      </c>
      <c r="G1434" s="24">
        <f>AVERAGEIF('1. TipoContratoUC'!$C$3:$C$3832,'2. UnidadCompradora'!F1434,'1. TipoContratoUC'!$S$3:$S$3832)</f>
        <v>40.693490507871417</v>
      </c>
      <c r="H1434" s="24">
        <f>SUMPRODUCT(('1. TipoContratoUC'!$C$3:$C$3832='2. UnidadCompradora'!F1434)*'1. TipoContratoUC'!$N$3:$N$3832*'1. TipoContratoUC'!$S$3:$S$3832)</f>
        <v>41.455440034219023</v>
      </c>
      <c r="I1434" s="24">
        <f>SUMPRODUCT(('1. TipoContratoUC'!$C$3:$C$3832='2. UnidadCompradora'!F1434)*'1. TipoContratoUC'!$P$3:$P$3832*'1. TipoContratoUC'!$S$3:$S$3832)</f>
        <v>40.668509654764939</v>
      </c>
      <c r="J1434" s="24" t="e">
        <f>AVERAGEIF('1. TipoContratoUC'!$C$3:$C$3832,'2. UnidadCompradora'!F1434,'1. TipoContratoUC'!#REF!)</f>
        <v>#REF!</v>
      </c>
      <c r="K1434" s="24">
        <f t="shared" si="269"/>
        <v>42.007844828298332</v>
      </c>
      <c r="L1434" s="25">
        <f>SUMIF('1. TipoContratoUC'!$C$3:$C$3832,'2. UnidadCompradora'!F1434,'1. TipoContratoUC'!$O$3:$O$3832)</f>
        <v>3040728.24</v>
      </c>
      <c r="M1434" s="28">
        <f t="shared" si="264"/>
        <v>1.1295048396740804E-3</v>
      </c>
      <c r="N1434" s="29">
        <f t="shared" si="270"/>
        <v>1.3433334300933865E-6</v>
      </c>
      <c r="O1434" s="24">
        <f t="shared" si="271"/>
        <v>1.4160098419878837E-3</v>
      </c>
      <c r="P1434" s="20">
        <f t="shared" si="272"/>
        <v>21.00463041907016</v>
      </c>
      <c r="Q1434" s="3">
        <f t="shared" si="273"/>
        <v>703</v>
      </c>
      <c r="R1434" s="3">
        <f t="shared" si="274"/>
        <v>0</v>
      </c>
      <c r="S1434" s="3" t="str">
        <f t="shared" si="275"/>
        <v/>
      </c>
      <c r="T1434" s="18"/>
    </row>
    <row r="1435" spans="1:20" x14ac:dyDescent="0.25">
      <c r="A1435">
        <f t="shared" si="265"/>
        <v>1434</v>
      </c>
      <c r="B1435" s="23" t="s">
        <v>68</v>
      </c>
      <c r="C1435" s="23">
        <f t="shared" si="266"/>
        <v>232</v>
      </c>
      <c r="D1435" s="23">
        <f t="shared" si="267"/>
        <v>11</v>
      </c>
      <c r="E1435" s="34" t="str">
        <f t="shared" si="268"/>
        <v>232_11</v>
      </c>
      <c r="F1435" s="23" t="s">
        <v>2194</v>
      </c>
      <c r="G1435" s="24">
        <f>AVERAGEIF('1. TipoContratoUC'!$C$3:$C$3832,'2. UnidadCompradora'!F1435,'1. TipoContratoUC'!$S$3:$S$3832)</f>
        <v>53.902309305441662</v>
      </c>
      <c r="H1435" s="24">
        <f>SUMPRODUCT(('1. TipoContratoUC'!$C$3:$C$3832='2. UnidadCompradora'!F1435)*'1. TipoContratoUC'!$N$3:$N$3832*'1. TipoContratoUC'!$S$3:$S$3832)</f>
        <v>54.978383600799347</v>
      </c>
      <c r="I1435" s="24">
        <f>SUMPRODUCT(('1. TipoContratoUC'!$C$3:$C$3832='2. UnidadCompradora'!F1435)*'1. TipoContratoUC'!$P$3:$P$3832*'1. TipoContratoUC'!$S$3:$S$3832)</f>
        <v>54.68708652234146</v>
      </c>
      <c r="J1435" s="24" t="e">
        <f>AVERAGEIF('1. TipoContratoUC'!$C$3:$C$3832,'2. UnidadCompradora'!F1435,'1. TipoContratoUC'!#REF!)</f>
        <v>#REF!</v>
      </c>
      <c r="K1435" s="24">
        <f t="shared" si="269"/>
        <v>61.391471200019168</v>
      </c>
      <c r="L1435" s="25">
        <f>SUMIF('1. TipoContratoUC'!$C$3:$C$3832,'2. UnidadCompradora'!F1435,'1. TipoContratoUC'!$O$3:$O$3832)</f>
        <v>1487410.1400000001</v>
      </c>
      <c r="M1435" s="28">
        <f t="shared" si="264"/>
        <v>5.525113785605193E-4</v>
      </c>
      <c r="N1435" s="29">
        <f t="shared" si="270"/>
        <v>6.571083002543773E-7</v>
      </c>
      <c r="O1435" s="24">
        <f t="shared" si="271"/>
        <v>6.5009916640218393E-4</v>
      </c>
      <c r="P1435" s="20">
        <f t="shared" si="272"/>
        <v>30.696060649592784</v>
      </c>
      <c r="Q1435" s="3">
        <f t="shared" si="273"/>
        <v>119</v>
      </c>
      <c r="R1435" s="3">
        <f t="shared" si="274"/>
        <v>1</v>
      </c>
      <c r="S1435" s="3">
        <f t="shared" si="275"/>
        <v>119</v>
      </c>
      <c r="T1435" s="18"/>
    </row>
    <row r="1436" spans="1:20" x14ac:dyDescent="0.25">
      <c r="A1436">
        <f t="shared" si="265"/>
        <v>1435</v>
      </c>
      <c r="B1436" s="23" t="s">
        <v>68</v>
      </c>
      <c r="C1436" s="23">
        <f t="shared" si="266"/>
        <v>232</v>
      </c>
      <c r="D1436" s="23">
        <f t="shared" si="267"/>
        <v>12</v>
      </c>
      <c r="E1436" s="34" t="str">
        <f t="shared" si="268"/>
        <v>232_12</v>
      </c>
      <c r="F1436" s="23" t="s">
        <v>3022</v>
      </c>
      <c r="G1436" s="24">
        <f>AVERAGEIF('1. TipoContratoUC'!$C$3:$C$3832,'2. UnidadCompradora'!F1436,'1. TipoContratoUC'!$S$3:$S$3832)</f>
        <v>65.817644271241534</v>
      </c>
      <c r="H1436" s="24">
        <f>SUMPRODUCT(('1. TipoContratoUC'!$C$3:$C$3832='2. UnidadCompradora'!F1436)*'1. TipoContratoUC'!$N$3:$N$3832*'1. TipoContratoUC'!$S$3:$S$3832)</f>
        <v>65.817644271241534</v>
      </c>
      <c r="I1436" s="24">
        <f>SUMPRODUCT(('1. TipoContratoUC'!$C$3:$C$3832='2. UnidadCompradora'!F1436)*'1. TipoContratoUC'!$P$3:$P$3832*'1. TipoContratoUC'!$S$3:$S$3832)</f>
        <v>65.817644271241534</v>
      </c>
      <c r="J1436" s="24" t="e">
        <f>AVERAGEIF('1. TipoContratoUC'!$C$3:$C$3832,'2. UnidadCompradora'!F1436,'1. TipoContratoUC'!#REF!)</f>
        <v>#REF!</v>
      </c>
      <c r="K1436" s="24">
        <f t="shared" si="269"/>
        <v>76.781804666217809</v>
      </c>
      <c r="L1436" s="25">
        <f>SUMIF('1. TipoContratoUC'!$C$3:$C$3832,'2. UnidadCompradora'!F1436,'1. TipoContratoUC'!$O$3:$O$3832)</f>
        <v>1095464.1499999999</v>
      </c>
      <c r="M1436" s="28">
        <f t="shared" si="264"/>
        <v>4.0691964603665229E-4</v>
      </c>
      <c r="N1436" s="29">
        <f t="shared" si="270"/>
        <v>4.8395433528247034E-7</v>
      </c>
      <c r="O1436" s="24">
        <f t="shared" si="271"/>
        <v>4.5683828957727215E-4</v>
      </c>
      <c r="P1436" s="20">
        <f t="shared" si="272"/>
        <v>38.391130752253694</v>
      </c>
      <c r="Q1436" s="3">
        <f t="shared" si="273"/>
        <v>14</v>
      </c>
      <c r="R1436" s="3">
        <f t="shared" si="274"/>
        <v>1</v>
      </c>
      <c r="S1436" s="3">
        <f t="shared" si="275"/>
        <v>14</v>
      </c>
      <c r="T1436" s="18"/>
    </row>
    <row r="1437" spans="1:20" x14ac:dyDescent="0.25">
      <c r="A1437">
        <f t="shared" si="265"/>
        <v>1436</v>
      </c>
      <c r="B1437" s="23" t="s">
        <v>68</v>
      </c>
      <c r="C1437" s="23">
        <f t="shared" si="266"/>
        <v>232</v>
      </c>
      <c r="D1437" s="23">
        <f t="shared" si="267"/>
        <v>13</v>
      </c>
      <c r="E1437" s="34" t="str">
        <f t="shared" si="268"/>
        <v>232_13</v>
      </c>
      <c r="F1437" s="23" t="s">
        <v>741</v>
      </c>
      <c r="G1437" s="24">
        <f>AVERAGEIF('1. TipoContratoUC'!$C$3:$C$3832,'2. UnidadCompradora'!F1437,'1. TipoContratoUC'!$S$3:$S$3832)</f>
        <v>29.74446374143475</v>
      </c>
      <c r="H1437" s="24">
        <f>SUMPRODUCT(('1. TipoContratoUC'!$C$3:$C$3832='2. UnidadCompradora'!F1437)*'1. TipoContratoUC'!$N$3:$N$3832*'1. TipoContratoUC'!$S$3:$S$3832)</f>
        <v>25.770756160235145</v>
      </c>
      <c r="I1437" s="24">
        <f>SUMPRODUCT(('1. TipoContratoUC'!$C$3:$C$3832='2. UnidadCompradora'!F1437)*'1. TipoContratoUC'!$P$3:$P$3832*'1. TipoContratoUC'!$S$3:$S$3832)</f>
        <v>26.062470387617719</v>
      </c>
      <c r="J1437" s="24" t="e">
        <f>AVERAGEIF('1. TipoContratoUC'!$C$3:$C$3832,'2. UnidadCompradora'!F1437,'1. TipoContratoUC'!#REF!)</f>
        <v>#REF!</v>
      </c>
      <c r="K1437" s="24">
        <f t="shared" si="269"/>
        <v>21.811928324114042</v>
      </c>
      <c r="L1437" s="25">
        <f>SUMIF('1. TipoContratoUC'!$C$3:$C$3832,'2. UnidadCompradora'!F1437,'1. TipoContratoUC'!$O$3:$O$3832)</f>
        <v>1534147.26999999</v>
      </c>
      <c r="M1437" s="28">
        <f t="shared" si="264"/>
        <v>5.698722902766762E-4</v>
      </c>
      <c r="N1437" s="29">
        <f t="shared" si="270"/>
        <v>6.7775583735739929E-7</v>
      </c>
      <c r="O1437" s="24">
        <f t="shared" si="271"/>
        <v>6.7314432811968982E-4</v>
      </c>
      <c r="P1437" s="20">
        <f t="shared" si="272"/>
        <v>10.90630073422108</v>
      </c>
      <c r="Q1437" s="3">
        <f t="shared" si="273"/>
        <v>1397</v>
      </c>
      <c r="R1437" s="3">
        <f t="shared" si="274"/>
        <v>0</v>
      </c>
      <c r="S1437" s="3" t="str">
        <f t="shared" si="275"/>
        <v/>
      </c>
      <c r="T1437" s="18"/>
    </row>
    <row r="1438" spans="1:20" x14ac:dyDescent="0.25">
      <c r="A1438">
        <f t="shared" si="265"/>
        <v>1437</v>
      </c>
      <c r="B1438" s="23" t="s">
        <v>68</v>
      </c>
      <c r="C1438" s="23">
        <f t="shared" si="266"/>
        <v>232</v>
      </c>
      <c r="D1438" s="23">
        <f t="shared" si="267"/>
        <v>14</v>
      </c>
      <c r="E1438" s="34" t="str">
        <f t="shared" si="268"/>
        <v>232_14</v>
      </c>
      <c r="F1438" s="23" t="s">
        <v>2072</v>
      </c>
      <c r="G1438" s="24">
        <f>AVERAGEIF('1. TipoContratoUC'!$C$3:$C$3832,'2. UnidadCompradora'!F1438,'1. TipoContratoUC'!$S$3:$S$3832)</f>
        <v>56.075098687198278</v>
      </c>
      <c r="H1438" s="24">
        <f>SUMPRODUCT(('1. TipoContratoUC'!$C$3:$C$3832='2. UnidadCompradora'!F1438)*'1. TipoContratoUC'!$N$3:$N$3832*'1. TipoContratoUC'!$S$3:$S$3832)</f>
        <v>53.832768813792725</v>
      </c>
      <c r="I1438" s="24">
        <f>SUMPRODUCT(('1. TipoContratoUC'!$C$3:$C$3832='2. UnidadCompradora'!F1438)*'1. TipoContratoUC'!$P$3:$P$3832*'1. TipoContratoUC'!$S$3:$S$3832)</f>
        <v>54.154492223266757</v>
      </c>
      <c r="J1438" s="24" t="e">
        <f>AVERAGEIF('1. TipoContratoUC'!$C$3:$C$3832,'2. UnidadCompradora'!F1438,'1. TipoContratoUC'!#REF!)</f>
        <v>#REF!</v>
      </c>
      <c r="K1438" s="24">
        <f t="shared" si="269"/>
        <v>60.655047738601333</v>
      </c>
      <c r="L1438" s="25">
        <f>SUMIF('1. TipoContratoUC'!$C$3:$C$3832,'2. UnidadCompradora'!F1438,'1. TipoContratoUC'!$O$3:$O$3832)</f>
        <v>1995125.63</v>
      </c>
      <c r="M1438" s="28">
        <f t="shared" si="264"/>
        <v>7.4110669450775995E-4</v>
      </c>
      <c r="N1438" s="29">
        <f t="shared" si="270"/>
        <v>8.8140693428595525E-7</v>
      </c>
      <c r="O1438" s="24">
        <f t="shared" si="271"/>
        <v>9.0044371202437448E-4</v>
      </c>
      <c r="P1438" s="20">
        <f t="shared" si="272"/>
        <v>30.32797409115668</v>
      </c>
      <c r="Q1438" s="3">
        <f t="shared" si="273"/>
        <v>134</v>
      </c>
      <c r="R1438" s="3">
        <f t="shared" si="274"/>
        <v>1</v>
      </c>
      <c r="S1438" s="3">
        <f t="shared" si="275"/>
        <v>134</v>
      </c>
      <c r="T1438" s="18"/>
    </row>
    <row r="1439" spans="1:20" x14ac:dyDescent="0.25">
      <c r="A1439">
        <f t="shared" si="265"/>
        <v>1438</v>
      </c>
      <c r="B1439" s="23" t="s">
        <v>68</v>
      </c>
      <c r="C1439" s="23">
        <f t="shared" si="266"/>
        <v>232</v>
      </c>
      <c r="D1439" s="23">
        <f t="shared" si="267"/>
        <v>15</v>
      </c>
      <c r="E1439" s="34" t="str">
        <f t="shared" si="268"/>
        <v>232_15</v>
      </c>
      <c r="F1439" s="23" t="s">
        <v>2967</v>
      </c>
      <c r="G1439" s="24">
        <f>AVERAGEIF('1. TipoContratoUC'!$C$3:$C$3832,'2. UnidadCompradora'!F1439,'1. TipoContratoUC'!$S$3:$S$3832)</f>
        <v>42.034390912274901</v>
      </c>
      <c r="H1439" s="24">
        <f>SUMPRODUCT(('1. TipoContratoUC'!$C$3:$C$3832='2. UnidadCompradora'!F1439)*'1. TipoContratoUC'!$N$3:$N$3832*'1. TipoContratoUC'!$S$3:$S$3832)</f>
        <v>42.034390912274901</v>
      </c>
      <c r="I1439" s="24">
        <f>SUMPRODUCT(('1. TipoContratoUC'!$C$3:$C$3832='2. UnidadCompradora'!F1439)*'1. TipoContratoUC'!$P$3:$P$3832*'1. TipoContratoUC'!$S$3:$S$3832)</f>
        <v>42.034390912274901</v>
      </c>
      <c r="J1439" s="24" t="e">
        <f>AVERAGEIF('1. TipoContratoUC'!$C$3:$C$3832,'2. UnidadCompradora'!F1439,'1. TipoContratoUC'!#REF!)</f>
        <v>#REF!</v>
      </c>
      <c r="K1439" s="24">
        <f t="shared" si="269"/>
        <v>43.896462497110697</v>
      </c>
      <c r="L1439" s="25">
        <f>SUMIF('1. TipoContratoUC'!$C$3:$C$3832,'2. UnidadCompradora'!F1439,'1. TipoContratoUC'!$O$3:$O$3832)</f>
        <v>2571953.4700000002</v>
      </c>
      <c r="M1439" s="28">
        <f t="shared" si="264"/>
        <v>9.5537439142589901E-4</v>
      </c>
      <c r="N1439" s="29">
        <f t="shared" si="270"/>
        <v>1.136238033851946E-6</v>
      </c>
      <c r="O1439" s="24">
        <f t="shared" si="271"/>
        <v>1.1848662012949498E-3</v>
      </c>
      <c r="P1439" s="20">
        <f t="shared" si="272"/>
        <v>21.948823681655995</v>
      </c>
      <c r="Q1439" s="3">
        <f t="shared" si="273"/>
        <v>621</v>
      </c>
      <c r="R1439" s="3">
        <f t="shared" si="274"/>
        <v>0</v>
      </c>
      <c r="S1439" s="3" t="str">
        <f t="shared" si="275"/>
        <v/>
      </c>
      <c r="T1439" s="18"/>
    </row>
    <row r="1440" spans="1:20" x14ac:dyDescent="0.25">
      <c r="A1440">
        <f t="shared" si="265"/>
        <v>1439</v>
      </c>
      <c r="B1440" s="23" t="s">
        <v>68</v>
      </c>
      <c r="C1440" s="23">
        <f t="shared" si="266"/>
        <v>232</v>
      </c>
      <c r="D1440" s="23">
        <f t="shared" si="267"/>
        <v>16</v>
      </c>
      <c r="E1440" s="34" t="str">
        <f t="shared" si="268"/>
        <v>232_16</v>
      </c>
      <c r="F1440" s="23" t="s">
        <v>1128</v>
      </c>
      <c r="G1440" s="24">
        <f>AVERAGEIF('1. TipoContratoUC'!$C$3:$C$3832,'2. UnidadCompradora'!F1440,'1. TipoContratoUC'!$S$3:$S$3832)</f>
        <v>51.073276996599802</v>
      </c>
      <c r="H1440" s="24">
        <f>SUMPRODUCT(('1. TipoContratoUC'!$C$3:$C$3832='2. UnidadCompradora'!F1440)*'1. TipoContratoUC'!$N$3:$N$3832*'1. TipoContratoUC'!$S$3:$S$3832)</f>
        <v>51.073276996599802</v>
      </c>
      <c r="I1440" s="24">
        <f>SUMPRODUCT(('1. TipoContratoUC'!$C$3:$C$3832='2. UnidadCompradora'!F1440)*'1. TipoContratoUC'!$P$3:$P$3832*'1. TipoContratoUC'!$S$3:$S$3832)</f>
        <v>51.234527963563686</v>
      </c>
      <c r="J1440" s="24" t="e">
        <f>AVERAGEIF('1. TipoContratoUC'!$C$3:$C$3832,'2. UnidadCompradora'!F1440,'1. TipoContratoUC'!#REF!)</f>
        <v>#REF!</v>
      </c>
      <c r="K1440" s="24">
        <f t="shared" si="269"/>
        <v>56.617583967241536</v>
      </c>
      <c r="L1440" s="25">
        <f>SUMIF('1. TipoContratoUC'!$C$3:$C$3832,'2. UnidadCompradora'!F1440,'1. TipoContratoUC'!$O$3:$O$3832)</f>
        <v>1468737.26</v>
      </c>
      <c r="M1440" s="28">
        <f t="shared" si="264"/>
        <v>5.4557517556374851E-4</v>
      </c>
      <c r="N1440" s="29">
        <f t="shared" si="270"/>
        <v>6.4885899220699902E-7</v>
      </c>
      <c r="O1440" s="24">
        <f t="shared" si="271"/>
        <v>6.4089193567724054E-4</v>
      </c>
      <c r="P1440" s="20">
        <f t="shared" si="272"/>
        <v>28.309112429588605</v>
      </c>
      <c r="Q1440" s="3">
        <f t="shared" si="273"/>
        <v>206</v>
      </c>
      <c r="R1440" s="3">
        <f t="shared" si="274"/>
        <v>1</v>
      </c>
      <c r="S1440" s="3">
        <f t="shared" si="275"/>
        <v>206</v>
      </c>
      <c r="T1440" s="18"/>
    </row>
    <row r="1441" spans="1:20" x14ac:dyDescent="0.25">
      <c r="A1441">
        <f t="shared" si="265"/>
        <v>1440</v>
      </c>
      <c r="B1441" s="23" t="s">
        <v>68</v>
      </c>
      <c r="C1441" s="23">
        <f t="shared" si="266"/>
        <v>232</v>
      </c>
      <c r="D1441" s="23">
        <f t="shared" si="267"/>
        <v>17</v>
      </c>
      <c r="E1441" s="34" t="str">
        <f t="shared" si="268"/>
        <v>232_17</v>
      </c>
      <c r="F1441" s="23" t="s">
        <v>1566</v>
      </c>
      <c r="G1441" s="24">
        <f>AVERAGEIF('1. TipoContratoUC'!$C$3:$C$3832,'2. UnidadCompradora'!F1441,'1. TipoContratoUC'!$S$3:$S$3832)</f>
        <v>55.11344345809038</v>
      </c>
      <c r="H1441" s="24">
        <f>SUMPRODUCT(('1. TipoContratoUC'!$C$3:$C$3832='2. UnidadCompradora'!F1441)*'1. TipoContratoUC'!$N$3:$N$3832*'1. TipoContratoUC'!$S$3:$S$3832)</f>
        <v>48.443545968064555</v>
      </c>
      <c r="I1441" s="24">
        <f>SUMPRODUCT(('1. TipoContratoUC'!$C$3:$C$3832='2. UnidadCompradora'!F1441)*'1. TipoContratoUC'!$P$3:$P$3832*'1. TipoContratoUC'!$S$3:$S$3832)</f>
        <v>46.970702019311986</v>
      </c>
      <c r="J1441" s="24" t="e">
        <f>AVERAGEIF('1. TipoContratoUC'!$C$3:$C$3832,'2. UnidadCompradora'!F1441,'1. TipoContratoUC'!#REF!)</f>
        <v>#REF!</v>
      </c>
      <c r="K1441" s="24">
        <f t="shared" si="269"/>
        <v>50.721949210722016</v>
      </c>
      <c r="L1441" s="25">
        <f>SUMIF('1. TipoContratoUC'!$C$3:$C$3832,'2. UnidadCompradora'!F1441,'1. TipoContratoUC'!$O$3:$O$3832)</f>
        <v>15544366.37999999</v>
      </c>
      <c r="M1441" s="28">
        <f t="shared" si="264"/>
        <v>5.7740895174101629E-3</v>
      </c>
      <c r="N1441" s="29">
        <f t="shared" si="270"/>
        <v>6.8671927774360073E-6</v>
      </c>
      <c r="O1441" s="24">
        <f t="shared" si="271"/>
        <v>7.5813084598862473E-3</v>
      </c>
      <c r="P1441" s="20">
        <f t="shared" si="272"/>
        <v>25.36476525959095</v>
      </c>
      <c r="Q1441" s="3">
        <f t="shared" si="273"/>
        <v>387</v>
      </c>
      <c r="R1441" s="3">
        <f t="shared" si="274"/>
        <v>1</v>
      </c>
      <c r="S1441" s="3">
        <f t="shared" si="275"/>
        <v>387</v>
      </c>
      <c r="T1441" s="18"/>
    </row>
    <row r="1442" spans="1:20" x14ac:dyDescent="0.25">
      <c r="A1442">
        <f t="shared" si="265"/>
        <v>1441</v>
      </c>
      <c r="B1442" s="23" t="s">
        <v>56</v>
      </c>
      <c r="C1442" s="23">
        <f t="shared" si="266"/>
        <v>233</v>
      </c>
      <c r="D1442" s="23">
        <f t="shared" si="267"/>
        <v>1</v>
      </c>
      <c r="E1442" s="34" t="str">
        <f t="shared" si="268"/>
        <v>233_1</v>
      </c>
      <c r="F1442" s="23" t="s">
        <v>57</v>
      </c>
      <c r="G1442" s="24">
        <f>AVERAGEIF('1. TipoContratoUC'!$C$3:$C$3832,'2. UnidadCompradora'!F1442,'1. TipoContratoUC'!$S$3:$S$3832)</f>
        <v>43.146338558281478</v>
      </c>
      <c r="H1442" s="24">
        <f>SUMPRODUCT(('1. TipoContratoUC'!$C$3:$C$3832='2. UnidadCompradora'!F1442)*'1. TipoContratoUC'!$N$3:$N$3832*'1. TipoContratoUC'!$S$3:$S$3832)</f>
        <v>44.671284311782259</v>
      </c>
      <c r="I1442" s="24">
        <f>SUMPRODUCT(('1. TipoContratoUC'!$C$3:$C$3832='2. UnidadCompradora'!F1442)*'1. TipoContratoUC'!$P$3:$P$3832*'1. TipoContratoUC'!$S$3:$S$3832)</f>
        <v>43.281014851265567</v>
      </c>
      <c r="J1442" s="24" t="e">
        <f>AVERAGEIF('1. TipoContratoUC'!$C$3:$C$3832,'2. UnidadCompradora'!F1442,'1. TipoContratoUC'!#REF!)</f>
        <v>#REF!</v>
      </c>
      <c r="K1442" s="24">
        <f t="shared" si="269"/>
        <v>45.620181879448786</v>
      </c>
      <c r="L1442" s="25">
        <f>SUMIF('1. TipoContratoUC'!$C$3:$C$3832,'2. UnidadCompradora'!F1442,'1. TipoContratoUC'!$O$3:$O$3832)</f>
        <v>9108481250.1568718</v>
      </c>
      <c r="M1442" s="28">
        <f t="shared" si="264"/>
        <v>0.99283915149666402</v>
      </c>
      <c r="N1442" s="29">
        <f t="shared" si="270"/>
        <v>4.023946369082469E-3</v>
      </c>
      <c r="O1442" s="24">
        <f t="shared" si="271"/>
        <v>4.4911300623897272</v>
      </c>
      <c r="P1442" s="20">
        <f t="shared" si="272"/>
        <v>25.055655970919258</v>
      </c>
      <c r="Q1442" s="3">
        <f t="shared" si="273"/>
        <v>407</v>
      </c>
      <c r="R1442" s="3">
        <f t="shared" si="274"/>
        <v>1</v>
      </c>
      <c r="S1442" s="3">
        <f t="shared" si="275"/>
        <v>407</v>
      </c>
      <c r="T1442" s="18"/>
    </row>
    <row r="1443" spans="1:20" x14ac:dyDescent="0.25">
      <c r="A1443">
        <f t="shared" si="265"/>
        <v>1442</v>
      </c>
      <c r="B1443" s="23" t="s">
        <v>56</v>
      </c>
      <c r="C1443" s="23">
        <f t="shared" si="266"/>
        <v>233</v>
      </c>
      <c r="D1443" s="23">
        <f t="shared" si="267"/>
        <v>2</v>
      </c>
      <c r="E1443" s="34" t="str">
        <f t="shared" si="268"/>
        <v>233_2</v>
      </c>
      <c r="F1443" s="23" t="s">
        <v>2679</v>
      </c>
      <c r="G1443" s="24">
        <f>AVERAGEIF('1. TipoContratoUC'!$C$3:$C$3832,'2. UnidadCompradora'!F1443,'1. TipoContratoUC'!$S$3:$S$3832)</f>
        <v>36.065804439121429</v>
      </c>
      <c r="H1443" s="24">
        <f>SUMPRODUCT(('1. TipoContratoUC'!$C$3:$C$3832='2. UnidadCompradora'!F1443)*'1. TipoContratoUC'!$N$3:$N$3832*'1. TipoContratoUC'!$S$3:$S$3832)</f>
        <v>32.44691160893656</v>
      </c>
      <c r="I1443" s="24">
        <f>SUMPRODUCT(('1. TipoContratoUC'!$C$3:$C$3832='2. UnidadCompradora'!F1443)*'1. TipoContratoUC'!$P$3:$P$3832*'1. TipoContratoUC'!$S$3:$S$3832)</f>
        <v>31.222570653538302</v>
      </c>
      <c r="J1443" s="24" t="e">
        <f>AVERAGEIF('1. TipoContratoUC'!$C$3:$C$3832,'2. UnidadCompradora'!F1443,'1. TipoContratoUC'!#REF!)</f>
        <v>#REF!</v>
      </c>
      <c r="K1443" s="24">
        <f t="shared" si="269"/>
        <v>28.946850544825399</v>
      </c>
      <c r="L1443" s="25">
        <f>SUMIF('1. TipoContratoUC'!$C$3:$C$3832,'2. UnidadCompradora'!F1443,'1. TipoContratoUC'!$O$3:$O$3832)</f>
        <v>65694885.449999899</v>
      </c>
      <c r="M1443" s="28">
        <f t="shared" si="264"/>
        <v>7.1608485033358453E-3</v>
      </c>
      <c r="N1443" s="29">
        <f t="shared" si="270"/>
        <v>2.9022697474319661E-5</v>
      </c>
      <c r="O1443" s="24">
        <f t="shared" si="271"/>
        <v>3.2309545349598109E-2</v>
      </c>
      <c r="P1443" s="20">
        <f t="shared" si="272"/>
        <v>14.489580045087498</v>
      </c>
      <c r="Q1443" s="3">
        <f t="shared" si="273"/>
        <v>1219</v>
      </c>
      <c r="R1443" s="3">
        <f t="shared" si="274"/>
        <v>0</v>
      </c>
      <c r="S1443" s="3" t="str">
        <f t="shared" si="275"/>
        <v/>
      </c>
      <c r="T1443" s="18"/>
    </row>
    <row r="1444" spans="1:20" x14ac:dyDescent="0.25">
      <c r="A1444">
        <f t="shared" si="265"/>
        <v>1443</v>
      </c>
      <c r="B1444" s="23" t="s">
        <v>662</v>
      </c>
      <c r="C1444" s="23">
        <f t="shared" si="266"/>
        <v>234</v>
      </c>
      <c r="D1444" s="23">
        <f t="shared" si="267"/>
        <v>1</v>
      </c>
      <c r="E1444" s="34" t="str">
        <f t="shared" si="268"/>
        <v>234_1</v>
      </c>
      <c r="F1444" s="23" t="s">
        <v>2134</v>
      </c>
      <c r="G1444" s="24">
        <f>AVERAGEIF('1. TipoContratoUC'!$C$3:$C$3832,'2. UnidadCompradora'!F1444,'1. TipoContratoUC'!$S$3:$S$3832)</f>
        <v>38.526564543886202</v>
      </c>
      <c r="H1444" s="24">
        <f>SUMPRODUCT(('1. TipoContratoUC'!$C$3:$C$3832='2. UnidadCompradora'!F1444)*'1. TipoContratoUC'!$N$3:$N$3832*'1. TipoContratoUC'!$S$3:$S$3832)</f>
        <v>38.526564543886202</v>
      </c>
      <c r="I1444" s="24">
        <f>SUMPRODUCT(('1. TipoContratoUC'!$C$3:$C$3832='2. UnidadCompradora'!F1444)*'1. TipoContratoUC'!$P$3:$P$3832*'1. TipoContratoUC'!$S$3:$S$3832)</f>
        <v>38.526564543886202</v>
      </c>
      <c r="J1444" s="24" t="e">
        <f>AVERAGEIF('1. TipoContratoUC'!$C$3:$C$3832,'2. UnidadCompradora'!F1444,'1. TipoContratoUC'!#REF!)</f>
        <v>#REF!</v>
      </c>
      <c r="K1444" s="24">
        <f t="shared" si="269"/>
        <v>39.046155911498523</v>
      </c>
      <c r="L1444" s="25">
        <f>SUMIF('1. TipoContratoUC'!$C$3:$C$3832,'2. UnidadCompradora'!F1444,'1. TipoContratoUC'!$O$3:$O$3832)</f>
        <v>3977385.77</v>
      </c>
      <c r="M1444" s="28">
        <f t="shared" si="264"/>
        <v>1.3634609532131342E-4</v>
      </c>
      <c r="N1444" s="29">
        <f t="shared" si="270"/>
        <v>1.7571301502493773E-6</v>
      </c>
      <c r="O1444" s="24">
        <f t="shared" si="271"/>
        <v>1.8778572907459535E-3</v>
      </c>
      <c r="P1444" s="20">
        <f t="shared" si="272"/>
        <v>19.524016884394634</v>
      </c>
      <c r="Q1444" s="3">
        <f t="shared" si="273"/>
        <v>836</v>
      </c>
      <c r="R1444" s="3">
        <f t="shared" si="274"/>
        <v>0</v>
      </c>
      <c r="S1444" s="3" t="str">
        <f t="shared" si="275"/>
        <v/>
      </c>
      <c r="T1444" s="18"/>
    </row>
    <row r="1445" spans="1:20" x14ac:dyDescent="0.25">
      <c r="A1445">
        <f t="shared" si="265"/>
        <v>1444</v>
      </c>
      <c r="B1445" s="23" t="s">
        <v>662</v>
      </c>
      <c r="C1445" s="23">
        <f t="shared" si="266"/>
        <v>234</v>
      </c>
      <c r="D1445" s="23">
        <f t="shared" si="267"/>
        <v>2</v>
      </c>
      <c r="E1445" s="34" t="str">
        <f t="shared" si="268"/>
        <v>234_2</v>
      </c>
      <c r="F1445" s="23" t="s">
        <v>1658</v>
      </c>
      <c r="G1445" s="24">
        <f>AVERAGEIF('1. TipoContratoUC'!$C$3:$C$3832,'2. UnidadCompradora'!F1445,'1. TipoContratoUC'!$S$3:$S$3832)</f>
        <v>40.412184912419306</v>
      </c>
      <c r="H1445" s="24">
        <f>SUMPRODUCT(('1. TipoContratoUC'!$C$3:$C$3832='2. UnidadCompradora'!F1445)*'1. TipoContratoUC'!$N$3:$N$3832*'1. TipoContratoUC'!$S$3:$S$3832)</f>
        <v>40.574047084406317</v>
      </c>
      <c r="I1445" s="24">
        <f>SUMPRODUCT(('1. TipoContratoUC'!$C$3:$C$3832='2. UnidadCompradora'!F1445)*'1. TipoContratoUC'!$P$3:$P$3832*'1. TipoContratoUC'!$S$3:$S$3832)</f>
        <v>39.10743540359806</v>
      </c>
      <c r="J1445" s="24" t="e">
        <f>AVERAGEIF('1. TipoContratoUC'!$C$3:$C$3832,'2. UnidadCompradora'!F1445,'1. TipoContratoUC'!#REF!)</f>
        <v>#REF!</v>
      </c>
      <c r="K1445" s="24">
        <f t="shared" si="269"/>
        <v>39.84933185590674</v>
      </c>
      <c r="L1445" s="25">
        <f>SUMIF('1. TipoContratoUC'!$C$3:$C$3832,'2. UnidadCompradora'!F1445,'1. TipoContratoUC'!$O$3:$O$3832)</f>
        <v>69143526.840000004</v>
      </c>
      <c r="M1445" s="28">
        <f t="shared" si="264"/>
        <v>2.3702628928997335E-3</v>
      </c>
      <c r="N1445" s="29">
        <f t="shared" si="270"/>
        <v>3.0546238843998543E-5</v>
      </c>
      <c r="O1445" s="24">
        <f t="shared" si="271"/>
        <v>3.4010002749063024E-2</v>
      </c>
      <c r="P1445" s="20">
        <f t="shared" si="272"/>
        <v>19.941670929327902</v>
      </c>
      <c r="Q1445" s="3">
        <f t="shared" si="273"/>
        <v>796</v>
      </c>
      <c r="R1445" s="3">
        <f t="shared" si="274"/>
        <v>0</v>
      </c>
      <c r="S1445" s="3" t="str">
        <f t="shared" si="275"/>
        <v/>
      </c>
      <c r="T1445" s="18"/>
    </row>
    <row r="1446" spans="1:20" x14ac:dyDescent="0.25">
      <c r="A1446">
        <f t="shared" si="265"/>
        <v>1445</v>
      </c>
      <c r="B1446" s="23" t="s">
        <v>662</v>
      </c>
      <c r="C1446" s="23">
        <f t="shared" si="266"/>
        <v>234</v>
      </c>
      <c r="D1446" s="23">
        <f t="shared" si="267"/>
        <v>3</v>
      </c>
      <c r="E1446" s="34" t="str">
        <f t="shared" si="268"/>
        <v>234_3</v>
      </c>
      <c r="F1446" s="23" t="s">
        <v>863</v>
      </c>
      <c r="G1446" s="24">
        <f>AVERAGEIF('1. TipoContratoUC'!$C$3:$C$3832,'2. UnidadCompradora'!F1446,'1. TipoContratoUC'!$S$3:$S$3832)</f>
        <v>38.889779676123219</v>
      </c>
      <c r="H1446" s="24">
        <f>SUMPRODUCT(('1. TipoContratoUC'!$C$3:$C$3832='2. UnidadCompradora'!F1446)*'1. TipoContratoUC'!$N$3:$N$3832*'1. TipoContratoUC'!$S$3:$S$3832)</f>
        <v>37.006393256691481</v>
      </c>
      <c r="I1446" s="24">
        <f>SUMPRODUCT(('1. TipoContratoUC'!$C$3:$C$3832='2. UnidadCompradora'!F1446)*'1. TipoContratoUC'!$P$3:$P$3832*'1. TipoContratoUC'!$S$3:$S$3832)</f>
        <v>37.304554569611405</v>
      </c>
      <c r="J1446" s="24" t="e">
        <f>AVERAGEIF('1. TipoContratoUC'!$C$3:$C$3832,'2. UnidadCompradora'!F1446,'1. TipoContratoUC'!#REF!)</f>
        <v>#REF!</v>
      </c>
      <c r="K1446" s="24">
        <f t="shared" si="269"/>
        <v>37.356470504226955</v>
      </c>
      <c r="L1446" s="25">
        <f>SUMIF('1. TipoContratoUC'!$C$3:$C$3832,'2. UnidadCompradora'!F1446,'1. TipoContratoUC'!$O$3:$O$3832)</f>
        <v>4711037012.3452997</v>
      </c>
      <c r="M1446" s="28">
        <f t="shared" si="264"/>
        <v>0.16149590175344442</v>
      </c>
      <c r="N1446" s="29">
        <f t="shared" si="270"/>
        <v>2.0812427187148794E-3</v>
      </c>
      <c r="O1446" s="24">
        <f t="shared" si="271"/>
        <v>2.3228365962718076</v>
      </c>
      <c r="P1446" s="20">
        <f t="shared" si="272"/>
        <v>19.83965355024938</v>
      </c>
      <c r="Q1446" s="3">
        <f t="shared" si="273"/>
        <v>807</v>
      </c>
      <c r="R1446" s="3">
        <f t="shared" si="274"/>
        <v>0</v>
      </c>
      <c r="S1446" s="3" t="str">
        <f t="shared" si="275"/>
        <v/>
      </c>
      <c r="T1446" s="18"/>
    </row>
    <row r="1447" spans="1:20" x14ac:dyDescent="0.25">
      <c r="A1447">
        <f t="shared" si="265"/>
        <v>1446</v>
      </c>
      <c r="B1447" s="23" t="s">
        <v>662</v>
      </c>
      <c r="C1447" s="23">
        <f t="shared" si="266"/>
        <v>234</v>
      </c>
      <c r="D1447" s="23">
        <f t="shared" si="267"/>
        <v>4</v>
      </c>
      <c r="E1447" s="34" t="str">
        <f t="shared" si="268"/>
        <v>234_4</v>
      </c>
      <c r="F1447" s="23" t="s">
        <v>1091</v>
      </c>
      <c r="G1447" s="24">
        <f>AVERAGEIF('1. TipoContratoUC'!$C$3:$C$3832,'2. UnidadCompradora'!F1447,'1. TipoContratoUC'!$S$3:$S$3832)</f>
        <v>34.502283348375691</v>
      </c>
      <c r="H1447" s="24">
        <f>SUMPRODUCT(('1. TipoContratoUC'!$C$3:$C$3832='2. UnidadCompradora'!F1447)*'1. TipoContratoUC'!$N$3:$N$3832*'1. TipoContratoUC'!$S$3:$S$3832)</f>
        <v>35.798504671630099</v>
      </c>
      <c r="I1447" s="24">
        <f>SUMPRODUCT(('1. TipoContratoUC'!$C$3:$C$3832='2. UnidadCompradora'!F1447)*'1. TipoContratoUC'!$P$3:$P$3832*'1. TipoContratoUC'!$S$3:$S$3832)</f>
        <v>37.370249416006587</v>
      </c>
      <c r="J1447" s="24" t="e">
        <f>AVERAGEIF('1. TipoContratoUC'!$C$3:$C$3832,'2. UnidadCompradora'!F1447,'1. TipoContratoUC'!#REF!)</f>
        <v>#REF!</v>
      </c>
      <c r="K1447" s="24">
        <f t="shared" si="269"/>
        <v>37.447307425057133</v>
      </c>
      <c r="L1447" s="25">
        <f>SUMIF('1. TipoContratoUC'!$C$3:$C$3832,'2. UnidadCompradora'!F1447,'1. TipoContratoUC'!$O$3:$O$3832)</f>
        <v>11995014932.439449</v>
      </c>
      <c r="M1447" s="28">
        <f t="shared" si="264"/>
        <v>0.41119306598187161</v>
      </c>
      <c r="N1447" s="29">
        <f t="shared" si="270"/>
        <v>5.2991597016954313E-3</v>
      </c>
      <c r="O1447" s="24">
        <f t="shared" si="271"/>
        <v>5.9144231809711219</v>
      </c>
      <c r="P1447" s="20">
        <f t="shared" si="272"/>
        <v>21.680865303014127</v>
      </c>
      <c r="Q1447" s="3">
        <f t="shared" si="273"/>
        <v>640</v>
      </c>
      <c r="R1447" s="3">
        <f t="shared" si="274"/>
        <v>0</v>
      </c>
      <c r="S1447" s="3" t="str">
        <f t="shared" si="275"/>
        <v/>
      </c>
      <c r="T1447" s="18"/>
    </row>
    <row r="1448" spans="1:20" x14ac:dyDescent="0.25">
      <c r="A1448">
        <f t="shared" si="265"/>
        <v>1447</v>
      </c>
      <c r="B1448" s="23" t="s">
        <v>662</v>
      </c>
      <c r="C1448" s="23">
        <f t="shared" si="266"/>
        <v>234</v>
      </c>
      <c r="D1448" s="23">
        <f t="shared" si="267"/>
        <v>5</v>
      </c>
      <c r="E1448" s="34" t="str">
        <f t="shared" si="268"/>
        <v>234_5</v>
      </c>
      <c r="F1448" s="23" t="s">
        <v>2363</v>
      </c>
      <c r="G1448" s="24">
        <f>AVERAGEIF('1. TipoContratoUC'!$C$3:$C$3832,'2. UnidadCompradora'!F1448,'1. TipoContratoUC'!$S$3:$S$3832)</f>
        <v>37.213715657816323</v>
      </c>
      <c r="H1448" s="24">
        <f>SUMPRODUCT(('1. TipoContratoUC'!$C$3:$C$3832='2. UnidadCompradora'!F1448)*'1. TipoContratoUC'!$N$3:$N$3832*'1. TipoContratoUC'!$S$3:$S$3832)</f>
        <v>36.947552768255207</v>
      </c>
      <c r="I1448" s="24">
        <f>SUMPRODUCT(('1. TipoContratoUC'!$C$3:$C$3832='2. UnidadCompradora'!F1448)*'1. TipoContratoUC'!$P$3:$P$3832*'1. TipoContratoUC'!$S$3:$S$3832)</f>
        <v>38.493314456696808</v>
      </c>
      <c r="J1448" s="24" t="e">
        <f>AVERAGEIF('1. TipoContratoUC'!$C$3:$C$3832,'2. UnidadCompradora'!F1448,'1. TipoContratoUC'!#REF!)</f>
        <v>#REF!</v>
      </c>
      <c r="K1448" s="24">
        <f t="shared" si="269"/>
        <v>39.000180683556735</v>
      </c>
      <c r="L1448" s="25">
        <f>SUMIF('1. TipoContratoUC'!$C$3:$C$3832,'2. UnidadCompradora'!F1448,'1. TipoContratoUC'!$O$3:$O$3832)</f>
        <v>9347901192.3899879</v>
      </c>
      <c r="M1448" s="28">
        <f t="shared" si="264"/>
        <v>0.32044913436491346</v>
      </c>
      <c r="N1448" s="29">
        <f t="shared" si="270"/>
        <v>4.1297173511787751E-3</v>
      </c>
      <c r="O1448" s="24">
        <f t="shared" si="271"/>
        <v>4.6091833379579805</v>
      </c>
      <c r="P1448" s="20">
        <f t="shared" si="272"/>
        <v>21.804682010757357</v>
      </c>
      <c r="Q1448" s="3">
        <f t="shared" si="273"/>
        <v>630</v>
      </c>
      <c r="R1448" s="3">
        <f t="shared" si="274"/>
        <v>0</v>
      </c>
      <c r="S1448" s="3" t="str">
        <f t="shared" si="275"/>
        <v/>
      </c>
      <c r="T1448" s="18"/>
    </row>
    <row r="1449" spans="1:20" x14ac:dyDescent="0.25">
      <c r="A1449">
        <f t="shared" si="265"/>
        <v>1448</v>
      </c>
      <c r="B1449" s="23" t="s">
        <v>662</v>
      </c>
      <c r="C1449" s="23">
        <f t="shared" si="266"/>
        <v>234</v>
      </c>
      <c r="D1449" s="23">
        <f t="shared" si="267"/>
        <v>6</v>
      </c>
      <c r="E1449" s="34" t="str">
        <f t="shared" si="268"/>
        <v>234_6</v>
      </c>
      <c r="F1449" s="23" t="s">
        <v>663</v>
      </c>
      <c r="G1449" s="24">
        <f>AVERAGEIF('1. TipoContratoUC'!$C$3:$C$3832,'2. UnidadCompradora'!F1449,'1. TipoContratoUC'!$S$3:$S$3832)</f>
        <v>24.102693983644095</v>
      </c>
      <c r="H1449" s="24">
        <f>SUMPRODUCT(('1. TipoContratoUC'!$C$3:$C$3832='2. UnidadCompradora'!F1449)*'1. TipoContratoUC'!$N$3:$N$3832*'1. TipoContratoUC'!$S$3:$S$3832)</f>
        <v>23.070180408707916</v>
      </c>
      <c r="I1449" s="24">
        <f>SUMPRODUCT(('1. TipoContratoUC'!$C$3:$C$3832='2. UnidadCompradora'!F1449)*'1. TipoContratoUC'!$P$3:$P$3832*'1. TipoContratoUC'!$S$3:$S$3832)</f>
        <v>23.730287986508383</v>
      </c>
      <c r="J1449" s="24" t="e">
        <f>AVERAGEIF('1. TipoContratoUC'!$C$3:$C$3832,'2. UnidadCompradora'!F1449,'1. TipoContratoUC'!#REF!)</f>
        <v>#REF!</v>
      </c>
      <c r="K1449" s="24">
        <f t="shared" si="269"/>
        <v>18.587196404402338</v>
      </c>
      <c r="L1449" s="25">
        <f>SUMIF('1. TipoContratoUC'!$C$3:$C$3832,'2. UnidadCompradora'!F1449,'1. TipoContratoUC'!$O$3:$O$3832)</f>
        <v>408811600.94</v>
      </c>
      <c r="M1449" s="28">
        <f t="shared" si="264"/>
        <v>1.4014196442962581E-2</v>
      </c>
      <c r="N1449" s="29">
        <f t="shared" si="270"/>
        <v>1.8060485739189203E-4</v>
      </c>
      <c r="O1449" s="24">
        <f t="shared" si="271"/>
        <v>0.20149366505160393</v>
      </c>
      <c r="P1449" s="20">
        <f t="shared" si="272"/>
        <v>9.394345034726971</v>
      </c>
      <c r="Q1449" s="3">
        <f t="shared" si="273"/>
        <v>1448</v>
      </c>
      <c r="R1449" s="3">
        <f t="shared" si="274"/>
        <v>0</v>
      </c>
      <c r="S1449" s="3" t="str">
        <f t="shared" si="275"/>
        <v/>
      </c>
      <c r="T1449" s="18"/>
    </row>
    <row r="1450" spans="1:20" x14ac:dyDescent="0.25">
      <c r="A1450">
        <f t="shared" si="265"/>
        <v>1449</v>
      </c>
      <c r="B1450" s="23" t="s">
        <v>662</v>
      </c>
      <c r="C1450" s="23">
        <f t="shared" si="266"/>
        <v>234</v>
      </c>
      <c r="D1450" s="23">
        <f t="shared" si="267"/>
        <v>7</v>
      </c>
      <c r="E1450" s="34" t="str">
        <f t="shared" si="268"/>
        <v>234_7</v>
      </c>
      <c r="F1450" s="23" t="s">
        <v>682</v>
      </c>
      <c r="G1450" s="24">
        <f>AVERAGEIF('1. TipoContratoUC'!$C$3:$C$3832,'2. UnidadCompradora'!F1450,'1. TipoContratoUC'!$S$3:$S$3832)</f>
        <v>46.425355081287265</v>
      </c>
      <c r="H1450" s="24">
        <f>SUMPRODUCT(('1. TipoContratoUC'!$C$3:$C$3832='2. UnidadCompradora'!F1450)*'1. TipoContratoUC'!$N$3:$N$3832*'1. TipoContratoUC'!$S$3:$S$3832)</f>
        <v>48.773244682708381</v>
      </c>
      <c r="I1450" s="24">
        <f>SUMPRODUCT(('1. TipoContratoUC'!$C$3:$C$3832='2. UnidadCompradora'!F1450)*'1. TipoContratoUC'!$P$3:$P$3832*'1. TipoContratoUC'!$S$3:$S$3832)</f>
        <v>47.331344533924437</v>
      </c>
      <c r="J1450" s="24" t="e">
        <f>AVERAGEIF('1. TipoContratoUC'!$C$3:$C$3832,'2. UnidadCompradora'!F1450,'1. TipoContratoUC'!#REF!)</f>
        <v>#REF!</v>
      </c>
      <c r="K1450" s="24">
        <f t="shared" si="269"/>
        <v>51.220613220845181</v>
      </c>
      <c r="L1450" s="25">
        <f>SUMIF('1. TipoContratoUC'!$C$3:$C$3832,'2. UnidadCompradora'!F1450,'1. TipoContratoUC'!$O$3:$O$3832)</f>
        <v>2634600602.4499989</v>
      </c>
      <c r="M1450" s="28">
        <f t="shared" si="264"/>
        <v>9.0314977135154115E-2</v>
      </c>
      <c r="N1450" s="29">
        <f t="shared" si="270"/>
        <v>1.1639142944965247E-3</v>
      </c>
      <c r="O1450" s="24">
        <f t="shared" si="271"/>
        <v>1.298986546810815</v>
      </c>
      <c r="P1450" s="20">
        <f t="shared" si="272"/>
        <v>26.259799883827998</v>
      </c>
      <c r="Q1450" s="3">
        <f t="shared" si="273"/>
        <v>326</v>
      </c>
      <c r="R1450" s="3">
        <f t="shared" si="274"/>
        <v>1</v>
      </c>
      <c r="S1450" s="3">
        <f t="shared" si="275"/>
        <v>326</v>
      </c>
      <c r="T1450" s="18"/>
    </row>
    <row r="1451" spans="1:20" x14ac:dyDescent="0.25">
      <c r="A1451">
        <f t="shared" si="265"/>
        <v>1450</v>
      </c>
      <c r="B1451" s="23" t="s">
        <v>662</v>
      </c>
      <c r="C1451" s="23">
        <f t="shared" si="266"/>
        <v>234</v>
      </c>
      <c r="D1451" s="23">
        <f t="shared" si="267"/>
        <v>8</v>
      </c>
      <c r="E1451" s="34" t="str">
        <f t="shared" si="268"/>
        <v>234_8</v>
      </c>
      <c r="F1451" s="23" t="s">
        <v>2204</v>
      </c>
      <c r="G1451" s="24">
        <f>AVERAGEIF('1. TipoContratoUC'!$C$3:$C$3832,'2. UnidadCompradora'!F1451,'1. TipoContratoUC'!$S$3:$S$3832)</f>
        <v>26.928143557244663</v>
      </c>
      <c r="H1451" s="24">
        <f>SUMPRODUCT(('1. TipoContratoUC'!$C$3:$C$3832='2. UnidadCompradora'!F1451)*'1. TipoContratoUC'!$N$3:$N$3832*'1. TipoContratoUC'!$S$3:$S$3832)</f>
        <v>26.928143557244663</v>
      </c>
      <c r="I1451" s="24">
        <f>SUMPRODUCT(('1. TipoContratoUC'!$C$3:$C$3832='2. UnidadCompradora'!F1451)*'1. TipoContratoUC'!$P$3:$P$3832*'1. TipoContratoUC'!$S$3:$S$3832)</f>
        <v>26.928143557244663</v>
      </c>
      <c r="J1451" s="24" t="e">
        <f>AVERAGEIF('1. TipoContratoUC'!$C$3:$C$3832,'2. UnidadCompradora'!F1451,'1. TipoContratoUC'!#REF!)</f>
        <v>#REF!</v>
      </c>
      <c r="K1451" s="24">
        <f t="shared" si="269"/>
        <v>23.00890326947259</v>
      </c>
      <c r="L1451" s="25">
        <f>SUMIF('1. TipoContratoUC'!$C$3:$C$3832,'2. UnidadCompradora'!F1451,'1. TipoContratoUC'!$O$3:$O$3832)</f>
        <v>761816.87</v>
      </c>
      <c r="M1451" s="28">
        <f t="shared" si="264"/>
        <v>2.6115333432795141E-5</v>
      </c>
      <c r="N1451" s="29">
        <f t="shared" si="270"/>
        <v>3.3655558415838813E-7</v>
      </c>
      <c r="O1451" s="24">
        <f t="shared" si="271"/>
        <v>2.9232336270419257E-4</v>
      </c>
      <c r="P1451" s="20">
        <f t="shared" si="272"/>
        <v>11.504597796417647</v>
      </c>
      <c r="Q1451" s="3">
        <f t="shared" si="273"/>
        <v>1369</v>
      </c>
      <c r="R1451" s="3">
        <f t="shared" si="274"/>
        <v>0</v>
      </c>
      <c r="S1451" s="3" t="str">
        <f t="shared" si="275"/>
        <v/>
      </c>
      <c r="T1451" s="18"/>
    </row>
    <row r="1452" spans="1:20" x14ac:dyDescent="0.25">
      <c r="A1452">
        <f t="shared" si="265"/>
        <v>1451</v>
      </c>
      <c r="B1452" s="23" t="s">
        <v>1931</v>
      </c>
      <c r="C1452" s="23">
        <f t="shared" si="266"/>
        <v>235</v>
      </c>
      <c r="D1452" s="23">
        <f t="shared" si="267"/>
        <v>1</v>
      </c>
      <c r="E1452" s="34" t="str">
        <f t="shared" si="268"/>
        <v>235_1</v>
      </c>
      <c r="F1452" s="23" t="s">
        <v>1932</v>
      </c>
      <c r="G1452" s="24">
        <f>AVERAGEIF('1. TipoContratoUC'!$C$3:$C$3832,'2. UnidadCompradora'!F1452,'1. TipoContratoUC'!$S$3:$S$3832)</f>
        <v>48.345532833659455</v>
      </c>
      <c r="H1452" s="24">
        <f>SUMPRODUCT(('1. TipoContratoUC'!$C$3:$C$3832='2. UnidadCompradora'!F1452)*'1. TipoContratoUC'!$N$3:$N$3832*'1. TipoContratoUC'!$S$3:$S$3832)</f>
        <v>42.741308445107364</v>
      </c>
      <c r="I1452" s="24">
        <f>SUMPRODUCT(('1. TipoContratoUC'!$C$3:$C$3832='2. UnidadCompradora'!F1452)*'1. TipoContratoUC'!$P$3:$P$3832*'1. TipoContratoUC'!$S$3:$S$3832)</f>
        <v>45.080233390816119</v>
      </c>
      <c r="J1452" s="24" t="e">
        <f>AVERAGEIF('1. TipoContratoUC'!$C$3:$C$3832,'2. UnidadCompradora'!F1452,'1. TipoContratoUC'!#REF!)</f>
        <v>#REF!</v>
      </c>
      <c r="K1452" s="24">
        <f t="shared" si="269"/>
        <v>48.107979340001584</v>
      </c>
      <c r="L1452" s="25">
        <f>SUMIF('1. TipoContratoUC'!$C$3:$C$3832,'2. UnidadCompradora'!F1452,'1. TipoContratoUC'!$O$3:$O$3832)</f>
        <v>1267147646.6291106</v>
      </c>
      <c r="M1452" s="28">
        <f t="shared" si="264"/>
        <v>1</v>
      </c>
      <c r="N1452" s="29">
        <f t="shared" si="270"/>
        <v>5.5980069911839452E-4</v>
      </c>
      <c r="O1452" s="24">
        <f t="shared" si="271"/>
        <v>0.62472232673610018</v>
      </c>
      <c r="P1452" s="20">
        <f t="shared" si="272"/>
        <v>24.366350833368841</v>
      </c>
      <c r="Q1452" s="3">
        <f t="shared" si="273"/>
        <v>454</v>
      </c>
      <c r="R1452" s="3">
        <f t="shared" si="274"/>
        <v>1</v>
      </c>
      <c r="S1452" s="3">
        <f t="shared" si="275"/>
        <v>454</v>
      </c>
      <c r="T1452" s="18"/>
    </row>
    <row r="1453" spans="1:20" x14ac:dyDescent="0.25">
      <c r="A1453">
        <f t="shared" si="265"/>
        <v>1452</v>
      </c>
      <c r="B1453" s="23" t="s">
        <v>1286</v>
      </c>
      <c r="C1453" s="23">
        <f t="shared" si="266"/>
        <v>236</v>
      </c>
      <c r="D1453" s="23">
        <f t="shared" si="267"/>
        <v>1</v>
      </c>
      <c r="E1453" s="34" t="str">
        <f t="shared" si="268"/>
        <v>236_1</v>
      </c>
      <c r="F1453" s="23" t="s">
        <v>2400</v>
      </c>
      <c r="G1453" s="24">
        <f>AVERAGEIF('1. TipoContratoUC'!$C$3:$C$3832,'2. UnidadCompradora'!F1453,'1. TipoContratoUC'!$S$3:$S$3832)</f>
        <v>43.923995859634431</v>
      </c>
      <c r="H1453" s="24">
        <f>SUMPRODUCT(('1. TipoContratoUC'!$C$3:$C$3832='2. UnidadCompradora'!F1453)*'1. TipoContratoUC'!$N$3:$N$3832*'1. TipoContratoUC'!$S$3:$S$3832)</f>
        <v>49.18242490449822</v>
      </c>
      <c r="I1453" s="24">
        <f>SUMPRODUCT(('1. TipoContratoUC'!$C$3:$C$3832='2. UnidadCompradora'!F1453)*'1. TipoContratoUC'!$P$3:$P$3832*'1. TipoContratoUC'!$S$3:$S$3832)</f>
        <v>52.82874281814955</v>
      </c>
      <c r="J1453" s="24" t="e">
        <f>AVERAGEIF('1. TipoContratoUC'!$C$3:$C$3832,'2. UnidadCompradora'!F1453,'1. TipoContratoUC'!#REF!)</f>
        <v>#REF!</v>
      </c>
      <c r="K1453" s="24">
        <f t="shared" si="269"/>
        <v>58.821920783271118</v>
      </c>
      <c r="L1453" s="25">
        <f>SUMIF('1. TipoContratoUC'!$C$3:$C$3832,'2. UnidadCompradora'!F1453,'1. TipoContratoUC'!$O$3:$O$3832)</f>
        <v>2579302.34</v>
      </c>
      <c r="M1453" s="28">
        <f t="shared" si="264"/>
        <v>6.7857334225341628E-4</v>
      </c>
      <c r="N1453" s="29">
        <f t="shared" si="270"/>
        <v>1.1394846188688332E-6</v>
      </c>
      <c r="O1453" s="24">
        <f t="shared" si="271"/>
        <v>1.1884897848909249E-3</v>
      </c>
      <c r="P1453" s="20">
        <f t="shared" si="272"/>
        <v>29.411554636528006</v>
      </c>
      <c r="Q1453" s="3">
        <f t="shared" si="273"/>
        <v>167</v>
      </c>
      <c r="R1453" s="3">
        <f t="shared" si="274"/>
        <v>1</v>
      </c>
      <c r="S1453" s="3">
        <f t="shared" si="275"/>
        <v>167</v>
      </c>
      <c r="T1453" s="18"/>
    </row>
    <row r="1454" spans="1:20" x14ac:dyDescent="0.25">
      <c r="A1454">
        <f t="shared" si="265"/>
        <v>1453</v>
      </c>
      <c r="B1454" s="23" t="s">
        <v>1286</v>
      </c>
      <c r="C1454" s="23">
        <f t="shared" si="266"/>
        <v>236</v>
      </c>
      <c r="D1454" s="23">
        <f t="shared" si="267"/>
        <v>2</v>
      </c>
      <c r="E1454" s="34" t="str">
        <f t="shared" si="268"/>
        <v>236_2</v>
      </c>
      <c r="F1454" s="23" t="s">
        <v>3085</v>
      </c>
      <c r="G1454" s="24">
        <f>AVERAGEIF('1. TipoContratoUC'!$C$3:$C$3832,'2. UnidadCompradora'!F1454,'1. TipoContratoUC'!$S$3:$S$3832)</f>
        <v>28.223849400824466</v>
      </c>
      <c r="H1454" s="24">
        <f>SUMPRODUCT(('1. TipoContratoUC'!$C$3:$C$3832='2. UnidadCompradora'!F1454)*'1. TipoContratoUC'!$N$3:$N$3832*'1. TipoContratoUC'!$S$3:$S$3832)</f>
        <v>28.223849400824466</v>
      </c>
      <c r="I1454" s="24">
        <f>SUMPRODUCT(('1. TipoContratoUC'!$C$3:$C$3832='2. UnidadCompradora'!F1454)*'1. TipoContratoUC'!$P$3:$P$3832*'1. TipoContratoUC'!$S$3:$S$3832)</f>
        <v>28.223849400824466</v>
      </c>
      <c r="J1454" s="24" t="e">
        <f>AVERAGEIF('1. TipoContratoUC'!$C$3:$C$3832,'2. UnidadCompradora'!F1454,'1. TipoContratoUC'!#REF!)</f>
        <v>#REF!</v>
      </c>
      <c r="K1454" s="24">
        <f t="shared" si="269"/>
        <v>24.800488691934103</v>
      </c>
      <c r="L1454" s="25">
        <f>SUMIF('1. TipoContratoUC'!$C$3:$C$3832,'2. UnidadCompradora'!F1454,'1. TipoContratoUC'!$O$3:$O$3832)</f>
        <v>260680.66</v>
      </c>
      <c r="M1454" s="28">
        <f t="shared" si="264"/>
        <v>6.8580927475538384E-5</v>
      </c>
      <c r="N1454" s="29">
        <f t="shared" si="270"/>
        <v>1.151635455448685E-7</v>
      </c>
      <c r="O1454" s="24">
        <f t="shared" si="271"/>
        <v>4.5222930950029008E-5</v>
      </c>
      <c r="P1454" s="20">
        <f t="shared" si="272"/>
        <v>12.400266957432526</v>
      </c>
      <c r="Q1454" s="3">
        <f t="shared" si="273"/>
        <v>1332</v>
      </c>
      <c r="R1454" s="3">
        <f t="shared" si="274"/>
        <v>0</v>
      </c>
      <c r="S1454" s="3" t="str">
        <f t="shared" si="275"/>
        <v/>
      </c>
      <c r="T1454" s="18"/>
    </row>
    <row r="1455" spans="1:20" x14ac:dyDescent="0.25">
      <c r="A1455">
        <f t="shared" si="265"/>
        <v>1454</v>
      </c>
      <c r="B1455" s="23" t="s">
        <v>1286</v>
      </c>
      <c r="C1455" s="23">
        <f t="shared" si="266"/>
        <v>236</v>
      </c>
      <c r="D1455" s="23">
        <f t="shared" si="267"/>
        <v>3</v>
      </c>
      <c r="E1455" s="34" t="str">
        <f t="shared" si="268"/>
        <v>236_3</v>
      </c>
      <c r="F1455" s="23" t="s">
        <v>2396</v>
      </c>
      <c r="G1455" s="24">
        <f>AVERAGEIF('1. TipoContratoUC'!$C$3:$C$3832,'2. UnidadCompradora'!F1455,'1. TipoContratoUC'!$S$3:$S$3832)</f>
        <v>40.844329904946569</v>
      </c>
      <c r="H1455" s="24">
        <f>SUMPRODUCT(('1. TipoContratoUC'!$C$3:$C$3832='2. UnidadCompradora'!F1455)*'1. TipoContratoUC'!$N$3:$N$3832*'1. TipoContratoUC'!$S$3:$S$3832)</f>
        <v>40.844329904946569</v>
      </c>
      <c r="I1455" s="24">
        <f>SUMPRODUCT(('1. TipoContratoUC'!$C$3:$C$3832='2. UnidadCompradora'!F1455)*'1. TipoContratoUC'!$P$3:$P$3832*'1. TipoContratoUC'!$S$3:$S$3832)</f>
        <v>40.844329904946569</v>
      </c>
      <c r="J1455" s="24" t="e">
        <f>AVERAGEIF('1. TipoContratoUC'!$C$3:$C$3832,'2. UnidadCompradora'!F1455,'1. TipoContratoUC'!#REF!)</f>
        <v>#REF!</v>
      </c>
      <c r="K1455" s="24">
        <f t="shared" si="269"/>
        <v>42.250953245814351</v>
      </c>
      <c r="L1455" s="25">
        <f>SUMIF('1. TipoContratoUC'!$C$3:$C$3832,'2. UnidadCompradora'!F1455,'1. TipoContratoUC'!$O$3:$O$3832)</f>
        <v>215629.61</v>
      </c>
      <c r="M1455" s="28">
        <f t="shared" si="264"/>
        <v>5.6728714147756972E-5</v>
      </c>
      <c r="N1455" s="29">
        <f t="shared" si="270"/>
        <v>9.5260885146052754E-8</v>
      </c>
      <c r="O1455" s="24">
        <f t="shared" si="271"/>
        <v>2.3009142195912813E-5</v>
      </c>
      <c r="P1455" s="20">
        <f t="shared" si="272"/>
        <v>21.125488127478274</v>
      </c>
      <c r="Q1455" s="3">
        <f t="shared" si="273"/>
        <v>692</v>
      </c>
      <c r="R1455" s="3">
        <f t="shared" si="274"/>
        <v>0</v>
      </c>
      <c r="S1455" s="3" t="str">
        <f t="shared" si="275"/>
        <v/>
      </c>
      <c r="T1455" s="18"/>
    </row>
    <row r="1456" spans="1:20" x14ac:dyDescent="0.25">
      <c r="A1456">
        <f t="shared" si="265"/>
        <v>1455</v>
      </c>
      <c r="B1456" s="23" t="s">
        <v>1286</v>
      </c>
      <c r="C1456" s="23">
        <f t="shared" si="266"/>
        <v>236</v>
      </c>
      <c r="D1456" s="23">
        <f t="shared" si="267"/>
        <v>4</v>
      </c>
      <c r="E1456" s="34" t="str">
        <f t="shared" si="268"/>
        <v>236_4</v>
      </c>
      <c r="F1456" s="23" t="s">
        <v>1287</v>
      </c>
      <c r="G1456" s="24">
        <f>AVERAGEIF('1. TipoContratoUC'!$C$3:$C$3832,'2. UnidadCompradora'!F1456,'1. TipoContratoUC'!$S$3:$S$3832)</f>
        <v>41.179934644843051</v>
      </c>
      <c r="H1456" s="24">
        <f>SUMPRODUCT(('1. TipoContratoUC'!$C$3:$C$3832='2. UnidadCompradora'!F1456)*'1. TipoContratoUC'!$N$3:$N$3832*'1. TipoContratoUC'!$S$3:$S$3832)</f>
        <v>38.380110150819611</v>
      </c>
      <c r="I1456" s="24">
        <f>SUMPRODUCT(('1. TipoContratoUC'!$C$3:$C$3832='2. UnidadCompradora'!F1456)*'1. TipoContratoUC'!$P$3:$P$3832*'1. TipoContratoUC'!$S$3:$S$3832)</f>
        <v>36.931153406119449</v>
      </c>
      <c r="J1456" s="24" t="e">
        <f>AVERAGEIF('1. TipoContratoUC'!$C$3:$C$3832,'2. UnidadCompradora'!F1456,'1. TipoContratoUC'!#REF!)</f>
        <v>#REF!</v>
      </c>
      <c r="K1456" s="24">
        <f t="shared" si="269"/>
        <v>36.840164982756058</v>
      </c>
      <c r="L1456" s="25">
        <f>SUMIF('1. TipoContratoUC'!$C$3:$C$3832,'2. UnidadCompradora'!F1456,'1. TipoContratoUC'!$O$3:$O$3832)</f>
        <v>3701487124.2149892</v>
      </c>
      <c r="M1456" s="28">
        <f t="shared" si="264"/>
        <v>0.97380227600094049</v>
      </c>
      <c r="N1456" s="29">
        <f t="shared" si="270"/>
        <v>1.6352436004008783E-3</v>
      </c>
      <c r="O1456" s="24">
        <f t="shared" si="271"/>
        <v>1.8250473560283869</v>
      </c>
      <c r="P1456" s="20">
        <f t="shared" si="272"/>
        <v>19.332606169392221</v>
      </c>
      <c r="Q1456" s="3">
        <f t="shared" si="273"/>
        <v>853</v>
      </c>
      <c r="R1456" s="3">
        <f t="shared" si="274"/>
        <v>0</v>
      </c>
      <c r="S1456" s="3" t="str">
        <f t="shared" si="275"/>
        <v/>
      </c>
      <c r="T1456" s="18"/>
    </row>
    <row r="1457" spans="1:20" x14ac:dyDescent="0.25">
      <c r="A1457">
        <f t="shared" si="265"/>
        <v>1456</v>
      </c>
      <c r="B1457" s="23" t="s">
        <v>1286</v>
      </c>
      <c r="C1457" s="23">
        <f t="shared" si="266"/>
        <v>236</v>
      </c>
      <c r="D1457" s="23">
        <f t="shared" si="267"/>
        <v>5</v>
      </c>
      <c r="E1457" s="34" t="str">
        <f t="shared" si="268"/>
        <v>236_5</v>
      </c>
      <c r="F1457" s="23" t="s">
        <v>2803</v>
      </c>
      <c r="G1457" s="24">
        <f>AVERAGEIF('1. TipoContratoUC'!$C$3:$C$3832,'2. UnidadCompradora'!F1457,'1. TipoContratoUC'!$S$3:$S$3832)</f>
        <v>45.459253239071195</v>
      </c>
      <c r="H1457" s="24">
        <f>SUMPRODUCT(('1. TipoContratoUC'!$C$3:$C$3832='2. UnidadCompradora'!F1457)*'1. TipoContratoUC'!$N$3:$N$3832*'1. TipoContratoUC'!$S$3:$S$3832)</f>
        <v>45.560982200432996</v>
      </c>
      <c r="I1457" s="24">
        <f>SUMPRODUCT(('1. TipoContratoUC'!$C$3:$C$3832='2. UnidadCompradora'!F1457)*'1. TipoContratoUC'!$P$3:$P$3832*'1. TipoContratoUC'!$S$3:$S$3832)</f>
        <v>45.36049786909016</v>
      </c>
      <c r="J1457" s="24" t="e">
        <f>AVERAGEIF('1. TipoContratoUC'!$C$3:$C$3832,'2. UnidadCompradora'!F1457,'1. TipoContratoUC'!#REF!)</f>
        <v>#REF!</v>
      </c>
      <c r="K1457" s="24">
        <f t="shared" si="269"/>
        <v>48.495503835779338</v>
      </c>
      <c r="L1457" s="25">
        <f>SUMIF('1. TipoContratoUC'!$C$3:$C$3832,'2. UnidadCompradora'!F1457,'1. TipoContratoUC'!$O$3:$O$3832)</f>
        <v>96523676.179999992</v>
      </c>
      <c r="M1457" s="28">
        <f t="shared" si="264"/>
        <v>2.5393841015182834E-2</v>
      </c>
      <c r="N1457" s="29">
        <f t="shared" si="270"/>
        <v>4.2642245795731712E-5</v>
      </c>
      <c r="O1457" s="24">
        <f t="shared" si="271"/>
        <v>4.7510617129747017E-2</v>
      </c>
      <c r="P1457" s="20">
        <f t="shared" si="272"/>
        <v>24.271507226454542</v>
      </c>
      <c r="Q1457" s="3">
        <f t="shared" si="273"/>
        <v>459</v>
      </c>
      <c r="R1457" s="3">
        <f t="shared" si="274"/>
        <v>1</v>
      </c>
      <c r="S1457" s="3">
        <f t="shared" si="275"/>
        <v>459</v>
      </c>
      <c r="T1457" s="18"/>
    </row>
    <row r="1458" spans="1:20" x14ac:dyDescent="0.25">
      <c r="A1458">
        <f t="shared" si="265"/>
        <v>1457</v>
      </c>
      <c r="B1458" s="23" t="s">
        <v>1726</v>
      </c>
      <c r="C1458" s="23">
        <f t="shared" si="266"/>
        <v>237</v>
      </c>
      <c r="D1458" s="23">
        <f t="shared" si="267"/>
        <v>1</v>
      </c>
      <c r="E1458" s="34" t="str">
        <f t="shared" si="268"/>
        <v>237_1</v>
      </c>
      <c r="F1458" s="23" t="s">
        <v>1727</v>
      </c>
      <c r="G1458" s="24">
        <f>AVERAGEIF('1. TipoContratoUC'!$C$3:$C$3832,'2. UnidadCompradora'!F1458,'1. TipoContratoUC'!$S$3:$S$3832)</f>
        <v>51.661447780797175</v>
      </c>
      <c r="H1458" s="24">
        <f>SUMPRODUCT(('1. TipoContratoUC'!$C$3:$C$3832='2. UnidadCompradora'!F1458)*'1. TipoContratoUC'!$N$3:$N$3832*'1. TipoContratoUC'!$S$3:$S$3832)</f>
        <v>47.234992042905702</v>
      </c>
      <c r="I1458" s="24">
        <f>SUMPRODUCT(('1. TipoContratoUC'!$C$3:$C$3832='2. UnidadCompradora'!F1458)*'1. TipoContratoUC'!$P$3:$P$3832*'1. TipoContratoUC'!$S$3:$S$3832)</f>
        <v>48.534528788146424</v>
      </c>
      <c r="J1458" s="24" t="e">
        <f>AVERAGEIF('1. TipoContratoUC'!$C$3:$C$3832,'2. UnidadCompradora'!F1458,'1. TipoContratoUC'!#REF!)</f>
        <v>#REF!</v>
      </c>
      <c r="K1458" s="24">
        <f t="shared" si="269"/>
        <v>52.88426811680813</v>
      </c>
      <c r="L1458" s="25">
        <f>SUMIF('1. TipoContratoUC'!$C$3:$C$3832,'2. UnidadCompradora'!F1458,'1. TipoContratoUC'!$O$3:$O$3832)</f>
        <v>553453574.72000003</v>
      </c>
      <c r="M1458" s="28">
        <f t="shared" si="264"/>
        <v>1</v>
      </c>
      <c r="N1458" s="29">
        <f t="shared" si="270"/>
        <v>2.4450481274382611E-4</v>
      </c>
      <c r="O1458" s="24">
        <f t="shared" si="271"/>
        <v>0.27281378412823665</v>
      </c>
      <c r="P1458" s="20">
        <f t="shared" si="272"/>
        <v>26.578540950468184</v>
      </c>
      <c r="Q1458" s="3">
        <f t="shared" si="273"/>
        <v>304</v>
      </c>
      <c r="R1458" s="3">
        <f t="shared" si="274"/>
        <v>1</v>
      </c>
      <c r="S1458" s="3">
        <f t="shared" si="275"/>
        <v>304</v>
      </c>
      <c r="T1458" s="18"/>
    </row>
    <row r="1459" spans="1:20" x14ac:dyDescent="0.25">
      <c r="A1459">
        <f t="shared" si="265"/>
        <v>1458</v>
      </c>
      <c r="B1459" s="23" t="s">
        <v>3014</v>
      </c>
      <c r="C1459" s="23">
        <f t="shared" si="266"/>
        <v>238</v>
      </c>
      <c r="D1459" s="23">
        <f t="shared" si="267"/>
        <v>1</v>
      </c>
      <c r="E1459" s="34" t="str">
        <f t="shared" si="268"/>
        <v>238_1</v>
      </c>
      <c r="F1459" s="23" t="s">
        <v>3015</v>
      </c>
      <c r="G1459" s="24">
        <f>AVERAGEIF('1. TipoContratoUC'!$C$3:$C$3832,'2. UnidadCompradora'!F1459,'1. TipoContratoUC'!$S$3:$S$3832)</f>
        <v>44.786761268545526</v>
      </c>
      <c r="H1459" s="24">
        <f>SUMPRODUCT(('1. TipoContratoUC'!$C$3:$C$3832='2. UnidadCompradora'!F1459)*'1. TipoContratoUC'!$N$3:$N$3832*'1. TipoContratoUC'!$S$3:$S$3832)</f>
        <v>44.786761268545526</v>
      </c>
      <c r="I1459" s="24">
        <f>SUMPRODUCT(('1. TipoContratoUC'!$C$3:$C$3832='2. UnidadCompradora'!F1459)*'1. TipoContratoUC'!$P$3:$P$3832*'1. TipoContratoUC'!$S$3:$S$3832)</f>
        <v>44.786761268545526</v>
      </c>
      <c r="J1459" s="24" t="e">
        <f>AVERAGEIF('1. TipoContratoUC'!$C$3:$C$3832,'2. UnidadCompradora'!F1459,'1. TipoContratoUC'!#REF!)</f>
        <v>#REF!</v>
      </c>
      <c r="K1459" s="24">
        <f t="shared" si="269"/>
        <v>47.702192502839381</v>
      </c>
      <c r="L1459" s="25">
        <f>SUMIF('1. TipoContratoUC'!$C$3:$C$3832,'2. UnidadCompradora'!F1459,'1. TipoContratoUC'!$O$3:$O$3832)</f>
        <v>6846018</v>
      </c>
      <c r="M1459" s="28">
        <f t="shared" si="264"/>
        <v>1</v>
      </c>
      <c r="N1459" s="29">
        <f t="shared" si="270"/>
        <v>3.0244349762809007E-6</v>
      </c>
      <c r="O1459" s="24">
        <f t="shared" si="271"/>
        <v>3.2923235544727531E-3</v>
      </c>
      <c r="P1459" s="20">
        <f t="shared" si="272"/>
        <v>23.852742413196928</v>
      </c>
      <c r="Q1459" s="3">
        <f t="shared" si="273"/>
        <v>486</v>
      </c>
      <c r="R1459" s="3">
        <f t="shared" si="274"/>
        <v>1</v>
      </c>
      <c r="S1459" s="3">
        <f t="shared" si="275"/>
        <v>486</v>
      </c>
      <c r="T1459" s="18"/>
    </row>
    <row r="1460" spans="1:20" x14ac:dyDescent="0.25">
      <c r="A1460">
        <f t="shared" si="265"/>
        <v>1459</v>
      </c>
      <c r="B1460" s="23" t="s">
        <v>102</v>
      </c>
      <c r="C1460" s="23">
        <f t="shared" si="266"/>
        <v>239</v>
      </c>
      <c r="D1460" s="23">
        <f t="shared" si="267"/>
        <v>1</v>
      </c>
      <c r="E1460" s="34" t="str">
        <f t="shared" si="268"/>
        <v>239_1</v>
      </c>
      <c r="F1460" s="23" t="s">
        <v>664</v>
      </c>
      <c r="G1460" s="24">
        <f>AVERAGEIF('1. TipoContratoUC'!$C$3:$C$3832,'2. UnidadCompradora'!F1460,'1. TipoContratoUC'!$S$3:$S$3832)</f>
        <v>43.727873491871115</v>
      </c>
      <c r="H1460" s="24">
        <f>SUMPRODUCT(('1. TipoContratoUC'!$C$3:$C$3832='2. UnidadCompradora'!F1460)*'1. TipoContratoUC'!$N$3:$N$3832*'1. TipoContratoUC'!$S$3:$S$3832)</f>
        <v>42.925340596249136</v>
      </c>
      <c r="I1460" s="24">
        <f>SUMPRODUCT(('1. TipoContratoUC'!$C$3:$C$3832='2. UnidadCompradora'!F1460)*'1. TipoContratoUC'!$P$3:$P$3832*'1. TipoContratoUC'!$S$3:$S$3832)</f>
        <v>44.818131561705869</v>
      </c>
      <c r="J1460" s="24" t="e">
        <f>AVERAGEIF('1. TipoContratoUC'!$C$3:$C$3832,'2. UnidadCompradora'!F1460,'1. TipoContratoUC'!#REF!)</f>
        <v>#REF!</v>
      </c>
      <c r="K1460" s="24">
        <f t="shared" si="269"/>
        <v>47.74556852078581</v>
      </c>
      <c r="L1460" s="25">
        <f>SUMIF('1. TipoContratoUC'!$C$3:$C$3832,'2. UnidadCompradora'!F1460,'1. TipoContratoUC'!$O$3:$O$3832)</f>
        <v>223533537.6999999</v>
      </c>
      <c r="M1460" s="28">
        <f t="shared" si="264"/>
        <v>4.5078883137696169E-3</v>
      </c>
      <c r="N1460" s="29">
        <f t="shared" si="270"/>
        <v>9.875268364641825E-5</v>
      </c>
      <c r="O1460" s="24">
        <f t="shared" si="271"/>
        <v>0.11013668763187358</v>
      </c>
      <c r="P1460" s="20">
        <f t="shared" si="272"/>
        <v>23.927852604208841</v>
      </c>
      <c r="Q1460" s="3">
        <f t="shared" si="273"/>
        <v>481</v>
      </c>
      <c r="R1460" s="3">
        <f t="shared" si="274"/>
        <v>1</v>
      </c>
      <c r="S1460" s="3">
        <f t="shared" si="275"/>
        <v>481</v>
      </c>
      <c r="T1460" s="18"/>
    </row>
    <row r="1461" spans="1:20" x14ac:dyDescent="0.25">
      <c r="A1461">
        <f t="shared" si="265"/>
        <v>1460</v>
      </c>
      <c r="B1461" s="23" t="s">
        <v>102</v>
      </c>
      <c r="C1461" s="23">
        <f t="shared" si="266"/>
        <v>239</v>
      </c>
      <c r="D1461" s="23">
        <f t="shared" si="267"/>
        <v>2</v>
      </c>
      <c r="E1461" s="34" t="str">
        <f t="shared" si="268"/>
        <v>239_2</v>
      </c>
      <c r="F1461" s="23" t="s">
        <v>883</v>
      </c>
      <c r="G1461" s="24">
        <f>AVERAGEIF('1. TipoContratoUC'!$C$3:$C$3832,'2. UnidadCompradora'!F1461,'1. TipoContratoUC'!$S$3:$S$3832)</f>
        <v>41.482637468840018</v>
      </c>
      <c r="H1461" s="24">
        <f>SUMPRODUCT(('1. TipoContratoUC'!$C$3:$C$3832='2. UnidadCompradora'!F1461)*'1. TipoContratoUC'!$N$3:$N$3832*'1. TipoContratoUC'!$S$3:$S$3832)</f>
        <v>42.483326114899484</v>
      </c>
      <c r="I1461" s="24">
        <f>SUMPRODUCT(('1. TipoContratoUC'!$C$3:$C$3832='2. UnidadCompradora'!F1461)*'1. TipoContratoUC'!$P$3:$P$3832*'1. TipoContratoUC'!$S$3:$S$3832)</f>
        <v>42.510563750190954</v>
      </c>
      <c r="J1461" s="24" t="e">
        <f>AVERAGEIF('1. TipoContratoUC'!$C$3:$C$3832,'2. UnidadCompradora'!F1461,'1. TipoContratoUC'!#REF!)</f>
        <v>#REF!</v>
      </c>
      <c r="K1461" s="24">
        <f t="shared" si="269"/>
        <v>44.554871440166444</v>
      </c>
      <c r="L1461" s="25">
        <f>SUMIF('1. TipoContratoUC'!$C$3:$C$3832,'2. UnidadCompradora'!F1461,'1. TipoContratoUC'!$O$3:$O$3832)</f>
        <v>178086112.019999</v>
      </c>
      <c r="M1461" s="28">
        <f t="shared" si="264"/>
        <v>3.5913729612110047E-3</v>
      </c>
      <c r="N1461" s="29">
        <f t="shared" si="270"/>
        <v>7.8674912333441649E-5</v>
      </c>
      <c r="O1461" s="24">
        <f t="shared" si="271"/>
        <v>8.772745380771331E-2</v>
      </c>
      <c r="P1461" s="20">
        <f t="shared" si="272"/>
        <v>22.32129944698708</v>
      </c>
      <c r="Q1461" s="3">
        <f t="shared" si="273"/>
        <v>596</v>
      </c>
      <c r="R1461" s="3">
        <f t="shared" si="274"/>
        <v>0</v>
      </c>
      <c r="S1461" s="3" t="str">
        <f t="shared" si="275"/>
        <v/>
      </c>
      <c r="T1461" s="18"/>
    </row>
    <row r="1462" spans="1:20" x14ac:dyDescent="0.25">
      <c r="A1462">
        <f t="shared" si="265"/>
        <v>1461</v>
      </c>
      <c r="B1462" s="23" t="s">
        <v>102</v>
      </c>
      <c r="C1462" s="23">
        <f t="shared" si="266"/>
        <v>239</v>
      </c>
      <c r="D1462" s="23">
        <f t="shared" si="267"/>
        <v>3</v>
      </c>
      <c r="E1462" s="34" t="str">
        <f t="shared" si="268"/>
        <v>239_3</v>
      </c>
      <c r="F1462" s="23" t="s">
        <v>1798</v>
      </c>
      <c r="G1462" s="24">
        <f>AVERAGEIF('1. TipoContratoUC'!$C$3:$C$3832,'2. UnidadCompradora'!F1462,'1. TipoContratoUC'!$S$3:$S$3832)</f>
        <v>24.417567076991151</v>
      </c>
      <c r="H1462" s="24">
        <f>SUMPRODUCT(('1. TipoContratoUC'!$C$3:$C$3832='2. UnidadCompradora'!F1462)*'1. TipoContratoUC'!$N$3:$N$3832*'1. TipoContratoUC'!$S$3:$S$3832)</f>
        <v>24.912445612722017</v>
      </c>
      <c r="I1462" s="24">
        <f>SUMPRODUCT(('1. TipoContratoUC'!$C$3:$C$3832='2. UnidadCompradora'!F1462)*'1. TipoContratoUC'!$P$3:$P$3832*'1. TipoContratoUC'!$S$3:$S$3832)</f>
        <v>25.486723067440877</v>
      </c>
      <c r="J1462" s="24" t="e">
        <f>AVERAGEIF('1. TipoContratoUC'!$C$3:$C$3832,'2. UnidadCompradora'!F1462,'1. TipoContratoUC'!#REF!)</f>
        <v>#REF!</v>
      </c>
      <c r="K1462" s="24">
        <f t="shared" si="269"/>
        <v>21.015836749038435</v>
      </c>
      <c r="L1462" s="25">
        <f>SUMIF('1. TipoContratoUC'!$C$3:$C$3832,'2. UnidadCompradora'!F1462,'1. TipoContratoUC'!$O$3:$O$3832)</f>
        <v>137735878.708</v>
      </c>
      <c r="M1462" s="28">
        <f t="shared" si="264"/>
        <v>2.7776501208864593E-3</v>
      </c>
      <c r="N1462" s="29">
        <f t="shared" si="270"/>
        <v>6.0848979516743748E-5</v>
      </c>
      <c r="O1462" s="24">
        <f t="shared" si="271"/>
        <v>6.783154552206741E-2</v>
      </c>
      <c r="P1462" s="20">
        <f t="shared" si="272"/>
        <v>10.541834147280252</v>
      </c>
      <c r="Q1462" s="3">
        <f t="shared" si="273"/>
        <v>1416</v>
      </c>
      <c r="R1462" s="3">
        <f t="shared" si="274"/>
        <v>0</v>
      </c>
      <c r="S1462" s="3" t="str">
        <f t="shared" si="275"/>
        <v/>
      </c>
      <c r="T1462" s="18"/>
    </row>
    <row r="1463" spans="1:20" x14ac:dyDescent="0.25">
      <c r="A1463">
        <f t="shared" si="265"/>
        <v>1462</v>
      </c>
      <c r="B1463" s="23" t="s">
        <v>102</v>
      </c>
      <c r="C1463" s="23">
        <f t="shared" si="266"/>
        <v>239</v>
      </c>
      <c r="D1463" s="23">
        <f t="shared" si="267"/>
        <v>4</v>
      </c>
      <c r="E1463" s="34" t="str">
        <f t="shared" si="268"/>
        <v>239_4</v>
      </c>
      <c r="F1463" s="23" t="s">
        <v>238</v>
      </c>
      <c r="G1463" s="24">
        <f>AVERAGEIF('1. TipoContratoUC'!$C$3:$C$3832,'2. UnidadCompradora'!F1463,'1. TipoContratoUC'!$S$3:$S$3832)</f>
        <v>33.98310695633775</v>
      </c>
      <c r="H1463" s="24">
        <f>SUMPRODUCT(('1. TipoContratoUC'!$C$3:$C$3832='2. UnidadCompradora'!F1463)*'1. TipoContratoUC'!$N$3:$N$3832*'1. TipoContratoUC'!$S$3:$S$3832)</f>
        <v>33.447744846049503</v>
      </c>
      <c r="I1463" s="24">
        <f>SUMPRODUCT(('1. TipoContratoUC'!$C$3:$C$3832='2. UnidadCompradora'!F1463)*'1. TipoContratoUC'!$P$3:$P$3832*'1. TipoContratoUC'!$S$3:$S$3832)</f>
        <v>30.282717600229198</v>
      </c>
      <c r="J1463" s="24" t="e">
        <f>AVERAGEIF('1. TipoContratoUC'!$C$3:$C$3832,'2. UnidadCompradora'!F1463,'1. TipoContratoUC'!#REF!)</f>
        <v>#REF!</v>
      </c>
      <c r="K1463" s="24">
        <f t="shared" si="269"/>
        <v>27.647306332759157</v>
      </c>
      <c r="L1463" s="25">
        <f>SUMIF('1. TipoContratoUC'!$C$3:$C$3832,'2. UnidadCompradora'!F1463,'1. TipoContratoUC'!$O$3:$O$3832)</f>
        <v>1937603990.7855301</v>
      </c>
      <c r="M1463" s="28">
        <f t="shared" si="264"/>
        <v>3.9074684168860035E-2</v>
      </c>
      <c r="N1463" s="29">
        <f t="shared" si="270"/>
        <v>8.5599501489964144E-4</v>
      </c>
      <c r="O1463" s="24">
        <f t="shared" si="271"/>
        <v>0.95531119420861688</v>
      </c>
      <c r="P1463" s="20">
        <f t="shared" si="272"/>
        <v>14.301308763483886</v>
      </c>
      <c r="Q1463" s="3">
        <f t="shared" si="273"/>
        <v>1230</v>
      </c>
      <c r="R1463" s="3">
        <f t="shared" si="274"/>
        <v>0</v>
      </c>
      <c r="S1463" s="3" t="str">
        <f t="shared" si="275"/>
        <v/>
      </c>
      <c r="T1463" s="18"/>
    </row>
    <row r="1464" spans="1:20" x14ac:dyDescent="0.25">
      <c r="A1464">
        <f t="shared" si="265"/>
        <v>1463</v>
      </c>
      <c r="B1464" s="23" t="s">
        <v>102</v>
      </c>
      <c r="C1464" s="23">
        <f t="shared" si="266"/>
        <v>239</v>
      </c>
      <c r="D1464" s="23">
        <f t="shared" si="267"/>
        <v>5</v>
      </c>
      <c r="E1464" s="34" t="str">
        <f t="shared" si="268"/>
        <v>239_5</v>
      </c>
      <c r="F1464" s="23" t="s">
        <v>427</v>
      </c>
      <c r="G1464" s="24">
        <f>AVERAGEIF('1. TipoContratoUC'!$C$3:$C$3832,'2. UnidadCompradora'!F1464,'1. TipoContratoUC'!$S$3:$S$3832)</f>
        <v>36.107657565904432</v>
      </c>
      <c r="H1464" s="24">
        <f>SUMPRODUCT(('1. TipoContratoUC'!$C$3:$C$3832='2. UnidadCompradora'!F1464)*'1. TipoContratoUC'!$N$3:$N$3832*'1. TipoContratoUC'!$S$3:$S$3832)</f>
        <v>36.117221539697105</v>
      </c>
      <c r="I1464" s="24">
        <f>SUMPRODUCT(('1. TipoContratoUC'!$C$3:$C$3832='2. UnidadCompradora'!F1464)*'1. TipoContratoUC'!$P$3:$P$3832*'1. TipoContratoUC'!$S$3:$S$3832)</f>
        <v>36.442335501118563</v>
      </c>
      <c r="J1464" s="24" t="e">
        <f>AVERAGEIF('1. TipoContratoUC'!$C$3:$C$3832,'2. UnidadCompradora'!F1464,'1. TipoContratoUC'!#REF!)</f>
        <v>#REF!</v>
      </c>
      <c r="K1464" s="24">
        <f t="shared" si="269"/>
        <v>36.164271579035507</v>
      </c>
      <c r="L1464" s="25">
        <f>SUMIF('1. TipoContratoUC'!$C$3:$C$3832,'2. UnidadCompradora'!F1464,'1. TipoContratoUC'!$O$3:$O$3832)</f>
        <v>45160025803.937935</v>
      </c>
      <c r="M1464" s="28">
        <f t="shared" si="264"/>
        <v>0.91071950395346102</v>
      </c>
      <c r="N1464" s="29">
        <f t="shared" si="270"/>
        <v>1.9950803747693608E-2</v>
      </c>
      <c r="O1464" s="24">
        <f t="shared" si="271"/>
        <v>22.267439271105189</v>
      </c>
      <c r="P1464" s="20">
        <f t="shared" si="272"/>
        <v>29.215855425070348</v>
      </c>
      <c r="Q1464" s="3">
        <f t="shared" si="273"/>
        <v>174</v>
      </c>
      <c r="R1464" s="3">
        <f t="shared" si="274"/>
        <v>1</v>
      </c>
      <c r="S1464" s="3">
        <f t="shared" si="275"/>
        <v>174</v>
      </c>
      <c r="T1464" s="18"/>
    </row>
    <row r="1465" spans="1:20" x14ac:dyDescent="0.25">
      <c r="A1465">
        <f t="shared" si="265"/>
        <v>1464</v>
      </c>
      <c r="B1465" s="23" t="s">
        <v>102</v>
      </c>
      <c r="C1465" s="23">
        <f t="shared" si="266"/>
        <v>239</v>
      </c>
      <c r="D1465" s="23">
        <f t="shared" si="267"/>
        <v>6</v>
      </c>
      <c r="E1465" s="34" t="str">
        <f t="shared" si="268"/>
        <v>239_6</v>
      </c>
      <c r="F1465" s="23" t="s">
        <v>2587</v>
      </c>
      <c r="G1465" s="24">
        <f>AVERAGEIF('1. TipoContratoUC'!$C$3:$C$3832,'2. UnidadCompradora'!F1465,'1. TipoContratoUC'!$S$3:$S$3832)</f>
        <v>25.826485118076736</v>
      </c>
      <c r="H1465" s="24">
        <f>SUMPRODUCT(('1. TipoContratoUC'!$C$3:$C$3832='2. UnidadCompradora'!F1465)*'1. TipoContratoUC'!$N$3:$N$3832*'1. TipoContratoUC'!$S$3:$S$3832)</f>
        <v>25.823261342954261</v>
      </c>
      <c r="I1465" s="24">
        <f>SUMPRODUCT(('1. TipoContratoUC'!$C$3:$C$3832='2. UnidadCompradora'!F1465)*'1. TipoContratoUC'!$P$3:$P$3832*'1. TipoContratoUC'!$S$3:$S$3832)</f>
        <v>25.816921935664826</v>
      </c>
      <c r="J1465" s="24" t="e">
        <f>AVERAGEIF('1. TipoContratoUC'!$C$3:$C$3832,'2. UnidadCompradora'!F1465,'1. TipoContratoUC'!#REF!)</f>
        <v>#REF!</v>
      </c>
      <c r="K1465" s="24">
        <f t="shared" si="269"/>
        <v>21.472406024969839</v>
      </c>
      <c r="L1465" s="25">
        <f>SUMIF('1. TipoContratoUC'!$C$3:$C$3832,'2. UnidadCompradora'!F1465,'1. TipoContratoUC'!$O$3:$O$3832)</f>
        <v>572904819.23999989</v>
      </c>
      <c r="M1465" s="28">
        <f t="shared" si="264"/>
        <v>1.1553483052821972E-2</v>
      </c>
      <c r="N1465" s="29">
        <f t="shared" si="270"/>
        <v>2.5309798679894543E-4</v>
      </c>
      <c r="O1465" s="24">
        <f t="shared" si="271"/>
        <v>0.28240481112476473</v>
      </c>
      <c r="P1465" s="20">
        <f t="shared" si="272"/>
        <v>10.877405418047301</v>
      </c>
      <c r="Q1465" s="3">
        <f t="shared" si="273"/>
        <v>1399</v>
      </c>
      <c r="R1465" s="3">
        <f t="shared" si="274"/>
        <v>0</v>
      </c>
      <c r="S1465" s="3" t="str">
        <f t="shared" si="275"/>
        <v/>
      </c>
      <c r="T1465" s="18"/>
    </row>
    <row r="1466" spans="1:20" x14ac:dyDescent="0.25">
      <c r="A1466">
        <f t="shared" si="265"/>
        <v>1465</v>
      </c>
      <c r="B1466" s="23" t="s">
        <v>102</v>
      </c>
      <c r="C1466" s="23">
        <f t="shared" si="266"/>
        <v>239</v>
      </c>
      <c r="D1466" s="23">
        <f t="shared" si="267"/>
        <v>7</v>
      </c>
      <c r="E1466" s="34" t="str">
        <f t="shared" si="268"/>
        <v>239_7</v>
      </c>
      <c r="F1466" s="23" t="s">
        <v>1993</v>
      </c>
      <c r="G1466" s="24">
        <f>AVERAGEIF('1. TipoContratoUC'!$C$3:$C$3832,'2. UnidadCompradora'!F1466,'1. TipoContratoUC'!$S$3:$S$3832)</f>
        <v>36.818829844908677</v>
      </c>
      <c r="H1466" s="24">
        <f>SUMPRODUCT(('1. TipoContratoUC'!$C$3:$C$3832='2. UnidadCompradora'!F1466)*'1. TipoContratoUC'!$N$3:$N$3832*'1. TipoContratoUC'!$S$3:$S$3832)</f>
        <v>37.077013360287616</v>
      </c>
      <c r="I1466" s="24">
        <f>SUMPRODUCT(('1. TipoContratoUC'!$C$3:$C$3832='2. UnidadCompradora'!F1466)*'1. TipoContratoUC'!$P$3:$P$3832*'1. TipoContratoUC'!$S$3:$S$3832)</f>
        <v>35.173049711633787</v>
      </c>
      <c r="J1466" s="24" t="e">
        <f>AVERAGEIF('1. TipoContratoUC'!$C$3:$C$3832,'2. UnidadCompradora'!F1466,'1. TipoContratoUC'!#REF!)</f>
        <v>#REF!</v>
      </c>
      <c r="K1466" s="24">
        <f t="shared" si="269"/>
        <v>34.409217429479675</v>
      </c>
      <c r="L1466" s="25">
        <f>SUMIF('1. TipoContratoUC'!$C$3:$C$3832,'2. UnidadCompradora'!F1466,'1. TipoContratoUC'!$O$3:$O$3832)</f>
        <v>21958546.809999999</v>
      </c>
      <c r="M1466" s="28">
        <f t="shared" si="264"/>
        <v>4.4282695818562238E-4</v>
      </c>
      <c r="N1466" s="29">
        <f t="shared" si="270"/>
        <v>9.700850479865141E-6</v>
      </c>
      <c r="O1466" s="24">
        <f t="shared" si="271"/>
        <v>1.0744014969563743E-2</v>
      </c>
      <c r="P1466" s="20">
        <f t="shared" si="272"/>
        <v>17.209980722224618</v>
      </c>
      <c r="Q1466" s="3">
        <f t="shared" si="273"/>
        <v>1040</v>
      </c>
      <c r="R1466" s="3">
        <f t="shared" si="274"/>
        <v>0</v>
      </c>
      <c r="S1466" s="3" t="str">
        <f t="shared" si="275"/>
        <v/>
      </c>
      <c r="T1466" s="18"/>
    </row>
    <row r="1467" spans="1:20" x14ac:dyDescent="0.25">
      <c r="A1467">
        <f t="shared" si="265"/>
        <v>1466</v>
      </c>
      <c r="B1467" s="23" t="s">
        <v>102</v>
      </c>
      <c r="C1467" s="23">
        <f t="shared" si="266"/>
        <v>239</v>
      </c>
      <c r="D1467" s="23">
        <f t="shared" si="267"/>
        <v>8</v>
      </c>
      <c r="E1467" s="34" t="str">
        <f t="shared" si="268"/>
        <v>239_8</v>
      </c>
      <c r="F1467" s="23" t="s">
        <v>740</v>
      </c>
      <c r="G1467" s="24">
        <f>AVERAGEIF('1. TipoContratoUC'!$C$3:$C$3832,'2. UnidadCompradora'!F1467,'1. TipoContratoUC'!$S$3:$S$3832)</f>
        <v>42.143013280045409</v>
      </c>
      <c r="H1467" s="24">
        <f>SUMPRODUCT(('1. TipoContratoUC'!$C$3:$C$3832='2. UnidadCompradora'!F1467)*'1. TipoContratoUC'!$N$3:$N$3832*'1. TipoContratoUC'!$S$3:$S$3832)</f>
        <v>45.879947995724635</v>
      </c>
      <c r="I1467" s="24">
        <f>SUMPRODUCT(('1. TipoContratoUC'!$C$3:$C$3832='2. UnidadCompradora'!F1467)*'1. TipoContratoUC'!$P$3:$P$3832*'1. TipoContratoUC'!$S$3:$S$3832)</f>
        <v>47.524483630330096</v>
      </c>
      <c r="J1467" s="24" t="e">
        <f>AVERAGEIF('1. TipoContratoUC'!$C$3:$C$3832,'2. UnidadCompradora'!F1467,'1. TipoContratoUC'!#REF!)</f>
        <v>#REF!</v>
      </c>
      <c r="K1467" s="24">
        <f t="shared" si="269"/>
        <v>51.48766858016328</v>
      </c>
      <c r="L1467" s="25">
        <f>SUMIF('1. TipoContratoUC'!$C$3:$C$3832,'2. UnidadCompradora'!F1467,'1. TipoContratoUC'!$O$3:$O$3832)</f>
        <v>71483338.300999999</v>
      </c>
      <c r="M1467" s="28">
        <f t="shared" si="264"/>
        <v>1.4415684942488973E-3</v>
      </c>
      <c r="N1467" s="29">
        <f t="shared" si="270"/>
        <v>3.1579921142314339E-5</v>
      </c>
      <c r="O1467" s="24">
        <f t="shared" si="271"/>
        <v>3.5163717868224816E-2</v>
      </c>
      <c r="P1467" s="20">
        <f t="shared" si="272"/>
        <v>25.761416149015751</v>
      </c>
      <c r="Q1467" s="3">
        <f t="shared" si="273"/>
        <v>355</v>
      </c>
      <c r="R1467" s="3">
        <f t="shared" si="274"/>
        <v>1</v>
      </c>
      <c r="S1467" s="3">
        <f t="shared" si="275"/>
        <v>355</v>
      </c>
      <c r="T1467" s="18"/>
    </row>
    <row r="1468" spans="1:20" x14ac:dyDescent="0.25">
      <c r="A1468">
        <f t="shared" si="265"/>
        <v>1467</v>
      </c>
      <c r="B1468" s="23" t="s">
        <v>102</v>
      </c>
      <c r="C1468" s="23">
        <f t="shared" si="266"/>
        <v>239</v>
      </c>
      <c r="D1468" s="23">
        <f t="shared" si="267"/>
        <v>9</v>
      </c>
      <c r="E1468" s="34" t="str">
        <f t="shared" si="268"/>
        <v>239_9</v>
      </c>
      <c r="F1468" s="23" t="s">
        <v>103</v>
      </c>
      <c r="G1468" s="24">
        <f>AVERAGEIF('1. TipoContratoUC'!$C$3:$C$3832,'2. UnidadCompradora'!F1468,'1. TipoContratoUC'!$S$3:$S$3832)</f>
        <v>36.033637717515766</v>
      </c>
      <c r="H1468" s="24">
        <f>SUMPRODUCT(('1. TipoContratoUC'!$C$3:$C$3832='2. UnidadCompradora'!F1468)*'1. TipoContratoUC'!$N$3:$N$3832*'1. TipoContratoUC'!$S$3:$S$3832)</f>
        <v>34.655848598018771</v>
      </c>
      <c r="I1468" s="24">
        <f>SUMPRODUCT(('1. TipoContratoUC'!$C$3:$C$3832='2. UnidadCompradora'!F1468)*'1. TipoContratoUC'!$P$3:$P$3832*'1. TipoContratoUC'!$S$3:$S$3832)</f>
        <v>37.367060323039681</v>
      </c>
      <c r="J1468" s="24" t="e">
        <f>AVERAGEIF('1. TipoContratoUC'!$C$3:$C$3832,'2. UnidadCompradora'!F1468,'1. TipoContratoUC'!#REF!)</f>
        <v>#REF!</v>
      </c>
      <c r="K1468" s="24">
        <f t="shared" si="269"/>
        <v>37.442897834331973</v>
      </c>
      <c r="L1468" s="25">
        <f>SUMIF('1. TipoContratoUC'!$C$3:$C$3832,'2. UnidadCompradora'!F1468,'1. TipoContratoUC'!$O$3:$O$3832)</f>
        <v>81574011.769999996</v>
      </c>
      <c r="M1468" s="28">
        <f t="shared" si="264"/>
        <v>1.6450620258102251E-3</v>
      </c>
      <c r="N1468" s="29">
        <f t="shared" si="270"/>
        <v>3.6037780554000565E-5</v>
      </c>
      <c r="O1468" s="24">
        <f t="shared" si="271"/>
        <v>4.0139230954537586E-2</v>
      </c>
      <c r="P1468" s="20">
        <f t="shared" si="272"/>
        <v>18.741518532643255</v>
      </c>
      <c r="Q1468" s="3">
        <f t="shared" si="273"/>
        <v>901</v>
      </c>
      <c r="R1468" s="3">
        <f t="shared" si="274"/>
        <v>0</v>
      </c>
      <c r="S1468" s="3" t="str">
        <f t="shared" si="275"/>
        <v/>
      </c>
      <c r="T1468" s="18"/>
    </row>
    <row r="1469" spans="1:20" x14ac:dyDescent="0.25">
      <c r="A1469">
        <f t="shared" si="265"/>
        <v>1468</v>
      </c>
      <c r="B1469" s="23" t="s">
        <v>102</v>
      </c>
      <c r="C1469" s="23">
        <f t="shared" si="266"/>
        <v>239</v>
      </c>
      <c r="D1469" s="23">
        <f t="shared" si="267"/>
        <v>10</v>
      </c>
      <c r="E1469" s="34" t="str">
        <f t="shared" si="268"/>
        <v>239_10</v>
      </c>
      <c r="F1469" s="23" t="s">
        <v>1737</v>
      </c>
      <c r="G1469" s="24">
        <f>AVERAGEIF('1. TipoContratoUC'!$C$3:$C$3832,'2. UnidadCompradora'!F1469,'1. TipoContratoUC'!$S$3:$S$3832)</f>
        <v>41.584593573362611</v>
      </c>
      <c r="H1469" s="24">
        <f>SUMPRODUCT(('1. TipoContratoUC'!$C$3:$C$3832='2. UnidadCompradora'!F1469)*'1. TipoContratoUC'!$N$3:$N$3832*'1. TipoContratoUC'!$S$3:$S$3832)</f>
        <v>41.02631042018956</v>
      </c>
      <c r="I1469" s="24">
        <f>SUMPRODUCT(('1. TipoContratoUC'!$C$3:$C$3832='2. UnidadCompradora'!F1469)*'1. TipoContratoUC'!$P$3:$P$3832*'1. TipoContratoUC'!$S$3:$S$3832)</f>
        <v>40.869351303417801</v>
      </c>
      <c r="J1469" s="24" t="e">
        <f>AVERAGEIF('1. TipoContratoUC'!$C$3:$C$3832,'2. UnidadCompradora'!F1469,'1. TipoContratoUC'!#REF!)</f>
        <v>#REF!</v>
      </c>
      <c r="K1469" s="24">
        <f t="shared" si="269"/>
        <v>42.285550583607325</v>
      </c>
      <c r="L1469" s="25">
        <f>SUMIF('1. TipoContratoUC'!$C$3:$C$3832,'2. UnidadCompradora'!F1469,'1. TipoContratoUC'!$O$3:$O$3832)</f>
        <v>70751363.50999999</v>
      </c>
      <c r="M1469" s="28">
        <f t="shared" si="264"/>
        <v>1.4268071271615508E-3</v>
      </c>
      <c r="N1469" s="29">
        <f t="shared" si="270"/>
        <v>3.125654919680436E-5</v>
      </c>
      <c r="O1469" s="24">
        <f t="shared" si="271"/>
        <v>3.4802795461741226E-2</v>
      </c>
      <c r="P1469" s="20">
        <f t="shared" si="272"/>
        <v>21.160176689534534</v>
      </c>
      <c r="Q1469" s="3">
        <f t="shared" si="273"/>
        <v>686</v>
      </c>
      <c r="R1469" s="3">
        <f t="shared" si="274"/>
        <v>0</v>
      </c>
      <c r="S1469" s="3" t="str">
        <f t="shared" si="275"/>
        <v/>
      </c>
      <c r="T1469" s="18"/>
    </row>
    <row r="1470" spans="1:20" x14ac:dyDescent="0.25">
      <c r="A1470">
        <f t="shared" si="265"/>
        <v>1469</v>
      </c>
      <c r="B1470" s="23" t="s">
        <v>102</v>
      </c>
      <c r="C1470" s="23">
        <f t="shared" si="266"/>
        <v>239</v>
      </c>
      <c r="D1470" s="23">
        <f t="shared" si="267"/>
        <v>11</v>
      </c>
      <c r="E1470" s="34" t="str">
        <f t="shared" si="268"/>
        <v>239_11</v>
      </c>
      <c r="F1470" s="23" t="s">
        <v>1150</v>
      </c>
      <c r="G1470" s="24">
        <f>AVERAGEIF('1. TipoContratoUC'!$C$3:$C$3832,'2. UnidadCompradora'!F1470,'1. TipoContratoUC'!$S$3:$S$3832)</f>
        <v>35.412337147464221</v>
      </c>
      <c r="H1470" s="24">
        <f>SUMPRODUCT(('1. TipoContratoUC'!$C$3:$C$3832='2. UnidadCompradora'!F1470)*'1. TipoContratoUC'!$N$3:$N$3832*'1. TipoContratoUC'!$S$3:$S$3832)</f>
        <v>34.072925872543955</v>
      </c>
      <c r="I1470" s="24">
        <f>SUMPRODUCT(('1. TipoContratoUC'!$C$3:$C$3832='2. UnidadCompradora'!F1470)*'1. TipoContratoUC'!$P$3:$P$3832*'1. TipoContratoUC'!$S$3:$S$3832)</f>
        <v>35.634879265280048</v>
      </c>
      <c r="J1470" s="24" t="e">
        <f>AVERAGEIF('1. TipoContratoUC'!$C$3:$C$3832,'2. UnidadCompradora'!F1470,'1. TipoContratoUC'!#REF!)</f>
        <v>#REF!</v>
      </c>
      <c r="K1470" s="24">
        <f t="shared" si="269"/>
        <v>35.047793769992708</v>
      </c>
      <c r="L1470" s="25">
        <f>SUMIF('1. TipoContratoUC'!$C$3:$C$3832,'2. UnidadCompradora'!F1470,'1. TipoContratoUC'!$O$3:$O$3832)</f>
        <v>15727362.08</v>
      </c>
      <c r="M1470" s="28">
        <f t="shared" si="264"/>
        <v>3.1716579291115227E-4</v>
      </c>
      <c r="N1470" s="29">
        <f t="shared" si="270"/>
        <v>6.9480366483678446E-6</v>
      </c>
      <c r="O1470" s="24">
        <f t="shared" si="271"/>
        <v>7.6715400487773356E-3</v>
      </c>
      <c r="P1470" s="20">
        <f t="shared" si="272"/>
        <v>17.527732655020742</v>
      </c>
      <c r="Q1470" s="3">
        <f t="shared" si="273"/>
        <v>1006</v>
      </c>
      <c r="R1470" s="3">
        <f t="shared" si="274"/>
        <v>0</v>
      </c>
      <c r="S1470" s="3" t="str">
        <f t="shared" si="275"/>
        <v/>
      </c>
      <c r="T1470" s="18"/>
    </row>
    <row r="1471" spans="1:20" x14ac:dyDescent="0.25">
      <c r="A1471">
        <f t="shared" si="265"/>
        <v>1470</v>
      </c>
      <c r="B1471" s="23" t="s">
        <v>102</v>
      </c>
      <c r="C1471" s="23">
        <f t="shared" si="266"/>
        <v>239</v>
      </c>
      <c r="D1471" s="23">
        <f t="shared" si="267"/>
        <v>12</v>
      </c>
      <c r="E1471" s="34" t="str">
        <f t="shared" si="268"/>
        <v>239_12</v>
      </c>
      <c r="F1471" s="23" t="s">
        <v>1850</v>
      </c>
      <c r="G1471" s="24">
        <f>AVERAGEIF('1. TipoContratoUC'!$C$3:$C$3832,'2. UnidadCompradora'!F1471,'1. TipoContratoUC'!$S$3:$S$3832)</f>
        <v>23.455319337357338</v>
      </c>
      <c r="H1471" s="24">
        <f>SUMPRODUCT(('1. TipoContratoUC'!$C$3:$C$3832='2. UnidadCompradora'!F1471)*'1. TipoContratoUC'!$N$3:$N$3832*'1. TipoContratoUC'!$S$3:$S$3832)</f>
        <v>24.46223558774798</v>
      </c>
      <c r="I1471" s="24">
        <f>SUMPRODUCT(('1. TipoContratoUC'!$C$3:$C$3832='2. UnidadCompradora'!F1471)*'1. TipoContratoUC'!$P$3:$P$3832*'1. TipoContratoUC'!$S$3:$S$3832)</f>
        <v>25.126515173923732</v>
      </c>
      <c r="J1471" s="24" t="e">
        <f>AVERAGEIF('1. TipoContratoUC'!$C$3:$C$3832,'2. UnidadCompradora'!F1471,'1. TipoContratoUC'!#REF!)</f>
        <v>#REF!</v>
      </c>
      <c r="K1471" s="24">
        <f t="shared" si="269"/>
        <v>20.517773693848444</v>
      </c>
      <c r="L1471" s="25">
        <f>SUMIF('1. TipoContratoUC'!$C$3:$C$3832,'2. UnidadCompradora'!F1471,'1. TipoContratoUC'!$O$3:$O$3832)</f>
        <v>31684541.970000003</v>
      </c>
      <c r="M1471" s="28">
        <f t="shared" si="264"/>
        <v>6.3896620589164524E-4</v>
      </c>
      <c r="N1471" s="29">
        <f t="shared" si="270"/>
        <v>1.3997602247249155E-5</v>
      </c>
      <c r="O1471" s="24">
        <f t="shared" si="271"/>
        <v>1.5539712337500705E-2</v>
      </c>
      <c r="P1471" s="20">
        <f t="shared" si="272"/>
        <v>10.266656703092972</v>
      </c>
      <c r="Q1471" s="3">
        <f t="shared" si="273"/>
        <v>1425</v>
      </c>
      <c r="R1471" s="3">
        <f t="shared" si="274"/>
        <v>0</v>
      </c>
      <c r="S1471" s="3" t="str">
        <f t="shared" si="275"/>
        <v/>
      </c>
      <c r="T1471" s="18"/>
    </row>
    <row r="1472" spans="1:20" x14ac:dyDescent="0.25">
      <c r="A1472">
        <f t="shared" si="265"/>
        <v>1471</v>
      </c>
      <c r="B1472" s="23" t="s">
        <v>102</v>
      </c>
      <c r="C1472" s="23">
        <f t="shared" si="266"/>
        <v>239</v>
      </c>
      <c r="D1472" s="23">
        <f t="shared" si="267"/>
        <v>13</v>
      </c>
      <c r="E1472" s="34" t="str">
        <f t="shared" si="268"/>
        <v>239_13</v>
      </c>
      <c r="F1472" s="23" t="s">
        <v>1998</v>
      </c>
      <c r="G1472" s="24">
        <f>AVERAGEIF('1. TipoContratoUC'!$C$3:$C$3832,'2. UnidadCompradora'!F1472,'1. TipoContratoUC'!$S$3:$S$3832)</f>
        <v>40.059035403928789</v>
      </c>
      <c r="H1472" s="24">
        <f>SUMPRODUCT(('1. TipoContratoUC'!$C$3:$C$3832='2. UnidadCompradora'!F1472)*'1. TipoContratoUC'!$N$3:$N$3832*'1. TipoContratoUC'!$S$3:$S$3832)</f>
        <v>38.352694984305415</v>
      </c>
      <c r="I1472" s="24">
        <f>SUMPRODUCT(('1. TipoContratoUC'!$C$3:$C$3832='2. UnidadCompradora'!F1472)*'1. TipoContratoUC'!$P$3:$P$3832*'1. TipoContratoUC'!$S$3:$S$3832)</f>
        <v>39.01286255656094</v>
      </c>
      <c r="J1472" s="24" t="e">
        <f>AVERAGEIF('1. TipoContratoUC'!$C$3:$C$3832,'2. UnidadCompradora'!F1472,'1. TipoContratoUC'!#REF!)</f>
        <v>#REF!</v>
      </c>
      <c r="K1472" s="24">
        <f t="shared" si="269"/>
        <v>39.718565034909567</v>
      </c>
      <c r="L1472" s="25">
        <f>SUMIF('1. TipoContratoUC'!$C$3:$C$3832,'2. UnidadCompradora'!F1472,'1. TipoContratoUC'!$O$3:$O$3832)</f>
        <v>49389114.46399989</v>
      </c>
      <c r="M1472" s="28">
        <f t="shared" si="264"/>
        <v>9.9600540576822425E-4</v>
      </c>
      <c r="N1472" s="29">
        <f t="shared" si="270"/>
        <v>2.1819131242784082E-5</v>
      </c>
      <c r="O1472" s="24">
        <f t="shared" si="271"/>
        <v>2.4269489631562655E-2</v>
      </c>
      <c r="P1472" s="20">
        <f t="shared" si="272"/>
        <v>19.871417262270565</v>
      </c>
      <c r="Q1472" s="3">
        <f t="shared" si="273"/>
        <v>803</v>
      </c>
      <c r="R1472" s="3">
        <f t="shared" si="274"/>
        <v>0</v>
      </c>
      <c r="S1472" s="3" t="str">
        <f t="shared" si="275"/>
        <v/>
      </c>
      <c r="T1472" s="18"/>
    </row>
    <row r="1473" spans="1:20" x14ac:dyDescent="0.25">
      <c r="A1473">
        <f t="shared" si="265"/>
        <v>1472</v>
      </c>
      <c r="B1473" s="23" t="s">
        <v>102</v>
      </c>
      <c r="C1473" s="23">
        <f t="shared" si="266"/>
        <v>239</v>
      </c>
      <c r="D1473" s="23">
        <f t="shared" si="267"/>
        <v>14</v>
      </c>
      <c r="E1473" s="34" t="str">
        <f t="shared" si="268"/>
        <v>239_14</v>
      </c>
      <c r="F1473" s="23" t="s">
        <v>2225</v>
      </c>
      <c r="G1473" s="24">
        <f>AVERAGEIF('1. TipoContratoUC'!$C$3:$C$3832,'2. UnidadCompradora'!F1473,'1. TipoContratoUC'!$S$3:$S$3832)</f>
        <v>33.193477787718223</v>
      </c>
      <c r="H1473" s="24">
        <f>SUMPRODUCT(('1. TipoContratoUC'!$C$3:$C$3832='2. UnidadCompradora'!F1473)*'1. TipoContratoUC'!$N$3:$N$3832*'1. TipoContratoUC'!$S$3:$S$3832)</f>
        <v>36.59671929658478</v>
      </c>
      <c r="I1473" s="24">
        <f>SUMPRODUCT(('1. TipoContratoUC'!$C$3:$C$3832='2. UnidadCompradora'!F1473)*'1. TipoContratoUC'!$P$3:$P$3832*'1. TipoContratoUC'!$S$3:$S$3832)</f>
        <v>38.684323387754276</v>
      </c>
      <c r="J1473" s="24" t="e">
        <f>AVERAGEIF('1. TipoContratoUC'!$C$3:$C$3832,'2. UnidadCompradora'!F1473,'1. TipoContratoUC'!#REF!)</f>
        <v>#REF!</v>
      </c>
      <c r="K1473" s="24">
        <f t="shared" si="269"/>
        <v>39.264290641953657</v>
      </c>
      <c r="L1473" s="25">
        <f>SUMIF('1. TipoContratoUC'!$C$3:$C$3832,'2. UnidadCompradora'!F1473,'1. TipoContratoUC'!$O$3:$O$3832)</f>
        <v>93329908.280000001</v>
      </c>
      <c r="M1473" s="28">
        <f t="shared" si="264"/>
        <v>1.8821372720600146E-3</v>
      </c>
      <c r="N1473" s="29">
        <f t="shared" si="270"/>
        <v>4.1231302479064533E-5</v>
      </c>
      <c r="O1473" s="24">
        <f t="shared" si="271"/>
        <v>4.5935832847021595E-2</v>
      </c>
      <c r="P1473" s="20">
        <f t="shared" si="272"/>
        <v>19.655113237400339</v>
      </c>
      <c r="Q1473" s="3">
        <f t="shared" si="273"/>
        <v>824</v>
      </c>
      <c r="R1473" s="3">
        <f t="shared" si="274"/>
        <v>0</v>
      </c>
      <c r="S1473" s="3" t="str">
        <f t="shared" si="275"/>
        <v/>
      </c>
      <c r="T1473" s="18"/>
    </row>
    <row r="1474" spans="1:20" x14ac:dyDescent="0.25">
      <c r="A1474">
        <f t="shared" si="265"/>
        <v>1473</v>
      </c>
      <c r="B1474" s="23" t="s">
        <v>102</v>
      </c>
      <c r="C1474" s="23">
        <f t="shared" si="266"/>
        <v>239</v>
      </c>
      <c r="D1474" s="23">
        <f t="shared" si="267"/>
        <v>15</v>
      </c>
      <c r="E1474" s="34" t="str">
        <f t="shared" si="268"/>
        <v>239_15</v>
      </c>
      <c r="F1474" s="23" t="s">
        <v>1867</v>
      </c>
      <c r="G1474" s="24">
        <f>AVERAGEIF('1. TipoContratoUC'!$C$3:$C$3832,'2. UnidadCompradora'!F1474,'1. TipoContratoUC'!$S$3:$S$3832)</f>
        <v>30.001760190357597</v>
      </c>
      <c r="H1474" s="24">
        <f>SUMPRODUCT(('1. TipoContratoUC'!$C$3:$C$3832='2. UnidadCompradora'!F1474)*'1. TipoContratoUC'!$N$3:$N$3832*'1. TipoContratoUC'!$S$3:$S$3832)</f>
        <v>27.62637726013687</v>
      </c>
      <c r="I1474" s="24">
        <f>SUMPRODUCT(('1. TipoContratoUC'!$C$3:$C$3832='2. UnidadCompradora'!F1474)*'1. TipoContratoUC'!$P$3:$P$3832*'1. TipoContratoUC'!$S$3:$S$3832)</f>
        <v>26.612191779142719</v>
      </c>
      <c r="J1474" s="24" t="e">
        <f>AVERAGEIF('1. TipoContratoUC'!$C$3:$C$3832,'2. UnidadCompradora'!F1474,'1. TipoContratoUC'!#REF!)</f>
        <v>#REF!</v>
      </c>
      <c r="K1474" s="24">
        <f t="shared" si="269"/>
        <v>22.572033587474138</v>
      </c>
      <c r="L1474" s="25">
        <f>SUMIF('1. TipoContratoUC'!$C$3:$C$3832,'2. UnidadCompradora'!F1474,'1. TipoContratoUC'!$O$3:$O$3832)</f>
        <v>36674666.882999897</v>
      </c>
      <c r="M1474" s="28">
        <f t="shared" ref="M1474:M1537" si="276">L1474/SUMIF($B$2:$B$1538,B1474,$L$2:$L$1538)</f>
        <v>7.3959954266526555E-4</v>
      </c>
      <c r="N1474" s="29">
        <f t="shared" si="270"/>
        <v>1.6202140465361868E-5</v>
      </c>
      <c r="O1474" s="24">
        <f t="shared" si="271"/>
        <v>1.8000245014853002E-2</v>
      </c>
      <c r="P1474" s="20">
        <f t="shared" si="272"/>
        <v>11.295016916244496</v>
      </c>
      <c r="Q1474" s="3">
        <f t="shared" si="273"/>
        <v>1378</v>
      </c>
      <c r="R1474" s="3">
        <f t="shared" si="274"/>
        <v>0</v>
      </c>
      <c r="S1474" s="3" t="str">
        <f t="shared" si="275"/>
        <v/>
      </c>
      <c r="T1474" s="18"/>
    </row>
    <row r="1475" spans="1:20" x14ac:dyDescent="0.25">
      <c r="A1475">
        <f t="shared" ref="A1475:A1538" si="277">A1474+1</f>
        <v>1474</v>
      </c>
      <c r="B1475" s="23" t="s">
        <v>102</v>
      </c>
      <c r="C1475" s="23">
        <f t="shared" ref="C1475:C1538" si="278">IF(B1475&lt;&gt;B1474,C1474+1,C1474)</f>
        <v>239</v>
      </c>
      <c r="D1475" s="23">
        <f t="shared" ref="D1475:D1538" si="279">IF(B1475&lt;&gt;B1474,1,D1474+1)</f>
        <v>16</v>
      </c>
      <c r="E1475" s="34" t="str">
        <f t="shared" ref="E1475:E1538" si="280">CONCATENATE(C1475,"_",D1475)</f>
        <v>239_16</v>
      </c>
      <c r="F1475" s="23" t="s">
        <v>511</v>
      </c>
      <c r="G1475" s="24">
        <f>AVERAGEIF('1. TipoContratoUC'!$C$3:$C$3832,'2. UnidadCompradora'!F1475,'1. TipoContratoUC'!$S$3:$S$3832)</f>
        <v>45.386316645915116</v>
      </c>
      <c r="H1475" s="24">
        <f>SUMPRODUCT(('1. TipoContratoUC'!$C$3:$C$3832='2. UnidadCompradora'!F1475)*'1. TipoContratoUC'!$N$3:$N$3832*'1. TipoContratoUC'!$S$3:$S$3832)</f>
        <v>37.855136814391379</v>
      </c>
      <c r="I1475" s="24">
        <f>SUMPRODUCT(('1. TipoContratoUC'!$C$3:$C$3832='2. UnidadCompradora'!F1475)*'1. TipoContratoUC'!$P$3:$P$3832*'1. TipoContratoUC'!$S$3:$S$3832)</f>
        <v>39.83757059671548</v>
      </c>
      <c r="J1475" s="24" t="e">
        <f>AVERAGEIF('1. TipoContratoUC'!$C$3:$C$3832,'2. UnidadCompradora'!F1475,'1. TipoContratoUC'!#REF!)</f>
        <v>#REF!</v>
      </c>
      <c r="K1475" s="24">
        <f t="shared" ref="K1475:K1538" si="281">100*((I1475-MIN($I$2:$I$1538))/(MAX($I$2:$I$1538)-MIN($I$2:$I$1538)))</f>
        <v>40.858897086238066</v>
      </c>
      <c r="L1475" s="25">
        <f>SUMIF('1. TipoContratoUC'!$C$3:$C$3832,'2. UnidadCompradora'!F1475,'1. TipoContratoUC'!$O$3:$O$3832)</f>
        <v>7911119.6349999998</v>
      </c>
      <c r="M1475" s="28">
        <f t="shared" si="276"/>
        <v>1.5953956671732966E-4</v>
      </c>
      <c r="N1475" s="29">
        <f t="shared" ref="N1475:N1538" si="282">L1475/SUM($L$2:$L$1538)</f>
        <v>3.4949757546118914E-6</v>
      </c>
      <c r="O1475" s="24">
        <f t="shared" ref="O1475:O1538" si="283">100*((L1475-MIN($L$2:$L$1538))/(MAX($L$2:$L$1538)-MIN($L$2:$L$1538)))</f>
        <v>3.8175042710499201E-3</v>
      </c>
      <c r="P1475" s="20">
        <f t="shared" ref="P1475:P1538" si="284">K1475*0.5+O1475*0.5</f>
        <v>20.431357295254557</v>
      </c>
      <c r="Q1475" s="3">
        <f t="shared" ref="Q1475:Q1538" si="285">_xlfn.RANK.EQ(P1475,$P$2:$P$1538)</f>
        <v>753</v>
      </c>
      <c r="R1475" s="3">
        <f t="shared" ref="R1475:R1538" si="286">IF(Q1475&lt;=500,1,0)</f>
        <v>0</v>
      </c>
      <c r="S1475" s="3" t="str">
        <f t="shared" ref="S1475:S1538" si="287">IF(AND(R1475=1,Q1475&lt;=500),Q1475,"")</f>
        <v/>
      </c>
      <c r="T1475" s="18"/>
    </row>
    <row r="1476" spans="1:20" x14ac:dyDescent="0.25">
      <c r="A1476">
        <f t="shared" si="277"/>
        <v>1475</v>
      </c>
      <c r="B1476" s="23" t="s">
        <v>102</v>
      </c>
      <c r="C1476" s="23">
        <f t="shared" si="278"/>
        <v>239</v>
      </c>
      <c r="D1476" s="23">
        <f t="shared" si="279"/>
        <v>17</v>
      </c>
      <c r="E1476" s="34" t="str">
        <f t="shared" si="280"/>
        <v>239_17</v>
      </c>
      <c r="F1476" s="23" t="s">
        <v>1112</v>
      </c>
      <c r="G1476" s="24">
        <f>AVERAGEIF('1. TipoContratoUC'!$C$3:$C$3832,'2. UnidadCompradora'!F1476,'1. TipoContratoUC'!$S$3:$S$3832)</f>
        <v>30.991429488797433</v>
      </c>
      <c r="H1476" s="24">
        <f>SUMPRODUCT(('1. TipoContratoUC'!$C$3:$C$3832='2. UnidadCompradora'!F1476)*'1. TipoContratoUC'!$N$3:$N$3832*'1. TipoContratoUC'!$S$3:$S$3832)</f>
        <v>28.60204944391397</v>
      </c>
      <c r="I1476" s="24">
        <f>SUMPRODUCT(('1. TipoContratoUC'!$C$3:$C$3832='2. UnidadCompradora'!F1476)*'1. TipoContratoUC'!$P$3:$P$3832*'1. TipoContratoUC'!$S$3:$S$3832)</f>
        <v>28.127322349087361</v>
      </c>
      <c r="J1476" s="24" t="e">
        <f>AVERAGEIF('1. TipoContratoUC'!$C$3:$C$3832,'2. UnidadCompradora'!F1476,'1. TipoContratoUC'!#REF!)</f>
        <v>#REF!</v>
      </c>
      <c r="K1476" s="24">
        <f t="shared" si="281"/>
        <v>24.667019772563027</v>
      </c>
      <c r="L1476" s="25">
        <f>SUMIF('1. TipoContratoUC'!$C$3:$C$3832,'2. UnidadCompradora'!F1476,'1. TipoContratoUC'!$O$3:$O$3832)</f>
        <v>76926693.006999999</v>
      </c>
      <c r="M1476" s="28">
        <f t="shared" si="276"/>
        <v>1.5513418880731935E-3</v>
      </c>
      <c r="N1476" s="29">
        <f t="shared" si="282"/>
        <v>3.3984687294131301E-5</v>
      </c>
      <c r="O1476" s="24">
        <f t="shared" si="283"/>
        <v>3.7847729263138105E-2</v>
      </c>
      <c r="P1476" s="20">
        <f t="shared" si="284"/>
        <v>12.352433750913082</v>
      </c>
      <c r="Q1476" s="3">
        <f t="shared" si="285"/>
        <v>1335</v>
      </c>
      <c r="R1476" s="3">
        <f t="shared" si="286"/>
        <v>0</v>
      </c>
      <c r="S1476" s="3" t="str">
        <f t="shared" si="287"/>
        <v/>
      </c>
      <c r="T1476" s="18"/>
    </row>
    <row r="1477" spans="1:20" x14ac:dyDescent="0.25">
      <c r="A1477">
        <f t="shared" si="277"/>
        <v>1476</v>
      </c>
      <c r="B1477" s="23" t="s">
        <v>102</v>
      </c>
      <c r="C1477" s="23">
        <f t="shared" si="278"/>
        <v>239</v>
      </c>
      <c r="D1477" s="23">
        <f t="shared" si="279"/>
        <v>18</v>
      </c>
      <c r="E1477" s="34" t="str">
        <f t="shared" si="280"/>
        <v>239_18</v>
      </c>
      <c r="F1477" s="23" t="s">
        <v>798</v>
      </c>
      <c r="G1477" s="24">
        <f>AVERAGEIF('1. TipoContratoUC'!$C$3:$C$3832,'2. UnidadCompradora'!F1477,'1. TipoContratoUC'!$S$3:$S$3832)</f>
        <v>42.436043110928381</v>
      </c>
      <c r="H1477" s="24">
        <f>SUMPRODUCT(('1. TipoContratoUC'!$C$3:$C$3832='2. UnidadCompradora'!F1477)*'1. TipoContratoUC'!$N$3:$N$3832*'1. TipoContratoUC'!$S$3:$S$3832)</f>
        <v>46.214439703958817</v>
      </c>
      <c r="I1477" s="24">
        <f>SUMPRODUCT(('1. TipoContratoUC'!$C$3:$C$3832='2. UnidadCompradora'!F1477)*'1. TipoContratoUC'!$P$3:$P$3832*'1. TipoContratoUC'!$S$3:$S$3832)</f>
        <v>48.890231103291129</v>
      </c>
      <c r="J1477" s="24" t="e">
        <f>AVERAGEIF('1. TipoContratoUC'!$C$3:$C$3832,'2. UnidadCompradora'!F1477,'1. TipoContratoUC'!#REF!)</f>
        <v>#REF!</v>
      </c>
      <c r="K1477" s="24">
        <f t="shared" si="281"/>
        <v>53.37610126374247</v>
      </c>
      <c r="L1477" s="25">
        <f>SUMIF('1. TipoContratoUC'!$C$3:$C$3832,'2. UnidadCompradora'!F1477,'1. TipoContratoUC'!$O$3:$O$3832)</f>
        <v>30604703.926199999</v>
      </c>
      <c r="M1477" s="28">
        <f t="shared" si="276"/>
        <v>6.1718965572160828E-4</v>
      </c>
      <c r="N1477" s="29">
        <f t="shared" si="282"/>
        <v>1.352055121577546E-5</v>
      </c>
      <c r="O1477" s="24">
        <f t="shared" si="283"/>
        <v>1.5007265386905074E-2</v>
      </c>
      <c r="P1477" s="20">
        <f t="shared" si="284"/>
        <v>26.695554264564688</v>
      </c>
      <c r="Q1477" s="3">
        <f t="shared" si="285"/>
        <v>300</v>
      </c>
      <c r="R1477" s="3">
        <f t="shared" si="286"/>
        <v>1</v>
      </c>
      <c r="S1477" s="3">
        <f t="shared" si="287"/>
        <v>300</v>
      </c>
      <c r="T1477" s="18"/>
    </row>
    <row r="1478" spans="1:20" x14ac:dyDescent="0.25">
      <c r="A1478">
        <f t="shared" si="277"/>
        <v>1477</v>
      </c>
      <c r="B1478" s="23" t="s">
        <v>102</v>
      </c>
      <c r="C1478" s="23">
        <f t="shared" si="278"/>
        <v>239</v>
      </c>
      <c r="D1478" s="23">
        <f t="shared" si="279"/>
        <v>19</v>
      </c>
      <c r="E1478" s="34" t="str">
        <f t="shared" si="280"/>
        <v>239_19</v>
      </c>
      <c r="F1478" s="23" t="s">
        <v>1269</v>
      </c>
      <c r="G1478" s="24">
        <f>AVERAGEIF('1. TipoContratoUC'!$C$3:$C$3832,'2. UnidadCompradora'!F1478,'1. TipoContratoUC'!$S$3:$S$3832)</f>
        <v>40.221503653803033</v>
      </c>
      <c r="H1478" s="24">
        <f>SUMPRODUCT(('1. TipoContratoUC'!$C$3:$C$3832='2. UnidadCompradora'!F1478)*'1. TipoContratoUC'!$N$3:$N$3832*'1. TipoContratoUC'!$S$3:$S$3832)</f>
        <v>40.621735383358498</v>
      </c>
      <c r="I1478" s="24">
        <f>SUMPRODUCT(('1. TipoContratoUC'!$C$3:$C$3832='2. UnidadCompradora'!F1478)*'1. TipoContratoUC'!$P$3:$P$3832*'1. TipoContratoUC'!$S$3:$S$3832)</f>
        <v>41.070221514786212</v>
      </c>
      <c r="J1478" s="24" t="e">
        <f>AVERAGEIF('1. TipoContratoUC'!$C$3:$C$3832,'2. UnidadCompradora'!F1478,'1. TipoContratoUC'!#REF!)</f>
        <v>#REF!</v>
      </c>
      <c r="K1478" s="24">
        <f t="shared" si="281"/>
        <v>42.563295832868633</v>
      </c>
      <c r="L1478" s="25">
        <f>SUMIF('1. TipoContratoUC'!$C$3:$C$3832,'2. UnidadCompradora'!F1478,'1. TipoContratoUC'!$O$3:$O$3832)</f>
        <v>38160279.880000003</v>
      </c>
      <c r="M1478" s="28">
        <f t="shared" si="276"/>
        <v>7.6955915202352176E-4</v>
      </c>
      <c r="N1478" s="29">
        <f t="shared" si="282"/>
        <v>1.6858454823481378E-5</v>
      </c>
      <c r="O1478" s="24">
        <f t="shared" si="283"/>
        <v>1.8732771632672781E-2</v>
      </c>
      <c r="P1478" s="20">
        <f t="shared" si="284"/>
        <v>21.291014302250652</v>
      </c>
      <c r="Q1478" s="3">
        <f t="shared" si="285"/>
        <v>674</v>
      </c>
      <c r="R1478" s="3">
        <f t="shared" si="286"/>
        <v>0</v>
      </c>
      <c r="S1478" s="3" t="str">
        <f t="shared" si="287"/>
        <v/>
      </c>
      <c r="T1478" s="18"/>
    </row>
    <row r="1479" spans="1:20" x14ac:dyDescent="0.25">
      <c r="A1479">
        <f t="shared" si="277"/>
        <v>1478</v>
      </c>
      <c r="B1479" s="23" t="s">
        <v>102</v>
      </c>
      <c r="C1479" s="23">
        <f t="shared" si="278"/>
        <v>239</v>
      </c>
      <c r="D1479" s="23">
        <f t="shared" si="279"/>
        <v>20</v>
      </c>
      <c r="E1479" s="34" t="str">
        <f t="shared" si="280"/>
        <v>239_20</v>
      </c>
      <c r="F1479" s="23" t="s">
        <v>1472</v>
      </c>
      <c r="G1479" s="24">
        <f>AVERAGEIF('1. TipoContratoUC'!$C$3:$C$3832,'2. UnidadCompradora'!F1479,'1. TipoContratoUC'!$S$3:$S$3832)</f>
        <v>38.574934456423271</v>
      </c>
      <c r="H1479" s="24">
        <f>SUMPRODUCT(('1. TipoContratoUC'!$C$3:$C$3832='2. UnidadCompradora'!F1479)*'1. TipoContratoUC'!$N$3:$N$3832*'1. TipoContratoUC'!$S$3:$S$3832)</f>
        <v>39.261697309596002</v>
      </c>
      <c r="I1479" s="24">
        <f>SUMPRODUCT(('1. TipoContratoUC'!$C$3:$C$3832='2. UnidadCompradora'!F1479)*'1. TipoContratoUC'!$P$3:$P$3832*'1. TipoContratoUC'!$S$3:$S$3832)</f>
        <v>39.320821587613949</v>
      </c>
      <c r="J1479" s="24" t="e">
        <f>AVERAGEIF('1. TipoContratoUC'!$C$3:$C$3832,'2. UnidadCompradora'!F1479,'1. TipoContratoUC'!#REF!)</f>
        <v>#REF!</v>
      </c>
      <c r="K1479" s="24">
        <f t="shared" si="281"/>
        <v>40.144383065663831</v>
      </c>
      <c r="L1479" s="25">
        <f>SUMIF('1. TipoContratoUC'!$C$3:$C$3832,'2. UnidadCompradora'!F1479,'1. TipoContratoUC'!$O$3:$O$3832)</f>
        <v>29390686.300000001</v>
      </c>
      <c r="M1479" s="28">
        <f t="shared" si="276"/>
        <v>5.927071734678624E-4</v>
      </c>
      <c r="N1479" s="29">
        <f t="shared" si="282"/>
        <v>1.298422230596237E-5</v>
      </c>
      <c r="O1479" s="24">
        <f t="shared" si="283"/>
        <v>1.4408657117127114E-2</v>
      </c>
      <c r="P1479" s="20">
        <f t="shared" si="284"/>
        <v>20.079395861390481</v>
      </c>
      <c r="Q1479" s="3">
        <f t="shared" si="285"/>
        <v>784</v>
      </c>
      <c r="R1479" s="3">
        <f t="shared" si="286"/>
        <v>0</v>
      </c>
      <c r="S1479" s="3" t="str">
        <f t="shared" si="287"/>
        <v/>
      </c>
      <c r="T1479" s="18"/>
    </row>
    <row r="1480" spans="1:20" x14ac:dyDescent="0.25">
      <c r="A1480">
        <f t="shared" si="277"/>
        <v>1479</v>
      </c>
      <c r="B1480" s="23" t="s">
        <v>102</v>
      </c>
      <c r="C1480" s="23">
        <f t="shared" si="278"/>
        <v>239</v>
      </c>
      <c r="D1480" s="23">
        <f t="shared" si="279"/>
        <v>21</v>
      </c>
      <c r="E1480" s="34" t="str">
        <f t="shared" si="280"/>
        <v>239_21</v>
      </c>
      <c r="F1480" s="23" t="s">
        <v>1090</v>
      </c>
      <c r="G1480" s="24">
        <f>AVERAGEIF('1. TipoContratoUC'!$C$3:$C$3832,'2. UnidadCompradora'!F1480,'1. TipoContratoUC'!$S$3:$S$3832)</f>
        <v>29.575853369999191</v>
      </c>
      <c r="H1480" s="24">
        <f>SUMPRODUCT(('1. TipoContratoUC'!$C$3:$C$3832='2. UnidadCompradora'!F1480)*'1. TipoContratoUC'!$N$3:$N$3832*'1. TipoContratoUC'!$S$3:$S$3832)</f>
        <v>24.302267914247125</v>
      </c>
      <c r="I1480" s="24">
        <f>SUMPRODUCT(('1. TipoContratoUC'!$C$3:$C$3832='2. UnidadCompradora'!F1480)*'1. TipoContratoUC'!$P$3:$P$3832*'1. TipoContratoUC'!$S$3:$S$3832)</f>
        <v>22.517238193187378</v>
      </c>
      <c r="J1480" s="24" t="e">
        <f>AVERAGEIF('1. TipoContratoUC'!$C$3:$C$3832,'2. UnidadCompradora'!F1480,'1. TipoContratoUC'!#REF!)</f>
        <v>#REF!</v>
      </c>
      <c r="K1480" s="24">
        <f t="shared" si="281"/>
        <v>16.909900328906165</v>
      </c>
      <c r="L1480" s="25">
        <f>SUMIF('1. TipoContratoUC'!$C$3:$C$3832,'2. UnidadCompradora'!F1480,'1. TipoContratoUC'!$O$3:$O$3832)</f>
        <v>94965128.890000001</v>
      </c>
      <c r="M1480" s="28">
        <f t="shared" si="276"/>
        <v>1.9151139428276343E-3</v>
      </c>
      <c r="N1480" s="29">
        <f t="shared" si="282"/>
        <v>4.1953710513460502E-5</v>
      </c>
      <c r="O1480" s="24">
        <f t="shared" si="283"/>
        <v>4.674212804318055E-2</v>
      </c>
      <c r="P1480" s="20">
        <f t="shared" si="284"/>
        <v>8.4783212284746732</v>
      </c>
      <c r="Q1480" s="3">
        <f t="shared" si="285"/>
        <v>1472</v>
      </c>
      <c r="R1480" s="3">
        <f t="shared" si="286"/>
        <v>0</v>
      </c>
      <c r="S1480" s="3" t="str">
        <f t="shared" si="287"/>
        <v/>
      </c>
      <c r="T1480" s="18"/>
    </row>
    <row r="1481" spans="1:20" x14ac:dyDescent="0.25">
      <c r="A1481">
        <f t="shared" si="277"/>
        <v>1480</v>
      </c>
      <c r="B1481" s="23" t="s">
        <v>102</v>
      </c>
      <c r="C1481" s="23">
        <f t="shared" si="278"/>
        <v>239</v>
      </c>
      <c r="D1481" s="23">
        <f t="shared" si="279"/>
        <v>22</v>
      </c>
      <c r="E1481" s="34" t="str">
        <f t="shared" si="280"/>
        <v>239_22</v>
      </c>
      <c r="F1481" s="23" t="s">
        <v>905</v>
      </c>
      <c r="G1481" s="24">
        <f>AVERAGEIF('1. TipoContratoUC'!$C$3:$C$3832,'2. UnidadCompradora'!F1481,'1. TipoContratoUC'!$S$3:$S$3832)</f>
        <v>37.298662251301621</v>
      </c>
      <c r="H1481" s="24">
        <f>SUMPRODUCT(('1. TipoContratoUC'!$C$3:$C$3832='2. UnidadCompradora'!F1481)*'1. TipoContratoUC'!$N$3:$N$3832*'1. TipoContratoUC'!$S$3:$S$3832)</f>
        <v>33.51923663149239</v>
      </c>
      <c r="I1481" s="24">
        <f>SUMPRODUCT(('1. TipoContratoUC'!$C$3:$C$3832='2. UnidadCompradora'!F1481)*'1. TipoContratoUC'!$P$3:$P$3832*'1. TipoContratoUC'!$S$3:$S$3832)</f>
        <v>33.992646358720307</v>
      </c>
      <c r="J1481" s="24" t="e">
        <f>AVERAGEIF('1. TipoContratoUC'!$C$3:$C$3832,'2. UnidadCompradora'!F1481,'1. TipoContratoUC'!#REF!)</f>
        <v>#REF!</v>
      </c>
      <c r="K1481" s="24">
        <f t="shared" si="281"/>
        <v>32.777061913485632</v>
      </c>
      <c r="L1481" s="25">
        <f>SUMIF('1. TipoContratoUC'!$C$3:$C$3832,'2. UnidadCompradora'!F1481,'1. TipoContratoUC'!$O$3:$O$3832)</f>
        <v>8209270</v>
      </c>
      <c r="M1481" s="28">
        <f t="shared" si="276"/>
        <v>1.6555221502039297E-4</v>
      </c>
      <c r="N1481" s="29">
        <f t="shared" si="282"/>
        <v>3.6266926726943324E-6</v>
      </c>
      <c r="O1481" s="24">
        <f t="shared" si="283"/>
        <v>3.9645163656641998E-3</v>
      </c>
      <c r="P1481" s="20">
        <f t="shared" si="284"/>
        <v>16.390513214925647</v>
      </c>
      <c r="Q1481" s="3">
        <f t="shared" si="285"/>
        <v>1093</v>
      </c>
      <c r="R1481" s="3">
        <f t="shared" si="286"/>
        <v>0</v>
      </c>
      <c r="S1481" s="3" t="str">
        <f t="shared" si="287"/>
        <v/>
      </c>
      <c r="T1481" s="18"/>
    </row>
    <row r="1482" spans="1:20" x14ac:dyDescent="0.25">
      <c r="A1482">
        <f t="shared" si="277"/>
        <v>1481</v>
      </c>
      <c r="B1482" s="23" t="s">
        <v>102</v>
      </c>
      <c r="C1482" s="23">
        <f t="shared" si="278"/>
        <v>239</v>
      </c>
      <c r="D1482" s="23">
        <f t="shared" si="279"/>
        <v>23</v>
      </c>
      <c r="E1482" s="34" t="str">
        <f t="shared" si="280"/>
        <v>239_23</v>
      </c>
      <c r="F1482" s="23" t="s">
        <v>2042</v>
      </c>
      <c r="G1482" s="24">
        <f>AVERAGEIF('1. TipoContratoUC'!$C$3:$C$3832,'2. UnidadCompradora'!F1482,'1. TipoContratoUC'!$S$3:$S$3832)</f>
        <v>41.046132925718929</v>
      </c>
      <c r="H1482" s="24">
        <f>SUMPRODUCT(('1. TipoContratoUC'!$C$3:$C$3832='2. UnidadCompradora'!F1482)*'1. TipoContratoUC'!$N$3:$N$3832*'1. TipoContratoUC'!$S$3:$S$3832)</f>
        <v>38.596093500488927</v>
      </c>
      <c r="I1482" s="24">
        <f>SUMPRODUCT(('1. TipoContratoUC'!$C$3:$C$3832='2. UnidadCompradora'!F1482)*'1. TipoContratoUC'!$P$3:$P$3832*'1. TipoContratoUC'!$S$3:$S$3832)</f>
        <v>39.531605980281249</v>
      </c>
      <c r="J1482" s="24" t="e">
        <f>AVERAGEIF('1. TipoContratoUC'!$C$3:$C$3832,'2. UnidadCompradora'!F1482,'1. TipoContratoUC'!#REF!)</f>
        <v>#REF!</v>
      </c>
      <c r="K1482" s="24">
        <f t="shared" si="281"/>
        <v>40.435836752514383</v>
      </c>
      <c r="L1482" s="25">
        <f>SUMIF('1. TipoContratoUC'!$C$3:$C$3832,'2. UnidadCompradora'!F1482,'1. TipoContratoUC'!$O$3:$O$3832)</f>
        <v>24149449.019999988</v>
      </c>
      <c r="M1482" s="28">
        <f t="shared" si="276"/>
        <v>4.8700978001491686E-4</v>
      </c>
      <c r="N1482" s="29">
        <f t="shared" si="282"/>
        <v>1.0668747624385516E-5</v>
      </c>
      <c r="O1482" s="24">
        <f t="shared" si="283"/>
        <v>1.18243058589851E-2</v>
      </c>
      <c r="P1482" s="20">
        <f t="shared" si="284"/>
        <v>20.223830529186685</v>
      </c>
      <c r="Q1482" s="3">
        <f t="shared" si="285"/>
        <v>770</v>
      </c>
      <c r="R1482" s="3">
        <f t="shared" si="286"/>
        <v>0</v>
      </c>
      <c r="S1482" s="3" t="str">
        <f t="shared" si="287"/>
        <v/>
      </c>
      <c r="T1482" s="18"/>
    </row>
    <row r="1483" spans="1:20" x14ac:dyDescent="0.25">
      <c r="A1483">
        <f t="shared" si="277"/>
        <v>1482</v>
      </c>
      <c r="B1483" s="23" t="s">
        <v>102</v>
      </c>
      <c r="C1483" s="23">
        <f t="shared" si="278"/>
        <v>239</v>
      </c>
      <c r="D1483" s="23">
        <f t="shared" si="279"/>
        <v>24</v>
      </c>
      <c r="E1483" s="34" t="str">
        <f t="shared" si="280"/>
        <v>239_24</v>
      </c>
      <c r="F1483" s="23" t="s">
        <v>2041</v>
      </c>
      <c r="G1483" s="24">
        <f>AVERAGEIF('1. TipoContratoUC'!$C$3:$C$3832,'2. UnidadCompradora'!F1483,'1. TipoContratoUC'!$S$3:$S$3832)</f>
        <v>46.04641761102021</v>
      </c>
      <c r="H1483" s="24">
        <f>SUMPRODUCT(('1. TipoContratoUC'!$C$3:$C$3832='2. UnidadCompradora'!F1483)*'1. TipoContratoUC'!$N$3:$N$3832*'1. TipoContratoUC'!$S$3:$S$3832)</f>
        <v>46.816354789566326</v>
      </c>
      <c r="I1483" s="24">
        <f>SUMPRODUCT(('1. TipoContratoUC'!$C$3:$C$3832='2. UnidadCompradora'!F1483)*'1. TipoContratoUC'!$P$3:$P$3832*'1. TipoContratoUC'!$S$3:$S$3832)</f>
        <v>47.976155906790012</v>
      </c>
      <c r="J1483" s="24" t="e">
        <f>AVERAGEIF('1. TipoContratoUC'!$C$3:$C$3832,'2. UnidadCompradora'!F1483,'1. TipoContratoUC'!#REF!)</f>
        <v>#REF!</v>
      </c>
      <c r="K1483" s="24">
        <f t="shared" si="281"/>
        <v>52.112200351973378</v>
      </c>
      <c r="L1483" s="25">
        <f>SUMIF('1. TipoContratoUC'!$C$3:$C$3832,'2. UnidadCompradora'!F1483,'1. TipoContratoUC'!$O$3:$O$3832)</f>
        <v>67810325.749999896</v>
      </c>
      <c r="M1483" s="28">
        <f t="shared" si="276"/>
        <v>1.3674966993614383E-3</v>
      </c>
      <c r="N1483" s="29">
        <f t="shared" si="282"/>
        <v>2.9957257043627565E-5</v>
      </c>
      <c r="O1483" s="24">
        <f t="shared" si="283"/>
        <v>3.3352627451927443E-2</v>
      </c>
      <c r="P1483" s="20">
        <f t="shared" si="284"/>
        <v>26.072776489712652</v>
      </c>
      <c r="Q1483" s="3">
        <f t="shared" si="285"/>
        <v>336</v>
      </c>
      <c r="R1483" s="3">
        <f t="shared" si="286"/>
        <v>1</v>
      </c>
      <c r="S1483" s="3">
        <f t="shared" si="287"/>
        <v>336</v>
      </c>
      <c r="T1483" s="18"/>
    </row>
    <row r="1484" spans="1:20" x14ac:dyDescent="0.25">
      <c r="A1484">
        <f t="shared" si="277"/>
        <v>1483</v>
      </c>
      <c r="B1484" s="23" t="s">
        <v>102</v>
      </c>
      <c r="C1484" s="23">
        <f t="shared" si="278"/>
        <v>239</v>
      </c>
      <c r="D1484" s="23">
        <f t="shared" si="279"/>
        <v>25</v>
      </c>
      <c r="E1484" s="34" t="str">
        <f t="shared" si="280"/>
        <v>239_25</v>
      </c>
      <c r="F1484" s="23" t="s">
        <v>827</v>
      </c>
      <c r="G1484" s="24">
        <f>AVERAGEIF('1. TipoContratoUC'!$C$3:$C$3832,'2. UnidadCompradora'!F1484,'1. TipoContratoUC'!$S$3:$S$3832)</f>
        <v>24.421896579921111</v>
      </c>
      <c r="H1484" s="24">
        <f>SUMPRODUCT(('1. TipoContratoUC'!$C$3:$C$3832='2. UnidadCompradora'!F1484)*'1. TipoContratoUC'!$N$3:$N$3832*'1. TipoContratoUC'!$S$3:$S$3832)</f>
        <v>28.919480036555822</v>
      </c>
      <c r="I1484" s="24">
        <f>SUMPRODUCT(('1. TipoContratoUC'!$C$3:$C$3832='2. UnidadCompradora'!F1484)*'1. TipoContratoUC'!$P$3:$P$3832*'1. TipoContratoUC'!$S$3:$S$3832)</f>
        <v>27.92587543132333</v>
      </c>
      <c r="J1484" s="24" t="e">
        <f>AVERAGEIF('1. TipoContratoUC'!$C$3:$C$3832,'2. UnidadCompradora'!F1484,'1. TipoContratoUC'!#REF!)</f>
        <v>#REF!</v>
      </c>
      <c r="K1484" s="24">
        <f t="shared" si="281"/>
        <v>24.388477105603439</v>
      </c>
      <c r="L1484" s="25">
        <f>SUMIF('1. TipoContratoUC'!$C$3:$C$3832,'2. UnidadCompradora'!F1484,'1. TipoContratoUC'!$O$3:$O$3832)</f>
        <v>78301902.314999998</v>
      </c>
      <c r="M1484" s="28">
        <f t="shared" si="276"/>
        <v>1.5790750418196364E-3</v>
      </c>
      <c r="N1484" s="29">
        <f t="shared" si="282"/>
        <v>3.459222749207151E-5</v>
      </c>
      <c r="O1484" s="24">
        <f t="shared" si="283"/>
        <v>3.8525817988275618E-2</v>
      </c>
      <c r="P1484" s="20">
        <f t="shared" si="284"/>
        <v>12.213501461795857</v>
      </c>
      <c r="Q1484" s="3">
        <f t="shared" si="285"/>
        <v>1344</v>
      </c>
      <c r="R1484" s="3">
        <f t="shared" si="286"/>
        <v>0</v>
      </c>
      <c r="S1484" s="3" t="str">
        <f t="shared" si="287"/>
        <v/>
      </c>
      <c r="T1484" s="18"/>
    </row>
    <row r="1485" spans="1:20" x14ac:dyDescent="0.25">
      <c r="A1485">
        <f t="shared" si="277"/>
        <v>1484</v>
      </c>
      <c r="B1485" s="23" t="s">
        <v>102</v>
      </c>
      <c r="C1485" s="23">
        <f t="shared" si="278"/>
        <v>239</v>
      </c>
      <c r="D1485" s="23">
        <f t="shared" si="279"/>
        <v>26</v>
      </c>
      <c r="E1485" s="34" t="str">
        <f t="shared" si="280"/>
        <v>239_26</v>
      </c>
      <c r="F1485" s="23" t="s">
        <v>1196</v>
      </c>
      <c r="G1485" s="24">
        <f>AVERAGEIF('1. TipoContratoUC'!$C$3:$C$3832,'2. UnidadCompradora'!F1485,'1. TipoContratoUC'!$S$3:$S$3832)</f>
        <v>26.051119501592108</v>
      </c>
      <c r="H1485" s="24">
        <f>SUMPRODUCT(('1. TipoContratoUC'!$C$3:$C$3832='2. UnidadCompradora'!F1485)*'1. TipoContratoUC'!$N$3:$N$3832*'1. TipoContratoUC'!$S$3:$S$3832)</f>
        <v>28.433946642225102</v>
      </c>
      <c r="I1485" s="24">
        <f>SUMPRODUCT(('1. TipoContratoUC'!$C$3:$C$3832='2. UnidadCompradora'!F1485)*'1. TipoContratoUC'!$P$3:$P$3832*'1. TipoContratoUC'!$S$3:$S$3832)</f>
        <v>30.390748649647694</v>
      </c>
      <c r="J1485" s="24" t="e">
        <f>AVERAGEIF('1. TipoContratoUC'!$C$3:$C$3832,'2. UnidadCompradora'!F1485,'1. TipoContratoUC'!#REF!)</f>
        <v>#REF!</v>
      </c>
      <c r="K1485" s="24">
        <f t="shared" si="281"/>
        <v>27.796681944724188</v>
      </c>
      <c r="L1485" s="25">
        <f>SUMIF('1. TipoContratoUC'!$C$3:$C$3832,'2. UnidadCompradora'!F1485,'1. TipoContratoUC'!$O$3:$O$3832)</f>
        <v>14989324.43359999</v>
      </c>
      <c r="M1485" s="28">
        <f t="shared" si="276"/>
        <v>3.0228215927138169E-4</v>
      </c>
      <c r="N1485" s="29">
        <f t="shared" si="282"/>
        <v>6.6219862535859108E-6</v>
      </c>
      <c r="O1485" s="24">
        <f t="shared" si="283"/>
        <v>7.3076281672625884E-3</v>
      </c>
      <c r="P1485" s="20">
        <f t="shared" si="284"/>
        <v>13.901994786445725</v>
      </c>
      <c r="Q1485" s="3">
        <f t="shared" si="285"/>
        <v>1248</v>
      </c>
      <c r="R1485" s="3">
        <f t="shared" si="286"/>
        <v>0</v>
      </c>
      <c r="S1485" s="3" t="str">
        <f t="shared" si="287"/>
        <v/>
      </c>
      <c r="T1485" s="18"/>
    </row>
    <row r="1486" spans="1:20" x14ac:dyDescent="0.25">
      <c r="A1486">
        <f t="shared" si="277"/>
        <v>1485</v>
      </c>
      <c r="B1486" s="23" t="s">
        <v>102</v>
      </c>
      <c r="C1486" s="23">
        <f t="shared" si="278"/>
        <v>239</v>
      </c>
      <c r="D1486" s="23">
        <f t="shared" si="279"/>
        <v>27</v>
      </c>
      <c r="E1486" s="34" t="str">
        <f t="shared" si="280"/>
        <v>239_27</v>
      </c>
      <c r="F1486" s="23" t="s">
        <v>1787</v>
      </c>
      <c r="G1486" s="24">
        <f>AVERAGEIF('1. TipoContratoUC'!$C$3:$C$3832,'2. UnidadCompradora'!F1486,'1. TipoContratoUC'!$S$3:$S$3832)</f>
        <v>53.886729324420592</v>
      </c>
      <c r="H1486" s="24">
        <f>SUMPRODUCT(('1. TipoContratoUC'!$C$3:$C$3832='2. UnidadCompradora'!F1486)*'1. TipoContratoUC'!$N$3:$N$3832*'1. TipoContratoUC'!$S$3:$S$3832)</f>
        <v>55.510691508703445</v>
      </c>
      <c r="I1486" s="24">
        <f>SUMPRODUCT(('1. TipoContratoUC'!$C$3:$C$3832='2. UnidadCompradora'!F1486)*'1. TipoContratoUC'!$P$3:$P$3832*'1. TipoContratoUC'!$S$3:$S$3832)</f>
        <v>56.602543787094504</v>
      </c>
      <c r="J1486" s="24" t="e">
        <f>AVERAGEIF('1. TipoContratoUC'!$C$3:$C$3832,'2. UnidadCompradora'!F1486,'1. TipoContratoUC'!#REF!)</f>
        <v>#REF!</v>
      </c>
      <c r="K1486" s="24">
        <f t="shared" si="281"/>
        <v>64.039993107891675</v>
      </c>
      <c r="L1486" s="25">
        <f>SUMIF('1. TipoContratoUC'!$C$3:$C$3832,'2. UnidadCompradora'!F1486,'1. TipoContratoUC'!$O$3:$O$3832)</f>
        <v>34936196.109999999</v>
      </c>
      <c r="M1486" s="28">
        <f t="shared" si="276"/>
        <v>7.0454067784313788E-4</v>
      </c>
      <c r="N1486" s="29">
        <f t="shared" si="282"/>
        <v>1.5434118556698616E-5</v>
      </c>
      <c r="O1486" s="24">
        <f t="shared" si="283"/>
        <v>1.7143039189314532E-2</v>
      </c>
      <c r="P1486" s="20">
        <f t="shared" si="284"/>
        <v>32.028568073540498</v>
      </c>
      <c r="Q1486" s="3">
        <f t="shared" si="285"/>
        <v>86</v>
      </c>
      <c r="R1486" s="3">
        <f t="shared" si="286"/>
        <v>1</v>
      </c>
      <c r="S1486" s="3">
        <f t="shared" si="287"/>
        <v>86</v>
      </c>
      <c r="T1486" s="18"/>
    </row>
    <row r="1487" spans="1:20" x14ac:dyDescent="0.25">
      <c r="A1487">
        <f t="shared" si="277"/>
        <v>1486</v>
      </c>
      <c r="B1487" s="23" t="s">
        <v>102</v>
      </c>
      <c r="C1487" s="23">
        <f t="shared" si="278"/>
        <v>239</v>
      </c>
      <c r="D1487" s="23">
        <f t="shared" si="279"/>
        <v>28</v>
      </c>
      <c r="E1487" s="34" t="str">
        <f t="shared" si="280"/>
        <v>239_28</v>
      </c>
      <c r="F1487" s="23" t="s">
        <v>1012</v>
      </c>
      <c r="G1487" s="24">
        <f>AVERAGEIF('1. TipoContratoUC'!$C$3:$C$3832,'2. UnidadCompradora'!F1487,'1. TipoContratoUC'!$S$3:$S$3832)</f>
        <v>43.724545937453712</v>
      </c>
      <c r="H1487" s="24">
        <f>SUMPRODUCT(('1. TipoContratoUC'!$C$3:$C$3832='2. UnidadCompradora'!F1487)*'1. TipoContratoUC'!$N$3:$N$3832*'1. TipoContratoUC'!$S$3:$S$3832)</f>
        <v>43.06127081473619</v>
      </c>
      <c r="I1487" s="24">
        <f>SUMPRODUCT(('1. TipoContratoUC'!$C$3:$C$3832='2. UnidadCompradora'!F1487)*'1. TipoContratoUC'!$P$3:$P$3832*'1. TipoContratoUC'!$S$3:$S$3832)</f>
        <v>43.708606199955248</v>
      </c>
      <c r="J1487" s="24" t="e">
        <f>AVERAGEIF('1. TipoContratoUC'!$C$3:$C$3832,'2. UnidadCompradora'!F1487,'1. TipoContratoUC'!#REF!)</f>
        <v>#REF!</v>
      </c>
      <c r="K1487" s="24">
        <f t="shared" si="281"/>
        <v>46.211416711705603</v>
      </c>
      <c r="L1487" s="25">
        <f>SUMIF('1. TipoContratoUC'!$C$3:$C$3832,'2. UnidadCompradora'!F1487,'1. TipoContratoUC'!$O$3:$O$3832)</f>
        <v>122241883.14999999</v>
      </c>
      <c r="M1487" s="28">
        <f t="shared" si="276"/>
        <v>2.4651905131329037E-3</v>
      </c>
      <c r="N1487" s="29">
        <f t="shared" si="282"/>
        <v>5.4004039569469852E-5</v>
      </c>
      <c r="O1487" s="24">
        <f t="shared" si="283"/>
        <v>6.0191760338755874E-2</v>
      </c>
      <c r="P1487" s="20">
        <f t="shared" si="284"/>
        <v>23.135804236022178</v>
      </c>
      <c r="Q1487" s="3">
        <f t="shared" si="285"/>
        <v>542</v>
      </c>
      <c r="R1487" s="3">
        <f t="shared" si="286"/>
        <v>0</v>
      </c>
      <c r="S1487" s="3" t="str">
        <f t="shared" si="287"/>
        <v/>
      </c>
      <c r="T1487" s="18"/>
    </row>
    <row r="1488" spans="1:20" x14ac:dyDescent="0.25">
      <c r="A1488">
        <f t="shared" si="277"/>
        <v>1487</v>
      </c>
      <c r="B1488" s="23" t="s">
        <v>102</v>
      </c>
      <c r="C1488" s="23">
        <f t="shared" si="278"/>
        <v>239</v>
      </c>
      <c r="D1488" s="23">
        <f t="shared" si="279"/>
        <v>29</v>
      </c>
      <c r="E1488" s="34" t="str">
        <f t="shared" si="280"/>
        <v>239_29</v>
      </c>
      <c r="F1488" s="23" t="s">
        <v>874</v>
      </c>
      <c r="G1488" s="24">
        <f>AVERAGEIF('1. TipoContratoUC'!$C$3:$C$3832,'2. UnidadCompradora'!F1488,'1. TipoContratoUC'!$S$3:$S$3832)</f>
        <v>26.636803929842905</v>
      </c>
      <c r="H1488" s="24">
        <f>SUMPRODUCT(('1. TipoContratoUC'!$C$3:$C$3832='2. UnidadCompradora'!F1488)*'1. TipoContratoUC'!$N$3:$N$3832*'1. TipoContratoUC'!$S$3:$S$3832)</f>
        <v>27.348762603703971</v>
      </c>
      <c r="I1488" s="24">
        <f>SUMPRODUCT(('1. TipoContratoUC'!$C$3:$C$3832='2. UnidadCompradora'!F1488)*'1. TipoContratoUC'!$P$3:$P$3832*'1. TipoContratoUC'!$S$3:$S$3832)</f>
        <v>27.966254810115082</v>
      </c>
      <c r="J1488" s="24" t="e">
        <f>AVERAGEIF('1. TipoContratoUC'!$C$3:$C$3832,'2. UnidadCompradora'!F1488,'1. TipoContratoUC'!#REF!)</f>
        <v>#REF!</v>
      </c>
      <c r="K1488" s="24">
        <f t="shared" si="281"/>
        <v>24.444310076311879</v>
      </c>
      <c r="L1488" s="25">
        <f>SUMIF('1. TipoContratoUC'!$C$3:$C$3832,'2. UnidadCompradora'!F1488,'1. TipoContratoUC'!$O$3:$O$3832)</f>
        <v>43144109.909999892</v>
      </c>
      <c r="M1488" s="28">
        <f t="shared" si="276"/>
        <v>8.7006554306092625E-4</v>
      </c>
      <c r="N1488" s="29">
        <f t="shared" si="282"/>
        <v>1.9060212087130227E-5</v>
      </c>
      <c r="O1488" s="24">
        <f t="shared" si="283"/>
        <v>2.1190200426737252E-2</v>
      </c>
      <c r="P1488" s="20">
        <f t="shared" si="284"/>
        <v>12.232750138369308</v>
      </c>
      <c r="Q1488" s="3">
        <f t="shared" si="285"/>
        <v>1342</v>
      </c>
      <c r="R1488" s="3">
        <f t="shared" si="286"/>
        <v>0</v>
      </c>
      <c r="S1488" s="3" t="str">
        <f t="shared" si="287"/>
        <v/>
      </c>
      <c r="T1488" s="18"/>
    </row>
    <row r="1489" spans="1:20" x14ac:dyDescent="0.25">
      <c r="A1489">
        <f t="shared" si="277"/>
        <v>1488</v>
      </c>
      <c r="B1489" s="23" t="s">
        <v>102</v>
      </c>
      <c r="C1489" s="23">
        <f t="shared" si="278"/>
        <v>239</v>
      </c>
      <c r="D1489" s="23">
        <f t="shared" si="279"/>
        <v>30</v>
      </c>
      <c r="E1489" s="34" t="str">
        <f t="shared" si="280"/>
        <v>239_30</v>
      </c>
      <c r="F1489" s="23" t="s">
        <v>493</v>
      </c>
      <c r="G1489" s="24">
        <f>AVERAGEIF('1. TipoContratoUC'!$C$3:$C$3832,'2. UnidadCompradora'!F1489,'1. TipoContratoUC'!$S$3:$S$3832)</f>
        <v>39.088131190393661</v>
      </c>
      <c r="H1489" s="24">
        <f>SUMPRODUCT(('1. TipoContratoUC'!$C$3:$C$3832='2. UnidadCompradora'!F1489)*'1. TipoContratoUC'!$N$3:$N$3832*'1. TipoContratoUC'!$S$3:$S$3832)</f>
        <v>30.612704728182521</v>
      </c>
      <c r="I1489" s="24">
        <f>SUMPRODUCT(('1. TipoContratoUC'!$C$3:$C$3832='2. UnidadCompradora'!F1489)*'1. TipoContratoUC'!$P$3:$P$3832*'1. TipoContratoUC'!$S$3:$S$3832)</f>
        <v>34.246723746954601</v>
      </c>
      <c r="J1489" s="24" t="e">
        <f>AVERAGEIF('1. TipoContratoUC'!$C$3:$C$3832,'2. UnidadCompradora'!F1489,'1. TipoContratoUC'!#REF!)</f>
        <v>#REF!</v>
      </c>
      <c r="K1489" s="24">
        <f t="shared" si="281"/>
        <v>33.12837725808577</v>
      </c>
      <c r="L1489" s="25">
        <f>SUMIF('1. TipoContratoUC'!$C$3:$C$3832,'2. UnidadCompradora'!F1489,'1. TipoContratoUC'!$O$3:$O$3832)</f>
        <v>45586027.989999995</v>
      </c>
      <c r="M1489" s="28">
        <f t="shared" si="276"/>
        <v>9.1931047556312946E-4</v>
      </c>
      <c r="N1489" s="29">
        <f t="shared" si="282"/>
        <v>2.013900306465395E-5</v>
      </c>
      <c r="O1489" s="24">
        <f t="shared" si="283"/>
        <v>2.2394262316171108E-2</v>
      </c>
      <c r="P1489" s="20">
        <f t="shared" si="284"/>
        <v>16.57538576020097</v>
      </c>
      <c r="Q1489" s="3">
        <f t="shared" si="285"/>
        <v>1080</v>
      </c>
      <c r="R1489" s="3">
        <f t="shared" si="286"/>
        <v>0</v>
      </c>
      <c r="S1489" s="3" t="str">
        <f t="shared" si="287"/>
        <v/>
      </c>
      <c r="T1489" s="18"/>
    </row>
    <row r="1490" spans="1:20" x14ac:dyDescent="0.25">
      <c r="A1490">
        <f t="shared" si="277"/>
        <v>1489</v>
      </c>
      <c r="B1490" s="23" t="s">
        <v>102</v>
      </c>
      <c r="C1490" s="23">
        <f t="shared" si="278"/>
        <v>239</v>
      </c>
      <c r="D1490" s="23">
        <f t="shared" si="279"/>
        <v>31</v>
      </c>
      <c r="E1490" s="34" t="str">
        <f t="shared" si="280"/>
        <v>239_31</v>
      </c>
      <c r="F1490" s="23" t="s">
        <v>1182</v>
      </c>
      <c r="G1490" s="24">
        <f>AVERAGEIF('1. TipoContratoUC'!$C$3:$C$3832,'2. UnidadCompradora'!F1490,'1. TipoContratoUC'!$S$3:$S$3832)</f>
        <v>38.562477940234452</v>
      </c>
      <c r="H1490" s="24">
        <f>SUMPRODUCT(('1. TipoContratoUC'!$C$3:$C$3832='2. UnidadCompradora'!F1490)*'1. TipoContratoUC'!$N$3:$N$3832*'1. TipoContratoUC'!$S$3:$S$3832)</f>
        <v>40.940807462718425</v>
      </c>
      <c r="I1490" s="24">
        <f>SUMPRODUCT(('1. TipoContratoUC'!$C$3:$C$3832='2. UnidadCompradora'!F1490)*'1. TipoContratoUC'!$P$3:$P$3832*'1. TipoContratoUC'!$S$3:$S$3832)</f>
        <v>43.133342217095787</v>
      </c>
      <c r="J1490" s="24" t="e">
        <f>AVERAGEIF('1. TipoContratoUC'!$C$3:$C$3832,'2. UnidadCompradora'!F1490,'1. TipoContratoUC'!#REF!)</f>
        <v>#REF!</v>
      </c>
      <c r="K1490" s="24">
        <f t="shared" si="281"/>
        <v>45.415993451970429</v>
      </c>
      <c r="L1490" s="25">
        <f>SUMIF('1. TipoContratoUC'!$C$3:$C$3832,'2. UnidadCompradora'!F1490,'1. TipoContratoUC'!$O$3:$O$3832)</f>
        <v>10177950.715</v>
      </c>
      <c r="M1490" s="28">
        <f t="shared" si="276"/>
        <v>2.0525360784048307E-4</v>
      </c>
      <c r="N1490" s="29">
        <f t="shared" si="282"/>
        <v>4.4964167680115947E-6</v>
      </c>
      <c r="O1490" s="24">
        <f t="shared" si="283"/>
        <v>4.9352341963765228E-3</v>
      </c>
      <c r="P1490" s="20">
        <f t="shared" si="284"/>
        <v>22.710464343083402</v>
      </c>
      <c r="Q1490" s="3">
        <f t="shared" si="285"/>
        <v>564</v>
      </c>
      <c r="R1490" s="3">
        <f t="shared" si="286"/>
        <v>0</v>
      </c>
      <c r="S1490" s="3" t="str">
        <f t="shared" si="287"/>
        <v/>
      </c>
      <c r="T1490" s="18"/>
    </row>
    <row r="1491" spans="1:20" x14ac:dyDescent="0.25">
      <c r="A1491">
        <f t="shared" si="277"/>
        <v>1490</v>
      </c>
      <c r="B1491" s="23" t="s">
        <v>102</v>
      </c>
      <c r="C1491" s="23">
        <f t="shared" si="278"/>
        <v>239</v>
      </c>
      <c r="D1491" s="23">
        <f t="shared" si="279"/>
        <v>32</v>
      </c>
      <c r="E1491" s="34" t="str">
        <f t="shared" si="280"/>
        <v>239_32</v>
      </c>
      <c r="F1491" s="23" t="s">
        <v>793</v>
      </c>
      <c r="G1491" s="24">
        <f>AVERAGEIF('1. TipoContratoUC'!$C$3:$C$3832,'2. UnidadCompradora'!F1491,'1. TipoContratoUC'!$S$3:$S$3832)</f>
        <v>34.379283568066008</v>
      </c>
      <c r="H1491" s="24">
        <f>SUMPRODUCT(('1. TipoContratoUC'!$C$3:$C$3832='2. UnidadCompradora'!F1491)*'1. TipoContratoUC'!$N$3:$N$3832*'1. TipoContratoUC'!$S$3:$S$3832)</f>
        <v>36.339663704069167</v>
      </c>
      <c r="I1491" s="24">
        <f>SUMPRODUCT(('1. TipoContratoUC'!$C$3:$C$3832='2. UnidadCompradora'!F1491)*'1. TipoContratoUC'!$P$3:$P$3832*'1. TipoContratoUC'!$S$3:$S$3832)</f>
        <v>38.17145618776469</v>
      </c>
      <c r="J1491" s="24" t="e">
        <f>AVERAGEIF('1. TipoContratoUC'!$C$3:$C$3832,'2. UnidadCompradora'!F1491,'1. TipoContratoUC'!#REF!)</f>
        <v>#REF!</v>
      </c>
      <c r="K1491" s="24">
        <f t="shared" si="281"/>
        <v>38.555144037643075</v>
      </c>
      <c r="L1491" s="25">
        <f>SUMIF('1. TipoContratoUC'!$C$3:$C$3832,'2. UnidadCompradora'!F1491,'1. TipoContratoUC'!$O$3:$O$3832)</f>
        <v>73848630.334000006</v>
      </c>
      <c r="M1491" s="28">
        <f t="shared" si="276"/>
        <v>1.4892681478396843E-3</v>
      </c>
      <c r="N1491" s="29">
        <f t="shared" si="282"/>
        <v>3.2624860251987115E-5</v>
      </c>
      <c r="O1491" s="24">
        <f t="shared" si="283"/>
        <v>3.6329996957454841E-2</v>
      </c>
      <c r="P1491" s="20">
        <f t="shared" si="284"/>
        <v>19.295737017300265</v>
      </c>
      <c r="Q1491" s="3">
        <f t="shared" si="285"/>
        <v>855</v>
      </c>
      <c r="R1491" s="3">
        <f t="shared" si="286"/>
        <v>0</v>
      </c>
      <c r="S1491" s="3" t="str">
        <f t="shared" si="287"/>
        <v/>
      </c>
      <c r="T1491" s="18"/>
    </row>
    <row r="1492" spans="1:20" x14ac:dyDescent="0.25">
      <c r="A1492">
        <f t="shared" si="277"/>
        <v>1491</v>
      </c>
      <c r="B1492" s="23" t="s">
        <v>102</v>
      </c>
      <c r="C1492" s="23">
        <f t="shared" si="278"/>
        <v>239</v>
      </c>
      <c r="D1492" s="23">
        <f t="shared" si="279"/>
        <v>33</v>
      </c>
      <c r="E1492" s="34" t="str">
        <f t="shared" si="280"/>
        <v>239_33</v>
      </c>
      <c r="F1492" s="23" t="s">
        <v>1584</v>
      </c>
      <c r="G1492" s="24">
        <f>AVERAGEIF('1. TipoContratoUC'!$C$3:$C$3832,'2. UnidadCompradora'!F1492,'1. TipoContratoUC'!$S$3:$S$3832)</f>
        <v>32.315084580770773</v>
      </c>
      <c r="H1492" s="24">
        <f>SUMPRODUCT(('1. TipoContratoUC'!$C$3:$C$3832='2. UnidadCompradora'!F1492)*'1. TipoContratoUC'!$N$3:$N$3832*'1. TipoContratoUC'!$S$3:$S$3832)</f>
        <v>32.315084580770773</v>
      </c>
      <c r="I1492" s="24">
        <f>SUMPRODUCT(('1. TipoContratoUC'!$C$3:$C$3832='2. UnidadCompradora'!F1492)*'1. TipoContratoUC'!$P$3:$P$3832*'1. TipoContratoUC'!$S$3:$S$3832)</f>
        <v>38.38067384878309</v>
      </c>
      <c r="J1492" s="24" t="e">
        <f>AVERAGEIF('1. TipoContratoUC'!$C$3:$C$3832,'2. UnidadCompradora'!F1492,'1. TipoContratoUC'!#REF!)</f>
        <v>#REF!</v>
      </c>
      <c r="K1492" s="24">
        <f t="shared" si="281"/>
        <v>38.844431388980837</v>
      </c>
      <c r="L1492" s="25">
        <f>SUMIF('1. TipoContratoUC'!$C$3:$C$3832,'2. UnidadCompradora'!F1492,'1. TipoContratoUC'!$O$3:$O$3832)</f>
        <v>14345498.41</v>
      </c>
      <c r="M1492" s="28">
        <f t="shared" si="276"/>
        <v>2.8929844399648515E-4</v>
      </c>
      <c r="N1492" s="29">
        <f t="shared" si="282"/>
        <v>6.3375566852710654E-6</v>
      </c>
      <c r="O1492" s="24">
        <f t="shared" si="283"/>
        <v>6.9901701883108699E-3</v>
      </c>
      <c r="P1492" s="20">
        <f t="shared" si="284"/>
        <v>19.425710779584573</v>
      </c>
      <c r="Q1492" s="3">
        <f t="shared" si="285"/>
        <v>844</v>
      </c>
      <c r="R1492" s="3">
        <f t="shared" si="286"/>
        <v>0</v>
      </c>
      <c r="S1492" s="3" t="str">
        <f t="shared" si="287"/>
        <v/>
      </c>
      <c r="T1492" s="18"/>
    </row>
    <row r="1493" spans="1:20" x14ac:dyDescent="0.25">
      <c r="A1493">
        <f t="shared" si="277"/>
        <v>1492</v>
      </c>
      <c r="B1493" s="23" t="s">
        <v>102</v>
      </c>
      <c r="C1493" s="23">
        <f t="shared" si="278"/>
        <v>239</v>
      </c>
      <c r="D1493" s="23">
        <f t="shared" si="279"/>
        <v>34</v>
      </c>
      <c r="E1493" s="34" t="str">
        <f t="shared" si="280"/>
        <v>239_34</v>
      </c>
      <c r="F1493" s="23" t="s">
        <v>1759</v>
      </c>
      <c r="G1493" s="24">
        <f>AVERAGEIF('1. TipoContratoUC'!$C$3:$C$3832,'2. UnidadCompradora'!F1493,'1. TipoContratoUC'!$S$3:$S$3832)</f>
        <v>35.365286109289791</v>
      </c>
      <c r="H1493" s="24">
        <f>SUMPRODUCT(('1. TipoContratoUC'!$C$3:$C$3832='2. UnidadCompradora'!F1493)*'1. TipoContratoUC'!$N$3:$N$3832*'1. TipoContratoUC'!$S$3:$S$3832)</f>
        <v>32.960834527373748</v>
      </c>
      <c r="I1493" s="24">
        <f>SUMPRODUCT(('1. TipoContratoUC'!$C$3:$C$3832='2. UnidadCompradora'!F1493)*'1. TipoContratoUC'!$P$3:$P$3832*'1. TipoContratoUC'!$S$3:$S$3832)</f>
        <v>33.861695155548283</v>
      </c>
      <c r="J1493" s="24" t="e">
        <f>AVERAGEIF('1. TipoContratoUC'!$C$3:$C$3832,'2. UnidadCompradora'!F1493,'1. TipoContratoUC'!#REF!)</f>
        <v>#REF!</v>
      </c>
      <c r="K1493" s="24">
        <f t="shared" si="281"/>
        <v>32.595994375803926</v>
      </c>
      <c r="L1493" s="25">
        <f>SUMIF('1. TipoContratoUC'!$C$3:$C$3832,'2. UnidadCompradora'!F1493,'1. TipoContratoUC'!$O$3:$O$3832)</f>
        <v>42296356.479999997</v>
      </c>
      <c r="M1493" s="28">
        <f t="shared" si="276"/>
        <v>8.5296932645121326E-4</v>
      </c>
      <c r="N1493" s="29">
        <f t="shared" si="282"/>
        <v>1.8685691435131679E-5</v>
      </c>
      <c r="O1493" s="24">
        <f t="shared" si="283"/>
        <v>2.0772189845194865E-2</v>
      </c>
      <c r="P1493" s="20">
        <f t="shared" si="284"/>
        <v>16.308383282824561</v>
      </c>
      <c r="Q1493" s="3">
        <f t="shared" si="285"/>
        <v>1099</v>
      </c>
      <c r="R1493" s="3">
        <f t="shared" si="286"/>
        <v>0</v>
      </c>
      <c r="S1493" s="3" t="str">
        <f t="shared" si="287"/>
        <v/>
      </c>
      <c r="T1493" s="18"/>
    </row>
    <row r="1494" spans="1:20" x14ac:dyDescent="0.25">
      <c r="A1494">
        <f t="shared" si="277"/>
        <v>1493</v>
      </c>
      <c r="B1494" s="23" t="s">
        <v>102</v>
      </c>
      <c r="C1494" s="23">
        <f t="shared" si="278"/>
        <v>239</v>
      </c>
      <c r="D1494" s="23">
        <f t="shared" si="279"/>
        <v>35</v>
      </c>
      <c r="E1494" s="34" t="str">
        <f t="shared" si="280"/>
        <v>239_35</v>
      </c>
      <c r="F1494" s="23" t="s">
        <v>1823</v>
      </c>
      <c r="G1494" s="24">
        <f>AVERAGEIF('1. TipoContratoUC'!$C$3:$C$3832,'2. UnidadCompradora'!F1494,'1. TipoContratoUC'!$S$3:$S$3832)</f>
        <v>34.034403862226206</v>
      </c>
      <c r="H1494" s="24">
        <f>SUMPRODUCT(('1. TipoContratoUC'!$C$3:$C$3832='2. UnidadCompradora'!F1494)*'1. TipoContratoUC'!$N$3:$N$3832*'1. TipoContratoUC'!$S$3:$S$3832)</f>
        <v>30.859877285039929</v>
      </c>
      <c r="I1494" s="24">
        <f>SUMPRODUCT(('1. TipoContratoUC'!$C$3:$C$3832='2. UnidadCompradora'!F1494)*'1. TipoContratoUC'!$P$3:$P$3832*'1. TipoContratoUC'!$S$3:$S$3832)</f>
        <v>33.210672799241138</v>
      </c>
      <c r="J1494" s="24" t="e">
        <f>AVERAGEIF('1. TipoContratoUC'!$C$3:$C$3832,'2. UnidadCompradora'!F1494,'1. TipoContratoUC'!#REF!)</f>
        <v>#REF!</v>
      </c>
      <c r="K1494" s="24">
        <f t="shared" si="281"/>
        <v>31.695819255782876</v>
      </c>
      <c r="L1494" s="25">
        <f>SUMIF('1. TipoContratoUC'!$C$3:$C$3832,'2. UnidadCompradora'!F1494,'1. TipoContratoUC'!$O$3:$O$3832)</f>
        <v>46736655.151999891</v>
      </c>
      <c r="M1494" s="28">
        <f t="shared" si="276"/>
        <v>9.4251459424015088E-4</v>
      </c>
      <c r="N1494" s="29">
        <f t="shared" si="282"/>
        <v>2.0647327324597661E-5</v>
      </c>
      <c r="O1494" s="24">
        <f t="shared" si="283"/>
        <v>2.2961613991912606E-2</v>
      </c>
      <c r="P1494" s="20">
        <f t="shared" si="284"/>
        <v>15.859390434887395</v>
      </c>
      <c r="Q1494" s="3">
        <f t="shared" si="285"/>
        <v>1127</v>
      </c>
      <c r="R1494" s="3">
        <f t="shared" si="286"/>
        <v>0</v>
      </c>
      <c r="S1494" s="3" t="str">
        <f t="shared" si="287"/>
        <v/>
      </c>
      <c r="T1494" s="18"/>
    </row>
    <row r="1495" spans="1:20" x14ac:dyDescent="0.25">
      <c r="A1495">
        <f t="shared" si="277"/>
        <v>1494</v>
      </c>
      <c r="B1495" s="23" t="s">
        <v>1723</v>
      </c>
      <c r="C1495" s="23">
        <f t="shared" si="278"/>
        <v>240</v>
      </c>
      <c r="D1495" s="23">
        <f t="shared" si="279"/>
        <v>1</v>
      </c>
      <c r="E1495" s="34" t="str">
        <f t="shared" si="280"/>
        <v>240_1</v>
      </c>
      <c r="F1495" s="23" t="s">
        <v>1724</v>
      </c>
      <c r="G1495" s="24">
        <f>AVERAGEIF('1. TipoContratoUC'!$C$3:$C$3832,'2. UnidadCompradora'!F1495,'1. TipoContratoUC'!$S$3:$S$3832)</f>
        <v>40.878319912444887</v>
      </c>
      <c r="H1495" s="24">
        <f>SUMPRODUCT(('1. TipoContratoUC'!$C$3:$C$3832='2. UnidadCompradora'!F1495)*'1. TipoContratoUC'!$N$3:$N$3832*'1. TipoContratoUC'!$S$3:$S$3832)</f>
        <v>45.555718436573812</v>
      </c>
      <c r="I1495" s="24">
        <f>SUMPRODUCT(('1. TipoContratoUC'!$C$3:$C$3832='2. UnidadCompradora'!F1495)*'1. TipoContratoUC'!$P$3:$P$3832*'1. TipoContratoUC'!$S$3:$S$3832)</f>
        <v>45.934304975592823</v>
      </c>
      <c r="J1495" s="24" t="e">
        <f>AVERAGEIF('1. TipoContratoUC'!$C$3:$C$3832,'2. UnidadCompradora'!F1495,'1. TipoContratoUC'!#REF!)</f>
        <v>#REF!</v>
      </c>
      <c r="K1495" s="24">
        <f t="shared" si="281"/>
        <v>49.288912658012279</v>
      </c>
      <c r="L1495" s="25">
        <f>SUMIF('1. TipoContratoUC'!$C$3:$C$3832,'2. UnidadCompradora'!F1495,'1. TipoContratoUC'!$O$3:$O$3832)</f>
        <v>21414182063.5079</v>
      </c>
      <c r="M1495" s="28">
        <f t="shared" si="276"/>
        <v>1</v>
      </c>
      <c r="N1495" s="29">
        <f t="shared" si="282"/>
        <v>9.4603609311749402E-3</v>
      </c>
      <c r="O1495" s="24">
        <f t="shared" si="283"/>
        <v>10.558829668484048</v>
      </c>
      <c r="P1495" s="20">
        <f t="shared" si="284"/>
        <v>29.923871163248165</v>
      </c>
      <c r="Q1495" s="3">
        <f t="shared" si="285"/>
        <v>155</v>
      </c>
      <c r="R1495" s="3">
        <f t="shared" si="286"/>
        <v>1</v>
      </c>
      <c r="S1495" s="3">
        <f t="shared" si="287"/>
        <v>155</v>
      </c>
      <c r="T1495" s="18"/>
    </row>
    <row r="1496" spans="1:20" x14ac:dyDescent="0.25">
      <c r="A1496">
        <f t="shared" si="277"/>
        <v>1495</v>
      </c>
      <c r="B1496" s="23" t="s">
        <v>353</v>
      </c>
      <c r="C1496" s="23">
        <f t="shared" si="278"/>
        <v>241</v>
      </c>
      <c r="D1496" s="23">
        <f t="shared" si="279"/>
        <v>1</v>
      </c>
      <c r="E1496" s="34" t="str">
        <f t="shared" si="280"/>
        <v>241_1</v>
      </c>
      <c r="F1496" s="23" t="s">
        <v>354</v>
      </c>
      <c r="G1496" s="24">
        <f>AVERAGEIF('1. TipoContratoUC'!$C$3:$C$3832,'2. UnidadCompradora'!F1496,'1. TipoContratoUC'!$S$3:$S$3832)</f>
        <v>51.333260033221727</v>
      </c>
      <c r="H1496" s="24">
        <f>SUMPRODUCT(('1. TipoContratoUC'!$C$3:$C$3832='2. UnidadCompradora'!F1496)*'1. TipoContratoUC'!$N$3:$N$3832*'1. TipoContratoUC'!$S$3:$S$3832)</f>
        <v>57.422865488274567</v>
      </c>
      <c r="I1496" s="24">
        <f>SUMPRODUCT(('1. TipoContratoUC'!$C$3:$C$3832='2. UnidadCompradora'!F1496)*'1. TipoContratoUC'!$P$3:$P$3832*'1. TipoContratoUC'!$S$3:$S$3832)</f>
        <v>57.449597846996319</v>
      </c>
      <c r="J1496" s="24" t="e">
        <f>AVERAGEIF('1. TipoContratoUC'!$C$3:$C$3832,'2. UnidadCompradora'!F1496,'1. TipoContratoUC'!#REF!)</f>
        <v>#REF!</v>
      </c>
      <c r="K1496" s="24">
        <f t="shared" si="281"/>
        <v>65.211223224107073</v>
      </c>
      <c r="L1496" s="25">
        <f>SUMIF('1. TipoContratoUC'!$C$3:$C$3832,'2. UnidadCompradora'!F1496,'1. TipoContratoUC'!$O$3:$O$3832)</f>
        <v>373222753.91299897</v>
      </c>
      <c r="M1496" s="28">
        <f t="shared" si="276"/>
        <v>1</v>
      </c>
      <c r="N1496" s="29">
        <f t="shared" si="282"/>
        <v>1.6488241060399689E-4</v>
      </c>
      <c r="O1496" s="24">
        <f t="shared" si="283"/>
        <v>0.18394550291419856</v>
      </c>
      <c r="P1496" s="20">
        <f t="shared" si="284"/>
        <v>32.697584363510636</v>
      </c>
      <c r="Q1496" s="3">
        <f t="shared" si="285"/>
        <v>70</v>
      </c>
      <c r="R1496" s="3">
        <f t="shared" si="286"/>
        <v>1</v>
      </c>
      <c r="S1496" s="3">
        <f t="shared" si="287"/>
        <v>70</v>
      </c>
      <c r="T1496" s="18"/>
    </row>
    <row r="1497" spans="1:20" x14ac:dyDescent="0.25">
      <c r="A1497">
        <f t="shared" si="277"/>
        <v>1496</v>
      </c>
      <c r="B1497" s="23" t="s">
        <v>261</v>
      </c>
      <c r="C1497" s="23">
        <f t="shared" si="278"/>
        <v>242</v>
      </c>
      <c r="D1497" s="23">
        <f t="shared" si="279"/>
        <v>1</v>
      </c>
      <c r="E1497" s="34" t="str">
        <f t="shared" si="280"/>
        <v>242_1</v>
      </c>
      <c r="F1497" s="23" t="s">
        <v>262</v>
      </c>
      <c r="G1497" s="24">
        <f>AVERAGEIF('1. TipoContratoUC'!$C$3:$C$3832,'2. UnidadCompradora'!F1497,'1. TipoContratoUC'!$S$3:$S$3832)</f>
        <v>46.324603311007792</v>
      </c>
      <c r="H1497" s="24">
        <f>SUMPRODUCT(('1. TipoContratoUC'!$C$3:$C$3832='2. UnidadCompradora'!F1497)*'1. TipoContratoUC'!$N$3:$N$3832*'1. TipoContratoUC'!$S$3:$S$3832)</f>
        <v>46.347317367746868</v>
      </c>
      <c r="I1497" s="24">
        <f>SUMPRODUCT(('1. TipoContratoUC'!$C$3:$C$3832='2. UnidadCompradora'!F1497)*'1. TipoContratoUC'!$P$3:$P$3832*'1. TipoContratoUC'!$S$3:$S$3832)</f>
        <v>46.337763640017776</v>
      </c>
      <c r="J1497" s="24" t="e">
        <f>AVERAGEIF('1. TipoContratoUC'!$C$3:$C$3832,'2. UnidadCompradora'!F1497,'1. TipoContratoUC'!#REF!)</f>
        <v>#REF!</v>
      </c>
      <c r="K1497" s="24">
        <f t="shared" si="281"/>
        <v>49.846778986493504</v>
      </c>
      <c r="L1497" s="25">
        <f>SUMIF('1. TipoContratoUC'!$C$3:$C$3832,'2. UnidadCompradora'!F1497,'1. TipoContratoUC'!$O$3:$O$3832)</f>
        <v>781065431.79949498</v>
      </c>
      <c r="M1497" s="28">
        <f t="shared" si="276"/>
        <v>1</v>
      </c>
      <c r="N1497" s="29">
        <f t="shared" si="282"/>
        <v>3.4505921700736649E-4</v>
      </c>
      <c r="O1497" s="24">
        <f t="shared" si="283"/>
        <v>0.38504472460789219</v>
      </c>
      <c r="P1497" s="20">
        <f t="shared" si="284"/>
        <v>25.115911855550699</v>
      </c>
      <c r="Q1497" s="3">
        <f t="shared" si="285"/>
        <v>403</v>
      </c>
      <c r="R1497" s="3">
        <f t="shared" si="286"/>
        <v>1</v>
      </c>
      <c r="S1497" s="3">
        <f t="shared" si="287"/>
        <v>403</v>
      </c>
      <c r="T1497" s="18"/>
    </row>
    <row r="1498" spans="1:20" x14ac:dyDescent="0.25">
      <c r="A1498">
        <f t="shared" si="277"/>
        <v>1497</v>
      </c>
      <c r="B1498" s="23" t="s">
        <v>1445</v>
      </c>
      <c r="C1498" s="23">
        <f t="shared" si="278"/>
        <v>243</v>
      </c>
      <c r="D1498" s="23">
        <f t="shared" si="279"/>
        <v>1</v>
      </c>
      <c r="E1498" s="34" t="str">
        <f t="shared" si="280"/>
        <v>243_1</v>
      </c>
      <c r="F1498" s="23" t="s">
        <v>1446</v>
      </c>
      <c r="G1498" s="24">
        <f>AVERAGEIF('1. TipoContratoUC'!$C$3:$C$3832,'2. UnidadCompradora'!F1498,'1. TipoContratoUC'!$S$3:$S$3832)</f>
        <v>31.892082636723718</v>
      </c>
      <c r="H1498" s="24">
        <f>SUMPRODUCT(('1. TipoContratoUC'!$C$3:$C$3832='2. UnidadCompradora'!F1498)*'1. TipoContratoUC'!$N$3:$N$3832*'1. TipoContratoUC'!$S$3:$S$3832)</f>
        <v>34.910020078971712</v>
      </c>
      <c r="I1498" s="24">
        <f>SUMPRODUCT(('1. TipoContratoUC'!$C$3:$C$3832='2. UnidadCompradora'!F1498)*'1. TipoContratoUC'!$P$3:$P$3832*'1. TipoContratoUC'!$S$3:$S$3832)</f>
        <v>33.609835616574721</v>
      </c>
      <c r="J1498" s="24" t="e">
        <f>AVERAGEIF('1. TipoContratoUC'!$C$3:$C$3832,'2. UnidadCompradora'!F1498,'1. TipoContratoUC'!#REF!)</f>
        <v>#REF!</v>
      </c>
      <c r="K1498" s="24">
        <f t="shared" si="281"/>
        <v>32.247745673547364</v>
      </c>
      <c r="L1498" s="25">
        <f>SUMIF('1. TipoContratoUC'!$C$3:$C$3832,'2. UnidadCompradora'!F1498,'1. TipoContratoUC'!$O$3:$O$3832)</f>
        <v>1485863313.5057921</v>
      </c>
      <c r="M1498" s="28">
        <f t="shared" si="276"/>
        <v>1</v>
      </c>
      <c r="N1498" s="29">
        <f t="shared" si="282"/>
        <v>6.5642494298723004E-4</v>
      </c>
      <c r="O1498" s="24">
        <f t="shared" si="283"/>
        <v>0.73256673038960551</v>
      </c>
      <c r="P1498" s="20">
        <f t="shared" si="284"/>
        <v>16.490156201968485</v>
      </c>
      <c r="Q1498" s="3">
        <f t="shared" si="285"/>
        <v>1086</v>
      </c>
      <c r="R1498" s="3">
        <f t="shared" si="286"/>
        <v>0</v>
      </c>
      <c r="S1498" s="3" t="str">
        <f t="shared" si="287"/>
        <v/>
      </c>
      <c r="T1498" s="18"/>
    </row>
    <row r="1499" spans="1:20" x14ac:dyDescent="0.25">
      <c r="A1499">
        <f t="shared" si="277"/>
        <v>1498</v>
      </c>
      <c r="B1499" s="23" t="s">
        <v>2305</v>
      </c>
      <c r="C1499" s="23">
        <f t="shared" si="278"/>
        <v>244</v>
      </c>
      <c r="D1499" s="23">
        <f t="shared" si="279"/>
        <v>1</v>
      </c>
      <c r="E1499" s="34" t="str">
        <f t="shared" si="280"/>
        <v>244_1</v>
      </c>
      <c r="F1499" s="23" t="s">
        <v>2306</v>
      </c>
      <c r="G1499" s="24">
        <f>AVERAGEIF('1. TipoContratoUC'!$C$3:$C$3832,'2. UnidadCompradora'!F1499,'1. TipoContratoUC'!$S$3:$S$3832)</f>
        <v>39.948804647456093</v>
      </c>
      <c r="H1499" s="24">
        <f>SUMPRODUCT(('1. TipoContratoUC'!$C$3:$C$3832='2. UnidadCompradora'!F1499)*'1. TipoContratoUC'!$N$3:$N$3832*'1. TipoContratoUC'!$S$3:$S$3832)</f>
        <v>46.861240902772721</v>
      </c>
      <c r="I1499" s="24">
        <f>SUMPRODUCT(('1. TipoContratoUC'!$C$3:$C$3832='2. UnidadCompradora'!F1499)*'1. TipoContratoUC'!$P$3:$P$3832*'1. TipoContratoUC'!$S$3:$S$3832)</f>
        <v>48.402156809022195</v>
      </c>
      <c r="J1499" s="24" t="e">
        <f>AVERAGEIF('1. TipoContratoUC'!$C$3:$C$3832,'2. UnidadCompradora'!F1499,'1. TipoContratoUC'!#REF!)</f>
        <v>#REF!</v>
      </c>
      <c r="K1499" s="24">
        <f t="shared" si="281"/>
        <v>52.701236058014501</v>
      </c>
      <c r="L1499" s="25">
        <f>SUMIF('1. TipoContratoUC'!$C$3:$C$3832,'2. UnidadCompradora'!F1499,'1. TipoContratoUC'!$O$3:$O$3832)</f>
        <v>22831494.249999899</v>
      </c>
      <c r="M1499" s="28">
        <f t="shared" si="276"/>
        <v>1</v>
      </c>
      <c r="N1499" s="29">
        <f t="shared" si="282"/>
        <v>1.0086501345812407E-5</v>
      </c>
      <c r="O1499" s="24">
        <f t="shared" si="283"/>
        <v>1.1174448223075133E-2</v>
      </c>
      <c r="P1499" s="20">
        <f t="shared" si="284"/>
        <v>26.356205253118787</v>
      </c>
      <c r="Q1499" s="3">
        <f t="shared" si="285"/>
        <v>320</v>
      </c>
      <c r="R1499" s="3">
        <f t="shared" si="286"/>
        <v>1</v>
      </c>
      <c r="S1499" s="3">
        <f t="shared" si="287"/>
        <v>320</v>
      </c>
      <c r="T1499" s="18"/>
    </row>
    <row r="1500" spans="1:20" x14ac:dyDescent="0.25">
      <c r="A1500">
        <f t="shared" si="277"/>
        <v>1499</v>
      </c>
      <c r="B1500" s="23" t="s">
        <v>1038</v>
      </c>
      <c r="C1500" s="23">
        <f t="shared" si="278"/>
        <v>245</v>
      </c>
      <c r="D1500" s="23">
        <f t="shared" si="279"/>
        <v>1</v>
      </c>
      <c r="E1500" s="34" t="str">
        <f t="shared" si="280"/>
        <v>245_1</v>
      </c>
      <c r="F1500" s="23" t="s">
        <v>1039</v>
      </c>
      <c r="G1500" s="24">
        <f>AVERAGEIF('1. TipoContratoUC'!$C$3:$C$3832,'2. UnidadCompradora'!F1500,'1. TipoContratoUC'!$S$3:$S$3832)</f>
        <v>34.954585689923888</v>
      </c>
      <c r="H1500" s="24">
        <f>SUMPRODUCT(('1. TipoContratoUC'!$C$3:$C$3832='2. UnidadCompradora'!F1500)*'1. TipoContratoUC'!$N$3:$N$3832*'1. TipoContratoUC'!$S$3:$S$3832)</f>
        <v>39.350754426734348</v>
      </c>
      <c r="I1500" s="24">
        <f>SUMPRODUCT(('1. TipoContratoUC'!$C$3:$C$3832='2. UnidadCompradora'!F1500)*'1. TipoContratoUC'!$P$3:$P$3832*'1. TipoContratoUC'!$S$3:$S$3832)</f>
        <v>39.098904320397594</v>
      </c>
      <c r="J1500" s="24" t="e">
        <f>AVERAGEIF('1. TipoContratoUC'!$C$3:$C$3832,'2. UnidadCompradora'!F1500,'1. TipoContratoUC'!#REF!)</f>
        <v>#REF!</v>
      </c>
      <c r="K1500" s="24">
        <f t="shared" si="281"/>
        <v>39.837535841884346</v>
      </c>
      <c r="L1500" s="25">
        <f>SUMIF('1. TipoContratoUC'!$C$3:$C$3832,'2. UnidadCompradora'!F1500,'1. TipoContratoUC'!$O$3:$O$3832)</f>
        <v>4436962562.0844297</v>
      </c>
      <c r="M1500" s="28">
        <f t="shared" si="276"/>
        <v>1</v>
      </c>
      <c r="N1500" s="29">
        <f t="shared" si="282"/>
        <v>1.9601620622699306E-3</v>
      </c>
      <c r="O1500" s="24">
        <f t="shared" si="283"/>
        <v>2.1876958627928875</v>
      </c>
      <c r="P1500" s="20">
        <f t="shared" si="284"/>
        <v>21.012615852338616</v>
      </c>
      <c r="Q1500" s="3">
        <f t="shared" si="285"/>
        <v>702</v>
      </c>
      <c r="R1500" s="3">
        <f t="shared" si="286"/>
        <v>0</v>
      </c>
      <c r="S1500" s="3" t="str">
        <f t="shared" si="287"/>
        <v/>
      </c>
      <c r="T1500" s="18"/>
    </row>
    <row r="1501" spans="1:20" x14ac:dyDescent="0.25">
      <c r="A1501">
        <f t="shared" si="277"/>
        <v>1500</v>
      </c>
      <c r="B1501" s="23" t="s">
        <v>408</v>
      </c>
      <c r="C1501" s="23">
        <f t="shared" si="278"/>
        <v>246</v>
      </c>
      <c r="D1501" s="23">
        <f t="shared" si="279"/>
        <v>1</v>
      </c>
      <c r="E1501" s="34" t="str">
        <f t="shared" si="280"/>
        <v>246_1</v>
      </c>
      <c r="F1501" s="23" t="s">
        <v>409</v>
      </c>
      <c r="G1501" s="24">
        <f>AVERAGEIF('1. TipoContratoUC'!$C$3:$C$3832,'2. UnidadCompradora'!F1501,'1. TipoContratoUC'!$S$3:$S$3832)</f>
        <v>35.13362899314923</v>
      </c>
      <c r="H1501" s="24">
        <f>SUMPRODUCT(('1. TipoContratoUC'!$C$3:$C$3832='2. UnidadCompradora'!F1501)*'1. TipoContratoUC'!$N$3:$N$3832*'1. TipoContratoUC'!$S$3:$S$3832)</f>
        <v>33.904010584024327</v>
      </c>
      <c r="I1501" s="24">
        <f>SUMPRODUCT(('1. TipoContratoUC'!$C$3:$C$3832='2. UnidadCompradora'!F1501)*'1. TipoContratoUC'!$P$3:$P$3832*'1. TipoContratoUC'!$S$3:$S$3832)</f>
        <v>33.256662100310379</v>
      </c>
      <c r="J1501" s="24" t="e">
        <f>AVERAGEIF('1. TipoContratoUC'!$C$3:$C$3832,'2. UnidadCompradora'!F1501,'1. TipoContratoUC'!#REF!)</f>
        <v>#REF!</v>
      </c>
      <c r="K1501" s="24">
        <f t="shared" si="281"/>
        <v>31.759409122104081</v>
      </c>
      <c r="L1501" s="25">
        <f>SUMIF('1. TipoContratoUC'!$C$3:$C$3832,'2. UnidadCompradora'!F1501,'1. TipoContratoUC'!$O$3:$O$3832)</f>
        <v>5078340197.8339558</v>
      </c>
      <c r="M1501" s="28">
        <f t="shared" si="276"/>
        <v>1</v>
      </c>
      <c r="N1501" s="29">
        <f t="shared" si="282"/>
        <v>2.2435099813909757E-3</v>
      </c>
      <c r="O1501" s="24">
        <f t="shared" si="283"/>
        <v>2.5039465897383075</v>
      </c>
      <c r="P1501" s="20">
        <f t="shared" si="284"/>
        <v>17.131677855921193</v>
      </c>
      <c r="Q1501" s="3">
        <f t="shared" si="285"/>
        <v>1047</v>
      </c>
      <c r="R1501" s="3">
        <f t="shared" si="286"/>
        <v>0</v>
      </c>
      <c r="S1501" s="3" t="str">
        <f t="shared" si="287"/>
        <v/>
      </c>
      <c r="T1501" s="18"/>
    </row>
    <row r="1502" spans="1:20" x14ac:dyDescent="0.25">
      <c r="A1502">
        <f t="shared" si="277"/>
        <v>1501</v>
      </c>
      <c r="B1502" s="23" t="s">
        <v>1564</v>
      </c>
      <c r="C1502" s="23">
        <f t="shared" si="278"/>
        <v>247</v>
      </c>
      <c r="D1502" s="23">
        <f t="shared" si="279"/>
        <v>1</v>
      </c>
      <c r="E1502" s="34" t="str">
        <f t="shared" si="280"/>
        <v>247_1</v>
      </c>
      <c r="F1502" s="23" t="s">
        <v>1565</v>
      </c>
      <c r="G1502" s="24">
        <f>AVERAGEIF('1. TipoContratoUC'!$C$3:$C$3832,'2. UnidadCompradora'!F1502,'1. TipoContratoUC'!$S$3:$S$3832)</f>
        <v>40.141606285541677</v>
      </c>
      <c r="H1502" s="24">
        <f>SUMPRODUCT(('1. TipoContratoUC'!$C$3:$C$3832='2. UnidadCompradora'!F1502)*'1. TipoContratoUC'!$N$3:$N$3832*'1. TipoContratoUC'!$S$3:$S$3832)</f>
        <v>45.524848761049356</v>
      </c>
      <c r="I1502" s="24">
        <f>SUMPRODUCT(('1. TipoContratoUC'!$C$3:$C$3832='2. UnidadCompradora'!F1502)*'1. TipoContratoUC'!$P$3:$P$3832*'1. TipoContratoUC'!$S$3:$S$3832)</f>
        <v>44.9840511186746</v>
      </c>
      <c r="J1502" s="24" t="e">
        <f>AVERAGEIF('1. TipoContratoUC'!$C$3:$C$3832,'2. UnidadCompradora'!F1502,'1. TipoContratoUC'!#REF!)</f>
        <v>#REF!</v>
      </c>
      <c r="K1502" s="24">
        <f t="shared" si="281"/>
        <v>47.974987150823914</v>
      </c>
      <c r="L1502" s="25">
        <f>SUMIF('1. TipoContratoUC'!$C$3:$C$3832,'2. UnidadCompradora'!F1502,'1. TipoContratoUC'!$O$3:$O$3832)</f>
        <v>1251875847.3545585</v>
      </c>
      <c r="M1502" s="28">
        <f t="shared" si="276"/>
        <v>1</v>
      </c>
      <c r="N1502" s="29">
        <f t="shared" si="282"/>
        <v>5.5305392108236009E-4</v>
      </c>
      <c r="O1502" s="24">
        <f t="shared" si="283"/>
        <v>0.61719210218017606</v>
      </c>
      <c r="P1502" s="20">
        <f t="shared" si="284"/>
        <v>24.296089626502045</v>
      </c>
      <c r="Q1502" s="3">
        <f t="shared" si="285"/>
        <v>457</v>
      </c>
      <c r="R1502" s="3">
        <f t="shared" si="286"/>
        <v>1</v>
      </c>
      <c r="S1502" s="3">
        <f t="shared" si="287"/>
        <v>457</v>
      </c>
      <c r="T1502" s="18"/>
    </row>
    <row r="1503" spans="1:20" x14ac:dyDescent="0.25">
      <c r="A1503">
        <f t="shared" si="277"/>
        <v>1502</v>
      </c>
      <c r="B1503" s="23" t="s">
        <v>2947</v>
      </c>
      <c r="C1503" s="23">
        <f t="shared" si="278"/>
        <v>248</v>
      </c>
      <c r="D1503" s="23">
        <f t="shared" si="279"/>
        <v>1</v>
      </c>
      <c r="E1503" s="34" t="str">
        <f t="shared" si="280"/>
        <v>248_1</v>
      </c>
      <c r="F1503" s="23" t="s">
        <v>2948</v>
      </c>
      <c r="G1503" s="24">
        <f>AVERAGEIF('1. TipoContratoUC'!$C$3:$C$3832,'2. UnidadCompradora'!F1503,'1. TipoContratoUC'!$S$3:$S$3832)</f>
        <v>22.391807819219235</v>
      </c>
      <c r="H1503" s="24">
        <f>SUMPRODUCT(('1. TipoContratoUC'!$C$3:$C$3832='2. UnidadCompradora'!F1503)*'1. TipoContratoUC'!$N$3:$N$3832*'1. TipoContratoUC'!$S$3:$S$3832)</f>
        <v>22.391807819219235</v>
      </c>
      <c r="I1503" s="24">
        <f>SUMPRODUCT(('1. TipoContratoUC'!$C$3:$C$3832='2. UnidadCompradora'!F1503)*'1. TipoContratoUC'!$P$3:$P$3832*'1. TipoContratoUC'!$S$3:$S$3832)</f>
        <v>22.391807819219235</v>
      </c>
      <c r="J1503" s="24" t="e">
        <f>AVERAGEIF('1. TipoContratoUC'!$C$3:$C$3832,'2. UnidadCompradora'!F1503,'1. TipoContratoUC'!#REF!)</f>
        <v>#REF!</v>
      </c>
      <c r="K1503" s="24">
        <f t="shared" si="281"/>
        <v>16.736466496953717</v>
      </c>
      <c r="L1503" s="25">
        <f>SUMIF('1. TipoContratoUC'!$C$3:$C$3832,'2. UnidadCompradora'!F1503,'1. TipoContratoUC'!$O$3:$O$3832)</f>
        <v>20914185.670000002</v>
      </c>
      <c r="M1503" s="28">
        <f t="shared" si="276"/>
        <v>1</v>
      </c>
      <c r="N1503" s="29">
        <f t="shared" si="282"/>
        <v>9.2394724408818098E-6</v>
      </c>
      <c r="O1503" s="24">
        <f t="shared" si="283"/>
        <v>1.0229060984096858E-2</v>
      </c>
      <c r="P1503" s="20">
        <f t="shared" si="284"/>
        <v>8.3733477789689079</v>
      </c>
      <c r="Q1503" s="3">
        <f t="shared" si="285"/>
        <v>1474</v>
      </c>
      <c r="R1503" s="3">
        <f t="shared" si="286"/>
        <v>0</v>
      </c>
      <c r="S1503" s="3" t="str">
        <f t="shared" si="287"/>
        <v/>
      </c>
      <c r="T1503" s="18"/>
    </row>
    <row r="1504" spans="1:20" x14ac:dyDescent="0.25">
      <c r="A1504">
        <f t="shared" si="277"/>
        <v>1503</v>
      </c>
      <c r="B1504" s="23" t="s">
        <v>1925</v>
      </c>
      <c r="C1504" s="23">
        <f t="shared" si="278"/>
        <v>249</v>
      </c>
      <c r="D1504" s="23">
        <f t="shared" si="279"/>
        <v>1</v>
      </c>
      <c r="E1504" s="34" t="str">
        <f t="shared" si="280"/>
        <v>249_1</v>
      </c>
      <c r="F1504" s="23" t="s">
        <v>1926</v>
      </c>
      <c r="G1504" s="24">
        <f>AVERAGEIF('1. TipoContratoUC'!$C$3:$C$3832,'2. UnidadCompradora'!F1504,'1. TipoContratoUC'!$S$3:$S$3832)</f>
        <v>39.258453576536233</v>
      </c>
      <c r="H1504" s="24">
        <f>SUMPRODUCT(('1. TipoContratoUC'!$C$3:$C$3832='2. UnidadCompradora'!F1504)*'1. TipoContratoUC'!$N$3:$N$3832*'1. TipoContratoUC'!$S$3:$S$3832)</f>
        <v>38.883283887041046</v>
      </c>
      <c r="I1504" s="24">
        <f>SUMPRODUCT(('1. TipoContratoUC'!$C$3:$C$3832='2. UnidadCompradora'!F1504)*'1. TipoContratoUC'!$P$3:$P$3832*'1. TipoContratoUC'!$S$3:$S$3832)</f>
        <v>39.218222322878006</v>
      </c>
      <c r="J1504" s="24" t="e">
        <f>AVERAGEIF('1. TipoContratoUC'!$C$3:$C$3832,'2. UnidadCompradora'!F1504,'1. TipoContratoUC'!#REF!)</f>
        <v>#REF!</v>
      </c>
      <c r="K1504" s="24">
        <f t="shared" si="281"/>
        <v>40.002518036678289</v>
      </c>
      <c r="L1504" s="25">
        <f>SUMIF('1. TipoContratoUC'!$C$3:$C$3832,'2. UnidadCompradora'!F1504,'1. TipoContratoUC'!$O$3:$O$3832)</f>
        <v>165270416.34999999</v>
      </c>
      <c r="M1504" s="28">
        <f t="shared" si="276"/>
        <v>1</v>
      </c>
      <c r="N1504" s="29">
        <f t="shared" si="282"/>
        <v>7.3013192158338883E-5</v>
      </c>
      <c r="O1504" s="24">
        <f t="shared" si="283"/>
        <v>8.1408285745028883E-2</v>
      </c>
      <c r="P1504" s="20">
        <f t="shared" si="284"/>
        <v>20.041963161211658</v>
      </c>
      <c r="Q1504" s="3">
        <f t="shared" si="285"/>
        <v>787</v>
      </c>
      <c r="R1504" s="3">
        <f t="shared" si="286"/>
        <v>0</v>
      </c>
      <c r="S1504" s="3" t="str">
        <f t="shared" si="287"/>
        <v/>
      </c>
      <c r="T1504" s="18"/>
    </row>
    <row r="1505" spans="1:20" x14ac:dyDescent="0.25">
      <c r="A1505">
        <f t="shared" si="277"/>
        <v>1504</v>
      </c>
      <c r="B1505" s="23" t="s">
        <v>786</v>
      </c>
      <c r="C1505" s="23">
        <f t="shared" si="278"/>
        <v>250</v>
      </c>
      <c r="D1505" s="23">
        <f t="shared" si="279"/>
        <v>1</v>
      </c>
      <c r="E1505" s="34" t="str">
        <f t="shared" si="280"/>
        <v>250_1</v>
      </c>
      <c r="F1505" s="23" t="s">
        <v>787</v>
      </c>
      <c r="G1505" s="24">
        <f>AVERAGEIF('1. TipoContratoUC'!$C$3:$C$3832,'2. UnidadCompradora'!F1505,'1. TipoContratoUC'!$S$3:$S$3832)</f>
        <v>29.215573286872349</v>
      </c>
      <c r="H1505" s="24">
        <f>SUMPRODUCT(('1. TipoContratoUC'!$C$3:$C$3832='2. UnidadCompradora'!F1505)*'1. TipoContratoUC'!$N$3:$N$3832*'1. TipoContratoUC'!$S$3:$S$3832)</f>
        <v>28.253145983071843</v>
      </c>
      <c r="I1505" s="24">
        <f>SUMPRODUCT(('1. TipoContratoUC'!$C$3:$C$3832='2. UnidadCompradora'!F1505)*'1. TipoContratoUC'!$P$3:$P$3832*'1. TipoContratoUC'!$S$3:$S$3832)</f>
        <v>28.994495427995233</v>
      </c>
      <c r="J1505" s="24" t="e">
        <f>AVERAGEIF('1. TipoContratoUC'!$C$3:$C$3832,'2. UnidadCompradora'!F1505,'1. TipoContratoUC'!#REF!)</f>
        <v>#REF!</v>
      </c>
      <c r="K1505" s="24">
        <f t="shared" si="281"/>
        <v>25.86606865747817</v>
      </c>
      <c r="L1505" s="25">
        <f>SUMIF('1. TipoContratoUC'!$C$3:$C$3832,'2. UnidadCompradora'!F1505,'1. TipoContratoUC'!$O$3:$O$3832)</f>
        <v>810299562.70425105</v>
      </c>
      <c r="M1505" s="28">
        <f t="shared" si="276"/>
        <v>0.39790530390328799</v>
      </c>
      <c r="N1505" s="29">
        <f t="shared" si="282"/>
        <v>3.5797427624465139E-4</v>
      </c>
      <c r="O1505" s="24">
        <f t="shared" si="283"/>
        <v>0.39945950091895338</v>
      </c>
      <c r="P1505" s="20">
        <f t="shared" si="284"/>
        <v>13.132764079198562</v>
      </c>
      <c r="Q1505" s="3">
        <f t="shared" si="285"/>
        <v>1298</v>
      </c>
      <c r="R1505" s="3">
        <f t="shared" si="286"/>
        <v>0</v>
      </c>
      <c r="S1505" s="3" t="str">
        <f t="shared" si="287"/>
        <v/>
      </c>
      <c r="T1505" s="18"/>
    </row>
    <row r="1506" spans="1:20" x14ac:dyDescent="0.25">
      <c r="A1506">
        <f t="shared" si="277"/>
        <v>1505</v>
      </c>
      <c r="B1506" s="23" t="s">
        <v>786</v>
      </c>
      <c r="C1506" s="23">
        <f t="shared" si="278"/>
        <v>250</v>
      </c>
      <c r="D1506" s="23">
        <f t="shared" si="279"/>
        <v>2</v>
      </c>
      <c r="E1506" s="34" t="str">
        <f t="shared" si="280"/>
        <v>250_2</v>
      </c>
      <c r="F1506" s="23" t="s">
        <v>2905</v>
      </c>
      <c r="G1506" s="24">
        <f>AVERAGEIF('1. TipoContratoUC'!$C$3:$C$3832,'2. UnidadCompradora'!F1506,'1. TipoContratoUC'!$S$3:$S$3832)</f>
        <v>27.097372276041099</v>
      </c>
      <c r="H1506" s="24">
        <f>SUMPRODUCT(('1. TipoContratoUC'!$C$3:$C$3832='2. UnidadCompradora'!F1506)*'1. TipoContratoUC'!$N$3:$N$3832*'1. TipoContratoUC'!$S$3:$S$3832)</f>
        <v>27.097372276041099</v>
      </c>
      <c r="I1506" s="24">
        <f>SUMPRODUCT(('1. TipoContratoUC'!$C$3:$C$3832='2. UnidadCompradora'!F1506)*'1. TipoContratoUC'!$P$3:$P$3832*'1. TipoContratoUC'!$S$3:$S$3832)</f>
        <v>27.097372276041099</v>
      </c>
      <c r="J1506" s="24" t="e">
        <f>AVERAGEIF('1. TipoContratoUC'!$C$3:$C$3832,'2. UnidadCompradora'!F1506,'1. TipoContratoUC'!#REF!)</f>
        <v>#REF!</v>
      </c>
      <c r="K1506" s="24">
        <f t="shared" si="281"/>
        <v>23.24289751064995</v>
      </c>
      <c r="L1506" s="25">
        <f>SUMIF('1. TipoContratoUC'!$C$3:$C$3832,'2. UnidadCompradora'!F1506,'1. TipoContratoUC'!$O$3:$O$3832)</f>
        <v>1090011050.9619999</v>
      </c>
      <c r="M1506" s="28">
        <f t="shared" si="276"/>
        <v>0.53526028947059867</v>
      </c>
      <c r="N1506" s="29">
        <f t="shared" si="282"/>
        <v>4.815452642780337E-4</v>
      </c>
      <c r="O1506" s="24">
        <f t="shared" si="283"/>
        <v>0.53737974722302584</v>
      </c>
      <c r="P1506" s="20">
        <f t="shared" si="284"/>
        <v>11.890138628936487</v>
      </c>
      <c r="Q1506" s="3">
        <f t="shared" si="285"/>
        <v>1353</v>
      </c>
      <c r="R1506" s="3">
        <f t="shared" si="286"/>
        <v>0</v>
      </c>
      <c r="S1506" s="3" t="str">
        <f t="shared" si="287"/>
        <v/>
      </c>
      <c r="T1506" s="18"/>
    </row>
    <row r="1507" spans="1:20" x14ac:dyDescent="0.25">
      <c r="A1507">
        <f t="shared" si="277"/>
        <v>1506</v>
      </c>
      <c r="B1507" s="23" t="s">
        <v>786</v>
      </c>
      <c r="C1507" s="23">
        <f t="shared" si="278"/>
        <v>250</v>
      </c>
      <c r="D1507" s="23">
        <f t="shared" si="279"/>
        <v>3</v>
      </c>
      <c r="E1507" s="34" t="str">
        <f t="shared" si="280"/>
        <v>250_3</v>
      </c>
      <c r="F1507" s="23" t="s">
        <v>2838</v>
      </c>
      <c r="G1507" s="24">
        <f>AVERAGEIF('1. TipoContratoUC'!$C$3:$C$3832,'2. UnidadCompradora'!F1507,'1. TipoContratoUC'!$S$3:$S$3832)</f>
        <v>40.160126232942531</v>
      </c>
      <c r="H1507" s="24">
        <f>SUMPRODUCT(('1. TipoContratoUC'!$C$3:$C$3832='2. UnidadCompradora'!F1507)*'1. TipoContratoUC'!$N$3:$N$3832*'1. TipoContratoUC'!$S$3:$S$3832)</f>
        <v>40.160126232942531</v>
      </c>
      <c r="I1507" s="24">
        <f>SUMPRODUCT(('1. TipoContratoUC'!$C$3:$C$3832='2. UnidadCompradora'!F1507)*'1. TipoContratoUC'!$P$3:$P$3832*'1. TipoContratoUC'!$S$3:$S$3832)</f>
        <v>40.160126232942531</v>
      </c>
      <c r="J1507" s="24" t="e">
        <f>AVERAGEIF('1. TipoContratoUC'!$C$3:$C$3832,'2. UnidadCompradora'!F1507,'1. TipoContratoUC'!#REF!)</f>
        <v>#REF!</v>
      </c>
      <c r="K1507" s="24">
        <f t="shared" si="281"/>
        <v>41.30489798888167</v>
      </c>
      <c r="L1507" s="25">
        <f>SUMIF('1. TipoContratoUC'!$C$3:$C$3832,'2. UnidadCompradora'!F1507,'1. TipoContratoUC'!$O$3:$O$3832)</f>
        <v>136102459.3829</v>
      </c>
      <c r="M1507" s="28">
        <f t="shared" si="276"/>
        <v>6.6834406626113341E-2</v>
      </c>
      <c r="N1507" s="29">
        <f t="shared" si="282"/>
        <v>6.0127367254291969E-5</v>
      </c>
      <c r="O1507" s="24">
        <f t="shared" si="283"/>
        <v>6.7026138504147459E-2</v>
      </c>
      <c r="P1507" s="20">
        <f t="shared" si="284"/>
        <v>20.685962063692909</v>
      </c>
      <c r="Q1507" s="3">
        <f t="shared" si="285"/>
        <v>734</v>
      </c>
      <c r="R1507" s="3">
        <f t="shared" si="286"/>
        <v>0</v>
      </c>
      <c r="S1507" s="3" t="str">
        <f t="shared" si="287"/>
        <v/>
      </c>
      <c r="T1507" s="18"/>
    </row>
    <row r="1508" spans="1:20" x14ac:dyDescent="0.25">
      <c r="A1508">
        <f t="shared" si="277"/>
        <v>1507</v>
      </c>
      <c r="B1508" s="23" t="s">
        <v>1783</v>
      </c>
      <c r="C1508" s="23">
        <f t="shared" si="278"/>
        <v>251</v>
      </c>
      <c r="D1508" s="23">
        <f t="shared" si="279"/>
        <v>1</v>
      </c>
      <c r="E1508" s="34" t="str">
        <f t="shared" si="280"/>
        <v>251_1</v>
      </c>
      <c r="F1508" s="23" t="s">
        <v>2015</v>
      </c>
      <c r="G1508" s="24">
        <f>AVERAGEIF('1. TipoContratoUC'!$C$3:$C$3832,'2. UnidadCompradora'!F1508,'1. TipoContratoUC'!$S$3:$S$3832)</f>
        <v>45.530562331044862</v>
      </c>
      <c r="H1508" s="24">
        <f>SUMPRODUCT(('1. TipoContratoUC'!$C$3:$C$3832='2. UnidadCompradora'!F1508)*'1. TipoContratoUC'!$N$3:$N$3832*'1. TipoContratoUC'!$S$3:$S$3832)</f>
        <v>44.82882910594271</v>
      </c>
      <c r="I1508" s="24">
        <f>SUMPRODUCT(('1. TipoContratoUC'!$C$3:$C$3832='2. UnidadCompradora'!F1508)*'1. TipoContratoUC'!$P$3:$P$3832*'1. TipoContratoUC'!$S$3:$S$3832)</f>
        <v>44.971870975435174</v>
      </c>
      <c r="J1508" s="24" t="e">
        <f>AVERAGEIF('1. TipoContratoUC'!$C$3:$C$3832,'2. UnidadCompradora'!F1508,'1. TipoContratoUC'!#REF!)</f>
        <v>#REF!</v>
      </c>
      <c r="K1508" s="24">
        <f t="shared" si="281"/>
        <v>47.958145545007774</v>
      </c>
      <c r="L1508" s="25">
        <f>SUMIF('1. TipoContratoUC'!$C$3:$C$3832,'2. UnidadCompradora'!F1508,'1. TipoContratoUC'!$O$3:$O$3832)</f>
        <v>16710750.9878805</v>
      </c>
      <c r="M1508" s="28">
        <f t="shared" si="276"/>
        <v>7.8636278868703027E-3</v>
      </c>
      <c r="N1508" s="29">
        <f t="shared" si="282"/>
        <v>7.3824783644545483E-6</v>
      </c>
      <c r="O1508" s="24">
        <f t="shared" si="283"/>
        <v>8.1564298229956592E-3</v>
      </c>
      <c r="P1508" s="20">
        <f t="shared" si="284"/>
        <v>23.983150987415385</v>
      </c>
      <c r="Q1508" s="3">
        <f t="shared" si="285"/>
        <v>476</v>
      </c>
      <c r="R1508" s="3">
        <f t="shared" si="286"/>
        <v>1</v>
      </c>
      <c r="S1508" s="3">
        <f t="shared" si="287"/>
        <v>476</v>
      </c>
      <c r="T1508" s="18"/>
    </row>
    <row r="1509" spans="1:20" x14ac:dyDescent="0.25">
      <c r="A1509">
        <f t="shared" si="277"/>
        <v>1508</v>
      </c>
      <c r="B1509" s="23" t="s">
        <v>1783</v>
      </c>
      <c r="C1509" s="23">
        <f t="shared" si="278"/>
        <v>251</v>
      </c>
      <c r="D1509" s="23">
        <f t="shared" si="279"/>
        <v>2</v>
      </c>
      <c r="E1509" s="34" t="str">
        <f t="shared" si="280"/>
        <v>251_2</v>
      </c>
      <c r="F1509" s="23" t="s">
        <v>1784</v>
      </c>
      <c r="G1509" s="24">
        <f>AVERAGEIF('1. TipoContratoUC'!$C$3:$C$3832,'2. UnidadCompradora'!F1509,'1. TipoContratoUC'!$S$3:$S$3832)</f>
        <v>51.618830424687928</v>
      </c>
      <c r="H1509" s="24">
        <f>SUMPRODUCT(('1. TipoContratoUC'!$C$3:$C$3832='2. UnidadCompradora'!F1509)*'1. TipoContratoUC'!$N$3:$N$3832*'1. TipoContratoUC'!$S$3:$S$3832)</f>
        <v>53.069185116548837</v>
      </c>
      <c r="I1509" s="24">
        <f>SUMPRODUCT(('1. TipoContratoUC'!$C$3:$C$3832='2. UnidadCompradora'!F1509)*'1. TipoContratoUC'!$P$3:$P$3832*'1. TipoContratoUC'!$S$3:$S$3832)</f>
        <v>53.977529450215044</v>
      </c>
      <c r="J1509" s="24" t="e">
        <f>AVERAGEIF('1. TipoContratoUC'!$C$3:$C$3832,'2. UnidadCompradora'!F1509,'1. TipoContratoUC'!#REF!)</f>
        <v>#REF!</v>
      </c>
      <c r="K1509" s="24">
        <f t="shared" si="281"/>
        <v>60.410359543291605</v>
      </c>
      <c r="L1509" s="25">
        <f>SUMIF('1. TipoContratoUC'!$C$3:$C$3832,'2. UnidadCompradora'!F1509,'1. TipoContratoUC'!$O$3:$O$3832)</f>
        <v>2108358139.388025</v>
      </c>
      <c r="M1509" s="28">
        <f t="shared" si="276"/>
        <v>0.99213637211312966</v>
      </c>
      <c r="N1509" s="29">
        <f t="shared" si="282"/>
        <v>9.3143081120903649E-4</v>
      </c>
      <c r="O1509" s="24">
        <f t="shared" si="283"/>
        <v>1.0395067143118064</v>
      </c>
      <c r="P1509" s="20">
        <f t="shared" si="284"/>
        <v>30.724933128801705</v>
      </c>
      <c r="Q1509" s="3">
        <f t="shared" si="285"/>
        <v>118</v>
      </c>
      <c r="R1509" s="3">
        <f t="shared" si="286"/>
        <v>1</v>
      </c>
      <c r="S1509" s="3">
        <f t="shared" si="287"/>
        <v>118</v>
      </c>
      <c r="T1509" s="18"/>
    </row>
    <row r="1510" spans="1:20" x14ac:dyDescent="0.25">
      <c r="A1510">
        <f t="shared" si="277"/>
        <v>1509</v>
      </c>
      <c r="B1510" s="23" t="s">
        <v>1077</v>
      </c>
      <c r="C1510" s="23">
        <f t="shared" si="278"/>
        <v>252</v>
      </c>
      <c r="D1510" s="23">
        <f t="shared" si="279"/>
        <v>1</v>
      </c>
      <c r="E1510" s="34" t="str">
        <f t="shared" si="280"/>
        <v>252_1</v>
      </c>
      <c r="F1510" s="23" t="s">
        <v>1078</v>
      </c>
      <c r="G1510" s="24">
        <f>AVERAGEIF('1. TipoContratoUC'!$C$3:$C$3832,'2. UnidadCompradora'!F1510,'1. TipoContratoUC'!$S$3:$S$3832)</f>
        <v>46.825413869871426</v>
      </c>
      <c r="H1510" s="24">
        <f>SUMPRODUCT(('1. TipoContratoUC'!$C$3:$C$3832='2. UnidadCompradora'!F1510)*'1. TipoContratoUC'!$N$3:$N$3832*'1. TipoContratoUC'!$S$3:$S$3832)</f>
        <v>47.20750264046962</v>
      </c>
      <c r="I1510" s="24">
        <f>SUMPRODUCT(('1. TipoContratoUC'!$C$3:$C$3832='2. UnidadCompradora'!F1510)*'1. TipoContratoUC'!$P$3:$P$3832*'1. TipoContratoUC'!$S$3:$S$3832)</f>
        <v>47.42844869142067</v>
      </c>
      <c r="J1510" s="24" t="e">
        <f>AVERAGEIF('1. TipoContratoUC'!$C$3:$C$3832,'2. UnidadCompradora'!F1510,'1. TipoContratoUC'!#REF!)</f>
        <v>#REF!</v>
      </c>
      <c r="K1510" s="24">
        <f t="shared" si="281"/>
        <v>51.354880110118451</v>
      </c>
      <c r="L1510" s="25">
        <f>SUMIF('1. TipoContratoUC'!$C$3:$C$3832,'2. UnidadCompradora'!F1510,'1. TipoContratoUC'!$O$3:$O$3832)</f>
        <v>1333524021.4160283</v>
      </c>
      <c r="M1510" s="28">
        <f t="shared" si="276"/>
        <v>1</v>
      </c>
      <c r="N1510" s="29">
        <f t="shared" si="282"/>
        <v>5.8912446506588164E-4</v>
      </c>
      <c r="O1510" s="24">
        <f t="shared" si="283"/>
        <v>0.65745121469277679</v>
      </c>
      <c r="P1510" s="20">
        <f t="shared" si="284"/>
        <v>26.006165662405614</v>
      </c>
      <c r="Q1510" s="3">
        <f t="shared" si="285"/>
        <v>342</v>
      </c>
      <c r="R1510" s="3">
        <f t="shared" si="286"/>
        <v>1</v>
      </c>
      <c r="S1510" s="3">
        <f t="shared" si="287"/>
        <v>342</v>
      </c>
      <c r="T1510" s="18"/>
    </row>
    <row r="1511" spans="1:20" x14ac:dyDescent="0.25">
      <c r="A1511">
        <f t="shared" si="277"/>
        <v>1510</v>
      </c>
      <c r="B1511" s="23" t="s">
        <v>1204</v>
      </c>
      <c r="C1511" s="23">
        <f t="shared" si="278"/>
        <v>253</v>
      </c>
      <c r="D1511" s="23">
        <f t="shared" si="279"/>
        <v>1</v>
      </c>
      <c r="E1511" s="34" t="str">
        <f t="shared" si="280"/>
        <v>253_1</v>
      </c>
      <c r="F1511" s="23" t="s">
        <v>1205</v>
      </c>
      <c r="G1511" s="24">
        <f>AVERAGEIF('1. TipoContratoUC'!$C$3:$C$3832,'2. UnidadCompradora'!F1511,'1. TipoContratoUC'!$S$3:$S$3832)</f>
        <v>39.812818058106068</v>
      </c>
      <c r="H1511" s="24">
        <f>SUMPRODUCT(('1. TipoContratoUC'!$C$3:$C$3832='2. UnidadCompradora'!F1511)*'1. TipoContratoUC'!$N$3:$N$3832*'1. TipoContratoUC'!$S$3:$S$3832)</f>
        <v>40.64075785028956</v>
      </c>
      <c r="I1511" s="24">
        <f>SUMPRODUCT(('1. TipoContratoUC'!$C$3:$C$3832='2. UnidadCompradora'!F1511)*'1. TipoContratoUC'!$P$3:$P$3832*'1. TipoContratoUC'!$S$3:$S$3832)</f>
        <v>41.618604446652455</v>
      </c>
      <c r="J1511" s="24" t="e">
        <f>AVERAGEIF('1. TipoContratoUC'!$C$3:$C$3832,'2. UnidadCompradora'!F1511,'1. TipoContratoUC'!#REF!)</f>
        <v>#REF!</v>
      </c>
      <c r="K1511" s="24">
        <f t="shared" si="281"/>
        <v>43.321550394678638</v>
      </c>
      <c r="L1511" s="25">
        <f>SUMIF('1. TipoContratoUC'!$C$3:$C$3832,'2. UnidadCompradora'!F1511,'1. TipoContratoUC'!$O$3:$O$3832)</f>
        <v>1014795344.3373699</v>
      </c>
      <c r="M1511" s="28">
        <f t="shared" si="276"/>
        <v>1</v>
      </c>
      <c r="N1511" s="29">
        <f t="shared" si="282"/>
        <v>4.4831645683387946E-4</v>
      </c>
      <c r="O1511" s="24">
        <f t="shared" si="283"/>
        <v>0.50029235818434403</v>
      </c>
      <c r="P1511" s="20">
        <f t="shared" si="284"/>
        <v>21.910921376431492</v>
      </c>
      <c r="Q1511" s="3">
        <f t="shared" si="285"/>
        <v>626</v>
      </c>
      <c r="R1511" s="3">
        <f t="shared" si="286"/>
        <v>0</v>
      </c>
      <c r="S1511" s="3" t="str">
        <f t="shared" si="287"/>
        <v/>
      </c>
      <c r="T1511" s="18"/>
    </row>
    <row r="1512" spans="1:20" x14ac:dyDescent="0.25">
      <c r="A1512">
        <f t="shared" si="277"/>
        <v>1511</v>
      </c>
      <c r="B1512" s="23" t="s">
        <v>2046</v>
      </c>
      <c r="C1512" s="23">
        <f t="shared" si="278"/>
        <v>254</v>
      </c>
      <c r="D1512" s="23">
        <f t="shared" si="279"/>
        <v>1</v>
      </c>
      <c r="E1512" s="34" t="str">
        <f t="shared" si="280"/>
        <v>254_1</v>
      </c>
      <c r="F1512" s="23" t="s">
        <v>2047</v>
      </c>
      <c r="G1512" s="24">
        <f>AVERAGEIF('1. TipoContratoUC'!$C$3:$C$3832,'2. UnidadCompradora'!F1512,'1. TipoContratoUC'!$S$3:$S$3832)</f>
        <v>29.841880037096931</v>
      </c>
      <c r="H1512" s="24">
        <f>SUMPRODUCT(('1. TipoContratoUC'!$C$3:$C$3832='2. UnidadCompradora'!F1512)*'1. TipoContratoUC'!$N$3:$N$3832*'1. TipoContratoUC'!$S$3:$S$3832)</f>
        <v>29.841880037096931</v>
      </c>
      <c r="I1512" s="24">
        <f>SUMPRODUCT(('1. TipoContratoUC'!$C$3:$C$3832='2. UnidadCompradora'!F1512)*'1. TipoContratoUC'!$P$3:$P$3832*'1. TipoContratoUC'!$S$3:$S$3832)</f>
        <v>29.841880037096931</v>
      </c>
      <c r="J1512" s="24" t="e">
        <f>AVERAGEIF('1. TipoContratoUC'!$C$3:$C$3832,'2. UnidadCompradora'!F1512,'1. TipoContratoUC'!#REF!)</f>
        <v>#REF!</v>
      </c>
      <c r="K1512" s="24">
        <f t="shared" si="281"/>
        <v>27.037755827376586</v>
      </c>
      <c r="L1512" s="25">
        <f>SUMIF('1. TipoContratoUC'!$C$3:$C$3832,'2. UnidadCompradora'!F1512,'1. TipoContratoUC'!$O$3:$O$3832)</f>
        <v>1658779.48</v>
      </c>
      <c r="M1512" s="28">
        <f t="shared" si="276"/>
        <v>4.2665446515140544E-2</v>
      </c>
      <c r="N1512" s="29">
        <f t="shared" si="282"/>
        <v>7.3281587592218498E-7</v>
      </c>
      <c r="O1512" s="24">
        <f t="shared" si="283"/>
        <v>7.3459802531207203E-4</v>
      </c>
      <c r="P1512" s="20">
        <f t="shared" si="284"/>
        <v>13.519245212700948</v>
      </c>
      <c r="Q1512" s="3">
        <f t="shared" si="285"/>
        <v>1275</v>
      </c>
      <c r="R1512" s="3">
        <f t="shared" si="286"/>
        <v>0</v>
      </c>
      <c r="S1512" s="3" t="str">
        <f t="shared" si="287"/>
        <v/>
      </c>
      <c r="T1512" s="18"/>
    </row>
    <row r="1513" spans="1:20" x14ac:dyDescent="0.25">
      <c r="A1513">
        <f t="shared" si="277"/>
        <v>1512</v>
      </c>
      <c r="B1513" s="23" t="s">
        <v>2046</v>
      </c>
      <c r="C1513" s="23">
        <f t="shared" si="278"/>
        <v>254</v>
      </c>
      <c r="D1513" s="23">
        <f t="shared" si="279"/>
        <v>2</v>
      </c>
      <c r="E1513" s="34" t="str">
        <f t="shared" si="280"/>
        <v>254_2</v>
      </c>
      <c r="F1513" s="23" t="s">
        <v>2342</v>
      </c>
      <c r="G1513" s="24">
        <f>AVERAGEIF('1. TipoContratoUC'!$C$3:$C$3832,'2. UnidadCompradora'!F1513,'1. TipoContratoUC'!$S$3:$S$3832)</f>
        <v>31.608367698219535</v>
      </c>
      <c r="H1513" s="24">
        <f>SUMPRODUCT(('1. TipoContratoUC'!$C$3:$C$3832='2. UnidadCompradora'!F1513)*'1. TipoContratoUC'!$N$3:$N$3832*'1. TipoContratoUC'!$S$3:$S$3832)</f>
        <v>31.608367698219535</v>
      </c>
      <c r="I1513" s="24">
        <f>SUMPRODUCT(('1. TipoContratoUC'!$C$3:$C$3832='2. UnidadCompradora'!F1513)*'1. TipoContratoUC'!$P$3:$P$3832*'1. TipoContratoUC'!$S$3:$S$3832)</f>
        <v>31.608367698219535</v>
      </c>
      <c r="J1513" s="24" t="e">
        <f>AVERAGEIF('1. TipoContratoUC'!$C$3:$C$3832,'2. UnidadCompradora'!F1513,'1. TipoContratoUC'!#REF!)</f>
        <v>#REF!</v>
      </c>
      <c r="K1513" s="24">
        <f t="shared" si="281"/>
        <v>29.480295975132325</v>
      </c>
      <c r="L1513" s="25">
        <f>SUMIF('1. TipoContratoUC'!$C$3:$C$3832,'2. UnidadCompradora'!F1513,'1. TipoContratoUC'!$O$3:$O$3832)</f>
        <v>37219976.409999996</v>
      </c>
      <c r="M1513" s="28">
        <f t="shared" si="276"/>
        <v>0.95733455348485952</v>
      </c>
      <c r="N1513" s="29">
        <f t="shared" si="282"/>
        <v>1.6443047399342804E-5</v>
      </c>
      <c r="O1513" s="24">
        <f t="shared" si="283"/>
        <v>1.8269126442442087E-2</v>
      </c>
      <c r="P1513" s="20">
        <f t="shared" si="284"/>
        <v>14.749282550787383</v>
      </c>
      <c r="Q1513" s="3">
        <f t="shared" si="285"/>
        <v>1207</v>
      </c>
      <c r="R1513" s="3">
        <f t="shared" si="286"/>
        <v>0</v>
      </c>
      <c r="S1513" s="3" t="str">
        <f t="shared" si="287"/>
        <v/>
      </c>
      <c r="T1513" s="18"/>
    </row>
    <row r="1514" spans="1:20" x14ac:dyDescent="0.25">
      <c r="A1514">
        <f t="shared" si="277"/>
        <v>1513</v>
      </c>
      <c r="B1514" s="23" t="s">
        <v>240</v>
      </c>
      <c r="C1514" s="23">
        <f t="shared" si="278"/>
        <v>255</v>
      </c>
      <c r="D1514" s="23">
        <f t="shared" si="279"/>
        <v>1</v>
      </c>
      <c r="E1514" s="34" t="str">
        <f t="shared" si="280"/>
        <v>255_1</v>
      </c>
      <c r="F1514" s="23" t="s">
        <v>2288</v>
      </c>
      <c r="G1514" s="24">
        <f>AVERAGEIF('1. TipoContratoUC'!$C$3:$C$3832,'2. UnidadCompradora'!F1514,'1. TipoContratoUC'!$S$3:$S$3832)</f>
        <v>43.134773040946605</v>
      </c>
      <c r="H1514" s="24">
        <f>SUMPRODUCT(('1. TipoContratoUC'!$C$3:$C$3832='2. UnidadCompradora'!F1514)*'1. TipoContratoUC'!$N$3:$N$3832*'1. TipoContratoUC'!$S$3:$S$3832)</f>
        <v>43.134773040946605</v>
      </c>
      <c r="I1514" s="24">
        <f>SUMPRODUCT(('1. TipoContratoUC'!$C$3:$C$3832='2. UnidadCompradora'!F1514)*'1. TipoContratoUC'!$P$3:$P$3832*'1. TipoContratoUC'!$S$3:$S$3832)</f>
        <v>43.134773040946605</v>
      </c>
      <c r="J1514" s="24" t="e">
        <f>AVERAGEIF('1. TipoContratoUC'!$C$3:$C$3832,'2. UnidadCompradora'!F1514,'1. TipoContratoUC'!#REF!)</f>
        <v>#REF!</v>
      </c>
      <c r="K1514" s="24">
        <f t="shared" si="281"/>
        <v>45.417971866412209</v>
      </c>
      <c r="L1514" s="25">
        <f>SUMIF('1. TipoContratoUC'!$C$3:$C$3832,'2. UnidadCompradora'!F1514,'1. TipoContratoUC'!$O$3:$O$3832)</f>
        <v>13861204.73</v>
      </c>
      <c r="M1514" s="28">
        <f t="shared" si="276"/>
        <v>5.0146174597488118E-3</v>
      </c>
      <c r="N1514" s="29">
        <f t="shared" si="282"/>
        <v>6.1236053423759998E-6</v>
      </c>
      <c r="O1514" s="24">
        <f t="shared" si="283"/>
        <v>6.7513744776121513E-3</v>
      </c>
      <c r="P1514" s="20">
        <f t="shared" si="284"/>
        <v>22.712361620444909</v>
      </c>
      <c r="Q1514" s="3">
        <f t="shared" si="285"/>
        <v>563</v>
      </c>
      <c r="R1514" s="3">
        <f t="shared" si="286"/>
        <v>0</v>
      </c>
      <c r="S1514" s="3" t="str">
        <f t="shared" si="287"/>
        <v/>
      </c>
      <c r="T1514" s="18"/>
    </row>
    <row r="1515" spans="1:20" x14ac:dyDescent="0.25">
      <c r="A1515">
        <f t="shared" si="277"/>
        <v>1514</v>
      </c>
      <c r="B1515" s="23" t="s">
        <v>240</v>
      </c>
      <c r="C1515" s="23">
        <f t="shared" si="278"/>
        <v>255</v>
      </c>
      <c r="D1515" s="23">
        <f t="shared" si="279"/>
        <v>2</v>
      </c>
      <c r="E1515" s="34" t="str">
        <f t="shared" si="280"/>
        <v>255_2</v>
      </c>
      <c r="F1515" s="23" t="s">
        <v>1629</v>
      </c>
      <c r="G1515" s="24">
        <f>AVERAGEIF('1. TipoContratoUC'!$C$3:$C$3832,'2. UnidadCompradora'!F1515,'1. TipoContratoUC'!$S$3:$S$3832)</f>
        <v>52.549845297768123</v>
      </c>
      <c r="H1515" s="24">
        <f>SUMPRODUCT(('1. TipoContratoUC'!$C$3:$C$3832='2. UnidadCompradora'!F1515)*'1. TipoContratoUC'!$N$3:$N$3832*'1. TipoContratoUC'!$S$3:$S$3832)</f>
        <v>52.706227507444197</v>
      </c>
      <c r="I1515" s="24">
        <f>SUMPRODUCT(('1. TipoContratoUC'!$C$3:$C$3832='2. UnidadCompradora'!F1515)*'1. TipoContratoUC'!$P$3:$P$3832*'1. TipoContratoUC'!$S$3:$S$3832)</f>
        <v>53.07469745885723</v>
      </c>
      <c r="J1515" s="24" t="e">
        <f>AVERAGEIF('1. TipoContratoUC'!$C$3:$C$3832,'2. UnidadCompradora'!F1515,'1. TipoContratoUC'!#REF!)</f>
        <v>#REF!</v>
      </c>
      <c r="K1515" s="24">
        <f t="shared" si="281"/>
        <v>59.162004723667039</v>
      </c>
      <c r="L1515" s="25">
        <f>SUMIF('1. TipoContratoUC'!$C$3:$C$3832,'2. UnidadCompradora'!F1515,'1. TipoContratoUC'!$O$3:$O$3832)</f>
        <v>2602766204.2371192</v>
      </c>
      <c r="M1515" s="28">
        <f t="shared" si="276"/>
        <v>0.94161201033004283</v>
      </c>
      <c r="N1515" s="29">
        <f t="shared" si="282"/>
        <v>1.1498504887332492E-3</v>
      </c>
      <c r="O1515" s="24">
        <f t="shared" si="283"/>
        <v>1.2832896297130933</v>
      </c>
      <c r="P1515" s="20">
        <f t="shared" si="284"/>
        <v>30.222647176690067</v>
      </c>
      <c r="Q1515" s="3">
        <f t="shared" si="285"/>
        <v>140</v>
      </c>
      <c r="R1515" s="3">
        <f t="shared" si="286"/>
        <v>1</v>
      </c>
      <c r="S1515" s="3">
        <f t="shared" si="287"/>
        <v>140</v>
      </c>
      <c r="T1515" s="18"/>
    </row>
    <row r="1516" spans="1:20" x14ac:dyDescent="0.25">
      <c r="A1516">
        <f t="shared" si="277"/>
        <v>1515</v>
      </c>
      <c r="B1516" s="23" t="s">
        <v>240</v>
      </c>
      <c r="C1516" s="23">
        <f t="shared" si="278"/>
        <v>255</v>
      </c>
      <c r="D1516" s="23">
        <f t="shared" si="279"/>
        <v>3</v>
      </c>
      <c r="E1516" s="34" t="str">
        <f t="shared" si="280"/>
        <v>255_3</v>
      </c>
      <c r="F1516" s="23" t="s">
        <v>2888</v>
      </c>
      <c r="G1516" s="24">
        <f>AVERAGEIF('1. TipoContratoUC'!$C$3:$C$3832,'2. UnidadCompradora'!F1516,'1. TipoContratoUC'!$S$3:$S$3832)</f>
        <v>65.866432907252062</v>
      </c>
      <c r="H1516" s="24">
        <f>SUMPRODUCT(('1. TipoContratoUC'!$C$3:$C$3832='2. UnidadCompradora'!F1516)*'1. TipoContratoUC'!$N$3:$N$3832*'1. TipoContratoUC'!$S$3:$S$3832)</f>
        <v>65.866432907252062</v>
      </c>
      <c r="I1516" s="24">
        <f>SUMPRODUCT(('1. TipoContratoUC'!$C$3:$C$3832='2. UnidadCompradora'!F1516)*'1. TipoContratoUC'!$P$3:$P$3832*'1. TipoContratoUC'!$S$3:$S$3832)</f>
        <v>65.866432907252062</v>
      </c>
      <c r="J1516" s="24" t="e">
        <f>AVERAGEIF('1. TipoContratoUC'!$C$3:$C$3832,'2. UnidadCompradora'!F1516,'1. TipoContratoUC'!#REF!)</f>
        <v>#REF!</v>
      </c>
      <c r="K1516" s="24">
        <f t="shared" si="281"/>
        <v>76.849265200945922</v>
      </c>
      <c r="L1516" s="25">
        <f>SUMIF('1. TipoContratoUC'!$C$3:$C$3832,'2. UnidadCompradora'!F1516,'1. TipoContratoUC'!$O$3:$O$3832)</f>
        <v>65642583.159999996</v>
      </c>
      <c r="M1516" s="28">
        <f t="shared" si="276"/>
        <v>2.3747751370031836E-2</v>
      </c>
      <c r="N1516" s="29">
        <f t="shared" si="282"/>
        <v>2.8999591359901719E-5</v>
      </c>
      <c r="O1516" s="24">
        <f t="shared" si="283"/>
        <v>3.2283756116685346E-2</v>
      </c>
      <c r="P1516" s="20">
        <f t="shared" si="284"/>
        <v>38.440774478531303</v>
      </c>
      <c r="Q1516" s="3">
        <f t="shared" si="285"/>
        <v>13</v>
      </c>
      <c r="R1516" s="3">
        <f t="shared" si="286"/>
        <v>1</v>
      </c>
      <c r="S1516" s="3">
        <f t="shared" si="287"/>
        <v>13</v>
      </c>
      <c r="T1516" s="18"/>
    </row>
    <row r="1517" spans="1:20" x14ac:dyDescent="0.25">
      <c r="A1517">
        <f t="shared" si="277"/>
        <v>1516</v>
      </c>
      <c r="B1517" s="23" t="s">
        <v>240</v>
      </c>
      <c r="C1517" s="23">
        <f t="shared" si="278"/>
        <v>255</v>
      </c>
      <c r="D1517" s="23">
        <f t="shared" si="279"/>
        <v>4</v>
      </c>
      <c r="E1517" s="34" t="str">
        <f t="shared" si="280"/>
        <v>255_4</v>
      </c>
      <c r="F1517" s="23" t="s">
        <v>2257</v>
      </c>
      <c r="G1517" s="24">
        <f>AVERAGEIF('1. TipoContratoUC'!$C$3:$C$3832,'2. UnidadCompradora'!F1517,'1. TipoContratoUC'!$S$3:$S$3832)</f>
        <v>32.748946485939435</v>
      </c>
      <c r="H1517" s="24">
        <f>SUMPRODUCT(('1. TipoContratoUC'!$C$3:$C$3832='2. UnidadCompradora'!F1517)*'1. TipoContratoUC'!$N$3:$N$3832*'1. TipoContratoUC'!$S$3:$S$3832)</f>
        <v>32.748946485939435</v>
      </c>
      <c r="I1517" s="24">
        <f>SUMPRODUCT(('1. TipoContratoUC'!$C$3:$C$3832='2. UnidadCompradora'!F1517)*'1. TipoContratoUC'!$P$3:$P$3832*'1. TipoContratoUC'!$S$3:$S$3832)</f>
        <v>32.748946485939435</v>
      </c>
      <c r="J1517" s="24" t="e">
        <f>AVERAGEIF('1. TipoContratoUC'!$C$3:$C$3832,'2. UnidadCompradora'!F1517,'1. TipoContratoUC'!#REF!)</f>
        <v>#REF!</v>
      </c>
      <c r="K1517" s="24">
        <f t="shared" si="281"/>
        <v>31.057385666726304</v>
      </c>
      <c r="L1517" s="25">
        <f>SUMIF('1. TipoContratoUC'!$C$3:$C$3832,'2. UnidadCompradora'!F1517,'1. TipoContratoUC'!$O$3:$O$3832)</f>
        <v>1051310.72</v>
      </c>
      <c r="M1517" s="28">
        <f t="shared" si="276"/>
        <v>3.8033642780868827E-4</v>
      </c>
      <c r="N1517" s="29">
        <f t="shared" si="282"/>
        <v>4.6444822559728245E-7</v>
      </c>
      <c r="O1517" s="24">
        <f t="shared" si="283"/>
        <v>4.3506709963187342E-4</v>
      </c>
      <c r="P1517" s="20">
        <f t="shared" si="284"/>
        <v>15.528910366912967</v>
      </c>
      <c r="Q1517" s="3">
        <f t="shared" si="285"/>
        <v>1156</v>
      </c>
      <c r="R1517" s="3">
        <f t="shared" si="286"/>
        <v>0</v>
      </c>
      <c r="S1517" s="3" t="str">
        <f t="shared" si="287"/>
        <v/>
      </c>
      <c r="T1517" s="18"/>
    </row>
    <row r="1518" spans="1:20" x14ac:dyDescent="0.25">
      <c r="A1518">
        <f t="shared" si="277"/>
        <v>1517</v>
      </c>
      <c r="B1518" s="23" t="s">
        <v>240</v>
      </c>
      <c r="C1518" s="23">
        <f t="shared" si="278"/>
        <v>255</v>
      </c>
      <c r="D1518" s="23">
        <f t="shared" si="279"/>
        <v>5</v>
      </c>
      <c r="E1518" s="34" t="str">
        <f t="shared" si="280"/>
        <v>255_5</v>
      </c>
      <c r="F1518" s="23" t="s">
        <v>2901</v>
      </c>
      <c r="G1518" s="24">
        <f>AVERAGEIF('1. TipoContratoUC'!$C$3:$C$3832,'2. UnidadCompradora'!F1518,'1. TipoContratoUC'!$S$3:$S$3832)</f>
        <v>51.855932702361997</v>
      </c>
      <c r="H1518" s="24">
        <f>SUMPRODUCT(('1. TipoContratoUC'!$C$3:$C$3832='2. UnidadCompradora'!F1518)*'1. TipoContratoUC'!$N$3:$N$3832*'1. TipoContratoUC'!$S$3:$S$3832)</f>
        <v>51.855932702361997</v>
      </c>
      <c r="I1518" s="24">
        <f>SUMPRODUCT(('1. TipoContratoUC'!$C$3:$C$3832='2. UnidadCompradora'!F1518)*'1. TipoContratoUC'!$P$3:$P$3832*'1. TipoContratoUC'!$S$3:$S$3832)</f>
        <v>51.855932702361997</v>
      </c>
      <c r="J1518" s="24" t="e">
        <f>AVERAGEIF('1. TipoContratoUC'!$C$3:$C$3832,'2. UnidadCompradora'!F1518,'1. TipoContratoUC'!#REF!)</f>
        <v>#REF!</v>
      </c>
      <c r="K1518" s="24">
        <f t="shared" si="281"/>
        <v>57.47680651146014</v>
      </c>
      <c r="L1518" s="25">
        <f>SUMIF('1. TipoContratoUC'!$C$3:$C$3832,'2. UnidadCompradora'!F1518,'1. TipoContratoUC'!$O$3:$O$3832)</f>
        <v>1196556.6000000001</v>
      </c>
      <c r="M1518" s="28">
        <f t="shared" si="276"/>
        <v>4.328825477161591E-4</v>
      </c>
      <c r="N1518" s="29">
        <f t="shared" si="282"/>
        <v>5.2861497474002485E-7</v>
      </c>
      <c r="O1518" s="24">
        <f t="shared" si="283"/>
        <v>5.066849930156173E-4</v>
      </c>
      <c r="P1518" s="20">
        <f t="shared" si="284"/>
        <v>28.738656598226576</v>
      </c>
      <c r="Q1518" s="3">
        <f t="shared" si="285"/>
        <v>193</v>
      </c>
      <c r="R1518" s="3">
        <f t="shared" si="286"/>
        <v>1</v>
      </c>
      <c r="S1518" s="3">
        <f t="shared" si="287"/>
        <v>193</v>
      </c>
      <c r="T1518" s="18"/>
    </row>
    <row r="1519" spans="1:20" x14ac:dyDescent="0.25">
      <c r="A1519">
        <f t="shared" si="277"/>
        <v>1518</v>
      </c>
      <c r="B1519" s="23" t="s">
        <v>240</v>
      </c>
      <c r="C1519" s="23">
        <f t="shared" si="278"/>
        <v>255</v>
      </c>
      <c r="D1519" s="23">
        <f t="shared" si="279"/>
        <v>6</v>
      </c>
      <c r="E1519" s="34" t="str">
        <f t="shared" si="280"/>
        <v>255_6</v>
      </c>
      <c r="F1519" s="23" t="s">
        <v>2897</v>
      </c>
      <c r="G1519" s="24">
        <f>AVERAGEIF('1. TipoContratoUC'!$C$3:$C$3832,'2. UnidadCompradora'!F1519,'1. TipoContratoUC'!$S$3:$S$3832)</f>
        <v>54.257185042562803</v>
      </c>
      <c r="H1519" s="24">
        <f>SUMPRODUCT(('1. TipoContratoUC'!$C$3:$C$3832='2. UnidadCompradora'!F1519)*'1. TipoContratoUC'!$N$3:$N$3832*'1. TipoContratoUC'!$S$3:$S$3832)</f>
        <v>54.257185042562803</v>
      </c>
      <c r="I1519" s="24">
        <f>SUMPRODUCT(('1. TipoContratoUC'!$C$3:$C$3832='2. UnidadCompradora'!F1519)*'1. TipoContratoUC'!$P$3:$P$3832*'1. TipoContratoUC'!$S$3:$S$3832)</f>
        <v>54.257185042562803</v>
      </c>
      <c r="J1519" s="24" t="e">
        <f>AVERAGEIF('1. TipoContratoUC'!$C$3:$C$3832,'2. UnidadCompradora'!F1519,'1. TipoContratoUC'!#REF!)</f>
        <v>#REF!</v>
      </c>
      <c r="K1519" s="24">
        <f t="shared" si="281"/>
        <v>60.79704212641235</v>
      </c>
      <c r="L1519" s="25">
        <f>SUMIF('1. TipoContratoUC'!$C$3:$C$3832,'2. UnidadCompradora'!F1519,'1. TipoContratoUC'!$O$3:$O$3832)</f>
        <v>3326551.71</v>
      </c>
      <c r="M1519" s="28">
        <f t="shared" si="276"/>
        <v>1.2034584735350969E-3</v>
      </c>
      <c r="N1519" s="29">
        <f t="shared" si="282"/>
        <v>1.4696045704424148E-6</v>
      </c>
      <c r="O1519" s="24">
        <f t="shared" si="283"/>
        <v>1.5569437865585087E-3</v>
      </c>
      <c r="P1519" s="20">
        <f t="shared" si="284"/>
        <v>30.399299535099455</v>
      </c>
      <c r="Q1519" s="3">
        <f t="shared" si="285"/>
        <v>128</v>
      </c>
      <c r="R1519" s="3">
        <f t="shared" si="286"/>
        <v>1</v>
      </c>
      <c r="S1519" s="3">
        <f t="shared" si="287"/>
        <v>128</v>
      </c>
      <c r="T1519" s="18"/>
    </row>
    <row r="1520" spans="1:20" x14ac:dyDescent="0.25">
      <c r="A1520">
        <f t="shared" si="277"/>
        <v>1519</v>
      </c>
      <c r="B1520" s="23" t="s">
        <v>240</v>
      </c>
      <c r="C1520" s="23">
        <f t="shared" si="278"/>
        <v>255</v>
      </c>
      <c r="D1520" s="23">
        <f t="shared" si="279"/>
        <v>7</v>
      </c>
      <c r="E1520" s="34" t="str">
        <f t="shared" si="280"/>
        <v>255_7</v>
      </c>
      <c r="F1520" s="23" t="s">
        <v>1754</v>
      </c>
      <c r="G1520" s="24">
        <f>AVERAGEIF('1. TipoContratoUC'!$C$3:$C$3832,'2. UnidadCompradora'!F1520,'1. TipoContratoUC'!$S$3:$S$3832)</f>
        <v>35.935975995057163</v>
      </c>
      <c r="H1520" s="24">
        <f>SUMPRODUCT(('1. TipoContratoUC'!$C$3:$C$3832='2. UnidadCompradora'!F1520)*'1. TipoContratoUC'!$N$3:$N$3832*'1. TipoContratoUC'!$S$3:$S$3832)</f>
        <v>36.006667409307326</v>
      </c>
      <c r="I1520" s="24">
        <f>SUMPRODUCT(('1. TipoContratoUC'!$C$3:$C$3832='2. UnidadCompradora'!F1520)*'1. TipoContratoUC'!$P$3:$P$3832*'1. TipoContratoUC'!$S$3:$S$3832)</f>
        <v>35.829225952984054</v>
      </c>
      <c r="J1520" s="24" t="e">
        <f>AVERAGEIF('1. TipoContratoUC'!$C$3:$C$3832,'2. UnidadCompradora'!F1520,'1. TipoContratoUC'!#REF!)</f>
        <v>#REF!</v>
      </c>
      <c r="K1520" s="24">
        <f t="shared" si="281"/>
        <v>35.316518877870742</v>
      </c>
      <c r="L1520" s="25">
        <f>SUMIF('1. TipoContratoUC'!$C$3:$C$3832,'2. UnidadCompradora'!F1520,'1. TipoContratoUC'!$O$3:$O$3832)</f>
        <v>13619970.919999991</v>
      </c>
      <c r="M1520" s="28">
        <f t="shared" si="276"/>
        <v>4.9273454441432982E-3</v>
      </c>
      <c r="N1520" s="29">
        <f t="shared" si="282"/>
        <v>6.0170330294744668E-6</v>
      </c>
      <c r="O1520" s="24">
        <f t="shared" si="283"/>
        <v>6.6324268194401254E-3</v>
      </c>
      <c r="P1520" s="20">
        <f t="shared" si="284"/>
        <v>17.661575652345093</v>
      </c>
      <c r="Q1520" s="3">
        <f t="shared" si="285"/>
        <v>995</v>
      </c>
      <c r="R1520" s="3">
        <f t="shared" si="286"/>
        <v>0</v>
      </c>
      <c r="S1520" s="3" t="str">
        <f t="shared" si="287"/>
        <v/>
      </c>
      <c r="T1520" s="18"/>
    </row>
    <row r="1521" spans="1:20" x14ac:dyDescent="0.25">
      <c r="A1521">
        <f t="shared" si="277"/>
        <v>1520</v>
      </c>
      <c r="B1521" s="23" t="s">
        <v>240</v>
      </c>
      <c r="C1521" s="23">
        <f t="shared" si="278"/>
        <v>255</v>
      </c>
      <c r="D1521" s="23">
        <f t="shared" si="279"/>
        <v>8</v>
      </c>
      <c r="E1521" s="34" t="str">
        <f t="shared" si="280"/>
        <v>255_8</v>
      </c>
      <c r="F1521" s="23" t="s">
        <v>559</v>
      </c>
      <c r="G1521" s="24">
        <f>AVERAGEIF('1. TipoContratoUC'!$C$3:$C$3832,'2. UnidadCompradora'!F1521,'1. TipoContratoUC'!$S$3:$S$3832)</f>
        <v>43.249366543662596</v>
      </c>
      <c r="H1521" s="24">
        <f>SUMPRODUCT(('1. TipoContratoUC'!$C$3:$C$3832='2. UnidadCompradora'!F1521)*'1. TipoContratoUC'!$N$3:$N$3832*'1. TipoContratoUC'!$S$3:$S$3832)</f>
        <v>43.249366543662596</v>
      </c>
      <c r="I1521" s="24">
        <f>SUMPRODUCT(('1. TipoContratoUC'!$C$3:$C$3832='2. UnidadCompradora'!F1521)*'1. TipoContratoUC'!$P$3:$P$3832*'1. TipoContratoUC'!$S$3:$S$3832)</f>
        <v>43.249366543662596</v>
      </c>
      <c r="J1521" s="24" t="e">
        <f>AVERAGEIF('1. TipoContratoUC'!$C$3:$C$3832,'2. UnidadCompradora'!F1521,'1. TipoContratoUC'!#REF!)</f>
        <v>#REF!</v>
      </c>
      <c r="K1521" s="24">
        <f t="shared" si="281"/>
        <v>45.576421448153354</v>
      </c>
      <c r="L1521" s="25">
        <f>SUMIF('1. TipoContratoUC'!$C$3:$C$3832,'2. UnidadCompradora'!F1521,'1. TipoContratoUC'!$O$3:$O$3832)</f>
        <v>722303.69</v>
      </c>
      <c r="M1521" s="28">
        <f t="shared" si="276"/>
        <v>2.6131038143284045E-4</v>
      </c>
      <c r="N1521" s="29">
        <f t="shared" si="282"/>
        <v>3.1909944489376988E-7</v>
      </c>
      <c r="O1521" s="24">
        <f t="shared" si="283"/>
        <v>2.7284018898186265E-4</v>
      </c>
      <c r="P1521" s="20">
        <f t="shared" si="284"/>
        <v>22.788347144171169</v>
      </c>
      <c r="Q1521" s="3">
        <f t="shared" si="285"/>
        <v>559</v>
      </c>
      <c r="R1521" s="3">
        <f t="shared" si="286"/>
        <v>0</v>
      </c>
      <c r="S1521" s="3" t="str">
        <f t="shared" si="287"/>
        <v/>
      </c>
      <c r="T1521" s="18"/>
    </row>
    <row r="1522" spans="1:20" x14ac:dyDescent="0.25">
      <c r="A1522">
        <f t="shared" si="277"/>
        <v>1521</v>
      </c>
      <c r="B1522" s="23" t="s">
        <v>240</v>
      </c>
      <c r="C1522" s="23">
        <f t="shared" si="278"/>
        <v>255</v>
      </c>
      <c r="D1522" s="23">
        <f t="shared" si="279"/>
        <v>9</v>
      </c>
      <c r="E1522" s="34" t="str">
        <f t="shared" si="280"/>
        <v>255_9</v>
      </c>
      <c r="F1522" s="23" t="s">
        <v>702</v>
      </c>
      <c r="G1522" s="24">
        <f>AVERAGEIF('1. TipoContratoUC'!$C$3:$C$3832,'2. UnidadCompradora'!F1522,'1. TipoContratoUC'!$S$3:$S$3832)</f>
        <v>36.453572725581871</v>
      </c>
      <c r="H1522" s="24">
        <f>SUMPRODUCT(('1. TipoContratoUC'!$C$3:$C$3832='2. UnidadCompradora'!F1522)*'1. TipoContratoUC'!$N$3:$N$3832*'1. TipoContratoUC'!$S$3:$S$3832)</f>
        <v>36.784130798097536</v>
      </c>
      <c r="I1522" s="24">
        <f>SUMPRODUCT(('1. TipoContratoUC'!$C$3:$C$3832='2. UnidadCompradora'!F1522)*'1. TipoContratoUC'!$P$3:$P$3832*'1. TipoContratoUC'!$S$3:$S$3832)</f>
        <v>36.390755133232638</v>
      </c>
      <c r="J1522" s="24" t="e">
        <f>AVERAGEIF('1. TipoContratoUC'!$C$3:$C$3832,'2. UnidadCompradora'!F1522,'1. TipoContratoUC'!#REF!)</f>
        <v>#REF!</v>
      </c>
      <c r="K1522" s="24">
        <f t="shared" si="281"/>
        <v>36.092950888735679</v>
      </c>
      <c r="L1522" s="25">
        <f>SUMIF('1. TipoContratoUC'!$C$3:$C$3832,'2. UnidadCompradora'!F1522,'1. TipoContratoUC'!$O$3:$O$3832)</f>
        <v>15905769.109999992</v>
      </c>
      <c r="M1522" s="28">
        <f t="shared" si="276"/>
        <v>5.7542868057572708E-3</v>
      </c>
      <c r="N1522" s="29">
        <f t="shared" si="282"/>
        <v>7.0268533359001261E-6</v>
      </c>
      <c r="O1522" s="24">
        <f t="shared" si="283"/>
        <v>7.7595090545312315E-3</v>
      </c>
      <c r="P1522" s="20">
        <f t="shared" si="284"/>
        <v>18.050355198895105</v>
      </c>
      <c r="Q1522" s="3">
        <f t="shared" si="285"/>
        <v>957</v>
      </c>
      <c r="R1522" s="3">
        <f t="shared" si="286"/>
        <v>0</v>
      </c>
      <c r="S1522" s="3" t="str">
        <f t="shared" si="287"/>
        <v/>
      </c>
      <c r="T1522" s="18"/>
    </row>
    <row r="1523" spans="1:20" x14ac:dyDescent="0.25">
      <c r="A1523">
        <f t="shared" si="277"/>
        <v>1522</v>
      </c>
      <c r="B1523" s="23" t="s">
        <v>240</v>
      </c>
      <c r="C1523" s="23">
        <f t="shared" si="278"/>
        <v>255</v>
      </c>
      <c r="D1523" s="23">
        <f t="shared" si="279"/>
        <v>10</v>
      </c>
      <c r="E1523" s="34" t="str">
        <f t="shared" si="280"/>
        <v>255_10</v>
      </c>
      <c r="F1523" s="23" t="s">
        <v>1709</v>
      </c>
      <c r="G1523" s="24">
        <f>AVERAGEIF('1. TipoContratoUC'!$C$3:$C$3832,'2. UnidadCompradora'!F1523,'1. TipoContratoUC'!$S$3:$S$3832)</f>
        <v>45.060673717842064</v>
      </c>
      <c r="H1523" s="24">
        <f>SUMPRODUCT(('1. TipoContratoUC'!$C$3:$C$3832='2. UnidadCompradora'!F1523)*'1. TipoContratoUC'!$N$3:$N$3832*'1. TipoContratoUC'!$S$3:$S$3832)</f>
        <v>45.870752283337104</v>
      </c>
      <c r="I1523" s="24">
        <f>SUMPRODUCT(('1. TipoContratoUC'!$C$3:$C$3832='2. UnidadCompradora'!F1523)*'1. TipoContratoUC'!$P$3:$P$3832*'1. TipoContratoUC'!$S$3:$S$3832)</f>
        <v>44.787416379375856</v>
      </c>
      <c r="J1523" s="24" t="e">
        <f>AVERAGEIF('1. TipoContratoUC'!$C$3:$C$3832,'2. UnidadCompradora'!F1523,'1. TipoContratoUC'!#REF!)</f>
        <v>#REF!</v>
      </c>
      <c r="K1523" s="24">
        <f t="shared" si="281"/>
        <v>47.703098331133297</v>
      </c>
      <c r="L1523" s="25">
        <f>SUMIF('1. TipoContratoUC'!$C$3:$C$3832,'2. UnidadCompradora'!F1523,'1. TipoContratoUC'!$O$3:$O$3832)</f>
        <v>3432150.1799999997</v>
      </c>
      <c r="M1523" s="28">
        <f t="shared" si="276"/>
        <v>1.2416612085570159E-3</v>
      </c>
      <c r="N1523" s="29">
        <f t="shared" si="282"/>
        <v>1.5162558801687036E-6</v>
      </c>
      <c r="O1523" s="24">
        <f t="shared" si="283"/>
        <v>1.6090123200408111E-3</v>
      </c>
      <c r="P1523" s="20">
        <f t="shared" si="284"/>
        <v>23.852353671726668</v>
      </c>
      <c r="Q1523" s="3">
        <f t="shared" si="285"/>
        <v>487</v>
      </c>
      <c r="R1523" s="3">
        <f t="shared" si="286"/>
        <v>1</v>
      </c>
      <c r="S1523" s="3">
        <f t="shared" si="287"/>
        <v>487</v>
      </c>
      <c r="T1523" s="18"/>
    </row>
    <row r="1524" spans="1:20" x14ac:dyDescent="0.25">
      <c r="A1524">
        <f t="shared" si="277"/>
        <v>1523</v>
      </c>
      <c r="B1524" s="23" t="s">
        <v>240</v>
      </c>
      <c r="C1524" s="23">
        <f t="shared" si="278"/>
        <v>255</v>
      </c>
      <c r="D1524" s="23">
        <f t="shared" si="279"/>
        <v>11</v>
      </c>
      <c r="E1524" s="34" t="str">
        <f t="shared" si="280"/>
        <v>255_11</v>
      </c>
      <c r="F1524" s="23" t="s">
        <v>2321</v>
      </c>
      <c r="G1524" s="24">
        <f>AVERAGEIF('1. TipoContratoUC'!$C$3:$C$3832,'2. UnidadCompradora'!F1524,'1. TipoContratoUC'!$S$3:$S$3832)</f>
        <v>27.397931353733735</v>
      </c>
      <c r="H1524" s="24">
        <f>SUMPRODUCT(('1. TipoContratoUC'!$C$3:$C$3832='2. UnidadCompradora'!F1524)*'1. TipoContratoUC'!$N$3:$N$3832*'1. TipoContratoUC'!$S$3:$S$3832)</f>
        <v>27.397931353733735</v>
      </c>
      <c r="I1524" s="24">
        <f>SUMPRODUCT(('1. TipoContratoUC'!$C$3:$C$3832='2. UnidadCompradora'!F1524)*'1. TipoContratoUC'!$P$3:$P$3832*'1. TipoContratoUC'!$S$3:$S$3832)</f>
        <v>27.397931353733735</v>
      </c>
      <c r="J1524" s="24" t="e">
        <f>AVERAGEIF('1. TipoContratoUC'!$C$3:$C$3832,'2. UnidadCompradora'!F1524,'1. TipoContratoUC'!#REF!)</f>
        <v>#REF!</v>
      </c>
      <c r="K1524" s="24">
        <f t="shared" si="281"/>
        <v>23.658483551919083</v>
      </c>
      <c r="L1524" s="25">
        <f>SUMIF('1. TipoContratoUC'!$C$3:$C$3832,'2. UnidadCompradora'!F1524,'1. TipoContratoUC'!$O$3:$O$3832)</f>
        <v>576327.34</v>
      </c>
      <c r="M1524" s="28">
        <f t="shared" si="276"/>
        <v>2.0849999678884977E-4</v>
      </c>
      <c r="N1524" s="29">
        <f t="shared" si="282"/>
        <v>2.5460998859233711E-7</v>
      </c>
      <c r="O1524" s="24">
        <f t="shared" si="283"/>
        <v>2.008621151745501E-4</v>
      </c>
      <c r="P1524" s="20">
        <f t="shared" si="284"/>
        <v>11.829342207017129</v>
      </c>
      <c r="Q1524" s="3">
        <f t="shared" si="285"/>
        <v>1360</v>
      </c>
      <c r="R1524" s="3">
        <f t="shared" si="286"/>
        <v>0</v>
      </c>
      <c r="S1524" s="3" t="str">
        <f t="shared" si="287"/>
        <v/>
      </c>
      <c r="T1524" s="18"/>
    </row>
    <row r="1525" spans="1:20" x14ac:dyDescent="0.25">
      <c r="A1525">
        <f t="shared" si="277"/>
        <v>1524</v>
      </c>
      <c r="B1525" s="23" t="s">
        <v>240</v>
      </c>
      <c r="C1525" s="23">
        <f t="shared" si="278"/>
        <v>255</v>
      </c>
      <c r="D1525" s="23">
        <f t="shared" si="279"/>
        <v>12</v>
      </c>
      <c r="E1525" s="34" t="str">
        <f t="shared" si="280"/>
        <v>255_12</v>
      </c>
      <c r="F1525" s="23" t="s">
        <v>1736</v>
      </c>
      <c r="G1525" s="24">
        <f>AVERAGEIF('1. TipoContratoUC'!$C$3:$C$3832,'2. UnidadCompradora'!F1525,'1. TipoContratoUC'!$S$3:$S$3832)</f>
        <v>58.272828033250782</v>
      </c>
      <c r="H1525" s="24">
        <f>SUMPRODUCT(('1. TipoContratoUC'!$C$3:$C$3832='2. UnidadCompradora'!F1525)*'1. TipoContratoUC'!$N$3:$N$3832*'1. TipoContratoUC'!$S$3:$S$3832)</f>
        <v>55.944510777524819</v>
      </c>
      <c r="I1525" s="24">
        <f>SUMPRODUCT(('1. TipoContratoUC'!$C$3:$C$3832='2. UnidadCompradora'!F1525)*'1. TipoContratoUC'!$P$3:$P$3832*'1. TipoContratoUC'!$S$3:$S$3832)</f>
        <v>58.978656877903511</v>
      </c>
      <c r="J1525" s="24" t="e">
        <f>AVERAGEIF('1. TipoContratoUC'!$C$3:$C$3832,'2. UnidadCompradora'!F1525,'1. TipoContratoUC'!#REF!)</f>
        <v>#REF!</v>
      </c>
      <c r="K1525" s="24">
        <f t="shared" si="281"/>
        <v>67.325468431404943</v>
      </c>
      <c r="L1525" s="25">
        <f>SUMIF('1. TipoContratoUC'!$C$3:$C$3832,'2. UnidadCompradora'!F1525,'1. TipoContratoUC'!$O$3:$O$3832)</f>
        <v>5446424.3799999999</v>
      </c>
      <c r="M1525" s="28">
        <f t="shared" si="276"/>
        <v>1.9703723681418848E-3</v>
      </c>
      <c r="N1525" s="29">
        <f t="shared" si="282"/>
        <v>2.4061222729097439E-6</v>
      </c>
      <c r="O1525" s="24">
        <f t="shared" si="283"/>
        <v>2.6022114035619804E-3</v>
      </c>
      <c r="P1525" s="20">
        <f t="shared" si="284"/>
        <v>33.664035321404249</v>
      </c>
      <c r="Q1525" s="3">
        <f t="shared" si="285"/>
        <v>54</v>
      </c>
      <c r="R1525" s="3">
        <f t="shared" si="286"/>
        <v>1</v>
      </c>
      <c r="S1525" s="3">
        <f t="shared" si="287"/>
        <v>54</v>
      </c>
      <c r="T1525" s="18"/>
    </row>
    <row r="1526" spans="1:20" x14ac:dyDescent="0.25">
      <c r="A1526">
        <f t="shared" si="277"/>
        <v>1525</v>
      </c>
      <c r="B1526" s="23" t="s">
        <v>240</v>
      </c>
      <c r="C1526" s="23">
        <f t="shared" si="278"/>
        <v>255</v>
      </c>
      <c r="D1526" s="23">
        <f t="shared" si="279"/>
        <v>13</v>
      </c>
      <c r="E1526" s="34" t="str">
        <f t="shared" si="280"/>
        <v>255_13</v>
      </c>
      <c r="F1526" s="23" t="s">
        <v>2913</v>
      </c>
      <c r="G1526" s="24">
        <f>AVERAGEIF('1. TipoContratoUC'!$C$3:$C$3832,'2. UnidadCompradora'!F1526,'1. TipoContratoUC'!$S$3:$S$3832)</f>
        <v>48.2484973470076</v>
      </c>
      <c r="H1526" s="24">
        <f>SUMPRODUCT(('1. TipoContratoUC'!$C$3:$C$3832='2. UnidadCompradora'!F1526)*'1. TipoContratoUC'!$N$3:$N$3832*'1. TipoContratoUC'!$S$3:$S$3832)</f>
        <v>48.2484973470076</v>
      </c>
      <c r="I1526" s="24">
        <f>SUMPRODUCT(('1. TipoContratoUC'!$C$3:$C$3832='2. UnidadCompradora'!F1526)*'1. TipoContratoUC'!$P$3:$P$3832*'1. TipoContratoUC'!$S$3:$S$3832)</f>
        <v>48.2484973470076</v>
      </c>
      <c r="J1526" s="24" t="e">
        <f>AVERAGEIF('1. TipoContratoUC'!$C$3:$C$3832,'2. UnidadCompradora'!F1526,'1. TipoContratoUC'!#REF!)</f>
        <v>#REF!</v>
      </c>
      <c r="K1526" s="24">
        <f t="shared" si="281"/>
        <v>52.488769583827711</v>
      </c>
      <c r="L1526" s="25">
        <f>SUMIF('1. TipoContratoUC'!$C$3:$C$3832,'2. UnidadCompradora'!F1526,'1. TipoContratoUC'!$O$3:$O$3832)</f>
        <v>2165144.04</v>
      </c>
      <c r="M1526" s="28">
        <f t="shared" si="276"/>
        <v>7.8329187955476353E-4</v>
      </c>
      <c r="N1526" s="29">
        <f t="shared" si="282"/>
        <v>9.5651769587256908E-7</v>
      </c>
      <c r="O1526" s="24">
        <f t="shared" si="283"/>
        <v>9.8427645385948653E-4</v>
      </c>
      <c r="P1526" s="20">
        <f t="shared" si="284"/>
        <v>26.244876930140784</v>
      </c>
      <c r="Q1526" s="3">
        <f t="shared" si="285"/>
        <v>329</v>
      </c>
      <c r="R1526" s="3">
        <f t="shared" si="286"/>
        <v>1</v>
      </c>
      <c r="S1526" s="3">
        <f t="shared" si="287"/>
        <v>329</v>
      </c>
      <c r="T1526" s="18"/>
    </row>
    <row r="1527" spans="1:20" x14ac:dyDescent="0.25">
      <c r="A1527">
        <f t="shared" si="277"/>
        <v>1526</v>
      </c>
      <c r="B1527" s="23" t="s">
        <v>240</v>
      </c>
      <c r="C1527" s="23">
        <f t="shared" si="278"/>
        <v>255</v>
      </c>
      <c r="D1527" s="23">
        <f t="shared" si="279"/>
        <v>14</v>
      </c>
      <c r="E1527" s="34" t="str">
        <f t="shared" si="280"/>
        <v>255_14</v>
      </c>
      <c r="F1527" s="23" t="s">
        <v>1055</v>
      </c>
      <c r="G1527" s="24">
        <f>AVERAGEIF('1. TipoContratoUC'!$C$3:$C$3832,'2. UnidadCompradora'!F1527,'1. TipoContratoUC'!$S$3:$S$3832)</f>
        <v>54.846889330491436</v>
      </c>
      <c r="H1527" s="24">
        <f>SUMPRODUCT(('1. TipoContratoUC'!$C$3:$C$3832='2. UnidadCompradora'!F1527)*'1. TipoContratoUC'!$N$3:$N$3832*'1. TipoContratoUC'!$S$3:$S$3832)</f>
        <v>55.103191394030191</v>
      </c>
      <c r="I1527" s="24">
        <f>SUMPRODUCT(('1. TipoContratoUC'!$C$3:$C$3832='2. UnidadCompradora'!F1527)*'1. TipoContratoUC'!$P$3:$P$3832*'1. TipoContratoUC'!$S$3:$S$3832)</f>
        <v>55.153827628642532</v>
      </c>
      <c r="J1527" s="24" t="e">
        <f>AVERAGEIF('1. TipoContratoUC'!$C$3:$C$3832,'2. UnidadCompradora'!F1527,'1. TipoContratoUC'!#REF!)</f>
        <v>#REF!</v>
      </c>
      <c r="K1527" s="24">
        <f t="shared" si="281"/>
        <v>62.036838793486417</v>
      </c>
      <c r="L1527" s="25">
        <f>SUMIF('1. TipoContratoUC'!$C$3:$C$3832,'2. UnidadCompradora'!F1527,'1. TipoContratoUC'!$O$3:$O$3832)</f>
        <v>3303441</v>
      </c>
      <c r="M1527" s="28">
        <f t="shared" si="276"/>
        <v>1.1950976295730734E-3</v>
      </c>
      <c r="N1527" s="29">
        <f t="shared" si="282"/>
        <v>1.4593947171158993E-6</v>
      </c>
      <c r="O1527" s="24">
        <f t="shared" si="283"/>
        <v>1.5455483489405701E-3</v>
      </c>
      <c r="P1527" s="20">
        <f t="shared" si="284"/>
        <v>31.01919217091768</v>
      </c>
      <c r="Q1527" s="3">
        <f t="shared" si="285"/>
        <v>111</v>
      </c>
      <c r="R1527" s="3">
        <f t="shared" si="286"/>
        <v>1</v>
      </c>
      <c r="S1527" s="3">
        <f t="shared" si="287"/>
        <v>111</v>
      </c>
      <c r="T1527" s="18"/>
    </row>
    <row r="1528" spans="1:20" x14ac:dyDescent="0.25">
      <c r="A1528">
        <f t="shared" si="277"/>
        <v>1527</v>
      </c>
      <c r="B1528" s="23" t="s">
        <v>240</v>
      </c>
      <c r="C1528" s="23">
        <f t="shared" si="278"/>
        <v>255</v>
      </c>
      <c r="D1528" s="23">
        <f t="shared" si="279"/>
        <v>15</v>
      </c>
      <c r="E1528" s="34" t="str">
        <f t="shared" si="280"/>
        <v>255_15</v>
      </c>
      <c r="F1528" s="23" t="s">
        <v>241</v>
      </c>
      <c r="G1528" s="24">
        <f>AVERAGEIF('1. TipoContratoUC'!$C$3:$C$3832,'2. UnidadCompradora'!F1528,'1. TipoContratoUC'!$S$3:$S$3832)</f>
        <v>40.814859222990215</v>
      </c>
      <c r="H1528" s="24">
        <f>SUMPRODUCT(('1. TipoContratoUC'!$C$3:$C$3832='2. UnidadCompradora'!F1528)*'1. TipoContratoUC'!$N$3:$N$3832*'1. TipoContratoUC'!$S$3:$S$3832)</f>
        <v>40.207899606110075</v>
      </c>
      <c r="I1528" s="24">
        <f>SUMPRODUCT(('1. TipoContratoUC'!$C$3:$C$3832='2. UnidadCompradora'!F1528)*'1. TipoContratoUC'!$P$3:$P$3832*'1. TipoContratoUC'!$S$3:$S$3832)</f>
        <v>41.264132887608497</v>
      </c>
      <c r="J1528" s="24" t="e">
        <f>AVERAGEIF('1. TipoContratoUC'!$C$3:$C$3832,'2. UnidadCompradora'!F1528,'1. TipoContratoUC'!#REF!)</f>
        <v>#REF!</v>
      </c>
      <c r="K1528" s="24">
        <f t="shared" si="281"/>
        <v>42.83141902650808</v>
      </c>
      <c r="L1528" s="25">
        <f>SUMIF('1. TipoContratoUC'!$C$3:$C$3832,'2. UnidadCompradora'!F1528,'1. TipoContratoUC'!$O$3:$O$3832)</f>
        <v>1248216.7599999988</v>
      </c>
      <c r="M1528" s="28">
        <f t="shared" si="276"/>
        <v>4.515718280027948E-4</v>
      </c>
      <c r="N1528" s="29">
        <f t="shared" si="282"/>
        <v>5.5143740885928421E-7</v>
      </c>
      <c r="O1528" s="24">
        <f t="shared" si="283"/>
        <v>5.3215760422542968E-4</v>
      </c>
      <c r="P1528" s="20">
        <f t="shared" si="284"/>
        <v>21.415975592056153</v>
      </c>
      <c r="Q1528" s="3">
        <f t="shared" si="285"/>
        <v>660</v>
      </c>
      <c r="R1528" s="3">
        <f t="shared" si="286"/>
        <v>0</v>
      </c>
      <c r="S1528" s="3" t="str">
        <f t="shared" si="287"/>
        <v/>
      </c>
      <c r="T1528" s="18"/>
    </row>
    <row r="1529" spans="1:20" x14ac:dyDescent="0.25">
      <c r="A1529">
        <f t="shared" si="277"/>
        <v>1528</v>
      </c>
      <c r="B1529" s="23" t="s">
        <v>240</v>
      </c>
      <c r="C1529" s="23">
        <f t="shared" si="278"/>
        <v>255</v>
      </c>
      <c r="D1529" s="23">
        <f t="shared" si="279"/>
        <v>16</v>
      </c>
      <c r="E1529" s="34" t="str">
        <f t="shared" si="280"/>
        <v>255_16</v>
      </c>
      <c r="F1529" s="23" t="s">
        <v>420</v>
      </c>
      <c r="G1529" s="24">
        <f>AVERAGEIF('1. TipoContratoUC'!$C$3:$C$3832,'2. UnidadCompradora'!F1529,'1. TipoContratoUC'!$S$3:$S$3832)</f>
        <v>31.793194026998485</v>
      </c>
      <c r="H1529" s="24">
        <f>SUMPRODUCT(('1. TipoContratoUC'!$C$3:$C$3832='2. UnidadCompradora'!F1529)*'1. TipoContratoUC'!$N$3:$N$3832*'1. TipoContratoUC'!$S$3:$S$3832)</f>
        <v>31.806378905875462</v>
      </c>
      <c r="I1529" s="24">
        <f>SUMPRODUCT(('1. TipoContratoUC'!$C$3:$C$3832='2. UnidadCompradora'!F1529)*'1. TipoContratoUC'!$P$3:$P$3832*'1. TipoContratoUC'!$S$3:$S$3832)</f>
        <v>31.788516519678975</v>
      </c>
      <c r="J1529" s="24" t="e">
        <f>AVERAGEIF('1. TipoContratoUC'!$C$3:$C$3832,'2. UnidadCompradora'!F1529,'1. TipoContratoUC'!#REF!)</f>
        <v>#REF!</v>
      </c>
      <c r="K1529" s="24">
        <f t="shared" si="281"/>
        <v>29.729389551424802</v>
      </c>
      <c r="L1529" s="25">
        <f>SUMIF('1. TipoContratoUC'!$C$3:$C$3832,'2. UnidadCompradora'!F1529,'1. TipoContratoUC'!$O$3:$O$3832)</f>
        <v>12376261.444999989</v>
      </c>
      <c r="M1529" s="28">
        <f t="shared" si="276"/>
        <v>4.4774042327064738E-3</v>
      </c>
      <c r="N1529" s="29">
        <f t="shared" si="282"/>
        <v>5.4675868497358268E-6</v>
      </c>
      <c r="O1529" s="24">
        <f t="shared" si="283"/>
        <v>6.0191780816383923E-3</v>
      </c>
      <c r="P1529" s="20">
        <f t="shared" si="284"/>
        <v>14.867704364753219</v>
      </c>
      <c r="Q1529" s="3">
        <f t="shared" si="285"/>
        <v>1203</v>
      </c>
      <c r="R1529" s="3">
        <f t="shared" si="286"/>
        <v>0</v>
      </c>
      <c r="S1529" s="3" t="str">
        <f t="shared" si="287"/>
        <v/>
      </c>
      <c r="T1529" s="18"/>
    </row>
    <row r="1530" spans="1:20" x14ac:dyDescent="0.25">
      <c r="A1530">
        <f t="shared" si="277"/>
        <v>1529</v>
      </c>
      <c r="B1530" s="23" t="s">
        <v>240</v>
      </c>
      <c r="C1530" s="23">
        <f t="shared" si="278"/>
        <v>255</v>
      </c>
      <c r="D1530" s="23">
        <f t="shared" si="279"/>
        <v>17</v>
      </c>
      <c r="E1530" s="34" t="str">
        <f t="shared" si="280"/>
        <v>255_17</v>
      </c>
      <c r="F1530" s="23" t="s">
        <v>2112</v>
      </c>
      <c r="G1530" s="24">
        <f>AVERAGEIF('1. TipoContratoUC'!$C$3:$C$3832,'2. UnidadCompradora'!F1530,'1. TipoContratoUC'!$S$3:$S$3832)</f>
        <v>40.747463559317254</v>
      </c>
      <c r="H1530" s="24">
        <f>SUMPRODUCT(('1. TipoContratoUC'!$C$3:$C$3832='2. UnidadCompradora'!F1530)*'1. TipoContratoUC'!$N$3:$N$3832*'1. TipoContratoUC'!$S$3:$S$3832)</f>
        <v>40.396778240230859</v>
      </c>
      <c r="I1530" s="24">
        <f>SUMPRODUCT(('1. TipoContratoUC'!$C$3:$C$3832='2. UnidadCompradora'!F1530)*'1. TipoContratoUC'!$P$3:$P$3832*'1. TipoContratoUC'!$S$3:$S$3832)</f>
        <v>39.066951617699146</v>
      </c>
      <c r="J1530" s="24" t="e">
        <f>AVERAGEIF('1. TipoContratoUC'!$C$3:$C$3832,'2. UnidadCompradora'!F1530,'1. TipoContratoUC'!#REF!)</f>
        <v>#REF!</v>
      </c>
      <c r="K1530" s="24">
        <f t="shared" si="281"/>
        <v>39.793354520447508</v>
      </c>
      <c r="L1530" s="25">
        <f>SUMIF('1. TipoContratoUC'!$C$3:$C$3832,'2. UnidadCompradora'!F1530,'1. TipoContratoUC'!$O$3:$O$3832)</f>
        <v>7427283.4900000002</v>
      </c>
      <c r="M1530" s="28">
        <f t="shared" si="276"/>
        <v>2.6869948314700411E-3</v>
      </c>
      <c r="N1530" s="29">
        <f t="shared" si="282"/>
        <v>3.2812265416055985E-6</v>
      </c>
      <c r="O1530" s="24">
        <f t="shared" si="283"/>
        <v>3.5789341618818558E-3</v>
      </c>
      <c r="P1530" s="20">
        <f t="shared" si="284"/>
        <v>19.898466727304694</v>
      </c>
      <c r="Q1530" s="3">
        <f t="shared" si="285"/>
        <v>799</v>
      </c>
      <c r="R1530" s="3">
        <f t="shared" si="286"/>
        <v>0</v>
      </c>
      <c r="S1530" s="3" t="str">
        <f t="shared" si="287"/>
        <v/>
      </c>
      <c r="T1530" s="18"/>
    </row>
    <row r="1531" spans="1:20" x14ac:dyDescent="0.25">
      <c r="A1531">
        <f t="shared" si="277"/>
        <v>1530</v>
      </c>
      <c r="B1531" s="23" t="s">
        <v>240</v>
      </c>
      <c r="C1531" s="23">
        <f t="shared" si="278"/>
        <v>255</v>
      </c>
      <c r="D1531" s="23">
        <f t="shared" si="279"/>
        <v>18</v>
      </c>
      <c r="E1531" s="34" t="str">
        <f t="shared" si="280"/>
        <v>255_18</v>
      </c>
      <c r="F1531" s="23" t="s">
        <v>2006</v>
      </c>
      <c r="G1531" s="24">
        <f>AVERAGEIF('1. TipoContratoUC'!$C$3:$C$3832,'2. UnidadCompradora'!F1531,'1. TipoContratoUC'!$S$3:$S$3832)</f>
        <v>37.509669916816861</v>
      </c>
      <c r="H1531" s="24">
        <f>SUMPRODUCT(('1. TipoContratoUC'!$C$3:$C$3832='2. UnidadCompradora'!F1531)*'1. TipoContratoUC'!$N$3:$N$3832*'1. TipoContratoUC'!$S$3:$S$3832)</f>
        <v>36.868562288006274</v>
      </c>
      <c r="I1531" s="24">
        <f>SUMPRODUCT(('1. TipoContratoUC'!$C$3:$C$3832='2. UnidadCompradora'!F1531)*'1. TipoContratoUC'!$P$3:$P$3832*'1. TipoContratoUC'!$S$3:$S$3832)</f>
        <v>36.297662158033923</v>
      </c>
      <c r="J1531" s="24" t="e">
        <f>AVERAGEIF('1. TipoContratoUC'!$C$3:$C$3832,'2. UnidadCompradora'!F1531,'1. TipoContratoUC'!#REF!)</f>
        <v>#REF!</v>
      </c>
      <c r="K1531" s="24">
        <f t="shared" si="281"/>
        <v>35.964230301323035</v>
      </c>
      <c r="L1531" s="25">
        <f>SUMIF('1. TipoContratoUC'!$C$3:$C$3832,'2. UnidadCompradora'!F1531,'1. TipoContratoUC'!$O$3:$O$3832)</f>
        <v>8176070.2860000003</v>
      </c>
      <c r="M1531" s="28">
        <f t="shared" si="276"/>
        <v>2.9578861005906992E-3</v>
      </c>
      <c r="N1531" s="29">
        <f t="shared" si="282"/>
        <v>3.6120256974944248E-6</v>
      </c>
      <c r="O1531" s="24">
        <f t="shared" si="283"/>
        <v>3.9481462381423535E-3</v>
      </c>
      <c r="P1531" s="20">
        <f t="shared" si="284"/>
        <v>17.98408922378059</v>
      </c>
      <c r="Q1531" s="3">
        <f t="shared" si="285"/>
        <v>965</v>
      </c>
      <c r="R1531" s="3">
        <f t="shared" si="286"/>
        <v>0</v>
      </c>
      <c r="S1531" s="3" t="str">
        <f t="shared" si="287"/>
        <v/>
      </c>
      <c r="T1531" s="18"/>
    </row>
    <row r="1532" spans="1:20" x14ac:dyDescent="0.25">
      <c r="A1532">
        <f t="shared" si="277"/>
        <v>1531</v>
      </c>
      <c r="B1532" s="23" t="s">
        <v>240</v>
      </c>
      <c r="C1532" s="23">
        <f t="shared" si="278"/>
        <v>255</v>
      </c>
      <c r="D1532" s="23">
        <f t="shared" si="279"/>
        <v>19</v>
      </c>
      <c r="E1532" s="34" t="str">
        <f t="shared" si="280"/>
        <v>255_19</v>
      </c>
      <c r="F1532" s="23" t="s">
        <v>2899</v>
      </c>
      <c r="G1532" s="24">
        <f>AVERAGEIF('1. TipoContratoUC'!$C$3:$C$3832,'2. UnidadCompradora'!F1532,'1. TipoContratoUC'!$S$3:$S$3832)</f>
        <v>61.591225826130959</v>
      </c>
      <c r="H1532" s="24">
        <f>SUMPRODUCT(('1. TipoContratoUC'!$C$3:$C$3832='2. UnidadCompradora'!F1532)*'1. TipoContratoUC'!$N$3:$N$3832*'1. TipoContratoUC'!$S$3:$S$3832)</f>
        <v>61.591225826130959</v>
      </c>
      <c r="I1532" s="24">
        <f>SUMPRODUCT(('1. TipoContratoUC'!$C$3:$C$3832='2. UnidadCompradora'!F1532)*'1. TipoContratoUC'!$P$3:$P$3832*'1. TipoContratoUC'!$S$3:$S$3832)</f>
        <v>61.591225826130959</v>
      </c>
      <c r="J1532" s="24" t="e">
        <f>AVERAGEIF('1. TipoContratoUC'!$C$3:$C$3832,'2. UnidadCompradora'!F1532,'1. TipoContratoUC'!#REF!)</f>
        <v>#REF!</v>
      </c>
      <c r="K1532" s="24">
        <f t="shared" si="281"/>
        <v>70.937893632705368</v>
      </c>
      <c r="L1532" s="25">
        <f>SUMIF('1. TipoContratoUC'!$C$3:$C$3832,'2. UnidadCompradora'!F1532,'1. TipoContratoUC'!$O$3:$O$3832)</f>
        <v>1916172.85</v>
      </c>
      <c r="M1532" s="28">
        <f t="shared" si="276"/>
        <v>6.9322068439765696E-4</v>
      </c>
      <c r="N1532" s="29">
        <f t="shared" si="282"/>
        <v>8.46527161941417E-7</v>
      </c>
      <c r="O1532" s="24">
        <f t="shared" si="283"/>
        <v>8.6151364543391297E-4</v>
      </c>
      <c r="P1532" s="20">
        <f t="shared" si="284"/>
        <v>35.4693775731754</v>
      </c>
      <c r="Q1532" s="3">
        <f t="shared" si="285"/>
        <v>34</v>
      </c>
      <c r="R1532" s="3">
        <f t="shared" si="286"/>
        <v>1</v>
      </c>
      <c r="S1532" s="3">
        <f t="shared" si="287"/>
        <v>34</v>
      </c>
      <c r="T1532" s="18"/>
    </row>
    <row r="1533" spans="1:20" x14ac:dyDescent="0.25">
      <c r="A1533">
        <f t="shared" si="277"/>
        <v>1532</v>
      </c>
      <c r="B1533" s="23" t="s">
        <v>358</v>
      </c>
      <c r="C1533" s="23">
        <f t="shared" si="278"/>
        <v>256</v>
      </c>
      <c r="D1533" s="23">
        <f t="shared" si="279"/>
        <v>1</v>
      </c>
      <c r="E1533" s="34" t="str">
        <f t="shared" si="280"/>
        <v>256_1</v>
      </c>
      <c r="F1533" s="23" t="s">
        <v>359</v>
      </c>
      <c r="G1533" s="24">
        <f>AVERAGEIF('1. TipoContratoUC'!$C$3:$C$3832,'2. UnidadCompradora'!F1533,'1. TipoContratoUC'!$S$3:$S$3832)</f>
        <v>47.113895544265461</v>
      </c>
      <c r="H1533" s="24">
        <f>SUMPRODUCT(('1. TipoContratoUC'!$C$3:$C$3832='2. UnidadCompradora'!F1533)*'1. TipoContratoUC'!$N$3:$N$3832*'1. TipoContratoUC'!$S$3:$S$3832)</f>
        <v>50.043887258151038</v>
      </c>
      <c r="I1533" s="24">
        <f>SUMPRODUCT(('1. TipoContratoUC'!$C$3:$C$3832='2. UnidadCompradora'!F1533)*'1. TipoContratoUC'!$P$3:$P$3832*'1. TipoContratoUC'!$S$3:$S$3832)</f>
        <v>49.983816329936161</v>
      </c>
      <c r="J1533" s="24" t="e">
        <f>AVERAGEIF('1. TipoContratoUC'!$C$3:$C$3832,'2. UnidadCompradora'!F1533,'1. TipoContratoUC'!#REF!)</f>
        <v>#REF!</v>
      </c>
      <c r="K1533" s="24">
        <f t="shared" si="281"/>
        <v>54.888212488666369</v>
      </c>
      <c r="L1533" s="25">
        <f>SUMIF('1. TipoContratoUC'!$C$3:$C$3832,'2. UnidadCompradora'!F1533,'1. TipoContratoUC'!$O$3:$O$3832)</f>
        <v>1140095229.3974979</v>
      </c>
      <c r="M1533" s="28">
        <f t="shared" si="276"/>
        <v>0.91975891487191341</v>
      </c>
      <c r="N1533" s="29">
        <f t="shared" si="282"/>
        <v>5.0367146099831897E-4</v>
      </c>
      <c r="O1533" s="24">
        <f t="shared" si="283"/>
        <v>0.56207527284761416</v>
      </c>
      <c r="P1533" s="20">
        <f t="shared" si="284"/>
        <v>27.725143880756992</v>
      </c>
      <c r="Q1533" s="3">
        <f t="shared" si="285"/>
        <v>243</v>
      </c>
      <c r="R1533" s="3">
        <f t="shared" si="286"/>
        <v>1</v>
      </c>
      <c r="S1533" s="3">
        <f t="shared" si="287"/>
        <v>243</v>
      </c>
      <c r="T1533" s="18"/>
    </row>
    <row r="1534" spans="1:20" x14ac:dyDescent="0.25">
      <c r="A1534">
        <f t="shared" si="277"/>
        <v>1533</v>
      </c>
      <c r="B1534" s="23" t="s">
        <v>358</v>
      </c>
      <c r="C1534" s="23">
        <f t="shared" si="278"/>
        <v>256</v>
      </c>
      <c r="D1534" s="23">
        <f t="shared" si="279"/>
        <v>2</v>
      </c>
      <c r="E1534" s="34" t="str">
        <f t="shared" si="280"/>
        <v>256_2</v>
      </c>
      <c r="F1534" s="23" t="s">
        <v>2390</v>
      </c>
      <c r="G1534" s="24">
        <f>AVERAGEIF('1. TipoContratoUC'!$C$3:$C$3832,'2. UnidadCompradora'!F1534,'1. TipoContratoUC'!$S$3:$S$3832)</f>
        <v>37.128182003245655</v>
      </c>
      <c r="H1534" s="24">
        <f>SUMPRODUCT(('1. TipoContratoUC'!$C$3:$C$3832='2. UnidadCompradora'!F1534)*'1. TipoContratoUC'!$N$3:$N$3832*'1. TipoContratoUC'!$S$3:$S$3832)</f>
        <v>44.44886983906315</v>
      </c>
      <c r="I1534" s="24">
        <f>SUMPRODUCT(('1. TipoContratoUC'!$C$3:$C$3832='2. UnidadCompradora'!F1534)*'1. TipoContratoUC'!$P$3:$P$3832*'1. TipoContratoUC'!$S$3:$S$3832)</f>
        <v>42.240541529866327</v>
      </c>
      <c r="J1534" s="24" t="e">
        <f>AVERAGEIF('1. TipoContratoUC'!$C$3:$C$3832,'2. UnidadCompradora'!F1534,'1. TipoContratoUC'!#REF!)</f>
        <v>#REF!</v>
      </c>
      <c r="K1534" s="24">
        <f t="shared" si="281"/>
        <v>44.181509016842234</v>
      </c>
      <c r="L1534" s="25">
        <f>SUMIF('1. TipoContratoUC'!$C$3:$C$3832,'2. UnidadCompradora'!F1534,'1. TipoContratoUC'!$O$3:$O$3832)</f>
        <v>99463540.800743312</v>
      </c>
      <c r="M1534" s="28">
        <f t="shared" si="276"/>
        <v>8.0241085128086517E-2</v>
      </c>
      <c r="N1534" s="29">
        <f t="shared" si="282"/>
        <v>4.3941019679251574E-5</v>
      </c>
      <c r="O1534" s="24">
        <f t="shared" si="283"/>
        <v>4.8960206687612869E-2</v>
      </c>
      <c r="P1534" s="20">
        <f t="shared" si="284"/>
        <v>22.115234611764922</v>
      </c>
      <c r="Q1534" s="3">
        <f t="shared" si="285"/>
        <v>612</v>
      </c>
      <c r="R1534" s="3">
        <f t="shared" si="286"/>
        <v>0</v>
      </c>
      <c r="S1534" s="3" t="str">
        <f t="shared" si="287"/>
        <v/>
      </c>
      <c r="T1534" s="18"/>
    </row>
    <row r="1535" spans="1:20" x14ac:dyDescent="0.25">
      <c r="A1535">
        <f t="shared" si="277"/>
        <v>1534</v>
      </c>
      <c r="B1535" s="23" t="s">
        <v>715</v>
      </c>
      <c r="C1535" s="23">
        <f t="shared" si="278"/>
        <v>257</v>
      </c>
      <c r="D1535" s="23">
        <f t="shared" si="279"/>
        <v>1</v>
      </c>
      <c r="E1535" s="34" t="str">
        <f t="shared" si="280"/>
        <v>257_1</v>
      </c>
      <c r="F1535" s="23" t="s">
        <v>716</v>
      </c>
      <c r="G1535" s="24">
        <f>AVERAGEIF('1. TipoContratoUC'!$C$3:$C$3832,'2. UnidadCompradora'!F1535,'1. TipoContratoUC'!$S$3:$S$3832)</f>
        <v>39.008332474160063</v>
      </c>
      <c r="H1535" s="24">
        <f>SUMPRODUCT(('1. TipoContratoUC'!$C$3:$C$3832='2. UnidadCompradora'!F1535)*'1. TipoContratoUC'!$N$3:$N$3832*'1. TipoContratoUC'!$S$3:$S$3832)</f>
        <v>43.804828288545195</v>
      </c>
      <c r="I1535" s="24">
        <f>SUMPRODUCT(('1. TipoContratoUC'!$C$3:$C$3832='2. UnidadCompradora'!F1535)*'1. TipoContratoUC'!$P$3:$P$3832*'1. TipoContratoUC'!$S$3:$S$3832)</f>
        <v>42.762284809693277</v>
      </c>
      <c r="J1535" s="24" t="e">
        <f>AVERAGEIF('1. TipoContratoUC'!$C$3:$C$3832,'2. UnidadCompradora'!F1535,'1. TipoContratoUC'!#REF!)</f>
        <v>#REF!</v>
      </c>
      <c r="K1535" s="24">
        <f t="shared" si="281"/>
        <v>44.902928665473809</v>
      </c>
      <c r="L1535" s="25">
        <f>SUMIF('1. TipoContratoUC'!$C$3:$C$3832,'2. UnidadCompradora'!F1535,'1. TipoContratoUC'!$O$3:$O$3832)</f>
        <v>587526970.08999991</v>
      </c>
      <c r="M1535" s="28">
        <f t="shared" si="276"/>
        <v>1</v>
      </c>
      <c r="N1535" s="29">
        <f t="shared" si="282"/>
        <v>2.5955776304539927E-4</v>
      </c>
      <c r="O1535" s="24">
        <f t="shared" si="283"/>
        <v>0.289614706790076</v>
      </c>
      <c r="P1535" s="20">
        <f t="shared" si="284"/>
        <v>22.596271686131942</v>
      </c>
      <c r="Q1535" s="3">
        <f t="shared" si="285"/>
        <v>575</v>
      </c>
      <c r="R1535" s="3">
        <f t="shared" si="286"/>
        <v>0</v>
      </c>
      <c r="S1535" s="3" t="str">
        <f t="shared" si="287"/>
        <v/>
      </c>
      <c r="T1535" s="18"/>
    </row>
    <row r="1536" spans="1:20" x14ac:dyDescent="0.25">
      <c r="A1536">
        <f t="shared" si="277"/>
        <v>1535</v>
      </c>
      <c r="B1536" s="23" t="s">
        <v>1634</v>
      </c>
      <c r="C1536" s="23">
        <f t="shared" si="278"/>
        <v>258</v>
      </c>
      <c r="D1536" s="23">
        <f t="shared" si="279"/>
        <v>1</v>
      </c>
      <c r="E1536" s="34" t="str">
        <f t="shared" si="280"/>
        <v>258_1</v>
      </c>
      <c r="F1536" s="23" t="s">
        <v>1635</v>
      </c>
      <c r="G1536" s="24">
        <f>AVERAGEIF('1. TipoContratoUC'!$C$3:$C$3832,'2. UnidadCompradora'!F1536,'1. TipoContratoUC'!$S$3:$S$3832)</f>
        <v>46.695411490007544</v>
      </c>
      <c r="H1536" s="24">
        <f>SUMPRODUCT(('1. TipoContratoUC'!$C$3:$C$3832='2. UnidadCompradora'!F1536)*'1. TipoContratoUC'!$N$3:$N$3832*'1. TipoContratoUC'!$S$3:$S$3832)</f>
        <v>48.192370772425555</v>
      </c>
      <c r="I1536" s="24">
        <f>SUMPRODUCT(('1. TipoContratoUC'!$C$3:$C$3832='2. UnidadCompradora'!F1536)*'1. TipoContratoUC'!$P$3:$P$3832*'1. TipoContratoUC'!$S$3:$S$3832)</f>
        <v>48.929260307591896</v>
      </c>
      <c r="J1536" s="24" t="e">
        <f>AVERAGEIF('1. TipoContratoUC'!$C$3:$C$3832,'2. UnidadCompradora'!F1536,'1. TipoContratoUC'!#REF!)</f>
        <v>#REF!</v>
      </c>
      <c r="K1536" s="24">
        <f t="shared" si="281"/>
        <v>53.430067334685184</v>
      </c>
      <c r="L1536" s="25">
        <f>SUMIF('1. TipoContratoUC'!$C$3:$C$3832,'2. UnidadCompradora'!F1536,'1. TipoContratoUC'!$O$3:$O$3832)</f>
        <v>327101811.31</v>
      </c>
      <c r="M1536" s="28">
        <f t="shared" si="276"/>
        <v>1</v>
      </c>
      <c r="N1536" s="29">
        <f t="shared" si="282"/>
        <v>1.445070928722068E-4</v>
      </c>
      <c r="O1536" s="24">
        <f t="shared" si="283"/>
        <v>0.16120417111119426</v>
      </c>
      <c r="P1536" s="20">
        <f t="shared" si="284"/>
        <v>26.795635752898189</v>
      </c>
      <c r="Q1536" s="3">
        <f t="shared" si="285"/>
        <v>290</v>
      </c>
      <c r="R1536" s="3">
        <f t="shared" si="286"/>
        <v>1</v>
      </c>
      <c r="S1536" s="3">
        <f t="shared" si="287"/>
        <v>290</v>
      </c>
      <c r="T1536" s="18"/>
    </row>
    <row r="1537" spans="1:20" x14ac:dyDescent="0.25">
      <c r="A1537">
        <f t="shared" si="277"/>
        <v>1536</v>
      </c>
      <c r="B1537" s="23" t="s">
        <v>1494</v>
      </c>
      <c r="C1537" s="23">
        <f t="shared" si="278"/>
        <v>259</v>
      </c>
      <c r="D1537" s="23">
        <f t="shared" si="279"/>
        <v>1</v>
      </c>
      <c r="E1537" s="34" t="str">
        <f t="shared" si="280"/>
        <v>259_1</v>
      </c>
      <c r="F1537" s="23" t="s">
        <v>1495</v>
      </c>
      <c r="G1537" s="24">
        <f>AVERAGEIF('1. TipoContratoUC'!$C$3:$C$3832,'2. UnidadCompradora'!F1537,'1. TipoContratoUC'!$S$3:$S$3832)</f>
        <v>46.676488056182542</v>
      </c>
      <c r="H1537" s="24">
        <f>SUMPRODUCT(('1. TipoContratoUC'!$C$3:$C$3832='2. UnidadCompradora'!F1537)*'1. TipoContratoUC'!$N$3:$N$3832*'1. TipoContratoUC'!$S$3:$S$3832)</f>
        <v>39.015964380263128</v>
      </c>
      <c r="I1537" s="24">
        <f>SUMPRODUCT(('1. TipoContratoUC'!$C$3:$C$3832='2. UnidadCompradora'!F1537)*'1. TipoContratoUC'!$P$3:$P$3832*'1. TipoContratoUC'!$S$3:$S$3832)</f>
        <v>39.678249148036329</v>
      </c>
      <c r="J1537" s="24" t="e">
        <f>AVERAGEIF('1. TipoContratoUC'!$C$3:$C$3832,'2. UnidadCompradora'!F1537,'1. TipoContratoUC'!#REF!)</f>
        <v>#REF!</v>
      </c>
      <c r="K1537" s="24">
        <f t="shared" si="281"/>
        <v>40.638601726490045</v>
      </c>
      <c r="L1537" s="25">
        <f>SUMIF('1. TipoContratoUC'!$C$3:$C$3832,'2. UnidadCompradora'!F1537,'1. TipoContratoUC'!$O$3:$O$3832)</f>
        <v>212594062.98999989</v>
      </c>
      <c r="M1537" s="28">
        <f t="shared" si="276"/>
        <v>1</v>
      </c>
      <c r="N1537" s="29">
        <f t="shared" si="282"/>
        <v>9.3919840680614715E-5</v>
      </c>
      <c r="O1537" s="24">
        <f t="shared" si="283"/>
        <v>0.10474264730897463</v>
      </c>
      <c r="P1537" s="20">
        <f t="shared" si="284"/>
        <v>20.371672186899509</v>
      </c>
      <c r="Q1537" s="3">
        <f t="shared" si="285"/>
        <v>758</v>
      </c>
      <c r="R1537" s="3">
        <f t="shared" si="286"/>
        <v>0</v>
      </c>
      <c r="S1537" s="3" t="str">
        <f t="shared" si="287"/>
        <v/>
      </c>
      <c r="T1537" s="18"/>
    </row>
    <row r="1538" spans="1:20" x14ac:dyDescent="0.25">
      <c r="A1538">
        <f t="shared" si="277"/>
        <v>1537</v>
      </c>
      <c r="B1538" s="23" t="s">
        <v>2251</v>
      </c>
      <c r="C1538" s="23">
        <f t="shared" si="278"/>
        <v>260</v>
      </c>
      <c r="D1538" s="23">
        <f t="shared" si="279"/>
        <v>1</v>
      </c>
      <c r="E1538" s="34" t="str">
        <f t="shared" si="280"/>
        <v>260_1</v>
      </c>
      <c r="F1538" s="23" t="s">
        <v>2252</v>
      </c>
      <c r="G1538" s="24">
        <f>AVERAGEIF('1. TipoContratoUC'!$C$3:$C$3832,'2. UnidadCompradora'!F1538,'1. TipoContratoUC'!$S$3:$S$3832)</f>
        <v>56.852420509081163</v>
      </c>
      <c r="H1538" s="24">
        <f>SUMPRODUCT(('1. TipoContratoUC'!$C$3:$C$3832='2. UnidadCompradora'!F1538)*'1. TipoContratoUC'!$N$3:$N$3832*'1. TipoContratoUC'!$S$3:$S$3832)</f>
        <v>52.359052631575132</v>
      </c>
      <c r="I1538" s="24">
        <f>SUMPRODUCT(('1. TipoContratoUC'!$C$3:$C$3832='2. UnidadCompradora'!F1538)*'1. TipoContratoUC'!$P$3:$P$3832*'1. TipoContratoUC'!$S$3:$S$3832)</f>
        <v>52.584731454240142</v>
      </c>
      <c r="J1538" s="24" t="e">
        <f>AVERAGEIF('1. TipoContratoUC'!$C$3:$C$3832,'2. UnidadCompradora'!F1538,'1. TipoContratoUC'!#REF!)</f>
        <v>#REF!</v>
      </c>
      <c r="K1538" s="24">
        <f t="shared" si="281"/>
        <v>58.484523831130176</v>
      </c>
      <c r="L1538" s="25">
        <f>SUMIF('1. TipoContratoUC'!$C$3:$C$3832,'2. UnidadCompradora'!F1538,'1. TipoContratoUC'!$O$3:$O$3832)</f>
        <v>671440234.80474091</v>
      </c>
      <c r="M1538" s="28">
        <f t="shared" ref="M1538" si="288">L1538/SUMIF($B$2:$B$1538,B1538,$L$2:$L$1538)</f>
        <v>1</v>
      </c>
      <c r="N1538" s="29">
        <f t="shared" si="282"/>
        <v>2.9662897915630937E-4</v>
      </c>
      <c r="O1538" s="24">
        <f t="shared" si="283"/>
        <v>0.33099069105773432</v>
      </c>
      <c r="P1538" s="20">
        <f t="shared" si="284"/>
        <v>29.407757261093955</v>
      </c>
      <c r="Q1538" s="3">
        <f t="shared" si="285"/>
        <v>169</v>
      </c>
      <c r="R1538" s="3">
        <f t="shared" si="286"/>
        <v>1</v>
      </c>
      <c r="S1538" s="3">
        <f t="shared" si="287"/>
        <v>169</v>
      </c>
      <c r="T1538" s="18"/>
    </row>
    <row r="1539" spans="1:20" x14ac:dyDescent="0.25">
      <c r="B1539" s="23"/>
      <c r="C1539" s="23"/>
      <c r="D1539" s="23"/>
      <c r="E1539" s="23"/>
      <c r="F1539" s="23"/>
      <c r="G1539" s="23"/>
      <c r="H1539" s="23"/>
      <c r="I1539" s="23"/>
      <c r="J1539" s="23"/>
      <c r="K1539" s="23"/>
      <c r="L1539" s="23"/>
      <c r="M1539" s="23"/>
      <c r="N1539" s="23"/>
      <c r="O1539" s="23"/>
    </row>
    <row r="1540" spans="1:20" x14ac:dyDescent="0.25">
      <c r="B1540" s="23"/>
      <c r="C1540" s="23"/>
      <c r="D1540" s="23"/>
      <c r="E1540" s="23"/>
      <c r="F1540" s="23"/>
      <c r="G1540" s="23"/>
      <c r="H1540" s="23"/>
      <c r="I1540" s="23"/>
      <c r="J1540" s="23"/>
      <c r="K1540" s="23"/>
      <c r="L1540" s="23"/>
      <c r="M1540" s="23"/>
      <c r="N1540" s="23"/>
      <c r="O1540" s="23"/>
    </row>
    <row r="1541" spans="1:20" x14ac:dyDescent="0.25">
      <c r="B1541" s="23"/>
      <c r="C1541" s="23"/>
      <c r="D1541" s="23"/>
      <c r="E1541" s="23"/>
      <c r="F1541" s="23"/>
      <c r="G1541" s="23"/>
      <c r="H1541" s="23"/>
      <c r="I1541" s="23"/>
      <c r="J1541" s="23"/>
      <c r="K1541" s="23"/>
      <c r="L1541" s="23"/>
      <c r="M1541" s="23"/>
      <c r="N1541" s="23"/>
      <c r="O1541" s="23"/>
    </row>
    <row r="1542" spans="1:20" x14ac:dyDescent="0.25">
      <c r="B1542" s="23"/>
      <c r="C1542" s="23"/>
      <c r="D1542" s="23"/>
      <c r="E1542" s="23"/>
      <c r="F1542" s="23"/>
      <c r="G1542" s="23"/>
      <c r="H1542" s="23"/>
      <c r="I1542" s="23"/>
      <c r="J1542" s="23"/>
      <c r="K1542" s="23"/>
      <c r="L1542" s="23"/>
      <c r="M1542" s="23"/>
      <c r="N1542" s="23"/>
      <c r="O1542" s="23"/>
    </row>
    <row r="1543" spans="1:20" x14ac:dyDescent="0.25">
      <c r="B1543" s="23"/>
      <c r="C1543" s="23"/>
      <c r="D1543" s="23"/>
      <c r="E1543" s="23"/>
      <c r="F1543" s="23"/>
      <c r="G1543" s="23"/>
      <c r="H1543" s="23"/>
      <c r="I1543" s="23"/>
      <c r="J1543" s="23"/>
      <c r="K1543" s="23"/>
      <c r="L1543" s="23"/>
      <c r="M1543" s="23"/>
      <c r="N1543" s="23"/>
      <c r="O1543" s="23"/>
    </row>
    <row r="1544" spans="1:20" x14ac:dyDescent="0.25">
      <c r="B1544" s="23"/>
      <c r="C1544" s="23"/>
      <c r="D1544" s="23"/>
      <c r="E1544" s="23"/>
      <c r="F1544" s="23"/>
      <c r="G1544" s="23"/>
      <c r="H1544" s="23"/>
      <c r="I1544" s="23"/>
      <c r="J1544" s="23"/>
      <c r="K1544" s="23"/>
      <c r="L1544" s="23"/>
      <c r="M1544" s="23"/>
      <c r="N1544" s="23"/>
      <c r="O1544" s="23"/>
    </row>
    <row r="1545" spans="1:20" x14ac:dyDescent="0.25">
      <c r="B1545" s="23"/>
      <c r="C1545" s="23"/>
      <c r="D1545" s="23"/>
      <c r="E1545" s="23"/>
      <c r="F1545" s="23"/>
      <c r="G1545" s="23"/>
      <c r="H1545" s="23"/>
      <c r="I1545" s="23"/>
      <c r="J1545" s="23"/>
      <c r="K1545" s="23"/>
      <c r="L1545" s="23"/>
      <c r="M1545" s="23"/>
      <c r="N1545" s="23"/>
      <c r="O1545" s="23"/>
    </row>
    <row r="1546" spans="1:20" x14ac:dyDescent="0.25">
      <c r="B1546" s="23"/>
      <c r="C1546" s="23"/>
      <c r="D1546" s="23"/>
      <c r="E1546" s="23"/>
      <c r="F1546" s="23"/>
      <c r="G1546" s="23"/>
      <c r="H1546" s="23"/>
      <c r="I1546" s="23"/>
      <c r="J1546" s="23"/>
      <c r="K1546" s="23"/>
      <c r="L1546" s="23"/>
      <c r="M1546" s="23"/>
      <c r="N1546" s="23"/>
      <c r="O1546" s="23"/>
    </row>
    <row r="1547" spans="1:20" x14ac:dyDescent="0.25">
      <c r="B1547" s="23"/>
      <c r="C1547" s="23"/>
      <c r="D1547" s="23"/>
      <c r="E1547" s="23"/>
      <c r="F1547" s="23"/>
      <c r="G1547" s="23"/>
      <c r="H1547" s="23"/>
      <c r="I1547" s="23"/>
      <c r="J1547" s="23"/>
      <c r="K1547" s="23"/>
      <c r="L1547" s="23"/>
      <c r="M1547" s="23"/>
      <c r="N1547" s="23"/>
      <c r="O1547" s="23"/>
    </row>
    <row r="1548" spans="1:20" x14ac:dyDescent="0.25">
      <c r="B1548" s="23"/>
      <c r="C1548" s="23"/>
      <c r="D1548" s="23"/>
      <c r="E1548" s="23"/>
      <c r="F1548" s="23"/>
      <c r="G1548" s="23"/>
      <c r="H1548" s="23"/>
      <c r="I1548" s="23"/>
      <c r="J1548" s="23"/>
      <c r="K1548" s="23"/>
      <c r="L1548" s="23"/>
      <c r="M1548" s="23"/>
      <c r="N1548" s="23"/>
      <c r="O1548" s="23"/>
    </row>
    <row r="1549" spans="1:20" x14ac:dyDescent="0.25">
      <c r="B1549" s="23"/>
      <c r="C1549" s="23"/>
      <c r="D1549" s="23"/>
      <c r="E1549" s="23"/>
      <c r="F1549" s="23"/>
      <c r="G1549" s="23"/>
      <c r="H1549" s="23"/>
      <c r="I1549" s="23"/>
      <c r="J1549" s="23"/>
      <c r="K1549" s="23"/>
      <c r="L1549" s="23"/>
      <c r="M1549" s="23"/>
      <c r="N1549" s="23"/>
      <c r="O1549" s="23"/>
    </row>
    <row r="1550" spans="1:20" x14ac:dyDescent="0.25">
      <c r="B1550" s="23"/>
      <c r="C1550" s="23"/>
      <c r="D1550" s="23"/>
      <c r="E1550" s="23"/>
      <c r="F1550" s="23"/>
      <c r="G1550" s="23"/>
      <c r="H1550" s="23"/>
      <c r="I1550" s="23"/>
      <c r="J1550" s="23"/>
      <c r="K1550" s="23"/>
      <c r="L1550" s="23"/>
      <c r="M1550" s="23"/>
      <c r="N1550" s="23"/>
      <c r="O1550" s="23"/>
    </row>
    <row r="1551" spans="1:20" x14ac:dyDescent="0.25">
      <c r="B1551" s="23"/>
      <c r="C1551" s="23"/>
      <c r="D1551" s="23"/>
      <c r="E1551" s="23"/>
      <c r="F1551" s="23"/>
      <c r="G1551" s="23"/>
      <c r="H1551" s="23"/>
      <c r="I1551" s="23"/>
      <c r="J1551" s="23"/>
      <c r="K1551" s="23"/>
      <c r="L1551" s="23"/>
      <c r="M1551" s="23"/>
      <c r="N1551" s="23"/>
      <c r="O1551" s="23"/>
    </row>
    <row r="1552" spans="1:20" x14ac:dyDescent="0.25">
      <c r="B1552" s="23"/>
      <c r="C1552" s="23"/>
      <c r="D1552" s="23"/>
      <c r="E1552" s="23"/>
      <c r="F1552" s="23"/>
      <c r="G1552" s="23"/>
      <c r="H1552" s="23"/>
      <c r="I1552" s="23"/>
      <c r="J1552" s="23"/>
      <c r="K1552" s="23"/>
      <c r="L1552" s="23"/>
      <c r="M1552" s="23"/>
      <c r="N1552" s="23"/>
      <c r="O1552" s="23"/>
    </row>
    <row r="1553" spans="2:15" x14ac:dyDescent="0.25">
      <c r="B1553" s="23"/>
      <c r="C1553" s="23"/>
      <c r="D1553" s="23"/>
      <c r="E1553" s="23"/>
      <c r="F1553" s="23"/>
      <c r="G1553" s="23"/>
      <c r="H1553" s="23"/>
      <c r="I1553" s="23"/>
      <c r="J1553" s="23"/>
      <c r="K1553" s="23"/>
      <c r="L1553" s="23"/>
      <c r="M1553" s="23"/>
      <c r="N1553" s="23"/>
      <c r="O1553" s="23"/>
    </row>
    <row r="1554" spans="2:15" x14ac:dyDescent="0.25">
      <c r="B1554" s="23"/>
      <c r="C1554" s="23"/>
      <c r="D1554" s="23"/>
      <c r="E1554" s="23"/>
      <c r="F1554" s="23"/>
      <c r="G1554" s="23"/>
      <c r="H1554" s="23"/>
      <c r="I1554" s="23"/>
      <c r="J1554" s="23"/>
      <c r="K1554" s="23"/>
      <c r="L1554" s="23"/>
      <c r="M1554" s="23"/>
      <c r="N1554" s="23"/>
      <c r="O1554" s="23"/>
    </row>
    <row r="1555" spans="2:15" x14ac:dyDescent="0.25">
      <c r="B1555" s="23"/>
      <c r="C1555" s="23"/>
      <c r="D1555" s="23"/>
      <c r="E1555" s="23"/>
      <c r="F1555" s="23"/>
      <c r="G1555" s="23"/>
      <c r="H1555" s="23"/>
      <c r="I1555" s="23"/>
      <c r="J1555" s="23"/>
      <c r="K1555" s="23"/>
      <c r="L1555" s="23"/>
      <c r="M1555" s="23"/>
      <c r="N1555" s="23"/>
      <c r="O1555" s="23"/>
    </row>
    <row r="1556" spans="2:15" x14ac:dyDescent="0.25">
      <c r="B1556" s="23"/>
      <c r="C1556" s="23"/>
      <c r="D1556" s="23"/>
      <c r="E1556" s="23"/>
      <c r="F1556" s="23"/>
      <c r="G1556" s="23"/>
      <c r="H1556" s="23"/>
      <c r="I1556" s="23"/>
      <c r="J1556" s="23"/>
      <c r="K1556" s="23"/>
      <c r="L1556" s="23"/>
      <c r="M1556" s="23"/>
      <c r="N1556" s="23"/>
      <c r="O1556" s="23"/>
    </row>
    <row r="1557" spans="2:15" x14ac:dyDescent="0.25">
      <c r="B1557" s="23"/>
      <c r="C1557" s="23"/>
      <c r="D1557" s="23"/>
      <c r="E1557" s="23"/>
      <c r="F1557" s="23"/>
      <c r="G1557" s="23"/>
      <c r="H1557" s="23"/>
      <c r="I1557" s="23"/>
      <c r="J1557" s="23"/>
      <c r="K1557" s="23"/>
      <c r="L1557" s="23"/>
      <c r="M1557" s="23"/>
      <c r="N1557" s="23"/>
      <c r="O1557" s="23"/>
    </row>
    <row r="1558" spans="2:15" x14ac:dyDescent="0.25">
      <c r="B1558" s="23"/>
      <c r="C1558" s="23"/>
      <c r="D1558" s="23"/>
      <c r="E1558" s="23"/>
      <c r="F1558" s="23"/>
      <c r="G1558" s="23"/>
      <c r="H1558" s="23"/>
      <c r="I1558" s="23"/>
      <c r="J1558" s="23"/>
      <c r="K1558" s="23"/>
      <c r="L1558" s="23"/>
      <c r="M1558" s="23"/>
      <c r="N1558" s="23"/>
      <c r="O1558" s="23"/>
    </row>
    <row r="1559" spans="2:15" x14ac:dyDescent="0.25">
      <c r="B1559" s="23"/>
      <c r="C1559" s="23"/>
      <c r="D1559" s="23"/>
      <c r="E1559" s="23"/>
      <c r="F1559" s="23"/>
      <c r="G1559" s="23"/>
      <c r="H1559" s="23"/>
      <c r="I1559" s="23"/>
      <c r="J1559" s="23"/>
      <c r="K1559" s="23"/>
      <c r="L1559" s="23"/>
      <c r="M1559" s="23"/>
      <c r="N1559" s="23"/>
      <c r="O1559" s="23"/>
    </row>
    <row r="1560" spans="2:15" x14ac:dyDescent="0.25">
      <c r="B1560" s="23"/>
      <c r="C1560" s="23"/>
      <c r="D1560" s="23"/>
      <c r="E1560" s="23"/>
      <c r="F1560" s="23"/>
      <c r="G1560" s="23"/>
      <c r="H1560" s="23"/>
      <c r="I1560" s="23"/>
      <c r="J1560" s="23"/>
      <c r="K1560" s="23"/>
      <c r="L1560" s="23"/>
      <c r="M1560" s="23"/>
      <c r="N1560" s="23"/>
      <c r="O1560" s="23"/>
    </row>
    <row r="1561" spans="2:15" x14ac:dyDescent="0.25">
      <c r="B1561" s="23"/>
      <c r="C1561" s="23"/>
      <c r="D1561" s="23"/>
      <c r="E1561" s="23"/>
      <c r="F1561" s="23"/>
      <c r="G1561" s="23"/>
      <c r="H1561" s="23"/>
      <c r="I1561" s="23"/>
      <c r="J1561" s="23"/>
      <c r="K1561" s="23"/>
      <c r="L1561" s="23"/>
      <c r="M1561" s="23"/>
      <c r="N1561" s="23"/>
      <c r="O1561" s="23"/>
    </row>
    <row r="1562" spans="2:15" x14ac:dyDescent="0.25">
      <c r="B1562" s="23"/>
      <c r="C1562" s="23"/>
      <c r="D1562" s="23"/>
      <c r="E1562" s="23"/>
      <c r="F1562" s="23"/>
      <c r="G1562" s="23"/>
      <c r="H1562" s="23"/>
      <c r="I1562" s="23"/>
      <c r="J1562" s="23"/>
      <c r="K1562" s="23"/>
      <c r="L1562" s="23"/>
      <c r="M1562" s="23"/>
      <c r="N1562" s="23"/>
      <c r="O1562" s="23"/>
    </row>
    <row r="1563" spans="2:15" x14ac:dyDescent="0.25">
      <c r="B1563" s="23"/>
      <c r="C1563" s="23"/>
      <c r="D1563" s="23"/>
      <c r="E1563" s="23"/>
      <c r="F1563" s="23"/>
      <c r="G1563" s="23"/>
      <c r="H1563" s="23"/>
      <c r="I1563" s="23"/>
      <c r="J1563" s="23"/>
      <c r="K1563" s="23"/>
      <c r="L1563" s="23"/>
      <c r="M1563" s="23"/>
      <c r="N1563" s="23"/>
      <c r="O1563" s="23"/>
    </row>
    <row r="1564" spans="2:15" x14ac:dyDescent="0.25">
      <c r="B1564" s="23"/>
      <c r="C1564" s="23"/>
      <c r="D1564" s="23"/>
      <c r="E1564" s="23"/>
      <c r="F1564" s="23"/>
      <c r="G1564" s="23"/>
      <c r="H1564" s="23"/>
      <c r="I1564" s="23"/>
      <c r="J1564" s="23"/>
      <c r="K1564" s="23"/>
      <c r="L1564" s="23"/>
      <c r="M1564" s="23"/>
      <c r="N1564" s="23"/>
      <c r="O1564" s="23"/>
    </row>
    <row r="1565" spans="2:15" x14ac:dyDescent="0.25">
      <c r="B1565" s="23"/>
      <c r="C1565" s="23"/>
      <c r="D1565" s="23"/>
      <c r="E1565" s="23"/>
      <c r="F1565" s="23"/>
      <c r="G1565" s="23"/>
      <c r="H1565" s="23"/>
      <c r="I1565" s="23"/>
      <c r="J1565" s="23"/>
      <c r="K1565" s="23"/>
      <c r="L1565" s="23"/>
      <c r="M1565" s="23"/>
      <c r="N1565" s="23"/>
      <c r="O1565" s="23"/>
    </row>
    <row r="1566" spans="2:15" x14ac:dyDescent="0.25">
      <c r="B1566" s="23"/>
      <c r="C1566" s="23"/>
      <c r="D1566" s="23"/>
      <c r="E1566" s="23"/>
      <c r="F1566" s="23"/>
      <c r="G1566" s="23"/>
      <c r="H1566" s="23"/>
      <c r="I1566" s="23"/>
      <c r="J1566" s="23"/>
      <c r="K1566" s="23"/>
      <c r="L1566" s="23"/>
      <c r="M1566" s="23"/>
      <c r="N1566" s="23"/>
      <c r="O1566" s="23"/>
    </row>
    <row r="1567" spans="2:15" x14ac:dyDescent="0.25">
      <c r="B1567" s="23"/>
      <c r="C1567" s="23"/>
      <c r="D1567" s="23"/>
      <c r="E1567" s="23"/>
      <c r="F1567" s="23"/>
      <c r="G1567" s="23"/>
      <c r="H1567" s="23"/>
      <c r="I1567" s="23"/>
      <c r="J1567" s="23"/>
      <c r="K1567" s="23"/>
      <c r="L1567" s="23"/>
      <c r="M1567" s="23"/>
      <c r="N1567" s="23"/>
      <c r="O1567" s="23"/>
    </row>
    <row r="1568" spans="2:15" x14ac:dyDescent="0.25">
      <c r="B1568" s="23"/>
      <c r="C1568" s="23"/>
      <c r="D1568" s="23"/>
      <c r="E1568" s="23"/>
      <c r="F1568" s="23"/>
      <c r="G1568" s="23"/>
      <c r="H1568" s="23"/>
      <c r="I1568" s="23"/>
      <c r="J1568" s="23"/>
      <c r="K1568" s="23"/>
      <c r="L1568" s="23"/>
      <c r="M1568" s="23"/>
      <c r="N1568" s="23"/>
      <c r="O1568" s="23"/>
    </row>
    <row r="1569" spans="2:15" x14ac:dyDescent="0.25">
      <c r="B1569" s="23"/>
      <c r="C1569" s="23"/>
      <c r="D1569" s="23"/>
      <c r="E1569" s="23"/>
      <c r="F1569" s="23"/>
      <c r="G1569" s="23"/>
      <c r="H1569" s="23"/>
      <c r="I1569" s="23"/>
      <c r="J1569" s="23"/>
      <c r="K1569" s="23"/>
      <c r="L1569" s="23"/>
      <c r="M1569" s="23"/>
      <c r="N1569" s="23"/>
      <c r="O1569" s="23"/>
    </row>
    <row r="1570" spans="2:15" x14ac:dyDescent="0.25">
      <c r="B1570" s="23"/>
      <c r="C1570" s="23"/>
      <c r="D1570" s="23"/>
      <c r="E1570" s="23"/>
      <c r="F1570" s="23"/>
      <c r="G1570" s="23"/>
      <c r="H1570" s="23"/>
      <c r="I1570" s="23"/>
      <c r="J1570" s="23"/>
      <c r="K1570" s="23"/>
      <c r="L1570" s="23"/>
      <c r="M1570" s="23"/>
      <c r="N1570" s="23"/>
      <c r="O1570" s="23"/>
    </row>
    <row r="1571" spans="2:15" x14ac:dyDescent="0.25">
      <c r="B1571" s="23"/>
      <c r="C1571" s="23"/>
      <c r="D1571" s="23"/>
      <c r="E1571" s="23"/>
      <c r="F1571" s="23"/>
      <c r="G1571" s="23"/>
      <c r="H1571" s="23"/>
      <c r="I1571" s="23"/>
      <c r="J1571" s="23"/>
      <c r="K1571" s="23"/>
      <c r="L1571" s="23"/>
      <c r="M1571" s="23"/>
      <c r="N1571" s="23"/>
      <c r="O1571" s="23"/>
    </row>
    <row r="1572" spans="2:15" x14ac:dyDescent="0.25">
      <c r="B1572" s="23"/>
      <c r="C1572" s="23"/>
      <c r="D1572" s="23"/>
      <c r="E1572" s="23"/>
      <c r="F1572" s="23"/>
      <c r="G1572" s="23"/>
      <c r="H1572" s="23"/>
      <c r="I1572" s="23"/>
      <c r="J1572" s="23"/>
      <c r="K1572" s="23"/>
      <c r="L1572" s="23"/>
      <c r="M1572" s="23"/>
      <c r="N1572" s="23"/>
      <c r="O1572" s="23"/>
    </row>
    <row r="1573" spans="2:15" x14ac:dyDescent="0.25">
      <c r="B1573" s="23"/>
      <c r="C1573" s="23"/>
      <c r="D1573" s="23"/>
      <c r="E1573" s="23"/>
      <c r="F1573" s="23"/>
      <c r="G1573" s="23"/>
      <c r="H1573" s="23"/>
      <c r="I1573" s="23"/>
      <c r="J1573" s="23"/>
      <c r="K1573" s="23"/>
      <c r="L1573" s="23"/>
      <c r="M1573" s="23"/>
      <c r="N1573" s="23"/>
      <c r="O1573" s="23"/>
    </row>
    <row r="1574" spans="2:15" x14ac:dyDescent="0.25">
      <c r="B1574" s="23"/>
      <c r="C1574" s="23"/>
      <c r="D1574" s="23"/>
      <c r="E1574" s="23"/>
      <c r="F1574" s="23"/>
      <c r="G1574" s="23"/>
      <c r="H1574" s="23"/>
      <c r="I1574" s="23"/>
      <c r="J1574" s="23"/>
      <c r="K1574" s="23"/>
      <c r="L1574" s="23"/>
      <c r="M1574" s="23"/>
      <c r="N1574" s="23"/>
      <c r="O1574" s="23"/>
    </row>
    <row r="1575" spans="2:15" x14ac:dyDescent="0.25">
      <c r="B1575" s="23"/>
      <c r="C1575" s="23"/>
      <c r="D1575" s="23"/>
      <c r="E1575" s="23"/>
      <c r="F1575" s="23"/>
      <c r="G1575" s="23"/>
      <c r="H1575" s="23"/>
      <c r="I1575" s="23"/>
      <c r="J1575" s="23"/>
      <c r="K1575" s="23"/>
      <c r="L1575" s="23"/>
      <c r="M1575" s="23"/>
      <c r="N1575" s="23"/>
      <c r="O1575" s="23"/>
    </row>
    <row r="1576" spans="2:15" x14ac:dyDescent="0.25">
      <c r="B1576" s="23"/>
      <c r="C1576" s="23"/>
      <c r="D1576" s="23"/>
      <c r="E1576" s="23"/>
      <c r="F1576" s="23"/>
      <c r="G1576" s="23"/>
      <c r="H1576" s="23"/>
      <c r="I1576" s="23"/>
      <c r="J1576" s="23"/>
      <c r="K1576" s="23"/>
      <c r="L1576" s="23"/>
      <c r="M1576" s="23"/>
      <c r="N1576" s="23"/>
      <c r="O1576" s="23"/>
    </row>
    <row r="1577" spans="2:15" x14ac:dyDescent="0.25">
      <c r="B1577" s="23"/>
      <c r="C1577" s="23"/>
      <c r="D1577" s="23"/>
      <c r="E1577" s="23"/>
      <c r="F1577" s="23"/>
      <c r="G1577" s="23"/>
      <c r="H1577" s="23"/>
      <c r="I1577" s="23"/>
      <c r="J1577" s="23"/>
      <c r="K1577" s="23"/>
      <c r="L1577" s="23"/>
      <c r="M1577" s="23"/>
      <c r="N1577" s="23"/>
      <c r="O1577" s="23"/>
    </row>
    <row r="1578" spans="2:15" x14ac:dyDescent="0.25">
      <c r="B1578" s="23"/>
      <c r="C1578" s="23"/>
      <c r="D1578" s="23"/>
      <c r="E1578" s="23"/>
      <c r="F1578" s="23"/>
      <c r="G1578" s="23"/>
      <c r="H1578" s="23"/>
      <c r="I1578" s="23"/>
      <c r="J1578" s="23"/>
      <c r="K1578" s="23"/>
      <c r="L1578" s="23"/>
      <c r="M1578" s="23"/>
      <c r="N1578" s="23"/>
      <c r="O1578" s="23"/>
    </row>
    <row r="1579" spans="2:15" x14ac:dyDescent="0.25">
      <c r="B1579" s="23"/>
      <c r="C1579" s="23"/>
      <c r="D1579" s="23"/>
      <c r="E1579" s="23"/>
      <c r="F1579" s="23"/>
      <c r="G1579" s="23"/>
      <c r="H1579" s="23"/>
      <c r="I1579" s="23"/>
      <c r="J1579" s="23"/>
      <c r="K1579" s="23"/>
      <c r="L1579" s="23"/>
      <c r="M1579" s="23"/>
      <c r="N1579" s="23"/>
      <c r="O1579" s="23"/>
    </row>
    <row r="1580" spans="2:15" x14ac:dyDescent="0.25">
      <c r="B1580" s="23"/>
      <c r="C1580" s="23"/>
      <c r="D1580" s="23"/>
      <c r="E1580" s="23"/>
      <c r="F1580" s="23"/>
      <c r="G1580" s="23"/>
      <c r="H1580" s="23"/>
      <c r="I1580" s="23"/>
      <c r="J1580" s="23"/>
      <c r="K1580" s="23"/>
      <c r="L1580" s="23"/>
      <c r="M1580" s="23"/>
      <c r="N1580" s="23"/>
      <c r="O1580" s="23"/>
    </row>
    <row r="1581" spans="2:15" x14ac:dyDescent="0.25">
      <c r="B1581" s="23"/>
      <c r="C1581" s="23"/>
      <c r="D1581" s="23"/>
      <c r="E1581" s="23"/>
      <c r="F1581" s="23"/>
      <c r="G1581" s="23"/>
      <c r="H1581" s="23"/>
      <c r="I1581" s="23"/>
      <c r="J1581" s="23"/>
      <c r="K1581" s="23"/>
      <c r="L1581" s="23"/>
      <c r="M1581" s="23"/>
      <c r="N1581" s="23"/>
      <c r="O1581" s="23"/>
    </row>
    <row r="1582" spans="2:15" x14ac:dyDescent="0.25">
      <c r="B1582" s="23"/>
      <c r="C1582" s="23"/>
      <c r="D1582" s="23"/>
      <c r="E1582" s="23"/>
      <c r="F1582" s="23"/>
      <c r="G1582" s="23"/>
      <c r="H1582" s="23"/>
      <c r="I1582" s="23"/>
      <c r="J1582" s="23"/>
      <c r="K1582" s="23"/>
      <c r="L1582" s="23"/>
      <c r="M1582" s="23"/>
      <c r="N1582" s="23"/>
      <c r="O1582" s="23"/>
    </row>
    <row r="1583" spans="2:15" x14ac:dyDescent="0.25">
      <c r="B1583" s="23"/>
      <c r="C1583" s="23"/>
      <c r="D1583" s="23"/>
      <c r="E1583" s="23"/>
      <c r="F1583" s="23"/>
      <c r="G1583" s="23"/>
      <c r="H1583" s="23"/>
      <c r="I1583" s="23"/>
      <c r="J1583" s="23"/>
      <c r="K1583" s="23"/>
      <c r="L1583" s="23"/>
      <c r="M1583" s="23"/>
      <c r="N1583" s="23"/>
      <c r="O1583" s="23"/>
    </row>
    <row r="1584" spans="2:15" x14ac:dyDescent="0.25">
      <c r="B1584" s="23"/>
      <c r="C1584" s="23"/>
      <c r="D1584" s="23"/>
      <c r="E1584" s="23"/>
      <c r="F1584" s="23"/>
      <c r="G1584" s="23"/>
      <c r="H1584" s="23"/>
      <c r="I1584" s="23"/>
      <c r="J1584" s="23"/>
      <c r="K1584" s="23"/>
      <c r="L1584" s="23"/>
      <c r="M1584" s="23"/>
      <c r="N1584" s="23"/>
      <c r="O1584" s="23"/>
    </row>
    <row r="1585" spans="2:15" x14ac:dyDescent="0.25">
      <c r="B1585" s="23"/>
      <c r="C1585" s="23"/>
      <c r="D1585" s="23"/>
      <c r="E1585" s="23"/>
      <c r="F1585" s="23"/>
      <c r="G1585" s="23"/>
      <c r="H1585" s="23"/>
      <c r="I1585" s="23"/>
      <c r="J1585" s="23"/>
      <c r="K1585" s="23"/>
      <c r="L1585" s="23"/>
      <c r="M1585" s="23"/>
      <c r="N1585" s="23"/>
      <c r="O1585" s="23"/>
    </row>
    <row r="1586" spans="2:15" x14ac:dyDescent="0.25">
      <c r="B1586" s="23"/>
      <c r="C1586" s="23"/>
      <c r="D1586" s="23"/>
      <c r="E1586" s="23"/>
      <c r="F1586" s="23"/>
      <c r="G1586" s="23"/>
      <c r="H1586" s="23"/>
      <c r="I1586" s="23"/>
      <c r="J1586" s="23"/>
      <c r="K1586" s="23"/>
      <c r="L1586" s="23"/>
      <c r="M1586" s="23"/>
      <c r="N1586" s="23"/>
      <c r="O1586" s="23"/>
    </row>
    <row r="1587" spans="2:15" x14ac:dyDescent="0.25">
      <c r="B1587" s="23"/>
      <c r="C1587" s="23"/>
      <c r="D1587" s="23"/>
      <c r="E1587" s="23"/>
      <c r="F1587" s="23"/>
      <c r="G1587" s="23"/>
      <c r="H1587" s="23"/>
      <c r="I1587" s="23"/>
      <c r="J1587" s="23"/>
      <c r="K1587" s="23"/>
      <c r="L1587" s="23"/>
      <c r="M1587" s="23"/>
      <c r="N1587" s="23"/>
      <c r="O1587" s="23"/>
    </row>
    <row r="1588" spans="2:15" x14ac:dyDescent="0.25">
      <c r="B1588" s="23"/>
      <c r="C1588" s="23"/>
      <c r="D1588" s="23"/>
      <c r="E1588" s="23"/>
      <c r="F1588" s="23"/>
      <c r="G1588" s="23"/>
      <c r="H1588" s="23"/>
      <c r="I1588" s="23"/>
      <c r="J1588" s="23"/>
      <c r="K1588" s="23"/>
      <c r="L1588" s="23"/>
      <c r="M1588" s="23"/>
      <c r="N1588" s="23"/>
      <c r="O1588" s="23"/>
    </row>
    <row r="1589" spans="2:15" x14ac:dyDescent="0.25">
      <c r="B1589" s="23"/>
      <c r="C1589" s="23"/>
      <c r="D1589" s="23"/>
      <c r="E1589" s="23"/>
      <c r="F1589" s="23"/>
      <c r="G1589" s="23"/>
      <c r="H1589" s="23"/>
      <c r="I1589" s="23"/>
      <c r="J1589" s="23"/>
      <c r="K1589" s="23"/>
      <c r="L1589" s="23"/>
      <c r="M1589" s="23"/>
      <c r="N1589" s="23"/>
      <c r="O1589" s="23"/>
    </row>
    <row r="1590" spans="2:15" x14ac:dyDescent="0.25">
      <c r="B1590" s="23"/>
      <c r="C1590" s="23"/>
      <c r="D1590" s="23"/>
      <c r="E1590" s="23"/>
      <c r="F1590" s="23"/>
      <c r="G1590" s="23"/>
      <c r="H1590" s="23"/>
      <c r="I1590" s="23"/>
      <c r="J1590" s="23"/>
      <c r="K1590" s="23"/>
      <c r="L1590" s="23"/>
      <c r="M1590" s="23"/>
      <c r="N1590" s="23"/>
      <c r="O1590" s="23"/>
    </row>
    <row r="1591" spans="2:15" x14ac:dyDescent="0.25">
      <c r="B1591" s="23"/>
      <c r="C1591" s="23"/>
      <c r="D1591" s="23"/>
      <c r="E1591" s="23"/>
      <c r="F1591" s="23"/>
      <c r="G1591" s="23"/>
      <c r="H1591" s="23"/>
      <c r="I1591" s="23"/>
      <c r="J1591" s="23"/>
      <c r="K1591" s="23"/>
      <c r="L1591" s="23"/>
      <c r="M1591" s="23"/>
      <c r="N1591" s="23"/>
      <c r="O1591" s="23"/>
    </row>
    <row r="1592" spans="2:15" x14ac:dyDescent="0.25">
      <c r="B1592" s="23"/>
      <c r="C1592" s="23"/>
      <c r="D1592" s="23"/>
      <c r="E1592" s="23"/>
      <c r="F1592" s="23"/>
      <c r="G1592" s="23"/>
      <c r="H1592" s="23"/>
      <c r="I1592" s="23"/>
      <c r="J1592" s="23"/>
      <c r="K1592" s="23"/>
      <c r="L1592" s="23"/>
      <c r="M1592" s="23"/>
      <c r="N1592" s="23"/>
      <c r="O1592" s="23"/>
    </row>
    <row r="1593" spans="2:15" x14ac:dyDescent="0.25">
      <c r="B1593" s="23"/>
      <c r="C1593" s="23"/>
      <c r="D1593" s="23"/>
      <c r="E1593" s="23"/>
      <c r="F1593" s="23"/>
      <c r="G1593" s="23"/>
      <c r="H1593" s="23"/>
      <c r="I1593" s="23"/>
      <c r="J1593" s="23"/>
      <c r="K1593" s="23"/>
      <c r="L1593" s="23"/>
      <c r="M1593" s="23"/>
      <c r="N1593" s="23"/>
      <c r="O1593" s="23"/>
    </row>
    <row r="1594" spans="2:15" x14ac:dyDescent="0.25">
      <c r="B1594" s="23"/>
      <c r="C1594" s="23"/>
      <c r="D1594" s="23"/>
      <c r="E1594" s="23"/>
      <c r="F1594" s="23"/>
      <c r="G1594" s="23"/>
      <c r="H1594" s="23"/>
      <c r="I1594" s="23"/>
      <c r="J1594" s="23"/>
      <c r="K1594" s="23"/>
      <c r="L1594" s="23"/>
      <c r="M1594" s="23"/>
      <c r="N1594" s="23"/>
      <c r="O1594" s="23"/>
    </row>
    <row r="1595" spans="2:15" x14ac:dyDescent="0.25">
      <c r="B1595" s="23"/>
      <c r="C1595" s="23"/>
      <c r="D1595" s="23"/>
      <c r="E1595" s="23"/>
      <c r="F1595" s="23"/>
      <c r="G1595" s="23"/>
      <c r="H1595" s="23"/>
      <c r="I1595" s="23"/>
      <c r="J1595" s="23"/>
      <c r="K1595" s="23"/>
      <c r="L1595" s="23"/>
      <c r="M1595" s="23"/>
      <c r="N1595" s="23"/>
      <c r="O1595" s="23"/>
    </row>
    <row r="1596" spans="2:15" x14ac:dyDescent="0.25">
      <c r="B1596" s="23"/>
      <c r="C1596" s="23"/>
      <c r="D1596" s="23"/>
      <c r="E1596" s="23"/>
      <c r="F1596" s="23"/>
      <c r="G1596" s="23"/>
      <c r="H1596" s="23"/>
      <c r="I1596" s="23"/>
      <c r="J1596" s="23"/>
      <c r="K1596" s="23"/>
      <c r="L1596" s="23"/>
      <c r="M1596" s="23"/>
      <c r="N1596" s="23"/>
      <c r="O1596" s="23"/>
    </row>
    <row r="1597" spans="2:15" x14ac:dyDescent="0.25">
      <c r="B1597" s="23"/>
      <c r="C1597" s="23"/>
      <c r="D1597" s="23"/>
      <c r="E1597" s="23"/>
      <c r="F1597" s="23"/>
      <c r="G1597" s="23"/>
      <c r="H1597" s="23"/>
      <c r="I1597" s="23"/>
      <c r="J1597" s="23"/>
      <c r="K1597" s="23"/>
      <c r="L1597" s="23"/>
      <c r="M1597" s="23"/>
      <c r="N1597" s="23"/>
      <c r="O1597" s="23"/>
    </row>
    <row r="1598" spans="2:15" x14ac:dyDescent="0.25">
      <c r="B1598" s="23"/>
      <c r="C1598" s="23"/>
      <c r="D1598" s="23"/>
      <c r="E1598" s="23"/>
      <c r="F1598" s="23"/>
      <c r="G1598" s="23"/>
      <c r="H1598" s="23"/>
      <c r="I1598" s="23"/>
      <c r="J1598" s="23"/>
      <c r="K1598" s="23"/>
      <c r="L1598" s="23"/>
      <c r="M1598" s="23"/>
      <c r="N1598" s="23"/>
      <c r="O1598" s="23"/>
    </row>
    <row r="1599" spans="2:15" x14ac:dyDescent="0.25">
      <c r="B1599" s="23"/>
      <c r="C1599" s="23"/>
      <c r="D1599" s="23"/>
      <c r="E1599" s="23"/>
      <c r="F1599" s="23"/>
      <c r="G1599" s="23"/>
      <c r="H1599" s="23"/>
      <c r="I1599" s="23"/>
      <c r="J1599" s="23"/>
      <c r="K1599" s="23"/>
      <c r="L1599" s="23"/>
      <c r="M1599" s="23"/>
      <c r="N1599" s="23"/>
      <c r="O1599" s="23"/>
    </row>
    <row r="1600" spans="2:15" x14ac:dyDescent="0.25">
      <c r="B1600" s="23"/>
      <c r="C1600" s="23"/>
      <c r="D1600" s="23"/>
      <c r="E1600" s="23"/>
      <c r="F1600" s="23"/>
      <c r="G1600" s="23"/>
      <c r="H1600" s="23"/>
      <c r="I1600" s="23"/>
      <c r="J1600" s="23"/>
      <c r="K1600" s="23"/>
      <c r="L1600" s="23"/>
      <c r="M1600" s="23"/>
      <c r="N1600" s="23"/>
      <c r="O1600" s="23"/>
    </row>
    <row r="1601" spans="2:15" x14ac:dyDescent="0.25">
      <c r="B1601" s="23"/>
      <c r="C1601" s="23"/>
      <c r="D1601" s="23"/>
      <c r="E1601" s="23"/>
      <c r="F1601" s="23"/>
      <c r="G1601" s="23"/>
      <c r="H1601" s="23"/>
      <c r="I1601" s="23"/>
      <c r="J1601" s="23"/>
      <c r="K1601" s="23"/>
      <c r="L1601" s="23"/>
      <c r="M1601" s="23"/>
      <c r="N1601" s="23"/>
      <c r="O1601" s="23"/>
    </row>
    <row r="1602" spans="2:15" x14ac:dyDescent="0.25">
      <c r="B1602" s="23"/>
      <c r="C1602" s="23"/>
      <c r="D1602" s="23"/>
      <c r="E1602" s="23"/>
      <c r="F1602" s="23"/>
      <c r="G1602" s="23"/>
      <c r="H1602" s="23"/>
      <c r="I1602" s="23"/>
      <c r="J1602" s="23"/>
      <c r="K1602" s="23"/>
      <c r="L1602" s="23"/>
      <c r="M1602" s="23"/>
      <c r="N1602" s="23"/>
      <c r="O1602" s="23"/>
    </row>
    <row r="1603" spans="2:15" x14ac:dyDescent="0.25">
      <c r="B1603" s="23"/>
      <c r="C1603" s="23"/>
      <c r="D1603" s="23"/>
      <c r="E1603" s="23"/>
      <c r="F1603" s="23"/>
      <c r="G1603" s="23"/>
      <c r="H1603" s="23"/>
      <c r="I1603" s="23"/>
      <c r="J1603" s="23"/>
      <c r="K1603" s="23"/>
      <c r="L1603" s="23"/>
      <c r="M1603" s="23"/>
      <c r="N1603" s="23"/>
      <c r="O1603" s="23"/>
    </row>
    <row r="1604" spans="2:15" x14ac:dyDescent="0.25">
      <c r="B1604" s="23"/>
      <c r="C1604" s="23"/>
      <c r="D1604" s="23"/>
      <c r="E1604" s="23"/>
      <c r="F1604" s="23"/>
      <c r="G1604" s="23"/>
      <c r="H1604" s="23"/>
      <c r="I1604" s="23"/>
      <c r="J1604" s="23"/>
      <c r="K1604" s="23"/>
      <c r="L1604" s="23"/>
      <c r="M1604" s="23"/>
      <c r="N1604" s="23"/>
      <c r="O1604" s="23"/>
    </row>
    <row r="1605" spans="2:15" x14ac:dyDescent="0.25">
      <c r="B1605" s="23"/>
      <c r="C1605" s="23"/>
      <c r="D1605" s="23"/>
      <c r="E1605" s="23"/>
      <c r="F1605" s="23"/>
      <c r="G1605" s="23"/>
      <c r="H1605" s="23"/>
      <c r="I1605" s="23"/>
      <c r="J1605" s="23"/>
      <c r="K1605" s="23"/>
      <c r="L1605" s="23"/>
      <c r="M1605" s="23"/>
      <c r="N1605" s="23"/>
      <c r="O1605" s="23"/>
    </row>
    <row r="1606" spans="2:15" x14ac:dyDescent="0.25">
      <c r="B1606" s="23"/>
      <c r="C1606" s="23"/>
      <c r="D1606" s="23"/>
      <c r="E1606" s="23"/>
      <c r="F1606" s="23"/>
      <c r="G1606" s="23"/>
      <c r="H1606" s="23"/>
      <c r="I1606" s="23"/>
      <c r="J1606" s="23"/>
      <c r="K1606" s="23"/>
      <c r="L1606" s="23"/>
      <c r="M1606" s="23"/>
      <c r="N1606" s="23"/>
      <c r="O1606" s="23"/>
    </row>
    <row r="1607" spans="2:15" x14ac:dyDescent="0.25">
      <c r="B1607" s="23"/>
      <c r="C1607" s="23"/>
      <c r="D1607" s="23"/>
      <c r="E1607" s="23"/>
      <c r="F1607" s="23"/>
      <c r="G1607" s="23"/>
      <c r="H1607" s="23"/>
      <c r="I1607" s="23"/>
      <c r="J1607" s="23"/>
      <c r="K1607" s="23"/>
      <c r="L1607" s="23"/>
      <c r="M1607" s="23"/>
      <c r="N1607" s="23"/>
      <c r="O1607" s="23"/>
    </row>
    <row r="1608" spans="2:15" x14ac:dyDescent="0.25">
      <c r="B1608" s="23"/>
      <c r="C1608" s="23"/>
      <c r="D1608" s="23"/>
      <c r="E1608" s="23"/>
      <c r="F1608" s="23"/>
      <c r="G1608" s="23"/>
      <c r="H1608" s="23"/>
      <c r="I1608" s="23"/>
      <c r="J1608" s="23"/>
      <c r="K1608" s="23"/>
      <c r="L1608" s="23"/>
      <c r="M1608" s="23"/>
      <c r="N1608" s="23"/>
      <c r="O1608" s="23"/>
    </row>
    <row r="1609" spans="2:15" x14ac:dyDescent="0.25">
      <c r="B1609" s="23"/>
      <c r="C1609" s="23"/>
      <c r="D1609" s="23"/>
      <c r="E1609" s="23"/>
      <c r="F1609" s="23"/>
      <c r="G1609" s="23"/>
      <c r="H1609" s="23"/>
      <c r="I1609" s="23"/>
      <c r="J1609" s="23"/>
      <c r="K1609" s="23"/>
      <c r="L1609" s="23"/>
      <c r="M1609" s="23"/>
      <c r="N1609" s="23"/>
      <c r="O1609" s="23"/>
    </row>
    <row r="1610" spans="2:15" x14ac:dyDescent="0.25">
      <c r="B1610" s="23"/>
      <c r="C1610" s="23"/>
      <c r="D1610" s="23"/>
      <c r="E1610" s="23"/>
      <c r="F1610" s="23"/>
      <c r="G1610" s="23"/>
      <c r="H1610" s="23"/>
      <c r="I1610" s="23"/>
      <c r="J1610" s="23"/>
      <c r="K1610" s="23"/>
      <c r="L1610" s="23"/>
      <c r="M1610" s="23"/>
      <c r="N1610" s="23"/>
      <c r="O1610" s="23"/>
    </row>
    <row r="1611" spans="2:15" x14ac:dyDescent="0.25">
      <c r="B1611" s="23"/>
      <c r="C1611" s="23"/>
      <c r="D1611" s="23"/>
      <c r="E1611" s="23"/>
      <c r="F1611" s="23"/>
      <c r="G1611" s="23"/>
      <c r="H1611" s="23"/>
      <c r="I1611" s="23"/>
      <c r="J1611" s="23"/>
      <c r="K1611" s="23"/>
      <c r="L1611" s="23"/>
      <c r="M1611" s="23"/>
      <c r="N1611" s="23"/>
      <c r="O1611" s="23"/>
    </row>
    <row r="1612" spans="2:15" x14ac:dyDescent="0.25">
      <c r="B1612" s="23"/>
      <c r="C1612" s="23"/>
      <c r="D1612" s="23"/>
      <c r="E1612" s="23"/>
      <c r="F1612" s="23"/>
      <c r="G1612" s="23"/>
      <c r="H1612" s="23"/>
      <c r="I1612" s="23"/>
      <c r="J1612" s="23"/>
      <c r="K1612" s="23"/>
      <c r="L1612" s="23"/>
      <c r="M1612" s="23"/>
      <c r="N1612" s="23"/>
      <c r="O1612" s="23"/>
    </row>
    <row r="1613" spans="2:15" x14ac:dyDescent="0.25">
      <c r="B1613" s="23"/>
      <c r="C1613" s="23"/>
      <c r="D1613" s="23"/>
      <c r="E1613" s="23"/>
      <c r="F1613" s="23"/>
      <c r="G1613" s="23"/>
      <c r="H1613" s="23"/>
      <c r="I1613" s="23"/>
      <c r="J1613" s="23"/>
      <c r="K1613" s="23"/>
      <c r="L1613" s="23"/>
      <c r="M1613" s="23"/>
      <c r="N1613" s="23"/>
      <c r="O1613" s="23"/>
    </row>
    <row r="1614" spans="2:15" x14ac:dyDescent="0.25">
      <c r="B1614" s="23"/>
      <c r="C1614" s="23"/>
      <c r="D1614" s="23"/>
      <c r="E1614" s="23"/>
      <c r="F1614" s="23"/>
      <c r="G1614" s="23"/>
      <c r="H1614" s="23"/>
      <c r="I1614" s="23"/>
      <c r="J1614" s="23"/>
      <c r="K1614" s="23"/>
      <c r="L1614" s="23"/>
      <c r="M1614" s="23"/>
      <c r="N1614" s="23"/>
      <c r="O1614" s="23"/>
    </row>
    <row r="1615" spans="2:15" x14ac:dyDescent="0.25">
      <c r="B1615" s="23"/>
      <c r="C1615" s="23"/>
      <c r="D1615" s="23"/>
      <c r="E1615" s="23"/>
      <c r="F1615" s="23"/>
      <c r="G1615" s="23"/>
      <c r="H1615" s="23"/>
      <c r="I1615" s="23"/>
      <c r="J1615" s="23"/>
      <c r="K1615" s="23"/>
      <c r="L1615" s="23"/>
      <c r="M1615" s="23"/>
      <c r="N1615" s="23"/>
      <c r="O1615" s="23"/>
    </row>
    <row r="1616" spans="2:15" x14ac:dyDescent="0.25">
      <c r="B1616" s="23"/>
      <c r="C1616" s="23"/>
      <c r="D1616" s="23"/>
      <c r="E1616" s="23"/>
      <c r="F1616" s="23"/>
      <c r="G1616" s="23"/>
      <c r="H1616" s="23"/>
      <c r="I1616" s="23"/>
      <c r="J1616" s="23"/>
      <c r="K1616" s="23"/>
      <c r="L1616" s="23"/>
      <c r="M1616" s="23"/>
      <c r="N1616" s="23"/>
      <c r="O1616" s="23"/>
    </row>
    <row r="1617" spans="2:15" x14ac:dyDescent="0.25">
      <c r="B1617" s="23"/>
      <c r="C1617" s="23"/>
      <c r="D1617" s="23"/>
      <c r="E1617" s="23"/>
      <c r="F1617" s="23"/>
      <c r="G1617" s="23"/>
      <c r="H1617" s="23"/>
      <c r="I1617" s="23"/>
      <c r="J1617" s="23"/>
      <c r="K1617" s="23"/>
      <c r="L1617" s="23"/>
      <c r="M1617" s="23"/>
      <c r="N1617" s="23"/>
      <c r="O1617" s="23"/>
    </row>
    <row r="1618" spans="2:15" x14ac:dyDescent="0.25">
      <c r="B1618" s="23"/>
      <c r="C1618" s="23"/>
      <c r="D1618" s="23"/>
      <c r="E1618" s="23"/>
      <c r="F1618" s="23"/>
      <c r="G1618" s="23"/>
      <c r="H1618" s="23"/>
      <c r="I1618" s="23"/>
      <c r="J1618" s="23"/>
      <c r="K1618" s="23"/>
      <c r="L1618" s="23"/>
      <c r="M1618" s="23"/>
      <c r="N1618" s="23"/>
      <c r="O1618" s="23"/>
    </row>
    <row r="1619" spans="2:15" x14ac:dyDescent="0.25">
      <c r="B1619" s="23"/>
      <c r="C1619" s="23"/>
      <c r="D1619" s="23"/>
      <c r="E1619" s="23"/>
      <c r="F1619" s="23"/>
      <c r="G1619" s="23"/>
      <c r="H1619" s="23"/>
      <c r="I1619" s="23"/>
      <c r="J1619" s="23"/>
      <c r="K1619" s="23"/>
      <c r="L1619" s="23"/>
      <c r="M1619" s="23"/>
      <c r="N1619" s="23"/>
      <c r="O1619" s="23"/>
    </row>
    <row r="1620" spans="2:15" x14ac:dyDescent="0.25">
      <c r="B1620" s="23"/>
      <c r="C1620" s="23"/>
      <c r="D1620" s="23"/>
      <c r="E1620" s="23"/>
      <c r="F1620" s="23"/>
      <c r="G1620" s="23"/>
      <c r="H1620" s="23"/>
      <c r="I1620" s="23"/>
      <c r="J1620" s="23"/>
      <c r="K1620" s="23"/>
      <c r="L1620" s="23"/>
      <c r="M1620" s="23"/>
      <c r="N1620" s="23"/>
      <c r="O1620" s="23"/>
    </row>
    <row r="1621" spans="2:15" x14ac:dyDescent="0.25">
      <c r="B1621" s="23"/>
      <c r="C1621" s="23"/>
      <c r="D1621" s="23"/>
      <c r="E1621" s="23"/>
      <c r="F1621" s="23"/>
      <c r="G1621" s="23"/>
      <c r="H1621" s="23"/>
      <c r="I1621" s="23"/>
      <c r="J1621" s="23"/>
      <c r="K1621" s="23"/>
      <c r="L1621" s="23"/>
      <c r="M1621" s="23"/>
      <c r="N1621" s="23"/>
      <c r="O1621" s="23"/>
    </row>
    <row r="1622" spans="2:15" x14ac:dyDescent="0.25">
      <c r="B1622" s="23"/>
      <c r="C1622" s="23"/>
      <c r="D1622" s="23"/>
      <c r="E1622" s="23"/>
      <c r="F1622" s="23"/>
      <c r="G1622" s="23"/>
      <c r="H1622" s="23"/>
      <c r="I1622" s="23"/>
      <c r="J1622" s="23"/>
      <c r="K1622" s="23"/>
      <c r="L1622" s="23"/>
      <c r="M1622" s="23"/>
      <c r="N1622" s="23"/>
      <c r="O1622" s="23"/>
    </row>
    <row r="1623" spans="2:15" x14ac:dyDescent="0.25">
      <c r="B1623" s="23"/>
      <c r="C1623" s="23"/>
      <c r="D1623" s="23"/>
      <c r="E1623" s="23"/>
      <c r="F1623" s="23"/>
      <c r="G1623" s="23"/>
      <c r="H1623" s="23"/>
      <c r="I1623" s="23"/>
      <c r="J1623" s="23"/>
      <c r="K1623" s="23"/>
      <c r="L1623" s="23"/>
      <c r="M1623" s="23"/>
      <c r="N1623" s="23"/>
      <c r="O1623" s="23"/>
    </row>
    <row r="1624" spans="2:15" x14ac:dyDescent="0.25">
      <c r="B1624" s="23"/>
      <c r="C1624" s="23"/>
      <c r="D1624" s="23"/>
      <c r="E1624" s="23"/>
      <c r="F1624" s="23"/>
      <c r="G1624" s="23"/>
      <c r="H1624" s="23"/>
      <c r="I1624" s="23"/>
      <c r="J1624" s="23"/>
      <c r="K1624" s="23"/>
      <c r="L1624" s="23"/>
      <c r="M1624" s="23"/>
      <c r="N1624" s="23"/>
      <c r="O1624" s="23"/>
    </row>
    <row r="1625" spans="2:15" x14ac:dyDescent="0.25">
      <c r="B1625" s="23"/>
      <c r="C1625" s="23"/>
      <c r="D1625" s="23"/>
      <c r="E1625" s="23"/>
      <c r="F1625" s="23"/>
      <c r="G1625" s="23"/>
      <c r="H1625" s="23"/>
      <c r="I1625" s="23"/>
      <c r="J1625" s="23"/>
      <c r="K1625" s="23"/>
      <c r="L1625" s="23"/>
      <c r="M1625" s="23"/>
      <c r="N1625" s="23"/>
      <c r="O1625" s="23"/>
    </row>
    <row r="1626" spans="2:15" x14ac:dyDescent="0.25">
      <c r="B1626" s="23"/>
      <c r="C1626" s="23"/>
      <c r="D1626" s="23"/>
      <c r="E1626" s="23"/>
      <c r="F1626" s="23"/>
      <c r="G1626" s="23"/>
      <c r="H1626" s="23"/>
      <c r="I1626" s="23"/>
      <c r="J1626" s="23"/>
      <c r="K1626" s="23"/>
      <c r="L1626" s="23"/>
      <c r="M1626" s="23"/>
      <c r="N1626" s="23"/>
      <c r="O1626" s="23"/>
    </row>
    <row r="1627" spans="2:15" x14ac:dyDescent="0.25">
      <c r="B1627" s="23"/>
      <c r="C1627" s="23"/>
      <c r="D1627" s="23"/>
      <c r="E1627" s="23"/>
      <c r="F1627" s="23"/>
      <c r="G1627" s="23"/>
      <c r="H1627" s="23"/>
      <c r="I1627" s="23"/>
      <c r="J1627" s="23"/>
      <c r="K1627" s="23"/>
      <c r="L1627" s="23"/>
      <c r="M1627" s="23"/>
      <c r="N1627" s="23"/>
      <c r="O1627" s="23"/>
    </row>
    <row r="1628" spans="2:15" x14ac:dyDescent="0.25">
      <c r="B1628" s="23"/>
      <c r="C1628" s="23"/>
      <c r="D1628" s="23"/>
      <c r="E1628" s="23"/>
      <c r="F1628" s="23"/>
      <c r="G1628" s="23"/>
      <c r="H1628" s="23"/>
      <c r="I1628" s="23"/>
      <c r="J1628" s="23"/>
      <c r="K1628" s="23"/>
      <c r="L1628" s="23"/>
      <c r="M1628" s="23"/>
      <c r="N1628" s="23"/>
      <c r="O1628" s="23"/>
    </row>
    <row r="1629" spans="2:15" x14ac:dyDescent="0.25">
      <c r="B1629" s="23"/>
      <c r="C1629" s="23"/>
      <c r="D1629" s="23"/>
      <c r="E1629" s="23"/>
      <c r="F1629" s="23"/>
      <c r="G1629" s="23"/>
      <c r="H1629" s="23"/>
      <c r="I1629" s="23"/>
      <c r="J1629" s="23"/>
      <c r="K1629" s="23"/>
      <c r="L1629" s="23"/>
      <c r="M1629" s="23"/>
      <c r="N1629" s="23"/>
      <c r="O1629" s="23"/>
    </row>
    <row r="1630" spans="2:15" x14ac:dyDescent="0.25">
      <c r="B1630" s="23"/>
      <c r="C1630" s="23"/>
      <c r="D1630" s="23"/>
      <c r="E1630" s="23"/>
      <c r="F1630" s="23"/>
      <c r="G1630" s="23"/>
      <c r="H1630" s="23"/>
      <c r="I1630" s="23"/>
      <c r="J1630" s="23"/>
      <c r="K1630" s="23"/>
      <c r="L1630" s="23"/>
      <c r="M1630" s="23"/>
      <c r="N1630" s="23"/>
      <c r="O1630" s="23"/>
    </row>
    <row r="1631" spans="2:15" x14ac:dyDescent="0.25">
      <c r="B1631" s="23"/>
      <c r="C1631" s="23"/>
      <c r="D1631" s="23"/>
      <c r="E1631" s="23"/>
      <c r="F1631" s="23"/>
      <c r="G1631" s="23"/>
      <c r="H1631" s="23"/>
      <c r="I1631" s="23"/>
      <c r="J1631" s="23"/>
      <c r="K1631" s="23"/>
      <c r="L1631" s="23"/>
      <c r="M1631" s="23"/>
      <c r="N1631" s="23"/>
      <c r="O1631" s="23"/>
    </row>
    <row r="1632" spans="2:15" x14ac:dyDescent="0.25">
      <c r="B1632" s="23"/>
      <c r="C1632" s="23"/>
      <c r="D1632" s="23"/>
      <c r="E1632" s="23"/>
      <c r="F1632" s="23"/>
      <c r="G1632" s="23"/>
      <c r="H1632" s="23"/>
      <c r="I1632" s="23"/>
      <c r="J1632" s="23"/>
      <c r="K1632" s="23"/>
      <c r="L1632" s="23"/>
      <c r="M1632" s="23"/>
      <c r="N1632" s="23"/>
      <c r="O1632" s="23"/>
    </row>
    <row r="1633" spans="2:15" x14ac:dyDescent="0.25">
      <c r="B1633" s="23"/>
      <c r="C1633" s="23"/>
      <c r="D1633" s="23"/>
      <c r="E1633" s="23"/>
      <c r="F1633" s="23"/>
      <c r="G1633" s="23"/>
      <c r="H1633" s="23"/>
      <c r="I1633" s="23"/>
      <c r="J1633" s="23"/>
      <c r="K1633" s="23"/>
      <c r="L1633" s="23"/>
      <c r="M1633" s="23"/>
      <c r="N1633" s="23"/>
      <c r="O1633" s="23"/>
    </row>
    <row r="1634" spans="2:15" x14ac:dyDescent="0.25">
      <c r="B1634" s="23"/>
      <c r="C1634" s="23"/>
      <c r="D1634" s="23"/>
      <c r="E1634" s="23"/>
      <c r="F1634" s="23"/>
      <c r="G1634" s="23"/>
      <c r="H1634" s="23"/>
      <c r="I1634" s="23"/>
      <c r="J1634" s="23"/>
      <c r="K1634" s="23"/>
      <c r="L1634" s="23"/>
      <c r="M1634" s="23"/>
      <c r="N1634" s="23"/>
      <c r="O1634" s="23"/>
    </row>
    <row r="1635" spans="2:15" x14ac:dyDescent="0.25">
      <c r="B1635" s="23"/>
      <c r="C1635" s="23"/>
      <c r="D1635" s="23"/>
      <c r="E1635" s="23"/>
      <c r="F1635" s="23"/>
      <c r="G1635" s="23"/>
      <c r="H1635" s="23"/>
      <c r="I1635" s="23"/>
      <c r="J1635" s="23"/>
      <c r="K1635" s="23"/>
      <c r="L1635" s="23"/>
      <c r="M1635" s="23"/>
      <c r="N1635" s="23"/>
      <c r="O1635" s="23"/>
    </row>
    <row r="1636" spans="2:15" x14ac:dyDescent="0.25">
      <c r="B1636" s="23"/>
      <c r="C1636" s="23"/>
      <c r="D1636" s="23"/>
      <c r="E1636" s="23"/>
      <c r="F1636" s="23"/>
      <c r="G1636" s="23"/>
      <c r="H1636" s="23"/>
      <c r="I1636" s="23"/>
      <c r="J1636" s="23"/>
      <c r="K1636" s="23"/>
      <c r="L1636" s="23"/>
      <c r="M1636" s="23"/>
      <c r="N1636" s="23"/>
      <c r="O1636" s="23"/>
    </row>
    <row r="1637" spans="2:15" x14ac:dyDescent="0.25">
      <c r="B1637" s="23"/>
      <c r="C1637" s="23"/>
      <c r="D1637" s="23"/>
      <c r="E1637" s="23"/>
      <c r="F1637" s="23"/>
      <c r="G1637" s="23"/>
      <c r="H1637" s="23"/>
      <c r="I1637" s="23"/>
      <c r="J1637" s="23"/>
      <c r="K1637" s="23"/>
      <c r="L1637" s="23"/>
      <c r="M1637" s="23"/>
      <c r="N1637" s="23"/>
      <c r="O1637" s="23"/>
    </row>
    <row r="1638" spans="2:15" x14ac:dyDescent="0.25">
      <c r="B1638" s="23"/>
      <c r="C1638" s="23"/>
      <c r="D1638" s="23"/>
      <c r="E1638" s="23"/>
      <c r="F1638" s="23"/>
      <c r="G1638" s="23"/>
      <c r="H1638" s="23"/>
      <c r="I1638" s="23"/>
      <c r="J1638" s="23"/>
      <c r="K1638" s="23"/>
      <c r="L1638" s="23"/>
      <c r="M1638" s="23"/>
      <c r="N1638" s="23"/>
      <c r="O1638" s="23"/>
    </row>
    <row r="1639" spans="2:15" x14ac:dyDescent="0.25">
      <c r="B1639" s="23"/>
      <c r="C1639" s="23"/>
      <c r="D1639" s="23"/>
      <c r="E1639" s="23"/>
      <c r="F1639" s="23"/>
      <c r="G1639" s="23"/>
      <c r="H1639" s="23"/>
      <c r="I1639" s="23"/>
      <c r="J1639" s="23"/>
      <c r="K1639" s="23"/>
      <c r="L1639" s="23"/>
      <c r="M1639" s="23"/>
      <c r="N1639" s="23"/>
      <c r="O1639" s="23"/>
    </row>
    <row r="1640" spans="2:15" x14ac:dyDescent="0.25">
      <c r="B1640" s="23"/>
      <c r="C1640" s="23"/>
      <c r="D1640" s="23"/>
      <c r="E1640" s="23"/>
      <c r="F1640" s="23"/>
      <c r="G1640" s="23"/>
      <c r="H1640" s="23"/>
      <c r="I1640" s="23"/>
      <c r="J1640" s="23"/>
      <c r="K1640" s="23"/>
      <c r="L1640" s="23"/>
      <c r="M1640" s="23"/>
      <c r="N1640" s="23"/>
      <c r="O1640" s="23"/>
    </row>
    <row r="1641" spans="2:15" x14ac:dyDescent="0.25">
      <c r="B1641" s="23"/>
      <c r="C1641" s="23"/>
      <c r="D1641" s="23"/>
      <c r="E1641" s="23"/>
      <c r="F1641" s="23"/>
      <c r="G1641" s="23"/>
      <c r="H1641" s="23"/>
      <c r="I1641" s="23"/>
      <c r="J1641" s="23"/>
      <c r="K1641" s="23"/>
      <c r="L1641" s="23"/>
      <c r="M1641" s="23"/>
      <c r="N1641" s="23"/>
      <c r="O1641" s="23"/>
    </row>
    <row r="1642" spans="2:15" x14ac:dyDescent="0.25">
      <c r="B1642" s="23"/>
      <c r="C1642" s="23"/>
      <c r="D1642" s="23"/>
      <c r="E1642" s="23"/>
      <c r="F1642" s="23"/>
      <c r="G1642" s="23"/>
      <c r="H1642" s="23"/>
      <c r="I1642" s="23"/>
      <c r="J1642" s="23"/>
      <c r="K1642" s="23"/>
      <c r="L1642" s="23"/>
      <c r="M1642" s="23"/>
      <c r="N1642" s="23"/>
      <c r="O1642" s="23"/>
    </row>
    <row r="1643" spans="2:15" x14ac:dyDescent="0.25">
      <c r="B1643" s="23"/>
      <c r="C1643" s="23"/>
      <c r="D1643" s="23"/>
      <c r="E1643" s="23"/>
      <c r="F1643" s="23"/>
      <c r="G1643" s="23"/>
      <c r="H1643" s="23"/>
      <c r="I1643" s="23"/>
      <c r="J1643" s="23"/>
      <c r="K1643" s="23"/>
      <c r="L1643" s="23"/>
      <c r="M1643" s="23"/>
      <c r="N1643" s="23"/>
      <c r="O1643" s="23"/>
    </row>
    <row r="1644" spans="2:15" x14ac:dyDescent="0.25">
      <c r="B1644" s="23"/>
      <c r="C1644" s="23"/>
      <c r="D1644" s="23"/>
      <c r="E1644" s="23"/>
      <c r="F1644" s="23"/>
      <c r="G1644" s="23"/>
      <c r="H1644" s="23"/>
      <c r="I1644" s="23"/>
      <c r="J1644" s="23"/>
      <c r="K1644" s="23"/>
      <c r="L1644" s="23"/>
      <c r="M1644" s="23"/>
      <c r="N1644" s="23"/>
      <c r="O1644" s="23"/>
    </row>
    <row r="1645" spans="2:15" x14ac:dyDescent="0.25">
      <c r="B1645" s="23"/>
      <c r="C1645" s="23"/>
      <c r="D1645" s="23"/>
      <c r="E1645" s="23"/>
      <c r="F1645" s="23"/>
      <c r="G1645" s="23"/>
      <c r="H1645" s="23"/>
      <c r="I1645" s="23"/>
      <c r="J1645" s="23"/>
      <c r="K1645" s="23"/>
      <c r="L1645" s="23"/>
      <c r="M1645" s="23"/>
      <c r="N1645" s="23"/>
      <c r="O1645" s="23"/>
    </row>
    <row r="1646" spans="2:15" x14ac:dyDescent="0.25">
      <c r="B1646" s="23"/>
      <c r="C1646" s="23"/>
      <c r="D1646" s="23"/>
      <c r="E1646" s="23"/>
      <c r="F1646" s="23"/>
      <c r="G1646" s="23"/>
      <c r="H1646" s="23"/>
      <c r="I1646" s="23"/>
      <c r="J1646" s="23"/>
      <c r="K1646" s="23"/>
      <c r="L1646" s="23"/>
      <c r="M1646" s="23"/>
      <c r="N1646" s="23"/>
      <c r="O1646" s="23"/>
    </row>
    <row r="1647" spans="2:15" x14ac:dyDescent="0.25">
      <c r="B1647" s="23"/>
      <c r="C1647" s="23"/>
      <c r="D1647" s="23"/>
      <c r="E1647" s="23"/>
      <c r="F1647" s="23"/>
      <c r="G1647" s="23"/>
      <c r="H1647" s="23"/>
      <c r="I1647" s="23"/>
      <c r="J1647" s="23"/>
      <c r="K1647" s="23"/>
      <c r="L1647" s="23"/>
      <c r="M1647" s="23"/>
      <c r="N1647" s="23"/>
      <c r="O1647" s="23"/>
    </row>
    <row r="1648" spans="2:15" x14ac:dyDescent="0.25">
      <c r="B1648" s="23"/>
      <c r="C1648" s="23"/>
      <c r="D1648" s="23"/>
      <c r="E1648" s="23"/>
      <c r="F1648" s="23"/>
      <c r="G1648" s="23"/>
      <c r="H1648" s="23"/>
      <c r="I1648" s="23"/>
      <c r="J1648" s="23"/>
      <c r="K1648" s="23"/>
      <c r="L1648" s="23"/>
      <c r="M1648" s="23"/>
      <c r="N1648" s="23"/>
      <c r="O1648" s="23"/>
    </row>
    <row r="1649" spans="2:15" x14ac:dyDescent="0.25">
      <c r="B1649" s="23"/>
      <c r="C1649" s="23"/>
      <c r="D1649" s="23"/>
      <c r="E1649" s="23"/>
      <c r="F1649" s="23"/>
      <c r="G1649" s="23"/>
      <c r="H1649" s="23"/>
      <c r="I1649" s="23"/>
      <c r="J1649" s="23"/>
      <c r="K1649" s="23"/>
      <c r="L1649" s="23"/>
      <c r="M1649" s="23"/>
      <c r="N1649" s="23"/>
      <c r="O1649" s="23"/>
    </row>
    <row r="1650" spans="2:15" x14ac:dyDescent="0.25">
      <c r="B1650" s="23"/>
      <c r="C1650" s="23"/>
      <c r="D1650" s="23"/>
      <c r="E1650" s="23"/>
      <c r="F1650" s="23"/>
      <c r="G1650" s="23"/>
      <c r="H1650" s="23"/>
      <c r="I1650" s="23"/>
      <c r="J1650" s="23"/>
      <c r="K1650" s="23"/>
      <c r="L1650" s="23"/>
      <c r="M1650" s="23"/>
      <c r="N1650" s="23"/>
      <c r="O1650" s="23"/>
    </row>
    <row r="1651" spans="2:15" x14ac:dyDescent="0.25">
      <c r="B1651" s="23"/>
      <c r="C1651" s="23"/>
      <c r="D1651" s="23"/>
      <c r="E1651" s="23"/>
      <c r="F1651" s="23"/>
      <c r="G1651" s="23"/>
      <c r="H1651" s="23"/>
      <c r="I1651" s="23"/>
      <c r="J1651" s="23"/>
      <c r="K1651" s="23"/>
      <c r="L1651" s="23"/>
      <c r="M1651" s="23"/>
      <c r="N1651" s="23"/>
      <c r="O1651" s="23"/>
    </row>
    <row r="1652" spans="2:15" x14ac:dyDescent="0.25">
      <c r="B1652" s="23"/>
      <c r="C1652" s="23"/>
      <c r="D1652" s="23"/>
      <c r="E1652" s="23"/>
      <c r="F1652" s="23"/>
      <c r="G1652" s="23"/>
      <c r="H1652" s="23"/>
      <c r="I1652" s="23"/>
      <c r="J1652" s="23"/>
      <c r="K1652" s="23"/>
      <c r="L1652" s="23"/>
      <c r="M1652" s="23"/>
      <c r="N1652" s="23"/>
      <c r="O1652" s="23"/>
    </row>
    <row r="1653" spans="2:15" x14ac:dyDescent="0.25">
      <c r="B1653" s="23"/>
      <c r="C1653" s="23"/>
      <c r="D1653" s="23"/>
      <c r="E1653" s="23"/>
      <c r="F1653" s="23"/>
      <c r="G1653" s="23"/>
      <c r="H1653" s="23"/>
      <c r="I1653" s="23"/>
      <c r="J1653" s="23"/>
      <c r="K1653" s="23"/>
      <c r="L1653" s="23"/>
      <c r="M1653" s="23"/>
      <c r="N1653" s="23"/>
      <c r="O1653" s="23"/>
    </row>
    <row r="1654" spans="2:15" x14ac:dyDescent="0.25">
      <c r="B1654" s="23"/>
      <c r="C1654" s="23"/>
      <c r="D1654" s="23"/>
      <c r="E1654" s="23"/>
      <c r="F1654" s="23"/>
      <c r="G1654" s="23"/>
      <c r="H1654" s="23"/>
      <c r="I1654" s="23"/>
      <c r="J1654" s="23"/>
      <c r="K1654" s="23"/>
      <c r="L1654" s="23"/>
      <c r="M1654" s="23"/>
      <c r="N1654" s="23"/>
      <c r="O1654" s="23"/>
    </row>
    <row r="1655" spans="2:15" x14ac:dyDescent="0.25">
      <c r="B1655" s="23"/>
      <c r="C1655" s="23"/>
      <c r="D1655" s="23"/>
      <c r="E1655" s="23"/>
      <c r="F1655" s="23"/>
      <c r="G1655" s="23"/>
      <c r="H1655" s="23"/>
      <c r="I1655" s="23"/>
      <c r="J1655" s="23"/>
      <c r="K1655" s="23"/>
      <c r="L1655" s="23"/>
      <c r="M1655" s="23"/>
      <c r="N1655" s="23"/>
      <c r="O1655" s="23"/>
    </row>
    <row r="1656" spans="2:15" x14ac:dyDescent="0.25">
      <c r="B1656" s="23"/>
      <c r="C1656" s="23"/>
      <c r="D1656" s="23"/>
      <c r="E1656" s="23"/>
      <c r="F1656" s="23"/>
      <c r="G1656" s="23"/>
      <c r="H1656" s="23"/>
      <c r="I1656" s="23"/>
      <c r="J1656" s="23"/>
      <c r="K1656" s="23"/>
      <c r="L1656" s="23"/>
      <c r="M1656" s="23"/>
      <c r="N1656" s="23"/>
      <c r="O1656" s="23"/>
    </row>
    <row r="1657" spans="2:15" x14ac:dyDescent="0.25">
      <c r="B1657" s="23"/>
      <c r="C1657" s="23"/>
      <c r="D1657" s="23"/>
      <c r="E1657" s="23"/>
      <c r="F1657" s="23"/>
      <c r="G1657" s="23"/>
      <c r="H1657" s="23"/>
      <c r="I1657" s="23"/>
      <c r="J1657" s="23"/>
      <c r="K1657" s="23"/>
      <c r="L1657" s="23"/>
      <c r="M1657" s="23"/>
      <c r="N1657" s="23"/>
      <c r="O1657" s="23"/>
    </row>
    <row r="1658" spans="2:15" x14ac:dyDescent="0.25">
      <c r="B1658" s="23"/>
      <c r="C1658" s="23"/>
      <c r="D1658" s="23"/>
      <c r="E1658" s="23"/>
      <c r="F1658" s="23"/>
      <c r="G1658" s="23"/>
      <c r="H1658" s="23"/>
      <c r="I1658" s="23"/>
      <c r="J1658" s="23"/>
      <c r="K1658" s="23"/>
      <c r="L1658" s="23"/>
      <c r="M1658" s="23"/>
      <c r="N1658" s="23"/>
      <c r="O1658" s="23"/>
    </row>
    <row r="1659" spans="2:15" x14ac:dyDescent="0.25">
      <c r="B1659" s="23"/>
      <c r="C1659" s="23"/>
      <c r="D1659" s="23"/>
      <c r="E1659" s="23"/>
      <c r="F1659" s="23"/>
      <c r="G1659" s="23"/>
      <c r="H1659" s="23"/>
      <c r="I1659" s="23"/>
      <c r="J1659" s="23"/>
      <c r="K1659" s="23"/>
      <c r="L1659" s="23"/>
      <c r="M1659" s="23"/>
      <c r="N1659" s="23"/>
      <c r="O1659" s="23"/>
    </row>
    <row r="1660" spans="2:15" x14ac:dyDescent="0.25">
      <c r="B1660" s="23"/>
      <c r="C1660" s="23"/>
      <c r="D1660" s="23"/>
      <c r="E1660" s="23"/>
      <c r="F1660" s="23"/>
      <c r="G1660" s="23"/>
      <c r="H1660" s="23"/>
      <c r="I1660" s="23"/>
      <c r="J1660" s="23"/>
      <c r="K1660" s="23"/>
      <c r="L1660" s="23"/>
      <c r="M1660" s="23"/>
      <c r="N1660" s="23"/>
      <c r="O1660" s="23"/>
    </row>
    <row r="1661" spans="2:15" x14ac:dyDescent="0.25">
      <c r="B1661" s="23"/>
      <c r="C1661" s="23"/>
      <c r="D1661" s="23"/>
      <c r="E1661" s="23"/>
      <c r="F1661" s="23"/>
      <c r="G1661" s="23"/>
      <c r="H1661" s="23"/>
      <c r="I1661" s="23"/>
      <c r="J1661" s="23"/>
      <c r="K1661" s="23"/>
      <c r="L1661" s="23"/>
      <c r="M1661" s="23"/>
      <c r="N1661" s="23"/>
      <c r="O1661" s="23"/>
    </row>
    <row r="1662" spans="2:15" x14ac:dyDescent="0.25">
      <c r="B1662" s="23"/>
      <c r="C1662" s="23"/>
      <c r="D1662" s="23"/>
      <c r="E1662" s="23"/>
      <c r="F1662" s="23"/>
      <c r="G1662" s="23"/>
      <c r="H1662" s="23"/>
      <c r="I1662" s="23"/>
      <c r="J1662" s="23"/>
      <c r="K1662" s="23"/>
      <c r="L1662" s="23"/>
      <c r="M1662" s="23"/>
      <c r="N1662" s="23"/>
      <c r="O1662" s="23"/>
    </row>
    <row r="1663" spans="2:15" x14ac:dyDescent="0.25">
      <c r="B1663" s="23"/>
      <c r="C1663" s="23"/>
      <c r="D1663" s="23"/>
      <c r="E1663" s="23"/>
      <c r="F1663" s="23"/>
      <c r="G1663" s="23"/>
      <c r="H1663" s="23"/>
      <c r="I1663" s="23"/>
      <c r="J1663" s="23"/>
      <c r="K1663" s="23"/>
      <c r="L1663" s="23"/>
      <c r="M1663" s="23"/>
      <c r="N1663" s="23"/>
      <c r="O1663" s="23"/>
    </row>
    <row r="1664" spans="2:15" x14ac:dyDescent="0.25">
      <c r="B1664" s="23"/>
      <c r="C1664" s="23"/>
      <c r="D1664" s="23"/>
      <c r="E1664" s="23"/>
      <c r="F1664" s="23"/>
      <c r="G1664" s="23"/>
      <c r="H1664" s="23"/>
      <c r="I1664" s="23"/>
      <c r="J1664" s="23"/>
      <c r="K1664" s="23"/>
      <c r="L1664" s="23"/>
      <c r="M1664" s="23"/>
      <c r="N1664" s="23"/>
      <c r="O1664" s="23"/>
    </row>
    <row r="1665" spans="2:15" x14ac:dyDescent="0.25">
      <c r="B1665" s="23"/>
      <c r="C1665" s="23"/>
      <c r="D1665" s="23"/>
      <c r="E1665" s="23"/>
      <c r="F1665" s="23"/>
      <c r="G1665" s="23"/>
      <c r="H1665" s="23"/>
      <c r="I1665" s="23"/>
      <c r="J1665" s="23"/>
      <c r="K1665" s="23"/>
      <c r="L1665" s="23"/>
      <c r="M1665" s="23"/>
      <c r="N1665" s="23"/>
      <c r="O1665" s="23"/>
    </row>
    <row r="1666" spans="2:15" x14ac:dyDescent="0.25">
      <c r="B1666" s="23"/>
      <c r="C1666" s="23"/>
      <c r="D1666" s="23"/>
      <c r="E1666" s="23"/>
      <c r="F1666" s="23"/>
      <c r="G1666" s="23"/>
      <c r="H1666" s="23"/>
      <c r="I1666" s="23"/>
      <c r="J1666" s="23"/>
      <c r="K1666" s="23"/>
      <c r="L1666" s="23"/>
      <c r="M1666" s="23"/>
      <c r="N1666" s="23"/>
      <c r="O1666" s="23"/>
    </row>
    <row r="1667" spans="2:15" x14ac:dyDescent="0.25">
      <c r="B1667" s="23"/>
      <c r="C1667" s="23"/>
      <c r="D1667" s="23"/>
      <c r="E1667" s="23"/>
      <c r="F1667" s="23"/>
      <c r="G1667" s="23"/>
      <c r="H1667" s="23"/>
      <c r="I1667" s="23"/>
      <c r="J1667" s="23"/>
      <c r="K1667" s="23"/>
      <c r="L1667" s="23"/>
      <c r="M1667" s="23"/>
      <c r="N1667" s="23"/>
      <c r="O1667" s="23"/>
    </row>
    <row r="1668" spans="2:15" x14ac:dyDescent="0.25">
      <c r="B1668" s="23"/>
      <c r="C1668" s="23"/>
      <c r="D1668" s="23"/>
      <c r="E1668" s="23"/>
      <c r="F1668" s="23"/>
      <c r="G1668" s="23"/>
      <c r="H1668" s="23"/>
      <c r="I1668" s="23"/>
      <c r="J1668" s="23"/>
      <c r="K1668" s="23"/>
      <c r="L1668" s="23"/>
      <c r="M1668" s="23"/>
      <c r="N1668" s="23"/>
      <c r="O1668" s="23"/>
    </row>
    <row r="1669" spans="2:15" x14ac:dyDescent="0.25">
      <c r="B1669" s="23"/>
      <c r="C1669" s="23"/>
      <c r="D1669" s="23"/>
      <c r="E1669" s="23"/>
      <c r="F1669" s="23"/>
      <c r="G1669" s="23"/>
      <c r="H1669" s="23"/>
      <c r="I1669" s="23"/>
      <c r="J1669" s="23"/>
      <c r="K1669" s="23"/>
      <c r="L1669" s="23"/>
      <c r="M1669" s="23"/>
      <c r="N1669" s="23"/>
      <c r="O1669" s="23"/>
    </row>
    <row r="1670" spans="2:15" x14ac:dyDescent="0.25">
      <c r="B1670" s="23"/>
      <c r="C1670" s="23"/>
      <c r="D1670" s="23"/>
      <c r="E1670" s="23"/>
      <c r="F1670" s="23"/>
      <c r="G1670" s="23"/>
      <c r="H1670" s="23"/>
      <c r="I1670" s="23"/>
      <c r="J1670" s="23"/>
      <c r="K1670" s="23"/>
      <c r="L1670" s="23"/>
      <c r="M1670" s="23"/>
      <c r="N1670" s="23"/>
      <c r="O1670" s="23"/>
    </row>
    <row r="1671" spans="2:15" x14ac:dyDescent="0.25">
      <c r="B1671" s="23"/>
      <c r="C1671" s="23"/>
      <c r="D1671" s="23"/>
      <c r="E1671" s="23"/>
      <c r="F1671" s="23"/>
      <c r="G1671" s="23"/>
      <c r="H1671" s="23"/>
      <c r="I1671" s="23"/>
      <c r="J1671" s="23"/>
      <c r="K1671" s="23"/>
      <c r="L1671" s="23"/>
      <c r="M1671" s="23"/>
      <c r="N1671" s="23"/>
      <c r="O1671" s="23"/>
    </row>
    <row r="1672" spans="2:15" x14ac:dyDescent="0.25">
      <c r="B1672" s="23"/>
      <c r="C1672" s="23"/>
      <c r="D1672" s="23"/>
      <c r="E1672" s="23"/>
      <c r="F1672" s="23"/>
      <c r="G1672" s="23"/>
      <c r="H1672" s="23"/>
      <c r="I1672" s="23"/>
      <c r="J1672" s="23"/>
      <c r="K1672" s="23"/>
      <c r="L1672" s="23"/>
      <c r="M1672" s="23"/>
      <c r="N1672" s="23"/>
      <c r="O1672" s="23"/>
    </row>
    <row r="1673" spans="2:15" x14ac:dyDescent="0.25">
      <c r="B1673" s="23"/>
      <c r="C1673" s="23"/>
      <c r="D1673" s="23"/>
      <c r="E1673" s="23"/>
      <c r="F1673" s="23"/>
      <c r="G1673" s="23"/>
      <c r="H1673" s="23"/>
      <c r="I1673" s="23"/>
      <c r="J1673" s="23"/>
      <c r="K1673" s="23"/>
      <c r="L1673" s="23"/>
      <c r="M1673" s="23"/>
      <c r="N1673" s="23"/>
      <c r="O1673" s="23"/>
    </row>
    <row r="1674" spans="2:15" x14ac:dyDescent="0.25">
      <c r="B1674" s="23"/>
      <c r="C1674" s="23"/>
      <c r="D1674" s="23"/>
      <c r="E1674" s="23"/>
      <c r="F1674" s="23"/>
      <c r="G1674" s="23"/>
      <c r="H1674" s="23"/>
      <c r="I1674" s="23"/>
      <c r="J1674" s="23"/>
      <c r="K1674" s="23"/>
      <c r="L1674" s="23"/>
      <c r="M1674" s="23"/>
      <c r="N1674" s="23"/>
      <c r="O1674" s="23"/>
    </row>
    <row r="1675" spans="2:15" x14ac:dyDescent="0.25">
      <c r="B1675" s="23"/>
      <c r="C1675" s="23"/>
      <c r="D1675" s="23"/>
      <c r="E1675" s="23"/>
      <c r="F1675" s="23"/>
      <c r="G1675" s="23"/>
      <c r="H1675" s="23"/>
      <c r="I1675" s="23"/>
      <c r="J1675" s="23"/>
      <c r="K1675" s="23"/>
      <c r="L1675" s="23"/>
      <c r="M1675" s="23"/>
      <c r="N1675" s="23"/>
      <c r="O1675" s="23"/>
    </row>
    <row r="1676" spans="2:15" x14ac:dyDescent="0.25">
      <c r="B1676" s="23"/>
      <c r="C1676" s="23"/>
      <c r="D1676" s="23"/>
      <c r="E1676" s="23"/>
      <c r="F1676" s="23"/>
      <c r="G1676" s="23"/>
      <c r="H1676" s="23"/>
      <c r="I1676" s="23"/>
      <c r="J1676" s="23"/>
      <c r="K1676" s="23"/>
      <c r="L1676" s="23"/>
      <c r="M1676" s="23"/>
      <c r="N1676" s="23"/>
      <c r="O1676" s="23"/>
    </row>
    <row r="1677" spans="2:15" x14ac:dyDescent="0.25">
      <c r="B1677" s="23"/>
      <c r="C1677" s="23"/>
      <c r="D1677" s="23"/>
      <c r="E1677" s="23"/>
      <c r="F1677" s="23"/>
      <c r="G1677" s="23"/>
      <c r="H1677" s="23"/>
      <c r="I1677" s="23"/>
      <c r="J1677" s="23"/>
      <c r="K1677" s="23"/>
      <c r="L1677" s="23"/>
      <c r="M1677" s="23"/>
      <c r="N1677" s="23"/>
      <c r="O1677" s="23"/>
    </row>
    <row r="1678" spans="2:15" x14ac:dyDescent="0.25">
      <c r="B1678" s="23"/>
      <c r="C1678" s="23"/>
      <c r="D1678" s="23"/>
      <c r="E1678" s="23"/>
      <c r="F1678" s="23"/>
      <c r="G1678" s="23"/>
      <c r="H1678" s="23"/>
      <c r="I1678" s="23"/>
      <c r="J1678" s="23"/>
      <c r="K1678" s="23"/>
      <c r="L1678" s="23"/>
      <c r="M1678" s="23"/>
      <c r="N1678" s="23"/>
      <c r="O1678" s="23"/>
    </row>
    <row r="1679" spans="2:15" x14ac:dyDescent="0.25">
      <c r="B1679" s="23"/>
      <c r="C1679" s="23"/>
      <c r="D1679" s="23"/>
      <c r="E1679" s="23"/>
      <c r="F1679" s="23"/>
      <c r="G1679" s="23"/>
      <c r="H1679" s="23"/>
      <c r="I1679" s="23"/>
      <c r="J1679" s="23"/>
      <c r="K1679" s="23"/>
      <c r="L1679" s="23"/>
      <c r="M1679" s="23"/>
      <c r="N1679" s="23"/>
      <c r="O1679" s="23"/>
    </row>
    <row r="1680" spans="2:15" x14ac:dyDescent="0.25">
      <c r="B1680" s="23"/>
      <c r="C1680" s="23"/>
      <c r="D1680" s="23"/>
      <c r="E1680" s="23"/>
      <c r="F1680" s="23"/>
      <c r="G1680" s="23"/>
      <c r="H1680" s="23"/>
      <c r="I1680" s="23"/>
      <c r="J1680" s="23"/>
      <c r="K1680" s="23"/>
      <c r="L1680" s="23"/>
      <c r="M1680" s="23"/>
      <c r="N1680" s="23"/>
      <c r="O1680" s="23"/>
    </row>
    <row r="1681" spans="2:15" x14ac:dyDescent="0.25">
      <c r="B1681" s="23"/>
      <c r="C1681" s="23"/>
      <c r="D1681" s="23"/>
      <c r="E1681" s="23"/>
      <c r="F1681" s="23"/>
      <c r="G1681" s="23"/>
      <c r="H1681" s="23"/>
      <c r="I1681" s="23"/>
      <c r="J1681" s="23"/>
      <c r="K1681" s="23"/>
      <c r="L1681" s="23"/>
      <c r="M1681" s="23"/>
      <c r="N1681" s="23"/>
      <c r="O1681" s="23"/>
    </row>
    <row r="1682" spans="2:15" x14ac:dyDescent="0.25">
      <c r="B1682" s="23"/>
      <c r="C1682" s="23"/>
      <c r="D1682" s="23"/>
      <c r="E1682" s="23"/>
      <c r="F1682" s="23"/>
      <c r="G1682" s="23"/>
      <c r="H1682" s="23"/>
      <c r="I1682" s="23"/>
      <c r="J1682" s="23"/>
      <c r="K1682" s="23"/>
      <c r="L1682" s="23"/>
      <c r="M1682" s="23"/>
      <c r="N1682" s="23"/>
      <c r="O1682" s="23"/>
    </row>
    <row r="1683" spans="2:15" x14ac:dyDescent="0.25">
      <c r="B1683" s="23"/>
      <c r="C1683" s="23"/>
      <c r="D1683" s="23"/>
      <c r="E1683" s="23"/>
      <c r="F1683" s="23"/>
      <c r="G1683" s="23"/>
      <c r="H1683" s="23"/>
      <c r="I1683" s="23"/>
      <c r="J1683" s="23"/>
      <c r="K1683" s="23"/>
      <c r="L1683" s="23"/>
      <c r="M1683" s="23"/>
      <c r="N1683" s="23"/>
      <c r="O1683" s="23"/>
    </row>
    <row r="1684" spans="2:15" x14ac:dyDescent="0.25">
      <c r="B1684" s="23"/>
      <c r="C1684" s="23"/>
      <c r="D1684" s="23"/>
      <c r="E1684" s="23"/>
      <c r="F1684" s="23"/>
      <c r="G1684" s="23"/>
      <c r="H1684" s="23"/>
      <c r="I1684" s="23"/>
      <c r="J1684" s="23"/>
      <c r="K1684" s="23"/>
      <c r="L1684" s="23"/>
      <c r="M1684" s="23"/>
      <c r="N1684" s="23"/>
      <c r="O1684" s="23"/>
    </row>
    <row r="1685" spans="2:15" x14ac:dyDescent="0.25">
      <c r="B1685" s="23"/>
      <c r="C1685" s="23"/>
      <c r="D1685" s="23"/>
      <c r="E1685" s="23"/>
      <c r="F1685" s="23"/>
      <c r="G1685" s="23"/>
      <c r="H1685" s="23"/>
      <c r="I1685" s="23"/>
      <c r="J1685" s="23"/>
      <c r="K1685" s="23"/>
      <c r="L1685" s="23"/>
      <c r="M1685" s="23"/>
      <c r="N1685" s="23"/>
      <c r="O1685" s="23"/>
    </row>
    <row r="1686" spans="2:15" x14ac:dyDescent="0.25">
      <c r="B1686" s="23"/>
      <c r="C1686" s="23"/>
      <c r="D1686" s="23"/>
      <c r="E1686" s="23"/>
      <c r="F1686" s="23"/>
      <c r="G1686" s="23"/>
      <c r="H1686" s="23"/>
      <c r="I1686" s="23"/>
      <c r="J1686" s="23"/>
      <c r="K1686" s="23"/>
      <c r="L1686" s="23"/>
      <c r="M1686" s="23"/>
      <c r="N1686" s="23"/>
      <c r="O1686" s="23"/>
    </row>
    <row r="1687" spans="2:15" x14ac:dyDescent="0.25">
      <c r="B1687" s="23"/>
      <c r="C1687" s="23"/>
      <c r="D1687" s="23"/>
      <c r="E1687" s="23"/>
      <c r="F1687" s="23"/>
      <c r="G1687" s="23"/>
      <c r="H1687" s="23"/>
      <c r="I1687" s="23"/>
      <c r="J1687" s="23"/>
      <c r="K1687" s="23"/>
      <c r="L1687" s="23"/>
      <c r="M1687" s="23"/>
      <c r="N1687" s="23"/>
      <c r="O1687" s="23"/>
    </row>
    <row r="1688" spans="2:15" x14ac:dyDescent="0.25">
      <c r="B1688" s="23"/>
      <c r="C1688" s="23"/>
      <c r="D1688" s="23"/>
      <c r="E1688" s="23"/>
      <c r="F1688" s="23"/>
      <c r="G1688" s="23"/>
      <c r="H1688" s="23"/>
      <c r="I1688" s="23"/>
      <c r="J1688" s="23"/>
      <c r="K1688" s="23"/>
      <c r="L1688" s="23"/>
      <c r="M1688" s="23"/>
      <c r="N1688" s="23"/>
      <c r="O1688" s="23"/>
    </row>
    <row r="1689" spans="2:15" x14ac:dyDescent="0.25">
      <c r="B1689" s="23"/>
      <c r="C1689" s="23"/>
      <c r="D1689" s="23"/>
      <c r="E1689" s="23"/>
      <c r="F1689" s="23"/>
      <c r="G1689" s="23"/>
      <c r="H1689" s="23"/>
      <c r="I1689" s="23"/>
      <c r="J1689" s="23"/>
      <c r="K1689" s="23"/>
      <c r="L1689" s="23"/>
      <c r="M1689" s="23"/>
      <c r="N1689" s="23"/>
      <c r="O1689" s="23"/>
    </row>
    <row r="1690" spans="2:15" x14ac:dyDescent="0.25">
      <c r="B1690" s="23"/>
      <c r="C1690" s="23"/>
      <c r="D1690" s="23"/>
      <c r="E1690" s="23"/>
      <c r="F1690" s="23"/>
      <c r="G1690" s="23"/>
      <c r="H1690" s="23"/>
      <c r="I1690" s="23"/>
      <c r="J1690" s="23"/>
      <c r="K1690" s="23"/>
      <c r="L1690" s="23"/>
      <c r="M1690" s="23"/>
      <c r="N1690" s="23"/>
      <c r="O1690" s="23"/>
    </row>
    <row r="1691" spans="2:15" x14ac:dyDescent="0.25">
      <c r="B1691" s="23"/>
      <c r="C1691" s="23"/>
      <c r="D1691" s="23"/>
      <c r="E1691" s="23"/>
      <c r="F1691" s="23"/>
      <c r="G1691" s="23"/>
      <c r="H1691" s="23"/>
      <c r="I1691" s="23"/>
      <c r="J1691" s="23"/>
      <c r="K1691" s="23"/>
      <c r="L1691" s="23"/>
      <c r="M1691" s="23"/>
      <c r="N1691" s="23"/>
      <c r="O1691" s="23"/>
    </row>
    <row r="1692" spans="2:15" x14ac:dyDescent="0.25">
      <c r="B1692" s="23"/>
      <c r="C1692" s="23"/>
      <c r="D1692" s="23"/>
      <c r="E1692" s="23"/>
      <c r="F1692" s="23"/>
      <c r="G1692" s="23"/>
      <c r="H1692" s="23"/>
      <c r="I1692" s="23"/>
      <c r="J1692" s="23"/>
      <c r="K1692" s="23"/>
      <c r="L1692" s="23"/>
      <c r="M1692" s="23"/>
      <c r="N1692" s="23"/>
      <c r="O1692" s="23"/>
    </row>
    <row r="1693" spans="2:15" x14ac:dyDescent="0.25">
      <c r="B1693" s="23"/>
      <c r="C1693" s="23"/>
      <c r="D1693" s="23"/>
      <c r="E1693" s="23"/>
      <c r="F1693" s="23"/>
      <c r="G1693" s="23"/>
      <c r="H1693" s="23"/>
      <c r="I1693" s="23"/>
      <c r="J1693" s="23"/>
      <c r="K1693" s="23"/>
      <c r="L1693" s="23"/>
      <c r="M1693" s="23"/>
      <c r="N1693" s="23"/>
      <c r="O1693" s="23"/>
    </row>
    <row r="1694" spans="2:15" x14ac:dyDescent="0.25">
      <c r="B1694" s="23"/>
      <c r="C1694" s="23"/>
      <c r="D1694" s="23"/>
      <c r="E1694" s="23"/>
      <c r="F1694" s="23"/>
      <c r="G1694" s="23"/>
      <c r="H1694" s="23"/>
      <c r="I1694" s="23"/>
      <c r="J1694" s="23"/>
      <c r="K1694" s="23"/>
      <c r="L1694" s="23"/>
      <c r="M1694" s="23"/>
      <c r="N1694" s="23"/>
      <c r="O1694" s="23"/>
    </row>
    <row r="1695" spans="2:15" x14ac:dyDescent="0.25">
      <c r="B1695" s="23"/>
      <c r="C1695" s="23"/>
      <c r="D1695" s="23"/>
      <c r="E1695" s="23"/>
      <c r="F1695" s="23"/>
      <c r="G1695" s="23"/>
      <c r="H1695" s="23"/>
      <c r="I1695" s="23"/>
      <c r="J1695" s="23"/>
      <c r="K1695" s="23"/>
      <c r="L1695" s="23"/>
      <c r="M1695" s="23"/>
      <c r="N1695" s="23"/>
      <c r="O1695" s="23"/>
    </row>
    <row r="1696" spans="2:15" x14ac:dyDescent="0.25">
      <c r="B1696" s="23"/>
      <c r="C1696" s="23"/>
      <c r="D1696" s="23"/>
      <c r="E1696" s="23"/>
      <c r="F1696" s="23"/>
      <c r="G1696" s="23"/>
      <c r="H1696" s="23"/>
      <c r="I1696" s="23"/>
      <c r="J1696" s="23"/>
      <c r="K1696" s="23"/>
      <c r="L1696" s="23"/>
      <c r="M1696" s="23"/>
      <c r="N1696" s="23"/>
      <c r="O1696" s="23"/>
    </row>
    <row r="1697" spans="2:15" x14ac:dyDescent="0.25">
      <c r="B1697" s="23"/>
      <c r="C1697" s="23"/>
      <c r="D1697" s="23"/>
      <c r="E1697" s="23"/>
      <c r="F1697" s="23"/>
      <c r="G1697" s="23"/>
      <c r="H1697" s="23"/>
      <c r="I1697" s="23"/>
      <c r="J1697" s="23"/>
      <c r="K1697" s="23"/>
      <c r="L1697" s="23"/>
      <c r="M1697" s="23"/>
      <c r="N1697" s="23"/>
      <c r="O1697" s="23"/>
    </row>
    <row r="1698" spans="2:15" x14ac:dyDescent="0.25">
      <c r="B1698" s="23"/>
      <c r="C1698" s="23"/>
      <c r="D1698" s="23"/>
      <c r="E1698" s="23"/>
      <c r="F1698" s="23"/>
      <c r="G1698" s="23"/>
      <c r="H1698" s="23"/>
      <c r="I1698" s="23"/>
      <c r="J1698" s="23"/>
      <c r="K1698" s="23"/>
      <c r="L1698" s="23"/>
      <c r="M1698" s="23"/>
      <c r="N1698" s="23"/>
      <c r="O1698" s="23"/>
    </row>
    <row r="1699" spans="2:15" x14ac:dyDescent="0.25">
      <c r="B1699" s="23"/>
      <c r="C1699" s="23"/>
      <c r="D1699" s="23"/>
      <c r="E1699" s="23"/>
      <c r="F1699" s="23"/>
      <c r="G1699" s="23"/>
      <c r="H1699" s="23"/>
      <c r="I1699" s="23"/>
      <c r="J1699" s="23"/>
      <c r="K1699" s="23"/>
      <c r="L1699" s="23"/>
      <c r="M1699" s="23"/>
      <c r="N1699" s="23"/>
      <c r="O1699" s="23"/>
    </row>
    <row r="1700" spans="2:15" x14ac:dyDescent="0.25">
      <c r="B1700" s="23"/>
      <c r="C1700" s="23"/>
      <c r="D1700" s="23"/>
      <c r="E1700" s="23"/>
      <c r="F1700" s="23"/>
      <c r="G1700" s="23"/>
      <c r="H1700" s="23"/>
      <c r="I1700" s="23"/>
      <c r="J1700" s="23"/>
      <c r="K1700" s="23"/>
      <c r="L1700" s="23"/>
      <c r="M1700" s="23"/>
      <c r="N1700" s="23"/>
      <c r="O1700" s="23"/>
    </row>
    <row r="1701" spans="2:15" x14ac:dyDescent="0.25">
      <c r="B1701" s="23"/>
      <c r="C1701" s="23"/>
      <c r="D1701" s="23"/>
      <c r="E1701" s="23"/>
      <c r="F1701" s="23"/>
      <c r="G1701" s="23"/>
      <c r="H1701" s="23"/>
      <c r="I1701" s="23"/>
      <c r="J1701" s="23"/>
      <c r="K1701" s="23"/>
      <c r="L1701" s="23"/>
      <c r="M1701" s="23"/>
      <c r="N1701" s="23"/>
      <c r="O1701" s="23"/>
    </row>
    <row r="1702" spans="2:15" x14ac:dyDescent="0.25">
      <c r="B1702" s="23"/>
      <c r="C1702" s="23"/>
      <c r="D1702" s="23"/>
      <c r="E1702" s="23"/>
      <c r="F1702" s="23"/>
      <c r="G1702" s="23"/>
      <c r="H1702" s="23"/>
      <c r="I1702" s="23"/>
      <c r="J1702" s="23"/>
      <c r="K1702" s="23"/>
      <c r="L1702" s="23"/>
      <c r="M1702" s="23"/>
      <c r="N1702" s="23"/>
      <c r="O1702" s="23"/>
    </row>
    <row r="1703" spans="2:15" x14ac:dyDescent="0.25">
      <c r="B1703" s="23"/>
      <c r="C1703" s="23"/>
      <c r="D1703" s="23"/>
      <c r="E1703" s="23"/>
      <c r="F1703" s="23"/>
      <c r="G1703" s="23"/>
      <c r="H1703" s="23"/>
      <c r="I1703" s="23"/>
      <c r="J1703" s="23"/>
      <c r="K1703" s="23"/>
      <c r="L1703" s="23"/>
      <c r="M1703" s="23"/>
      <c r="N1703" s="23"/>
      <c r="O1703" s="23"/>
    </row>
    <row r="1704" spans="2:15" x14ac:dyDescent="0.25">
      <c r="B1704" s="23"/>
      <c r="C1704" s="23"/>
      <c r="D1704" s="23"/>
      <c r="E1704" s="23"/>
      <c r="F1704" s="23"/>
      <c r="G1704" s="23"/>
      <c r="H1704" s="23"/>
      <c r="I1704" s="23"/>
      <c r="J1704" s="23"/>
      <c r="K1704" s="23"/>
      <c r="L1704" s="23"/>
      <c r="M1704" s="23"/>
      <c r="N1704" s="23"/>
      <c r="O1704" s="23"/>
    </row>
    <row r="1705" spans="2:15" x14ac:dyDescent="0.25">
      <c r="B1705" s="23"/>
      <c r="C1705" s="23"/>
      <c r="D1705" s="23"/>
      <c r="E1705" s="23"/>
      <c r="F1705" s="23"/>
      <c r="G1705" s="23"/>
      <c r="H1705" s="23"/>
      <c r="I1705" s="23"/>
      <c r="J1705" s="23"/>
      <c r="K1705" s="23"/>
      <c r="L1705" s="23"/>
      <c r="M1705" s="23"/>
      <c r="N1705" s="23"/>
      <c r="O1705" s="23"/>
    </row>
    <row r="1706" spans="2:15" x14ac:dyDescent="0.25">
      <c r="B1706" s="23"/>
      <c r="C1706" s="23"/>
      <c r="D1706" s="23"/>
      <c r="E1706" s="23"/>
      <c r="F1706" s="23"/>
      <c r="G1706" s="23"/>
      <c r="H1706" s="23"/>
      <c r="I1706" s="23"/>
      <c r="J1706" s="23"/>
      <c r="K1706" s="23"/>
      <c r="L1706" s="23"/>
      <c r="M1706" s="23"/>
      <c r="N1706" s="23"/>
      <c r="O1706" s="23"/>
    </row>
    <row r="1707" spans="2:15" x14ac:dyDescent="0.25">
      <c r="B1707" s="23"/>
      <c r="C1707" s="23"/>
      <c r="D1707" s="23"/>
      <c r="E1707" s="23"/>
      <c r="F1707" s="23"/>
      <c r="G1707" s="23"/>
      <c r="H1707" s="23"/>
      <c r="I1707" s="23"/>
      <c r="J1707" s="23"/>
      <c r="K1707" s="23"/>
      <c r="L1707" s="23"/>
      <c r="M1707" s="23"/>
      <c r="N1707" s="23"/>
      <c r="O1707" s="23"/>
    </row>
    <row r="1708" spans="2:15" x14ac:dyDescent="0.25">
      <c r="B1708" s="23"/>
      <c r="C1708" s="23"/>
      <c r="D1708" s="23"/>
      <c r="E1708" s="23"/>
      <c r="F1708" s="23"/>
      <c r="G1708" s="23"/>
      <c r="H1708" s="23"/>
      <c r="I1708" s="23"/>
      <c r="J1708" s="23"/>
      <c r="K1708" s="23"/>
      <c r="L1708" s="23"/>
      <c r="M1708" s="23"/>
      <c r="N1708" s="23"/>
      <c r="O1708" s="23"/>
    </row>
    <row r="1709" spans="2:15" x14ac:dyDescent="0.25">
      <c r="B1709" s="23"/>
      <c r="C1709" s="23"/>
      <c r="D1709" s="23"/>
      <c r="E1709" s="23"/>
      <c r="F1709" s="23"/>
      <c r="G1709" s="23"/>
      <c r="H1709" s="23"/>
      <c r="I1709" s="23"/>
      <c r="J1709" s="23"/>
      <c r="K1709" s="23"/>
      <c r="L1709" s="23"/>
      <c r="M1709" s="23"/>
      <c r="N1709" s="23"/>
      <c r="O1709" s="23"/>
    </row>
    <row r="1710" spans="2:15" x14ac:dyDescent="0.25">
      <c r="B1710" s="23"/>
      <c r="C1710" s="23"/>
      <c r="D1710" s="23"/>
      <c r="E1710" s="23"/>
      <c r="F1710" s="23"/>
      <c r="G1710" s="23"/>
      <c r="H1710" s="23"/>
      <c r="I1710" s="23"/>
      <c r="J1710" s="23"/>
      <c r="K1710" s="23"/>
      <c r="L1710" s="23"/>
      <c r="M1710" s="23"/>
      <c r="N1710" s="23"/>
      <c r="O1710" s="23"/>
    </row>
    <row r="1711" spans="2:15" x14ac:dyDescent="0.25">
      <c r="B1711" s="23"/>
      <c r="C1711" s="23"/>
      <c r="D1711" s="23"/>
      <c r="E1711" s="23"/>
      <c r="F1711" s="23"/>
      <c r="G1711" s="23"/>
      <c r="H1711" s="23"/>
      <c r="I1711" s="23"/>
      <c r="J1711" s="23"/>
      <c r="K1711" s="23"/>
      <c r="L1711" s="23"/>
      <c r="M1711" s="23"/>
      <c r="N1711" s="23"/>
      <c r="O1711" s="23"/>
    </row>
    <row r="1712" spans="2:15" x14ac:dyDescent="0.25">
      <c r="B1712" s="23"/>
      <c r="C1712" s="23"/>
      <c r="D1712" s="23"/>
      <c r="E1712" s="23"/>
      <c r="F1712" s="23"/>
      <c r="G1712" s="23"/>
      <c r="H1712" s="23"/>
      <c r="I1712" s="23"/>
      <c r="J1712" s="23"/>
      <c r="K1712" s="23"/>
      <c r="L1712" s="23"/>
      <c r="M1712" s="23"/>
      <c r="N1712" s="23"/>
      <c r="O1712" s="23"/>
    </row>
    <row r="1713" spans="2:15" x14ac:dyDescent="0.25">
      <c r="B1713" s="23"/>
      <c r="C1713" s="23"/>
      <c r="D1713" s="23"/>
      <c r="E1713" s="23"/>
      <c r="F1713" s="23"/>
      <c r="G1713" s="23"/>
      <c r="H1713" s="23"/>
      <c r="I1713" s="23"/>
      <c r="J1713" s="23"/>
      <c r="K1713" s="23"/>
      <c r="L1713" s="23"/>
      <c r="M1713" s="23"/>
      <c r="N1713" s="23"/>
      <c r="O1713" s="23"/>
    </row>
    <row r="1714" spans="2:15" x14ac:dyDescent="0.25">
      <c r="B1714" s="23"/>
      <c r="C1714" s="23"/>
      <c r="D1714" s="23"/>
      <c r="E1714" s="23"/>
      <c r="F1714" s="23"/>
      <c r="G1714" s="23"/>
      <c r="H1714" s="23"/>
      <c r="I1714" s="23"/>
      <c r="J1714" s="23"/>
      <c r="K1714" s="23"/>
      <c r="L1714" s="23"/>
      <c r="M1714" s="23"/>
      <c r="N1714" s="23"/>
      <c r="O1714" s="23"/>
    </row>
    <row r="1715" spans="2:15" x14ac:dyDescent="0.25">
      <c r="B1715" s="23"/>
      <c r="C1715" s="23"/>
      <c r="D1715" s="23"/>
      <c r="E1715" s="23"/>
      <c r="F1715" s="23"/>
      <c r="G1715" s="23"/>
      <c r="H1715" s="23"/>
      <c r="I1715" s="23"/>
      <c r="J1715" s="23"/>
      <c r="K1715" s="23"/>
      <c r="L1715" s="23"/>
      <c r="M1715" s="23"/>
      <c r="N1715" s="23"/>
      <c r="O1715" s="23"/>
    </row>
    <row r="1716" spans="2:15" x14ac:dyDescent="0.25">
      <c r="B1716" s="23"/>
      <c r="C1716" s="23"/>
      <c r="D1716" s="23"/>
      <c r="E1716" s="23"/>
      <c r="F1716" s="23"/>
      <c r="G1716" s="23"/>
      <c r="H1716" s="23"/>
      <c r="I1716" s="23"/>
      <c r="J1716" s="23"/>
      <c r="K1716" s="23"/>
      <c r="L1716" s="23"/>
      <c r="M1716" s="23"/>
      <c r="N1716" s="23"/>
      <c r="O1716" s="23"/>
    </row>
    <row r="1717" spans="2:15" x14ac:dyDescent="0.25">
      <c r="B1717" s="23"/>
      <c r="C1717" s="23"/>
      <c r="D1717" s="23"/>
      <c r="E1717" s="23"/>
      <c r="F1717" s="23"/>
      <c r="G1717" s="23"/>
      <c r="H1717" s="23"/>
      <c r="I1717" s="23"/>
      <c r="J1717" s="23"/>
      <c r="K1717" s="23"/>
      <c r="L1717" s="23"/>
      <c r="M1717" s="23"/>
      <c r="N1717" s="23"/>
      <c r="O1717" s="23"/>
    </row>
    <row r="1718" spans="2:15" x14ac:dyDescent="0.25">
      <c r="B1718" s="23"/>
      <c r="C1718" s="23"/>
      <c r="D1718" s="23"/>
      <c r="E1718" s="23"/>
      <c r="F1718" s="23"/>
      <c r="G1718" s="23"/>
      <c r="H1718" s="23"/>
      <c r="I1718" s="23"/>
      <c r="J1718" s="23"/>
      <c r="K1718" s="23"/>
      <c r="L1718" s="23"/>
      <c r="M1718" s="23"/>
      <c r="N1718" s="23"/>
      <c r="O1718" s="23"/>
    </row>
    <row r="1719" spans="2:15" x14ac:dyDescent="0.25">
      <c r="B1719" s="23"/>
      <c r="C1719" s="23"/>
      <c r="D1719" s="23"/>
      <c r="E1719" s="23"/>
      <c r="F1719" s="23"/>
      <c r="G1719" s="23"/>
      <c r="H1719" s="23"/>
      <c r="I1719" s="23"/>
      <c r="J1719" s="23"/>
      <c r="K1719" s="23"/>
      <c r="L1719" s="23"/>
      <c r="M1719" s="23"/>
      <c r="N1719" s="23"/>
      <c r="O1719" s="23"/>
    </row>
    <row r="1720" spans="2:15" x14ac:dyDescent="0.25">
      <c r="B1720" s="23"/>
      <c r="C1720" s="23"/>
      <c r="D1720" s="23"/>
      <c r="E1720" s="23"/>
      <c r="F1720" s="23"/>
      <c r="G1720" s="23"/>
      <c r="H1720" s="23"/>
      <c r="I1720" s="23"/>
      <c r="J1720" s="23"/>
      <c r="K1720" s="23"/>
      <c r="L1720" s="23"/>
      <c r="M1720" s="23"/>
      <c r="N1720" s="23"/>
      <c r="O1720" s="23"/>
    </row>
    <row r="1721" spans="2:15" x14ac:dyDescent="0.25">
      <c r="B1721" s="23"/>
      <c r="C1721" s="23"/>
      <c r="D1721" s="23"/>
      <c r="E1721" s="23"/>
      <c r="F1721" s="23"/>
      <c r="G1721" s="23"/>
      <c r="H1721" s="23"/>
      <c r="I1721" s="23"/>
      <c r="J1721" s="23"/>
      <c r="K1721" s="23"/>
      <c r="L1721" s="23"/>
      <c r="M1721" s="23"/>
      <c r="N1721" s="23"/>
      <c r="O1721" s="23"/>
    </row>
    <row r="1722" spans="2:15" x14ac:dyDescent="0.25">
      <c r="B1722" s="23"/>
      <c r="C1722" s="23"/>
      <c r="D1722" s="23"/>
      <c r="E1722" s="23"/>
      <c r="F1722" s="23"/>
      <c r="G1722" s="23"/>
      <c r="H1722" s="23"/>
      <c r="I1722" s="23"/>
      <c r="J1722" s="23"/>
      <c r="K1722" s="23"/>
      <c r="L1722" s="23"/>
      <c r="M1722" s="23"/>
      <c r="N1722" s="23"/>
      <c r="O1722" s="23"/>
    </row>
    <row r="1723" spans="2:15" x14ac:dyDescent="0.25">
      <c r="B1723" s="23"/>
      <c r="C1723" s="23"/>
      <c r="D1723" s="23"/>
      <c r="E1723" s="23"/>
      <c r="F1723" s="23"/>
      <c r="G1723" s="23"/>
      <c r="H1723" s="23"/>
      <c r="I1723" s="23"/>
      <c r="J1723" s="23"/>
      <c r="K1723" s="23"/>
      <c r="L1723" s="23"/>
      <c r="M1723" s="23"/>
      <c r="N1723" s="23"/>
      <c r="O1723" s="23"/>
    </row>
    <row r="1724" spans="2:15" x14ac:dyDescent="0.25">
      <c r="B1724" s="23"/>
      <c r="C1724" s="23"/>
      <c r="D1724" s="23"/>
      <c r="E1724" s="23"/>
      <c r="F1724" s="23"/>
      <c r="G1724" s="23"/>
      <c r="H1724" s="23"/>
      <c r="I1724" s="23"/>
      <c r="J1724" s="23"/>
      <c r="K1724" s="23"/>
      <c r="L1724" s="23"/>
      <c r="M1724" s="23"/>
      <c r="N1724" s="23"/>
      <c r="O1724" s="23"/>
    </row>
    <row r="1725" spans="2:15" x14ac:dyDescent="0.25">
      <c r="B1725" s="23"/>
      <c r="C1725" s="23"/>
      <c r="D1725" s="23"/>
      <c r="E1725" s="23"/>
      <c r="F1725" s="23"/>
      <c r="G1725" s="23"/>
      <c r="H1725" s="23"/>
      <c r="I1725" s="23"/>
      <c r="J1725" s="23"/>
      <c r="K1725" s="23"/>
      <c r="L1725" s="23"/>
      <c r="M1725" s="23"/>
      <c r="N1725" s="23"/>
      <c r="O1725" s="23"/>
    </row>
    <row r="1726" spans="2:15" x14ac:dyDescent="0.25">
      <c r="B1726" s="23"/>
      <c r="C1726" s="23"/>
      <c r="D1726" s="23"/>
      <c r="E1726" s="23"/>
      <c r="F1726" s="23"/>
      <c r="G1726" s="23"/>
      <c r="H1726" s="23"/>
      <c r="I1726" s="23"/>
      <c r="J1726" s="23"/>
      <c r="K1726" s="23"/>
      <c r="L1726" s="23"/>
      <c r="M1726" s="23"/>
      <c r="N1726" s="23"/>
      <c r="O1726" s="23"/>
    </row>
    <row r="1727" spans="2:15" x14ac:dyDescent="0.25">
      <c r="B1727" s="23"/>
      <c r="C1727" s="23"/>
      <c r="D1727" s="23"/>
      <c r="E1727" s="23"/>
      <c r="F1727" s="23"/>
      <c r="G1727" s="23"/>
      <c r="H1727" s="23"/>
      <c r="I1727" s="23"/>
      <c r="J1727" s="23"/>
      <c r="K1727" s="23"/>
      <c r="L1727" s="23"/>
      <c r="M1727" s="23"/>
      <c r="N1727" s="23"/>
      <c r="O1727" s="23"/>
    </row>
    <row r="1728" spans="2:15" x14ac:dyDescent="0.25">
      <c r="B1728" s="23"/>
      <c r="C1728" s="23"/>
      <c r="D1728" s="23"/>
      <c r="E1728" s="23"/>
      <c r="F1728" s="23"/>
      <c r="G1728" s="23"/>
      <c r="H1728" s="23"/>
      <c r="I1728" s="23"/>
      <c r="J1728" s="23"/>
      <c r="K1728" s="23"/>
      <c r="L1728" s="23"/>
      <c r="M1728" s="23"/>
      <c r="N1728" s="23"/>
      <c r="O1728" s="23"/>
    </row>
    <row r="1729" spans="2:15" x14ac:dyDescent="0.25">
      <c r="B1729" s="23"/>
      <c r="C1729" s="23"/>
      <c r="D1729" s="23"/>
      <c r="E1729" s="23"/>
      <c r="F1729" s="23"/>
      <c r="G1729" s="23"/>
      <c r="H1729" s="23"/>
      <c r="I1729" s="23"/>
      <c r="J1729" s="23"/>
      <c r="K1729" s="23"/>
      <c r="L1729" s="23"/>
      <c r="M1729" s="23"/>
      <c r="N1729" s="23"/>
      <c r="O1729" s="23"/>
    </row>
    <row r="1730" spans="2:15" x14ac:dyDescent="0.25">
      <c r="B1730" s="23"/>
      <c r="C1730" s="23"/>
      <c r="D1730" s="23"/>
      <c r="E1730" s="23"/>
      <c r="F1730" s="23"/>
      <c r="G1730" s="23"/>
      <c r="H1730" s="23"/>
      <c r="I1730" s="23"/>
      <c r="J1730" s="23"/>
      <c r="K1730" s="23"/>
      <c r="L1730" s="23"/>
      <c r="M1730" s="23"/>
      <c r="N1730" s="23"/>
      <c r="O1730" s="23"/>
    </row>
    <row r="1731" spans="2:15" x14ac:dyDescent="0.25">
      <c r="B1731" s="23"/>
      <c r="C1731" s="23"/>
      <c r="D1731" s="23"/>
      <c r="E1731" s="23"/>
      <c r="F1731" s="23"/>
      <c r="G1731" s="23"/>
      <c r="H1731" s="23"/>
      <c r="I1731" s="23"/>
      <c r="J1731" s="23"/>
      <c r="K1731" s="23"/>
      <c r="L1731" s="23"/>
      <c r="M1731" s="23"/>
      <c r="N1731" s="23"/>
      <c r="O1731" s="23"/>
    </row>
    <row r="1732" spans="2:15" x14ac:dyDescent="0.25">
      <c r="B1732" s="23"/>
      <c r="C1732" s="23"/>
      <c r="D1732" s="23"/>
      <c r="E1732" s="23"/>
      <c r="F1732" s="23"/>
      <c r="G1732" s="23"/>
      <c r="H1732" s="23"/>
      <c r="I1732" s="23"/>
      <c r="J1732" s="23"/>
      <c r="K1732" s="23"/>
      <c r="L1732" s="23"/>
      <c r="M1732" s="23"/>
      <c r="N1732" s="23"/>
      <c r="O1732" s="23"/>
    </row>
    <row r="1733" spans="2:15" x14ac:dyDescent="0.25">
      <c r="B1733" s="23"/>
      <c r="C1733" s="23"/>
      <c r="D1733" s="23"/>
      <c r="E1733" s="23"/>
      <c r="F1733" s="23"/>
      <c r="G1733" s="23"/>
      <c r="H1733" s="23"/>
      <c r="I1733" s="23"/>
      <c r="J1733" s="23"/>
      <c r="K1733" s="23"/>
      <c r="L1733" s="23"/>
      <c r="M1733" s="23"/>
      <c r="N1733" s="23"/>
      <c r="O1733" s="23"/>
    </row>
    <row r="1734" spans="2:15" x14ac:dyDescent="0.25">
      <c r="B1734" s="23"/>
      <c r="C1734" s="23"/>
      <c r="D1734" s="23"/>
      <c r="E1734" s="23"/>
      <c r="F1734" s="23"/>
      <c r="G1734" s="23"/>
      <c r="H1734" s="23"/>
      <c r="I1734" s="23"/>
      <c r="J1734" s="23"/>
      <c r="K1734" s="23"/>
      <c r="L1734" s="23"/>
      <c r="M1734" s="23"/>
      <c r="N1734" s="23"/>
      <c r="O1734" s="23"/>
    </row>
    <row r="1735" spans="2:15" x14ac:dyDescent="0.25">
      <c r="B1735" s="23"/>
      <c r="C1735" s="23"/>
      <c r="D1735" s="23"/>
      <c r="E1735" s="23"/>
      <c r="F1735" s="23"/>
      <c r="G1735" s="23"/>
      <c r="H1735" s="23"/>
      <c r="I1735" s="23"/>
      <c r="J1735" s="23"/>
      <c r="K1735" s="23"/>
      <c r="L1735" s="23"/>
      <c r="M1735" s="23"/>
      <c r="N1735" s="23"/>
      <c r="O1735" s="23"/>
    </row>
    <row r="1736" spans="2:15" x14ac:dyDescent="0.25">
      <c r="B1736" s="23"/>
      <c r="C1736" s="23"/>
      <c r="D1736" s="23"/>
      <c r="E1736" s="23"/>
      <c r="F1736" s="23"/>
      <c r="G1736" s="23"/>
      <c r="H1736" s="23"/>
      <c r="I1736" s="23"/>
      <c r="J1736" s="23"/>
      <c r="K1736" s="23"/>
      <c r="L1736" s="23"/>
      <c r="M1736" s="23"/>
      <c r="N1736" s="23"/>
      <c r="O1736" s="23"/>
    </row>
    <row r="1737" spans="2:15" x14ac:dyDescent="0.25">
      <c r="B1737" s="23"/>
      <c r="C1737" s="23"/>
      <c r="D1737" s="23"/>
      <c r="E1737" s="23"/>
      <c r="F1737" s="23"/>
      <c r="G1737" s="23"/>
      <c r="H1737" s="23"/>
      <c r="I1737" s="23"/>
      <c r="J1737" s="23"/>
      <c r="K1737" s="23"/>
      <c r="L1737" s="23"/>
      <c r="M1737" s="23"/>
      <c r="N1737" s="23"/>
      <c r="O1737" s="23"/>
    </row>
    <row r="1738" spans="2:15" x14ac:dyDescent="0.25">
      <c r="B1738" s="23"/>
      <c r="C1738" s="23"/>
      <c r="D1738" s="23"/>
      <c r="E1738" s="23"/>
      <c r="F1738" s="23"/>
      <c r="G1738" s="23"/>
      <c r="H1738" s="23"/>
      <c r="I1738" s="23"/>
      <c r="J1738" s="23"/>
      <c r="K1738" s="23"/>
      <c r="L1738" s="23"/>
      <c r="M1738" s="23"/>
      <c r="N1738" s="23"/>
      <c r="O1738" s="23"/>
    </row>
    <row r="1739" spans="2:15" x14ac:dyDescent="0.25">
      <c r="B1739" s="23"/>
      <c r="C1739" s="23"/>
      <c r="D1739" s="23"/>
      <c r="E1739" s="23"/>
      <c r="F1739" s="23"/>
      <c r="G1739" s="23"/>
      <c r="H1739" s="23"/>
      <c r="I1739" s="23"/>
      <c r="J1739" s="23"/>
      <c r="K1739" s="23"/>
      <c r="L1739" s="23"/>
      <c r="M1739" s="23"/>
      <c r="N1739" s="23"/>
      <c r="O1739" s="23"/>
    </row>
    <row r="1740" spans="2:15" x14ac:dyDescent="0.25">
      <c r="B1740" s="23"/>
      <c r="C1740" s="23"/>
      <c r="D1740" s="23"/>
      <c r="E1740" s="23"/>
      <c r="F1740" s="23"/>
      <c r="G1740" s="23"/>
      <c r="H1740" s="23"/>
      <c r="I1740" s="23"/>
      <c r="J1740" s="23"/>
      <c r="K1740" s="23"/>
      <c r="L1740" s="23"/>
      <c r="M1740" s="23"/>
      <c r="N1740" s="23"/>
      <c r="O1740" s="23"/>
    </row>
    <row r="1741" spans="2:15" x14ac:dyDescent="0.25">
      <c r="B1741" s="23"/>
      <c r="C1741" s="23"/>
      <c r="D1741" s="23"/>
      <c r="E1741" s="23"/>
      <c r="F1741" s="23"/>
      <c r="G1741" s="23"/>
      <c r="H1741" s="23"/>
      <c r="I1741" s="23"/>
      <c r="J1741" s="23"/>
      <c r="K1741" s="23"/>
      <c r="L1741" s="23"/>
      <c r="M1741" s="23"/>
      <c r="N1741" s="23"/>
      <c r="O1741" s="23"/>
    </row>
    <row r="1742" spans="2:15" x14ac:dyDescent="0.25">
      <c r="B1742" s="23"/>
      <c r="C1742" s="23"/>
      <c r="D1742" s="23"/>
      <c r="E1742" s="23"/>
      <c r="F1742" s="23"/>
      <c r="G1742" s="23"/>
      <c r="H1742" s="23"/>
      <c r="I1742" s="23"/>
      <c r="J1742" s="23"/>
      <c r="K1742" s="23"/>
      <c r="L1742" s="23"/>
      <c r="M1742" s="23"/>
      <c r="N1742" s="23"/>
      <c r="O1742" s="23"/>
    </row>
    <row r="1743" spans="2:15" x14ac:dyDescent="0.25">
      <c r="B1743" s="23"/>
      <c r="C1743" s="23"/>
      <c r="D1743" s="23"/>
      <c r="E1743" s="23"/>
      <c r="F1743" s="23"/>
      <c r="G1743" s="23"/>
      <c r="H1743" s="23"/>
      <c r="I1743" s="23"/>
      <c r="J1743" s="23"/>
      <c r="K1743" s="23"/>
      <c r="L1743" s="23"/>
      <c r="M1743" s="23"/>
      <c r="N1743" s="23"/>
      <c r="O1743" s="23"/>
    </row>
    <row r="1744" spans="2:15" x14ac:dyDescent="0.25">
      <c r="B1744" s="23"/>
      <c r="C1744" s="23"/>
      <c r="D1744" s="23"/>
      <c r="E1744" s="23"/>
      <c r="F1744" s="23"/>
      <c r="G1744" s="23"/>
      <c r="H1744" s="23"/>
      <c r="I1744" s="23"/>
      <c r="J1744" s="23"/>
      <c r="K1744" s="23"/>
      <c r="L1744" s="23"/>
      <c r="M1744" s="23"/>
      <c r="N1744" s="23"/>
      <c r="O1744" s="23"/>
    </row>
    <row r="1745" spans="2:15" x14ac:dyDescent="0.25">
      <c r="B1745" s="23"/>
      <c r="C1745" s="23"/>
      <c r="D1745" s="23"/>
      <c r="E1745" s="23"/>
      <c r="F1745" s="23"/>
      <c r="G1745" s="23"/>
      <c r="H1745" s="23"/>
      <c r="I1745" s="23"/>
      <c r="J1745" s="23"/>
      <c r="K1745" s="23"/>
      <c r="L1745" s="23"/>
      <c r="M1745" s="23"/>
      <c r="N1745" s="23"/>
      <c r="O1745" s="23"/>
    </row>
    <row r="1746" spans="2:15" x14ac:dyDescent="0.25">
      <c r="B1746" s="23"/>
      <c r="C1746" s="23"/>
      <c r="D1746" s="23"/>
      <c r="E1746" s="23"/>
      <c r="F1746" s="23"/>
      <c r="G1746" s="23"/>
      <c r="H1746" s="23"/>
      <c r="I1746" s="23"/>
      <c r="J1746" s="23"/>
      <c r="K1746" s="23"/>
      <c r="L1746" s="23"/>
      <c r="M1746" s="23"/>
      <c r="N1746" s="23"/>
      <c r="O1746" s="23"/>
    </row>
    <row r="1747" spans="2:15" x14ac:dyDescent="0.25">
      <c r="B1747" s="23"/>
      <c r="C1747" s="23"/>
      <c r="D1747" s="23"/>
      <c r="E1747" s="23"/>
      <c r="F1747" s="23"/>
      <c r="G1747" s="23"/>
      <c r="H1747" s="23"/>
      <c r="I1747" s="23"/>
      <c r="J1747" s="23"/>
      <c r="K1747" s="23"/>
      <c r="L1747" s="23"/>
      <c r="M1747" s="23"/>
      <c r="N1747" s="23"/>
      <c r="O1747" s="23"/>
    </row>
    <row r="1748" spans="2:15" x14ac:dyDescent="0.25">
      <c r="B1748" s="23"/>
      <c r="C1748" s="23"/>
      <c r="D1748" s="23"/>
      <c r="E1748" s="23"/>
      <c r="F1748" s="23"/>
      <c r="G1748" s="23"/>
      <c r="H1748" s="23"/>
      <c r="I1748" s="23"/>
      <c r="J1748" s="23"/>
      <c r="K1748" s="23"/>
      <c r="L1748" s="23"/>
      <c r="M1748" s="23"/>
      <c r="N1748" s="23"/>
      <c r="O1748" s="23"/>
    </row>
    <row r="1749" spans="2:15" x14ac:dyDescent="0.25">
      <c r="B1749" s="23"/>
      <c r="C1749" s="23"/>
      <c r="D1749" s="23"/>
      <c r="E1749" s="23"/>
      <c r="F1749" s="23"/>
      <c r="G1749" s="23"/>
      <c r="H1749" s="23"/>
      <c r="I1749" s="23"/>
      <c r="J1749" s="23"/>
      <c r="K1749" s="23"/>
      <c r="L1749" s="23"/>
      <c r="M1749" s="23"/>
      <c r="N1749" s="23"/>
      <c r="O1749" s="23"/>
    </row>
    <row r="1750" spans="2:15" x14ac:dyDescent="0.25">
      <c r="B1750" s="23"/>
      <c r="C1750" s="23"/>
      <c r="D1750" s="23"/>
      <c r="E1750" s="23"/>
      <c r="F1750" s="23"/>
      <c r="G1750" s="23"/>
      <c r="H1750" s="23"/>
      <c r="I1750" s="23"/>
      <c r="J1750" s="23"/>
      <c r="K1750" s="23"/>
      <c r="L1750" s="23"/>
      <c r="M1750" s="23"/>
      <c r="N1750" s="23"/>
      <c r="O1750" s="23"/>
    </row>
    <row r="1751" spans="2:15" x14ac:dyDescent="0.25">
      <c r="B1751" s="23"/>
      <c r="C1751" s="23"/>
      <c r="D1751" s="23"/>
      <c r="E1751" s="23"/>
      <c r="F1751" s="23"/>
      <c r="G1751" s="23"/>
      <c r="H1751" s="23"/>
      <c r="I1751" s="23"/>
      <c r="J1751" s="23"/>
      <c r="K1751" s="23"/>
      <c r="L1751" s="23"/>
      <c r="M1751" s="23"/>
      <c r="N1751" s="23"/>
      <c r="O1751" s="23"/>
    </row>
    <row r="1752" spans="2:15" x14ac:dyDescent="0.25">
      <c r="B1752" s="23"/>
      <c r="C1752" s="23"/>
      <c r="D1752" s="23"/>
      <c r="E1752" s="23"/>
      <c r="F1752" s="23"/>
      <c r="G1752" s="23"/>
      <c r="H1752" s="23"/>
      <c r="I1752" s="23"/>
      <c r="J1752" s="23"/>
      <c r="K1752" s="23"/>
      <c r="L1752" s="23"/>
      <c r="M1752" s="23"/>
      <c r="N1752" s="23"/>
      <c r="O1752" s="23"/>
    </row>
    <row r="1753" spans="2:15" x14ac:dyDescent="0.25">
      <c r="B1753" s="23"/>
      <c r="C1753" s="23"/>
      <c r="D1753" s="23"/>
      <c r="E1753" s="23"/>
      <c r="F1753" s="23"/>
      <c r="G1753" s="23"/>
      <c r="H1753" s="23"/>
      <c r="I1753" s="23"/>
      <c r="J1753" s="23"/>
      <c r="K1753" s="23"/>
      <c r="L1753" s="23"/>
      <c r="M1753" s="23"/>
      <c r="N1753" s="23"/>
      <c r="O1753" s="23"/>
    </row>
    <row r="1754" spans="2:15" x14ac:dyDescent="0.25">
      <c r="B1754" s="23"/>
      <c r="C1754" s="23"/>
      <c r="D1754" s="23"/>
      <c r="E1754" s="23"/>
      <c r="F1754" s="23"/>
      <c r="G1754" s="23"/>
      <c r="H1754" s="23"/>
      <c r="I1754" s="23"/>
      <c r="J1754" s="23"/>
      <c r="K1754" s="23"/>
      <c r="L1754" s="23"/>
      <c r="M1754" s="23"/>
      <c r="N1754" s="23"/>
      <c r="O1754" s="23"/>
    </row>
    <row r="1755" spans="2:15" x14ac:dyDescent="0.25">
      <c r="B1755" s="23"/>
      <c r="C1755" s="23"/>
      <c r="D1755" s="23"/>
      <c r="E1755" s="23"/>
      <c r="F1755" s="23"/>
      <c r="G1755" s="23"/>
      <c r="H1755" s="23"/>
      <c r="I1755" s="23"/>
      <c r="J1755" s="23"/>
      <c r="K1755" s="23"/>
      <c r="L1755" s="23"/>
      <c r="M1755" s="23"/>
      <c r="N1755" s="23"/>
      <c r="O1755" s="23"/>
    </row>
    <row r="1756" spans="2:15" x14ac:dyDescent="0.25">
      <c r="B1756" s="23"/>
      <c r="C1756" s="23"/>
      <c r="D1756" s="23"/>
      <c r="E1756" s="23"/>
      <c r="F1756" s="23"/>
      <c r="G1756" s="23"/>
      <c r="H1756" s="23"/>
      <c r="I1756" s="23"/>
      <c r="J1756" s="23"/>
      <c r="K1756" s="23"/>
      <c r="L1756" s="23"/>
      <c r="M1756" s="23"/>
      <c r="N1756" s="23"/>
      <c r="O1756" s="23"/>
    </row>
    <row r="1757" spans="2:15" x14ac:dyDescent="0.25">
      <c r="B1757" s="23"/>
      <c r="C1757" s="23"/>
      <c r="D1757" s="23"/>
      <c r="E1757" s="23"/>
      <c r="F1757" s="23"/>
      <c r="G1757" s="23"/>
      <c r="H1757" s="23"/>
      <c r="I1757" s="23"/>
      <c r="J1757" s="23"/>
      <c r="K1757" s="23"/>
      <c r="L1757" s="23"/>
      <c r="M1757" s="23"/>
      <c r="N1757" s="23"/>
      <c r="O1757" s="23"/>
    </row>
    <row r="1758" spans="2:15" x14ac:dyDescent="0.25">
      <c r="B1758" s="23"/>
      <c r="C1758" s="23"/>
      <c r="D1758" s="23"/>
      <c r="E1758" s="23"/>
      <c r="F1758" s="23"/>
      <c r="G1758" s="23"/>
      <c r="H1758" s="23"/>
      <c r="I1758" s="23"/>
      <c r="J1758" s="23"/>
      <c r="K1758" s="23"/>
      <c r="L1758" s="23"/>
      <c r="M1758" s="23"/>
      <c r="N1758" s="23"/>
      <c r="O1758" s="23"/>
    </row>
    <row r="1759" spans="2:15" x14ac:dyDescent="0.25">
      <c r="B1759" s="23"/>
      <c r="C1759" s="23"/>
      <c r="D1759" s="23"/>
      <c r="E1759" s="23"/>
      <c r="F1759" s="23"/>
      <c r="G1759" s="23"/>
      <c r="H1759" s="23"/>
      <c r="I1759" s="23"/>
      <c r="J1759" s="23"/>
      <c r="K1759" s="23"/>
      <c r="L1759" s="23"/>
      <c r="M1759" s="23"/>
      <c r="N1759" s="23"/>
      <c r="O1759" s="23"/>
    </row>
    <row r="1760" spans="2:15" x14ac:dyDescent="0.25">
      <c r="B1760" s="23"/>
      <c r="C1760" s="23"/>
      <c r="D1760" s="23"/>
      <c r="E1760" s="23"/>
      <c r="F1760" s="23"/>
      <c r="G1760" s="23"/>
      <c r="H1760" s="23"/>
      <c r="I1760" s="23"/>
      <c r="J1760" s="23"/>
      <c r="K1760" s="23"/>
      <c r="L1760" s="23"/>
      <c r="M1760" s="23"/>
      <c r="N1760" s="23"/>
      <c r="O1760" s="23"/>
    </row>
    <row r="1761" spans="2:15" x14ac:dyDescent="0.25">
      <c r="B1761" s="23"/>
      <c r="C1761" s="23"/>
      <c r="D1761" s="23"/>
      <c r="E1761" s="23"/>
      <c r="F1761" s="23"/>
      <c r="G1761" s="23"/>
      <c r="H1761" s="23"/>
      <c r="I1761" s="23"/>
      <c r="J1761" s="23"/>
      <c r="K1761" s="23"/>
      <c r="L1761" s="23"/>
      <c r="M1761" s="23"/>
      <c r="N1761" s="23"/>
      <c r="O1761" s="23"/>
    </row>
    <row r="1762" spans="2:15" x14ac:dyDescent="0.25">
      <c r="B1762" s="23"/>
      <c r="C1762" s="23"/>
      <c r="D1762" s="23"/>
      <c r="E1762" s="23"/>
      <c r="F1762" s="23"/>
      <c r="G1762" s="23"/>
      <c r="H1762" s="23"/>
      <c r="I1762" s="23"/>
      <c r="J1762" s="23"/>
      <c r="K1762" s="23"/>
      <c r="L1762" s="23"/>
      <c r="M1762" s="23"/>
      <c r="N1762" s="23"/>
      <c r="O1762" s="23"/>
    </row>
    <row r="1763" spans="2:15" x14ac:dyDescent="0.25">
      <c r="B1763" s="23"/>
      <c r="C1763" s="23"/>
      <c r="D1763" s="23"/>
      <c r="E1763" s="23"/>
      <c r="F1763" s="23"/>
      <c r="G1763" s="23"/>
      <c r="H1763" s="23"/>
      <c r="I1763" s="23"/>
      <c r="J1763" s="23"/>
      <c r="K1763" s="23"/>
      <c r="L1763" s="23"/>
      <c r="M1763" s="23"/>
      <c r="N1763" s="23"/>
      <c r="O1763" s="23"/>
    </row>
    <row r="1764" spans="2:15" x14ac:dyDescent="0.25">
      <c r="B1764" s="23"/>
      <c r="C1764" s="23"/>
      <c r="D1764" s="23"/>
      <c r="E1764" s="23"/>
      <c r="F1764" s="23"/>
      <c r="G1764" s="23"/>
      <c r="H1764" s="23"/>
      <c r="I1764" s="23"/>
      <c r="J1764" s="23"/>
      <c r="K1764" s="23"/>
      <c r="L1764" s="23"/>
      <c r="M1764" s="23"/>
      <c r="N1764" s="23"/>
      <c r="O1764" s="23"/>
    </row>
    <row r="1765" spans="2:15" x14ac:dyDescent="0.25">
      <c r="B1765" s="23"/>
      <c r="C1765" s="23"/>
      <c r="D1765" s="23"/>
      <c r="E1765" s="23"/>
      <c r="F1765" s="23"/>
      <c r="G1765" s="23"/>
      <c r="H1765" s="23"/>
      <c r="I1765" s="23"/>
      <c r="J1765" s="23"/>
      <c r="K1765" s="23"/>
      <c r="L1765" s="23"/>
      <c r="M1765" s="23"/>
      <c r="N1765" s="23"/>
      <c r="O1765" s="23"/>
    </row>
    <row r="1766" spans="2:15" x14ac:dyDescent="0.25">
      <c r="B1766" s="23"/>
      <c r="C1766" s="23"/>
      <c r="D1766" s="23"/>
      <c r="E1766" s="23"/>
      <c r="F1766" s="23"/>
      <c r="G1766" s="23"/>
      <c r="H1766" s="23"/>
      <c r="I1766" s="23"/>
      <c r="J1766" s="23"/>
      <c r="K1766" s="23"/>
      <c r="L1766" s="23"/>
      <c r="M1766" s="23"/>
      <c r="N1766" s="23"/>
      <c r="O1766" s="23"/>
    </row>
    <row r="1767" spans="2:15" x14ac:dyDescent="0.25">
      <c r="B1767" s="23"/>
      <c r="C1767" s="23"/>
      <c r="D1767" s="23"/>
      <c r="E1767" s="23"/>
      <c r="F1767" s="23"/>
      <c r="G1767" s="23"/>
      <c r="H1767" s="23"/>
      <c r="I1767" s="23"/>
      <c r="J1767" s="23"/>
      <c r="K1767" s="23"/>
      <c r="L1767" s="23"/>
      <c r="M1767" s="23"/>
      <c r="N1767" s="23"/>
      <c r="O1767" s="23"/>
    </row>
    <row r="1768" spans="2:15" x14ac:dyDescent="0.25">
      <c r="B1768" s="23"/>
      <c r="C1768" s="23"/>
      <c r="D1768" s="23"/>
      <c r="E1768" s="23"/>
      <c r="F1768" s="23"/>
      <c r="G1768" s="23"/>
      <c r="H1768" s="23"/>
      <c r="I1768" s="23"/>
      <c r="J1768" s="23"/>
      <c r="K1768" s="23"/>
      <c r="L1768" s="23"/>
      <c r="M1768" s="23"/>
      <c r="N1768" s="23"/>
      <c r="O1768" s="23"/>
    </row>
    <row r="1769" spans="2:15" x14ac:dyDescent="0.25">
      <c r="B1769" s="23"/>
      <c r="C1769" s="23"/>
      <c r="D1769" s="23"/>
      <c r="E1769" s="23"/>
      <c r="F1769" s="23"/>
      <c r="G1769" s="23"/>
      <c r="H1769" s="23"/>
      <c r="I1769" s="23"/>
      <c r="J1769" s="23"/>
      <c r="K1769" s="23"/>
      <c r="L1769" s="23"/>
      <c r="M1769" s="23"/>
      <c r="N1769" s="23"/>
      <c r="O1769" s="23"/>
    </row>
    <row r="1770" spans="2:15" x14ac:dyDescent="0.25">
      <c r="B1770" s="23"/>
      <c r="C1770" s="23"/>
      <c r="D1770" s="23"/>
      <c r="E1770" s="23"/>
      <c r="F1770" s="23"/>
      <c r="G1770" s="23"/>
      <c r="H1770" s="23"/>
      <c r="I1770" s="23"/>
      <c r="J1770" s="23"/>
      <c r="K1770" s="23"/>
      <c r="L1770" s="23"/>
      <c r="M1770" s="23"/>
      <c r="N1770" s="23"/>
      <c r="O1770" s="23"/>
    </row>
    <row r="1771" spans="2:15" x14ac:dyDescent="0.25">
      <c r="B1771" s="23"/>
      <c r="C1771" s="23"/>
      <c r="D1771" s="23"/>
      <c r="E1771" s="23"/>
      <c r="F1771" s="23"/>
      <c r="G1771" s="23"/>
      <c r="H1771" s="23"/>
      <c r="I1771" s="23"/>
      <c r="J1771" s="23"/>
      <c r="K1771" s="23"/>
      <c r="L1771" s="23"/>
      <c r="M1771" s="23"/>
      <c r="N1771" s="23"/>
      <c r="O1771" s="23"/>
    </row>
    <row r="1772" spans="2:15" x14ac:dyDescent="0.25">
      <c r="B1772" s="23"/>
      <c r="C1772" s="23"/>
      <c r="D1772" s="23"/>
      <c r="E1772" s="23"/>
      <c r="F1772" s="23"/>
      <c r="G1772" s="23"/>
      <c r="H1772" s="23"/>
      <c r="I1772" s="23"/>
      <c r="J1772" s="23"/>
      <c r="K1772" s="23"/>
      <c r="L1772" s="23"/>
      <c r="M1772" s="23"/>
      <c r="N1772" s="23"/>
      <c r="O1772" s="23"/>
    </row>
    <row r="1773" spans="2:15" x14ac:dyDescent="0.25">
      <c r="B1773" s="23"/>
      <c r="C1773" s="23"/>
      <c r="D1773" s="23"/>
      <c r="E1773" s="23"/>
      <c r="F1773" s="23"/>
      <c r="G1773" s="23"/>
      <c r="H1773" s="23"/>
      <c r="I1773" s="23"/>
      <c r="J1773" s="23"/>
      <c r="K1773" s="23"/>
      <c r="L1773" s="23"/>
      <c r="M1773" s="23"/>
      <c r="N1773" s="23"/>
      <c r="O1773" s="23"/>
    </row>
    <row r="1774" spans="2:15" x14ac:dyDescent="0.25">
      <c r="B1774" s="23"/>
      <c r="C1774" s="23"/>
      <c r="D1774" s="23"/>
      <c r="E1774" s="23"/>
      <c r="F1774" s="23"/>
      <c r="G1774" s="23"/>
      <c r="H1774" s="23"/>
      <c r="I1774" s="23"/>
      <c r="J1774" s="23"/>
      <c r="K1774" s="23"/>
      <c r="L1774" s="23"/>
      <c r="M1774" s="23"/>
      <c r="N1774" s="23"/>
      <c r="O1774" s="23"/>
    </row>
    <row r="1775" spans="2:15" x14ac:dyDescent="0.25">
      <c r="B1775" s="23"/>
      <c r="C1775" s="23"/>
      <c r="D1775" s="23"/>
      <c r="E1775" s="23"/>
      <c r="F1775" s="23"/>
      <c r="G1775" s="23"/>
      <c r="H1775" s="23"/>
      <c r="I1775" s="23"/>
      <c r="J1775" s="23"/>
      <c r="K1775" s="23"/>
      <c r="L1775" s="23"/>
      <c r="M1775" s="23"/>
      <c r="N1775" s="23"/>
      <c r="O1775" s="23"/>
    </row>
    <row r="1776" spans="2:15" x14ac:dyDescent="0.25">
      <c r="B1776" s="23"/>
      <c r="C1776" s="23"/>
      <c r="D1776" s="23"/>
      <c r="E1776" s="23"/>
      <c r="F1776" s="23"/>
      <c r="G1776" s="23"/>
      <c r="H1776" s="23"/>
      <c r="I1776" s="23"/>
      <c r="J1776" s="23"/>
      <c r="K1776" s="23"/>
      <c r="L1776" s="23"/>
      <c r="M1776" s="23"/>
      <c r="N1776" s="23"/>
      <c r="O1776" s="23"/>
    </row>
    <row r="1777" spans="2:15" x14ac:dyDescent="0.25">
      <c r="B1777" s="23"/>
      <c r="C1777" s="23"/>
      <c r="D1777" s="23"/>
      <c r="E1777" s="23"/>
      <c r="F1777" s="23"/>
      <c r="G1777" s="23"/>
      <c r="H1777" s="23"/>
      <c r="I1777" s="23"/>
      <c r="J1777" s="23"/>
      <c r="K1777" s="23"/>
      <c r="L1777" s="23"/>
      <c r="M1777" s="23"/>
      <c r="N1777" s="23"/>
      <c r="O1777" s="23"/>
    </row>
    <row r="1778" spans="2:15" x14ac:dyDescent="0.25">
      <c r="B1778" s="23"/>
      <c r="C1778" s="23"/>
      <c r="D1778" s="23"/>
      <c r="E1778" s="23"/>
      <c r="F1778" s="23"/>
      <c r="G1778" s="23"/>
      <c r="H1778" s="23"/>
      <c r="I1778" s="23"/>
      <c r="J1778" s="23"/>
      <c r="K1778" s="23"/>
      <c r="L1778" s="23"/>
      <c r="M1778" s="23"/>
      <c r="N1778" s="23"/>
      <c r="O1778" s="23"/>
    </row>
    <row r="1779" spans="2:15" x14ac:dyDescent="0.25">
      <c r="B1779" s="23"/>
      <c r="C1779" s="23"/>
      <c r="D1779" s="23"/>
      <c r="E1779" s="23"/>
      <c r="F1779" s="23"/>
      <c r="G1779" s="23"/>
      <c r="H1779" s="23"/>
      <c r="I1779" s="23"/>
      <c r="J1779" s="23"/>
      <c r="K1779" s="23"/>
      <c r="L1779" s="23"/>
      <c r="M1779" s="23"/>
      <c r="N1779" s="23"/>
      <c r="O1779" s="23"/>
    </row>
    <row r="1780" spans="2:15" x14ac:dyDescent="0.25">
      <c r="B1780" s="23"/>
      <c r="C1780" s="23"/>
      <c r="D1780" s="23"/>
      <c r="E1780" s="23"/>
      <c r="F1780" s="23"/>
      <c r="G1780" s="23"/>
      <c r="H1780" s="23"/>
      <c r="I1780" s="23"/>
      <c r="J1780" s="23"/>
      <c r="K1780" s="23"/>
      <c r="L1780" s="23"/>
      <c r="M1780" s="23"/>
      <c r="N1780" s="23"/>
      <c r="O1780" s="23"/>
    </row>
    <row r="1781" spans="2:15" x14ac:dyDescent="0.25">
      <c r="B1781" s="23"/>
      <c r="C1781" s="23"/>
      <c r="D1781" s="23"/>
      <c r="E1781" s="23"/>
      <c r="F1781" s="23"/>
      <c r="G1781" s="23"/>
      <c r="H1781" s="23"/>
      <c r="I1781" s="23"/>
      <c r="J1781" s="23"/>
      <c r="K1781" s="23"/>
      <c r="L1781" s="23"/>
      <c r="M1781" s="23"/>
      <c r="N1781" s="23"/>
      <c r="O1781" s="23"/>
    </row>
    <row r="1782" spans="2:15" x14ac:dyDescent="0.25">
      <c r="B1782" s="23"/>
      <c r="C1782" s="23"/>
      <c r="D1782" s="23"/>
      <c r="E1782" s="23"/>
      <c r="F1782" s="23"/>
      <c r="G1782" s="23"/>
      <c r="H1782" s="23"/>
      <c r="I1782" s="23"/>
      <c r="J1782" s="23"/>
      <c r="K1782" s="23"/>
      <c r="L1782" s="23"/>
      <c r="M1782" s="23"/>
      <c r="N1782" s="23"/>
      <c r="O1782" s="23"/>
    </row>
    <row r="1783" spans="2:15" x14ac:dyDescent="0.25">
      <c r="B1783" s="23"/>
      <c r="C1783" s="23"/>
      <c r="D1783" s="23"/>
      <c r="E1783" s="23"/>
      <c r="F1783" s="23"/>
      <c r="G1783" s="23"/>
      <c r="H1783" s="23"/>
      <c r="I1783" s="23"/>
      <c r="J1783" s="23"/>
      <c r="K1783" s="23"/>
      <c r="L1783" s="23"/>
      <c r="M1783" s="23"/>
      <c r="N1783" s="23"/>
      <c r="O1783" s="23"/>
    </row>
    <row r="1784" spans="2:15" x14ac:dyDescent="0.25">
      <c r="B1784" s="23"/>
      <c r="C1784" s="23"/>
      <c r="D1784" s="23"/>
      <c r="E1784" s="23"/>
      <c r="F1784" s="23"/>
      <c r="G1784" s="23"/>
      <c r="H1784" s="23"/>
      <c r="I1784" s="23"/>
      <c r="J1784" s="23"/>
      <c r="K1784" s="23"/>
      <c r="L1784" s="23"/>
      <c r="M1784" s="23"/>
      <c r="N1784" s="23"/>
      <c r="O1784" s="23"/>
    </row>
    <row r="1785" spans="2:15" x14ac:dyDescent="0.25">
      <c r="B1785" s="23"/>
      <c r="C1785" s="23"/>
      <c r="D1785" s="23"/>
      <c r="E1785" s="23"/>
      <c r="F1785" s="23"/>
      <c r="G1785" s="23"/>
      <c r="H1785" s="23"/>
      <c r="I1785" s="23"/>
      <c r="J1785" s="23"/>
      <c r="K1785" s="23"/>
      <c r="L1785" s="23"/>
      <c r="M1785" s="23"/>
      <c r="N1785" s="23"/>
      <c r="O1785" s="23"/>
    </row>
    <row r="1786" spans="2:15" x14ac:dyDescent="0.25">
      <c r="B1786" s="23"/>
      <c r="C1786" s="23"/>
      <c r="D1786" s="23"/>
      <c r="E1786" s="23"/>
      <c r="F1786" s="23"/>
      <c r="G1786" s="23"/>
      <c r="H1786" s="23"/>
      <c r="I1786" s="23"/>
      <c r="J1786" s="23"/>
      <c r="K1786" s="23"/>
      <c r="L1786" s="23"/>
      <c r="M1786" s="23"/>
      <c r="N1786" s="23"/>
      <c r="O1786" s="23"/>
    </row>
    <row r="1787" spans="2:15" x14ac:dyDescent="0.25">
      <c r="B1787" s="23"/>
      <c r="C1787" s="23"/>
      <c r="D1787" s="23"/>
      <c r="E1787" s="23"/>
      <c r="F1787" s="23"/>
      <c r="G1787" s="23"/>
      <c r="H1787" s="23"/>
      <c r="I1787" s="23"/>
      <c r="J1787" s="23"/>
      <c r="K1787" s="23"/>
      <c r="L1787" s="23"/>
      <c r="M1787" s="23"/>
      <c r="N1787" s="23"/>
      <c r="O1787" s="23"/>
    </row>
    <row r="1788" spans="2:15" x14ac:dyDescent="0.25">
      <c r="B1788" s="23"/>
      <c r="C1788" s="23"/>
      <c r="D1788" s="23"/>
      <c r="E1788" s="23"/>
      <c r="F1788" s="23"/>
      <c r="G1788" s="23"/>
      <c r="H1788" s="23"/>
      <c r="I1788" s="23"/>
      <c r="J1788" s="23"/>
      <c r="K1788" s="23"/>
      <c r="L1788" s="23"/>
      <c r="M1788" s="23"/>
      <c r="N1788" s="23"/>
      <c r="O1788" s="23"/>
    </row>
    <row r="1789" spans="2:15" x14ac:dyDescent="0.25">
      <c r="B1789" s="23"/>
      <c r="C1789" s="23"/>
      <c r="D1789" s="23"/>
      <c r="E1789" s="23"/>
      <c r="F1789" s="23"/>
      <c r="G1789" s="23"/>
      <c r="H1789" s="23"/>
      <c r="I1789" s="23"/>
      <c r="J1789" s="23"/>
      <c r="K1789" s="23"/>
      <c r="L1789" s="23"/>
      <c r="M1789" s="23"/>
      <c r="N1789" s="23"/>
      <c r="O1789" s="23"/>
    </row>
    <row r="1790" spans="2:15" x14ac:dyDescent="0.25">
      <c r="B1790" s="23"/>
      <c r="C1790" s="23"/>
      <c r="D1790" s="23"/>
      <c r="E1790" s="23"/>
      <c r="F1790" s="23"/>
      <c r="G1790" s="23"/>
      <c r="H1790" s="23"/>
      <c r="I1790" s="23"/>
      <c r="J1790" s="23"/>
      <c r="K1790" s="23"/>
      <c r="L1790" s="23"/>
      <c r="M1790" s="23"/>
      <c r="N1790" s="23"/>
      <c r="O1790" s="23"/>
    </row>
    <row r="1791" spans="2:15" x14ac:dyDescent="0.25">
      <c r="B1791" s="23"/>
      <c r="C1791" s="23"/>
      <c r="D1791" s="23"/>
      <c r="E1791" s="23"/>
      <c r="F1791" s="23"/>
      <c r="G1791" s="23"/>
      <c r="H1791" s="23"/>
      <c r="I1791" s="23"/>
      <c r="J1791" s="23"/>
      <c r="K1791" s="23"/>
      <c r="L1791" s="23"/>
      <c r="M1791" s="23"/>
      <c r="N1791" s="23"/>
      <c r="O1791" s="23"/>
    </row>
    <row r="1792" spans="2:15" x14ac:dyDescent="0.25">
      <c r="B1792" s="23"/>
      <c r="C1792" s="23"/>
      <c r="D1792" s="23"/>
      <c r="E1792" s="23"/>
      <c r="F1792" s="23"/>
      <c r="G1792" s="23"/>
      <c r="H1792" s="23"/>
      <c r="I1792" s="23"/>
      <c r="J1792" s="23"/>
      <c r="K1792" s="23"/>
      <c r="L1792" s="23"/>
      <c r="M1792" s="23"/>
      <c r="N1792" s="23"/>
      <c r="O1792" s="23"/>
    </row>
    <row r="1793" spans="2:15" x14ac:dyDescent="0.25">
      <c r="B1793" s="23"/>
      <c r="C1793" s="23"/>
      <c r="D1793" s="23"/>
      <c r="E1793" s="23"/>
      <c r="F1793" s="23"/>
      <c r="G1793" s="23"/>
      <c r="H1793" s="23"/>
      <c r="I1793" s="23"/>
      <c r="J1793" s="23"/>
      <c r="K1793" s="23"/>
      <c r="L1793" s="23"/>
      <c r="M1793" s="23"/>
      <c r="N1793" s="23"/>
      <c r="O1793" s="23"/>
    </row>
    <row r="1794" spans="2:15" x14ac:dyDescent="0.25">
      <c r="B1794" s="23"/>
      <c r="C1794" s="23"/>
      <c r="D1794" s="23"/>
      <c r="E1794" s="23"/>
      <c r="F1794" s="23"/>
      <c r="G1794" s="23"/>
      <c r="H1794" s="23"/>
      <c r="I1794" s="23"/>
      <c r="J1794" s="23"/>
      <c r="K1794" s="23"/>
      <c r="L1794" s="23"/>
      <c r="M1794" s="23"/>
      <c r="N1794" s="23"/>
      <c r="O1794" s="23"/>
    </row>
    <row r="1795" spans="2:15" x14ac:dyDescent="0.25">
      <c r="B1795" s="23"/>
      <c r="C1795" s="23"/>
      <c r="D1795" s="23"/>
      <c r="E1795" s="23"/>
      <c r="F1795" s="23"/>
      <c r="G1795" s="23"/>
      <c r="H1795" s="23"/>
      <c r="I1795" s="23"/>
      <c r="J1795" s="23"/>
      <c r="K1795" s="23"/>
      <c r="L1795" s="23"/>
      <c r="M1795" s="23"/>
      <c r="N1795" s="23"/>
      <c r="O1795" s="23"/>
    </row>
    <row r="1796" spans="2:15" x14ac:dyDescent="0.25">
      <c r="B1796" s="23"/>
      <c r="C1796" s="23"/>
      <c r="D1796" s="23"/>
      <c r="E1796" s="23"/>
      <c r="F1796" s="23"/>
      <c r="G1796" s="23"/>
      <c r="H1796" s="23"/>
      <c r="I1796" s="23"/>
      <c r="J1796" s="23"/>
      <c r="K1796" s="23"/>
      <c r="L1796" s="23"/>
      <c r="M1796" s="23"/>
      <c r="N1796" s="23"/>
      <c r="O1796" s="23"/>
    </row>
    <row r="1797" spans="2:15" x14ac:dyDescent="0.25">
      <c r="B1797" s="23"/>
      <c r="C1797" s="23"/>
      <c r="D1797" s="23"/>
      <c r="E1797" s="23"/>
      <c r="F1797" s="23"/>
      <c r="G1797" s="23"/>
      <c r="H1797" s="23"/>
      <c r="I1797" s="23"/>
      <c r="J1797" s="23"/>
      <c r="K1797" s="23"/>
      <c r="L1797" s="23"/>
      <c r="M1797" s="23"/>
      <c r="N1797" s="23"/>
      <c r="O1797" s="23"/>
    </row>
    <row r="1798" spans="2:15" x14ac:dyDescent="0.25">
      <c r="B1798" s="23"/>
      <c r="C1798" s="23"/>
      <c r="D1798" s="23"/>
      <c r="E1798" s="23"/>
      <c r="F1798" s="23"/>
      <c r="G1798" s="23"/>
      <c r="H1798" s="23"/>
      <c r="I1798" s="23"/>
      <c r="J1798" s="23"/>
      <c r="K1798" s="23"/>
      <c r="L1798" s="23"/>
      <c r="M1798" s="23"/>
      <c r="N1798" s="23"/>
      <c r="O1798" s="23"/>
    </row>
    <row r="1799" spans="2:15" x14ac:dyDescent="0.25">
      <c r="B1799" s="23"/>
      <c r="C1799" s="23"/>
      <c r="D1799" s="23"/>
      <c r="E1799" s="23"/>
      <c r="F1799" s="23"/>
      <c r="G1799" s="23"/>
      <c r="H1799" s="23"/>
      <c r="I1799" s="23"/>
      <c r="J1799" s="23"/>
      <c r="K1799" s="23"/>
      <c r="L1799" s="23"/>
      <c r="M1799" s="23"/>
      <c r="N1799" s="23"/>
      <c r="O1799" s="23"/>
    </row>
    <row r="1800" spans="2:15" x14ac:dyDescent="0.25">
      <c r="B1800" s="23"/>
      <c r="C1800" s="23"/>
      <c r="D1800" s="23"/>
      <c r="E1800" s="23"/>
      <c r="F1800" s="23"/>
      <c r="G1800" s="23"/>
      <c r="H1800" s="23"/>
      <c r="I1800" s="23"/>
      <c r="J1800" s="23"/>
      <c r="K1800" s="23"/>
      <c r="L1800" s="23"/>
      <c r="M1800" s="23"/>
      <c r="N1800" s="23"/>
      <c r="O1800" s="23"/>
    </row>
    <row r="1801" spans="2:15" x14ac:dyDescent="0.25">
      <c r="B1801" s="23"/>
      <c r="C1801" s="23"/>
      <c r="D1801" s="23"/>
      <c r="E1801" s="23"/>
      <c r="F1801" s="23"/>
      <c r="G1801" s="23"/>
      <c r="H1801" s="23"/>
      <c r="I1801" s="23"/>
      <c r="J1801" s="23"/>
      <c r="K1801" s="23"/>
      <c r="L1801" s="23"/>
      <c r="M1801" s="23"/>
      <c r="N1801" s="23"/>
      <c r="O1801" s="23"/>
    </row>
    <row r="1802" spans="2:15" x14ac:dyDescent="0.25">
      <c r="B1802" s="23"/>
      <c r="C1802" s="23"/>
      <c r="D1802" s="23"/>
      <c r="E1802" s="23"/>
      <c r="F1802" s="23"/>
      <c r="G1802" s="23"/>
      <c r="H1802" s="23"/>
      <c r="I1802" s="23"/>
      <c r="J1802" s="23"/>
      <c r="K1802" s="23"/>
      <c r="L1802" s="23"/>
      <c r="M1802" s="23"/>
      <c r="N1802" s="23"/>
      <c r="O1802" s="23"/>
    </row>
    <row r="1803" spans="2:15" x14ac:dyDescent="0.25">
      <c r="B1803" s="23"/>
      <c r="C1803" s="23"/>
      <c r="D1803" s="23"/>
      <c r="E1803" s="23"/>
      <c r="F1803" s="23"/>
      <c r="G1803" s="23"/>
      <c r="H1803" s="23"/>
      <c r="I1803" s="23"/>
      <c r="J1803" s="23"/>
      <c r="K1803" s="23"/>
      <c r="L1803" s="23"/>
      <c r="M1803" s="23"/>
      <c r="N1803" s="23"/>
      <c r="O1803" s="23"/>
    </row>
    <row r="1804" spans="2:15" x14ac:dyDescent="0.25">
      <c r="B1804" s="23"/>
      <c r="C1804" s="23"/>
      <c r="D1804" s="23"/>
      <c r="E1804" s="23"/>
      <c r="F1804" s="23"/>
      <c r="G1804" s="23"/>
      <c r="H1804" s="23"/>
      <c r="I1804" s="23"/>
      <c r="J1804" s="23"/>
      <c r="K1804" s="23"/>
      <c r="L1804" s="23"/>
      <c r="M1804" s="23"/>
      <c r="N1804" s="23"/>
      <c r="O1804" s="23"/>
    </row>
    <row r="1805" spans="2:15" x14ac:dyDescent="0.25">
      <c r="B1805" s="23"/>
      <c r="C1805" s="23"/>
      <c r="D1805" s="23"/>
      <c r="E1805" s="23"/>
      <c r="F1805" s="23"/>
      <c r="G1805" s="23"/>
      <c r="H1805" s="23"/>
      <c r="I1805" s="23"/>
      <c r="J1805" s="23"/>
      <c r="K1805" s="23"/>
      <c r="L1805" s="23"/>
      <c r="M1805" s="23"/>
      <c r="N1805" s="23"/>
      <c r="O1805" s="23"/>
    </row>
    <row r="1806" spans="2:15" x14ac:dyDescent="0.25">
      <c r="B1806" s="23"/>
      <c r="C1806" s="23"/>
      <c r="D1806" s="23"/>
      <c r="E1806" s="23"/>
      <c r="F1806" s="23"/>
      <c r="G1806" s="23"/>
      <c r="H1806" s="23"/>
      <c r="I1806" s="23"/>
      <c r="J1806" s="23"/>
      <c r="K1806" s="23"/>
      <c r="L1806" s="23"/>
      <c r="M1806" s="23"/>
      <c r="N1806" s="23"/>
      <c r="O1806" s="23"/>
    </row>
    <row r="1807" spans="2:15" x14ac:dyDescent="0.25">
      <c r="B1807" s="23"/>
      <c r="C1807" s="23"/>
      <c r="D1807" s="23"/>
      <c r="E1807" s="23"/>
      <c r="F1807" s="23"/>
      <c r="G1807" s="23"/>
      <c r="H1807" s="23"/>
      <c r="I1807" s="23"/>
      <c r="J1807" s="23"/>
      <c r="K1807" s="23"/>
      <c r="L1807" s="23"/>
      <c r="M1807" s="23"/>
      <c r="N1807" s="23"/>
      <c r="O1807" s="23"/>
    </row>
    <row r="1808" spans="2:15" x14ac:dyDescent="0.25">
      <c r="B1808" s="23"/>
      <c r="C1808" s="23"/>
      <c r="D1808" s="23"/>
      <c r="E1808" s="23"/>
      <c r="F1808" s="23"/>
      <c r="G1808" s="23"/>
      <c r="H1808" s="23"/>
      <c r="I1808" s="23"/>
      <c r="J1808" s="23"/>
      <c r="K1808" s="23"/>
      <c r="L1808" s="23"/>
      <c r="M1808" s="23"/>
      <c r="N1808" s="23"/>
      <c r="O1808" s="23"/>
    </row>
    <row r="1809" spans="2:15" x14ac:dyDescent="0.25">
      <c r="B1809" s="23"/>
      <c r="C1809" s="23"/>
      <c r="D1809" s="23"/>
      <c r="E1809" s="23"/>
      <c r="F1809" s="23"/>
      <c r="G1809" s="23"/>
      <c r="H1809" s="23"/>
      <c r="I1809" s="23"/>
      <c r="J1809" s="23"/>
      <c r="K1809" s="23"/>
      <c r="L1809" s="23"/>
      <c r="M1809" s="23"/>
      <c r="N1809" s="23"/>
      <c r="O1809" s="23"/>
    </row>
    <row r="1810" spans="2:15" x14ac:dyDescent="0.25">
      <c r="B1810" s="23"/>
      <c r="C1810" s="23"/>
      <c r="D1810" s="23"/>
      <c r="E1810" s="23"/>
      <c r="F1810" s="23"/>
      <c r="G1810" s="23"/>
      <c r="H1810" s="23"/>
      <c r="I1810" s="23"/>
      <c r="J1810" s="23"/>
      <c r="K1810" s="23"/>
      <c r="L1810" s="23"/>
      <c r="M1810" s="23"/>
      <c r="N1810" s="23"/>
      <c r="O1810" s="23"/>
    </row>
    <row r="1811" spans="2:15" x14ac:dyDescent="0.25">
      <c r="B1811" s="23"/>
      <c r="C1811" s="23"/>
      <c r="D1811" s="23"/>
      <c r="E1811" s="23"/>
      <c r="F1811" s="23"/>
      <c r="G1811" s="23"/>
      <c r="H1811" s="23"/>
      <c r="I1811" s="23"/>
      <c r="J1811" s="23"/>
      <c r="K1811" s="23"/>
      <c r="L1811" s="23"/>
      <c r="M1811" s="23"/>
      <c r="N1811" s="23"/>
      <c r="O1811" s="23"/>
    </row>
    <row r="1812" spans="2:15" x14ac:dyDescent="0.25">
      <c r="B1812" s="23"/>
      <c r="C1812" s="23"/>
      <c r="D1812" s="23"/>
      <c r="E1812" s="23"/>
      <c r="F1812" s="23"/>
      <c r="G1812" s="23"/>
      <c r="H1812" s="23"/>
      <c r="I1812" s="23"/>
      <c r="J1812" s="23"/>
      <c r="K1812" s="23"/>
      <c r="L1812" s="23"/>
      <c r="M1812" s="23"/>
      <c r="N1812" s="23"/>
      <c r="O1812" s="23"/>
    </row>
    <row r="1813" spans="2:15" x14ac:dyDescent="0.25">
      <c r="B1813" s="23"/>
      <c r="C1813" s="23"/>
      <c r="D1813" s="23"/>
      <c r="E1813" s="23"/>
      <c r="F1813" s="23"/>
      <c r="G1813" s="23"/>
      <c r="H1813" s="23"/>
      <c r="I1813" s="23"/>
      <c r="J1813" s="23"/>
      <c r="K1813" s="23"/>
      <c r="L1813" s="23"/>
      <c r="M1813" s="23"/>
      <c r="N1813" s="23"/>
      <c r="O1813" s="23"/>
    </row>
    <row r="1814" spans="2:15" x14ac:dyDescent="0.25">
      <c r="B1814" s="23"/>
      <c r="C1814" s="23"/>
      <c r="D1814" s="23"/>
      <c r="E1814" s="23"/>
      <c r="F1814" s="23"/>
      <c r="G1814" s="23"/>
      <c r="H1814" s="23"/>
      <c r="I1814" s="23"/>
      <c r="J1814" s="23"/>
      <c r="K1814" s="23"/>
      <c r="L1814" s="23"/>
      <c r="M1814" s="23"/>
      <c r="N1814" s="23"/>
      <c r="O1814" s="23"/>
    </row>
    <row r="1815" spans="2:15" x14ac:dyDescent="0.25">
      <c r="B1815" s="23"/>
      <c r="C1815" s="23"/>
      <c r="D1815" s="23"/>
      <c r="E1815" s="23"/>
      <c r="F1815" s="23"/>
      <c r="G1815" s="23"/>
      <c r="H1815" s="23"/>
      <c r="I1815" s="23"/>
      <c r="J1815" s="23"/>
      <c r="K1815" s="23"/>
      <c r="L1815" s="23"/>
      <c r="M1815" s="23"/>
      <c r="N1815" s="23"/>
      <c r="O1815" s="23"/>
    </row>
    <row r="1816" spans="2:15" x14ac:dyDescent="0.25">
      <c r="B1816" s="23"/>
      <c r="C1816" s="23"/>
      <c r="D1816" s="23"/>
      <c r="E1816" s="23"/>
      <c r="F1816" s="23"/>
      <c r="G1816" s="23"/>
      <c r="H1816" s="23"/>
      <c r="I1816" s="23"/>
      <c r="J1816" s="23"/>
      <c r="K1816" s="23"/>
      <c r="L1816" s="23"/>
      <c r="M1816" s="23"/>
      <c r="N1816" s="23"/>
      <c r="O1816" s="23"/>
    </row>
    <row r="1817" spans="2:15" x14ac:dyDescent="0.25">
      <c r="B1817" s="23"/>
      <c r="C1817" s="23"/>
      <c r="D1817" s="23"/>
      <c r="E1817" s="23"/>
      <c r="F1817" s="23"/>
      <c r="G1817" s="23"/>
      <c r="H1817" s="23"/>
      <c r="I1817" s="23"/>
      <c r="J1817" s="23"/>
      <c r="K1817" s="23"/>
      <c r="L1817" s="23"/>
      <c r="M1817" s="23"/>
      <c r="N1817" s="23"/>
      <c r="O1817" s="23"/>
    </row>
    <row r="1818" spans="2:15" x14ac:dyDescent="0.25">
      <c r="B1818" s="23"/>
      <c r="C1818" s="23"/>
      <c r="D1818" s="23"/>
      <c r="E1818" s="23"/>
      <c r="F1818" s="23"/>
      <c r="G1818" s="23"/>
      <c r="H1818" s="23"/>
      <c r="I1818" s="23"/>
      <c r="J1818" s="23"/>
      <c r="K1818" s="23"/>
      <c r="L1818" s="23"/>
      <c r="M1818" s="23"/>
      <c r="N1818" s="23"/>
      <c r="O1818" s="23"/>
    </row>
    <row r="1819" spans="2:15" x14ac:dyDescent="0.25">
      <c r="B1819" s="23"/>
      <c r="C1819" s="23"/>
      <c r="D1819" s="23"/>
      <c r="E1819" s="23"/>
      <c r="F1819" s="23"/>
      <c r="G1819" s="23"/>
      <c r="H1819" s="23"/>
      <c r="I1819" s="23"/>
      <c r="J1819" s="23"/>
      <c r="K1819" s="23"/>
      <c r="L1819" s="23"/>
      <c r="M1819" s="23"/>
      <c r="N1819" s="23"/>
      <c r="O1819" s="23"/>
    </row>
    <row r="1820" spans="2:15" x14ac:dyDescent="0.25">
      <c r="B1820" s="23"/>
      <c r="C1820" s="23"/>
      <c r="D1820" s="23"/>
      <c r="E1820" s="23"/>
      <c r="F1820" s="23"/>
      <c r="G1820" s="23"/>
      <c r="H1820" s="23"/>
      <c r="I1820" s="23"/>
      <c r="J1820" s="23"/>
      <c r="K1820" s="23"/>
      <c r="L1820" s="23"/>
      <c r="M1820" s="23"/>
      <c r="N1820" s="23"/>
      <c r="O1820" s="23"/>
    </row>
    <row r="1821" spans="2:15" x14ac:dyDescent="0.25">
      <c r="B1821" s="23"/>
      <c r="C1821" s="23"/>
      <c r="D1821" s="23"/>
      <c r="E1821" s="23"/>
      <c r="F1821" s="23"/>
      <c r="G1821" s="23"/>
      <c r="H1821" s="23"/>
      <c r="I1821" s="23"/>
      <c r="J1821" s="23"/>
      <c r="K1821" s="23"/>
      <c r="L1821" s="23"/>
      <c r="M1821" s="23"/>
      <c r="N1821" s="23"/>
      <c r="O1821" s="23"/>
    </row>
    <row r="1822" spans="2:15" x14ac:dyDescent="0.25">
      <c r="B1822" s="23"/>
      <c r="C1822" s="23"/>
      <c r="D1822" s="23"/>
      <c r="E1822" s="23"/>
      <c r="F1822" s="23"/>
      <c r="G1822" s="23"/>
      <c r="H1822" s="23"/>
      <c r="I1822" s="23"/>
      <c r="J1822" s="23"/>
      <c r="K1822" s="23"/>
      <c r="L1822" s="23"/>
      <c r="M1822" s="23"/>
      <c r="N1822" s="23"/>
      <c r="O1822" s="23"/>
    </row>
    <row r="1823" spans="2:15" x14ac:dyDescent="0.25">
      <c r="B1823" s="23"/>
      <c r="C1823" s="23"/>
      <c r="D1823" s="23"/>
      <c r="E1823" s="23"/>
      <c r="F1823" s="23"/>
      <c r="G1823" s="23"/>
      <c r="H1823" s="23"/>
      <c r="I1823" s="23"/>
      <c r="J1823" s="23"/>
      <c r="K1823" s="23"/>
      <c r="L1823" s="23"/>
      <c r="M1823" s="23"/>
      <c r="N1823" s="23"/>
      <c r="O1823" s="23"/>
    </row>
    <row r="1824" spans="2:15" x14ac:dyDescent="0.25">
      <c r="B1824" s="23"/>
      <c r="C1824" s="23"/>
      <c r="D1824" s="23"/>
      <c r="E1824" s="23"/>
      <c r="F1824" s="23"/>
      <c r="G1824" s="23"/>
      <c r="H1824" s="23"/>
      <c r="I1824" s="23"/>
      <c r="J1824" s="23"/>
      <c r="K1824" s="23"/>
      <c r="L1824" s="23"/>
      <c r="M1824" s="23"/>
      <c r="N1824" s="23"/>
      <c r="O1824" s="23"/>
    </row>
    <row r="1825" spans="2:15" x14ac:dyDescent="0.25">
      <c r="B1825" s="23"/>
      <c r="C1825" s="23"/>
      <c r="D1825" s="23"/>
      <c r="E1825" s="23"/>
      <c r="F1825" s="23"/>
      <c r="G1825" s="23"/>
      <c r="H1825" s="23"/>
      <c r="I1825" s="23"/>
      <c r="J1825" s="23"/>
      <c r="K1825" s="23"/>
      <c r="L1825" s="23"/>
      <c r="M1825" s="23"/>
      <c r="N1825" s="23"/>
      <c r="O1825" s="23"/>
    </row>
    <row r="1826" spans="2:15" x14ac:dyDescent="0.25">
      <c r="B1826" s="23"/>
      <c r="C1826" s="23"/>
      <c r="D1826" s="23"/>
      <c r="E1826" s="23"/>
      <c r="F1826" s="23"/>
      <c r="G1826" s="23"/>
      <c r="H1826" s="23"/>
      <c r="I1826" s="23"/>
      <c r="J1826" s="23"/>
      <c r="K1826" s="23"/>
      <c r="L1826" s="23"/>
      <c r="M1826" s="23"/>
      <c r="N1826" s="23"/>
      <c r="O1826" s="23"/>
    </row>
    <row r="1827" spans="2:15" x14ac:dyDescent="0.25">
      <c r="B1827" s="23"/>
      <c r="C1827" s="23"/>
      <c r="D1827" s="23"/>
      <c r="E1827" s="23"/>
      <c r="F1827" s="23"/>
      <c r="G1827" s="23"/>
      <c r="H1827" s="23"/>
      <c r="I1827" s="23"/>
      <c r="J1827" s="23"/>
      <c r="K1827" s="23"/>
      <c r="L1827" s="23"/>
      <c r="M1827" s="23"/>
      <c r="N1827" s="23"/>
      <c r="O1827" s="23"/>
    </row>
    <row r="1828" spans="2:15" x14ac:dyDescent="0.25">
      <c r="B1828" s="23"/>
      <c r="C1828" s="23"/>
      <c r="D1828" s="23"/>
      <c r="E1828" s="23"/>
      <c r="F1828" s="23"/>
      <c r="G1828" s="23"/>
      <c r="H1828" s="23"/>
      <c r="I1828" s="23"/>
      <c r="J1828" s="23"/>
      <c r="K1828" s="23"/>
      <c r="L1828" s="23"/>
      <c r="M1828" s="23"/>
      <c r="N1828" s="23"/>
      <c r="O1828" s="23"/>
    </row>
    <row r="1829" spans="2:15" x14ac:dyDescent="0.25">
      <c r="B1829" s="23"/>
      <c r="C1829" s="23"/>
      <c r="D1829" s="23"/>
      <c r="E1829" s="23"/>
      <c r="F1829" s="23"/>
      <c r="G1829" s="23"/>
      <c r="H1829" s="23"/>
      <c r="I1829" s="23"/>
      <c r="J1829" s="23"/>
      <c r="K1829" s="23"/>
      <c r="L1829" s="23"/>
      <c r="M1829" s="23"/>
      <c r="N1829" s="23"/>
      <c r="O1829" s="23"/>
    </row>
    <row r="1830" spans="2:15" x14ac:dyDescent="0.25">
      <c r="B1830" s="23"/>
      <c r="C1830" s="23"/>
      <c r="D1830" s="23"/>
      <c r="E1830" s="23"/>
      <c r="F1830" s="23"/>
      <c r="G1830" s="23"/>
      <c r="H1830" s="23"/>
      <c r="I1830" s="23"/>
      <c r="J1830" s="23"/>
      <c r="K1830" s="23"/>
      <c r="L1830" s="23"/>
      <c r="M1830" s="23"/>
      <c r="N1830" s="23"/>
      <c r="O1830" s="23"/>
    </row>
    <row r="1831" spans="2:15" x14ac:dyDescent="0.25">
      <c r="B1831" s="23"/>
      <c r="C1831" s="23"/>
      <c r="D1831" s="23"/>
      <c r="E1831" s="23"/>
      <c r="F1831" s="23"/>
      <c r="G1831" s="23"/>
      <c r="H1831" s="23"/>
      <c r="I1831" s="23"/>
      <c r="J1831" s="23"/>
      <c r="K1831" s="23"/>
      <c r="L1831" s="23"/>
      <c r="M1831" s="23"/>
      <c r="N1831" s="23"/>
      <c r="O1831" s="23"/>
    </row>
    <row r="1832" spans="2:15" x14ac:dyDescent="0.25">
      <c r="B1832" s="23"/>
      <c r="C1832" s="23"/>
      <c r="D1832" s="23"/>
      <c r="E1832" s="23"/>
      <c r="F1832" s="23"/>
      <c r="G1832" s="23"/>
      <c r="H1832" s="23"/>
      <c r="I1832" s="23"/>
      <c r="J1832" s="23"/>
      <c r="K1832" s="23"/>
      <c r="L1832" s="23"/>
      <c r="M1832" s="23"/>
      <c r="N1832" s="23"/>
      <c r="O1832" s="23"/>
    </row>
    <row r="1833" spans="2:15" x14ac:dyDescent="0.25">
      <c r="B1833" s="23"/>
      <c r="C1833" s="23"/>
      <c r="D1833" s="23"/>
      <c r="E1833" s="23"/>
      <c r="F1833" s="23"/>
      <c r="G1833" s="23"/>
      <c r="H1833" s="23"/>
      <c r="I1833" s="23"/>
      <c r="J1833" s="23"/>
      <c r="K1833" s="23"/>
      <c r="L1833" s="23"/>
      <c r="M1833" s="23"/>
      <c r="N1833" s="23"/>
      <c r="O1833" s="23"/>
    </row>
    <row r="1834" spans="2:15" x14ac:dyDescent="0.25">
      <c r="B1834" s="23"/>
      <c r="C1834" s="23"/>
      <c r="D1834" s="23"/>
      <c r="E1834" s="23"/>
      <c r="F1834" s="23"/>
      <c r="G1834" s="23"/>
      <c r="H1834" s="23"/>
      <c r="I1834" s="23"/>
      <c r="J1834" s="23"/>
      <c r="K1834" s="23"/>
      <c r="L1834" s="23"/>
      <c r="M1834" s="23"/>
      <c r="N1834" s="23"/>
      <c r="O1834" s="23"/>
    </row>
    <row r="1835" spans="2:15" x14ac:dyDescent="0.25">
      <c r="B1835" s="23"/>
      <c r="C1835" s="23"/>
      <c r="D1835" s="23"/>
      <c r="E1835" s="23"/>
      <c r="F1835" s="23"/>
      <c r="G1835" s="23"/>
      <c r="H1835" s="23"/>
      <c r="I1835" s="23"/>
      <c r="J1835" s="23"/>
      <c r="K1835" s="23"/>
      <c r="L1835" s="23"/>
      <c r="M1835" s="23"/>
      <c r="N1835" s="23"/>
      <c r="O1835" s="23"/>
    </row>
    <row r="1836" spans="2:15" x14ac:dyDescent="0.25">
      <c r="B1836" s="23"/>
      <c r="C1836" s="23"/>
      <c r="D1836" s="23"/>
      <c r="E1836" s="23"/>
      <c r="F1836" s="23"/>
      <c r="G1836" s="23"/>
      <c r="H1836" s="23"/>
      <c r="I1836" s="23"/>
      <c r="J1836" s="23"/>
      <c r="K1836" s="23"/>
      <c r="L1836" s="23"/>
      <c r="M1836" s="23"/>
      <c r="N1836" s="23"/>
      <c r="O1836" s="23"/>
    </row>
    <row r="1837" spans="2:15" x14ac:dyDescent="0.25">
      <c r="B1837" s="23"/>
      <c r="C1837" s="23"/>
      <c r="D1837" s="23"/>
      <c r="E1837" s="23"/>
      <c r="F1837" s="23"/>
      <c r="G1837" s="23"/>
      <c r="H1837" s="23"/>
      <c r="I1837" s="23"/>
      <c r="J1837" s="23"/>
      <c r="K1837" s="23"/>
      <c r="L1837" s="23"/>
      <c r="M1837" s="23"/>
      <c r="N1837" s="23"/>
      <c r="O1837" s="23"/>
    </row>
    <row r="1838" spans="2:15" x14ac:dyDescent="0.25">
      <c r="B1838" s="23"/>
      <c r="C1838" s="23"/>
      <c r="D1838" s="23"/>
      <c r="E1838" s="23"/>
      <c r="F1838" s="23"/>
      <c r="G1838" s="23"/>
      <c r="H1838" s="23"/>
      <c r="I1838" s="23"/>
      <c r="J1838" s="23"/>
      <c r="K1838" s="23"/>
      <c r="L1838" s="23"/>
      <c r="M1838" s="23"/>
      <c r="N1838" s="23"/>
      <c r="O1838" s="23"/>
    </row>
    <row r="1839" spans="2:15" x14ac:dyDescent="0.25">
      <c r="B1839" s="23"/>
      <c r="C1839" s="23"/>
      <c r="D1839" s="23"/>
      <c r="E1839" s="23"/>
      <c r="F1839" s="23"/>
      <c r="G1839" s="23"/>
      <c r="H1839" s="23"/>
      <c r="I1839" s="23"/>
      <c r="J1839" s="23"/>
      <c r="K1839" s="23"/>
      <c r="L1839" s="23"/>
      <c r="M1839" s="23"/>
      <c r="N1839" s="23"/>
      <c r="O1839" s="23"/>
    </row>
    <row r="1840" spans="2:15" x14ac:dyDescent="0.25">
      <c r="B1840" s="23"/>
      <c r="C1840" s="23"/>
      <c r="D1840" s="23"/>
      <c r="E1840" s="23"/>
      <c r="F1840" s="23"/>
      <c r="G1840" s="23"/>
      <c r="H1840" s="23"/>
      <c r="I1840" s="23"/>
      <c r="J1840" s="23"/>
      <c r="K1840" s="23"/>
      <c r="L1840" s="23"/>
      <c r="M1840" s="23"/>
      <c r="N1840" s="23"/>
      <c r="O1840" s="23"/>
    </row>
    <row r="1841" spans="2:15" x14ac:dyDescent="0.25">
      <c r="B1841" s="23"/>
      <c r="C1841" s="23"/>
      <c r="D1841" s="23"/>
      <c r="E1841" s="23"/>
      <c r="F1841" s="23"/>
      <c r="G1841" s="23"/>
      <c r="H1841" s="23"/>
      <c r="I1841" s="23"/>
      <c r="J1841" s="23"/>
      <c r="K1841" s="23"/>
      <c r="L1841" s="23"/>
      <c r="M1841" s="23"/>
      <c r="N1841" s="23"/>
      <c r="O1841" s="23"/>
    </row>
    <row r="1842" spans="2:15" x14ac:dyDescent="0.25">
      <c r="B1842" s="23"/>
      <c r="C1842" s="23"/>
      <c r="D1842" s="23"/>
      <c r="E1842" s="23"/>
      <c r="F1842" s="23"/>
      <c r="G1842" s="23"/>
      <c r="H1842" s="23"/>
      <c r="I1842" s="23"/>
      <c r="J1842" s="23"/>
      <c r="K1842" s="23"/>
      <c r="L1842" s="23"/>
      <c r="M1842" s="23"/>
      <c r="N1842" s="23"/>
      <c r="O1842" s="23"/>
    </row>
    <row r="1843" spans="2:15" x14ac:dyDescent="0.25">
      <c r="B1843" s="23"/>
      <c r="C1843" s="23"/>
      <c r="D1843" s="23"/>
      <c r="E1843" s="23"/>
      <c r="F1843" s="23"/>
      <c r="G1843" s="23"/>
      <c r="H1843" s="23"/>
      <c r="I1843" s="23"/>
      <c r="J1843" s="23"/>
      <c r="K1843" s="23"/>
      <c r="L1843" s="23"/>
      <c r="M1843" s="23"/>
      <c r="N1843" s="23"/>
      <c r="O1843" s="23"/>
    </row>
    <row r="1844" spans="2:15" x14ac:dyDescent="0.25">
      <c r="B1844" s="23"/>
      <c r="C1844" s="23"/>
      <c r="D1844" s="23"/>
      <c r="E1844" s="23"/>
      <c r="F1844" s="23"/>
      <c r="G1844" s="23"/>
      <c r="H1844" s="23"/>
      <c r="I1844" s="23"/>
      <c r="J1844" s="23"/>
      <c r="K1844" s="23"/>
      <c r="L1844" s="23"/>
      <c r="M1844" s="23"/>
      <c r="N1844" s="23"/>
      <c r="O1844" s="23"/>
    </row>
    <row r="1845" spans="2:15" x14ac:dyDescent="0.25">
      <c r="B1845" s="23"/>
      <c r="C1845" s="23"/>
      <c r="D1845" s="23"/>
      <c r="E1845" s="23"/>
      <c r="F1845" s="23"/>
      <c r="G1845" s="23"/>
      <c r="H1845" s="23"/>
      <c r="I1845" s="23"/>
      <c r="J1845" s="23"/>
      <c r="K1845" s="23"/>
      <c r="L1845" s="23"/>
      <c r="M1845" s="23"/>
      <c r="N1845" s="23"/>
      <c r="O1845" s="23"/>
    </row>
    <row r="1846" spans="2:15" x14ac:dyDescent="0.25">
      <c r="B1846" s="23"/>
      <c r="C1846" s="23"/>
      <c r="D1846" s="23"/>
      <c r="E1846" s="23"/>
      <c r="F1846" s="23"/>
      <c r="G1846" s="23"/>
      <c r="H1846" s="23"/>
      <c r="I1846" s="23"/>
      <c r="J1846" s="23"/>
      <c r="K1846" s="23"/>
      <c r="L1846" s="23"/>
      <c r="M1846" s="23"/>
      <c r="N1846" s="23"/>
      <c r="O1846" s="23"/>
    </row>
    <row r="1847" spans="2:15" x14ac:dyDescent="0.25">
      <c r="B1847" s="23"/>
      <c r="C1847" s="23"/>
      <c r="D1847" s="23"/>
      <c r="E1847" s="23"/>
      <c r="F1847" s="23"/>
      <c r="G1847" s="23"/>
      <c r="H1847" s="23"/>
      <c r="I1847" s="23"/>
      <c r="J1847" s="23"/>
      <c r="K1847" s="23"/>
      <c r="L1847" s="23"/>
      <c r="M1847" s="23"/>
      <c r="N1847" s="23"/>
      <c r="O1847" s="23"/>
    </row>
    <row r="1848" spans="2:15" x14ac:dyDescent="0.25">
      <c r="B1848" s="23"/>
      <c r="C1848" s="23"/>
      <c r="D1848" s="23"/>
      <c r="E1848" s="23"/>
      <c r="F1848" s="23"/>
      <c r="G1848" s="23"/>
      <c r="H1848" s="23"/>
      <c r="I1848" s="23"/>
      <c r="J1848" s="23"/>
      <c r="K1848" s="23"/>
      <c r="L1848" s="23"/>
      <c r="M1848" s="23"/>
      <c r="N1848" s="23"/>
      <c r="O1848" s="23"/>
    </row>
    <row r="1849" spans="2:15" x14ac:dyDescent="0.25">
      <c r="B1849" s="23"/>
      <c r="C1849" s="23"/>
      <c r="D1849" s="23"/>
      <c r="E1849" s="23"/>
      <c r="F1849" s="23"/>
      <c r="G1849" s="23"/>
      <c r="H1849" s="23"/>
      <c r="I1849" s="23"/>
      <c r="J1849" s="23"/>
      <c r="K1849" s="23"/>
      <c r="L1849" s="23"/>
      <c r="M1849" s="23"/>
      <c r="N1849" s="23"/>
      <c r="O1849" s="23"/>
    </row>
    <row r="1850" spans="2:15" x14ac:dyDescent="0.25">
      <c r="B1850" s="23"/>
      <c r="C1850" s="23"/>
      <c r="D1850" s="23"/>
      <c r="E1850" s="23"/>
      <c r="F1850" s="23"/>
      <c r="G1850" s="23"/>
      <c r="H1850" s="23"/>
      <c r="I1850" s="23"/>
      <c r="J1850" s="23"/>
      <c r="K1850" s="23"/>
      <c r="L1850" s="23"/>
      <c r="M1850" s="23"/>
      <c r="N1850" s="23"/>
      <c r="O1850" s="23"/>
    </row>
    <row r="1851" spans="2:15" x14ac:dyDescent="0.25">
      <c r="B1851" s="23"/>
      <c r="C1851" s="23"/>
      <c r="D1851" s="23"/>
      <c r="E1851" s="23"/>
      <c r="F1851" s="23"/>
      <c r="G1851" s="23"/>
      <c r="H1851" s="23"/>
      <c r="I1851" s="23"/>
      <c r="J1851" s="23"/>
      <c r="K1851" s="23"/>
      <c r="L1851" s="23"/>
      <c r="M1851" s="23"/>
      <c r="N1851" s="23"/>
      <c r="O1851" s="23"/>
    </row>
    <row r="1852" spans="2:15" x14ac:dyDescent="0.25">
      <c r="B1852" s="23"/>
      <c r="C1852" s="23"/>
      <c r="D1852" s="23"/>
      <c r="E1852" s="23"/>
      <c r="F1852" s="23"/>
      <c r="G1852" s="23"/>
      <c r="H1852" s="23"/>
      <c r="I1852" s="23"/>
      <c r="J1852" s="23"/>
      <c r="K1852" s="23"/>
      <c r="L1852" s="23"/>
      <c r="M1852" s="23"/>
      <c r="N1852" s="23"/>
      <c r="O1852" s="23"/>
    </row>
    <row r="1853" spans="2:15" x14ac:dyDescent="0.25">
      <c r="B1853" s="23"/>
      <c r="C1853" s="23"/>
      <c r="D1853" s="23"/>
      <c r="E1853" s="23"/>
      <c r="F1853" s="23"/>
      <c r="G1853" s="23"/>
      <c r="H1853" s="23"/>
      <c r="I1853" s="23"/>
      <c r="J1853" s="23"/>
      <c r="K1853" s="23"/>
      <c r="L1853" s="23"/>
      <c r="M1853" s="23"/>
      <c r="N1853" s="23"/>
      <c r="O1853" s="23"/>
    </row>
    <row r="1854" spans="2:15" x14ac:dyDescent="0.25">
      <c r="B1854" s="23"/>
      <c r="C1854" s="23"/>
      <c r="D1854" s="23"/>
      <c r="E1854" s="23"/>
      <c r="F1854" s="23"/>
      <c r="G1854" s="23"/>
      <c r="H1854" s="23"/>
      <c r="I1854" s="23"/>
      <c r="J1854" s="23"/>
      <c r="K1854" s="23"/>
      <c r="L1854" s="23"/>
      <c r="M1854" s="23"/>
      <c r="N1854" s="23"/>
      <c r="O1854" s="23"/>
    </row>
    <row r="1855" spans="2:15" x14ac:dyDescent="0.25">
      <c r="B1855" s="23"/>
      <c r="C1855" s="23"/>
      <c r="D1855" s="23"/>
      <c r="E1855" s="23"/>
      <c r="F1855" s="23"/>
      <c r="G1855" s="23"/>
      <c r="H1855" s="23"/>
      <c r="I1855" s="23"/>
      <c r="J1855" s="23"/>
      <c r="K1855" s="23"/>
      <c r="L1855" s="23"/>
      <c r="M1855" s="23"/>
      <c r="N1855" s="23"/>
      <c r="O1855" s="23"/>
    </row>
    <row r="1856" spans="2:15" x14ac:dyDescent="0.25">
      <c r="B1856" s="23"/>
      <c r="C1856" s="23"/>
      <c r="D1856" s="23"/>
      <c r="E1856" s="23"/>
      <c r="F1856" s="23"/>
      <c r="G1856" s="23"/>
      <c r="H1856" s="23"/>
      <c r="I1856" s="23"/>
      <c r="J1856" s="23"/>
      <c r="K1856" s="23"/>
      <c r="L1856" s="23"/>
      <c r="M1856" s="23"/>
      <c r="N1856" s="23"/>
      <c r="O1856" s="23"/>
    </row>
    <row r="1857" spans="2:15" x14ac:dyDescent="0.25">
      <c r="B1857" s="23"/>
      <c r="C1857" s="23"/>
      <c r="D1857" s="23"/>
      <c r="E1857" s="23"/>
      <c r="F1857" s="23"/>
      <c r="G1857" s="23"/>
      <c r="H1857" s="23"/>
      <c r="I1857" s="23"/>
      <c r="J1857" s="23"/>
      <c r="K1857" s="23"/>
      <c r="L1857" s="23"/>
      <c r="M1857" s="23"/>
      <c r="N1857" s="23"/>
      <c r="O1857" s="23"/>
    </row>
    <row r="1858" spans="2:15" x14ac:dyDescent="0.25">
      <c r="B1858" s="23"/>
      <c r="C1858" s="23"/>
      <c r="D1858" s="23"/>
      <c r="E1858" s="23"/>
      <c r="F1858" s="23"/>
      <c r="G1858" s="23"/>
      <c r="H1858" s="23"/>
      <c r="I1858" s="23"/>
      <c r="J1858" s="23"/>
      <c r="K1858" s="23"/>
      <c r="L1858" s="23"/>
      <c r="M1858" s="23"/>
      <c r="N1858" s="23"/>
      <c r="O1858" s="23"/>
    </row>
    <row r="1859" spans="2:15" x14ac:dyDescent="0.25">
      <c r="B1859" s="23"/>
      <c r="C1859" s="23"/>
      <c r="D1859" s="23"/>
      <c r="E1859" s="23"/>
      <c r="F1859" s="23"/>
      <c r="G1859" s="23"/>
      <c r="H1859" s="23"/>
      <c r="I1859" s="23"/>
      <c r="J1859" s="23"/>
      <c r="K1859" s="23"/>
      <c r="L1859" s="23"/>
      <c r="M1859" s="23"/>
      <c r="N1859" s="23"/>
      <c r="O1859" s="23"/>
    </row>
    <row r="1860" spans="2:15" x14ac:dyDescent="0.25">
      <c r="B1860" s="23"/>
      <c r="C1860" s="23"/>
      <c r="D1860" s="23"/>
      <c r="E1860" s="23"/>
      <c r="F1860" s="23"/>
      <c r="G1860" s="23"/>
      <c r="H1860" s="23"/>
      <c r="I1860" s="23"/>
      <c r="J1860" s="23"/>
      <c r="K1860" s="23"/>
      <c r="L1860" s="23"/>
      <c r="M1860" s="23"/>
      <c r="N1860" s="23"/>
      <c r="O1860" s="23"/>
    </row>
    <row r="1861" spans="2:15" x14ac:dyDescent="0.25">
      <c r="B1861" s="23"/>
      <c r="C1861" s="23"/>
      <c r="D1861" s="23"/>
      <c r="E1861" s="23"/>
      <c r="F1861" s="23"/>
      <c r="G1861" s="23"/>
      <c r="H1861" s="23"/>
      <c r="I1861" s="23"/>
      <c r="J1861" s="23"/>
      <c r="K1861" s="23"/>
      <c r="L1861" s="23"/>
      <c r="M1861" s="23"/>
      <c r="N1861" s="23"/>
      <c r="O1861" s="23"/>
    </row>
    <row r="1862" spans="2:15" x14ac:dyDescent="0.25">
      <c r="B1862" s="23"/>
      <c r="C1862" s="23"/>
      <c r="D1862" s="23"/>
      <c r="E1862" s="23"/>
      <c r="F1862" s="23"/>
      <c r="G1862" s="23"/>
      <c r="H1862" s="23"/>
      <c r="I1862" s="23"/>
      <c r="J1862" s="23"/>
      <c r="K1862" s="23"/>
      <c r="L1862" s="23"/>
      <c r="M1862" s="23"/>
      <c r="N1862" s="23"/>
      <c r="O1862" s="23"/>
    </row>
    <row r="1863" spans="2:15" x14ac:dyDescent="0.25">
      <c r="B1863" s="23"/>
      <c r="C1863" s="23"/>
      <c r="D1863" s="23"/>
      <c r="E1863" s="23"/>
      <c r="F1863" s="23"/>
      <c r="G1863" s="23"/>
      <c r="H1863" s="23"/>
      <c r="I1863" s="23"/>
      <c r="J1863" s="23"/>
      <c r="K1863" s="23"/>
      <c r="L1863" s="23"/>
      <c r="M1863" s="23"/>
      <c r="N1863" s="23"/>
      <c r="O1863" s="23"/>
    </row>
    <row r="1864" spans="2:15" x14ac:dyDescent="0.25">
      <c r="B1864" s="23"/>
      <c r="C1864" s="23"/>
      <c r="D1864" s="23"/>
      <c r="E1864" s="23"/>
      <c r="F1864" s="23"/>
      <c r="G1864" s="23"/>
      <c r="H1864" s="23"/>
      <c r="I1864" s="23"/>
      <c r="J1864" s="23"/>
      <c r="K1864" s="23"/>
      <c r="L1864" s="23"/>
      <c r="M1864" s="23"/>
      <c r="N1864" s="23"/>
      <c r="O1864" s="23"/>
    </row>
    <row r="1865" spans="2:15" x14ac:dyDescent="0.25">
      <c r="B1865" s="23"/>
      <c r="C1865" s="23"/>
      <c r="D1865" s="23"/>
      <c r="E1865" s="23"/>
      <c r="F1865" s="23"/>
      <c r="G1865" s="23"/>
      <c r="H1865" s="23"/>
      <c r="I1865" s="23"/>
      <c r="J1865" s="23"/>
      <c r="K1865" s="23"/>
      <c r="L1865" s="23"/>
      <c r="M1865" s="23"/>
      <c r="N1865" s="23"/>
      <c r="O1865" s="23"/>
    </row>
    <row r="1866" spans="2:15" x14ac:dyDescent="0.25">
      <c r="B1866" s="23"/>
      <c r="C1866" s="23"/>
      <c r="D1866" s="23"/>
      <c r="E1866" s="23"/>
      <c r="F1866" s="23"/>
      <c r="G1866" s="23"/>
      <c r="H1866" s="23"/>
      <c r="I1866" s="23"/>
      <c r="J1866" s="23"/>
      <c r="K1866" s="23"/>
      <c r="L1866" s="23"/>
      <c r="M1866" s="23"/>
      <c r="N1866" s="23"/>
      <c r="O1866" s="23"/>
    </row>
    <row r="1867" spans="2:15" x14ac:dyDescent="0.25">
      <c r="B1867" s="23"/>
      <c r="C1867" s="23"/>
      <c r="D1867" s="23"/>
      <c r="E1867" s="23"/>
      <c r="F1867" s="23"/>
      <c r="G1867" s="23"/>
      <c r="H1867" s="23"/>
      <c r="I1867" s="23"/>
      <c r="J1867" s="23"/>
      <c r="K1867" s="23"/>
      <c r="L1867" s="23"/>
      <c r="M1867" s="23"/>
      <c r="N1867" s="23"/>
      <c r="O1867" s="23"/>
    </row>
    <row r="1868" spans="2:15" x14ac:dyDescent="0.25">
      <c r="B1868" s="23"/>
      <c r="C1868" s="23"/>
      <c r="D1868" s="23"/>
      <c r="E1868" s="23"/>
      <c r="F1868" s="23"/>
      <c r="G1868" s="23"/>
      <c r="H1868" s="23"/>
      <c r="I1868" s="23"/>
      <c r="J1868" s="23"/>
      <c r="K1868" s="23"/>
      <c r="L1868" s="23"/>
      <c r="M1868" s="23"/>
      <c r="N1868" s="23"/>
      <c r="O1868" s="23"/>
    </row>
    <row r="1869" spans="2:15" x14ac:dyDescent="0.25">
      <c r="B1869" s="23"/>
      <c r="C1869" s="23"/>
      <c r="D1869" s="23"/>
      <c r="E1869" s="23"/>
      <c r="F1869" s="23"/>
      <c r="G1869" s="23"/>
      <c r="H1869" s="23"/>
      <c r="I1869" s="23"/>
      <c r="J1869" s="23"/>
      <c r="K1869" s="23"/>
      <c r="L1869" s="23"/>
      <c r="M1869" s="23"/>
      <c r="N1869" s="23"/>
      <c r="O1869" s="23"/>
    </row>
    <row r="1870" spans="2:15" x14ac:dyDescent="0.25">
      <c r="B1870" s="23"/>
      <c r="C1870" s="23"/>
      <c r="D1870" s="23"/>
      <c r="E1870" s="23"/>
      <c r="F1870" s="23"/>
      <c r="G1870" s="23"/>
      <c r="H1870" s="23"/>
      <c r="I1870" s="23"/>
      <c r="J1870" s="23"/>
      <c r="K1870" s="23"/>
      <c r="L1870" s="23"/>
      <c r="M1870" s="23"/>
      <c r="N1870" s="23"/>
      <c r="O1870" s="23"/>
    </row>
    <row r="1871" spans="2:15" x14ac:dyDescent="0.25">
      <c r="B1871" s="23"/>
      <c r="C1871" s="23"/>
      <c r="D1871" s="23"/>
      <c r="E1871" s="23"/>
      <c r="F1871" s="23"/>
      <c r="G1871" s="23"/>
      <c r="H1871" s="23"/>
      <c r="I1871" s="23"/>
      <c r="J1871" s="23"/>
      <c r="K1871" s="23"/>
      <c r="L1871" s="23"/>
      <c r="M1871" s="23"/>
      <c r="N1871" s="23"/>
      <c r="O1871" s="23"/>
    </row>
    <row r="1872" spans="2:15" x14ac:dyDescent="0.25">
      <c r="B1872" s="23"/>
      <c r="C1872" s="23"/>
      <c r="D1872" s="23"/>
      <c r="E1872" s="23"/>
      <c r="F1872" s="23"/>
      <c r="G1872" s="23"/>
      <c r="H1872" s="23"/>
      <c r="I1872" s="23"/>
      <c r="J1872" s="23"/>
      <c r="K1872" s="23"/>
      <c r="L1872" s="23"/>
      <c r="M1872" s="23"/>
      <c r="N1872" s="23"/>
      <c r="O1872" s="23"/>
    </row>
    <row r="1873" spans="2:15" x14ac:dyDescent="0.25">
      <c r="B1873" s="23"/>
      <c r="C1873" s="23"/>
      <c r="D1873" s="23"/>
      <c r="E1873" s="23"/>
      <c r="F1873" s="23"/>
      <c r="G1873" s="23"/>
      <c r="H1873" s="23"/>
      <c r="I1873" s="23"/>
      <c r="J1873" s="23"/>
      <c r="K1873" s="23"/>
      <c r="L1873" s="23"/>
      <c r="M1873" s="23"/>
      <c r="N1873" s="23"/>
      <c r="O1873" s="23"/>
    </row>
    <row r="1874" spans="2:15" x14ac:dyDescent="0.25">
      <c r="B1874" s="23"/>
      <c r="C1874" s="23"/>
      <c r="D1874" s="23"/>
      <c r="E1874" s="23"/>
      <c r="F1874" s="23"/>
      <c r="G1874" s="23"/>
      <c r="H1874" s="23"/>
      <c r="I1874" s="23"/>
      <c r="J1874" s="23"/>
      <c r="K1874" s="23"/>
      <c r="L1874" s="23"/>
      <c r="M1874" s="23"/>
      <c r="N1874" s="23"/>
      <c r="O1874" s="23"/>
    </row>
    <row r="1875" spans="2:15" x14ac:dyDescent="0.25">
      <c r="B1875" s="23"/>
      <c r="C1875" s="23"/>
      <c r="D1875" s="23"/>
      <c r="E1875" s="23"/>
      <c r="F1875" s="23"/>
      <c r="G1875" s="23"/>
      <c r="H1875" s="23"/>
      <c r="I1875" s="23"/>
      <c r="J1875" s="23"/>
      <c r="K1875" s="23"/>
      <c r="L1875" s="23"/>
      <c r="M1875" s="23"/>
      <c r="N1875" s="23"/>
      <c r="O1875" s="23"/>
    </row>
    <row r="1876" spans="2:15" x14ac:dyDescent="0.25">
      <c r="B1876" s="23"/>
      <c r="C1876" s="23"/>
      <c r="D1876" s="23"/>
      <c r="E1876" s="23"/>
      <c r="F1876" s="23"/>
      <c r="G1876" s="23"/>
      <c r="H1876" s="23"/>
      <c r="I1876" s="23"/>
      <c r="J1876" s="23"/>
      <c r="K1876" s="23"/>
      <c r="L1876" s="23"/>
      <c r="M1876" s="23"/>
      <c r="N1876" s="23"/>
      <c r="O1876" s="23"/>
    </row>
    <row r="1877" spans="2:15" x14ac:dyDescent="0.25">
      <c r="B1877" s="23"/>
      <c r="C1877" s="23"/>
      <c r="D1877" s="23"/>
      <c r="E1877" s="23"/>
      <c r="F1877" s="23"/>
      <c r="G1877" s="23"/>
      <c r="H1877" s="23"/>
      <c r="I1877" s="23"/>
      <c r="J1877" s="23"/>
      <c r="K1877" s="23"/>
      <c r="L1877" s="23"/>
      <c r="M1877" s="23"/>
      <c r="N1877" s="23"/>
      <c r="O1877" s="23"/>
    </row>
    <row r="1878" spans="2:15" x14ac:dyDescent="0.25">
      <c r="B1878" s="23"/>
      <c r="C1878" s="23"/>
      <c r="D1878" s="23"/>
      <c r="E1878" s="23"/>
      <c r="F1878" s="23"/>
      <c r="G1878" s="23"/>
      <c r="H1878" s="23"/>
      <c r="I1878" s="23"/>
      <c r="J1878" s="23"/>
      <c r="K1878" s="23"/>
      <c r="L1878" s="23"/>
      <c r="M1878" s="23"/>
      <c r="N1878" s="23"/>
      <c r="O1878" s="23"/>
    </row>
    <row r="1879" spans="2:15" x14ac:dyDescent="0.25">
      <c r="B1879" s="23"/>
      <c r="C1879" s="23"/>
      <c r="D1879" s="23"/>
      <c r="E1879" s="23"/>
      <c r="F1879" s="23"/>
      <c r="G1879" s="23"/>
      <c r="H1879" s="23"/>
      <c r="I1879" s="23"/>
      <c r="J1879" s="23"/>
      <c r="K1879" s="23"/>
      <c r="L1879" s="23"/>
      <c r="M1879" s="23"/>
      <c r="N1879" s="23"/>
      <c r="O1879" s="23"/>
    </row>
    <row r="1880" spans="2:15" x14ac:dyDescent="0.25">
      <c r="B1880" s="23"/>
      <c r="C1880" s="23"/>
      <c r="D1880" s="23"/>
      <c r="E1880" s="23"/>
      <c r="F1880" s="23"/>
      <c r="G1880" s="23"/>
      <c r="H1880" s="23"/>
      <c r="I1880" s="23"/>
      <c r="J1880" s="23"/>
      <c r="K1880" s="23"/>
      <c r="L1880" s="23"/>
      <c r="M1880" s="23"/>
      <c r="N1880" s="23"/>
      <c r="O1880" s="23"/>
    </row>
    <row r="1881" spans="2:15" x14ac:dyDescent="0.25">
      <c r="B1881" s="23"/>
      <c r="C1881" s="23"/>
      <c r="D1881" s="23"/>
      <c r="E1881" s="23"/>
      <c r="F1881" s="23"/>
      <c r="G1881" s="23"/>
      <c r="H1881" s="23"/>
      <c r="I1881" s="23"/>
      <c r="J1881" s="23"/>
      <c r="K1881" s="23"/>
      <c r="L1881" s="23"/>
      <c r="M1881" s="23"/>
      <c r="N1881" s="23"/>
      <c r="O1881" s="23"/>
    </row>
    <row r="1882" spans="2:15" x14ac:dyDescent="0.25">
      <c r="B1882" s="23"/>
      <c r="C1882" s="23"/>
      <c r="D1882" s="23"/>
      <c r="E1882" s="23"/>
      <c r="F1882" s="23"/>
      <c r="G1882" s="23"/>
      <c r="H1882" s="23"/>
      <c r="I1882" s="23"/>
      <c r="J1882" s="23"/>
      <c r="K1882" s="23"/>
      <c r="L1882" s="23"/>
      <c r="M1882" s="23"/>
      <c r="N1882" s="23"/>
      <c r="O1882" s="23"/>
    </row>
    <row r="1883" spans="2:15" x14ac:dyDescent="0.25">
      <c r="B1883" s="23"/>
      <c r="C1883" s="23"/>
      <c r="D1883" s="23"/>
      <c r="E1883" s="23"/>
      <c r="F1883" s="23"/>
      <c r="G1883" s="23"/>
      <c r="H1883" s="23"/>
      <c r="I1883" s="23"/>
      <c r="J1883" s="23"/>
      <c r="K1883" s="23"/>
      <c r="L1883" s="23"/>
      <c r="M1883" s="23"/>
      <c r="N1883" s="23"/>
      <c r="O1883" s="23"/>
    </row>
    <row r="1884" spans="2:15" x14ac:dyDescent="0.25">
      <c r="B1884" s="23"/>
      <c r="C1884" s="23"/>
      <c r="D1884" s="23"/>
      <c r="E1884" s="23"/>
      <c r="F1884" s="23"/>
      <c r="G1884" s="23"/>
      <c r="H1884" s="23"/>
      <c r="I1884" s="23"/>
      <c r="J1884" s="23"/>
      <c r="K1884" s="23"/>
      <c r="L1884" s="23"/>
      <c r="M1884" s="23"/>
      <c r="N1884" s="23"/>
      <c r="O1884" s="23"/>
    </row>
    <row r="1885" spans="2:15" x14ac:dyDescent="0.25">
      <c r="B1885" s="23"/>
      <c r="C1885" s="23"/>
      <c r="D1885" s="23"/>
      <c r="E1885" s="23"/>
      <c r="F1885" s="23"/>
      <c r="G1885" s="23"/>
      <c r="H1885" s="23"/>
      <c r="I1885" s="23"/>
      <c r="J1885" s="23"/>
      <c r="K1885" s="23"/>
      <c r="L1885" s="23"/>
      <c r="M1885" s="23"/>
      <c r="N1885" s="23"/>
      <c r="O1885" s="23"/>
    </row>
    <row r="1886" spans="2:15" x14ac:dyDescent="0.25">
      <c r="B1886" s="23"/>
      <c r="C1886" s="23"/>
      <c r="D1886" s="23"/>
      <c r="E1886" s="23"/>
      <c r="F1886" s="23"/>
      <c r="G1886" s="23"/>
      <c r="H1886" s="23"/>
      <c r="I1886" s="23"/>
      <c r="J1886" s="23"/>
      <c r="K1886" s="23"/>
      <c r="L1886" s="23"/>
      <c r="M1886" s="23"/>
      <c r="N1886" s="23"/>
      <c r="O1886" s="23"/>
    </row>
    <row r="1887" spans="2:15" x14ac:dyDescent="0.25">
      <c r="B1887" s="23"/>
      <c r="C1887" s="23"/>
      <c r="D1887" s="23"/>
      <c r="E1887" s="23"/>
      <c r="F1887" s="23"/>
      <c r="G1887" s="23"/>
      <c r="H1887" s="23"/>
      <c r="I1887" s="23"/>
      <c r="J1887" s="23"/>
      <c r="K1887" s="23"/>
      <c r="L1887" s="23"/>
      <c r="M1887" s="23"/>
      <c r="N1887" s="23"/>
      <c r="O1887" s="23"/>
    </row>
    <row r="1888" spans="2:15" x14ac:dyDescent="0.25">
      <c r="B1888" s="23"/>
      <c r="C1888" s="23"/>
      <c r="D1888" s="23"/>
      <c r="E1888" s="23"/>
      <c r="F1888" s="23"/>
      <c r="G1888" s="23"/>
      <c r="H1888" s="23"/>
      <c r="I1888" s="23"/>
      <c r="J1888" s="23"/>
      <c r="K1888" s="23"/>
      <c r="L1888" s="23"/>
      <c r="M1888" s="23"/>
      <c r="N1888" s="23"/>
      <c r="O1888" s="23"/>
    </row>
    <row r="1889" spans="2:15" x14ac:dyDescent="0.25">
      <c r="B1889" s="23"/>
      <c r="C1889" s="23"/>
      <c r="D1889" s="23"/>
      <c r="E1889" s="23"/>
      <c r="F1889" s="23"/>
      <c r="G1889" s="23"/>
      <c r="H1889" s="23"/>
      <c r="I1889" s="23"/>
      <c r="J1889" s="23"/>
      <c r="K1889" s="23"/>
      <c r="L1889" s="23"/>
      <c r="M1889" s="23"/>
      <c r="N1889" s="23"/>
      <c r="O1889" s="23"/>
    </row>
    <row r="1890" spans="2:15" x14ac:dyDescent="0.25">
      <c r="B1890" s="23"/>
      <c r="C1890" s="23"/>
      <c r="D1890" s="23"/>
      <c r="E1890" s="23"/>
      <c r="F1890" s="23"/>
      <c r="G1890" s="23"/>
      <c r="H1890" s="23"/>
      <c r="I1890" s="23"/>
      <c r="J1890" s="23"/>
      <c r="K1890" s="23"/>
      <c r="L1890" s="23"/>
      <c r="M1890" s="23"/>
      <c r="N1890" s="23"/>
      <c r="O1890" s="23"/>
    </row>
    <row r="1891" spans="2:15" x14ac:dyDescent="0.25">
      <c r="B1891" s="23"/>
      <c r="C1891" s="23"/>
      <c r="D1891" s="23"/>
      <c r="E1891" s="23"/>
      <c r="F1891" s="23"/>
      <c r="G1891" s="23"/>
      <c r="H1891" s="23"/>
      <c r="I1891" s="23"/>
      <c r="J1891" s="23"/>
      <c r="K1891" s="23"/>
      <c r="L1891" s="23"/>
      <c r="M1891" s="23"/>
      <c r="N1891" s="23"/>
      <c r="O1891" s="23"/>
    </row>
    <row r="1892" spans="2:15" x14ac:dyDescent="0.25">
      <c r="B1892" s="23"/>
      <c r="C1892" s="23"/>
      <c r="D1892" s="23"/>
      <c r="E1892" s="23"/>
      <c r="F1892" s="23"/>
      <c r="G1892" s="23"/>
      <c r="H1892" s="23"/>
      <c r="I1892" s="23"/>
      <c r="J1892" s="23"/>
      <c r="K1892" s="23"/>
      <c r="L1892" s="23"/>
      <c r="M1892" s="23"/>
      <c r="N1892" s="23"/>
      <c r="O1892" s="23"/>
    </row>
    <row r="1893" spans="2:15" x14ac:dyDescent="0.25">
      <c r="B1893" s="23"/>
      <c r="C1893" s="23"/>
      <c r="D1893" s="23"/>
      <c r="E1893" s="23"/>
      <c r="F1893" s="23"/>
      <c r="G1893" s="23"/>
      <c r="H1893" s="23"/>
      <c r="I1893" s="23"/>
      <c r="J1893" s="23"/>
      <c r="K1893" s="23"/>
      <c r="L1893" s="23"/>
      <c r="M1893" s="23"/>
      <c r="N1893" s="23"/>
      <c r="O1893" s="23"/>
    </row>
    <row r="1894" spans="2:15" x14ac:dyDescent="0.25">
      <c r="B1894" s="23"/>
      <c r="C1894" s="23"/>
      <c r="D1894" s="23"/>
      <c r="E1894" s="23"/>
      <c r="F1894" s="23"/>
      <c r="G1894" s="23"/>
      <c r="H1894" s="23"/>
      <c r="I1894" s="23"/>
      <c r="J1894" s="23"/>
      <c r="K1894" s="23"/>
      <c r="L1894" s="23"/>
      <c r="M1894" s="23"/>
      <c r="N1894" s="23"/>
      <c r="O1894" s="23"/>
    </row>
    <row r="1895" spans="2:15" x14ac:dyDescent="0.25">
      <c r="B1895" s="23"/>
      <c r="C1895" s="23"/>
      <c r="D1895" s="23"/>
      <c r="E1895" s="23"/>
      <c r="F1895" s="23"/>
      <c r="G1895" s="23"/>
      <c r="H1895" s="23"/>
      <c r="I1895" s="23"/>
      <c r="J1895" s="23"/>
      <c r="K1895" s="23"/>
      <c r="L1895" s="23"/>
      <c r="M1895" s="23"/>
      <c r="N1895" s="23"/>
      <c r="O1895" s="23"/>
    </row>
    <row r="1896" spans="2:15" x14ac:dyDescent="0.25">
      <c r="B1896" s="23"/>
      <c r="C1896" s="23"/>
      <c r="D1896" s="23"/>
      <c r="E1896" s="23"/>
      <c r="F1896" s="23"/>
      <c r="G1896" s="23"/>
      <c r="H1896" s="23"/>
      <c r="I1896" s="23"/>
      <c r="J1896" s="23"/>
      <c r="K1896" s="23"/>
      <c r="L1896" s="23"/>
      <c r="M1896" s="23"/>
      <c r="N1896" s="23"/>
      <c r="O1896" s="23"/>
    </row>
    <row r="1897" spans="2:15" x14ac:dyDescent="0.25">
      <c r="B1897" s="23"/>
      <c r="C1897" s="23"/>
      <c r="D1897" s="23"/>
      <c r="E1897" s="23"/>
      <c r="F1897" s="23"/>
      <c r="G1897" s="23"/>
      <c r="H1897" s="23"/>
      <c r="I1897" s="23"/>
      <c r="J1897" s="23"/>
      <c r="K1897" s="23"/>
      <c r="L1897" s="23"/>
      <c r="M1897" s="23"/>
      <c r="N1897" s="23"/>
      <c r="O1897" s="23"/>
    </row>
    <row r="1898" spans="2:15" x14ac:dyDescent="0.25">
      <c r="B1898" s="23"/>
      <c r="C1898" s="23"/>
      <c r="D1898" s="23"/>
      <c r="E1898" s="23"/>
      <c r="F1898" s="23"/>
      <c r="G1898" s="23"/>
      <c r="H1898" s="23"/>
      <c r="I1898" s="23"/>
      <c r="J1898" s="23"/>
      <c r="K1898" s="23"/>
      <c r="L1898" s="23"/>
      <c r="M1898" s="23"/>
      <c r="N1898" s="23"/>
      <c r="O1898" s="23"/>
    </row>
    <row r="1899" spans="2:15" x14ac:dyDescent="0.25">
      <c r="B1899" s="23"/>
      <c r="C1899" s="23"/>
      <c r="D1899" s="23"/>
      <c r="E1899" s="23"/>
      <c r="F1899" s="23"/>
      <c r="G1899" s="23"/>
      <c r="H1899" s="23"/>
      <c r="I1899" s="23"/>
      <c r="J1899" s="23"/>
      <c r="K1899" s="23"/>
      <c r="L1899" s="23"/>
      <c r="M1899" s="23"/>
      <c r="N1899" s="23"/>
      <c r="O1899" s="23"/>
    </row>
    <row r="1900" spans="2:15" x14ac:dyDescent="0.25">
      <c r="B1900" s="23"/>
      <c r="C1900" s="23"/>
      <c r="D1900" s="23"/>
      <c r="E1900" s="23"/>
      <c r="F1900" s="23"/>
      <c r="G1900" s="23"/>
      <c r="H1900" s="23"/>
      <c r="I1900" s="23"/>
      <c r="J1900" s="23"/>
      <c r="K1900" s="23"/>
      <c r="L1900" s="23"/>
      <c r="M1900" s="23"/>
      <c r="N1900" s="23"/>
      <c r="O1900" s="23"/>
    </row>
    <row r="1901" spans="2:15" x14ac:dyDescent="0.25">
      <c r="B1901" s="23"/>
      <c r="C1901" s="23"/>
      <c r="D1901" s="23"/>
      <c r="E1901" s="23"/>
      <c r="F1901" s="23"/>
      <c r="G1901" s="23"/>
      <c r="H1901" s="23"/>
      <c r="I1901" s="23"/>
      <c r="J1901" s="23"/>
      <c r="K1901" s="23"/>
      <c r="L1901" s="23"/>
      <c r="M1901" s="23"/>
      <c r="N1901" s="23"/>
      <c r="O1901" s="23"/>
    </row>
    <row r="1902" spans="2:15" x14ac:dyDescent="0.25">
      <c r="B1902" s="23"/>
      <c r="C1902" s="23"/>
      <c r="D1902" s="23"/>
      <c r="E1902" s="23"/>
      <c r="F1902" s="23"/>
      <c r="G1902" s="23"/>
      <c r="H1902" s="23"/>
      <c r="I1902" s="23"/>
      <c r="J1902" s="23"/>
      <c r="K1902" s="23"/>
      <c r="L1902" s="23"/>
      <c r="M1902" s="23"/>
      <c r="N1902" s="23"/>
      <c r="O1902" s="23"/>
    </row>
    <row r="1903" spans="2:15" x14ac:dyDescent="0.25">
      <c r="B1903" s="23"/>
      <c r="C1903" s="23"/>
      <c r="D1903" s="23"/>
      <c r="E1903" s="23"/>
      <c r="F1903" s="23"/>
      <c r="G1903" s="23"/>
      <c r="H1903" s="23"/>
      <c r="I1903" s="23"/>
      <c r="J1903" s="23"/>
      <c r="K1903" s="23"/>
      <c r="L1903" s="23"/>
      <c r="M1903" s="23"/>
      <c r="N1903" s="23"/>
      <c r="O1903" s="23"/>
    </row>
    <row r="1904" spans="2:15" x14ac:dyDescent="0.25">
      <c r="B1904" s="23"/>
      <c r="C1904" s="23"/>
      <c r="D1904" s="23"/>
      <c r="E1904" s="23"/>
      <c r="F1904" s="23"/>
      <c r="G1904" s="23"/>
      <c r="H1904" s="23"/>
      <c r="I1904" s="23"/>
      <c r="J1904" s="23"/>
      <c r="K1904" s="23"/>
      <c r="L1904" s="23"/>
      <c r="M1904" s="23"/>
      <c r="N1904" s="23"/>
      <c r="O1904" s="23"/>
    </row>
    <row r="1905" spans="2:15" x14ac:dyDescent="0.25">
      <c r="B1905" s="23"/>
      <c r="C1905" s="23"/>
      <c r="D1905" s="23"/>
      <c r="E1905" s="23"/>
      <c r="F1905" s="23"/>
      <c r="G1905" s="23"/>
      <c r="H1905" s="23"/>
      <c r="I1905" s="23"/>
      <c r="J1905" s="23"/>
      <c r="K1905" s="23"/>
      <c r="L1905" s="23"/>
      <c r="M1905" s="23"/>
      <c r="N1905" s="23"/>
      <c r="O1905" s="23"/>
    </row>
    <row r="1906" spans="2:15" x14ac:dyDescent="0.25">
      <c r="B1906" s="23"/>
      <c r="C1906" s="23"/>
      <c r="D1906" s="23"/>
      <c r="E1906" s="23"/>
      <c r="F1906" s="23"/>
      <c r="G1906" s="23"/>
      <c r="H1906" s="23"/>
      <c r="I1906" s="23"/>
      <c r="J1906" s="23"/>
      <c r="K1906" s="23"/>
      <c r="L1906" s="23"/>
      <c r="M1906" s="23"/>
      <c r="N1906" s="23"/>
      <c r="O1906" s="23"/>
    </row>
    <row r="1907" spans="2:15" x14ac:dyDescent="0.25">
      <c r="B1907" s="23"/>
      <c r="C1907" s="23"/>
      <c r="D1907" s="23"/>
      <c r="E1907" s="23"/>
      <c r="F1907" s="23"/>
      <c r="G1907" s="23"/>
      <c r="H1907" s="23"/>
      <c r="I1907" s="23"/>
      <c r="J1907" s="23"/>
      <c r="K1907" s="23"/>
      <c r="L1907" s="23"/>
      <c r="M1907" s="23"/>
      <c r="N1907" s="23"/>
      <c r="O1907" s="23"/>
    </row>
    <row r="1908" spans="2:15" x14ac:dyDescent="0.25">
      <c r="B1908" s="23"/>
      <c r="C1908" s="23"/>
      <c r="D1908" s="23"/>
      <c r="E1908" s="23"/>
      <c r="F1908" s="23"/>
      <c r="G1908" s="23"/>
      <c r="H1908" s="23"/>
      <c r="I1908" s="23"/>
      <c r="J1908" s="23"/>
      <c r="K1908" s="23"/>
      <c r="L1908" s="23"/>
      <c r="M1908" s="23"/>
      <c r="N1908" s="23"/>
      <c r="O1908" s="23"/>
    </row>
    <row r="1909" spans="2:15" x14ac:dyDescent="0.25">
      <c r="B1909" s="23"/>
      <c r="C1909" s="23"/>
      <c r="D1909" s="23"/>
      <c r="E1909" s="23"/>
      <c r="F1909" s="23"/>
      <c r="G1909" s="23"/>
      <c r="H1909" s="23"/>
      <c r="I1909" s="23"/>
      <c r="J1909" s="23"/>
      <c r="K1909" s="23"/>
      <c r="L1909" s="23"/>
      <c r="M1909" s="23"/>
      <c r="N1909" s="23"/>
      <c r="O1909" s="23"/>
    </row>
    <row r="1910" spans="2:15" x14ac:dyDescent="0.25">
      <c r="B1910" s="23"/>
      <c r="C1910" s="23"/>
      <c r="D1910" s="23"/>
      <c r="E1910" s="23"/>
      <c r="F1910" s="23"/>
      <c r="G1910" s="23"/>
      <c r="H1910" s="23"/>
      <c r="I1910" s="23"/>
      <c r="J1910" s="23"/>
      <c r="K1910" s="23"/>
      <c r="L1910" s="23"/>
      <c r="M1910" s="23"/>
      <c r="N1910" s="23"/>
      <c r="O1910" s="23"/>
    </row>
    <row r="1911" spans="2:15" x14ac:dyDescent="0.25">
      <c r="B1911" s="23"/>
      <c r="C1911" s="23"/>
      <c r="D1911" s="23"/>
      <c r="E1911" s="23"/>
      <c r="F1911" s="23"/>
      <c r="G1911" s="23"/>
      <c r="H1911" s="23"/>
      <c r="I1911" s="23"/>
      <c r="J1911" s="23"/>
      <c r="K1911" s="23"/>
      <c r="L1911" s="23"/>
      <c r="M1911" s="23"/>
      <c r="N1911" s="23"/>
      <c r="O1911" s="23"/>
    </row>
    <row r="1912" spans="2:15" x14ac:dyDescent="0.25">
      <c r="B1912" s="23"/>
      <c r="C1912" s="23"/>
      <c r="D1912" s="23"/>
      <c r="E1912" s="23"/>
      <c r="F1912" s="23"/>
      <c r="G1912" s="23"/>
      <c r="H1912" s="23"/>
      <c r="I1912" s="23"/>
      <c r="J1912" s="23"/>
      <c r="K1912" s="23"/>
      <c r="L1912" s="23"/>
      <c r="M1912" s="23"/>
      <c r="N1912" s="23"/>
      <c r="O1912" s="23"/>
    </row>
    <row r="1913" spans="2:15" x14ac:dyDescent="0.25">
      <c r="B1913" s="23"/>
      <c r="C1913" s="23"/>
      <c r="D1913" s="23"/>
      <c r="E1913" s="23"/>
      <c r="F1913" s="23"/>
      <c r="G1913" s="23"/>
      <c r="H1913" s="23"/>
      <c r="I1913" s="23"/>
      <c r="J1913" s="23"/>
      <c r="K1913" s="23"/>
      <c r="L1913" s="23"/>
      <c r="M1913" s="23"/>
      <c r="N1913" s="23"/>
      <c r="O1913" s="23"/>
    </row>
    <row r="1914" spans="2:15" x14ac:dyDescent="0.25">
      <c r="B1914" s="23"/>
      <c r="C1914" s="23"/>
      <c r="D1914" s="23"/>
      <c r="E1914" s="23"/>
      <c r="F1914" s="23"/>
      <c r="G1914" s="23"/>
      <c r="H1914" s="23"/>
      <c r="I1914" s="23"/>
      <c r="J1914" s="23"/>
      <c r="K1914" s="23"/>
      <c r="L1914" s="23"/>
      <c r="M1914" s="23"/>
      <c r="N1914" s="23"/>
      <c r="O1914" s="23"/>
    </row>
    <row r="1915" spans="2:15" x14ac:dyDescent="0.25">
      <c r="B1915" s="23"/>
      <c r="C1915" s="23"/>
      <c r="D1915" s="23"/>
      <c r="E1915" s="23"/>
      <c r="F1915" s="23"/>
      <c r="G1915" s="23"/>
      <c r="H1915" s="23"/>
      <c r="I1915" s="23"/>
      <c r="J1915" s="23"/>
      <c r="K1915" s="23"/>
      <c r="L1915" s="23"/>
      <c r="M1915" s="23"/>
      <c r="N1915" s="23"/>
      <c r="O1915" s="23"/>
    </row>
    <row r="1916" spans="2:15" x14ac:dyDescent="0.25">
      <c r="B1916" s="23"/>
      <c r="C1916" s="23"/>
      <c r="D1916" s="23"/>
      <c r="E1916" s="23"/>
      <c r="F1916" s="23"/>
      <c r="G1916" s="23"/>
      <c r="H1916" s="23"/>
      <c r="I1916" s="23"/>
      <c r="J1916" s="23"/>
      <c r="K1916" s="23"/>
      <c r="L1916" s="23"/>
      <c r="M1916" s="23"/>
      <c r="N1916" s="23"/>
      <c r="O1916" s="23"/>
    </row>
    <row r="1917" spans="2:15" x14ac:dyDescent="0.25">
      <c r="B1917" s="23"/>
      <c r="C1917" s="23"/>
      <c r="D1917" s="23"/>
      <c r="E1917" s="23"/>
      <c r="F1917" s="23"/>
      <c r="G1917" s="23"/>
      <c r="H1917" s="23"/>
      <c r="I1917" s="23"/>
      <c r="J1917" s="23"/>
      <c r="K1917" s="23"/>
      <c r="L1917" s="23"/>
      <c r="M1917" s="23"/>
      <c r="N1917" s="23"/>
      <c r="O1917" s="23"/>
    </row>
    <row r="1918" spans="2:15" x14ac:dyDescent="0.25">
      <c r="B1918" s="23"/>
      <c r="C1918" s="23"/>
      <c r="D1918" s="23"/>
      <c r="E1918" s="23"/>
      <c r="F1918" s="23"/>
      <c r="G1918" s="23"/>
      <c r="H1918" s="23"/>
      <c r="I1918" s="23"/>
      <c r="J1918" s="23"/>
      <c r="K1918" s="23"/>
      <c r="L1918" s="23"/>
      <c r="M1918" s="23"/>
      <c r="N1918" s="23"/>
      <c r="O1918" s="23"/>
    </row>
    <row r="1919" spans="2:15" x14ac:dyDescent="0.25">
      <c r="B1919" s="23"/>
      <c r="C1919" s="23"/>
      <c r="D1919" s="23"/>
      <c r="E1919" s="23"/>
      <c r="F1919" s="23"/>
      <c r="G1919" s="23"/>
      <c r="H1919" s="23"/>
      <c r="I1919" s="23"/>
      <c r="J1919" s="23"/>
      <c r="K1919" s="23"/>
      <c r="L1919" s="23"/>
      <c r="M1919" s="23"/>
      <c r="N1919" s="23"/>
      <c r="O1919" s="23"/>
    </row>
    <row r="1920" spans="2:15" x14ac:dyDescent="0.25">
      <c r="B1920" s="23"/>
      <c r="C1920" s="23"/>
      <c r="D1920" s="23"/>
      <c r="E1920" s="23"/>
      <c r="F1920" s="23"/>
      <c r="G1920" s="23"/>
      <c r="H1920" s="23"/>
      <c r="I1920" s="23"/>
      <c r="J1920" s="23"/>
      <c r="K1920" s="23"/>
      <c r="L1920" s="23"/>
      <c r="M1920" s="23"/>
      <c r="N1920" s="23"/>
      <c r="O1920" s="23"/>
    </row>
    <row r="1921" spans="2:15" x14ac:dyDescent="0.25">
      <c r="B1921" s="23"/>
      <c r="C1921" s="23"/>
      <c r="D1921" s="23"/>
      <c r="E1921" s="23"/>
      <c r="F1921" s="23"/>
      <c r="G1921" s="23"/>
      <c r="H1921" s="23"/>
      <c r="I1921" s="23"/>
      <c r="J1921" s="23"/>
      <c r="K1921" s="23"/>
      <c r="L1921" s="23"/>
      <c r="M1921" s="23"/>
      <c r="N1921" s="23"/>
      <c r="O1921" s="23"/>
    </row>
    <row r="1922" spans="2:15" x14ac:dyDescent="0.25">
      <c r="B1922" s="23"/>
      <c r="C1922" s="23"/>
      <c r="D1922" s="23"/>
      <c r="E1922" s="23"/>
      <c r="F1922" s="23"/>
      <c r="G1922" s="23"/>
      <c r="H1922" s="23"/>
      <c r="I1922" s="23"/>
      <c r="J1922" s="23"/>
      <c r="K1922" s="23"/>
      <c r="L1922" s="23"/>
      <c r="M1922" s="23"/>
      <c r="N1922" s="23"/>
      <c r="O1922" s="23"/>
    </row>
    <row r="1923" spans="2:15" x14ac:dyDescent="0.25">
      <c r="B1923" s="23"/>
      <c r="C1923" s="23"/>
      <c r="D1923" s="23"/>
      <c r="E1923" s="23"/>
      <c r="F1923" s="23"/>
      <c r="G1923" s="23"/>
      <c r="H1923" s="23"/>
      <c r="I1923" s="23"/>
      <c r="J1923" s="23"/>
      <c r="K1923" s="23"/>
      <c r="L1923" s="23"/>
      <c r="M1923" s="23"/>
      <c r="N1923" s="23"/>
      <c r="O1923" s="23"/>
    </row>
    <row r="1924" spans="2:15" x14ac:dyDescent="0.25">
      <c r="B1924" s="23"/>
      <c r="C1924" s="23"/>
      <c r="D1924" s="23"/>
      <c r="E1924" s="23"/>
      <c r="F1924" s="23"/>
      <c r="G1924" s="23"/>
      <c r="H1924" s="23"/>
      <c r="I1924" s="23"/>
      <c r="J1924" s="23"/>
      <c r="K1924" s="23"/>
      <c r="L1924" s="23"/>
      <c r="M1924" s="23"/>
      <c r="N1924" s="23"/>
      <c r="O1924" s="23"/>
    </row>
    <row r="1925" spans="2:15" x14ac:dyDescent="0.25">
      <c r="B1925" s="23"/>
      <c r="C1925" s="23"/>
      <c r="D1925" s="23"/>
      <c r="E1925" s="23"/>
      <c r="F1925" s="23"/>
      <c r="G1925" s="23"/>
      <c r="H1925" s="23"/>
      <c r="I1925" s="23"/>
      <c r="J1925" s="23"/>
      <c r="K1925" s="23"/>
      <c r="L1925" s="23"/>
      <c r="M1925" s="23"/>
      <c r="N1925" s="23"/>
      <c r="O1925" s="23"/>
    </row>
    <row r="1926" spans="2:15" x14ac:dyDescent="0.25">
      <c r="B1926" s="23"/>
      <c r="C1926" s="23"/>
      <c r="D1926" s="23"/>
      <c r="E1926" s="23"/>
      <c r="F1926" s="23"/>
      <c r="G1926" s="23"/>
      <c r="H1926" s="23"/>
      <c r="I1926" s="23"/>
      <c r="J1926" s="23"/>
      <c r="K1926" s="23"/>
      <c r="L1926" s="23"/>
      <c r="M1926" s="23"/>
      <c r="N1926" s="23"/>
      <c r="O1926" s="23"/>
    </row>
    <row r="1927" spans="2:15" x14ac:dyDescent="0.25">
      <c r="B1927" s="23"/>
      <c r="C1927" s="23"/>
      <c r="D1927" s="23"/>
      <c r="E1927" s="23"/>
      <c r="F1927" s="23"/>
      <c r="G1927" s="23"/>
      <c r="H1927" s="23"/>
      <c r="I1927" s="23"/>
      <c r="J1927" s="23"/>
      <c r="K1927" s="23"/>
      <c r="L1927" s="23"/>
      <c r="M1927" s="23"/>
      <c r="N1927" s="23"/>
      <c r="O1927" s="23"/>
    </row>
    <row r="1928" spans="2:15" x14ac:dyDescent="0.25">
      <c r="B1928" s="23"/>
      <c r="C1928" s="23"/>
      <c r="D1928" s="23"/>
      <c r="E1928" s="23"/>
      <c r="F1928" s="23"/>
      <c r="G1928" s="23"/>
      <c r="H1928" s="23"/>
      <c r="I1928" s="23"/>
      <c r="J1928" s="23"/>
      <c r="K1928" s="23"/>
      <c r="L1928" s="23"/>
      <c r="M1928" s="23"/>
      <c r="N1928" s="23"/>
      <c r="O1928" s="23"/>
    </row>
    <row r="1929" spans="2:15" x14ac:dyDescent="0.25">
      <c r="B1929" s="23"/>
      <c r="C1929" s="23"/>
      <c r="D1929" s="23"/>
      <c r="E1929" s="23"/>
      <c r="F1929" s="23"/>
      <c r="G1929" s="23"/>
      <c r="H1929" s="23"/>
      <c r="I1929" s="23"/>
      <c r="J1929" s="23"/>
      <c r="K1929" s="23"/>
      <c r="L1929" s="23"/>
      <c r="M1929" s="23"/>
      <c r="N1929" s="23"/>
      <c r="O1929" s="23"/>
    </row>
    <row r="1930" spans="2:15" x14ac:dyDescent="0.25">
      <c r="B1930" s="23"/>
      <c r="C1930" s="23"/>
      <c r="D1930" s="23"/>
      <c r="E1930" s="23"/>
      <c r="F1930" s="23"/>
      <c r="G1930" s="23"/>
      <c r="H1930" s="23"/>
      <c r="I1930" s="23"/>
      <c r="J1930" s="23"/>
      <c r="K1930" s="23"/>
      <c r="L1930" s="23"/>
      <c r="M1930" s="23"/>
      <c r="N1930" s="23"/>
      <c r="O1930" s="23"/>
    </row>
    <row r="1931" spans="2:15" x14ac:dyDescent="0.25">
      <c r="B1931" s="23"/>
      <c r="C1931" s="23"/>
      <c r="D1931" s="23"/>
      <c r="E1931" s="23"/>
      <c r="F1931" s="23"/>
      <c r="G1931" s="23"/>
      <c r="H1931" s="23"/>
      <c r="I1931" s="23"/>
      <c r="J1931" s="23"/>
      <c r="K1931" s="23"/>
      <c r="L1931" s="23"/>
      <c r="M1931" s="23"/>
      <c r="N1931" s="23"/>
      <c r="O1931" s="23"/>
    </row>
    <row r="1932" spans="2:15" x14ac:dyDescent="0.25">
      <c r="B1932" s="23"/>
      <c r="C1932" s="23"/>
      <c r="D1932" s="23"/>
      <c r="E1932" s="23"/>
      <c r="F1932" s="23"/>
      <c r="G1932" s="23"/>
      <c r="H1932" s="23"/>
      <c r="I1932" s="23"/>
      <c r="J1932" s="23"/>
      <c r="K1932" s="23"/>
      <c r="L1932" s="23"/>
      <c r="M1932" s="23"/>
      <c r="N1932" s="23"/>
      <c r="O1932" s="23"/>
    </row>
    <row r="1933" spans="2:15" x14ac:dyDescent="0.25">
      <c r="B1933" s="23"/>
      <c r="C1933" s="23"/>
      <c r="D1933" s="23"/>
      <c r="E1933" s="23"/>
      <c r="F1933" s="23"/>
      <c r="G1933" s="23"/>
      <c r="H1933" s="23"/>
      <c r="I1933" s="23"/>
      <c r="J1933" s="23"/>
      <c r="K1933" s="23"/>
      <c r="L1933" s="23"/>
      <c r="M1933" s="23"/>
      <c r="N1933" s="23"/>
      <c r="O1933" s="23"/>
    </row>
    <row r="1934" spans="2:15" x14ac:dyDescent="0.25">
      <c r="B1934" s="23"/>
      <c r="C1934" s="23"/>
      <c r="D1934" s="23"/>
      <c r="E1934" s="23"/>
      <c r="F1934" s="23"/>
      <c r="G1934" s="23"/>
      <c r="H1934" s="23"/>
      <c r="I1934" s="23"/>
      <c r="J1934" s="23"/>
      <c r="K1934" s="23"/>
      <c r="L1934" s="23"/>
      <c r="M1934" s="23"/>
      <c r="N1934" s="23"/>
      <c r="O1934" s="23"/>
    </row>
    <row r="1935" spans="2:15" x14ac:dyDescent="0.25">
      <c r="B1935" s="23"/>
      <c r="C1935" s="23"/>
      <c r="D1935" s="23"/>
      <c r="E1935" s="23"/>
      <c r="F1935" s="23"/>
      <c r="G1935" s="23"/>
      <c r="H1935" s="23"/>
      <c r="I1935" s="23"/>
      <c r="J1935" s="23"/>
      <c r="K1935" s="23"/>
      <c r="L1935" s="23"/>
      <c r="M1935" s="23"/>
      <c r="N1935" s="23"/>
      <c r="O1935" s="23"/>
    </row>
    <row r="1936" spans="2:15" x14ac:dyDescent="0.25">
      <c r="B1936" s="23"/>
      <c r="C1936" s="23"/>
      <c r="D1936" s="23"/>
      <c r="E1936" s="23"/>
      <c r="F1936" s="23"/>
      <c r="G1936" s="23"/>
      <c r="H1936" s="23"/>
      <c r="I1936" s="23"/>
      <c r="J1936" s="23"/>
      <c r="K1936" s="23"/>
      <c r="L1936" s="23"/>
      <c r="M1936" s="23"/>
      <c r="N1936" s="23"/>
      <c r="O1936" s="23"/>
    </row>
    <row r="1937" spans="2:15" x14ac:dyDescent="0.25">
      <c r="B1937" s="23"/>
      <c r="C1937" s="23"/>
      <c r="D1937" s="23"/>
      <c r="E1937" s="23"/>
      <c r="F1937" s="23"/>
      <c r="G1937" s="23"/>
      <c r="H1937" s="23"/>
      <c r="I1937" s="23"/>
      <c r="J1937" s="23"/>
      <c r="K1937" s="23"/>
      <c r="L1937" s="23"/>
      <c r="M1937" s="23"/>
      <c r="N1937" s="23"/>
      <c r="O1937" s="23"/>
    </row>
    <row r="1938" spans="2:15" x14ac:dyDescent="0.25">
      <c r="B1938" s="23"/>
      <c r="C1938" s="23"/>
      <c r="D1938" s="23"/>
      <c r="E1938" s="23"/>
      <c r="F1938" s="23"/>
      <c r="G1938" s="23"/>
      <c r="H1938" s="23"/>
      <c r="I1938" s="23"/>
      <c r="J1938" s="23"/>
      <c r="K1938" s="23"/>
      <c r="L1938" s="23"/>
      <c r="M1938" s="23"/>
      <c r="N1938" s="23"/>
      <c r="O1938" s="23"/>
    </row>
    <row r="1939" spans="2:15" x14ac:dyDescent="0.25">
      <c r="B1939" s="23"/>
      <c r="C1939" s="23"/>
      <c r="D1939" s="23"/>
      <c r="E1939" s="23"/>
      <c r="F1939" s="23"/>
      <c r="G1939" s="23"/>
      <c r="H1939" s="23"/>
      <c r="I1939" s="23"/>
      <c r="J1939" s="23"/>
      <c r="K1939" s="23"/>
      <c r="L1939" s="23"/>
      <c r="M1939" s="23"/>
      <c r="N1939" s="23"/>
      <c r="O1939" s="23"/>
    </row>
    <row r="1940" spans="2:15" x14ac:dyDescent="0.25">
      <c r="B1940" s="23"/>
      <c r="C1940" s="23"/>
      <c r="D1940" s="23"/>
      <c r="E1940" s="23"/>
      <c r="F1940" s="23"/>
      <c r="G1940" s="23"/>
      <c r="H1940" s="23"/>
      <c r="I1940" s="23"/>
      <c r="J1940" s="23"/>
      <c r="K1940" s="23"/>
      <c r="L1940" s="23"/>
      <c r="M1940" s="23"/>
      <c r="N1940" s="23"/>
      <c r="O1940" s="23"/>
    </row>
    <row r="1941" spans="2:15" x14ac:dyDescent="0.25">
      <c r="B1941" s="23"/>
      <c r="C1941" s="23"/>
      <c r="D1941" s="23"/>
      <c r="E1941" s="23"/>
      <c r="F1941" s="23"/>
      <c r="G1941" s="23"/>
      <c r="H1941" s="23"/>
      <c r="I1941" s="23"/>
      <c r="J1941" s="23"/>
      <c r="K1941" s="23"/>
      <c r="L1941" s="23"/>
      <c r="M1941" s="23"/>
      <c r="N1941" s="23"/>
      <c r="O1941" s="23"/>
    </row>
    <row r="1942" spans="2:15" x14ac:dyDescent="0.25">
      <c r="B1942" s="23"/>
      <c r="C1942" s="23"/>
      <c r="D1942" s="23"/>
      <c r="E1942" s="23"/>
      <c r="F1942" s="23"/>
      <c r="G1942" s="23"/>
      <c r="H1942" s="23"/>
      <c r="I1942" s="23"/>
      <c r="J1942" s="23"/>
      <c r="K1942" s="23"/>
      <c r="L1942" s="23"/>
      <c r="M1942" s="23"/>
      <c r="N1942" s="23"/>
      <c r="O1942" s="23"/>
    </row>
    <row r="1943" spans="2:15" x14ac:dyDescent="0.25">
      <c r="B1943" s="23"/>
      <c r="C1943" s="23"/>
      <c r="D1943" s="23"/>
      <c r="E1943" s="23"/>
      <c r="F1943" s="23"/>
      <c r="G1943" s="23"/>
      <c r="H1943" s="23"/>
      <c r="I1943" s="23"/>
      <c r="J1943" s="23"/>
      <c r="K1943" s="23"/>
      <c r="L1943" s="23"/>
      <c r="M1943" s="23"/>
      <c r="N1943" s="23"/>
      <c r="O1943" s="23"/>
    </row>
    <row r="1944" spans="2:15" x14ac:dyDescent="0.25">
      <c r="B1944" s="23"/>
      <c r="C1944" s="23"/>
      <c r="D1944" s="23"/>
      <c r="E1944" s="23"/>
      <c r="F1944" s="23"/>
      <c r="G1944" s="23"/>
      <c r="H1944" s="23"/>
      <c r="I1944" s="23"/>
      <c r="J1944" s="23"/>
      <c r="K1944" s="23"/>
      <c r="L1944" s="23"/>
      <c r="M1944" s="23"/>
      <c r="N1944" s="23"/>
      <c r="O1944" s="23"/>
    </row>
    <row r="1945" spans="2:15" x14ac:dyDescent="0.25">
      <c r="B1945" s="23"/>
      <c r="C1945" s="23"/>
      <c r="D1945" s="23"/>
      <c r="E1945" s="23"/>
      <c r="F1945" s="23"/>
      <c r="G1945" s="23"/>
      <c r="H1945" s="23"/>
      <c r="I1945" s="23"/>
      <c r="J1945" s="23"/>
      <c r="K1945" s="23"/>
      <c r="L1945" s="23"/>
      <c r="M1945" s="23"/>
      <c r="N1945" s="23"/>
      <c r="O1945" s="23"/>
    </row>
    <row r="1946" spans="2:15" x14ac:dyDescent="0.25">
      <c r="B1946" s="23"/>
      <c r="C1946" s="23"/>
      <c r="D1946" s="23"/>
      <c r="E1946" s="23"/>
      <c r="F1946" s="23"/>
      <c r="G1946" s="23"/>
      <c r="H1946" s="23"/>
      <c r="I1946" s="23"/>
      <c r="J1946" s="23"/>
      <c r="K1946" s="23"/>
      <c r="L1946" s="23"/>
      <c r="M1946" s="23"/>
      <c r="N1946" s="23"/>
      <c r="O1946" s="23"/>
    </row>
    <row r="1947" spans="2:15" x14ac:dyDescent="0.25">
      <c r="B1947" s="23"/>
      <c r="C1947" s="23"/>
      <c r="D1947" s="23"/>
      <c r="E1947" s="23"/>
      <c r="F1947" s="23"/>
      <c r="G1947" s="23"/>
      <c r="H1947" s="23"/>
      <c r="I1947" s="23"/>
      <c r="J1947" s="23"/>
      <c r="K1947" s="23"/>
      <c r="L1947" s="23"/>
      <c r="M1947" s="23"/>
      <c r="N1947" s="23"/>
      <c r="O1947" s="23"/>
    </row>
    <row r="1948" spans="2:15" x14ac:dyDescent="0.25">
      <c r="B1948" s="23"/>
      <c r="C1948" s="23"/>
      <c r="D1948" s="23"/>
      <c r="E1948" s="23"/>
      <c r="F1948" s="23"/>
      <c r="G1948" s="23"/>
      <c r="H1948" s="23"/>
      <c r="I1948" s="23"/>
      <c r="J1948" s="23"/>
      <c r="K1948" s="23"/>
      <c r="L1948" s="23"/>
      <c r="M1948" s="23"/>
      <c r="N1948" s="23"/>
      <c r="O1948" s="23"/>
    </row>
    <row r="1949" spans="2:15" x14ac:dyDescent="0.25">
      <c r="B1949" s="23"/>
      <c r="C1949" s="23"/>
      <c r="D1949" s="23"/>
      <c r="E1949" s="23"/>
      <c r="F1949" s="23"/>
      <c r="G1949" s="23"/>
      <c r="H1949" s="23"/>
      <c r="I1949" s="23"/>
      <c r="J1949" s="23"/>
      <c r="K1949" s="23"/>
      <c r="L1949" s="23"/>
      <c r="M1949" s="23"/>
      <c r="N1949" s="23"/>
      <c r="O1949" s="23"/>
    </row>
    <row r="1950" spans="2:15" x14ac:dyDescent="0.25">
      <c r="B1950" s="23"/>
      <c r="C1950" s="23"/>
      <c r="D1950" s="23"/>
      <c r="E1950" s="23"/>
      <c r="F1950" s="23"/>
      <c r="G1950" s="23"/>
      <c r="H1950" s="23"/>
      <c r="I1950" s="23"/>
      <c r="J1950" s="23"/>
      <c r="K1950" s="23"/>
      <c r="L1950" s="23"/>
      <c r="M1950" s="23"/>
      <c r="N1950" s="23"/>
      <c r="O1950" s="23"/>
    </row>
    <row r="1951" spans="2:15" x14ac:dyDescent="0.25">
      <c r="B1951" s="23"/>
      <c r="C1951" s="23"/>
      <c r="D1951" s="23"/>
      <c r="E1951" s="23"/>
      <c r="F1951" s="23"/>
      <c r="G1951" s="23"/>
      <c r="H1951" s="23"/>
      <c r="I1951" s="23"/>
      <c r="J1951" s="23"/>
      <c r="K1951" s="23"/>
      <c r="L1951" s="23"/>
      <c r="M1951" s="23"/>
      <c r="N1951" s="23"/>
      <c r="O1951" s="23"/>
    </row>
    <row r="1952" spans="2:15" x14ac:dyDescent="0.25">
      <c r="B1952" s="23"/>
      <c r="C1952" s="23"/>
      <c r="D1952" s="23"/>
      <c r="E1952" s="23"/>
      <c r="F1952" s="23"/>
      <c r="G1952" s="23"/>
      <c r="H1952" s="23"/>
      <c r="I1952" s="23"/>
      <c r="J1952" s="23"/>
      <c r="K1952" s="23"/>
      <c r="L1952" s="23"/>
      <c r="M1952" s="23"/>
      <c r="N1952" s="23"/>
      <c r="O1952" s="23"/>
    </row>
    <row r="1953" spans="2:15" x14ac:dyDescent="0.25">
      <c r="B1953" s="23"/>
      <c r="C1953" s="23"/>
      <c r="D1953" s="23"/>
      <c r="E1953" s="23"/>
      <c r="F1953" s="23"/>
      <c r="G1953" s="23"/>
      <c r="H1953" s="23"/>
      <c r="I1953" s="23"/>
      <c r="J1953" s="23"/>
      <c r="K1953" s="23"/>
      <c r="L1953" s="23"/>
      <c r="M1953" s="23"/>
      <c r="N1953" s="23"/>
      <c r="O1953" s="23"/>
    </row>
    <row r="1954" spans="2:15" x14ac:dyDescent="0.25">
      <c r="B1954" s="23"/>
      <c r="C1954" s="23"/>
      <c r="D1954" s="23"/>
      <c r="E1954" s="23"/>
      <c r="F1954" s="23"/>
      <c r="G1954" s="23"/>
      <c r="H1954" s="23"/>
      <c r="I1954" s="23"/>
      <c r="J1954" s="23"/>
      <c r="K1954" s="23"/>
      <c r="L1954" s="23"/>
      <c r="M1954" s="23"/>
      <c r="N1954" s="23"/>
      <c r="O1954" s="23"/>
    </row>
    <row r="1955" spans="2:15" x14ac:dyDescent="0.25">
      <c r="B1955" s="23"/>
      <c r="C1955" s="23"/>
      <c r="D1955" s="23"/>
      <c r="E1955" s="23"/>
      <c r="F1955" s="23"/>
      <c r="G1955" s="23"/>
      <c r="H1955" s="23"/>
      <c r="I1955" s="23"/>
      <c r="J1955" s="23"/>
      <c r="K1955" s="23"/>
      <c r="L1955" s="23"/>
      <c r="M1955" s="23"/>
      <c r="N1955" s="23"/>
      <c r="O1955" s="23"/>
    </row>
    <row r="1956" spans="2:15" x14ac:dyDescent="0.25">
      <c r="B1956" s="23"/>
      <c r="C1956" s="23"/>
      <c r="D1956" s="23"/>
      <c r="E1956" s="23"/>
      <c r="F1956" s="23"/>
      <c r="G1956" s="23"/>
      <c r="H1956" s="23"/>
      <c r="I1956" s="23"/>
      <c r="J1956" s="23"/>
      <c r="K1956" s="23"/>
      <c r="L1956" s="23"/>
      <c r="M1956" s="23"/>
      <c r="N1956" s="23"/>
      <c r="O1956" s="23"/>
    </row>
    <row r="1957" spans="2:15" x14ac:dyDescent="0.25">
      <c r="B1957" s="23"/>
      <c r="C1957" s="23"/>
      <c r="D1957" s="23"/>
      <c r="E1957" s="23"/>
      <c r="F1957" s="23"/>
      <c r="G1957" s="23"/>
      <c r="H1957" s="23"/>
      <c r="I1957" s="23"/>
      <c r="J1957" s="23"/>
      <c r="K1957" s="23"/>
      <c r="L1957" s="23"/>
      <c r="M1957" s="23"/>
      <c r="N1957" s="23"/>
      <c r="O1957" s="23"/>
    </row>
    <row r="1958" spans="2:15" x14ac:dyDescent="0.25">
      <c r="B1958" s="23"/>
      <c r="C1958" s="23"/>
      <c r="D1958" s="23"/>
      <c r="E1958" s="23"/>
      <c r="F1958" s="23"/>
      <c r="G1958" s="23"/>
      <c r="H1958" s="23"/>
      <c r="I1958" s="23"/>
      <c r="J1958" s="23"/>
      <c r="K1958" s="23"/>
      <c r="L1958" s="23"/>
      <c r="M1958" s="23"/>
      <c r="N1958" s="23"/>
      <c r="O1958" s="23"/>
    </row>
    <row r="1959" spans="2:15" x14ac:dyDescent="0.25">
      <c r="B1959" s="23"/>
      <c r="C1959" s="23"/>
      <c r="D1959" s="23"/>
      <c r="E1959" s="23"/>
      <c r="F1959" s="23"/>
      <c r="G1959" s="23"/>
      <c r="H1959" s="23"/>
      <c r="I1959" s="23"/>
      <c r="J1959" s="23"/>
      <c r="K1959" s="23"/>
      <c r="L1959" s="23"/>
      <c r="M1959" s="23"/>
      <c r="N1959" s="23"/>
      <c r="O1959" s="23"/>
    </row>
    <row r="1960" spans="2:15" x14ac:dyDescent="0.25">
      <c r="B1960" s="23"/>
      <c r="C1960" s="23"/>
      <c r="D1960" s="23"/>
      <c r="E1960" s="23"/>
      <c r="F1960" s="23"/>
      <c r="G1960" s="23"/>
      <c r="H1960" s="23"/>
      <c r="I1960" s="23"/>
      <c r="J1960" s="23"/>
      <c r="K1960" s="23"/>
      <c r="L1960" s="23"/>
      <c r="M1960" s="23"/>
      <c r="N1960" s="23"/>
      <c r="O1960" s="23"/>
    </row>
    <row r="1961" spans="2:15" x14ac:dyDescent="0.25">
      <c r="B1961" s="23"/>
      <c r="C1961" s="23"/>
      <c r="D1961" s="23"/>
      <c r="E1961" s="23"/>
      <c r="F1961" s="23"/>
      <c r="G1961" s="23"/>
      <c r="H1961" s="23"/>
      <c r="I1961" s="23"/>
      <c r="J1961" s="23"/>
      <c r="K1961" s="23"/>
      <c r="L1961" s="23"/>
      <c r="M1961" s="23"/>
      <c r="N1961" s="23"/>
      <c r="O1961" s="23"/>
    </row>
    <row r="1962" spans="2:15" x14ac:dyDescent="0.25">
      <c r="B1962" s="23"/>
      <c r="C1962" s="23"/>
      <c r="D1962" s="23"/>
      <c r="E1962" s="23"/>
      <c r="F1962" s="23"/>
      <c r="G1962" s="23"/>
      <c r="H1962" s="23"/>
      <c r="I1962" s="23"/>
      <c r="J1962" s="23"/>
      <c r="K1962" s="23"/>
      <c r="L1962" s="23"/>
      <c r="M1962" s="23"/>
      <c r="N1962" s="23"/>
      <c r="O1962" s="23"/>
    </row>
    <row r="1963" spans="2:15" x14ac:dyDescent="0.25">
      <c r="B1963" s="23"/>
      <c r="C1963" s="23"/>
      <c r="D1963" s="23"/>
      <c r="E1963" s="23"/>
      <c r="F1963" s="23"/>
      <c r="G1963" s="23"/>
      <c r="H1963" s="23"/>
      <c r="I1963" s="23"/>
      <c r="J1963" s="23"/>
      <c r="K1963" s="23"/>
      <c r="L1963" s="23"/>
      <c r="M1963" s="23"/>
      <c r="N1963" s="23"/>
      <c r="O1963" s="23"/>
    </row>
    <row r="1964" spans="2:15" x14ac:dyDescent="0.25">
      <c r="B1964" s="23"/>
      <c r="C1964" s="23"/>
      <c r="D1964" s="23"/>
      <c r="E1964" s="23"/>
      <c r="F1964" s="23"/>
      <c r="G1964" s="23"/>
      <c r="H1964" s="23"/>
      <c r="I1964" s="23"/>
      <c r="J1964" s="23"/>
      <c r="K1964" s="23"/>
      <c r="L1964" s="23"/>
      <c r="M1964" s="23"/>
      <c r="N1964" s="23"/>
      <c r="O1964" s="23"/>
    </row>
    <row r="1965" spans="2:15" x14ac:dyDescent="0.25">
      <c r="B1965" s="23"/>
      <c r="C1965" s="23"/>
      <c r="D1965" s="23"/>
      <c r="E1965" s="23"/>
      <c r="F1965" s="23"/>
      <c r="G1965" s="23"/>
      <c r="H1965" s="23"/>
      <c r="I1965" s="23"/>
      <c r="J1965" s="23"/>
      <c r="K1965" s="23"/>
      <c r="L1965" s="23"/>
      <c r="M1965" s="23"/>
      <c r="N1965" s="23"/>
      <c r="O1965" s="23"/>
    </row>
    <row r="1966" spans="2:15" x14ac:dyDescent="0.25">
      <c r="B1966" s="23"/>
      <c r="C1966" s="23"/>
      <c r="D1966" s="23"/>
      <c r="E1966" s="23"/>
      <c r="F1966" s="23"/>
      <c r="G1966" s="23"/>
      <c r="H1966" s="23"/>
      <c r="I1966" s="23"/>
      <c r="J1966" s="23"/>
      <c r="K1966" s="23"/>
      <c r="L1966" s="23"/>
      <c r="M1966" s="23"/>
      <c r="N1966" s="23"/>
      <c r="O1966" s="23"/>
    </row>
    <row r="1967" spans="2:15" x14ac:dyDescent="0.25">
      <c r="B1967" s="23"/>
      <c r="C1967" s="23"/>
      <c r="D1967" s="23"/>
      <c r="E1967" s="23"/>
      <c r="F1967" s="23"/>
      <c r="G1967" s="23"/>
      <c r="H1967" s="23"/>
      <c r="I1967" s="23"/>
      <c r="J1967" s="23"/>
      <c r="K1967" s="23"/>
      <c r="L1967" s="23"/>
      <c r="M1967" s="23"/>
      <c r="N1967" s="23"/>
      <c r="O1967" s="23"/>
    </row>
    <row r="1968" spans="2:15" x14ac:dyDescent="0.25">
      <c r="B1968" s="23"/>
      <c r="C1968" s="23"/>
      <c r="D1968" s="23"/>
      <c r="E1968" s="23"/>
      <c r="F1968" s="23"/>
      <c r="G1968" s="23"/>
      <c r="H1968" s="23"/>
      <c r="I1968" s="23"/>
      <c r="J1968" s="23"/>
      <c r="K1968" s="23"/>
      <c r="L1968" s="23"/>
      <c r="M1968" s="23"/>
      <c r="N1968" s="23"/>
      <c r="O1968" s="23"/>
    </row>
    <row r="1969" spans="2:15" x14ac:dyDescent="0.25">
      <c r="B1969" s="23"/>
      <c r="C1969" s="23"/>
      <c r="D1969" s="23"/>
      <c r="E1969" s="23"/>
      <c r="F1969" s="23"/>
      <c r="G1969" s="23"/>
      <c r="H1969" s="23"/>
      <c r="I1969" s="23"/>
      <c r="J1969" s="23"/>
      <c r="K1969" s="23"/>
      <c r="L1969" s="23"/>
      <c r="M1969" s="23"/>
      <c r="N1969" s="23"/>
      <c r="O1969" s="23"/>
    </row>
    <row r="1970" spans="2:15" x14ac:dyDescent="0.25">
      <c r="B1970" s="23"/>
      <c r="C1970" s="23"/>
      <c r="D1970" s="23"/>
      <c r="E1970" s="23"/>
      <c r="F1970" s="23"/>
      <c r="G1970" s="23"/>
      <c r="H1970" s="23"/>
      <c r="I1970" s="23"/>
      <c r="J1970" s="23"/>
      <c r="K1970" s="23"/>
      <c r="L1970" s="23"/>
      <c r="M1970" s="23"/>
      <c r="N1970" s="23"/>
      <c r="O1970" s="23"/>
    </row>
    <row r="1971" spans="2:15" x14ac:dyDescent="0.25">
      <c r="B1971" s="23"/>
      <c r="C1971" s="23"/>
      <c r="D1971" s="23"/>
      <c r="E1971" s="23"/>
      <c r="F1971" s="23"/>
      <c r="G1971" s="23"/>
      <c r="H1971" s="23"/>
      <c r="I1971" s="23"/>
      <c r="J1971" s="23"/>
      <c r="K1971" s="23"/>
      <c r="L1971" s="23"/>
      <c r="M1971" s="23"/>
      <c r="N1971" s="23"/>
      <c r="O1971" s="23"/>
    </row>
    <row r="1972" spans="2:15" x14ac:dyDescent="0.25">
      <c r="B1972" s="23"/>
      <c r="C1972" s="23"/>
      <c r="D1972" s="23"/>
      <c r="E1972" s="23"/>
      <c r="F1972" s="23"/>
      <c r="G1972" s="23"/>
      <c r="H1972" s="23"/>
      <c r="I1972" s="23"/>
      <c r="J1972" s="23"/>
      <c r="K1972" s="23"/>
      <c r="L1972" s="23"/>
      <c r="M1972" s="23"/>
      <c r="N1972" s="23"/>
      <c r="O1972" s="23"/>
    </row>
    <row r="1973" spans="2:15" x14ac:dyDescent="0.25">
      <c r="B1973" s="23"/>
      <c r="C1973" s="23"/>
      <c r="D1973" s="23"/>
      <c r="E1973" s="23"/>
      <c r="F1973" s="23"/>
      <c r="G1973" s="23"/>
      <c r="H1973" s="23"/>
      <c r="I1973" s="23"/>
      <c r="J1973" s="23"/>
      <c r="K1973" s="23"/>
      <c r="L1973" s="23"/>
      <c r="M1973" s="23"/>
      <c r="N1973" s="23"/>
      <c r="O1973" s="23"/>
    </row>
    <row r="1974" spans="2:15" x14ac:dyDescent="0.25">
      <c r="B1974" s="23"/>
      <c r="C1974" s="23"/>
      <c r="D1974" s="23"/>
      <c r="E1974" s="23"/>
      <c r="F1974" s="23"/>
      <c r="G1974" s="23"/>
      <c r="H1974" s="23"/>
      <c r="I1974" s="23"/>
      <c r="J1974" s="23"/>
      <c r="K1974" s="23"/>
      <c r="L1974" s="23"/>
      <c r="M1974" s="23"/>
      <c r="N1974" s="23"/>
      <c r="O1974" s="23"/>
    </row>
    <row r="1975" spans="2:15" x14ac:dyDescent="0.25">
      <c r="B1975" s="23"/>
      <c r="C1975" s="23"/>
      <c r="D1975" s="23"/>
      <c r="E1975" s="23"/>
      <c r="F1975" s="23"/>
      <c r="G1975" s="23"/>
      <c r="H1975" s="23"/>
      <c r="I1975" s="23"/>
      <c r="J1975" s="23"/>
      <c r="K1975" s="23"/>
      <c r="L1975" s="23"/>
      <c r="M1975" s="23"/>
      <c r="N1975" s="23"/>
      <c r="O1975" s="23"/>
    </row>
    <row r="1976" spans="2:15" x14ac:dyDescent="0.25">
      <c r="B1976" s="23"/>
      <c r="C1976" s="23"/>
      <c r="D1976" s="23"/>
      <c r="E1976" s="23"/>
      <c r="F1976" s="23"/>
      <c r="G1976" s="23"/>
      <c r="H1976" s="23"/>
      <c r="I1976" s="23"/>
      <c r="J1976" s="23"/>
      <c r="K1976" s="23"/>
      <c r="L1976" s="23"/>
      <c r="M1976" s="23"/>
      <c r="N1976" s="23"/>
      <c r="O1976" s="23"/>
    </row>
    <row r="1977" spans="2:15" x14ac:dyDescent="0.25">
      <c r="B1977" s="23"/>
      <c r="C1977" s="23"/>
      <c r="D1977" s="23"/>
      <c r="E1977" s="23"/>
      <c r="F1977" s="23"/>
      <c r="G1977" s="23"/>
      <c r="H1977" s="23"/>
      <c r="I1977" s="23"/>
      <c r="J1977" s="23"/>
      <c r="K1977" s="23"/>
      <c r="L1977" s="23"/>
      <c r="M1977" s="23"/>
      <c r="N1977" s="23"/>
      <c r="O1977" s="23"/>
    </row>
    <row r="1978" spans="2:15" x14ac:dyDescent="0.25">
      <c r="B1978" s="23"/>
      <c r="C1978" s="23"/>
      <c r="D1978" s="23"/>
      <c r="E1978" s="23"/>
      <c r="F1978" s="23"/>
      <c r="G1978" s="23"/>
      <c r="H1978" s="23"/>
      <c r="I1978" s="23"/>
      <c r="J1978" s="23"/>
      <c r="K1978" s="23"/>
      <c r="L1978" s="23"/>
      <c r="M1978" s="23"/>
      <c r="N1978" s="23"/>
      <c r="O1978" s="23"/>
    </row>
    <row r="1979" spans="2:15" x14ac:dyDescent="0.25">
      <c r="B1979" s="23"/>
      <c r="C1979" s="23"/>
      <c r="D1979" s="23"/>
      <c r="E1979" s="23"/>
      <c r="F1979" s="23"/>
      <c r="G1979" s="23"/>
      <c r="H1979" s="23"/>
      <c r="I1979" s="23"/>
      <c r="J1979" s="23"/>
      <c r="K1979" s="23"/>
      <c r="L1979" s="23"/>
      <c r="M1979" s="23"/>
      <c r="N1979" s="23"/>
      <c r="O1979" s="23"/>
    </row>
    <row r="1980" spans="2:15" x14ac:dyDescent="0.25">
      <c r="B1980" s="23"/>
      <c r="C1980" s="23"/>
      <c r="D1980" s="23"/>
      <c r="E1980" s="23"/>
      <c r="F1980" s="23"/>
      <c r="G1980" s="23"/>
      <c r="H1980" s="23"/>
      <c r="I1980" s="23"/>
      <c r="J1980" s="23"/>
      <c r="K1980" s="23"/>
      <c r="L1980" s="23"/>
      <c r="M1980" s="23"/>
      <c r="N1980" s="23"/>
      <c r="O1980" s="23"/>
    </row>
    <row r="1981" spans="2:15" x14ac:dyDescent="0.25">
      <c r="B1981" s="23"/>
      <c r="C1981" s="23"/>
      <c r="D1981" s="23"/>
      <c r="E1981" s="23"/>
      <c r="F1981" s="23"/>
      <c r="G1981" s="23"/>
      <c r="H1981" s="23"/>
      <c r="I1981" s="23"/>
      <c r="J1981" s="23"/>
      <c r="K1981" s="23"/>
      <c r="L1981" s="23"/>
      <c r="M1981" s="23"/>
      <c r="N1981" s="23"/>
      <c r="O1981" s="23"/>
    </row>
    <row r="1982" spans="2:15" x14ac:dyDescent="0.25">
      <c r="B1982" s="23"/>
      <c r="C1982" s="23"/>
      <c r="D1982" s="23"/>
      <c r="E1982" s="23"/>
      <c r="F1982" s="23"/>
      <c r="G1982" s="23"/>
      <c r="H1982" s="23"/>
      <c r="I1982" s="23"/>
      <c r="J1982" s="23"/>
      <c r="K1982" s="23"/>
      <c r="L1982" s="23"/>
      <c r="M1982" s="23"/>
      <c r="N1982" s="23"/>
      <c r="O1982" s="23"/>
    </row>
    <row r="1983" spans="2:15" x14ac:dyDescent="0.25">
      <c r="B1983" s="23"/>
      <c r="C1983" s="23"/>
      <c r="D1983" s="23"/>
      <c r="E1983" s="23"/>
      <c r="F1983" s="23"/>
      <c r="G1983" s="23"/>
      <c r="H1983" s="23"/>
      <c r="I1983" s="23"/>
      <c r="J1983" s="23"/>
      <c r="K1983" s="23"/>
      <c r="L1983" s="23"/>
      <c r="M1983" s="23"/>
      <c r="N1983" s="23"/>
      <c r="O1983" s="23"/>
    </row>
    <row r="1984" spans="2:15" x14ac:dyDescent="0.25">
      <c r="B1984" s="23"/>
      <c r="C1984" s="23"/>
      <c r="D1984" s="23"/>
      <c r="E1984" s="23"/>
      <c r="F1984" s="23"/>
      <c r="G1984" s="23"/>
      <c r="H1984" s="23"/>
      <c r="I1984" s="23"/>
      <c r="J1984" s="23"/>
      <c r="K1984" s="23"/>
      <c r="L1984" s="23"/>
      <c r="M1984" s="23"/>
      <c r="N1984" s="23"/>
      <c r="O1984" s="23"/>
    </row>
    <row r="1985" spans="2:15" x14ac:dyDescent="0.25">
      <c r="B1985" s="23"/>
      <c r="C1985" s="23"/>
      <c r="D1985" s="23"/>
      <c r="E1985" s="23"/>
      <c r="F1985" s="23"/>
      <c r="G1985" s="23"/>
      <c r="H1985" s="23"/>
      <c r="I1985" s="23"/>
      <c r="J1985" s="23"/>
      <c r="K1985" s="23"/>
      <c r="L1985" s="23"/>
      <c r="M1985" s="23"/>
      <c r="N1985" s="23"/>
      <c r="O1985" s="23"/>
    </row>
    <row r="1986" spans="2:15" x14ac:dyDescent="0.25">
      <c r="B1986" s="23"/>
      <c r="C1986" s="23"/>
      <c r="D1986" s="23"/>
      <c r="E1986" s="23"/>
      <c r="F1986" s="23"/>
      <c r="G1986" s="23"/>
      <c r="H1986" s="23"/>
      <c r="I1986" s="23"/>
      <c r="J1986" s="23"/>
      <c r="K1986" s="23"/>
      <c r="L1986" s="23"/>
      <c r="M1986" s="23"/>
      <c r="N1986" s="23"/>
      <c r="O1986" s="23"/>
    </row>
    <row r="1987" spans="2:15" x14ac:dyDescent="0.25">
      <c r="B1987" s="23"/>
      <c r="C1987" s="23"/>
      <c r="D1987" s="23"/>
      <c r="E1987" s="23"/>
      <c r="F1987" s="23"/>
      <c r="G1987" s="23"/>
      <c r="H1987" s="23"/>
      <c r="I1987" s="23"/>
      <c r="J1987" s="23"/>
      <c r="K1987" s="23"/>
      <c r="L1987" s="23"/>
      <c r="M1987" s="23"/>
      <c r="N1987" s="23"/>
      <c r="O1987" s="23"/>
    </row>
    <row r="1988" spans="2:15" x14ac:dyDescent="0.25">
      <c r="B1988" s="23"/>
      <c r="C1988" s="23"/>
      <c r="D1988" s="23"/>
      <c r="E1988" s="23"/>
      <c r="F1988" s="23"/>
      <c r="G1988" s="23"/>
      <c r="H1988" s="23"/>
      <c r="I1988" s="23"/>
      <c r="J1988" s="23"/>
      <c r="K1988" s="23"/>
      <c r="L1988" s="23"/>
      <c r="M1988" s="23"/>
      <c r="N1988" s="23"/>
      <c r="O1988" s="23"/>
    </row>
    <row r="1989" spans="2:15" x14ac:dyDescent="0.25">
      <c r="B1989" s="23"/>
      <c r="C1989" s="23"/>
      <c r="D1989" s="23"/>
      <c r="E1989" s="23"/>
      <c r="F1989" s="23"/>
      <c r="G1989" s="23"/>
      <c r="H1989" s="23"/>
      <c r="I1989" s="23"/>
      <c r="J1989" s="23"/>
      <c r="K1989" s="23"/>
      <c r="L1989" s="23"/>
      <c r="M1989" s="23"/>
      <c r="N1989" s="23"/>
      <c r="O1989" s="23"/>
    </row>
    <row r="1990" spans="2:15" x14ac:dyDescent="0.25">
      <c r="B1990" s="23"/>
      <c r="C1990" s="23"/>
      <c r="D1990" s="23"/>
      <c r="E1990" s="23"/>
      <c r="F1990" s="23"/>
      <c r="G1990" s="23"/>
      <c r="H1990" s="23"/>
      <c r="I1990" s="23"/>
      <c r="J1990" s="23"/>
      <c r="K1990" s="23"/>
      <c r="L1990" s="23"/>
      <c r="M1990" s="23"/>
      <c r="N1990" s="23"/>
      <c r="O1990" s="23"/>
    </row>
    <row r="1991" spans="2:15" x14ac:dyDescent="0.25">
      <c r="B1991" s="23"/>
      <c r="C1991" s="23"/>
      <c r="D1991" s="23"/>
      <c r="E1991" s="23"/>
      <c r="F1991" s="23"/>
      <c r="G1991" s="23"/>
      <c r="H1991" s="23"/>
      <c r="I1991" s="23"/>
      <c r="J1991" s="23"/>
      <c r="K1991" s="23"/>
      <c r="L1991" s="23"/>
      <c r="M1991" s="23"/>
      <c r="N1991" s="23"/>
      <c r="O1991" s="23"/>
    </row>
    <row r="1992" spans="2:15" x14ac:dyDescent="0.25">
      <c r="B1992" s="23"/>
      <c r="C1992" s="23"/>
      <c r="D1992" s="23"/>
      <c r="E1992" s="23"/>
      <c r="F1992" s="23"/>
      <c r="G1992" s="23"/>
      <c r="H1992" s="23"/>
      <c r="I1992" s="23"/>
      <c r="J1992" s="23"/>
      <c r="K1992" s="23"/>
      <c r="L1992" s="23"/>
      <c r="M1992" s="23"/>
      <c r="N1992" s="23"/>
      <c r="O1992" s="23"/>
    </row>
    <row r="1993" spans="2:15" x14ac:dyDescent="0.25">
      <c r="B1993" s="23"/>
      <c r="C1993" s="23"/>
      <c r="D1993" s="23"/>
      <c r="E1993" s="23"/>
      <c r="F1993" s="23"/>
      <c r="G1993" s="23"/>
      <c r="H1993" s="23"/>
      <c r="I1993" s="23"/>
      <c r="J1993" s="23"/>
      <c r="K1993" s="23"/>
      <c r="L1993" s="23"/>
      <c r="M1993" s="23"/>
      <c r="N1993" s="23"/>
      <c r="O1993" s="23"/>
    </row>
    <row r="1994" spans="2:15" x14ac:dyDescent="0.25">
      <c r="B1994" s="23"/>
      <c r="C1994" s="23"/>
      <c r="D1994" s="23"/>
      <c r="E1994" s="23"/>
      <c r="F1994" s="23"/>
      <c r="G1994" s="23"/>
      <c r="H1994" s="23"/>
      <c r="I1994" s="23"/>
      <c r="J1994" s="23"/>
      <c r="K1994" s="23"/>
      <c r="L1994" s="23"/>
      <c r="M1994" s="23"/>
      <c r="N1994" s="23"/>
      <c r="O1994" s="23"/>
    </row>
    <row r="1995" spans="2:15" x14ac:dyDescent="0.25">
      <c r="B1995" s="23"/>
      <c r="C1995" s="23"/>
      <c r="D1995" s="23"/>
      <c r="E1995" s="23"/>
      <c r="F1995" s="23"/>
      <c r="G1995" s="23"/>
      <c r="H1995" s="23"/>
      <c r="I1995" s="23"/>
      <c r="J1995" s="23"/>
      <c r="K1995" s="23"/>
      <c r="L1995" s="23"/>
      <c r="M1995" s="23"/>
      <c r="N1995" s="23"/>
      <c r="O1995" s="23"/>
    </row>
    <row r="1996" spans="2:15" x14ac:dyDescent="0.25">
      <c r="B1996" s="23"/>
      <c r="C1996" s="23"/>
      <c r="D1996" s="23"/>
      <c r="E1996" s="23"/>
      <c r="F1996" s="23"/>
      <c r="G1996" s="23"/>
      <c r="H1996" s="23"/>
      <c r="I1996" s="23"/>
      <c r="J1996" s="23"/>
      <c r="K1996" s="23"/>
      <c r="L1996" s="23"/>
      <c r="M1996" s="23"/>
      <c r="N1996" s="23"/>
      <c r="O1996" s="23"/>
    </row>
    <row r="1997" spans="2:15" x14ac:dyDescent="0.25">
      <c r="B1997" s="23"/>
      <c r="C1997" s="23"/>
      <c r="D1997" s="23"/>
      <c r="E1997" s="23"/>
      <c r="F1997" s="23"/>
      <c r="G1997" s="23"/>
      <c r="H1997" s="23"/>
      <c r="I1997" s="23"/>
      <c r="J1997" s="23"/>
      <c r="K1997" s="23"/>
      <c r="L1997" s="23"/>
      <c r="M1997" s="23"/>
      <c r="N1997" s="23"/>
      <c r="O1997" s="23"/>
    </row>
    <row r="1998" spans="2:15" x14ac:dyDescent="0.25">
      <c r="B1998" s="23"/>
      <c r="C1998" s="23"/>
      <c r="D1998" s="23"/>
      <c r="E1998" s="23"/>
      <c r="F1998" s="23"/>
      <c r="G1998" s="23"/>
      <c r="H1998" s="23"/>
      <c r="I1998" s="23"/>
      <c r="J1998" s="23"/>
      <c r="K1998" s="23"/>
      <c r="L1998" s="23"/>
      <c r="M1998" s="23"/>
      <c r="N1998" s="23"/>
      <c r="O1998" s="23"/>
    </row>
    <row r="1999" spans="2:15" x14ac:dyDescent="0.25">
      <c r="B1999" s="23"/>
      <c r="C1999" s="23"/>
      <c r="D1999" s="23"/>
      <c r="E1999" s="23"/>
      <c r="F1999" s="23"/>
      <c r="G1999" s="23"/>
      <c r="H1999" s="23"/>
      <c r="I1999" s="23"/>
      <c r="J1999" s="23"/>
      <c r="K1999" s="23"/>
      <c r="L1999" s="23"/>
      <c r="M1999" s="23"/>
      <c r="N1999" s="23"/>
      <c r="O1999" s="23"/>
    </row>
    <row r="2000" spans="2:15" x14ac:dyDescent="0.25">
      <c r="B2000" s="23"/>
      <c r="C2000" s="23"/>
      <c r="D2000" s="23"/>
      <c r="E2000" s="23"/>
      <c r="F2000" s="23"/>
      <c r="G2000" s="23"/>
      <c r="H2000" s="23"/>
      <c r="I2000" s="23"/>
      <c r="J2000" s="23"/>
      <c r="K2000" s="23"/>
      <c r="L2000" s="23"/>
      <c r="M2000" s="23"/>
      <c r="N2000" s="23"/>
      <c r="O2000" s="23"/>
    </row>
    <row r="2001" spans="2:15" x14ac:dyDescent="0.25">
      <c r="B2001" s="23"/>
      <c r="C2001" s="23"/>
      <c r="D2001" s="23"/>
      <c r="E2001" s="23"/>
      <c r="F2001" s="23"/>
      <c r="G2001" s="23"/>
      <c r="H2001" s="23"/>
      <c r="I2001" s="23"/>
      <c r="J2001" s="23"/>
      <c r="K2001" s="23"/>
      <c r="L2001" s="23"/>
      <c r="M2001" s="23"/>
      <c r="N2001" s="23"/>
      <c r="O2001" s="23"/>
    </row>
    <row r="2002" spans="2:15" x14ac:dyDescent="0.25">
      <c r="B2002" s="23"/>
      <c r="C2002" s="23"/>
      <c r="D2002" s="23"/>
      <c r="E2002" s="23"/>
      <c r="F2002" s="23"/>
      <c r="G2002" s="23"/>
      <c r="H2002" s="23"/>
      <c r="I2002" s="23"/>
      <c r="J2002" s="23"/>
      <c r="K2002" s="23"/>
      <c r="L2002" s="23"/>
      <c r="M2002" s="23"/>
      <c r="N2002" s="23"/>
      <c r="O2002" s="23"/>
    </row>
    <row r="2003" spans="2:15" x14ac:dyDescent="0.25">
      <c r="B2003" s="23"/>
      <c r="C2003" s="23"/>
      <c r="D2003" s="23"/>
      <c r="E2003" s="23"/>
      <c r="F2003" s="23"/>
      <c r="G2003" s="23"/>
      <c r="H2003" s="23"/>
      <c r="I2003" s="23"/>
      <c r="J2003" s="23"/>
      <c r="K2003" s="23"/>
      <c r="L2003" s="23"/>
      <c r="M2003" s="23"/>
      <c r="N2003" s="23"/>
      <c r="O2003" s="23"/>
    </row>
    <row r="2004" spans="2:15" x14ac:dyDescent="0.25">
      <c r="B2004" s="23"/>
      <c r="C2004" s="23"/>
      <c r="D2004" s="23"/>
      <c r="E2004" s="23"/>
      <c r="F2004" s="23"/>
      <c r="G2004" s="23"/>
      <c r="H2004" s="23"/>
      <c r="I2004" s="23"/>
      <c r="J2004" s="23"/>
      <c r="K2004" s="23"/>
      <c r="L2004" s="23"/>
      <c r="M2004" s="23"/>
      <c r="N2004" s="23"/>
      <c r="O2004" s="23"/>
    </row>
    <row r="2005" spans="2:15" x14ac:dyDescent="0.25">
      <c r="B2005" s="23"/>
      <c r="C2005" s="23"/>
      <c r="D2005" s="23"/>
      <c r="E2005" s="23"/>
      <c r="F2005" s="23"/>
      <c r="G2005" s="23"/>
      <c r="H2005" s="23"/>
      <c r="I2005" s="23"/>
      <c r="J2005" s="23"/>
      <c r="K2005" s="23"/>
      <c r="L2005" s="23"/>
      <c r="M2005" s="23"/>
      <c r="N2005" s="23"/>
      <c r="O2005" s="23"/>
    </row>
    <row r="2006" spans="2:15" x14ac:dyDescent="0.25">
      <c r="B2006" s="23"/>
      <c r="C2006" s="23"/>
      <c r="D2006" s="23"/>
      <c r="E2006" s="23"/>
      <c r="F2006" s="23"/>
      <c r="G2006" s="23"/>
      <c r="H2006" s="23"/>
      <c r="I2006" s="23"/>
      <c r="J2006" s="23"/>
      <c r="K2006" s="23"/>
      <c r="L2006" s="23"/>
      <c r="M2006" s="23"/>
      <c r="N2006" s="23"/>
      <c r="O2006" s="23"/>
    </row>
    <row r="2007" spans="2:15" x14ac:dyDescent="0.25">
      <c r="B2007" s="23"/>
      <c r="C2007" s="23"/>
      <c r="D2007" s="23"/>
      <c r="E2007" s="23"/>
      <c r="F2007" s="23"/>
      <c r="G2007" s="23"/>
      <c r="H2007" s="23"/>
      <c r="I2007" s="23"/>
      <c r="J2007" s="23"/>
      <c r="K2007" s="23"/>
      <c r="L2007" s="23"/>
      <c r="M2007" s="23"/>
      <c r="N2007" s="23"/>
      <c r="O2007" s="23"/>
    </row>
    <row r="2008" spans="2:15" x14ac:dyDescent="0.25">
      <c r="B2008" s="23"/>
      <c r="C2008" s="23"/>
      <c r="D2008" s="23"/>
      <c r="E2008" s="23"/>
      <c r="F2008" s="23"/>
      <c r="G2008" s="23"/>
      <c r="H2008" s="23"/>
      <c r="I2008" s="23"/>
      <c r="J2008" s="23"/>
      <c r="K2008" s="23"/>
      <c r="L2008" s="23"/>
      <c r="M2008" s="23"/>
      <c r="N2008" s="23"/>
      <c r="O2008" s="23"/>
    </row>
    <row r="2009" spans="2:15" x14ac:dyDescent="0.25">
      <c r="B2009" s="23"/>
      <c r="C2009" s="23"/>
      <c r="D2009" s="23"/>
      <c r="E2009" s="23"/>
      <c r="F2009" s="23"/>
      <c r="G2009" s="23"/>
      <c r="H2009" s="23"/>
      <c r="I2009" s="23"/>
      <c r="J2009" s="23"/>
      <c r="K2009" s="23"/>
      <c r="L2009" s="23"/>
      <c r="M2009" s="23"/>
      <c r="N2009" s="23"/>
      <c r="O2009" s="23"/>
    </row>
    <row r="2010" spans="2:15" x14ac:dyDescent="0.25">
      <c r="B2010" s="23"/>
      <c r="C2010" s="23"/>
      <c r="D2010" s="23"/>
      <c r="E2010" s="23"/>
      <c r="F2010" s="23"/>
      <c r="G2010" s="23"/>
      <c r="H2010" s="23"/>
      <c r="I2010" s="23"/>
      <c r="J2010" s="23"/>
      <c r="K2010" s="23"/>
      <c r="L2010" s="23"/>
      <c r="M2010" s="23"/>
      <c r="N2010" s="23"/>
      <c r="O2010" s="23"/>
    </row>
    <row r="2011" spans="2:15" x14ac:dyDescent="0.25">
      <c r="B2011" s="23"/>
      <c r="C2011" s="23"/>
      <c r="D2011" s="23"/>
      <c r="E2011" s="23"/>
      <c r="F2011" s="23"/>
      <c r="G2011" s="23"/>
      <c r="H2011" s="23"/>
      <c r="I2011" s="23"/>
      <c r="J2011" s="23"/>
      <c r="K2011" s="23"/>
      <c r="L2011" s="23"/>
      <c r="M2011" s="23"/>
      <c r="N2011" s="23"/>
      <c r="O2011" s="23"/>
    </row>
    <row r="2012" spans="2:15" x14ac:dyDescent="0.25">
      <c r="B2012" s="23"/>
      <c r="C2012" s="23"/>
      <c r="D2012" s="23"/>
      <c r="E2012" s="23"/>
      <c r="F2012" s="23"/>
      <c r="G2012" s="23"/>
      <c r="H2012" s="23"/>
      <c r="I2012" s="23"/>
      <c r="J2012" s="23"/>
      <c r="K2012" s="23"/>
      <c r="L2012" s="23"/>
      <c r="M2012" s="23"/>
      <c r="N2012" s="23"/>
      <c r="O2012" s="23"/>
    </row>
    <row r="2013" spans="2:15" x14ac:dyDescent="0.25">
      <c r="B2013" s="23"/>
      <c r="C2013" s="23"/>
      <c r="D2013" s="23"/>
      <c r="E2013" s="23"/>
      <c r="F2013" s="23"/>
      <c r="G2013" s="23"/>
      <c r="H2013" s="23"/>
      <c r="I2013" s="23"/>
      <c r="J2013" s="23"/>
      <c r="K2013" s="23"/>
      <c r="L2013" s="23"/>
      <c r="M2013" s="23"/>
      <c r="N2013" s="23"/>
      <c r="O2013" s="23"/>
    </row>
    <row r="2014" spans="2:15" x14ac:dyDescent="0.25">
      <c r="B2014" s="23"/>
      <c r="C2014" s="23"/>
      <c r="D2014" s="23"/>
      <c r="E2014" s="23"/>
      <c r="F2014" s="23"/>
      <c r="G2014" s="23"/>
      <c r="H2014" s="23"/>
      <c r="I2014" s="23"/>
      <c r="J2014" s="23"/>
      <c r="K2014" s="23"/>
      <c r="L2014" s="23"/>
      <c r="M2014" s="23"/>
      <c r="N2014" s="23"/>
      <c r="O2014" s="23"/>
    </row>
    <row r="2015" spans="2:15" x14ac:dyDescent="0.25">
      <c r="B2015" s="23"/>
      <c r="C2015" s="23"/>
      <c r="D2015" s="23"/>
      <c r="E2015" s="23"/>
      <c r="F2015" s="23"/>
      <c r="G2015" s="23"/>
      <c r="H2015" s="23"/>
      <c r="I2015" s="23"/>
      <c r="J2015" s="23"/>
      <c r="K2015" s="23"/>
      <c r="L2015" s="23"/>
      <c r="M2015" s="23"/>
      <c r="N2015" s="23"/>
      <c r="O2015" s="23"/>
    </row>
    <row r="2016" spans="2:15" x14ac:dyDescent="0.25">
      <c r="B2016" s="23"/>
      <c r="C2016" s="23"/>
      <c r="D2016" s="23"/>
      <c r="E2016" s="23"/>
      <c r="F2016" s="23"/>
      <c r="G2016" s="23"/>
      <c r="H2016" s="23"/>
      <c r="I2016" s="23"/>
      <c r="J2016" s="23"/>
      <c r="K2016" s="23"/>
      <c r="L2016" s="23"/>
      <c r="M2016" s="23"/>
      <c r="N2016" s="23"/>
      <c r="O2016" s="23"/>
    </row>
    <row r="2017" spans="2:15" x14ac:dyDescent="0.25">
      <c r="B2017" s="23"/>
      <c r="C2017" s="23"/>
      <c r="D2017" s="23"/>
      <c r="E2017" s="23"/>
      <c r="F2017" s="23"/>
      <c r="G2017" s="23"/>
      <c r="H2017" s="23"/>
      <c r="I2017" s="23"/>
      <c r="J2017" s="23"/>
      <c r="K2017" s="23"/>
      <c r="L2017" s="23"/>
      <c r="M2017" s="23"/>
      <c r="N2017" s="23"/>
      <c r="O2017" s="23"/>
    </row>
    <row r="2018" spans="2:15" x14ac:dyDescent="0.25">
      <c r="B2018" s="23"/>
      <c r="C2018" s="23"/>
      <c r="D2018" s="23"/>
      <c r="E2018" s="23"/>
      <c r="F2018" s="23"/>
      <c r="G2018" s="23"/>
      <c r="H2018" s="23"/>
      <c r="I2018" s="23"/>
      <c r="J2018" s="23"/>
      <c r="K2018" s="23"/>
      <c r="L2018" s="23"/>
      <c r="M2018" s="23"/>
      <c r="N2018" s="23"/>
      <c r="O2018" s="23"/>
    </row>
    <row r="2019" spans="2:15" x14ac:dyDescent="0.25">
      <c r="B2019" s="23"/>
      <c r="C2019" s="23"/>
      <c r="D2019" s="23"/>
      <c r="E2019" s="23"/>
      <c r="F2019" s="23"/>
      <c r="G2019" s="23"/>
      <c r="H2019" s="23"/>
      <c r="I2019" s="23"/>
      <c r="J2019" s="23"/>
      <c r="K2019" s="23"/>
      <c r="L2019" s="23"/>
      <c r="M2019" s="23"/>
      <c r="N2019" s="23"/>
      <c r="O2019" s="23"/>
    </row>
    <row r="2020" spans="2:15" x14ac:dyDescent="0.25">
      <c r="B2020" s="23"/>
      <c r="C2020" s="23"/>
      <c r="D2020" s="23"/>
      <c r="E2020" s="23"/>
      <c r="F2020" s="23"/>
      <c r="G2020" s="23"/>
      <c r="H2020" s="23"/>
      <c r="I2020" s="23"/>
      <c r="J2020" s="23"/>
      <c r="K2020" s="23"/>
      <c r="L2020" s="23"/>
      <c r="M2020" s="23"/>
      <c r="N2020" s="23"/>
      <c r="O2020" s="23"/>
    </row>
    <row r="2021" spans="2:15" x14ac:dyDescent="0.25">
      <c r="B2021" s="23"/>
      <c r="C2021" s="23"/>
      <c r="D2021" s="23"/>
      <c r="E2021" s="23"/>
      <c r="F2021" s="23"/>
      <c r="G2021" s="23"/>
      <c r="H2021" s="23"/>
      <c r="I2021" s="23"/>
      <c r="J2021" s="23"/>
      <c r="K2021" s="23"/>
      <c r="L2021" s="23"/>
      <c r="M2021" s="23"/>
      <c r="N2021" s="23"/>
      <c r="O2021" s="23"/>
    </row>
    <row r="2022" spans="2:15" x14ac:dyDescent="0.25">
      <c r="B2022" s="23"/>
      <c r="C2022" s="23"/>
      <c r="D2022" s="23"/>
      <c r="E2022" s="23"/>
      <c r="F2022" s="23"/>
      <c r="G2022" s="23"/>
      <c r="H2022" s="23"/>
      <c r="I2022" s="23"/>
      <c r="J2022" s="23"/>
      <c r="K2022" s="23"/>
      <c r="L2022" s="23"/>
      <c r="M2022" s="23"/>
      <c r="N2022" s="23"/>
      <c r="O2022" s="23"/>
    </row>
    <row r="2023" spans="2:15" x14ac:dyDescent="0.25">
      <c r="B2023" s="23"/>
      <c r="C2023" s="23"/>
      <c r="D2023" s="23"/>
      <c r="E2023" s="23"/>
      <c r="F2023" s="23"/>
      <c r="G2023" s="23"/>
      <c r="H2023" s="23"/>
      <c r="I2023" s="23"/>
      <c r="J2023" s="23"/>
      <c r="K2023" s="23"/>
      <c r="L2023" s="23"/>
      <c r="M2023" s="23"/>
      <c r="N2023" s="23"/>
      <c r="O2023" s="23"/>
    </row>
    <row r="2024" spans="2:15" x14ac:dyDescent="0.25">
      <c r="B2024" s="23"/>
      <c r="C2024" s="23"/>
      <c r="D2024" s="23"/>
      <c r="E2024" s="23"/>
      <c r="F2024" s="23"/>
      <c r="G2024" s="23"/>
      <c r="H2024" s="23"/>
      <c r="I2024" s="23"/>
      <c r="J2024" s="23"/>
      <c r="K2024" s="23"/>
      <c r="L2024" s="23"/>
      <c r="M2024" s="23"/>
      <c r="N2024" s="23"/>
      <c r="O2024" s="23"/>
    </row>
    <row r="2025" spans="2:15" x14ac:dyDescent="0.25">
      <c r="B2025" s="23"/>
      <c r="C2025" s="23"/>
      <c r="D2025" s="23"/>
      <c r="E2025" s="23"/>
      <c r="F2025" s="23"/>
      <c r="G2025" s="23"/>
      <c r="H2025" s="23"/>
      <c r="I2025" s="23"/>
      <c r="J2025" s="23"/>
      <c r="K2025" s="23"/>
      <c r="L2025" s="23"/>
      <c r="M2025" s="23"/>
      <c r="N2025" s="23"/>
      <c r="O2025" s="23"/>
    </row>
    <row r="2026" spans="2:15" x14ac:dyDescent="0.25">
      <c r="B2026" s="23"/>
      <c r="C2026" s="23"/>
      <c r="D2026" s="23"/>
      <c r="E2026" s="23"/>
      <c r="F2026" s="23"/>
      <c r="G2026" s="23"/>
      <c r="H2026" s="23"/>
      <c r="I2026" s="23"/>
      <c r="J2026" s="23"/>
      <c r="K2026" s="23"/>
      <c r="L2026" s="23"/>
      <c r="M2026" s="23"/>
      <c r="N2026" s="23"/>
      <c r="O2026" s="23"/>
    </row>
    <row r="2027" spans="2:15" x14ac:dyDescent="0.25">
      <c r="B2027" s="23"/>
      <c r="C2027" s="23"/>
      <c r="D2027" s="23"/>
      <c r="E2027" s="23"/>
      <c r="F2027" s="23"/>
      <c r="G2027" s="23"/>
      <c r="H2027" s="23"/>
      <c r="I2027" s="23"/>
      <c r="J2027" s="23"/>
      <c r="K2027" s="23"/>
      <c r="L2027" s="23"/>
      <c r="M2027" s="23"/>
      <c r="N2027" s="23"/>
      <c r="O2027" s="23"/>
    </row>
    <row r="2028" spans="2:15" x14ac:dyDescent="0.25">
      <c r="B2028" s="23"/>
      <c r="C2028" s="23"/>
      <c r="D2028" s="23"/>
      <c r="E2028" s="23"/>
      <c r="F2028" s="23"/>
      <c r="G2028" s="23"/>
      <c r="H2028" s="23"/>
      <c r="I2028" s="23"/>
      <c r="J2028" s="23"/>
      <c r="K2028" s="23"/>
      <c r="L2028" s="23"/>
      <c r="M2028" s="23"/>
      <c r="N2028" s="23"/>
      <c r="O2028" s="23"/>
    </row>
    <row r="2029" spans="2:15" x14ac:dyDescent="0.25">
      <c r="B2029" s="23"/>
      <c r="C2029" s="23"/>
      <c r="D2029" s="23"/>
      <c r="E2029" s="23"/>
      <c r="F2029" s="23"/>
      <c r="G2029" s="23"/>
      <c r="H2029" s="23"/>
      <c r="I2029" s="23"/>
      <c r="J2029" s="23"/>
      <c r="K2029" s="23"/>
      <c r="L2029" s="23"/>
      <c r="M2029" s="23"/>
      <c r="N2029" s="23"/>
      <c r="O2029" s="23"/>
    </row>
    <row r="2030" spans="2:15" x14ac:dyDescent="0.25">
      <c r="B2030" s="23"/>
      <c r="C2030" s="23"/>
      <c r="D2030" s="23"/>
      <c r="E2030" s="23"/>
      <c r="F2030" s="23"/>
      <c r="G2030" s="23"/>
      <c r="H2030" s="23"/>
      <c r="I2030" s="23"/>
      <c r="J2030" s="23"/>
      <c r="K2030" s="23"/>
      <c r="L2030" s="23"/>
      <c r="M2030" s="23"/>
      <c r="N2030" s="23"/>
      <c r="O2030" s="23"/>
    </row>
    <row r="2031" spans="2:15" x14ac:dyDescent="0.25">
      <c r="B2031" s="23"/>
      <c r="C2031" s="23"/>
      <c r="D2031" s="23"/>
      <c r="E2031" s="23"/>
      <c r="F2031" s="23"/>
      <c r="G2031" s="23"/>
      <c r="H2031" s="23"/>
      <c r="I2031" s="23"/>
      <c r="J2031" s="23"/>
      <c r="K2031" s="23"/>
      <c r="L2031" s="23"/>
      <c r="M2031" s="23"/>
      <c r="N2031" s="23"/>
      <c r="O2031" s="23"/>
    </row>
    <row r="2032" spans="2:15" x14ac:dyDescent="0.25">
      <c r="B2032" s="23"/>
      <c r="C2032" s="23"/>
      <c r="D2032" s="23"/>
      <c r="E2032" s="23"/>
      <c r="F2032" s="23"/>
      <c r="G2032" s="23"/>
      <c r="H2032" s="23"/>
      <c r="I2032" s="23"/>
      <c r="J2032" s="23"/>
      <c r="K2032" s="23"/>
      <c r="L2032" s="23"/>
      <c r="M2032" s="23"/>
      <c r="N2032" s="23"/>
      <c r="O2032" s="23"/>
    </row>
    <row r="2033" spans="2:15" x14ac:dyDescent="0.25">
      <c r="B2033" s="23"/>
      <c r="C2033" s="23"/>
      <c r="D2033" s="23"/>
      <c r="E2033" s="23"/>
      <c r="F2033" s="23"/>
      <c r="G2033" s="23"/>
      <c r="H2033" s="23"/>
      <c r="I2033" s="23"/>
      <c r="J2033" s="23"/>
      <c r="K2033" s="23"/>
      <c r="L2033" s="23"/>
      <c r="M2033" s="23"/>
      <c r="N2033" s="23"/>
      <c r="O2033" s="23"/>
    </row>
    <row r="2034" spans="2:15" x14ac:dyDescent="0.25">
      <c r="B2034" s="23"/>
      <c r="C2034" s="23"/>
      <c r="D2034" s="23"/>
      <c r="E2034" s="23"/>
      <c r="F2034" s="23"/>
      <c r="G2034" s="23"/>
      <c r="H2034" s="23"/>
      <c r="I2034" s="23"/>
      <c r="J2034" s="23"/>
      <c r="K2034" s="23"/>
      <c r="L2034" s="23"/>
      <c r="M2034" s="23"/>
      <c r="N2034" s="23"/>
      <c r="O2034" s="23"/>
    </row>
    <row r="2035" spans="2:15" x14ac:dyDescent="0.25">
      <c r="B2035" s="23"/>
      <c r="C2035" s="23"/>
      <c r="D2035" s="23"/>
      <c r="E2035" s="23"/>
      <c r="F2035" s="23"/>
      <c r="G2035" s="23"/>
      <c r="H2035" s="23"/>
      <c r="I2035" s="23"/>
      <c r="J2035" s="23"/>
      <c r="K2035" s="23"/>
      <c r="L2035" s="23"/>
      <c r="M2035" s="23"/>
      <c r="N2035" s="23"/>
      <c r="O2035" s="23"/>
    </row>
    <row r="2036" spans="2:15" x14ac:dyDescent="0.25">
      <c r="B2036" s="23"/>
      <c r="C2036" s="23"/>
      <c r="D2036" s="23"/>
      <c r="E2036" s="23"/>
      <c r="F2036" s="23"/>
      <c r="G2036" s="23"/>
      <c r="H2036" s="23"/>
      <c r="I2036" s="23"/>
      <c r="J2036" s="23"/>
      <c r="K2036" s="23"/>
      <c r="L2036" s="23"/>
      <c r="M2036" s="23"/>
      <c r="N2036" s="23"/>
      <c r="O2036" s="23"/>
    </row>
    <row r="2037" spans="2:15" x14ac:dyDescent="0.25">
      <c r="B2037" s="23"/>
      <c r="C2037" s="23"/>
      <c r="D2037" s="23"/>
      <c r="E2037" s="23"/>
      <c r="F2037" s="23"/>
      <c r="G2037" s="23"/>
      <c r="H2037" s="23"/>
      <c r="I2037" s="23"/>
      <c r="J2037" s="23"/>
      <c r="K2037" s="23"/>
      <c r="L2037" s="23"/>
      <c r="M2037" s="23"/>
      <c r="N2037" s="23"/>
      <c r="O2037" s="23"/>
    </row>
    <row r="2038" spans="2:15" x14ac:dyDescent="0.25">
      <c r="B2038" s="23"/>
      <c r="C2038" s="23"/>
      <c r="D2038" s="23"/>
      <c r="E2038" s="23"/>
      <c r="F2038" s="23"/>
      <c r="G2038" s="23"/>
      <c r="H2038" s="23"/>
      <c r="I2038" s="23"/>
      <c r="J2038" s="23"/>
      <c r="K2038" s="23"/>
      <c r="L2038" s="23"/>
      <c r="M2038" s="23"/>
      <c r="N2038" s="23"/>
      <c r="O2038" s="23"/>
    </row>
    <row r="2039" spans="2:15" x14ac:dyDescent="0.25">
      <c r="B2039" s="23"/>
      <c r="C2039" s="23"/>
      <c r="D2039" s="23"/>
      <c r="E2039" s="23"/>
      <c r="F2039" s="23"/>
      <c r="G2039" s="23"/>
      <c r="H2039" s="23"/>
      <c r="I2039" s="23"/>
      <c r="J2039" s="23"/>
      <c r="K2039" s="23"/>
      <c r="L2039" s="23"/>
      <c r="M2039" s="23"/>
      <c r="N2039" s="23"/>
      <c r="O2039" s="23"/>
    </row>
    <row r="2040" spans="2:15" x14ac:dyDescent="0.25">
      <c r="B2040" s="23"/>
      <c r="C2040" s="23"/>
      <c r="D2040" s="23"/>
      <c r="E2040" s="23"/>
      <c r="F2040" s="23"/>
      <c r="G2040" s="23"/>
      <c r="H2040" s="23"/>
      <c r="I2040" s="23"/>
      <c r="J2040" s="23"/>
      <c r="K2040" s="23"/>
      <c r="L2040" s="23"/>
      <c r="M2040" s="23"/>
      <c r="N2040" s="23"/>
      <c r="O2040" s="23"/>
    </row>
    <row r="2041" spans="2:15" x14ac:dyDescent="0.25">
      <c r="B2041" s="23"/>
      <c r="C2041" s="23"/>
      <c r="D2041" s="23"/>
      <c r="E2041" s="23"/>
      <c r="F2041" s="23"/>
      <c r="G2041" s="23"/>
      <c r="H2041" s="23"/>
      <c r="I2041" s="23"/>
      <c r="J2041" s="23"/>
      <c r="K2041" s="23"/>
      <c r="L2041" s="23"/>
      <c r="M2041" s="23"/>
      <c r="N2041" s="23"/>
      <c r="O2041" s="23"/>
    </row>
    <row r="2042" spans="2:15" x14ac:dyDescent="0.25">
      <c r="B2042" s="23"/>
      <c r="C2042" s="23"/>
      <c r="D2042" s="23"/>
      <c r="E2042" s="23"/>
      <c r="F2042" s="23"/>
      <c r="G2042" s="23"/>
      <c r="H2042" s="23"/>
      <c r="I2042" s="23"/>
      <c r="J2042" s="23"/>
      <c r="K2042" s="23"/>
      <c r="L2042" s="23"/>
      <c r="M2042" s="23"/>
      <c r="N2042" s="23"/>
      <c r="O2042" s="23"/>
    </row>
    <row r="2043" spans="2:15" x14ac:dyDescent="0.25">
      <c r="B2043" s="23"/>
      <c r="C2043" s="23"/>
      <c r="D2043" s="23"/>
      <c r="E2043" s="23"/>
      <c r="F2043" s="23"/>
      <c r="G2043" s="23"/>
      <c r="H2043" s="23"/>
      <c r="I2043" s="23"/>
      <c r="J2043" s="23"/>
      <c r="K2043" s="23"/>
      <c r="L2043" s="23"/>
      <c r="M2043" s="23"/>
      <c r="N2043" s="23"/>
      <c r="O2043" s="23"/>
    </row>
    <row r="2044" spans="2:15" x14ac:dyDescent="0.25">
      <c r="B2044" s="23"/>
      <c r="C2044" s="23"/>
      <c r="D2044" s="23"/>
      <c r="E2044" s="23"/>
      <c r="F2044" s="23"/>
      <c r="G2044" s="23"/>
      <c r="H2044" s="23"/>
      <c r="I2044" s="23"/>
      <c r="J2044" s="23"/>
      <c r="K2044" s="23"/>
      <c r="L2044" s="23"/>
      <c r="M2044" s="23"/>
      <c r="N2044" s="23"/>
      <c r="O2044" s="23"/>
    </row>
    <row r="2045" spans="2:15" x14ac:dyDescent="0.25">
      <c r="B2045" s="23"/>
      <c r="C2045" s="23"/>
      <c r="D2045" s="23"/>
      <c r="E2045" s="23"/>
      <c r="F2045" s="23"/>
      <c r="G2045" s="23"/>
      <c r="H2045" s="23"/>
      <c r="I2045" s="23"/>
      <c r="J2045" s="23"/>
      <c r="K2045" s="23"/>
      <c r="L2045" s="23"/>
      <c r="M2045" s="23"/>
      <c r="N2045" s="23"/>
      <c r="O2045" s="23"/>
    </row>
    <row r="2046" spans="2:15" x14ac:dyDescent="0.25">
      <c r="B2046" s="23"/>
      <c r="C2046" s="23"/>
      <c r="D2046" s="23"/>
      <c r="E2046" s="23"/>
      <c r="F2046" s="23"/>
      <c r="G2046" s="23"/>
      <c r="H2046" s="23"/>
      <c r="I2046" s="23"/>
      <c r="J2046" s="23"/>
      <c r="K2046" s="23"/>
      <c r="L2046" s="23"/>
      <c r="M2046" s="23"/>
      <c r="N2046" s="23"/>
      <c r="O2046" s="23"/>
    </row>
    <row r="2047" spans="2:15" x14ac:dyDescent="0.25">
      <c r="B2047" s="23"/>
      <c r="C2047" s="23"/>
      <c r="D2047" s="23"/>
      <c r="E2047" s="23"/>
      <c r="F2047" s="23"/>
      <c r="G2047" s="23"/>
      <c r="H2047" s="23"/>
      <c r="I2047" s="23"/>
      <c r="J2047" s="23"/>
      <c r="K2047" s="23"/>
      <c r="L2047" s="23"/>
      <c r="M2047" s="23"/>
      <c r="N2047" s="23"/>
      <c r="O2047" s="23"/>
    </row>
    <row r="2048" spans="2:15" x14ac:dyDescent="0.25">
      <c r="B2048" s="23"/>
      <c r="C2048" s="23"/>
      <c r="D2048" s="23"/>
      <c r="E2048" s="23"/>
      <c r="F2048" s="23"/>
      <c r="G2048" s="23"/>
      <c r="H2048" s="23"/>
      <c r="I2048" s="23"/>
      <c r="J2048" s="23"/>
      <c r="K2048" s="23"/>
      <c r="L2048" s="23"/>
      <c r="M2048" s="23"/>
      <c r="N2048" s="23"/>
      <c r="O2048" s="23"/>
    </row>
    <row r="2049" spans="2:15" x14ac:dyDescent="0.25">
      <c r="B2049" s="23"/>
      <c r="C2049" s="23"/>
      <c r="D2049" s="23"/>
      <c r="E2049" s="23"/>
      <c r="F2049" s="23"/>
      <c r="G2049" s="23"/>
      <c r="H2049" s="23"/>
      <c r="I2049" s="23"/>
      <c r="J2049" s="23"/>
      <c r="K2049" s="23"/>
      <c r="L2049" s="23"/>
      <c r="M2049" s="23"/>
      <c r="N2049" s="23"/>
      <c r="O2049" s="23"/>
    </row>
    <row r="2050" spans="2:15" x14ac:dyDescent="0.25">
      <c r="B2050" s="23"/>
      <c r="C2050" s="23"/>
      <c r="D2050" s="23"/>
      <c r="E2050" s="23"/>
      <c r="F2050" s="23"/>
      <c r="G2050" s="23"/>
      <c r="H2050" s="23"/>
      <c r="I2050" s="23"/>
      <c r="J2050" s="23"/>
      <c r="K2050" s="23"/>
      <c r="L2050" s="23"/>
      <c r="M2050" s="23"/>
      <c r="N2050" s="23"/>
      <c r="O2050" s="23"/>
    </row>
    <row r="2051" spans="2:15" x14ac:dyDescent="0.25">
      <c r="B2051" s="23"/>
      <c r="C2051" s="23"/>
      <c r="D2051" s="23"/>
      <c r="E2051" s="23"/>
      <c r="F2051" s="23"/>
      <c r="G2051" s="23"/>
      <c r="H2051" s="23"/>
      <c r="I2051" s="23"/>
      <c r="J2051" s="23"/>
      <c r="K2051" s="23"/>
      <c r="L2051" s="23"/>
      <c r="M2051" s="23"/>
      <c r="N2051" s="23"/>
      <c r="O2051" s="23"/>
    </row>
    <row r="2052" spans="2:15" x14ac:dyDescent="0.25">
      <c r="B2052" s="23"/>
      <c r="C2052" s="23"/>
      <c r="D2052" s="23"/>
      <c r="E2052" s="23"/>
      <c r="F2052" s="23"/>
      <c r="G2052" s="23"/>
      <c r="H2052" s="23"/>
      <c r="I2052" s="23"/>
      <c r="J2052" s="23"/>
      <c r="K2052" s="23"/>
      <c r="L2052" s="23"/>
      <c r="M2052" s="23"/>
      <c r="N2052" s="23"/>
      <c r="O2052" s="23"/>
    </row>
    <row r="2053" spans="2:15" x14ac:dyDescent="0.25">
      <c r="B2053" s="23"/>
      <c r="C2053" s="23"/>
      <c r="D2053" s="23"/>
      <c r="E2053" s="23"/>
      <c r="F2053" s="23"/>
      <c r="G2053" s="23"/>
      <c r="H2053" s="23"/>
      <c r="I2053" s="23"/>
      <c r="J2053" s="23"/>
      <c r="K2053" s="23"/>
      <c r="L2053" s="23"/>
      <c r="M2053" s="23"/>
      <c r="N2053" s="23"/>
      <c r="O2053" s="23"/>
    </row>
    <row r="2054" spans="2:15" x14ac:dyDescent="0.25">
      <c r="B2054" s="23"/>
      <c r="C2054" s="23"/>
      <c r="D2054" s="23"/>
      <c r="E2054" s="23"/>
      <c r="F2054" s="23"/>
      <c r="G2054" s="23"/>
      <c r="H2054" s="23"/>
      <c r="I2054" s="23"/>
      <c r="J2054" s="23"/>
      <c r="K2054" s="23"/>
      <c r="L2054" s="23"/>
      <c r="M2054" s="23"/>
      <c r="N2054" s="23"/>
      <c r="O2054" s="23"/>
    </row>
    <row r="2055" spans="2:15" x14ac:dyDescent="0.25">
      <c r="B2055" s="23"/>
      <c r="C2055" s="23"/>
      <c r="D2055" s="23"/>
      <c r="E2055" s="23"/>
      <c r="F2055" s="23"/>
      <c r="G2055" s="23"/>
      <c r="H2055" s="23"/>
      <c r="I2055" s="23"/>
      <c r="J2055" s="23"/>
      <c r="K2055" s="23"/>
      <c r="L2055" s="23"/>
      <c r="M2055" s="23"/>
      <c r="N2055" s="23"/>
      <c r="O2055" s="23"/>
    </row>
    <row r="2056" spans="2:15" x14ac:dyDescent="0.25">
      <c r="B2056" s="23"/>
      <c r="C2056" s="23"/>
      <c r="D2056" s="23"/>
      <c r="E2056" s="23"/>
      <c r="F2056" s="23"/>
      <c r="G2056" s="23"/>
      <c r="H2056" s="23"/>
      <c r="I2056" s="23"/>
      <c r="J2056" s="23"/>
      <c r="K2056" s="23"/>
      <c r="L2056" s="23"/>
      <c r="M2056" s="23"/>
      <c r="N2056" s="23"/>
      <c r="O2056" s="23"/>
    </row>
    <row r="2057" spans="2:15" x14ac:dyDescent="0.25">
      <c r="B2057" s="23"/>
      <c r="C2057" s="23"/>
      <c r="D2057" s="23"/>
      <c r="E2057" s="23"/>
      <c r="F2057" s="23"/>
      <c r="G2057" s="23"/>
      <c r="H2057" s="23"/>
      <c r="I2057" s="23"/>
      <c r="J2057" s="23"/>
      <c r="K2057" s="23"/>
      <c r="L2057" s="23"/>
      <c r="M2057" s="23"/>
      <c r="N2057" s="23"/>
      <c r="O2057" s="23"/>
    </row>
    <row r="2058" spans="2:15" x14ac:dyDescent="0.25">
      <c r="B2058" s="23"/>
      <c r="C2058" s="23"/>
      <c r="D2058" s="23"/>
      <c r="E2058" s="23"/>
      <c r="F2058" s="23"/>
      <c r="G2058" s="23"/>
      <c r="H2058" s="23"/>
      <c r="I2058" s="23"/>
      <c r="J2058" s="23"/>
      <c r="K2058" s="23"/>
      <c r="L2058" s="23"/>
      <c r="M2058" s="23"/>
      <c r="N2058" s="23"/>
      <c r="O2058" s="23"/>
    </row>
    <row r="2059" spans="2:15" x14ac:dyDescent="0.25">
      <c r="B2059" s="23"/>
      <c r="C2059" s="23"/>
      <c r="D2059" s="23"/>
      <c r="E2059" s="23"/>
      <c r="F2059" s="23"/>
      <c r="G2059" s="23"/>
      <c r="H2059" s="23"/>
      <c r="I2059" s="23"/>
      <c r="J2059" s="23"/>
      <c r="K2059" s="23"/>
      <c r="L2059" s="23"/>
      <c r="M2059" s="23"/>
      <c r="N2059" s="23"/>
      <c r="O2059" s="23"/>
    </row>
    <row r="2060" spans="2:15" x14ac:dyDescent="0.25">
      <c r="B2060" s="23"/>
      <c r="C2060" s="23"/>
      <c r="D2060" s="23"/>
      <c r="E2060" s="23"/>
      <c r="F2060" s="23"/>
      <c r="G2060" s="23"/>
      <c r="H2060" s="23"/>
      <c r="I2060" s="23"/>
      <c r="J2060" s="23"/>
      <c r="K2060" s="23"/>
      <c r="L2060" s="23"/>
      <c r="M2060" s="23"/>
      <c r="N2060" s="23"/>
      <c r="O2060" s="23"/>
    </row>
    <row r="2061" spans="2:15" x14ac:dyDescent="0.25">
      <c r="B2061" s="23"/>
      <c r="C2061" s="23"/>
      <c r="D2061" s="23"/>
      <c r="E2061" s="23"/>
      <c r="F2061" s="23"/>
      <c r="G2061" s="23"/>
      <c r="H2061" s="23"/>
      <c r="I2061" s="23"/>
      <c r="J2061" s="23"/>
      <c r="K2061" s="23"/>
      <c r="L2061" s="23"/>
      <c r="M2061" s="23"/>
      <c r="N2061" s="23"/>
      <c r="O2061" s="23"/>
    </row>
    <row r="2062" spans="2:15" x14ac:dyDescent="0.25">
      <c r="B2062" s="23"/>
      <c r="C2062" s="23"/>
      <c r="D2062" s="23"/>
      <c r="E2062" s="23"/>
      <c r="F2062" s="23"/>
      <c r="G2062" s="23"/>
      <c r="H2062" s="23"/>
      <c r="I2062" s="23"/>
      <c r="J2062" s="23"/>
      <c r="K2062" s="23"/>
      <c r="L2062" s="23"/>
      <c r="M2062" s="23"/>
      <c r="N2062" s="23"/>
      <c r="O2062" s="23"/>
    </row>
    <row r="2063" spans="2:15" x14ac:dyDescent="0.25">
      <c r="B2063" s="23"/>
      <c r="C2063" s="23"/>
      <c r="D2063" s="23"/>
      <c r="E2063" s="23"/>
      <c r="F2063" s="23"/>
      <c r="G2063" s="23"/>
      <c r="H2063" s="23"/>
      <c r="I2063" s="23"/>
      <c r="J2063" s="23"/>
      <c r="K2063" s="23"/>
      <c r="L2063" s="23"/>
      <c r="M2063" s="23"/>
      <c r="N2063" s="23"/>
      <c r="O2063" s="23"/>
    </row>
    <row r="2064" spans="2:15" x14ac:dyDescent="0.25">
      <c r="B2064" s="23"/>
      <c r="C2064" s="23"/>
      <c r="D2064" s="23"/>
      <c r="E2064" s="23"/>
      <c r="F2064" s="23"/>
      <c r="G2064" s="23"/>
      <c r="H2064" s="23"/>
      <c r="I2064" s="23"/>
      <c r="J2064" s="23"/>
      <c r="K2064" s="23"/>
      <c r="L2064" s="23"/>
      <c r="M2064" s="23"/>
      <c r="N2064" s="23"/>
      <c r="O2064" s="23"/>
    </row>
    <row r="2065" spans="2:15" x14ac:dyDescent="0.25">
      <c r="B2065" s="23"/>
      <c r="C2065" s="23"/>
      <c r="D2065" s="23"/>
      <c r="E2065" s="23"/>
      <c r="F2065" s="23"/>
      <c r="G2065" s="23"/>
      <c r="H2065" s="23"/>
      <c r="I2065" s="23"/>
      <c r="J2065" s="23"/>
      <c r="K2065" s="23"/>
      <c r="L2065" s="23"/>
      <c r="M2065" s="23"/>
      <c r="N2065" s="23"/>
      <c r="O2065" s="23"/>
    </row>
    <row r="2066" spans="2:15" x14ac:dyDescent="0.25">
      <c r="B2066" s="23"/>
      <c r="C2066" s="23"/>
      <c r="D2066" s="23"/>
      <c r="E2066" s="23"/>
      <c r="F2066" s="23"/>
      <c r="G2066" s="23"/>
      <c r="H2066" s="23"/>
      <c r="I2066" s="23"/>
      <c r="J2066" s="23"/>
      <c r="K2066" s="23"/>
      <c r="L2066" s="23"/>
      <c r="M2066" s="23"/>
      <c r="N2066" s="23"/>
      <c r="O2066" s="23"/>
    </row>
    <row r="2067" spans="2:15" x14ac:dyDescent="0.25">
      <c r="B2067" s="23"/>
      <c r="C2067" s="23"/>
      <c r="D2067" s="23"/>
      <c r="E2067" s="23"/>
      <c r="F2067" s="23"/>
      <c r="G2067" s="23"/>
      <c r="H2067" s="23"/>
      <c r="I2067" s="23"/>
      <c r="J2067" s="23"/>
      <c r="K2067" s="23"/>
      <c r="L2067" s="23"/>
      <c r="M2067" s="23"/>
      <c r="N2067" s="23"/>
      <c r="O2067" s="23"/>
    </row>
    <row r="2068" spans="2:15" x14ac:dyDescent="0.25">
      <c r="B2068" s="23"/>
      <c r="C2068" s="23"/>
      <c r="D2068" s="23"/>
      <c r="E2068" s="23"/>
      <c r="F2068" s="23"/>
      <c r="G2068" s="23"/>
      <c r="H2068" s="23"/>
      <c r="I2068" s="23"/>
      <c r="J2068" s="23"/>
      <c r="K2068" s="23"/>
      <c r="L2068" s="23"/>
      <c r="M2068" s="23"/>
      <c r="N2068" s="23"/>
      <c r="O2068" s="23"/>
    </row>
    <row r="2069" spans="2:15" x14ac:dyDescent="0.25">
      <c r="B2069" s="23"/>
      <c r="C2069" s="23"/>
      <c r="D2069" s="23"/>
      <c r="E2069" s="23"/>
      <c r="F2069" s="23"/>
      <c r="G2069" s="23"/>
      <c r="H2069" s="23"/>
      <c r="I2069" s="23"/>
      <c r="J2069" s="23"/>
      <c r="K2069" s="23"/>
      <c r="L2069" s="23"/>
      <c r="M2069" s="23"/>
      <c r="N2069" s="23"/>
      <c r="O2069" s="23"/>
    </row>
    <row r="2070" spans="2:15" x14ac:dyDescent="0.25">
      <c r="B2070" s="23"/>
      <c r="C2070" s="23"/>
      <c r="D2070" s="23"/>
      <c r="E2070" s="23"/>
      <c r="F2070" s="23"/>
      <c r="G2070" s="23"/>
      <c r="H2070" s="23"/>
      <c r="I2070" s="23"/>
      <c r="J2070" s="23"/>
      <c r="K2070" s="23"/>
      <c r="L2070" s="23"/>
      <c r="M2070" s="23"/>
      <c r="N2070" s="23"/>
      <c r="O2070" s="23"/>
    </row>
    <row r="2071" spans="2:15" x14ac:dyDescent="0.25">
      <c r="B2071" s="23"/>
      <c r="C2071" s="23"/>
      <c r="D2071" s="23"/>
      <c r="E2071" s="23"/>
      <c r="F2071" s="23"/>
      <c r="G2071" s="23"/>
      <c r="H2071" s="23"/>
      <c r="I2071" s="23"/>
      <c r="J2071" s="23"/>
      <c r="K2071" s="23"/>
      <c r="L2071" s="23"/>
      <c r="M2071" s="23"/>
      <c r="N2071" s="23"/>
      <c r="O2071" s="23"/>
    </row>
    <row r="2072" spans="2:15" x14ac:dyDescent="0.25">
      <c r="B2072" s="23"/>
      <c r="C2072" s="23"/>
      <c r="D2072" s="23"/>
      <c r="E2072" s="23"/>
      <c r="F2072" s="23"/>
      <c r="G2072" s="23"/>
      <c r="H2072" s="23"/>
      <c r="I2072" s="23"/>
      <c r="J2072" s="23"/>
      <c r="K2072" s="23"/>
      <c r="L2072" s="23"/>
      <c r="M2072" s="23"/>
      <c r="N2072" s="23"/>
      <c r="O2072" s="23"/>
    </row>
    <row r="2073" spans="2:15" x14ac:dyDescent="0.25">
      <c r="B2073" s="23"/>
      <c r="C2073" s="23"/>
      <c r="D2073" s="23"/>
      <c r="E2073" s="23"/>
      <c r="F2073" s="23"/>
      <c r="G2073" s="23"/>
      <c r="H2073" s="23"/>
      <c r="I2073" s="23"/>
      <c r="J2073" s="23"/>
      <c r="K2073" s="23"/>
      <c r="L2073" s="23"/>
      <c r="M2073" s="23"/>
      <c r="N2073" s="23"/>
      <c r="O2073" s="23"/>
    </row>
    <row r="2074" spans="2:15" x14ac:dyDescent="0.25">
      <c r="B2074" s="23"/>
      <c r="C2074" s="23"/>
      <c r="D2074" s="23"/>
      <c r="E2074" s="23"/>
      <c r="F2074" s="23"/>
      <c r="G2074" s="23"/>
      <c r="H2074" s="23"/>
      <c r="I2074" s="23"/>
      <c r="J2074" s="23"/>
      <c r="K2074" s="23"/>
      <c r="L2074" s="23"/>
      <c r="M2074" s="23"/>
      <c r="N2074" s="23"/>
      <c r="O2074" s="23"/>
    </row>
    <row r="2075" spans="2:15" x14ac:dyDescent="0.25">
      <c r="B2075" s="23"/>
      <c r="C2075" s="23"/>
      <c r="D2075" s="23"/>
      <c r="E2075" s="23"/>
      <c r="F2075" s="23"/>
      <c r="G2075" s="23"/>
      <c r="H2075" s="23"/>
      <c r="I2075" s="23"/>
      <c r="J2075" s="23"/>
      <c r="K2075" s="23"/>
      <c r="L2075" s="23"/>
      <c r="M2075" s="23"/>
      <c r="N2075" s="23"/>
      <c r="O2075" s="23"/>
    </row>
    <row r="2076" spans="2:15" x14ac:dyDescent="0.25">
      <c r="B2076" s="23"/>
      <c r="C2076" s="23"/>
      <c r="D2076" s="23"/>
      <c r="E2076" s="23"/>
      <c r="F2076" s="23"/>
      <c r="G2076" s="23"/>
      <c r="H2076" s="23"/>
      <c r="I2076" s="23"/>
      <c r="J2076" s="23"/>
      <c r="K2076" s="23"/>
      <c r="L2076" s="23"/>
      <c r="M2076" s="23"/>
      <c r="N2076" s="23"/>
      <c r="O2076" s="23"/>
    </row>
    <row r="2077" spans="2:15" x14ac:dyDescent="0.25">
      <c r="B2077" s="23"/>
      <c r="C2077" s="23"/>
      <c r="D2077" s="23"/>
      <c r="E2077" s="23"/>
      <c r="F2077" s="23"/>
      <c r="G2077" s="23"/>
      <c r="H2077" s="23"/>
      <c r="I2077" s="23"/>
      <c r="J2077" s="23"/>
      <c r="K2077" s="23"/>
      <c r="L2077" s="23"/>
      <c r="M2077" s="23"/>
      <c r="N2077" s="23"/>
      <c r="O2077" s="23"/>
    </row>
    <row r="2078" spans="2:15" x14ac:dyDescent="0.25">
      <c r="B2078" s="23"/>
      <c r="C2078" s="23"/>
      <c r="D2078" s="23"/>
      <c r="E2078" s="23"/>
      <c r="F2078" s="23"/>
      <c r="G2078" s="23"/>
      <c r="H2078" s="23"/>
      <c r="I2078" s="23"/>
      <c r="J2078" s="23"/>
      <c r="K2078" s="23"/>
      <c r="L2078" s="23"/>
      <c r="M2078" s="23"/>
      <c r="N2078" s="23"/>
      <c r="O2078" s="23"/>
    </row>
    <row r="2079" spans="2:15" x14ac:dyDescent="0.25">
      <c r="B2079" s="23"/>
      <c r="C2079" s="23"/>
      <c r="D2079" s="23"/>
      <c r="E2079" s="23"/>
      <c r="F2079" s="23"/>
      <c r="G2079" s="23"/>
      <c r="H2079" s="23"/>
      <c r="I2079" s="23"/>
      <c r="J2079" s="23"/>
      <c r="K2079" s="23"/>
      <c r="L2079" s="23"/>
      <c r="M2079" s="23"/>
      <c r="N2079" s="23"/>
      <c r="O2079" s="23"/>
    </row>
    <row r="2080" spans="2:15" x14ac:dyDescent="0.25">
      <c r="B2080" s="23"/>
      <c r="C2080" s="23"/>
      <c r="D2080" s="23"/>
      <c r="E2080" s="23"/>
      <c r="F2080" s="23"/>
      <c r="G2080" s="23"/>
      <c r="H2080" s="23"/>
      <c r="I2080" s="23"/>
      <c r="J2080" s="23"/>
      <c r="K2080" s="23"/>
      <c r="L2080" s="23"/>
      <c r="M2080" s="23"/>
      <c r="N2080" s="23"/>
      <c r="O2080" s="23"/>
    </row>
    <row r="2081" spans="2:15" x14ac:dyDescent="0.25">
      <c r="B2081" s="23"/>
      <c r="C2081" s="23"/>
      <c r="D2081" s="23"/>
      <c r="E2081" s="23"/>
      <c r="F2081" s="23"/>
      <c r="G2081" s="23"/>
      <c r="H2081" s="23"/>
      <c r="I2081" s="23"/>
      <c r="J2081" s="23"/>
      <c r="K2081" s="23"/>
      <c r="L2081" s="23"/>
      <c r="M2081" s="23"/>
      <c r="N2081" s="23"/>
      <c r="O2081" s="23"/>
    </row>
    <row r="2082" spans="2:15" x14ac:dyDescent="0.25">
      <c r="B2082" s="23"/>
      <c r="C2082" s="23"/>
      <c r="D2082" s="23"/>
      <c r="E2082" s="23"/>
      <c r="F2082" s="23"/>
      <c r="G2082" s="23"/>
      <c r="H2082" s="23"/>
      <c r="I2082" s="23"/>
      <c r="J2082" s="23"/>
      <c r="K2082" s="23"/>
      <c r="L2082" s="23"/>
      <c r="M2082" s="23"/>
      <c r="N2082" s="23"/>
      <c r="O2082" s="23"/>
    </row>
    <row r="2083" spans="2:15" x14ac:dyDescent="0.25">
      <c r="B2083" s="23"/>
      <c r="C2083" s="23"/>
      <c r="D2083" s="23"/>
      <c r="E2083" s="23"/>
      <c r="F2083" s="23"/>
      <c r="G2083" s="23"/>
      <c r="H2083" s="23"/>
      <c r="I2083" s="23"/>
      <c r="J2083" s="23"/>
      <c r="K2083" s="23"/>
      <c r="L2083" s="23"/>
      <c r="M2083" s="23"/>
      <c r="N2083" s="23"/>
      <c r="O2083" s="23"/>
    </row>
    <row r="2084" spans="2:15" x14ac:dyDescent="0.25">
      <c r="B2084" s="23"/>
      <c r="C2084" s="23"/>
      <c r="D2084" s="23"/>
      <c r="E2084" s="23"/>
      <c r="F2084" s="23"/>
      <c r="G2084" s="23"/>
      <c r="H2084" s="23"/>
      <c r="I2084" s="23"/>
      <c r="J2084" s="23"/>
      <c r="K2084" s="23"/>
      <c r="L2084" s="23"/>
      <c r="M2084" s="23"/>
      <c r="N2084" s="23"/>
      <c r="O2084" s="23"/>
    </row>
    <row r="2085" spans="2:15" x14ac:dyDescent="0.25">
      <c r="B2085" s="23"/>
      <c r="C2085" s="23"/>
      <c r="D2085" s="23"/>
      <c r="E2085" s="23"/>
      <c r="F2085" s="23"/>
      <c r="G2085" s="23"/>
      <c r="H2085" s="23"/>
      <c r="I2085" s="23"/>
      <c r="J2085" s="23"/>
      <c r="K2085" s="23"/>
      <c r="L2085" s="23"/>
      <c r="M2085" s="23"/>
      <c r="N2085" s="23"/>
      <c r="O2085" s="23"/>
    </row>
    <row r="2086" spans="2:15" x14ac:dyDescent="0.25">
      <c r="B2086" s="23"/>
      <c r="C2086" s="23"/>
      <c r="D2086" s="23"/>
      <c r="E2086" s="23"/>
      <c r="F2086" s="23"/>
      <c r="G2086" s="23"/>
      <c r="H2086" s="23"/>
      <c r="I2086" s="23"/>
      <c r="J2086" s="23"/>
      <c r="K2086" s="23"/>
      <c r="L2086" s="23"/>
      <c r="M2086" s="23"/>
      <c r="N2086" s="23"/>
      <c r="O2086" s="23"/>
    </row>
    <row r="2087" spans="2:15" x14ac:dyDescent="0.25">
      <c r="B2087" s="23"/>
      <c r="C2087" s="23"/>
      <c r="D2087" s="23"/>
      <c r="E2087" s="23"/>
      <c r="F2087" s="23"/>
      <c r="G2087" s="23"/>
      <c r="H2087" s="23"/>
      <c r="I2087" s="23"/>
      <c r="J2087" s="23"/>
      <c r="K2087" s="23"/>
      <c r="L2087" s="23"/>
      <c r="M2087" s="23"/>
      <c r="N2087" s="23"/>
      <c r="O2087" s="23"/>
    </row>
    <row r="2088" spans="2:15" x14ac:dyDescent="0.25">
      <c r="B2088" s="23"/>
      <c r="C2088" s="23"/>
      <c r="D2088" s="23"/>
      <c r="E2088" s="23"/>
      <c r="F2088" s="23"/>
      <c r="G2088" s="23"/>
      <c r="H2088" s="23"/>
      <c r="I2088" s="23"/>
      <c r="J2088" s="23"/>
      <c r="K2088" s="23"/>
      <c r="L2088" s="23"/>
      <c r="M2088" s="23"/>
      <c r="N2088" s="23"/>
      <c r="O2088" s="23"/>
    </row>
    <row r="2089" spans="2:15" x14ac:dyDescent="0.25">
      <c r="B2089" s="23"/>
      <c r="C2089" s="23"/>
      <c r="D2089" s="23"/>
      <c r="E2089" s="23"/>
      <c r="F2089" s="23"/>
      <c r="G2089" s="23"/>
      <c r="H2089" s="23"/>
      <c r="I2089" s="23"/>
      <c r="J2089" s="23"/>
      <c r="K2089" s="23"/>
      <c r="L2089" s="23"/>
      <c r="M2089" s="23"/>
      <c r="N2089" s="23"/>
      <c r="O2089" s="23"/>
    </row>
    <row r="2090" spans="2:15" x14ac:dyDescent="0.25">
      <c r="B2090" s="23"/>
      <c r="C2090" s="23"/>
      <c r="D2090" s="23"/>
      <c r="E2090" s="23"/>
      <c r="F2090" s="23"/>
      <c r="G2090" s="23"/>
      <c r="H2090" s="23"/>
      <c r="I2090" s="23"/>
      <c r="J2090" s="23"/>
      <c r="K2090" s="23"/>
      <c r="L2090" s="23"/>
      <c r="M2090" s="23"/>
      <c r="N2090" s="23"/>
      <c r="O2090" s="23"/>
    </row>
    <row r="2091" spans="2:15" x14ac:dyDescent="0.25">
      <c r="B2091" s="23"/>
      <c r="C2091" s="23"/>
      <c r="D2091" s="23"/>
      <c r="E2091" s="23"/>
      <c r="F2091" s="23"/>
      <c r="G2091" s="23"/>
      <c r="H2091" s="23"/>
      <c r="I2091" s="23"/>
      <c r="J2091" s="23"/>
      <c r="K2091" s="23"/>
      <c r="L2091" s="23"/>
      <c r="M2091" s="23"/>
      <c r="N2091" s="23"/>
      <c r="O2091" s="23"/>
    </row>
    <row r="2092" spans="2:15" x14ac:dyDescent="0.25">
      <c r="B2092" s="23"/>
      <c r="C2092" s="23"/>
      <c r="D2092" s="23"/>
      <c r="E2092" s="23"/>
      <c r="F2092" s="23"/>
      <c r="G2092" s="23"/>
      <c r="H2092" s="23"/>
      <c r="I2092" s="23"/>
      <c r="J2092" s="23"/>
      <c r="K2092" s="23"/>
      <c r="L2092" s="23"/>
      <c r="M2092" s="23"/>
      <c r="N2092" s="23"/>
      <c r="O2092" s="23"/>
    </row>
    <row r="2093" spans="2:15" x14ac:dyDescent="0.25">
      <c r="B2093" s="23"/>
      <c r="C2093" s="23"/>
      <c r="D2093" s="23"/>
      <c r="E2093" s="23"/>
      <c r="F2093" s="23"/>
      <c r="G2093" s="23"/>
      <c r="H2093" s="23"/>
      <c r="I2093" s="23"/>
      <c r="J2093" s="23"/>
      <c r="K2093" s="23"/>
      <c r="L2093" s="23"/>
      <c r="M2093" s="23"/>
      <c r="N2093" s="23"/>
      <c r="O2093" s="23"/>
    </row>
    <row r="2094" spans="2:15" x14ac:dyDescent="0.25">
      <c r="B2094" s="23"/>
      <c r="C2094" s="23"/>
      <c r="D2094" s="23"/>
      <c r="E2094" s="23"/>
      <c r="F2094" s="23"/>
      <c r="G2094" s="23"/>
      <c r="H2094" s="23"/>
      <c r="I2094" s="23"/>
      <c r="J2094" s="23"/>
      <c r="K2094" s="23"/>
      <c r="L2094" s="23"/>
      <c r="M2094" s="23"/>
      <c r="N2094" s="23"/>
      <c r="O2094" s="23"/>
    </row>
    <row r="2095" spans="2:15" x14ac:dyDescent="0.25">
      <c r="B2095" s="23"/>
      <c r="C2095" s="23"/>
      <c r="D2095" s="23"/>
      <c r="E2095" s="23"/>
      <c r="F2095" s="23"/>
      <c r="G2095" s="23"/>
      <c r="H2095" s="23"/>
      <c r="I2095" s="23"/>
      <c r="J2095" s="23"/>
      <c r="K2095" s="23"/>
      <c r="L2095" s="23"/>
      <c r="M2095" s="23"/>
      <c r="N2095" s="23"/>
      <c r="O2095" s="23"/>
    </row>
    <row r="2096" spans="2:15" x14ac:dyDescent="0.25">
      <c r="B2096" s="23"/>
      <c r="C2096" s="23"/>
      <c r="D2096" s="23"/>
      <c r="E2096" s="23"/>
      <c r="F2096" s="23"/>
      <c r="G2096" s="23"/>
      <c r="H2096" s="23"/>
      <c r="I2096" s="23"/>
      <c r="J2096" s="23"/>
      <c r="K2096" s="23"/>
      <c r="L2096" s="23"/>
      <c r="M2096" s="23"/>
      <c r="N2096" s="23"/>
      <c r="O2096" s="23"/>
    </row>
    <row r="2097" spans="2:15" x14ac:dyDescent="0.25">
      <c r="B2097" s="23"/>
      <c r="C2097" s="23"/>
      <c r="D2097" s="23"/>
      <c r="E2097" s="23"/>
      <c r="F2097" s="23"/>
      <c r="G2097" s="23"/>
      <c r="H2097" s="23"/>
      <c r="I2097" s="23"/>
      <c r="J2097" s="23"/>
      <c r="K2097" s="23"/>
      <c r="L2097" s="23"/>
      <c r="M2097" s="23"/>
      <c r="N2097" s="23"/>
      <c r="O2097" s="23"/>
    </row>
    <row r="2098" spans="2:15" x14ac:dyDescent="0.25">
      <c r="B2098" s="23"/>
      <c r="C2098" s="23"/>
      <c r="D2098" s="23"/>
      <c r="E2098" s="23"/>
      <c r="F2098" s="23"/>
      <c r="G2098" s="23"/>
      <c r="H2098" s="23"/>
      <c r="I2098" s="23"/>
      <c r="J2098" s="23"/>
      <c r="K2098" s="23"/>
      <c r="L2098" s="23"/>
      <c r="M2098" s="23"/>
      <c r="N2098" s="23"/>
      <c r="O2098" s="23"/>
    </row>
    <row r="2099" spans="2:15" x14ac:dyDescent="0.25">
      <c r="B2099" s="23"/>
      <c r="C2099" s="23"/>
      <c r="D2099" s="23"/>
      <c r="E2099" s="23"/>
      <c r="F2099" s="23"/>
      <c r="G2099" s="23"/>
      <c r="H2099" s="23"/>
      <c r="I2099" s="23"/>
      <c r="J2099" s="23"/>
      <c r="K2099" s="23"/>
      <c r="L2099" s="23"/>
      <c r="M2099" s="23"/>
      <c r="N2099" s="23"/>
      <c r="O2099" s="23"/>
    </row>
    <row r="2100" spans="2:15" x14ac:dyDescent="0.25">
      <c r="B2100" s="23"/>
      <c r="C2100" s="23"/>
      <c r="D2100" s="23"/>
      <c r="E2100" s="23"/>
      <c r="F2100" s="23"/>
      <c r="G2100" s="23"/>
      <c r="H2100" s="23"/>
      <c r="I2100" s="23"/>
      <c r="J2100" s="23"/>
      <c r="K2100" s="23"/>
      <c r="L2100" s="23"/>
      <c r="M2100" s="23"/>
      <c r="N2100" s="23"/>
      <c r="O2100" s="23"/>
    </row>
    <row r="2101" spans="2:15" x14ac:dyDescent="0.25">
      <c r="B2101" s="23"/>
      <c r="C2101" s="23"/>
      <c r="D2101" s="23"/>
      <c r="E2101" s="23"/>
      <c r="F2101" s="23"/>
      <c r="G2101" s="23"/>
      <c r="H2101" s="23"/>
      <c r="I2101" s="23"/>
      <c r="J2101" s="23"/>
      <c r="K2101" s="23"/>
      <c r="L2101" s="23"/>
      <c r="M2101" s="23"/>
      <c r="N2101" s="23"/>
      <c r="O2101" s="23"/>
    </row>
    <row r="2102" spans="2:15" x14ac:dyDescent="0.25">
      <c r="B2102" s="23"/>
      <c r="C2102" s="23"/>
      <c r="D2102" s="23"/>
      <c r="E2102" s="23"/>
      <c r="F2102" s="23"/>
      <c r="G2102" s="23"/>
      <c r="H2102" s="23"/>
      <c r="I2102" s="23"/>
      <c r="J2102" s="23"/>
      <c r="K2102" s="23"/>
      <c r="L2102" s="23"/>
      <c r="M2102" s="23"/>
      <c r="N2102" s="23"/>
      <c r="O2102" s="23"/>
    </row>
    <row r="2103" spans="2:15" x14ac:dyDescent="0.25">
      <c r="B2103" s="23"/>
      <c r="C2103" s="23"/>
      <c r="D2103" s="23"/>
      <c r="E2103" s="23"/>
      <c r="F2103" s="23"/>
      <c r="G2103" s="23"/>
      <c r="H2103" s="23"/>
      <c r="I2103" s="23"/>
      <c r="J2103" s="23"/>
      <c r="K2103" s="23"/>
      <c r="L2103" s="23"/>
      <c r="M2103" s="23"/>
      <c r="N2103" s="23"/>
      <c r="O2103" s="23"/>
    </row>
    <row r="2104" spans="2:15" x14ac:dyDescent="0.25">
      <c r="B2104" s="23"/>
      <c r="C2104" s="23"/>
      <c r="D2104" s="23"/>
      <c r="E2104" s="23"/>
      <c r="F2104" s="23"/>
      <c r="G2104" s="23"/>
      <c r="H2104" s="23"/>
      <c r="I2104" s="23"/>
      <c r="J2104" s="23"/>
      <c r="K2104" s="23"/>
      <c r="L2104" s="23"/>
      <c r="M2104" s="23"/>
      <c r="N2104" s="23"/>
      <c r="O2104" s="23"/>
    </row>
    <row r="2105" spans="2:15" x14ac:dyDescent="0.25">
      <c r="B2105" s="23"/>
      <c r="C2105" s="23"/>
      <c r="D2105" s="23"/>
      <c r="E2105" s="23"/>
      <c r="F2105" s="23"/>
      <c r="G2105" s="23"/>
      <c r="H2105" s="23"/>
      <c r="I2105" s="23"/>
      <c r="J2105" s="23"/>
      <c r="K2105" s="23"/>
      <c r="L2105" s="23"/>
      <c r="M2105" s="23"/>
      <c r="N2105" s="23"/>
      <c r="O2105" s="23"/>
    </row>
    <row r="2106" spans="2:15" x14ac:dyDescent="0.25">
      <c r="B2106" s="23"/>
      <c r="C2106" s="23"/>
      <c r="D2106" s="23"/>
      <c r="E2106" s="23"/>
      <c r="F2106" s="23"/>
      <c r="G2106" s="23"/>
      <c r="H2106" s="23"/>
      <c r="I2106" s="23"/>
      <c r="J2106" s="23"/>
      <c r="K2106" s="23"/>
      <c r="L2106" s="23"/>
      <c r="M2106" s="23"/>
      <c r="N2106" s="23"/>
      <c r="O2106" s="23"/>
    </row>
    <row r="2107" spans="2:15" x14ac:dyDescent="0.25">
      <c r="B2107" s="23"/>
      <c r="C2107" s="23"/>
      <c r="D2107" s="23"/>
      <c r="E2107" s="23"/>
      <c r="F2107" s="23"/>
      <c r="G2107" s="23"/>
      <c r="H2107" s="23"/>
      <c r="I2107" s="23"/>
      <c r="J2107" s="23"/>
      <c r="K2107" s="23"/>
      <c r="L2107" s="23"/>
      <c r="M2107" s="23"/>
      <c r="N2107" s="23"/>
      <c r="O2107" s="23"/>
    </row>
    <row r="2108" spans="2:15" x14ac:dyDescent="0.25">
      <c r="B2108" s="23"/>
      <c r="C2108" s="23"/>
      <c r="D2108" s="23"/>
      <c r="E2108" s="23"/>
      <c r="F2108" s="23"/>
      <c r="G2108" s="23"/>
      <c r="H2108" s="23"/>
      <c r="I2108" s="23"/>
      <c r="J2108" s="23"/>
      <c r="K2108" s="23"/>
      <c r="L2108" s="23"/>
      <c r="M2108" s="23"/>
      <c r="N2108" s="23"/>
      <c r="O2108" s="23"/>
    </row>
    <row r="2109" spans="2:15" x14ac:dyDescent="0.25">
      <c r="B2109" s="23"/>
      <c r="C2109" s="23"/>
      <c r="D2109" s="23"/>
      <c r="E2109" s="23"/>
      <c r="F2109" s="23"/>
      <c r="G2109" s="23"/>
      <c r="H2109" s="23"/>
      <c r="I2109" s="23"/>
      <c r="J2109" s="23"/>
      <c r="K2109" s="23"/>
      <c r="L2109" s="23"/>
      <c r="M2109" s="23"/>
      <c r="N2109" s="23"/>
      <c r="O2109" s="23"/>
    </row>
    <row r="2110" spans="2:15" x14ac:dyDescent="0.25">
      <c r="B2110" s="23"/>
      <c r="C2110" s="23"/>
      <c r="D2110" s="23"/>
      <c r="E2110" s="23"/>
      <c r="F2110" s="23"/>
      <c r="G2110" s="23"/>
      <c r="H2110" s="23"/>
      <c r="I2110" s="23"/>
      <c r="J2110" s="23"/>
      <c r="K2110" s="23"/>
      <c r="L2110" s="23"/>
      <c r="M2110" s="23"/>
      <c r="N2110" s="23"/>
      <c r="O2110" s="23"/>
    </row>
    <row r="2111" spans="2:15" x14ac:dyDescent="0.25">
      <c r="B2111" s="23"/>
      <c r="C2111" s="23"/>
      <c r="D2111" s="23"/>
      <c r="E2111" s="23"/>
      <c r="F2111" s="23"/>
      <c r="G2111" s="23"/>
      <c r="H2111" s="23"/>
      <c r="I2111" s="23"/>
      <c r="J2111" s="23"/>
      <c r="K2111" s="23"/>
      <c r="L2111" s="23"/>
      <c r="M2111" s="23"/>
      <c r="N2111" s="23"/>
      <c r="O2111" s="23"/>
    </row>
    <row r="2112" spans="2:15" x14ac:dyDescent="0.25">
      <c r="B2112" s="23"/>
      <c r="C2112" s="23"/>
      <c r="D2112" s="23"/>
      <c r="E2112" s="23"/>
      <c r="F2112" s="23"/>
      <c r="G2112" s="23"/>
      <c r="H2112" s="23"/>
      <c r="I2112" s="23"/>
      <c r="J2112" s="23"/>
      <c r="K2112" s="23"/>
      <c r="L2112" s="23"/>
      <c r="M2112" s="23"/>
      <c r="N2112" s="23"/>
      <c r="O2112" s="23"/>
    </row>
    <row r="2113" spans="2:15" x14ac:dyDescent="0.25">
      <c r="B2113" s="23"/>
      <c r="C2113" s="23"/>
      <c r="D2113" s="23"/>
      <c r="E2113" s="23"/>
      <c r="F2113" s="23"/>
      <c r="G2113" s="23"/>
      <c r="H2113" s="23"/>
      <c r="I2113" s="23"/>
      <c r="J2113" s="23"/>
      <c r="K2113" s="23"/>
      <c r="L2113" s="23"/>
      <c r="M2113" s="23"/>
      <c r="N2113" s="23"/>
      <c r="O2113" s="23"/>
    </row>
    <row r="2114" spans="2:15" x14ac:dyDescent="0.25">
      <c r="B2114" s="23"/>
      <c r="C2114" s="23"/>
      <c r="D2114" s="23"/>
      <c r="E2114" s="23"/>
      <c r="F2114" s="23"/>
      <c r="G2114" s="23"/>
      <c r="H2114" s="23"/>
      <c r="I2114" s="23"/>
      <c r="J2114" s="23"/>
      <c r="K2114" s="23"/>
      <c r="L2114" s="23"/>
      <c r="M2114" s="23"/>
      <c r="N2114" s="23"/>
      <c r="O2114" s="23"/>
    </row>
    <row r="2115" spans="2:15" x14ac:dyDescent="0.25">
      <c r="B2115" s="23"/>
      <c r="C2115" s="23"/>
      <c r="D2115" s="23"/>
      <c r="E2115" s="23"/>
      <c r="F2115" s="23"/>
      <c r="G2115" s="23"/>
      <c r="H2115" s="23"/>
      <c r="I2115" s="23"/>
      <c r="J2115" s="23"/>
      <c r="K2115" s="23"/>
      <c r="L2115" s="23"/>
      <c r="M2115" s="23"/>
      <c r="N2115" s="23"/>
      <c r="O2115" s="23"/>
    </row>
    <row r="2116" spans="2:15" x14ac:dyDescent="0.25">
      <c r="B2116" s="23"/>
      <c r="C2116" s="23"/>
      <c r="D2116" s="23"/>
      <c r="E2116" s="23"/>
      <c r="F2116" s="23"/>
      <c r="G2116" s="23"/>
      <c r="H2116" s="23"/>
      <c r="I2116" s="23"/>
      <c r="J2116" s="23"/>
      <c r="K2116" s="23"/>
      <c r="L2116" s="23"/>
      <c r="M2116" s="23"/>
      <c r="N2116" s="23"/>
      <c r="O2116" s="23"/>
    </row>
    <row r="2117" spans="2:15" x14ac:dyDescent="0.25">
      <c r="B2117" s="23"/>
      <c r="C2117" s="23"/>
      <c r="D2117" s="23"/>
      <c r="E2117" s="23"/>
      <c r="F2117" s="23"/>
      <c r="G2117" s="23"/>
      <c r="H2117" s="23"/>
      <c r="I2117" s="23"/>
      <c r="J2117" s="23"/>
      <c r="K2117" s="23"/>
      <c r="L2117" s="23"/>
      <c r="M2117" s="23"/>
      <c r="N2117" s="23"/>
      <c r="O2117" s="23"/>
    </row>
    <row r="2118" spans="2:15" x14ac:dyDescent="0.25">
      <c r="B2118" s="23"/>
      <c r="C2118" s="23"/>
      <c r="D2118" s="23"/>
      <c r="E2118" s="23"/>
      <c r="F2118" s="23"/>
      <c r="G2118" s="23"/>
      <c r="H2118" s="23"/>
      <c r="I2118" s="23"/>
      <c r="J2118" s="23"/>
      <c r="K2118" s="23"/>
      <c r="L2118" s="23"/>
      <c r="M2118" s="23"/>
      <c r="N2118" s="23"/>
      <c r="O2118" s="23"/>
    </row>
    <row r="2119" spans="2:15" x14ac:dyDescent="0.25">
      <c r="B2119" s="23"/>
      <c r="C2119" s="23"/>
      <c r="D2119" s="23"/>
      <c r="E2119" s="23"/>
      <c r="F2119" s="23"/>
      <c r="G2119" s="23"/>
      <c r="H2119" s="23"/>
      <c r="I2119" s="23"/>
      <c r="J2119" s="23"/>
      <c r="K2119" s="23"/>
      <c r="L2119" s="23"/>
      <c r="M2119" s="23"/>
      <c r="N2119" s="23"/>
      <c r="O2119" s="23"/>
    </row>
    <row r="2120" spans="2:15" x14ac:dyDescent="0.25">
      <c r="B2120" s="23"/>
      <c r="C2120" s="23"/>
      <c r="D2120" s="23"/>
      <c r="E2120" s="23"/>
      <c r="F2120" s="23"/>
      <c r="G2120" s="23"/>
      <c r="H2120" s="23"/>
      <c r="I2120" s="23"/>
      <c r="J2120" s="23"/>
      <c r="K2120" s="23"/>
      <c r="L2120" s="23"/>
      <c r="M2120" s="23"/>
      <c r="N2120" s="23"/>
      <c r="O2120" s="23"/>
    </row>
    <row r="2121" spans="2:15" x14ac:dyDescent="0.25">
      <c r="B2121" s="23"/>
      <c r="C2121" s="23"/>
      <c r="D2121" s="23"/>
      <c r="E2121" s="23"/>
      <c r="F2121" s="23"/>
      <c r="G2121" s="23"/>
      <c r="H2121" s="23"/>
      <c r="I2121" s="23"/>
      <c r="J2121" s="23"/>
      <c r="K2121" s="23"/>
      <c r="L2121" s="23"/>
      <c r="M2121" s="23"/>
      <c r="N2121" s="23"/>
      <c r="O2121" s="23"/>
    </row>
    <row r="2122" spans="2:15" x14ac:dyDescent="0.25">
      <c r="B2122" s="23"/>
      <c r="C2122" s="23"/>
      <c r="D2122" s="23"/>
      <c r="E2122" s="23"/>
      <c r="F2122" s="23"/>
      <c r="G2122" s="23"/>
      <c r="H2122" s="23"/>
      <c r="I2122" s="23"/>
      <c r="J2122" s="23"/>
      <c r="K2122" s="23"/>
      <c r="L2122" s="23"/>
      <c r="M2122" s="23"/>
      <c r="N2122" s="23"/>
      <c r="O2122" s="23"/>
    </row>
    <row r="2123" spans="2:15" x14ac:dyDescent="0.25">
      <c r="B2123" s="23"/>
      <c r="C2123" s="23"/>
      <c r="D2123" s="23"/>
      <c r="E2123" s="23"/>
      <c r="F2123" s="23"/>
      <c r="G2123" s="23"/>
      <c r="H2123" s="23"/>
      <c r="I2123" s="23"/>
      <c r="J2123" s="23"/>
      <c r="K2123" s="23"/>
      <c r="L2123" s="23"/>
      <c r="M2123" s="23"/>
      <c r="N2123" s="23"/>
      <c r="O2123" s="23"/>
    </row>
    <row r="2124" spans="2:15" x14ac:dyDescent="0.25">
      <c r="B2124" s="23"/>
      <c r="C2124" s="23"/>
      <c r="D2124" s="23"/>
      <c r="E2124" s="23"/>
      <c r="F2124" s="23"/>
      <c r="G2124" s="23"/>
      <c r="H2124" s="23"/>
      <c r="I2124" s="23"/>
      <c r="J2124" s="23"/>
      <c r="K2124" s="23"/>
      <c r="L2124" s="23"/>
      <c r="M2124" s="23"/>
      <c r="N2124" s="23"/>
      <c r="O2124" s="23"/>
    </row>
    <row r="2125" spans="2:15" x14ac:dyDescent="0.25">
      <c r="B2125" s="23"/>
      <c r="C2125" s="23"/>
      <c r="D2125" s="23"/>
      <c r="E2125" s="23"/>
      <c r="F2125" s="23"/>
      <c r="G2125" s="23"/>
      <c r="H2125" s="23"/>
      <c r="I2125" s="23"/>
      <c r="J2125" s="23"/>
      <c r="K2125" s="23"/>
      <c r="L2125" s="23"/>
      <c r="M2125" s="23"/>
      <c r="N2125" s="23"/>
      <c r="O2125" s="23"/>
    </row>
    <row r="2126" spans="2:15" x14ac:dyDescent="0.25">
      <c r="B2126" s="23"/>
      <c r="C2126" s="23"/>
      <c r="D2126" s="23"/>
      <c r="E2126" s="23"/>
      <c r="F2126" s="23"/>
      <c r="G2126" s="23"/>
      <c r="H2126" s="23"/>
      <c r="I2126" s="23"/>
      <c r="J2126" s="23"/>
      <c r="K2126" s="23"/>
      <c r="L2126" s="23"/>
      <c r="M2126" s="23"/>
      <c r="N2126" s="23"/>
      <c r="O2126" s="23"/>
    </row>
    <row r="2127" spans="2:15" x14ac:dyDescent="0.25">
      <c r="B2127" s="23"/>
      <c r="C2127" s="23"/>
      <c r="D2127" s="23"/>
      <c r="E2127" s="23"/>
      <c r="F2127" s="23"/>
      <c r="G2127" s="23"/>
      <c r="H2127" s="23"/>
      <c r="I2127" s="23"/>
      <c r="J2127" s="23"/>
      <c r="K2127" s="23"/>
      <c r="L2127" s="23"/>
      <c r="M2127" s="23"/>
      <c r="N2127" s="23"/>
      <c r="O2127" s="23"/>
    </row>
    <row r="2128" spans="2:15" x14ac:dyDescent="0.25">
      <c r="B2128" s="23"/>
      <c r="C2128" s="23"/>
      <c r="D2128" s="23"/>
      <c r="E2128" s="23"/>
      <c r="F2128" s="23"/>
      <c r="G2128" s="23"/>
      <c r="H2128" s="23"/>
      <c r="I2128" s="23"/>
      <c r="J2128" s="23"/>
      <c r="K2128" s="23"/>
      <c r="L2128" s="23"/>
      <c r="M2128" s="23"/>
      <c r="N2128" s="23"/>
      <c r="O2128" s="23"/>
    </row>
    <row r="2129" spans="2:15" x14ac:dyDescent="0.25">
      <c r="B2129" s="23"/>
      <c r="C2129" s="23"/>
      <c r="D2129" s="23"/>
      <c r="E2129" s="23"/>
      <c r="F2129" s="23"/>
      <c r="G2129" s="23"/>
      <c r="H2129" s="23"/>
      <c r="I2129" s="23"/>
      <c r="J2129" s="23"/>
      <c r="K2129" s="23"/>
      <c r="L2129" s="23"/>
      <c r="M2129" s="23"/>
      <c r="N2129" s="23"/>
      <c r="O2129" s="23"/>
    </row>
    <row r="2130" spans="2:15" x14ac:dyDescent="0.25">
      <c r="B2130" s="23"/>
      <c r="C2130" s="23"/>
      <c r="D2130" s="23"/>
      <c r="E2130" s="23"/>
      <c r="F2130" s="23"/>
      <c r="G2130" s="23"/>
      <c r="H2130" s="23"/>
      <c r="I2130" s="23"/>
      <c r="J2130" s="23"/>
      <c r="K2130" s="23"/>
      <c r="L2130" s="23"/>
      <c r="M2130" s="23"/>
      <c r="N2130" s="23"/>
      <c r="O2130" s="23"/>
    </row>
    <row r="2131" spans="2:15" x14ac:dyDescent="0.25">
      <c r="B2131" s="23"/>
      <c r="C2131" s="23"/>
      <c r="D2131" s="23"/>
      <c r="E2131" s="23"/>
      <c r="F2131" s="23"/>
      <c r="G2131" s="23"/>
      <c r="H2131" s="23"/>
      <c r="I2131" s="23"/>
      <c r="J2131" s="23"/>
      <c r="K2131" s="23"/>
      <c r="L2131" s="23"/>
      <c r="M2131" s="23"/>
      <c r="N2131" s="23"/>
      <c r="O2131" s="23"/>
    </row>
    <row r="2132" spans="2:15" x14ac:dyDescent="0.25">
      <c r="B2132" s="23"/>
      <c r="C2132" s="23"/>
      <c r="D2132" s="23"/>
      <c r="E2132" s="23"/>
      <c r="F2132" s="23"/>
      <c r="G2132" s="23"/>
      <c r="H2132" s="23"/>
      <c r="I2132" s="23"/>
      <c r="J2132" s="23"/>
      <c r="K2132" s="23"/>
      <c r="L2132" s="23"/>
      <c r="M2132" s="23"/>
      <c r="N2132" s="23"/>
      <c r="O2132" s="23"/>
    </row>
    <row r="2133" spans="2:15" x14ac:dyDescent="0.25">
      <c r="B2133" s="23"/>
      <c r="C2133" s="23"/>
      <c r="D2133" s="23"/>
      <c r="E2133" s="23"/>
      <c r="F2133" s="23"/>
      <c r="G2133" s="23"/>
      <c r="H2133" s="23"/>
      <c r="I2133" s="23"/>
      <c r="J2133" s="23"/>
      <c r="K2133" s="23"/>
      <c r="L2133" s="23"/>
      <c r="M2133" s="23"/>
      <c r="N2133" s="23"/>
      <c r="O2133" s="23"/>
    </row>
    <row r="2134" spans="2:15" x14ac:dyDescent="0.25">
      <c r="B2134" s="23"/>
      <c r="C2134" s="23"/>
      <c r="D2134" s="23"/>
      <c r="E2134" s="23"/>
      <c r="F2134" s="23"/>
      <c r="G2134" s="23"/>
      <c r="H2134" s="23"/>
      <c r="I2134" s="23"/>
      <c r="J2134" s="23"/>
      <c r="K2134" s="23"/>
      <c r="L2134" s="23"/>
      <c r="M2134" s="23"/>
      <c r="N2134" s="23"/>
      <c r="O2134" s="23"/>
    </row>
    <row r="2135" spans="2:15" x14ac:dyDescent="0.25">
      <c r="B2135" s="23"/>
      <c r="C2135" s="23"/>
      <c r="D2135" s="23"/>
      <c r="E2135" s="23"/>
      <c r="F2135" s="23"/>
      <c r="G2135" s="23"/>
      <c r="H2135" s="23"/>
      <c r="I2135" s="23"/>
      <c r="J2135" s="23"/>
      <c r="K2135" s="23"/>
      <c r="L2135" s="23"/>
      <c r="M2135" s="23"/>
      <c r="N2135" s="23"/>
      <c r="O2135" s="23"/>
    </row>
    <row r="2136" spans="2:15" x14ac:dyDescent="0.25">
      <c r="B2136" s="23"/>
      <c r="C2136" s="23"/>
      <c r="D2136" s="23"/>
      <c r="E2136" s="23"/>
      <c r="F2136" s="23"/>
      <c r="G2136" s="23"/>
      <c r="H2136" s="23"/>
      <c r="I2136" s="23"/>
      <c r="J2136" s="23"/>
      <c r="K2136" s="23"/>
      <c r="L2136" s="23"/>
      <c r="M2136" s="23"/>
      <c r="N2136" s="23"/>
      <c r="O2136" s="23"/>
    </row>
    <row r="2137" spans="2:15" x14ac:dyDescent="0.25">
      <c r="B2137" s="23"/>
      <c r="C2137" s="23"/>
      <c r="D2137" s="23"/>
      <c r="E2137" s="23"/>
      <c r="F2137" s="23"/>
      <c r="G2137" s="23"/>
      <c r="H2137" s="23"/>
      <c r="I2137" s="23"/>
      <c r="J2137" s="23"/>
      <c r="K2137" s="23"/>
      <c r="L2137" s="23"/>
      <c r="M2137" s="23"/>
      <c r="N2137" s="23"/>
      <c r="O2137" s="23"/>
    </row>
    <row r="2138" spans="2:15" x14ac:dyDescent="0.25">
      <c r="B2138" s="23"/>
      <c r="C2138" s="23"/>
      <c r="D2138" s="23"/>
      <c r="E2138" s="23"/>
      <c r="F2138" s="23"/>
      <c r="G2138" s="23"/>
      <c r="H2138" s="23"/>
      <c r="I2138" s="23"/>
      <c r="J2138" s="23"/>
      <c r="K2138" s="23"/>
      <c r="L2138" s="23"/>
      <c r="M2138" s="23"/>
      <c r="N2138" s="23"/>
      <c r="O2138" s="23"/>
    </row>
    <row r="2139" spans="2:15" x14ac:dyDescent="0.25">
      <c r="B2139" s="23"/>
      <c r="C2139" s="23"/>
      <c r="D2139" s="23"/>
      <c r="E2139" s="23"/>
      <c r="F2139" s="23"/>
      <c r="G2139" s="23"/>
      <c r="H2139" s="23"/>
      <c r="I2139" s="23"/>
      <c r="J2139" s="23"/>
      <c r="K2139" s="23"/>
      <c r="L2139" s="23"/>
      <c r="M2139" s="23"/>
      <c r="N2139" s="23"/>
      <c r="O2139" s="23"/>
    </row>
    <row r="2140" spans="2:15" x14ac:dyDescent="0.25">
      <c r="B2140" s="23"/>
      <c r="C2140" s="23"/>
      <c r="D2140" s="23"/>
      <c r="E2140" s="23"/>
      <c r="F2140" s="23"/>
      <c r="G2140" s="23"/>
      <c r="H2140" s="23"/>
      <c r="I2140" s="23"/>
      <c r="J2140" s="23"/>
      <c r="K2140" s="23"/>
      <c r="L2140" s="23"/>
      <c r="M2140" s="23"/>
      <c r="N2140" s="23"/>
      <c r="O2140" s="23"/>
    </row>
    <row r="2141" spans="2:15" x14ac:dyDescent="0.25">
      <c r="B2141" s="23"/>
      <c r="C2141" s="23"/>
      <c r="D2141" s="23"/>
      <c r="E2141" s="23"/>
      <c r="F2141" s="23"/>
      <c r="G2141" s="23"/>
      <c r="H2141" s="23"/>
      <c r="I2141" s="23"/>
      <c r="J2141" s="23"/>
      <c r="K2141" s="23"/>
      <c r="L2141" s="23"/>
      <c r="M2141" s="23"/>
      <c r="N2141" s="23"/>
      <c r="O2141" s="23"/>
    </row>
    <row r="2142" spans="2:15" x14ac:dyDescent="0.25">
      <c r="B2142" s="23"/>
      <c r="C2142" s="23"/>
      <c r="D2142" s="23"/>
      <c r="E2142" s="23"/>
      <c r="F2142" s="23"/>
      <c r="G2142" s="23"/>
      <c r="H2142" s="23"/>
      <c r="I2142" s="23"/>
      <c r="J2142" s="23"/>
      <c r="K2142" s="23"/>
      <c r="L2142" s="23"/>
      <c r="M2142" s="23"/>
      <c r="N2142" s="23"/>
      <c r="O2142" s="23"/>
    </row>
    <row r="2143" spans="2:15" x14ac:dyDescent="0.25">
      <c r="B2143" s="23"/>
      <c r="C2143" s="23"/>
      <c r="D2143" s="23"/>
      <c r="E2143" s="23"/>
      <c r="F2143" s="23"/>
      <c r="G2143" s="23"/>
      <c r="H2143" s="23"/>
      <c r="I2143" s="23"/>
      <c r="J2143" s="23"/>
      <c r="K2143" s="23"/>
      <c r="L2143" s="23"/>
      <c r="M2143" s="23"/>
      <c r="N2143" s="23"/>
      <c r="O2143" s="23"/>
    </row>
    <row r="2144" spans="2:15" x14ac:dyDescent="0.25">
      <c r="B2144" s="23"/>
      <c r="C2144" s="23"/>
      <c r="D2144" s="23"/>
      <c r="E2144" s="23"/>
      <c r="F2144" s="23"/>
      <c r="G2144" s="23"/>
      <c r="H2144" s="23"/>
      <c r="I2144" s="23"/>
      <c r="J2144" s="23"/>
      <c r="K2144" s="23"/>
      <c r="L2144" s="23"/>
      <c r="M2144" s="23"/>
      <c r="N2144" s="23"/>
      <c r="O2144" s="23"/>
    </row>
    <row r="2145" spans="2:15" x14ac:dyDescent="0.25">
      <c r="B2145" s="23"/>
      <c r="C2145" s="23"/>
      <c r="D2145" s="23"/>
      <c r="E2145" s="23"/>
      <c r="F2145" s="23"/>
      <c r="G2145" s="23"/>
      <c r="H2145" s="23"/>
      <c r="I2145" s="23"/>
      <c r="J2145" s="23"/>
      <c r="K2145" s="23"/>
      <c r="L2145" s="23"/>
      <c r="M2145" s="23"/>
      <c r="N2145" s="23"/>
      <c r="O2145" s="23"/>
    </row>
    <row r="2146" spans="2:15" x14ac:dyDescent="0.25">
      <c r="B2146" s="23"/>
      <c r="C2146" s="23"/>
      <c r="D2146" s="23"/>
      <c r="E2146" s="23"/>
      <c r="F2146" s="23"/>
      <c r="G2146" s="23"/>
      <c r="H2146" s="23"/>
      <c r="I2146" s="23"/>
      <c r="J2146" s="23"/>
      <c r="K2146" s="23"/>
      <c r="L2146" s="23"/>
      <c r="M2146" s="23"/>
      <c r="N2146" s="23"/>
      <c r="O2146" s="23"/>
    </row>
    <row r="2147" spans="2:15" x14ac:dyDescent="0.25">
      <c r="B2147" s="23"/>
      <c r="C2147" s="23"/>
      <c r="D2147" s="23"/>
      <c r="E2147" s="23"/>
      <c r="F2147" s="23"/>
      <c r="G2147" s="23"/>
      <c r="H2147" s="23"/>
      <c r="I2147" s="23"/>
      <c r="J2147" s="23"/>
      <c r="K2147" s="23"/>
      <c r="L2147" s="23"/>
      <c r="M2147" s="23"/>
      <c r="N2147" s="23"/>
      <c r="O2147" s="23"/>
    </row>
    <row r="2148" spans="2:15" x14ac:dyDescent="0.25">
      <c r="B2148" s="23"/>
      <c r="C2148" s="23"/>
      <c r="D2148" s="23"/>
      <c r="E2148" s="23"/>
      <c r="F2148" s="23"/>
      <c r="G2148" s="23"/>
      <c r="H2148" s="23"/>
      <c r="I2148" s="23"/>
      <c r="J2148" s="23"/>
      <c r="K2148" s="23"/>
      <c r="L2148" s="23"/>
      <c r="M2148" s="23"/>
      <c r="N2148" s="23"/>
      <c r="O2148" s="23"/>
    </row>
    <row r="2149" spans="2:15" x14ac:dyDescent="0.25">
      <c r="B2149" s="23"/>
      <c r="C2149" s="23"/>
      <c r="D2149" s="23"/>
      <c r="E2149" s="23"/>
      <c r="F2149" s="23"/>
      <c r="G2149" s="23"/>
      <c r="H2149" s="23"/>
      <c r="I2149" s="23"/>
      <c r="J2149" s="23"/>
      <c r="K2149" s="23"/>
      <c r="L2149" s="23"/>
      <c r="M2149" s="23"/>
      <c r="N2149" s="23"/>
      <c r="O2149" s="23"/>
    </row>
    <row r="2150" spans="2:15" x14ac:dyDescent="0.25">
      <c r="B2150" s="23"/>
      <c r="C2150" s="23"/>
      <c r="D2150" s="23"/>
      <c r="E2150" s="23"/>
      <c r="F2150" s="23"/>
      <c r="G2150" s="23"/>
      <c r="H2150" s="23"/>
      <c r="I2150" s="23"/>
      <c r="J2150" s="23"/>
      <c r="K2150" s="23"/>
      <c r="L2150" s="23"/>
      <c r="M2150" s="23"/>
      <c r="N2150" s="23"/>
      <c r="O2150" s="23"/>
    </row>
    <row r="2151" spans="2:15" x14ac:dyDescent="0.25">
      <c r="B2151" s="23"/>
      <c r="C2151" s="23"/>
      <c r="D2151" s="23"/>
      <c r="E2151" s="23"/>
      <c r="F2151" s="23"/>
      <c r="G2151" s="23"/>
      <c r="H2151" s="23"/>
      <c r="I2151" s="23"/>
      <c r="J2151" s="23"/>
      <c r="K2151" s="23"/>
      <c r="L2151" s="23"/>
      <c r="M2151" s="23"/>
      <c r="N2151" s="23"/>
      <c r="O2151" s="23"/>
    </row>
    <row r="2152" spans="2:15" x14ac:dyDescent="0.25">
      <c r="B2152" s="23"/>
      <c r="C2152" s="23"/>
      <c r="D2152" s="23"/>
      <c r="E2152" s="23"/>
      <c r="F2152" s="23"/>
      <c r="G2152" s="23"/>
      <c r="H2152" s="23"/>
      <c r="I2152" s="23"/>
      <c r="J2152" s="23"/>
      <c r="K2152" s="23"/>
      <c r="L2152" s="23"/>
      <c r="M2152" s="23"/>
      <c r="N2152" s="23"/>
      <c r="O2152" s="23"/>
    </row>
    <row r="2153" spans="2:15" x14ac:dyDescent="0.25">
      <c r="B2153" s="23"/>
      <c r="C2153" s="23"/>
      <c r="D2153" s="23"/>
      <c r="E2153" s="23"/>
      <c r="F2153" s="23"/>
      <c r="G2153" s="23"/>
      <c r="H2153" s="23"/>
      <c r="I2153" s="23"/>
      <c r="J2153" s="23"/>
      <c r="K2153" s="23"/>
      <c r="L2153" s="23"/>
      <c r="M2153" s="23"/>
      <c r="N2153" s="23"/>
      <c r="O2153" s="23"/>
    </row>
    <row r="2154" spans="2:15" x14ac:dyDescent="0.25">
      <c r="B2154" s="23"/>
      <c r="C2154" s="23"/>
      <c r="D2154" s="23"/>
      <c r="E2154" s="23"/>
      <c r="F2154" s="23"/>
      <c r="G2154" s="23"/>
      <c r="H2154" s="23"/>
      <c r="I2154" s="23"/>
      <c r="J2154" s="23"/>
      <c r="K2154" s="23"/>
      <c r="L2154" s="23"/>
      <c r="M2154" s="23"/>
      <c r="N2154" s="23"/>
      <c r="O2154" s="23"/>
    </row>
    <row r="2155" spans="2:15" x14ac:dyDescent="0.25">
      <c r="B2155" s="23"/>
      <c r="C2155" s="23"/>
      <c r="D2155" s="23"/>
      <c r="E2155" s="23"/>
      <c r="F2155" s="23"/>
      <c r="G2155" s="23"/>
      <c r="H2155" s="23"/>
      <c r="I2155" s="23"/>
      <c r="J2155" s="23"/>
      <c r="K2155" s="23"/>
      <c r="L2155" s="23"/>
      <c r="M2155" s="23"/>
      <c r="N2155" s="23"/>
      <c r="O2155" s="23"/>
    </row>
    <row r="2156" spans="2:15" x14ac:dyDescent="0.25">
      <c r="B2156" s="23"/>
      <c r="C2156" s="23"/>
      <c r="D2156" s="23"/>
      <c r="E2156" s="23"/>
      <c r="F2156" s="23"/>
      <c r="G2156" s="23"/>
      <c r="H2156" s="23"/>
      <c r="I2156" s="23"/>
      <c r="J2156" s="23"/>
      <c r="K2156" s="23"/>
      <c r="L2156" s="23"/>
      <c r="M2156" s="23"/>
      <c r="N2156" s="23"/>
      <c r="O2156" s="23"/>
    </row>
    <row r="2157" spans="2:15" x14ac:dyDescent="0.25">
      <c r="B2157" s="23"/>
      <c r="C2157" s="23"/>
      <c r="D2157" s="23"/>
      <c r="E2157" s="23"/>
      <c r="F2157" s="23"/>
      <c r="G2157" s="23"/>
      <c r="H2157" s="23"/>
      <c r="I2157" s="23"/>
      <c r="J2157" s="23"/>
      <c r="K2157" s="23"/>
      <c r="L2157" s="23"/>
      <c r="M2157" s="23"/>
      <c r="N2157" s="23"/>
      <c r="O2157" s="23"/>
    </row>
    <row r="2158" spans="2:15" x14ac:dyDescent="0.25">
      <c r="B2158" s="23"/>
      <c r="C2158" s="23"/>
      <c r="D2158" s="23"/>
      <c r="E2158" s="23"/>
      <c r="F2158" s="23"/>
      <c r="G2158" s="23"/>
      <c r="H2158" s="23"/>
      <c r="I2158" s="23"/>
      <c r="J2158" s="23"/>
      <c r="K2158" s="23"/>
      <c r="L2158" s="23"/>
      <c r="M2158" s="23"/>
      <c r="N2158" s="23"/>
      <c r="O2158" s="23"/>
    </row>
    <row r="2159" spans="2:15" x14ac:dyDescent="0.25">
      <c r="B2159" s="23"/>
      <c r="C2159" s="23"/>
      <c r="D2159" s="23"/>
      <c r="E2159" s="23"/>
      <c r="F2159" s="23"/>
      <c r="G2159" s="23"/>
      <c r="H2159" s="23"/>
      <c r="I2159" s="23"/>
      <c r="J2159" s="23"/>
      <c r="K2159" s="23"/>
      <c r="L2159" s="23"/>
      <c r="M2159" s="23"/>
      <c r="N2159" s="23"/>
      <c r="O2159" s="23"/>
    </row>
    <row r="2160" spans="2:15" x14ac:dyDescent="0.25">
      <c r="B2160" s="23"/>
      <c r="C2160" s="23"/>
      <c r="D2160" s="23"/>
      <c r="E2160" s="23"/>
      <c r="F2160" s="23"/>
      <c r="G2160" s="23"/>
      <c r="H2160" s="23"/>
      <c r="I2160" s="23"/>
      <c r="J2160" s="23"/>
      <c r="K2160" s="23"/>
      <c r="L2160" s="23"/>
      <c r="M2160" s="23"/>
      <c r="N2160" s="23"/>
      <c r="O2160" s="23"/>
    </row>
    <row r="2161" spans="2:15" x14ac:dyDescent="0.25">
      <c r="B2161" s="23"/>
      <c r="C2161" s="23"/>
      <c r="D2161" s="23"/>
      <c r="E2161" s="23"/>
      <c r="F2161" s="23"/>
      <c r="G2161" s="23"/>
      <c r="H2161" s="23"/>
      <c r="I2161" s="23"/>
      <c r="J2161" s="23"/>
      <c r="K2161" s="23"/>
      <c r="L2161" s="23"/>
      <c r="M2161" s="23"/>
      <c r="N2161" s="23"/>
      <c r="O2161" s="23"/>
    </row>
    <row r="2162" spans="2:15" x14ac:dyDescent="0.25">
      <c r="B2162" s="23"/>
      <c r="C2162" s="23"/>
      <c r="D2162" s="23"/>
      <c r="E2162" s="23"/>
      <c r="F2162" s="23"/>
      <c r="G2162" s="23"/>
      <c r="H2162" s="23"/>
      <c r="I2162" s="23"/>
      <c r="J2162" s="23"/>
      <c r="K2162" s="23"/>
      <c r="L2162" s="23"/>
      <c r="M2162" s="23"/>
      <c r="N2162" s="23"/>
      <c r="O2162" s="23"/>
    </row>
    <row r="2163" spans="2:15" x14ac:dyDescent="0.25">
      <c r="B2163" s="23"/>
      <c r="C2163" s="23"/>
      <c r="D2163" s="23"/>
      <c r="E2163" s="23"/>
      <c r="F2163" s="23"/>
      <c r="G2163" s="23"/>
      <c r="H2163" s="23"/>
      <c r="I2163" s="23"/>
      <c r="J2163" s="23"/>
      <c r="K2163" s="23"/>
      <c r="L2163" s="23"/>
      <c r="M2163" s="23"/>
      <c r="N2163" s="23"/>
      <c r="O2163" s="23"/>
    </row>
    <row r="2164" spans="2:15" x14ac:dyDescent="0.25">
      <c r="B2164" s="23"/>
      <c r="C2164" s="23"/>
      <c r="D2164" s="23"/>
      <c r="E2164" s="23"/>
      <c r="F2164" s="23"/>
      <c r="G2164" s="23"/>
      <c r="H2164" s="23"/>
      <c r="I2164" s="23"/>
      <c r="J2164" s="23"/>
      <c r="K2164" s="23"/>
      <c r="L2164" s="23"/>
      <c r="M2164" s="23"/>
      <c r="N2164" s="23"/>
      <c r="O2164" s="23"/>
    </row>
    <row r="2165" spans="2:15" x14ac:dyDescent="0.25">
      <c r="B2165" s="23"/>
      <c r="C2165" s="23"/>
      <c r="D2165" s="23"/>
      <c r="E2165" s="23"/>
      <c r="F2165" s="23"/>
      <c r="G2165" s="23"/>
      <c r="H2165" s="23"/>
      <c r="I2165" s="23"/>
      <c r="J2165" s="23"/>
      <c r="K2165" s="23"/>
      <c r="L2165" s="23"/>
      <c r="M2165" s="23"/>
      <c r="N2165" s="23"/>
      <c r="O2165" s="23"/>
    </row>
    <row r="2166" spans="2:15" x14ac:dyDescent="0.25">
      <c r="B2166" s="23"/>
      <c r="C2166" s="23"/>
      <c r="D2166" s="23"/>
      <c r="E2166" s="23"/>
      <c r="F2166" s="23"/>
      <c r="G2166" s="23"/>
      <c r="H2166" s="23"/>
      <c r="I2166" s="23"/>
      <c r="J2166" s="23"/>
      <c r="K2166" s="23"/>
      <c r="L2166" s="23"/>
      <c r="M2166" s="23"/>
      <c r="N2166" s="23"/>
      <c r="O2166" s="23"/>
    </row>
    <row r="2167" spans="2:15" x14ac:dyDescent="0.25">
      <c r="B2167" s="23"/>
      <c r="C2167" s="23"/>
      <c r="D2167" s="23"/>
      <c r="E2167" s="23"/>
      <c r="F2167" s="23"/>
      <c r="G2167" s="23"/>
      <c r="H2167" s="23"/>
      <c r="I2167" s="23"/>
      <c r="J2167" s="23"/>
      <c r="K2167" s="23"/>
      <c r="L2167" s="23"/>
      <c r="M2167" s="23"/>
      <c r="N2167" s="23"/>
      <c r="O2167" s="23"/>
    </row>
    <row r="2168" spans="2:15" x14ac:dyDescent="0.25">
      <c r="B2168" s="23"/>
      <c r="C2168" s="23"/>
      <c r="D2168" s="23"/>
      <c r="E2168" s="23"/>
      <c r="F2168" s="23"/>
      <c r="G2168" s="23"/>
      <c r="H2168" s="23"/>
      <c r="I2168" s="23"/>
      <c r="J2168" s="23"/>
      <c r="K2168" s="23"/>
      <c r="L2168" s="23"/>
      <c r="M2168" s="23"/>
      <c r="N2168" s="23"/>
      <c r="O2168" s="23"/>
    </row>
    <row r="2169" spans="2:15" x14ac:dyDescent="0.25">
      <c r="B2169" s="23"/>
      <c r="C2169" s="23"/>
      <c r="D2169" s="23"/>
      <c r="E2169" s="23"/>
      <c r="F2169" s="23"/>
      <c r="G2169" s="23"/>
      <c r="H2169" s="23"/>
      <c r="I2169" s="23"/>
      <c r="J2169" s="23"/>
      <c r="K2169" s="23"/>
      <c r="L2169" s="23"/>
      <c r="M2169" s="23"/>
      <c r="N2169" s="23"/>
      <c r="O2169" s="23"/>
    </row>
    <row r="2170" spans="2:15" x14ac:dyDescent="0.25">
      <c r="B2170" s="23"/>
      <c r="C2170" s="23"/>
      <c r="D2170" s="23"/>
      <c r="E2170" s="23"/>
      <c r="F2170" s="23"/>
      <c r="G2170" s="23"/>
      <c r="H2170" s="23"/>
      <c r="I2170" s="23"/>
      <c r="J2170" s="23"/>
      <c r="K2170" s="23"/>
      <c r="L2170" s="23"/>
      <c r="M2170" s="23"/>
      <c r="N2170" s="23"/>
      <c r="O2170" s="23"/>
    </row>
    <row r="2171" spans="2:15" x14ac:dyDescent="0.25">
      <c r="B2171" s="23"/>
      <c r="C2171" s="23"/>
      <c r="D2171" s="23"/>
      <c r="E2171" s="23"/>
      <c r="F2171" s="23"/>
      <c r="G2171" s="23"/>
      <c r="H2171" s="23"/>
      <c r="I2171" s="23"/>
      <c r="J2171" s="23"/>
      <c r="K2171" s="23"/>
      <c r="L2171" s="23"/>
      <c r="M2171" s="23"/>
      <c r="N2171" s="23"/>
      <c r="O2171" s="23"/>
    </row>
    <row r="2172" spans="2:15" x14ac:dyDescent="0.25">
      <c r="B2172" s="23"/>
      <c r="C2172" s="23"/>
      <c r="D2172" s="23"/>
      <c r="E2172" s="23"/>
      <c r="F2172" s="23"/>
      <c r="G2172" s="23"/>
      <c r="H2172" s="23"/>
      <c r="I2172" s="23"/>
      <c r="J2172" s="23"/>
      <c r="K2172" s="23"/>
      <c r="L2172" s="23"/>
      <c r="M2172" s="23"/>
      <c r="N2172" s="23"/>
      <c r="O2172" s="23"/>
    </row>
    <row r="2173" spans="2:15" x14ac:dyDescent="0.25">
      <c r="B2173" s="23"/>
      <c r="C2173" s="23"/>
      <c r="D2173" s="23"/>
      <c r="E2173" s="23"/>
      <c r="F2173" s="23"/>
      <c r="G2173" s="23"/>
      <c r="H2173" s="23"/>
      <c r="I2173" s="23"/>
      <c r="J2173" s="23"/>
      <c r="K2173" s="23"/>
      <c r="L2173" s="23"/>
      <c r="M2173" s="23"/>
      <c r="N2173" s="23"/>
      <c r="O2173" s="23"/>
    </row>
    <row r="2174" spans="2:15" x14ac:dyDescent="0.25">
      <c r="B2174" s="23"/>
      <c r="C2174" s="23"/>
      <c r="D2174" s="23"/>
      <c r="E2174" s="23"/>
      <c r="F2174" s="23"/>
      <c r="G2174" s="23"/>
      <c r="H2174" s="23"/>
      <c r="I2174" s="23"/>
      <c r="J2174" s="23"/>
      <c r="K2174" s="23"/>
      <c r="L2174" s="23"/>
      <c r="M2174" s="23"/>
      <c r="N2174" s="23"/>
      <c r="O2174" s="23"/>
    </row>
    <row r="2175" spans="2:15" x14ac:dyDescent="0.25">
      <c r="B2175" s="23"/>
      <c r="C2175" s="23"/>
      <c r="D2175" s="23"/>
      <c r="E2175" s="23"/>
      <c r="F2175" s="23"/>
      <c r="G2175" s="23"/>
      <c r="H2175" s="23"/>
      <c r="I2175" s="23"/>
      <c r="J2175" s="23"/>
      <c r="K2175" s="23"/>
      <c r="L2175" s="23"/>
      <c r="M2175" s="23"/>
      <c r="N2175" s="23"/>
      <c r="O2175" s="23"/>
    </row>
    <row r="2176" spans="2:15" x14ac:dyDescent="0.25">
      <c r="B2176" s="23"/>
      <c r="C2176" s="23"/>
      <c r="D2176" s="23"/>
      <c r="E2176" s="23"/>
      <c r="F2176" s="23"/>
      <c r="G2176" s="23"/>
      <c r="H2176" s="23"/>
      <c r="I2176" s="23"/>
      <c r="J2176" s="23"/>
      <c r="K2176" s="23"/>
      <c r="L2176" s="23"/>
      <c r="M2176" s="23"/>
      <c r="N2176" s="23"/>
      <c r="O2176" s="23"/>
    </row>
    <row r="2177" spans="2:15" x14ac:dyDescent="0.25">
      <c r="B2177" s="23"/>
      <c r="C2177" s="23"/>
      <c r="D2177" s="23"/>
      <c r="E2177" s="23"/>
      <c r="F2177" s="23"/>
      <c r="G2177" s="23"/>
      <c r="H2177" s="23"/>
      <c r="I2177" s="23"/>
      <c r="J2177" s="23"/>
      <c r="K2177" s="23"/>
      <c r="L2177" s="23"/>
      <c r="M2177" s="23"/>
      <c r="N2177" s="23"/>
      <c r="O2177" s="23"/>
    </row>
    <row r="2178" spans="2:15" x14ac:dyDescent="0.25">
      <c r="B2178" s="23"/>
      <c r="C2178" s="23"/>
      <c r="D2178" s="23"/>
      <c r="E2178" s="23"/>
      <c r="F2178" s="23"/>
      <c r="G2178" s="23"/>
      <c r="H2178" s="23"/>
      <c r="I2178" s="23"/>
      <c r="J2178" s="23"/>
      <c r="K2178" s="23"/>
      <c r="L2178" s="23"/>
      <c r="M2178" s="23"/>
      <c r="N2178" s="23"/>
      <c r="O2178" s="23"/>
    </row>
    <row r="2179" spans="2:15" x14ac:dyDescent="0.25">
      <c r="B2179" s="23"/>
      <c r="C2179" s="23"/>
      <c r="D2179" s="23"/>
      <c r="E2179" s="23"/>
      <c r="F2179" s="23"/>
      <c r="G2179" s="23"/>
      <c r="H2179" s="23"/>
      <c r="I2179" s="23"/>
      <c r="J2179" s="23"/>
      <c r="K2179" s="23"/>
      <c r="L2179" s="23"/>
      <c r="M2179" s="23"/>
      <c r="N2179" s="23"/>
      <c r="O2179" s="23"/>
    </row>
    <row r="2180" spans="2:15" x14ac:dyDescent="0.25">
      <c r="B2180" s="23"/>
      <c r="C2180" s="23"/>
      <c r="D2180" s="23"/>
      <c r="E2180" s="23"/>
      <c r="F2180" s="23"/>
      <c r="G2180" s="23"/>
      <c r="H2180" s="23"/>
      <c r="I2180" s="23"/>
      <c r="J2180" s="23"/>
      <c r="K2180" s="23"/>
      <c r="L2180" s="23"/>
      <c r="M2180" s="23"/>
      <c r="N2180" s="23"/>
      <c r="O2180" s="23"/>
    </row>
    <row r="2181" spans="2:15" x14ac:dyDescent="0.25">
      <c r="B2181" s="23"/>
      <c r="C2181" s="23"/>
      <c r="D2181" s="23"/>
      <c r="E2181" s="23"/>
      <c r="F2181" s="23"/>
      <c r="G2181" s="23"/>
      <c r="H2181" s="23"/>
      <c r="I2181" s="23"/>
      <c r="J2181" s="23"/>
      <c r="K2181" s="23"/>
      <c r="L2181" s="23"/>
      <c r="M2181" s="23"/>
      <c r="N2181" s="23"/>
      <c r="O2181" s="23"/>
    </row>
    <row r="2182" spans="2:15" x14ac:dyDescent="0.25">
      <c r="B2182" s="23"/>
      <c r="C2182" s="23"/>
      <c r="D2182" s="23"/>
      <c r="E2182" s="23"/>
      <c r="F2182" s="23"/>
      <c r="G2182" s="23"/>
      <c r="H2182" s="23"/>
      <c r="I2182" s="23"/>
      <c r="J2182" s="23"/>
      <c r="K2182" s="23"/>
      <c r="L2182" s="23"/>
      <c r="M2182" s="23"/>
      <c r="N2182" s="23"/>
      <c r="O2182" s="23"/>
    </row>
    <row r="2183" spans="2:15" x14ac:dyDescent="0.25">
      <c r="B2183" s="23"/>
      <c r="C2183" s="23"/>
      <c r="D2183" s="23"/>
      <c r="E2183" s="23"/>
      <c r="F2183" s="23"/>
      <c r="G2183" s="23"/>
      <c r="H2183" s="23"/>
      <c r="I2183" s="23"/>
      <c r="J2183" s="23"/>
      <c r="K2183" s="23"/>
      <c r="L2183" s="23"/>
      <c r="M2183" s="23"/>
      <c r="N2183" s="23"/>
      <c r="O2183" s="23"/>
    </row>
    <row r="2184" spans="2:15" x14ac:dyDescent="0.25">
      <c r="B2184" s="23"/>
      <c r="C2184" s="23"/>
      <c r="D2184" s="23"/>
      <c r="E2184" s="23"/>
      <c r="F2184" s="23"/>
      <c r="G2184" s="23"/>
      <c r="H2184" s="23"/>
      <c r="I2184" s="23"/>
      <c r="J2184" s="23"/>
      <c r="K2184" s="23"/>
      <c r="L2184" s="23"/>
      <c r="M2184" s="23"/>
      <c r="N2184" s="23"/>
      <c r="O2184" s="23"/>
    </row>
    <row r="2185" spans="2:15" x14ac:dyDescent="0.25">
      <c r="B2185" s="23"/>
      <c r="C2185" s="23"/>
      <c r="D2185" s="23"/>
      <c r="E2185" s="23"/>
      <c r="F2185" s="23"/>
      <c r="G2185" s="23"/>
      <c r="H2185" s="23"/>
      <c r="I2185" s="23"/>
      <c r="J2185" s="23"/>
      <c r="K2185" s="23"/>
      <c r="L2185" s="23"/>
      <c r="M2185" s="23"/>
      <c r="N2185" s="23"/>
      <c r="O2185" s="23"/>
    </row>
    <row r="2186" spans="2:15" x14ac:dyDescent="0.25">
      <c r="B2186" s="23"/>
      <c r="C2186" s="23"/>
      <c r="D2186" s="23"/>
      <c r="E2186" s="23"/>
      <c r="F2186" s="23"/>
      <c r="G2186" s="23"/>
      <c r="H2186" s="23"/>
      <c r="I2186" s="23"/>
      <c r="J2186" s="23"/>
      <c r="K2186" s="23"/>
      <c r="L2186" s="23"/>
      <c r="M2186" s="23"/>
      <c r="N2186" s="23"/>
      <c r="O2186" s="23"/>
    </row>
    <row r="2187" spans="2:15" x14ac:dyDescent="0.25">
      <c r="B2187" s="23"/>
      <c r="C2187" s="23"/>
      <c r="D2187" s="23"/>
      <c r="E2187" s="23"/>
      <c r="F2187" s="23"/>
      <c r="G2187" s="23"/>
      <c r="H2187" s="23"/>
      <c r="I2187" s="23"/>
      <c r="J2187" s="23"/>
      <c r="K2187" s="23"/>
      <c r="L2187" s="23"/>
      <c r="M2187" s="23"/>
      <c r="N2187" s="23"/>
      <c r="O2187" s="23"/>
    </row>
    <row r="2188" spans="2:15" x14ac:dyDescent="0.25">
      <c r="B2188" s="23"/>
      <c r="C2188" s="23"/>
      <c r="D2188" s="23"/>
      <c r="E2188" s="23"/>
      <c r="F2188" s="23"/>
      <c r="G2188" s="23"/>
      <c r="H2188" s="23"/>
      <c r="I2188" s="23"/>
      <c r="J2188" s="23"/>
      <c r="K2188" s="23"/>
      <c r="L2188" s="23"/>
      <c r="M2188" s="23"/>
      <c r="N2188" s="23"/>
      <c r="O2188" s="23"/>
    </row>
    <row r="2189" spans="2:15" x14ac:dyDescent="0.25">
      <c r="B2189" s="23"/>
      <c r="C2189" s="23"/>
      <c r="D2189" s="23"/>
      <c r="E2189" s="23"/>
      <c r="F2189" s="23"/>
      <c r="G2189" s="23"/>
      <c r="H2189" s="23"/>
      <c r="I2189" s="23"/>
      <c r="J2189" s="23"/>
      <c r="K2189" s="23"/>
      <c r="L2189" s="23"/>
      <c r="M2189" s="23"/>
      <c r="N2189" s="23"/>
      <c r="O2189" s="23"/>
    </row>
    <row r="2190" spans="2:15" x14ac:dyDescent="0.25">
      <c r="B2190" s="23"/>
      <c r="C2190" s="23"/>
      <c r="D2190" s="23"/>
      <c r="E2190" s="23"/>
      <c r="F2190" s="23"/>
      <c r="G2190" s="23"/>
      <c r="H2190" s="23"/>
      <c r="I2190" s="23"/>
      <c r="J2190" s="23"/>
      <c r="K2190" s="23"/>
      <c r="L2190" s="23"/>
      <c r="M2190" s="23"/>
      <c r="N2190" s="23"/>
      <c r="O2190" s="23"/>
    </row>
    <row r="2191" spans="2:15" x14ac:dyDescent="0.25">
      <c r="B2191" s="23"/>
      <c r="C2191" s="23"/>
      <c r="D2191" s="23"/>
      <c r="E2191" s="23"/>
      <c r="F2191" s="23"/>
      <c r="G2191" s="23"/>
      <c r="H2191" s="23"/>
      <c r="I2191" s="23"/>
      <c r="J2191" s="23"/>
      <c r="K2191" s="23"/>
      <c r="L2191" s="23"/>
      <c r="M2191" s="23"/>
      <c r="N2191" s="23"/>
      <c r="O2191" s="23"/>
    </row>
    <row r="2192" spans="2:15" x14ac:dyDescent="0.25">
      <c r="B2192" s="23"/>
      <c r="C2192" s="23"/>
      <c r="D2192" s="23"/>
      <c r="E2192" s="23"/>
      <c r="F2192" s="23"/>
      <c r="G2192" s="23"/>
      <c r="H2192" s="23"/>
      <c r="I2192" s="23"/>
      <c r="J2192" s="23"/>
      <c r="K2192" s="23"/>
      <c r="L2192" s="23"/>
      <c r="M2192" s="23"/>
      <c r="N2192" s="23"/>
      <c r="O2192" s="23"/>
    </row>
    <row r="2193" spans="2:15" x14ac:dyDescent="0.25">
      <c r="B2193" s="23"/>
      <c r="C2193" s="23"/>
      <c r="D2193" s="23"/>
      <c r="E2193" s="23"/>
      <c r="F2193" s="23"/>
      <c r="G2193" s="23"/>
      <c r="H2193" s="23"/>
      <c r="I2193" s="23"/>
      <c r="J2193" s="23"/>
      <c r="K2193" s="23"/>
      <c r="L2193" s="23"/>
      <c r="M2193" s="23"/>
      <c r="N2193" s="23"/>
      <c r="O2193" s="23"/>
    </row>
    <row r="2194" spans="2:15" x14ac:dyDescent="0.25">
      <c r="B2194" s="23"/>
      <c r="C2194" s="23"/>
      <c r="D2194" s="23"/>
      <c r="E2194" s="23"/>
      <c r="F2194" s="23"/>
      <c r="G2194" s="23"/>
      <c r="H2194" s="23"/>
      <c r="I2194" s="23"/>
      <c r="J2194" s="23"/>
      <c r="K2194" s="23"/>
      <c r="L2194" s="23"/>
      <c r="M2194" s="23"/>
      <c r="N2194" s="23"/>
      <c r="O2194" s="23"/>
    </row>
    <row r="2195" spans="2:15" x14ac:dyDescent="0.25">
      <c r="B2195" s="23"/>
      <c r="C2195" s="23"/>
      <c r="D2195" s="23"/>
      <c r="E2195" s="23"/>
      <c r="F2195" s="23"/>
      <c r="G2195" s="23"/>
      <c r="H2195" s="23"/>
      <c r="I2195" s="23"/>
      <c r="J2195" s="23"/>
      <c r="K2195" s="23"/>
      <c r="L2195" s="23"/>
      <c r="M2195" s="23"/>
      <c r="N2195" s="23"/>
      <c r="O2195" s="23"/>
    </row>
    <row r="2196" spans="2:15" x14ac:dyDescent="0.25">
      <c r="B2196" s="23"/>
      <c r="C2196" s="23"/>
      <c r="D2196" s="23"/>
      <c r="E2196" s="23"/>
      <c r="F2196" s="23"/>
      <c r="G2196" s="23"/>
      <c r="H2196" s="23"/>
      <c r="I2196" s="23"/>
      <c r="J2196" s="23"/>
      <c r="K2196" s="23"/>
      <c r="L2196" s="23"/>
      <c r="M2196" s="23"/>
      <c r="N2196" s="23"/>
      <c r="O2196" s="23"/>
    </row>
    <row r="2197" spans="2:15" x14ac:dyDescent="0.25">
      <c r="B2197" s="23"/>
      <c r="C2197" s="23"/>
      <c r="D2197" s="23"/>
      <c r="E2197" s="23"/>
      <c r="F2197" s="23"/>
      <c r="G2197" s="23"/>
      <c r="H2197" s="23"/>
      <c r="I2197" s="23"/>
      <c r="J2197" s="23"/>
      <c r="K2197" s="23"/>
      <c r="L2197" s="23"/>
      <c r="M2197" s="23"/>
      <c r="N2197" s="23"/>
      <c r="O2197" s="23"/>
    </row>
    <row r="2198" spans="2:15" x14ac:dyDescent="0.25">
      <c r="B2198" s="23"/>
      <c r="C2198" s="23"/>
      <c r="D2198" s="23"/>
      <c r="E2198" s="23"/>
      <c r="F2198" s="23"/>
      <c r="G2198" s="23"/>
      <c r="H2198" s="23"/>
      <c r="I2198" s="23"/>
      <c r="J2198" s="23"/>
      <c r="K2198" s="23"/>
      <c r="L2198" s="23"/>
      <c r="M2198" s="23"/>
      <c r="N2198" s="23"/>
      <c r="O2198" s="23"/>
    </row>
    <row r="2199" spans="2:15" x14ac:dyDescent="0.25">
      <c r="B2199" s="23"/>
      <c r="C2199" s="23"/>
      <c r="D2199" s="23"/>
      <c r="E2199" s="23"/>
      <c r="F2199" s="23"/>
      <c r="G2199" s="23"/>
      <c r="H2199" s="23"/>
      <c r="I2199" s="23"/>
      <c r="J2199" s="23"/>
      <c r="K2199" s="23"/>
      <c r="L2199" s="23"/>
      <c r="M2199" s="23"/>
      <c r="N2199" s="23"/>
      <c r="O2199" s="23"/>
    </row>
    <row r="2200" spans="2:15" x14ac:dyDescent="0.25">
      <c r="B2200" s="23"/>
      <c r="C2200" s="23"/>
      <c r="D2200" s="23"/>
      <c r="E2200" s="23"/>
      <c r="F2200" s="23"/>
      <c r="G2200" s="23"/>
      <c r="H2200" s="23"/>
      <c r="I2200" s="23"/>
      <c r="J2200" s="23"/>
      <c r="K2200" s="23"/>
      <c r="L2200" s="23"/>
      <c r="M2200" s="23"/>
      <c r="N2200" s="23"/>
      <c r="O2200" s="23"/>
    </row>
    <row r="2201" spans="2:15" x14ac:dyDescent="0.25">
      <c r="B2201" s="23"/>
      <c r="C2201" s="23"/>
      <c r="D2201" s="23"/>
      <c r="E2201" s="23"/>
      <c r="F2201" s="23"/>
      <c r="G2201" s="23"/>
      <c r="H2201" s="23"/>
      <c r="I2201" s="23"/>
      <c r="J2201" s="23"/>
      <c r="K2201" s="23"/>
      <c r="L2201" s="23"/>
      <c r="M2201" s="23"/>
      <c r="N2201" s="23"/>
      <c r="O2201" s="23"/>
    </row>
    <row r="2202" spans="2:15" x14ac:dyDescent="0.25">
      <c r="B2202" s="23"/>
      <c r="C2202" s="23"/>
      <c r="D2202" s="23"/>
      <c r="E2202" s="23"/>
      <c r="F2202" s="23"/>
      <c r="G2202" s="23"/>
      <c r="H2202" s="23"/>
      <c r="I2202" s="23"/>
      <c r="J2202" s="23"/>
      <c r="K2202" s="23"/>
      <c r="L2202" s="23"/>
      <c r="M2202" s="23"/>
      <c r="N2202" s="23"/>
      <c r="O2202" s="23"/>
    </row>
    <row r="2203" spans="2:15" x14ac:dyDescent="0.25">
      <c r="B2203" s="23"/>
      <c r="C2203" s="23"/>
      <c r="D2203" s="23"/>
      <c r="E2203" s="23"/>
      <c r="F2203" s="23"/>
      <c r="G2203" s="23"/>
      <c r="H2203" s="23"/>
      <c r="I2203" s="23"/>
      <c r="J2203" s="23"/>
      <c r="K2203" s="23"/>
      <c r="L2203" s="23"/>
      <c r="M2203" s="23"/>
      <c r="N2203" s="23"/>
      <c r="O2203" s="23"/>
    </row>
    <row r="2204" spans="2:15" x14ac:dyDescent="0.25">
      <c r="B2204" s="23"/>
      <c r="C2204" s="23"/>
      <c r="D2204" s="23"/>
      <c r="E2204" s="23"/>
      <c r="F2204" s="23"/>
      <c r="G2204" s="23"/>
      <c r="H2204" s="23"/>
      <c r="I2204" s="23"/>
      <c r="J2204" s="23"/>
      <c r="K2204" s="23"/>
      <c r="L2204" s="23"/>
      <c r="M2204" s="23"/>
      <c r="N2204" s="23"/>
      <c r="O2204" s="23"/>
    </row>
    <row r="2205" spans="2:15" x14ac:dyDescent="0.25">
      <c r="B2205" s="23"/>
      <c r="C2205" s="23"/>
      <c r="D2205" s="23"/>
      <c r="E2205" s="23"/>
      <c r="F2205" s="23"/>
      <c r="G2205" s="23"/>
      <c r="H2205" s="23"/>
      <c r="I2205" s="23"/>
      <c r="J2205" s="23"/>
      <c r="K2205" s="23"/>
      <c r="L2205" s="23"/>
      <c r="M2205" s="23"/>
      <c r="N2205" s="23"/>
      <c r="O2205" s="23"/>
    </row>
    <row r="2206" spans="2:15" x14ac:dyDescent="0.25">
      <c r="B2206" s="23"/>
      <c r="C2206" s="23"/>
      <c r="D2206" s="23"/>
      <c r="E2206" s="23"/>
      <c r="F2206" s="23"/>
      <c r="G2206" s="23"/>
      <c r="H2206" s="23"/>
      <c r="I2206" s="23"/>
      <c r="J2206" s="23"/>
      <c r="K2206" s="23"/>
      <c r="L2206" s="23"/>
      <c r="M2206" s="23"/>
      <c r="N2206" s="23"/>
      <c r="O2206" s="23"/>
    </row>
    <row r="2207" spans="2:15" x14ac:dyDescent="0.25">
      <c r="B2207" s="23"/>
      <c r="C2207" s="23"/>
      <c r="D2207" s="23"/>
      <c r="E2207" s="23"/>
      <c r="F2207" s="23"/>
      <c r="G2207" s="23"/>
      <c r="H2207" s="23"/>
      <c r="I2207" s="23"/>
      <c r="J2207" s="23"/>
      <c r="K2207" s="23"/>
      <c r="L2207" s="23"/>
      <c r="M2207" s="23"/>
      <c r="N2207" s="23"/>
      <c r="O2207" s="23"/>
    </row>
    <row r="2208" spans="2:15" x14ac:dyDescent="0.25">
      <c r="B2208" s="23"/>
      <c r="C2208" s="23"/>
      <c r="D2208" s="23"/>
      <c r="E2208" s="23"/>
      <c r="F2208" s="23"/>
      <c r="G2208" s="23"/>
      <c r="H2208" s="23"/>
      <c r="I2208" s="23"/>
      <c r="J2208" s="23"/>
      <c r="K2208" s="23"/>
      <c r="L2208" s="23"/>
      <c r="M2208" s="23"/>
      <c r="N2208" s="23"/>
      <c r="O2208" s="23"/>
    </row>
    <row r="2209" spans="2:15" x14ac:dyDescent="0.25">
      <c r="B2209" s="23"/>
      <c r="C2209" s="23"/>
      <c r="D2209" s="23"/>
      <c r="E2209" s="23"/>
      <c r="F2209" s="23"/>
      <c r="G2209" s="23"/>
      <c r="H2209" s="23"/>
      <c r="I2209" s="23"/>
      <c r="J2209" s="23"/>
      <c r="K2209" s="23"/>
      <c r="L2209" s="23"/>
      <c r="M2209" s="23"/>
      <c r="N2209" s="23"/>
      <c r="O2209" s="23"/>
    </row>
    <row r="2210" spans="2:15" x14ac:dyDescent="0.25">
      <c r="B2210" s="23"/>
      <c r="C2210" s="23"/>
      <c r="D2210" s="23"/>
      <c r="E2210" s="23"/>
      <c r="F2210" s="23"/>
      <c r="G2210" s="23"/>
      <c r="H2210" s="23"/>
      <c r="I2210" s="23"/>
      <c r="J2210" s="23"/>
      <c r="K2210" s="23"/>
      <c r="L2210" s="23"/>
      <c r="M2210" s="23"/>
      <c r="N2210" s="23"/>
      <c r="O2210" s="23"/>
    </row>
    <row r="2211" spans="2:15" x14ac:dyDescent="0.25">
      <c r="B2211" s="23"/>
      <c r="C2211" s="23"/>
      <c r="D2211" s="23"/>
      <c r="E2211" s="23"/>
      <c r="F2211" s="23"/>
      <c r="G2211" s="23"/>
      <c r="H2211" s="23"/>
      <c r="I2211" s="23"/>
      <c r="J2211" s="23"/>
      <c r="K2211" s="23"/>
      <c r="L2211" s="23"/>
      <c r="M2211" s="23"/>
      <c r="N2211" s="23"/>
      <c r="O2211" s="23"/>
    </row>
    <row r="2212" spans="2:15" x14ac:dyDescent="0.25">
      <c r="B2212" s="23"/>
      <c r="C2212" s="23"/>
      <c r="D2212" s="23"/>
      <c r="E2212" s="23"/>
      <c r="F2212" s="23"/>
      <c r="G2212" s="23"/>
      <c r="H2212" s="23"/>
      <c r="I2212" s="23"/>
      <c r="J2212" s="23"/>
      <c r="K2212" s="23"/>
      <c r="L2212" s="23"/>
      <c r="M2212" s="23"/>
      <c r="N2212" s="23"/>
      <c r="O2212" s="23"/>
    </row>
    <row r="2213" spans="2:15" x14ac:dyDescent="0.25">
      <c r="B2213" s="23"/>
      <c r="C2213" s="23"/>
      <c r="D2213" s="23"/>
      <c r="E2213" s="23"/>
      <c r="F2213" s="23"/>
      <c r="G2213" s="23"/>
      <c r="H2213" s="23"/>
      <c r="I2213" s="23"/>
      <c r="J2213" s="23"/>
      <c r="K2213" s="23"/>
      <c r="L2213" s="23"/>
      <c r="M2213" s="23"/>
      <c r="N2213" s="23"/>
      <c r="O2213" s="23"/>
    </row>
    <row r="2214" spans="2:15" x14ac:dyDescent="0.25">
      <c r="B2214" s="23"/>
      <c r="C2214" s="23"/>
      <c r="D2214" s="23"/>
      <c r="E2214" s="23"/>
      <c r="F2214" s="23"/>
      <c r="G2214" s="23"/>
      <c r="H2214" s="23"/>
      <c r="I2214" s="23"/>
      <c r="J2214" s="23"/>
      <c r="K2214" s="23"/>
      <c r="L2214" s="23"/>
      <c r="M2214" s="23"/>
      <c r="N2214" s="23"/>
      <c r="O2214" s="23"/>
    </row>
    <row r="2215" spans="2:15" x14ac:dyDescent="0.25">
      <c r="B2215" s="23"/>
      <c r="C2215" s="23"/>
      <c r="D2215" s="23"/>
      <c r="E2215" s="23"/>
      <c r="F2215" s="23"/>
      <c r="G2215" s="23"/>
      <c r="H2215" s="23"/>
      <c r="I2215" s="23"/>
      <c r="J2215" s="23"/>
      <c r="K2215" s="23"/>
      <c r="L2215" s="23"/>
      <c r="M2215" s="23"/>
      <c r="N2215" s="23"/>
      <c r="O2215" s="23"/>
    </row>
    <row r="2216" spans="2:15" x14ac:dyDescent="0.25">
      <c r="B2216" s="23"/>
      <c r="C2216" s="23"/>
      <c r="D2216" s="23"/>
      <c r="E2216" s="23"/>
      <c r="F2216" s="23"/>
      <c r="G2216" s="23"/>
      <c r="H2216" s="23"/>
      <c r="I2216" s="23"/>
      <c r="J2216" s="23"/>
      <c r="K2216" s="23"/>
      <c r="L2216" s="23"/>
      <c r="M2216" s="23"/>
      <c r="N2216" s="23"/>
      <c r="O2216" s="23"/>
    </row>
    <row r="2217" spans="2:15" x14ac:dyDescent="0.25">
      <c r="B2217" s="23"/>
      <c r="C2217" s="23"/>
      <c r="D2217" s="23"/>
      <c r="E2217" s="23"/>
      <c r="F2217" s="23"/>
      <c r="G2217" s="23"/>
      <c r="H2217" s="23"/>
      <c r="I2217" s="23"/>
      <c r="J2217" s="23"/>
      <c r="K2217" s="23"/>
      <c r="L2217" s="23"/>
      <c r="M2217" s="23"/>
      <c r="N2217" s="23"/>
      <c r="O2217" s="23"/>
    </row>
    <row r="2218" spans="2:15" x14ac:dyDescent="0.25">
      <c r="B2218" s="23"/>
      <c r="C2218" s="23"/>
      <c r="D2218" s="23"/>
      <c r="E2218" s="23"/>
      <c r="F2218" s="23"/>
      <c r="G2218" s="23"/>
      <c r="H2218" s="23"/>
      <c r="I2218" s="23"/>
      <c r="J2218" s="23"/>
      <c r="K2218" s="23"/>
      <c r="L2218" s="23"/>
      <c r="M2218" s="23"/>
      <c r="N2218" s="23"/>
      <c r="O2218" s="23"/>
    </row>
    <row r="2219" spans="2:15" x14ac:dyDescent="0.25">
      <c r="B2219" s="23"/>
      <c r="C2219" s="23"/>
      <c r="D2219" s="23"/>
      <c r="E2219" s="23"/>
      <c r="F2219" s="23"/>
      <c r="G2219" s="23"/>
      <c r="H2219" s="23"/>
      <c r="I2219" s="23"/>
      <c r="J2219" s="23"/>
      <c r="K2219" s="23"/>
      <c r="L2219" s="23"/>
      <c r="M2219" s="23"/>
      <c r="N2219" s="23"/>
      <c r="O2219" s="23"/>
    </row>
    <row r="2220" spans="2:15" x14ac:dyDescent="0.25">
      <c r="B2220" s="23"/>
      <c r="C2220" s="23"/>
      <c r="D2220" s="23"/>
      <c r="E2220" s="23"/>
      <c r="F2220" s="23"/>
      <c r="G2220" s="23"/>
      <c r="H2220" s="23"/>
      <c r="I2220" s="23"/>
      <c r="J2220" s="23"/>
      <c r="K2220" s="23"/>
      <c r="L2220" s="23"/>
      <c r="M2220" s="23"/>
      <c r="N2220" s="23"/>
      <c r="O2220" s="23"/>
    </row>
    <row r="2221" spans="2:15" x14ac:dyDescent="0.25">
      <c r="B2221" s="23"/>
      <c r="C2221" s="23"/>
      <c r="D2221" s="23"/>
      <c r="E2221" s="23"/>
      <c r="F2221" s="23"/>
      <c r="G2221" s="23"/>
      <c r="H2221" s="23"/>
      <c r="I2221" s="23"/>
      <c r="J2221" s="23"/>
      <c r="K2221" s="23"/>
      <c r="L2221" s="23"/>
      <c r="M2221" s="23"/>
      <c r="N2221" s="23"/>
      <c r="O2221" s="23"/>
    </row>
    <row r="2222" spans="2:15" x14ac:dyDescent="0.25">
      <c r="B2222" s="23"/>
      <c r="C2222" s="23"/>
      <c r="D2222" s="23"/>
      <c r="E2222" s="23"/>
      <c r="F2222" s="23"/>
      <c r="G2222" s="23"/>
      <c r="H2222" s="23"/>
      <c r="I2222" s="23"/>
      <c r="J2222" s="23"/>
      <c r="K2222" s="23"/>
      <c r="L2222" s="23"/>
      <c r="M2222" s="23"/>
      <c r="N2222" s="23"/>
      <c r="O2222" s="23"/>
    </row>
    <row r="2223" spans="2:15" x14ac:dyDescent="0.25">
      <c r="B2223" s="23"/>
      <c r="C2223" s="23"/>
      <c r="D2223" s="23"/>
      <c r="E2223" s="23"/>
      <c r="F2223" s="23"/>
      <c r="G2223" s="23"/>
      <c r="H2223" s="23"/>
      <c r="I2223" s="23"/>
      <c r="J2223" s="23"/>
      <c r="K2223" s="23"/>
      <c r="L2223" s="23"/>
      <c r="M2223" s="23"/>
      <c r="N2223" s="23"/>
      <c r="O2223" s="23"/>
    </row>
    <row r="2224" spans="2:15" x14ac:dyDescent="0.25">
      <c r="B2224" s="23"/>
      <c r="C2224" s="23"/>
      <c r="D2224" s="23"/>
      <c r="E2224" s="23"/>
      <c r="F2224" s="23"/>
      <c r="G2224" s="23"/>
      <c r="H2224" s="23"/>
      <c r="I2224" s="23"/>
      <c r="J2224" s="23"/>
      <c r="K2224" s="23"/>
      <c r="L2224" s="23"/>
      <c r="M2224" s="23"/>
      <c r="N2224" s="23"/>
      <c r="O2224" s="23"/>
    </row>
    <row r="2225" spans="2:15" x14ac:dyDescent="0.25">
      <c r="B2225" s="23"/>
      <c r="C2225" s="23"/>
      <c r="D2225" s="23"/>
      <c r="E2225" s="23"/>
      <c r="F2225" s="23"/>
      <c r="G2225" s="23"/>
      <c r="H2225" s="23"/>
      <c r="I2225" s="23"/>
      <c r="J2225" s="23"/>
      <c r="K2225" s="23"/>
      <c r="L2225" s="23"/>
      <c r="M2225" s="23"/>
      <c r="N2225" s="23"/>
      <c r="O2225" s="23"/>
    </row>
    <row r="2226" spans="2:15" x14ac:dyDescent="0.25">
      <c r="B2226" s="23"/>
      <c r="C2226" s="23"/>
      <c r="D2226" s="23"/>
      <c r="E2226" s="23"/>
      <c r="F2226" s="23"/>
      <c r="G2226" s="23"/>
      <c r="H2226" s="23"/>
      <c r="I2226" s="23"/>
      <c r="J2226" s="23"/>
      <c r="K2226" s="23"/>
      <c r="L2226" s="23"/>
      <c r="M2226" s="23"/>
      <c r="N2226" s="23"/>
      <c r="O2226" s="23"/>
    </row>
    <row r="2227" spans="2:15" x14ac:dyDescent="0.25">
      <c r="B2227" s="23"/>
      <c r="C2227" s="23"/>
      <c r="D2227" s="23"/>
      <c r="E2227" s="23"/>
      <c r="F2227" s="23"/>
      <c r="G2227" s="23"/>
      <c r="H2227" s="23"/>
      <c r="I2227" s="23"/>
      <c r="J2227" s="23"/>
      <c r="K2227" s="23"/>
      <c r="L2227" s="23"/>
      <c r="M2227" s="23"/>
      <c r="N2227" s="23"/>
      <c r="O2227" s="23"/>
    </row>
    <row r="2228" spans="2:15" x14ac:dyDescent="0.25">
      <c r="B2228" s="23"/>
      <c r="C2228" s="23"/>
      <c r="D2228" s="23"/>
      <c r="E2228" s="23"/>
      <c r="F2228" s="23"/>
      <c r="G2228" s="23"/>
      <c r="H2228" s="23"/>
      <c r="I2228" s="23"/>
      <c r="J2228" s="23"/>
      <c r="K2228" s="23"/>
      <c r="L2228" s="23"/>
      <c r="M2228" s="23"/>
      <c r="N2228" s="23"/>
      <c r="O2228" s="23"/>
    </row>
    <row r="2229" spans="2:15" x14ac:dyDescent="0.25">
      <c r="B2229" s="23"/>
      <c r="C2229" s="23"/>
      <c r="D2229" s="23"/>
      <c r="E2229" s="23"/>
      <c r="F2229" s="23"/>
      <c r="G2229" s="23"/>
      <c r="H2229" s="23"/>
      <c r="I2229" s="23"/>
      <c r="J2229" s="23"/>
      <c r="K2229" s="23"/>
      <c r="L2229" s="23"/>
      <c r="M2229" s="23"/>
      <c r="N2229" s="23"/>
      <c r="O2229" s="23"/>
    </row>
    <row r="2230" spans="2:15" x14ac:dyDescent="0.25">
      <c r="B2230" s="23"/>
      <c r="C2230" s="23"/>
      <c r="D2230" s="23"/>
      <c r="E2230" s="23"/>
      <c r="F2230" s="23"/>
      <c r="G2230" s="23"/>
      <c r="H2230" s="23"/>
      <c r="I2230" s="23"/>
      <c r="J2230" s="23"/>
      <c r="K2230" s="23"/>
      <c r="L2230" s="23"/>
      <c r="M2230" s="23"/>
      <c r="N2230" s="23"/>
      <c r="O2230" s="23"/>
    </row>
    <row r="2231" spans="2:15" x14ac:dyDescent="0.25">
      <c r="B2231" s="23"/>
      <c r="C2231" s="23"/>
      <c r="D2231" s="23"/>
      <c r="E2231" s="23"/>
      <c r="F2231" s="23"/>
      <c r="G2231" s="23"/>
      <c r="H2231" s="23"/>
      <c r="I2231" s="23"/>
      <c r="J2231" s="23"/>
      <c r="K2231" s="23"/>
      <c r="L2231" s="23"/>
      <c r="M2231" s="23"/>
      <c r="N2231" s="23"/>
      <c r="O2231" s="23"/>
    </row>
    <row r="2232" spans="2:15" x14ac:dyDescent="0.25">
      <c r="B2232" s="23"/>
      <c r="C2232" s="23"/>
      <c r="D2232" s="23"/>
      <c r="E2232" s="23"/>
      <c r="F2232" s="23"/>
      <c r="G2232" s="23"/>
      <c r="H2232" s="23"/>
      <c r="I2232" s="23"/>
      <c r="J2232" s="23"/>
      <c r="K2232" s="23"/>
      <c r="L2232" s="23"/>
      <c r="M2232" s="23"/>
      <c r="N2232" s="23"/>
      <c r="O2232" s="23"/>
    </row>
    <row r="2233" spans="2:15" x14ac:dyDescent="0.25">
      <c r="B2233" s="23"/>
      <c r="C2233" s="23"/>
      <c r="D2233" s="23"/>
      <c r="E2233" s="23"/>
      <c r="F2233" s="23"/>
      <c r="G2233" s="23"/>
      <c r="H2233" s="23"/>
      <c r="I2233" s="23"/>
      <c r="J2233" s="23"/>
      <c r="K2233" s="23"/>
      <c r="L2233" s="23"/>
      <c r="M2233" s="23"/>
      <c r="N2233" s="23"/>
      <c r="O2233" s="23"/>
    </row>
    <row r="2234" spans="2:15" x14ac:dyDescent="0.25">
      <c r="B2234" s="23"/>
      <c r="C2234" s="23"/>
      <c r="D2234" s="23"/>
      <c r="E2234" s="23"/>
      <c r="F2234" s="23"/>
      <c r="G2234" s="23"/>
      <c r="H2234" s="23"/>
      <c r="I2234" s="23"/>
      <c r="J2234" s="23"/>
      <c r="K2234" s="23"/>
      <c r="L2234" s="23"/>
      <c r="M2234" s="23"/>
      <c r="N2234" s="23"/>
      <c r="O2234" s="23"/>
    </row>
    <row r="2235" spans="2:15" x14ac:dyDescent="0.25">
      <c r="B2235" s="23"/>
      <c r="C2235" s="23"/>
      <c r="D2235" s="23"/>
      <c r="E2235" s="23"/>
      <c r="F2235" s="23"/>
      <c r="G2235" s="23"/>
      <c r="H2235" s="23"/>
      <c r="I2235" s="23"/>
      <c r="J2235" s="23"/>
      <c r="K2235" s="23"/>
      <c r="L2235" s="23"/>
      <c r="M2235" s="23"/>
      <c r="N2235" s="23"/>
      <c r="O2235" s="23"/>
    </row>
    <row r="2236" spans="2:15" x14ac:dyDescent="0.25">
      <c r="B2236" s="23"/>
      <c r="C2236" s="23"/>
      <c r="D2236" s="23"/>
      <c r="E2236" s="23"/>
      <c r="F2236" s="23"/>
      <c r="G2236" s="23"/>
      <c r="H2236" s="23"/>
      <c r="I2236" s="23"/>
      <c r="J2236" s="23"/>
      <c r="K2236" s="23"/>
      <c r="L2236" s="23"/>
      <c r="M2236" s="23"/>
      <c r="N2236" s="23"/>
      <c r="O2236" s="23"/>
    </row>
    <row r="2237" spans="2:15" x14ac:dyDescent="0.25">
      <c r="B2237" s="23"/>
      <c r="C2237" s="23"/>
      <c r="D2237" s="23"/>
      <c r="E2237" s="23"/>
      <c r="F2237" s="23"/>
      <c r="G2237" s="23"/>
      <c r="H2237" s="23"/>
      <c r="I2237" s="23"/>
      <c r="J2237" s="23"/>
      <c r="K2237" s="23"/>
      <c r="L2237" s="23"/>
      <c r="M2237" s="23"/>
      <c r="N2237" s="23"/>
      <c r="O2237" s="23"/>
    </row>
    <row r="2238" spans="2:15" x14ac:dyDescent="0.25">
      <c r="B2238" s="23"/>
      <c r="C2238" s="23"/>
      <c r="D2238" s="23"/>
      <c r="E2238" s="23"/>
      <c r="F2238" s="23"/>
      <c r="G2238" s="23"/>
      <c r="H2238" s="23"/>
      <c r="I2238" s="23"/>
      <c r="J2238" s="23"/>
      <c r="K2238" s="23"/>
      <c r="L2238" s="23"/>
      <c r="M2238" s="23"/>
      <c r="N2238" s="23"/>
      <c r="O2238" s="23"/>
    </row>
    <row r="2239" spans="2:15" x14ac:dyDescent="0.25">
      <c r="B2239" s="23"/>
      <c r="C2239" s="23"/>
      <c r="D2239" s="23"/>
      <c r="E2239" s="23"/>
      <c r="F2239" s="23"/>
      <c r="G2239" s="23"/>
      <c r="H2239" s="23"/>
      <c r="I2239" s="23"/>
      <c r="J2239" s="23"/>
      <c r="K2239" s="23"/>
      <c r="L2239" s="23"/>
      <c r="M2239" s="23"/>
      <c r="N2239" s="23"/>
      <c r="O2239" s="23"/>
    </row>
    <row r="2240" spans="2:15" x14ac:dyDescent="0.25">
      <c r="B2240" s="23"/>
      <c r="C2240" s="23"/>
      <c r="D2240" s="23"/>
      <c r="E2240" s="23"/>
      <c r="F2240" s="23"/>
      <c r="G2240" s="23"/>
      <c r="H2240" s="23"/>
      <c r="I2240" s="23"/>
      <c r="J2240" s="23"/>
      <c r="K2240" s="23"/>
      <c r="L2240" s="23"/>
      <c r="M2240" s="23"/>
      <c r="N2240" s="23"/>
      <c r="O2240" s="23"/>
    </row>
    <row r="2241" spans="2:15" x14ac:dyDescent="0.25">
      <c r="B2241" s="23"/>
      <c r="C2241" s="23"/>
      <c r="D2241" s="23"/>
      <c r="E2241" s="23"/>
      <c r="F2241" s="23"/>
      <c r="G2241" s="23"/>
      <c r="H2241" s="23"/>
      <c r="I2241" s="23"/>
      <c r="J2241" s="23"/>
      <c r="K2241" s="23"/>
      <c r="L2241" s="23"/>
      <c r="M2241" s="23"/>
      <c r="N2241" s="23"/>
      <c r="O2241" s="23"/>
    </row>
    <row r="2242" spans="2:15" x14ac:dyDescent="0.25">
      <c r="B2242" s="23"/>
      <c r="C2242" s="23"/>
      <c r="D2242" s="23"/>
      <c r="E2242" s="23"/>
      <c r="F2242" s="23"/>
      <c r="G2242" s="23"/>
      <c r="H2242" s="23"/>
      <c r="I2242" s="23"/>
      <c r="J2242" s="23"/>
      <c r="K2242" s="23"/>
      <c r="L2242" s="23"/>
      <c r="M2242" s="23"/>
      <c r="N2242" s="23"/>
      <c r="O2242" s="23"/>
    </row>
    <row r="2243" spans="2:15" x14ac:dyDescent="0.25">
      <c r="B2243" s="23"/>
      <c r="C2243" s="23"/>
      <c r="D2243" s="23"/>
      <c r="E2243" s="23"/>
      <c r="F2243" s="23"/>
      <c r="G2243" s="23"/>
      <c r="H2243" s="23"/>
      <c r="I2243" s="23"/>
      <c r="J2243" s="23"/>
      <c r="K2243" s="23"/>
      <c r="L2243" s="23"/>
      <c r="M2243" s="23"/>
      <c r="N2243" s="23"/>
      <c r="O2243" s="23"/>
    </row>
    <row r="2244" spans="2:15" x14ac:dyDescent="0.25">
      <c r="B2244" s="23"/>
      <c r="C2244" s="23"/>
      <c r="D2244" s="23"/>
      <c r="E2244" s="23"/>
      <c r="F2244" s="23"/>
      <c r="G2244" s="23"/>
      <c r="H2244" s="23"/>
      <c r="I2244" s="23"/>
      <c r="J2244" s="23"/>
      <c r="K2244" s="23"/>
      <c r="L2244" s="23"/>
      <c r="M2244" s="23"/>
      <c r="N2244" s="23"/>
      <c r="O2244" s="23"/>
    </row>
    <row r="2245" spans="2:15" x14ac:dyDescent="0.25">
      <c r="B2245" s="23"/>
      <c r="C2245" s="23"/>
      <c r="D2245" s="23"/>
      <c r="E2245" s="23"/>
      <c r="F2245" s="23"/>
      <c r="G2245" s="23"/>
      <c r="H2245" s="23"/>
      <c r="I2245" s="23"/>
      <c r="J2245" s="23"/>
      <c r="K2245" s="23"/>
      <c r="L2245" s="23"/>
      <c r="M2245" s="23"/>
      <c r="N2245" s="23"/>
      <c r="O2245" s="23"/>
    </row>
    <row r="2246" spans="2:15" x14ac:dyDescent="0.25">
      <c r="B2246" s="23"/>
      <c r="C2246" s="23"/>
      <c r="D2246" s="23"/>
      <c r="E2246" s="23"/>
      <c r="F2246" s="23"/>
      <c r="G2246" s="23"/>
      <c r="H2246" s="23"/>
      <c r="I2246" s="23"/>
      <c r="J2246" s="23"/>
      <c r="K2246" s="23"/>
      <c r="L2246" s="23"/>
      <c r="M2246" s="23"/>
      <c r="N2246" s="23"/>
      <c r="O2246" s="23"/>
    </row>
    <row r="2247" spans="2:15" x14ac:dyDescent="0.25">
      <c r="B2247" s="23"/>
      <c r="C2247" s="23"/>
      <c r="D2247" s="23"/>
      <c r="E2247" s="23"/>
      <c r="F2247" s="23"/>
      <c r="G2247" s="23"/>
      <c r="H2247" s="23"/>
      <c r="I2247" s="23"/>
      <c r="J2247" s="23"/>
      <c r="K2247" s="23"/>
      <c r="L2247" s="23"/>
      <c r="M2247" s="23"/>
      <c r="N2247" s="23"/>
      <c r="O2247" s="23"/>
    </row>
    <row r="2248" spans="2:15" x14ac:dyDescent="0.25">
      <c r="B2248" s="23"/>
      <c r="C2248" s="23"/>
      <c r="D2248" s="23"/>
      <c r="E2248" s="23"/>
      <c r="F2248" s="23"/>
      <c r="G2248" s="23"/>
      <c r="H2248" s="23"/>
      <c r="I2248" s="23"/>
      <c r="J2248" s="23"/>
      <c r="K2248" s="23"/>
      <c r="L2248" s="23"/>
      <c r="M2248" s="23"/>
      <c r="N2248" s="23"/>
      <c r="O2248" s="23"/>
    </row>
    <row r="2249" spans="2:15" x14ac:dyDescent="0.25">
      <c r="B2249" s="23"/>
      <c r="C2249" s="23"/>
      <c r="D2249" s="23"/>
      <c r="E2249" s="23"/>
      <c r="F2249" s="23"/>
      <c r="G2249" s="23"/>
      <c r="H2249" s="23"/>
      <c r="I2249" s="23"/>
      <c r="J2249" s="23"/>
      <c r="K2249" s="23"/>
      <c r="L2249" s="23"/>
      <c r="M2249" s="23"/>
      <c r="N2249" s="23"/>
      <c r="O2249" s="23"/>
    </row>
    <row r="2250" spans="2:15" x14ac:dyDescent="0.25">
      <c r="B2250" s="23"/>
      <c r="C2250" s="23"/>
      <c r="D2250" s="23"/>
      <c r="E2250" s="23"/>
      <c r="F2250" s="23"/>
      <c r="G2250" s="23"/>
      <c r="H2250" s="23"/>
      <c r="I2250" s="23"/>
      <c r="J2250" s="23"/>
      <c r="K2250" s="23"/>
      <c r="L2250" s="23"/>
      <c r="M2250" s="23"/>
      <c r="N2250" s="23"/>
      <c r="O2250" s="23"/>
    </row>
    <row r="2251" spans="2:15" x14ac:dyDescent="0.25">
      <c r="B2251" s="23"/>
      <c r="C2251" s="23"/>
      <c r="D2251" s="23"/>
      <c r="E2251" s="23"/>
      <c r="F2251" s="23"/>
      <c r="G2251" s="23"/>
      <c r="H2251" s="23"/>
      <c r="I2251" s="23"/>
      <c r="J2251" s="23"/>
      <c r="K2251" s="23"/>
      <c r="L2251" s="23"/>
      <c r="M2251" s="23"/>
      <c r="N2251" s="23"/>
      <c r="O2251" s="23"/>
    </row>
    <row r="2252" spans="2:15" x14ac:dyDescent="0.25">
      <c r="B2252" s="23"/>
      <c r="C2252" s="23"/>
      <c r="D2252" s="23"/>
      <c r="E2252" s="23"/>
      <c r="F2252" s="23"/>
      <c r="G2252" s="23"/>
      <c r="H2252" s="23"/>
      <c r="I2252" s="23"/>
      <c r="J2252" s="23"/>
      <c r="K2252" s="23"/>
      <c r="L2252" s="23"/>
      <c r="M2252" s="23"/>
      <c r="N2252" s="23"/>
      <c r="O2252" s="23"/>
    </row>
    <row r="2253" spans="2:15" x14ac:dyDescent="0.25">
      <c r="B2253" s="23"/>
      <c r="C2253" s="23"/>
      <c r="D2253" s="23"/>
      <c r="E2253" s="23"/>
      <c r="F2253" s="23"/>
      <c r="G2253" s="23"/>
      <c r="H2253" s="23"/>
      <c r="I2253" s="23"/>
      <c r="J2253" s="23"/>
      <c r="K2253" s="23"/>
      <c r="L2253" s="23"/>
      <c r="M2253" s="23"/>
      <c r="N2253" s="23"/>
      <c r="O2253" s="23"/>
    </row>
    <row r="2254" spans="2:15" x14ac:dyDescent="0.25">
      <c r="B2254" s="23"/>
      <c r="C2254" s="23"/>
      <c r="D2254" s="23"/>
      <c r="E2254" s="23"/>
      <c r="F2254" s="23"/>
      <c r="G2254" s="23"/>
      <c r="H2254" s="23"/>
      <c r="I2254" s="23"/>
      <c r="J2254" s="23"/>
      <c r="K2254" s="23"/>
      <c r="L2254" s="23"/>
      <c r="M2254" s="23"/>
      <c r="N2254" s="23"/>
      <c r="O2254" s="23"/>
    </row>
    <row r="2255" spans="2:15" x14ac:dyDescent="0.25">
      <c r="B2255" s="23"/>
      <c r="C2255" s="23"/>
      <c r="D2255" s="23"/>
      <c r="E2255" s="23"/>
      <c r="F2255" s="23"/>
      <c r="G2255" s="23"/>
      <c r="H2255" s="23"/>
      <c r="I2255" s="23"/>
      <c r="J2255" s="23"/>
      <c r="K2255" s="23"/>
      <c r="L2255" s="23"/>
      <c r="M2255" s="23"/>
      <c r="N2255" s="23"/>
      <c r="O2255" s="23"/>
    </row>
    <row r="2256" spans="2:15" x14ac:dyDescent="0.25">
      <c r="B2256" s="23"/>
      <c r="C2256" s="23"/>
      <c r="D2256" s="23"/>
      <c r="E2256" s="23"/>
      <c r="F2256" s="23"/>
      <c r="G2256" s="23"/>
      <c r="H2256" s="23"/>
      <c r="I2256" s="23"/>
      <c r="J2256" s="23"/>
      <c r="K2256" s="23"/>
      <c r="L2256" s="23"/>
      <c r="M2256" s="23"/>
      <c r="N2256" s="23"/>
      <c r="O2256" s="23"/>
    </row>
    <row r="2257" spans="2:15" x14ac:dyDescent="0.25">
      <c r="B2257" s="23"/>
      <c r="C2257" s="23"/>
      <c r="D2257" s="23"/>
      <c r="E2257" s="23"/>
      <c r="F2257" s="23"/>
      <c r="G2257" s="23"/>
      <c r="H2257" s="23"/>
      <c r="I2257" s="23"/>
      <c r="J2257" s="23"/>
      <c r="K2257" s="23"/>
      <c r="L2257" s="23"/>
      <c r="M2257" s="23"/>
      <c r="N2257" s="23"/>
      <c r="O2257" s="23"/>
    </row>
    <row r="2258" spans="2:15" x14ac:dyDescent="0.25">
      <c r="B2258" s="23"/>
      <c r="C2258" s="23"/>
      <c r="D2258" s="23"/>
      <c r="E2258" s="23"/>
      <c r="F2258" s="23"/>
      <c r="G2258" s="23"/>
      <c r="H2258" s="23"/>
      <c r="I2258" s="23"/>
      <c r="J2258" s="23"/>
      <c r="K2258" s="23"/>
      <c r="L2258" s="23"/>
      <c r="M2258" s="23"/>
      <c r="N2258" s="23"/>
      <c r="O2258" s="23"/>
    </row>
    <row r="2259" spans="2:15" x14ac:dyDescent="0.25">
      <c r="B2259" s="23"/>
      <c r="C2259" s="23"/>
      <c r="D2259" s="23"/>
      <c r="E2259" s="23"/>
      <c r="F2259" s="23"/>
      <c r="G2259" s="23"/>
      <c r="H2259" s="23"/>
      <c r="I2259" s="23"/>
      <c r="J2259" s="23"/>
      <c r="K2259" s="23"/>
      <c r="L2259" s="23"/>
      <c r="M2259" s="23"/>
      <c r="N2259" s="23"/>
      <c r="O2259" s="23"/>
    </row>
    <row r="2260" spans="2:15" x14ac:dyDescent="0.25">
      <c r="B2260" s="23"/>
      <c r="C2260" s="23"/>
      <c r="D2260" s="23"/>
      <c r="E2260" s="23"/>
      <c r="F2260" s="23"/>
      <c r="G2260" s="23"/>
      <c r="H2260" s="23"/>
      <c r="I2260" s="23"/>
      <c r="J2260" s="23"/>
      <c r="K2260" s="23"/>
      <c r="L2260" s="23"/>
      <c r="M2260" s="23"/>
      <c r="N2260" s="23"/>
      <c r="O2260" s="23"/>
    </row>
    <row r="2261" spans="2:15" x14ac:dyDescent="0.25">
      <c r="B2261" s="23"/>
      <c r="C2261" s="23"/>
      <c r="D2261" s="23"/>
      <c r="E2261" s="23"/>
      <c r="F2261" s="23"/>
      <c r="G2261" s="23"/>
      <c r="H2261" s="23"/>
      <c r="I2261" s="23"/>
      <c r="J2261" s="23"/>
      <c r="K2261" s="23"/>
      <c r="L2261" s="23"/>
      <c r="M2261" s="23"/>
      <c r="N2261" s="23"/>
      <c r="O2261" s="23"/>
    </row>
    <row r="2262" spans="2:15" x14ac:dyDescent="0.25">
      <c r="B2262" s="23"/>
      <c r="C2262" s="23"/>
      <c r="D2262" s="23"/>
      <c r="E2262" s="23"/>
      <c r="F2262" s="23"/>
      <c r="G2262" s="23"/>
      <c r="H2262" s="23"/>
      <c r="I2262" s="23"/>
      <c r="J2262" s="23"/>
      <c r="K2262" s="23"/>
      <c r="L2262" s="23"/>
      <c r="M2262" s="23"/>
      <c r="N2262" s="23"/>
      <c r="O2262" s="23"/>
    </row>
    <row r="2263" spans="2:15" x14ac:dyDescent="0.25">
      <c r="B2263" s="23"/>
      <c r="C2263" s="23"/>
      <c r="D2263" s="23"/>
      <c r="E2263" s="23"/>
      <c r="F2263" s="23"/>
      <c r="G2263" s="23"/>
      <c r="H2263" s="23"/>
      <c r="I2263" s="23"/>
      <c r="J2263" s="23"/>
      <c r="K2263" s="23"/>
      <c r="L2263" s="23"/>
      <c r="M2263" s="23"/>
      <c r="N2263" s="23"/>
      <c r="O2263" s="23"/>
    </row>
    <row r="2264" spans="2:15" x14ac:dyDescent="0.25">
      <c r="B2264" s="23"/>
      <c r="C2264" s="23"/>
      <c r="D2264" s="23"/>
      <c r="E2264" s="23"/>
      <c r="F2264" s="23"/>
      <c r="G2264" s="23"/>
      <c r="H2264" s="23"/>
      <c r="I2264" s="23"/>
      <c r="J2264" s="23"/>
      <c r="K2264" s="23"/>
      <c r="L2264" s="23"/>
      <c r="M2264" s="23"/>
      <c r="N2264" s="23"/>
      <c r="O2264" s="23"/>
    </row>
    <row r="2265" spans="2:15" x14ac:dyDescent="0.25">
      <c r="B2265" s="23"/>
      <c r="C2265" s="23"/>
      <c r="D2265" s="23"/>
      <c r="E2265" s="23"/>
      <c r="F2265" s="23"/>
      <c r="G2265" s="23"/>
      <c r="H2265" s="23"/>
      <c r="I2265" s="23"/>
      <c r="J2265" s="23"/>
      <c r="K2265" s="23"/>
      <c r="L2265" s="23"/>
      <c r="M2265" s="23"/>
      <c r="N2265" s="23"/>
      <c r="O2265" s="23"/>
    </row>
    <row r="2266" spans="2:15" x14ac:dyDescent="0.25">
      <c r="B2266" s="23"/>
      <c r="C2266" s="23"/>
      <c r="D2266" s="23"/>
      <c r="E2266" s="23"/>
      <c r="F2266" s="23"/>
      <c r="G2266" s="23"/>
      <c r="H2266" s="23"/>
      <c r="I2266" s="23"/>
      <c r="J2266" s="23"/>
      <c r="K2266" s="23"/>
      <c r="L2266" s="23"/>
      <c r="M2266" s="23"/>
      <c r="N2266" s="23"/>
      <c r="O2266" s="23"/>
    </row>
    <row r="2267" spans="2:15" x14ac:dyDescent="0.25">
      <c r="B2267" s="23"/>
      <c r="C2267" s="23"/>
      <c r="D2267" s="23"/>
      <c r="E2267" s="23"/>
      <c r="F2267" s="23"/>
      <c r="G2267" s="23"/>
      <c r="H2267" s="23"/>
      <c r="I2267" s="23"/>
      <c r="J2267" s="23"/>
      <c r="K2267" s="23"/>
      <c r="L2267" s="23"/>
      <c r="M2267" s="23"/>
      <c r="N2267" s="23"/>
      <c r="O2267" s="23"/>
    </row>
    <row r="2268" spans="2:15" x14ac:dyDescent="0.25">
      <c r="B2268" s="23"/>
      <c r="C2268" s="23"/>
      <c r="D2268" s="23"/>
      <c r="E2268" s="23"/>
      <c r="F2268" s="23"/>
      <c r="G2268" s="23"/>
      <c r="H2268" s="23"/>
      <c r="I2268" s="23"/>
      <c r="J2268" s="23"/>
      <c r="K2268" s="23"/>
      <c r="L2268" s="23"/>
      <c r="M2268" s="23"/>
      <c r="N2268" s="23"/>
      <c r="O2268" s="23"/>
    </row>
    <row r="2269" spans="2:15" x14ac:dyDescent="0.25">
      <c r="B2269" s="23"/>
      <c r="C2269" s="23"/>
      <c r="D2269" s="23"/>
      <c r="E2269" s="23"/>
      <c r="F2269" s="23"/>
      <c r="G2269" s="23"/>
      <c r="H2269" s="23"/>
      <c r="I2269" s="23"/>
      <c r="J2269" s="23"/>
      <c r="K2269" s="23"/>
      <c r="L2269" s="23"/>
      <c r="M2269" s="23"/>
      <c r="N2269" s="23"/>
      <c r="O2269" s="23"/>
    </row>
    <row r="2270" spans="2:15" x14ac:dyDescent="0.25">
      <c r="B2270" s="23"/>
      <c r="C2270" s="23"/>
      <c r="D2270" s="23"/>
      <c r="E2270" s="23"/>
      <c r="F2270" s="23"/>
      <c r="G2270" s="23"/>
      <c r="H2270" s="23"/>
      <c r="I2270" s="23"/>
      <c r="J2270" s="23"/>
      <c r="K2270" s="23"/>
      <c r="L2270" s="23"/>
      <c r="M2270" s="23"/>
      <c r="N2270" s="23"/>
      <c r="O2270" s="23"/>
    </row>
    <row r="2271" spans="2:15" x14ac:dyDescent="0.25">
      <c r="B2271" s="23"/>
      <c r="C2271" s="23"/>
      <c r="D2271" s="23"/>
      <c r="E2271" s="23"/>
      <c r="F2271" s="23"/>
      <c r="G2271" s="23"/>
      <c r="H2271" s="23"/>
      <c r="I2271" s="23"/>
      <c r="J2271" s="23"/>
      <c r="K2271" s="23"/>
      <c r="L2271" s="23"/>
      <c r="M2271" s="23"/>
      <c r="N2271" s="23"/>
      <c r="O2271" s="23"/>
    </row>
    <row r="2272" spans="2:15" x14ac:dyDescent="0.25">
      <c r="B2272" s="23"/>
      <c r="C2272" s="23"/>
      <c r="D2272" s="23"/>
      <c r="E2272" s="23"/>
      <c r="F2272" s="23"/>
      <c r="G2272" s="23"/>
      <c r="H2272" s="23"/>
      <c r="I2272" s="23"/>
      <c r="J2272" s="23"/>
      <c r="K2272" s="23"/>
      <c r="L2272" s="23"/>
      <c r="M2272" s="23"/>
      <c r="N2272" s="23"/>
      <c r="O2272" s="23"/>
    </row>
    <row r="2273" spans="2:15" x14ac:dyDescent="0.25">
      <c r="B2273" s="23"/>
      <c r="C2273" s="23"/>
      <c r="D2273" s="23"/>
      <c r="E2273" s="23"/>
      <c r="F2273" s="23"/>
      <c r="G2273" s="23"/>
      <c r="H2273" s="23"/>
      <c r="I2273" s="23"/>
      <c r="J2273" s="23"/>
      <c r="K2273" s="23"/>
      <c r="L2273" s="23"/>
      <c r="M2273" s="23"/>
      <c r="N2273" s="23"/>
      <c r="O2273" s="23"/>
    </row>
    <row r="2274" spans="2:15" x14ac:dyDescent="0.25">
      <c r="B2274" s="23"/>
      <c r="C2274" s="23"/>
      <c r="D2274" s="23"/>
      <c r="E2274" s="23"/>
      <c r="F2274" s="23"/>
      <c r="G2274" s="23"/>
      <c r="H2274" s="23"/>
      <c r="I2274" s="23"/>
      <c r="J2274" s="23"/>
      <c r="K2274" s="23"/>
      <c r="L2274" s="23"/>
      <c r="M2274" s="23"/>
      <c r="N2274" s="23"/>
      <c r="O2274" s="23"/>
    </row>
    <row r="2275" spans="2:15" x14ac:dyDescent="0.25">
      <c r="B2275" s="23"/>
      <c r="C2275" s="23"/>
      <c r="D2275" s="23"/>
      <c r="E2275" s="23"/>
      <c r="F2275" s="23"/>
      <c r="G2275" s="23"/>
      <c r="H2275" s="23"/>
      <c r="I2275" s="23"/>
      <c r="J2275" s="23"/>
      <c r="K2275" s="23"/>
      <c r="L2275" s="23"/>
      <c r="M2275" s="23"/>
      <c r="N2275" s="23"/>
      <c r="O2275" s="23"/>
    </row>
    <row r="2276" spans="2:15" x14ac:dyDescent="0.25">
      <c r="B2276" s="23"/>
      <c r="C2276" s="23"/>
      <c r="D2276" s="23"/>
      <c r="E2276" s="23"/>
      <c r="F2276" s="23"/>
      <c r="G2276" s="23"/>
      <c r="H2276" s="23"/>
      <c r="I2276" s="23"/>
      <c r="J2276" s="23"/>
      <c r="K2276" s="23"/>
      <c r="L2276" s="23"/>
      <c r="M2276" s="23"/>
      <c r="N2276" s="23"/>
      <c r="O2276" s="23"/>
    </row>
    <row r="2277" spans="2:15" x14ac:dyDescent="0.25">
      <c r="B2277" s="23"/>
      <c r="C2277" s="23"/>
      <c r="D2277" s="23"/>
      <c r="E2277" s="23"/>
      <c r="F2277" s="23"/>
      <c r="G2277" s="23"/>
      <c r="H2277" s="23"/>
      <c r="I2277" s="23"/>
      <c r="J2277" s="23"/>
      <c r="K2277" s="23"/>
      <c r="L2277" s="23"/>
      <c r="M2277" s="23"/>
      <c r="N2277" s="23"/>
      <c r="O2277" s="23"/>
    </row>
    <row r="2278" spans="2:15" x14ac:dyDescent="0.25">
      <c r="B2278" s="23"/>
      <c r="C2278" s="23"/>
      <c r="D2278" s="23"/>
      <c r="E2278" s="23"/>
      <c r="F2278" s="23"/>
      <c r="G2278" s="23"/>
      <c r="H2278" s="23"/>
      <c r="I2278" s="23"/>
      <c r="J2278" s="23"/>
      <c r="K2278" s="23"/>
      <c r="L2278" s="23"/>
      <c r="M2278" s="23"/>
      <c r="N2278" s="23"/>
      <c r="O2278" s="23"/>
    </row>
    <row r="2279" spans="2:15" x14ac:dyDescent="0.25">
      <c r="B2279" s="23"/>
      <c r="C2279" s="23"/>
      <c r="D2279" s="23"/>
      <c r="E2279" s="23"/>
      <c r="F2279" s="23"/>
      <c r="G2279" s="23"/>
      <c r="H2279" s="23"/>
      <c r="I2279" s="23"/>
      <c r="J2279" s="23"/>
      <c r="K2279" s="23"/>
      <c r="L2279" s="23"/>
      <c r="M2279" s="23"/>
      <c r="N2279" s="23"/>
      <c r="O2279" s="23"/>
    </row>
    <row r="2280" spans="2:15" x14ac:dyDescent="0.25">
      <c r="B2280" s="23"/>
      <c r="C2280" s="23"/>
      <c r="D2280" s="23"/>
      <c r="E2280" s="23"/>
      <c r="F2280" s="23"/>
      <c r="G2280" s="23"/>
      <c r="H2280" s="23"/>
      <c r="I2280" s="23"/>
      <c r="J2280" s="23"/>
      <c r="K2280" s="23"/>
      <c r="L2280" s="23"/>
      <c r="M2280" s="23"/>
      <c r="N2280" s="23"/>
      <c r="O2280" s="23"/>
    </row>
    <row r="2281" spans="2:15" x14ac:dyDescent="0.25">
      <c r="B2281" s="23"/>
      <c r="C2281" s="23"/>
      <c r="D2281" s="23"/>
      <c r="E2281" s="23"/>
      <c r="F2281" s="23"/>
      <c r="G2281" s="23"/>
      <c r="H2281" s="23"/>
      <c r="I2281" s="23"/>
      <c r="J2281" s="23"/>
      <c r="K2281" s="23"/>
      <c r="L2281" s="23"/>
      <c r="M2281" s="23"/>
      <c r="N2281" s="23"/>
      <c r="O2281" s="23"/>
    </row>
    <row r="2282" spans="2:15" x14ac:dyDescent="0.25">
      <c r="B2282" s="23"/>
      <c r="C2282" s="23"/>
      <c r="D2282" s="23"/>
      <c r="E2282" s="23"/>
      <c r="F2282" s="23"/>
      <c r="G2282" s="23"/>
      <c r="H2282" s="23"/>
      <c r="I2282" s="23"/>
      <c r="J2282" s="23"/>
      <c r="K2282" s="23"/>
      <c r="L2282" s="23"/>
      <c r="M2282" s="23"/>
      <c r="N2282" s="23"/>
      <c r="O2282" s="23"/>
    </row>
    <row r="2283" spans="2:15" x14ac:dyDescent="0.25">
      <c r="B2283" s="23"/>
      <c r="C2283" s="23"/>
      <c r="D2283" s="23"/>
      <c r="E2283" s="23"/>
      <c r="F2283" s="23"/>
      <c r="G2283" s="23"/>
      <c r="H2283" s="23"/>
      <c r="I2283" s="23"/>
      <c r="J2283" s="23"/>
      <c r="K2283" s="23"/>
      <c r="L2283" s="23"/>
      <c r="M2283" s="23"/>
      <c r="N2283" s="23"/>
      <c r="O2283" s="23"/>
    </row>
    <row r="2284" spans="2:15" x14ac:dyDescent="0.25">
      <c r="B2284" s="23"/>
      <c r="C2284" s="23"/>
      <c r="D2284" s="23"/>
      <c r="E2284" s="23"/>
      <c r="F2284" s="23"/>
      <c r="G2284" s="23"/>
      <c r="H2284" s="23"/>
      <c r="I2284" s="23"/>
      <c r="J2284" s="23"/>
      <c r="K2284" s="23"/>
      <c r="L2284" s="23"/>
      <c r="M2284" s="23"/>
      <c r="N2284" s="23"/>
      <c r="O2284" s="23"/>
    </row>
    <row r="2285" spans="2:15" x14ac:dyDescent="0.25">
      <c r="B2285" s="23"/>
      <c r="C2285" s="23"/>
      <c r="D2285" s="23"/>
      <c r="E2285" s="23"/>
      <c r="F2285" s="23"/>
      <c r="G2285" s="23"/>
      <c r="H2285" s="23"/>
      <c r="I2285" s="23"/>
      <c r="J2285" s="23"/>
      <c r="K2285" s="23"/>
      <c r="L2285" s="23"/>
      <c r="M2285" s="23"/>
      <c r="N2285" s="23"/>
      <c r="O2285" s="23"/>
    </row>
    <row r="2286" spans="2:15" x14ac:dyDescent="0.25">
      <c r="B2286" s="23"/>
      <c r="C2286" s="23"/>
      <c r="D2286" s="23"/>
      <c r="E2286" s="23"/>
      <c r="F2286" s="23"/>
      <c r="G2286" s="23"/>
      <c r="H2286" s="23"/>
      <c r="I2286" s="23"/>
      <c r="J2286" s="23"/>
      <c r="K2286" s="23"/>
      <c r="L2286" s="23"/>
      <c r="M2286" s="23"/>
      <c r="N2286" s="23"/>
      <c r="O2286" s="23"/>
    </row>
    <row r="2287" spans="2:15" x14ac:dyDescent="0.25">
      <c r="B2287" s="23"/>
      <c r="C2287" s="23"/>
      <c r="D2287" s="23"/>
      <c r="E2287" s="23"/>
      <c r="F2287" s="23"/>
      <c r="G2287" s="23"/>
      <c r="H2287" s="23"/>
      <c r="I2287" s="23"/>
      <c r="J2287" s="23"/>
      <c r="K2287" s="23"/>
      <c r="L2287" s="23"/>
      <c r="M2287" s="23"/>
      <c r="N2287" s="23"/>
      <c r="O2287" s="23"/>
    </row>
    <row r="2288" spans="2:15" x14ac:dyDescent="0.25">
      <c r="B2288" s="23"/>
      <c r="C2288" s="23"/>
      <c r="D2288" s="23"/>
      <c r="E2288" s="23"/>
      <c r="F2288" s="23"/>
      <c r="G2288" s="23"/>
      <c r="H2288" s="23"/>
      <c r="I2288" s="23"/>
      <c r="J2288" s="23"/>
      <c r="K2288" s="23"/>
      <c r="L2288" s="23"/>
      <c r="M2288" s="23"/>
      <c r="N2288" s="23"/>
      <c r="O2288" s="23"/>
    </row>
    <row r="2289" spans="2:15" x14ac:dyDescent="0.25">
      <c r="B2289" s="23"/>
      <c r="C2289" s="23"/>
      <c r="D2289" s="23"/>
      <c r="E2289" s="23"/>
      <c r="F2289" s="23"/>
      <c r="G2289" s="23"/>
      <c r="H2289" s="23"/>
      <c r="I2289" s="23"/>
      <c r="J2289" s="23"/>
      <c r="K2289" s="23"/>
      <c r="L2289" s="23"/>
      <c r="M2289" s="23"/>
      <c r="N2289" s="23"/>
      <c r="O2289" s="23"/>
    </row>
    <row r="2290" spans="2:15" x14ac:dyDescent="0.25">
      <c r="B2290" s="23"/>
      <c r="C2290" s="23"/>
      <c r="D2290" s="23"/>
      <c r="E2290" s="23"/>
      <c r="F2290" s="23"/>
      <c r="G2290" s="23"/>
      <c r="H2290" s="23"/>
      <c r="I2290" s="23"/>
      <c r="J2290" s="23"/>
      <c r="K2290" s="23"/>
      <c r="L2290" s="23"/>
      <c r="M2290" s="23"/>
      <c r="N2290" s="23"/>
      <c r="O2290" s="23"/>
    </row>
    <row r="2291" spans="2:15" x14ac:dyDescent="0.25">
      <c r="B2291" s="23"/>
      <c r="C2291" s="23"/>
      <c r="D2291" s="23"/>
      <c r="E2291" s="23"/>
      <c r="F2291" s="23"/>
      <c r="G2291" s="23"/>
      <c r="H2291" s="23"/>
      <c r="I2291" s="23"/>
      <c r="J2291" s="23"/>
      <c r="K2291" s="23"/>
      <c r="L2291" s="23"/>
      <c r="M2291" s="23"/>
      <c r="N2291" s="23"/>
      <c r="O2291" s="23"/>
    </row>
    <row r="2292" spans="2:15" x14ac:dyDescent="0.25">
      <c r="B2292" s="23"/>
      <c r="C2292" s="23"/>
      <c r="D2292" s="23"/>
      <c r="E2292" s="23"/>
      <c r="F2292" s="23"/>
      <c r="G2292" s="23"/>
      <c r="H2292" s="23"/>
      <c r="I2292" s="23"/>
      <c r="J2292" s="23"/>
      <c r="K2292" s="23"/>
      <c r="L2292" s="23"/>
      <c r="M2292" s="23"/>
      <c r="N2292" s="23"/>
      <c r="O2292" s="23"/>
    </row>
    <row r="2293" spans="2:15" x14ac:dyDescent="0.25">
      <c r="B2293" s="23"/>
      <c r="C2293" s="23"/>
      <c r="D2293" s="23"/>
      <c r="E2293" s="23"/>
      <c r="F2293" s="23"/>
      <c r="G2293" s="23"/>
      <c r="H2293" s="23"/>
      <c r="I2293" s="23"/>
      <c r="J2293" s="23"/>
      <c r="K2293" s="23"/>
      <c r="L2293" s="23"/>
      <c r="M2293" s="23"/>
      <c r="N2293" s="23"/>
      <c r="O2293" s="23"/>
    </row>
    <row r="2294" spans="2:15" x14ac:dyDescent="0.25">
      <c r="B2294" s="23"/>
      <c r="C2294" s="23"/>
      <c r="D2294" s="23"/>
      <c r="E2294" s="23"/>
      <c r="F2294" s="23"/>
      <c r="G2294" s="23"/>
      <c r="H2294" s="23"/>
      <c r="I2294" s="23"/>
      <c r="J2294" s="23"/>
      <c r="K2294" s="23"/>
      <c r="L2294" s="23"/>
      <c r="M2294" s="23"/>
      <c r="N2294" s="23"/>
      <c r="O2294" s="23"/>
    </row>
    <row r="2295" spans="2:15" x14ac:dyDescent="0.25">
      <c r="B2295" s="23"/>
      <c r="C2295" s="23"/>
      <c r="D2295" s="23"/>
      <c r="E2295" s="23"/>
      <c r="F2295" s="23"/>
      <c r="G2295" s="23"/>
      <c r="H2295" s="23"/>
      <c r="I2295" s="23"/>
      <c r="J2295" s="23"/>
      <c r="K2295" s="23"/>
      <c r="L2295" s="23"/>
      <c r="M2295" s="23"/>
      <c r="N2295" s="23"/>
      <c r="O2295" s="23"/>
    </row>
    <row r="2296" spans="2:15" x14ac:dyDescent="0.25">
      <c r="B2296" s="23"/>
      <c r="C2296" s="23"/>
      <c r="D2296" s="23"/>
      <c r="E2296" s="23"/>
      <c r="F2296" s="23"/>
      <c r="G2296" s="23"/>
      <c r="H2296" s="23"/>
      <c r="I2296" s="23"/>
      <c r="J2296" s="23"/>
      <c r="K2296" s="23"/>
      <c r="L2296" s="23"/>
      <c r="M2296" s="23"/>
      <c r="N2296" s="23"/>
      <c r="O2296" s="23"/>
    </row>
    <row r="2297" spans="2:15" x14ac:dyDescent="0.25">
      <c r="B2297" s="23"/>
      <c r="C2297" s="23"/>
      <c r="D2297" s="23"/>
      <c r="E2297" s="23"/>
      <c r="F2297" s="23"/>
      <c r="G2297" s="23"/>
      <c r="H2297" s="23"/>
      <c r="I2297" s="23"/>
      <c r="J2297" s="23"/>
      <c r="K2297" s="23"/>
      <c r="L2297" s="23"/>
      <c r="M2297" s="23"/>
      <c r="N2297" s="23"/>
      <c r="O2297" s="23"/>
    </row>
    <row r="2298" spans="2:15" x14ac:dyDescent="0.25">
      <c r="B2298" s="23"/>
      <c r="C2298" s="23"/>
      <c r="D2298" s="23"/>
      <c r="E2298" s="23"/>
      <c r="F2298" s="23"/>
      <c r="G2298" s="23"/>
      <c r="H2298" s="23"/>
      <c r="I2298" s="23"/>
      <c r="J2298" s="23"/>
      <c r="K2298" s="23"/>
      <c r="L2298" s="23"/>
      <c r="M2298" s="23"/>
      <c r="N2298" s="23"/>
      <c r="O2298" s="23"/>
    </row>
    <row r="2299" spans="2:15" x14ac:dyDescent="0.25">
      <c r="B2299" s="23"/>
      <c r="C2299" s="23"/>
      <c r="D2299" s="23"/>
      <c r="E2299" s="23"/>
      <c r="F2299" s="23"/>
      <c r="G2299" s="23"/>
      <c r="H2299" s="23"/>
      <c r="I2299" s="23"/>
      <c r="J2299" s="23"/>
      <c r="K2299" s="23"/>
      <c r="L2299" s="23"/>
      <c r="M2299" s="23"/>
      <c r="N2299" s="23"/>
      <c r="O2299" s="23"/>
    </row>
    <row r="2300" spans="2:15" x14ac:dyDescent="0.25">
      <c r="B2300" s="23"/>
      <c r="C2300" s="23"/>
      <c r="D2300" s="23"/>
      <c r="E2300" s="23"/>
      <c r="F2300" s="23"/>
      <c r="G2300" s="23"/>
      <c r="H2300" s="23"/>
      <c r="I2300" s="23"/>
      <c r="J2300" s="23"/>
      <c r="K2300" s="23"/>
      <c r="L2300" s="23"/>
      <c r="M2300" s="23"/>
      <c r="N2300" s="23"/>
      <c r="O2300" s="23"/>
    </row>
    <row r="2301" spans="2:15" x14ac:dyDescent="0.25">
      <c r="B2301" s="23"/>
      <c r="C2301" s="23"/>
      <c r="D2301" s="23"/>
      <c r="E2301" s="23"/>
      <c r="F2301" s="23"/>
      <c r="G2301" s="23"/>
      <c r="H2301" s="23"/>
      <c r="I2301" s="23"/>
      <c r="J2301" s="23"/>
      <c r="K2301" s="23"/>
      <c r="L2301" s="23"/>
      <c r="M2301" s="23"/>
      <c r="N2301" s="23"/>
      <c r="O2301" s="23"/>
    </row>
    <row r="2302" spans="2:15" x14ac:dyDescent="0.25">
      <c r="B2302" s="23"/>
      <c r="C2302" s="23"/>
      <c r="D2302" s="23"/>
      <c r="E2302" s="23"/>
      <c r="F2302" s="23"/>
      <c r="G2302" s="23"/>
      <c r="H2302" s="23"/>
      <c r="I2302" s="23"/>
      <c r="J2302" s="23"/>
      <c r="K2302" s="23"/>
      <c r="L2302" s="23"/>
      <c r="M2302" s="23"/>
      <c r="N2302" s="23"/>
      <c r="O2302" s="23"/>
    </row>
    <row r="2303" spans="2:15" x14ac:dyDescent="0.25">
      <c r="B2303" s="23"/>
      <c r="C2303" s="23"/>
      <c r="D2303" s="23"/>
      <c r="E2303" s="23"/>
      <c r="F2303" s="23"/>
      <c r="G2303" s="23"/>
      <c r="H2303" s="23"/>
      <c r="I2303" s="23"/>
      <c r="J2303" s="23"/>
      <c r="K2303" s="23"/>
      <c r="L2303" s="23"/>
      <c r="M2303" s="23"/>
      <c r="N2303" s="23"/>
      <c r="O2303" s="23"/>
    </row>
    <row r="2304" spans="2:15" x14ac:dyDescent="0.25">
      <c r="B2304" s="23"/>
      <c r="C2304" s="23"/>
      <c r="D2304" s="23"/>
      <c r="E2304" s="23"/>
      <c r="F2304" s="23"/>
      <c r="G2304" s="23"/>
      <c r="H2304" s="23"/>
      <c r="I2304" s="23"/>
      <c r="J2304" s="23"/>
      <c r="K2304" s="23"/>
      <c r="L2304" s="23"/>
      <c r="M2304" s="23"/>
      <c r="N2304" s="23"/>
      <c r="O2304" s="23"/>
    </row>
    <row r="2305" spans="2:15" x14ac:dyDescent="0.25">
      <c r="B2305" s="23"/>
      <c r="C2305" s="23"/>
      <c r="D2305" s="23"/>
      <c r="E2305" s="23"/>
      <c r="F2305" s="23"/>
      <c r="G2305" s="23"/>
      <c r="H2305" s="23"/>
      <c r="I2305" s="23"/>
      <c r="J2305" s="23"/>
      <c r="K2305" s="23"/>
      <c r="L2305" s="23"/>
      <c r="M2305" s="23"/>
      <c r="N2305" s="23"/>
      <c r="O2305" s="23"/>
    </row>
    <row r="2306" spans="2:15" x14ac:dyDescent="0.25">
      <c r="B2306" s="23"/>
      <c r="C2306" s="23"/>
      <c r="D2306" s="23"/>
      <c r="E2306" s="23"/>
      <c r="F2306" s="23"/>
      <c r="G2306" s="23"/>
      <c r="H2306" s="23"/>
      <c r="I2306" s="23"/>
      <c r="J2306" s="23"/>
      <c r="K2306" s="23"/>
      <c r="L2306" s="23"/>
      <c r="M2306" s="23"/>
      <c r="N2306" s="23"/>
      <c r="O2306" s="23"/>
    </row>
    <row r="2307" spans="2:15" x14ac:dyDescent="0.25">
      <c r="B2307" s="23"/>
      <c r="C2307" s="23"/>
      <c r="D2307" s="23"/>
      <c r="E2307" s="23"/>
      <c r="F2307" s="23"/>
      <c r="G2307" s="23"/>
      <c r="H2307" s="23"/>
      <c r="I2307" s="23"/>
      <c r="J2307" s="23"/>
      <c r="K2307" s="23"/>
      <c r="L2307" s="23"/>
      <c r="M2307" s="23"/>
      <c r="N2307" s="23"/>
      <c r="O2307" s="23"/>
    </row>
    <row r="2308" spans="2:15" x14ac:dyDescent="0.25">
      <c r="B2308" s="23"/>
      <c r="C2308" s="23"/>
      <c r="D2308" s="23"/>
      <c r="E2308" s="23"/>
      <c r="F2308" s="23"/>
      <c r="G2308" s="23"/>
      <c r="H2308" s="23"/>
      <c r="I2308" s="23"/>
      <c r="J2308" s="23"/>
      <c r="K2308" s="23"/>
      <c r="L2308" s="23"/>
      <c r="M2308" s="23"/>
      <c r="N2308" s="23"/>
      <c r="O2308" s="23"/>
    </row>
    <row r="2309" spans="2:15" x14ac:dyDescent="0.25">
      <c r="B2309" s="23"/>
      <c r="C2309" s="23"/>
      <c r="D2309" s="23"/>
      <c r="E2309" s="23"/>
      <c r="F2309" s="23"/>
      <c r="G2309" s="23"/>
      <c r="H2309" s="23"/>
      <c r="I2309" s="23"/>
      <c r="J2309" s="23"/>
      <c r="K2309" s="23"/>
      <c r="L2309" s="23"/>
      <c r="M2309" s="23"/>
      <c r="N2309" s="23"/>
      <c r="O2309" s="23"/>
    </row>
    <row r="2310" spans="2:15" x14ac:dyDescent="0.25">
      <c r="B2310" s="23"/>
      <c r="C2310" s="23"/>
      <c r="D2310" s="23"/>
      <c r="E2310" s="23"/>
      <c r="F2310" s="23"/>
      <c r="G2310" s="23"/>
      <c r="H2310" s="23"/>
      <c r="I2310" s="23"/>
      <c r="J2310" s="23"/>
      <c r="K2310" s="23"/>
      <c r="L2310" s="23"/>
      <c r="M2310" s="23"/>
      <c r="N2310" s="23"/>
      <c r="O2310" s="23"/>
    </row>
    <row r="2311" spans="2:15" x14ac:dyDescent="0.25">
      <c r="B2311" s="23"/>
      <c r="C2311" s="23"/>
      <c r="D2311" s="23"/>
      <c r="E2311" s="23"/>
      <c r="F2311" s="23"/>
      <c r="G2311" s="23"/>
      <c r="H2311" s="23"/>
      <c r="I2311" s="23"/>
      <c r="J2311" s="23"/>
      <c r="K2311" s="23"/>
      <c r="L2311" s="23"/>
      <c r="M2311" s="23"/>
      <c r="N2311" s="23"/>
      <c r="O2311" s="23"/>
    </row>
    <row r="2312" spans="2:15" x14ac:dyDescent="0.25">
      <c r="B2312" s="23"/>
      <c r="C2312" s="23"/>
      <c r="D2312" s="23"/>
      <c r="E2312" s="23"/>
      <c r="F2312" s="23"/>
      <c r="G2312" s="23"/>
      <c r="H2312" s="23"/>
      <c r="I2312" s="23"/>
      <c r="J2312" s="23"/>
      <c r="K2312" s="23"/>
      <c r="L2312" s="23"/>
      <c r="M2312" s="23"/>
      <c r="N2312" s="23"/>
      <c r="O2312" s="23"/>
    </row>
    <row r="2313" spans="2:15" x14ac:dyDescent="0.25">
      <c r="B2313" s="23"/>
      <c r="C2313" s="23"/>
      <c r="D2313" s="23"/>
      <c r="E2313" s="23"/>
      <c r="F2313" s="23"/>
      <c r="G2313" s="23"/>
      <c r="H2313" s="23"/>
      <c r="I2313" s="23"/>
      <c r="J2313" s="23"/>
      <c r="K2313" s="23"/>
      <c r="L2313" s="23"/>
      <c r="M2313" s="23"/>
      <c r="N2313" s="23"/>
      <c r="O2313" s="23"/>
    </row>
    <row r="2314" spans="2:15" x14ac:dyDescent="0.25">
      <c r="B2314" s="23"/>
      <c r="C2314" s="23"/>
      <c r="D2314" s="23"/>
      <c r="E2314" s="23"/>
      <c r="F2314" s="23"/>
      <c r="G2314" s="23"/>
      <c r="H2314" s="23"/>
      <c r="I2314" s="23"/>
      <c r="J2314" s="23"/>
      <c r="K2314" s="23"/>
      <c r="L2314" s="23"/>
      <c r="M2314" s="23"/>
      <c r="N2314" s="23"/>
      <c r="O2314" s="23"/>
    </row>
    <row r="2315" spans="2:15" x14ac:dyDescent="0.25">
      <c r="B2315" s="23"/>
      <c r="C2315" s="23"/>
      <c r="D2315" s="23"/>
      <c r="E2315" s="23"/>
      <c r="F2315" s="23"/>
      <c r="G2315" s="23"/>
      <c r="H2315" s="23"/>
      <c r="I2315" s="23"/>
      <c r="J2315" s="23"/>
      <c r="K2315" s="23"/>
      <c r="L2315" s="23"/>
      <c r="M2315" s="23"/>
      <c r="N2315" s="23"/>
      <c r="O2315" s="23"/>
    </row>
    <row r="2316" spans="2:15" x14ac:dyDescent="0.25">
      <c r="B2316" s="23"/>
      <c r="C2316" s="23"/>
      <c r="D2316" s="23"/>
      <c r="E2316" s="23"/>
      <c r="F2316" s="23"/>
      <c r="G2316" s="23"/>
      <c r="H2316" s="23"/>
      <c r="I2316" s="23"/>
      <c r="J2316" s="23"/>
      <c r="K2316" s="23"/>
      <c r="L2316" s="23"/>
      <c r="M2316" s="23"/>
      <c r="N2316" s="23"/>
      <c r="O2316" s="23"/>
    </row>
    <row r="2317" spans="2:15" x14ac:dyDescent="0.25">
      <c r="B2317" s="23"/>
      <c r="C2317" s="23"/>
      <c r="D2317" s="23"/>
      <c r="E2317" s="23"/>
      <c r="F2317" s="23"/>
      <c r="G2317" s="23"/>
      <c r="H2317" s="23"/>
      <c r="I2317" s="23"/>
      <c r="J2317" s="23"/>
      <c r="K2317" s="23"/>
      <c r="L2317" s="23"/>
      <c r="M2317" s="23"/>
      <c r="N2317" s="23"/>
      <c r="O2317" s="23"/>
    </row>
    <row r="2318" spans="2:15" x14ac:dyDescent="0.25">
      <c r="B2318" s="23"/>
      <c r="C2318" s="23"/>
      <c r="D2318" s="23"/>
      <c r="E2318" s="23"/>
      <c r="F2318" s="23"/>
      <c r="G2318" s="23"/>
      <c r="H2318" s="23"/>
      <c r="I2318" s="23"/>
      <c r="J2318" s="23"/>
      <c r="K2318" s="23"/>
      <c r="L2318" s="23"/>
      <c r="M2318" s="23"/>
      <c r="N2318" s="23"/>
      <c r="O2318" s="23"/>
    </row>
    <row r="2319" spans="2:15" x14ac:dyDescent="0.25">
      <c r="B2319" s="23"/>
      <c r="C2319" s="23"/>
      <c r="D2319" s="23"/>
      <c r="E2319" s="23"/>
      <c r="F2319" s="23"/>
      <c r="G2319" s="23"/>
      <c r="H2319" s="23"/>
      <c r="I2319" s="23"/>
      <c r="J2319" s="23"/>
      <c r="K2319" s="23"/>
      <c r="L2319" s="23"/>
      <c r="M2319" s="23"/>
      <c r="N2319" s="23"/>
      <c r="O2319" s="23"/>
    </row>
    <row r="2320" spans="2:15" x14ac:dyDescent="0.25">
      <c r="B2320" s="23"/>
      <c r="C2320" s="23"/>
      <c r="D2320" s="23"/>
      <c r="E2320" s="23"/>
      <c r="F2320" s="23"/>
      <c r="G2320" s="23"/>
      <c r="H2320" s="23"/>
      <c r="I2320" s="23"/>
      <c r="J2320" s="23"/>
      <c r="K2320" s="23"/>
      <c r="L2320" s="23"/>
      <c r="M2320" s="23"/>
      <c r="N2320" s="23"/>
      <c r="O2320" s="23"/>
    </row>
    <row r="2321" spans="2:15" x14ac:dyDescent="0.25">
      <c r="B2321" s="23"/>
      <c r="C2321" s="23"/>
      <c r="D2321" s="23"/>
      <c r="E2321" s="23"/>
      <c r="F2321" s="23"/>
      <c r="G2321" s="23"/>
      <c r="H2321" s="23"/>
      <c r="I2321" s="23"/>
      <c r="J2321" s="23"/>
      <c r="K2321" s="23"/>
      <c r="L2321" s="23"/>
      <c r="M2321" s="23"/>
      <c r="N2321" s="23"/>
      <c r="O2321" s="23"/>
    </row>
    <row r="2322" spans="2:15" x14ac:dyDescent="0.25">
      <c r="B2322" s="23"/>
      <c r="C2322" s="23"/>
      <c r="D2322" s="23"/>
      <c r="E2322" s="23"/>
      <c r="F2322" s="23"/>
      <c r="G2322" s="23"/>
      <c r="H2322" s="23"/>
      <c r="I2322" s="23"/>
      <c r="J2322" s="23"/>
      <c r="K2322" s="23"/>
      <c r="L2322" s="23"/>
      <c r="M2322" s="23"/>
      <c r="N2322" s="23"/>
      <c r="O2322" s="23"/>
    </row>
    <row r="2323" spans="2:15" x14ac:dyDescent="0.25">
      <c r="B2323" s="23"/>
      <c r="C2323" s="23"/>
      <c r="D2323" s="23"/>
      <c r="E2323" s="23"/>
      <c r="F2323" s="23"/>
      <c r="G2323" s="23"/>
      <c r="H2323" s="23"/>
      <c r="I2323" s="23"/>
      <c r="J2323" s="23"/>
      <c r="K2323" s="23"/>
      <c r="L2323" s="23"/>
      <c r="M2323" s="23"/>
      <c r="N2323" s="23"/>
      <c r="O2323" s="23"/>
    </row>
    <row r="2324" spans="2:15" x14ac:dyDescent="0.25">
      <c r="B2324" s="23"/>
      <c r="C2324" s="23"/>
      <c r="D2324" s="23"/>
      <c r="E2324" s="23"/>
      <c r="F2324" s="23"/>
      <c r="G2324" s="23"/>
      <c r="H2324" s="23"/>
      <c r="I2324" s="23"/>
      <c r="J2324" s="23"/>
      <c r="K2324" s="23"/>
      <c r="L2324" s="23"/>
      <c r="M2324" s="23"/>
      <c r="N2324" s="23"/>
      <c r="O2324" s="23"/>
    </row>
    <row r="2325" spans="2:15" x14ac:dyDescent="0.25">
      <c r="B2325" s="23"/>
      <c r="C2325" s="23"/>
      <c r="D2325" s="23"/>
      <c r="E2325" s="23"/>
      <c r="F2325" s="23"/>
      <c r="G2325" s="23"/>
      <c r="H2325" s="23"/>
      <c r="I2325" s="23"/>
      <c r="J2325" s="23"/>
      <c r="K2325" s="23"/>
      <c r="L2325" s="23"/>
      <c r="M2325" s="23"/>
      <c r="N2325" s="23"/>
      <c r="O2325" s="23"/>
    </row>
    <row r="2326" spans="2:15" x14ac:dyDescent="0.25">
      <c r="B2326" s="23"/>
      <c r="C2326" s="23"/>
      <c r="D2326" s="23"/>
      <c r="E2326" s="23"/>
      <c r="F2326" s="23"/>
      <c r="G2326" s="23"/>
      <c r="H2326" s="23"/>
      <c r="I2326" s="23"/>
      <c r="J2326" s="23"/>
      <c r="K2326" s="23"/>
      <c r="L2326" s="23"/>
      <c r="M2326" s="23"/>
      <c r="N2326" s="23"/>
      <c r="O2326" s="23"/>
    </row>
    <row r="2327" spans="2:15" x14ac:dyDescent="0.25">
      <c r="B2327" s="23"/>
      <c r="C2327" s="23"/>
      <c r="D2327" s="23"/>
      <c r="E2327" s="23"/>
      <c r="F2327" s="23"/>
      <c r="G2327" s="23"/>
      <c r="H2327" s="23"/>
      <c r="I2327" s="23"/>
      <c r="J2327" s="23"/>
      <c r="K2327" s="23"/>
      <c r="L2327" s="23"/>
      <c r="M2327" s="23"/>
      <c r="N2327" s="23"/>
      <c r="O2327" s="23"/>
    </row>
    <row r="2328" spans="2:15" x14ac:dyDescent="0.25">
      <c r="B2328" s="23"/>
      <c r="C2328" s="23"/>
      <c r="D2328" s="23"/>
      <c r="E2328" s="23"/>
      <c r="F2328" s="23"/>
      <c r="G2328" s="23"/>
      <c r="H2328" s="23"/>
      <c r="I2328" s="23"/>
      <c r="J2328" s="23"/>
      <c r="K2328" s="23"/>
      <c r="L2328" s="23"/>
      <c r="M2328" s="23"/>
      <c r="N2328" s="23"/>
      <c r="O2328" s="23"/>
    </row>
    <row r="2329" spans="2:15" x14ac:dyDescent="0.25">
      <c r="B2329" s="23"/>
      <c r="C2329" s="23"/>
      <c r="D2329" s="23"/>
      <c r="E2329" s="23"/>
      <c r="F2329" s="23"/>
      <c r="G2329" s="23"/>
      <c r="H2329" s="23"/>
      <c r="I2329" s="23"/>
      <c r="J2329" s="23"/>
      <c r="K2329" s="23"/>
      <c r="L2329" s="23"/>
      <c r="M2329" s="23"/>
      <c r="N2329" s="23"/>
      <c r="O2329" s="23"/>
    </row>
    <row r="2330" spans="2:15" x14ac:dyDescent="0.25">
      <c r="B2330" s="23"/>
      <c r="C2330" s="23"/>
      <c r="D2330" s="23"/>
      <c r="E2330" s="23"/>
      <c r="F2330" s="23"/>
      <c r="G2330" s="23"/>
      <c r="H2330" s="23"/>
      <c r="I2330" s="23"/>
      <c r="J2330" s="23"/>
      <c r="K2330" s="23"/>
      <c r="L2330" s="23"/>
      <c r="M2330" s="23"/>
      <c r="N2330" s="23"/>
      <c r="O2330" s="23"/>
    </row>
    <row r="2331" spans="2:15" x14ac:dyDescent="0.25">
      <c r="B2331" s="23"/>
      <c r="C2331" s="23"/>
      <c r="D2331" s="23"/>
      <c r="E2331" s="23"/>
      <c r="F2331" s="23"/>
      <c r="G2331" s="23"/>
      <c r="H2331" s="23"/>
      <c r="I2331" s="23"/>
      <c r="J2331" s="23"/>
      <c r="K2331" s="23"/>
      <c r="L2331" s="23"/>
      <c r="M2331" s="23"/>
      <c r="N2331" s="23"/>
      <c r="O2331" s="23"/>
    </row>
    <row r="2332" spans="2:15" x14ac:dyDescent="0.25">
      <c r="B2332" s="23"/>
      <c r="C2332" s="23"/>
      <c r="D2332" s="23"/>
      <c r="E2332" s="23"/>
      <c r="F2332" s="23"/>
      <c r="G2332" s="23"/>
      <c r="H2332" s="23"/>
      <c r="I2332" s="23"/>
      <c r="J2332" s="23"/>
      <c r="K2332" s="23"/>
      <c r="L2332" s="23"/>
      <c r="M2332" s="23"/>
      <c r="N2332" s="23"/>
      <c r="O2332" s="23"/>
    </row>
    <row r="2333" spans="2:15" x14ac:dyDescent="0.25">
      <c r="B2333" s="23"/>
      <c r="C2333" s="23"/>
      <c r="D2333" s="23"/>
      <c r="E2333" s="23"/>
      <c r="F2333" s="23"/>
      <c r="G2333" s="23"/>
      <c r="H2333" s="23"/>
      <c r="I2333" s="23"/>
      <c r="J2333" s="23"/>
      <c r="K2333" s="23"/>
      <c r="L2333" s="23"/>
      <c r="M2333" s="23"/>
      <c r="N2333" s="23"/>
      <c r="O2333" s="23"/>
    </row>
    <row r="2334" spans="2:15" x14ac:dyDescent="0.25">
      <c r="B2334" s="23"/>
      <c r="C2334" s="23"/>
      <c r="D2334" s="23"/>
      <c r="E2334" s="23"/>
      <c r="F2334" s="23"/>
      <c r="G2334" s="23"/>
      <c r="H2334" s="23"/>
      <c r="I2334" s="23"/>
      <c r="J2334" s="23"/>
      <c r="K2334" s="23"/>
      <c r="L2334" s="23"/>
      <c r="M2334" s="23"/>
      <c r="N2334" s="23"/>
      <c r="O2334" s="23"/>
    </row>
    <row r="2335" spans="2:15" x14ac:dyDescent="0.25">
      <c r="B2335" s="23"/>
      <c r="C2335" s="23"/>
      <c r="D2335" s="23"/>
      <c r="E2335" s="23"/>
      <c r="F2335" s="23"/>
      <c r="G2335" s="23"/>
      <c r="H2335" s="23"/>
      <c r="I2335" s="23"/>
      <c r="J2335" s="23"/>
      <c r="K2335" s="23"/>
      <c r="L2335" s="23"/>
      <c r="M2335" s="23"/>
      <c r="N2335" s="23"/>
      <c r="O2335" s="23"/>
    </row>
    <row r="2336" spans="2:15" x14ac:dyDescent="0.25">
      <c r="B2336" s="23"/>
      <c r="C2336" s="23"/>
      <c r="D2336" s="23"/>
      <c r="E2336" s="23"/>
      <c r="F2336" s="23"/>
      <c r="G2336" s="23"/>
      <c r="H2336" s="23"/>
      <c r="I2336" s="23"/>
      <c r="J2336" s="23"/>
      <c r="K2336" s="23"/>
      <c r="L2336" s="23"/>
      <c r="M2336" s="23"/>
      <c r="N2336" s="23"/>
      <c r="O2336" s="23"/>
    </row>
    <row r="2337" spans="2:15" x14ac:dyDescent="0.25">
      <c r="B2337" s="23"/>
      <c r="C2337" s="23"/>
      <c r="D2337" s="23"/>
      <c r="E2337" s="23"/>
      <c r="F2337" s="23"/>
      <c r="G2337" s="23"/>
      <c r="H2337" s="23"/>
      <c r="I2337" s="23"/>
      <c r="J2337" s="23"/>
      <c r="K2337" s="23"/>
      <c r="L2337" s="23"/>
      <c r="M2337" s="23"/>
      <c r="N2337" s="23"/>
      <c r="O2337" s="23"/>
    </row>
    <row r="2338" spans="2:15" x14ac:dyDescent="0.25">
      <c r="B2338" s="23"/>
      <c r="C2338" s="23"/>
      <c r="D2338" s="23"/>
      <c r="E2338" s="23"/>
      <c r="F2338" s="23"/>
      <c r="G2338" s="23"/>
      <c r="H2338" s="23"/>
      <c r="I2338" s="23"/>
      <c r="J2338" s="23"/>
      <c r="K2338" s="23"/>
      <c r="L2338" s="23"/>
      <c r="M2338" s="23"/>
      <c r="N2338" s="23"/>
      <c r="O2338" s="23"/>
    </row>
    <row r="2339" spans="2:15" x14ac:dyDescent="0.25">
      <c r="B2339" s="23"/>
      <c r="C2339" s="23"/>
      <c r="D2339" s="23"/>
      <c r="E2339" s="23"/>
      <c r="F2339" s="23"/>
      <c r="G2339" s="23"/>
      <c r="H2339" s="23"/>
      <c r="I2339" s="23"/>
      <c r="J2339" s="23"/>
      <c r="K2339" s="23"/>
      <c r="L2339" s="23"/>
      <c r="M2339" s="23"/>
      <c r="N2339" s="23"/>
      <c r="O2339" s="23"/>
    </row>
    <row r="2340" spans="2:15" x14ac:dyDescent="0.25">
      <c r="B2340" s="23"/>
      <c r="C2340" s="23"/>
      <c r="D2340" s="23"/>
      <c r="E2340" s="23"/>
      <c r="F2340" s="23"/>
      <c r="G2340" s="23"/>
      <c r="H2340" s="23"/>
      <c r="I2340" s="23"/>
      <c r="J2340" s="23"/>
      <c r="K2340" s="23"/>
      <c r="L2340" s="23"/>
      <c r="M2340" s="23"/>
      <c r="N2340" s="23"/>
      <c r="O2340" s="23"/>
    </row>
    <row r="2341" spans="2:15" x14ac:dyDescent="0.25">
      <c r="B2341" s="23"/>
      <c r="C2341" s="23"/>
      <c r="D2341" s="23"/>
      <c r="E2341" s="23"/>
      <c r="F2341" s="23"/>
      <c r="G2341" s="23"/>
      <c r="H2341" s="23"/>
      <c r="I2341" s="23"/>
      <c r="J2341" s="23"/>
      <c r="K2341" s="23"/>
      <c r="L2341" s="23"/>
      <c r="M2341" s="23"/>
      <c r="N2341" s="23"/>
      <c r="O2341" s="23"/>
    </row>
    <row r="2342" spans="2:15" x14ac:dyDescent="0.25">
      <c r="B2342" s="23"/>
      <c r="C2342" s="23"/>
      <c r="D2342" s="23"/>
      <c r="E2342" s="23"/>
      <c r="F2342" s="23"/>
      <c r="G2342" s="23"/>
      <c r="H2342" s="23"/>
      <c r="I2342" s="23"/>
      <c r="J2342" s="23"/>
      <c r="K2342" s="23"/>
      <c r="L2342" s="23"/>
      <c r="M2342" s="23"/>
      <c r="N2342" s="23"/>
      <c r="O2342" s="23"/>
    </row>
    <row r="2343" spans="2:15" x14ac:dyDescent="0.25">
      <c r="B2343" s="23"/>
      <c r="C2343" s="23"/>
      <c r="D2343" s="23"/>
      <c r="E2343" s="23"/>
      <c r="F2343" s="23"/>
      <c r="G2343" s="23"/>
      <c r="H2343" s="23"/>
      <c r="I2343" s="23"/>
      <c r="J2343" s="23"/>
      <c r="K2343" s="23"/>
      <c r="L2343" s="23"/>
      <c r="M2343" s="23"/>
      <c r="N2343" s="23"/>
      <c r="O2343" s="23"/>
    </row>
    <row r="2344" spans="2:15" x14ac:dyDescent="0.25">
      <c r="B2344" s="23"/>
      <c r="C2344" s="23"/>
      <c r="D2344" s="23"/>
      <c r="E2344" s="23"/>
      <c r="F2344" s="23"/>
      <c r="G2344" s="23"/>
      <c r="H2344" s="23"/>
      <c r="I2344" s="23"/>
      <c r="J2344" s="23"/>
      <c r="K2344" s="23"/>
      <c r="L2344" s="23"/>
      <c r="M2344" s="23"/>
      <c r="N2344" s="23"/>
      <c r="O2344" s="23"/>
    </row>
    <row r="2345" spans="2:15" x14ac:dyDescent="0.25">
      <c r="B2345" s="23"/>
      <c r="C2345" s="23"/>
      <c r="D2345" s="23"/>
      <c r="E2345" s="23"/>
      <c r="F2345" s="23"/>
      <c r="G2345" s="23"/>
      <c r="H2345" s="23"/>
      <c r="I2345" s="23"/>
      <c r="J2345" s="23"/>
      <c r="K2345" s="23"/>
      <c r="L2345" s="23"/>
      <c r="M2345" s="23"/>
      <c r="N2345" s="23"/>
      <c r="O2345" s="23"/>
    </row>
    <row r="2346" spans="2:15" x14ac:dyDescent="0.25">
      <c r="B2346" s="23"/>
      <c r="C2346" s="23"/>
      <c r="D2346" s="23"/>
      <c r="E2346" s="23"/>
      <c r="F2346" s="23"/>
      <c r="G2346" s="23"/>
      <c r="H2346" s="23"/>
      <c r="I2346" s="23"/>
      <c r="J2346" s="23"/>
      <c r="K2346" s="23"/>
      <c r="L2346" s="23"/>
      <c r="M2346" s="23"/>
      <c r="N2346" s="23"/>
      <c r="O2346" s="23"/>
    </row>
    <row r="2347" spans="2:15" x14ac:dyDescent="0.25">
      <c r="B2347" s="23"/>
      <c r="C2347" s="23"/>
      <c r="D2347" s="23"/>
      <c r="E2347" s="23"/>
      <c r="F2347" s="23"/>
      <c r="G2347" s="23"/>
      <c r="H2347" s="23"/>
      <c r="I2347" s="23"/>
      <c r="J2347" s="23"/>
      <c r="K2347" s="23"/>
      <c r="L2347" s="23"/>
      <c r="M2347" s="23"/>
      <c r="N2347" s="23"/>
      <c r="O2347" s="23"/>
    </row>
    <row r="2348" spans="2:15" x14ac:dyDescent="0.25">
      <c r="B2348" s="23"/>
      <c r="C2348" s="23"/>
      <c r="D2348" s="23"/>
      <c r="E2348" s="23"/>
      <c r="F2348" s="23"/>
      <c r="G2348" s="23"/>
      <c r="H2348" s="23"/>
      <c r="I2348" s="23"/>
      <c r="J2348" s="23"/>
      <c r="K2348" s="23"/>
      <c r="L2348" s="23"/>
      <c r="M2348" s="23"/>
      <c r="N2348" s="23"/>
      <c r="O2348" s="23"/>
    </row>
    <row r="2349" spans="2:15" x14ac:dyDescent="0.25">
      <c r="B2349" s="23"/>
      <c r="C2349" s="23"/>
      <c r="D2349" s="23"/>
      <c r="E2349" s="23"/>
      <c r="F2349" s="23"/>
      <c r="G2349" s="23"/>
      <c r="H2349" s="23"/>
      <c r="I2349" s="23"/>
      <c r="J2349" s="23"/>
      <c r="K2349" s="23"/>
      <c r="L2349" s="23"/>
      <c r="M2349" s="23"/>
      <c r="N2349" s="23"/>
      <c r="O2349" s="23"/>
    </row>
    <row r="2350" spans="2:15" x14ac:dyDescent="0.25">
      <c r="B2350" s="23"/>
      <c r="C2350" s="23"/>
      <c r="D2350" s="23"/>
      <c r="E2350" s="23"/>
      <c r="F2350" s="23"/>
      <c r="G2350" s="23"/>
      <c r="H2350" s="23"/>
      <c r="I2350" s="23"/>
      <c r="J2350" s="23"/>
      <c r="K2350" s="23"/>
      <c r="L2350" s="23"/>
      <c r="M2350" s="23"/>
      <c r="N2350" s="23"/>
      <c r="O2350" s="23"/>
    </row>
    <row r="2351" spans="2:15" x14ac:dyDescent="0.25">
      <c r="B2351" s="23"/>
      <c r="C2351" s="23"/>
      <c r="D2351" s="23"/>
      <c r="E2351" s="23"/>
      <c r="F2351" s="23"/>
      <c r="G2351" s="23"/>
      <c r="H2351" s="23"/>
      <c r="I2351" s="23"/>
      <c r="J2351" s="23"/>
      <c r="K2351" s="23"/>
      <c r="L2351" s="23"/>
      <c r="M2351" s="23"/>
      <c r="N2351" s="23"/>
      <c r="O2351" s="23"/>
    </row>
    <row r="2352" spans="2:15" x14ac:dyDescent="0.25">
      <c r="B2352" s="23"/>
      <c r="C2352" s="23"/>
      <c r="D2352" s="23"/>
      <c r="E2352" s="23"/>
      <c r="F2352" s="23"/>
      <c r="G2352" s="23"/>
      <c r="H2352" s="23"/>
      <c r="I2352" s="23"/>
      <c r="J2352" s="23"/>
      <c r="K2352" s="23"/>
      <c r="L2352" s="23"/>
      <c r="M2352" s="23"/>
      <c r="N2352" s="23"/>
      <c r="O2352" s="23"/>
    </row>
    <row r="2353" spans="2:15" x14ac:dyDescent="0.25">
      <c r="B2353" s="23"/>
      <c r="C2353" s="23"/>
      <c r="D2353" s="23"/>
      <c r="E2353" s="23"/>
      <c r="F2353" s="23"/>
      <c r="G2353" s="23"/>
      <c r="H2353" s="23"/>
      <c r="I2353" s="23"/>
      <c r="J2353" s="23"/>
      <c r="K2353" s="23"/>
      <c r="L2353" s="23"/>
      <c r="M2353" s="23"/>
      <c r="N2353" s="23"/>
      <c r="O2353" s="23"/>
    </row>
    <row r="2354" spans="2:15" x14ac:dyDescent="0.25">
      <c r="B2354" s="23"/>
      <c r="C2354" s="23"/>
      <c r="D2354" s="23"/>
      <c r="E2354" s="23"/>
      <c r="F2354" s="23"/>
      <c r="G2354" s="23"/>
      <c r="H2354" s="23"/>
      <c r="I2354" s="23"/>
      <c r="J2354" s="23"/>
      <c r="K2354" s="23"/>
      <c r="L2354" s="23"/>
      <c r="M2354" s="23"/>
      <c r="N2354" s="23"/>
      <c r="O2354" s="23"/>
    </row>
    <row r="2355" spans="2:15" x14ac:dyDescent="0.25">
      <c r="B2355" s="23"/>
      <c r="C2355" s="23"/>
      <c r="D2355" s="23"/>
      <c r="E2355" s="23"/>
      <c r="F2355" s="23"/>
      <c r="G2355" s="23"/>
      <c r="H2355" s="23"/>
      <c r="I2355" s="23"/>
      <c r="J2355" s="23"/>
      <c r="K2355" s="23"/>
      <c r="L2355" s="23"/>
      <c r="M2355" s="23"/>
      <c r="N2355" s="23"/>
      <c r="O2355" s="23"/>
    </row>
    <row r="2356" spans="2:15" x14ac:dyDescent="0.25">
      <c r="B2356" s="23"/>
      <c r="C2356" s="23"/>
      <c r="D2356" s="23"/>
      <c r="E2356" s="23"/>
      <c r="F2356" s="23"/>
      <c r="G2356" s="23"/>
      <c r="H2356" s="23"/>
      <c r="I2356" s="23"/>
      <c r="J2356" s="23"/>
      <c r="K2356" s="23"/>
      <c r="L2356" s="23"/>
      <c r="M2356" s="23"/>
      <c r="N2356" s="23"/>
      <c r="O2356" s="23"/>
    </row>
    <row r="2357" spans="2:15" x14ac:dyDescent="0.25">
      <c r="B2357" s="23"/>
      <c r="C2357" s="23"/>
      <c r="D2357" s="23"/>
      <c r="E2357" s="23"/>
      <c r="F2357" s="23"/>
      <c r="G2357" s="23"/>
      <c r="H2357" s="23"/>
      <c r="I2357" s="23"/>
      <c r="J2357" s="23"/>
      <c r="K2357" s="23"/>
      <c r="L2357" s="23"/>
      <c r="M2357" s="23"/>
      <c r="N2357" s="23"/>
      <c r="O2357" s="23"/>
    </row>
    <row r="2358" spans="2:15" x14ac:dyDescent="0.25">
      <c r="B2358" s="23"/>
      <c r="C2358" s="23"/>
      <c r="D2358" s="23"/>
      <c r="E2358" s="23"/>
      <c r="F2358" s="23"/>
      <c r="G2358" s="23"/>
      <c r="H2358" s="23"/>
      <c r="I2358" s="23"/>
      <c r="J2358" s="23"/>
      <c r="K2358" s="23"/>
      <c r="L2358" s="23"/>
      <c r="M2358" s="23"/>
      <c r="N2358" s="23"/>
      <c r="O2358" s="23"/>
    </row>
    <row r="2359" spans="2:15" x14ac:dyDescent="0.25">
      <c r="B2359" s="23"/>
      <c r="C2359" s="23"/>
      <c r="D2359" s="23"/>
      <c r="E2359" s="23"/>
      <c r="F2359" s="23"/>
      <c r="G2359" s="23"/>
      <c r="H2359" s="23"/>
      <c r="I2359" s="23"/>
      <c r="J2359" s="23"/>
      <c r="K2359" s="23"/>
      <c r="L2359" s="23"/>
      <c r="M2359" s="23"/>
      <c r="N2359" s="23"/>
      <c r="O2359" s="23"/>
    </row>
    <row r="2360" spans="2:15" x14ac:dyDescent="0.25">
      <c r="B2360" s="23"/>
      <c r="C2360" s="23"/>
      <c r="D2360" s="23"/>
      <c r="E2360" s="23"/>
      <c r="F2360" s="23"/>
      <c r="G2360" s="23"/>
      <c r="H2360" s="23"/>
      <c r="I2360" s="23"/>
      <c r="J2360" s="23"/>
      <c r="K2360" s="23"/>
      <c r="L2360" s="23"/>
      <c r="M2360" s="23"/>
      <c r="N2360" s="23"/>
      <c r="O2360" s="23"/>
    </row>
    <row r="2361" spans="2:15" x14ac:dyDescent="0.25">
      <c r="B2361" s="23"/>
      <c r="C2361" s="23"/>
      <c r="D2361" s="23"/>
      <c r="E2361" s="23"/>
      <c r="F2361" s="23"/>
      <c r="G2361" s="23"/>
      <c r="H2361" s="23"/>
      <c r="I2361" s="23"/>
      <c r="J2361" s="23"/>
      <c r="K2361" s="23"/>
      <c r="L2361" s="23"/>
      <c r="M2361" s="23"/>
      <c r="N2361" s="23"/>
      <c r="O2361" s="23"/>
    </row>
    <row r="2362" spans="2:15" x14ac:dyDescent="0.25">
      <c r="B2362" s="23"/>
      <c r="C2362" s="23"/>
      <c r="D2362" s="23"/>
      <c r="E2362" s="23"/>
      <c r="F2362" s="23"/>
      <c r="G2362" s="23"/>
      <c r="H2362" s="23"/>
      <c r="I2362" s="23"/>
      <c r="J2362" s="23"/>
      <c r="K2362" s="23"/>
      <c r="L2362" s="23"/>
      <c r="M2362" s="23"/>
      <c r="N2362" s="23"/>
      <c r="O2362" s="23"/>
    </row>
    <row r="2363" spans="2:15" x14ac:dyDescent="0.25">
      <c r="B2363" s="23"/>
      <c r="C2363" s="23"/>
      <c r="D2363" s="23"/>
      <c r="E2363" s="23"/>
      <c r="F2363" s="23"/>
      <c r="G2363" s="23"/>
      <c r="H2363" s="23"/>
      <c r="I2363" s="23"/>
      <c r="J2363" s="23"/>
      <c r="K2363" s="23"/>
      <c r="L2363" s="23"/>
      <c r="M2363" s="23"/>
      <c r="N2363" s="23"/>
      <c r="O2363" s="23"/>
    </row>
    <row r="2364" spans="2:15" x14ac:dyDescent="0.25">
      <c r="B2364" s="23"/>
      <c r="C2364" s="23"/>
      <c r="D2364" s="23"/>
      <c r="E2364" s="23"/>
      <c r="F2364" s="23"/>
      <c r="G2364" s="23"/>
      <c r="H2364" s="23"/>
      <c r="I2364" s="23"/>
      <c r="J2364" s="23"/>
      <c r="K2364" s="23"/>
      <c r="L2364" s="23"/>
      <c r="M2364" s="23"/>
      <c r="N2364" s="23"/>
      <c r="O2364" s="23"/>
    </row>
    <row r="2365" spans="2:15" x14ac:dyDescent="0.25">
      <c r="B2365" s="23"/>
      <c r="C2365" s="23"/>
      <c r="D2365" s="23"/>
      <c r="E2365" s="23"/>
      <c r="F2365" s="23"/>
      <c r="G2365" s="23"/>
      <c r="H2365" s="23"/>
      <c r="I2365" s="23"/>
      <c r="J2365" s="23"/>
      <c r="K2365" s="23"/>
      <c r="L2365" s="23"/>
      <c r="M2365" s="23"/>
      <c r="N2365" s="23"/>
      <c r="O2365" s="23"/>
    </row>
    <row r="2366" spans="2:15" x14ac:dyDescent="0.25">
      <c r="B2366" s="23"/>
      <c r="C2366" s="23"/>
      <c r="D2366" s="23"/>
      <c r="E2366" s="23"/>
      <c r="F2366" s="23"/>
      <c r="G2366" s="23"/>
      <c r="H2366" s="23"/>
      <c r="I2366" s="23"/>
      <c r="J2366" s="23"/>
      <c r="K2366" s="23"/>
      <c r="L2366" s="23"/>
      <c r="M2366" s="23"/>
      <c r="N2366" s="23"/>
      <c r="O2366" s="23"/>
    </row>
    <row r="2367" spans="2:15" x14ac:dyDescent="0.25">
      <c r="B2367" s="23"/>
      <c r="C2367" s="23"/>
      <c r="D2367" s="23"/>
      <c r="E2367" s="23"/>
      <c r="F2367" s="23"/>
      <c r="G2367" s="23"/>
      <c r="H2367" s="23"/>
      <c r="I2367" s="23"/>
      <c r="J2367" s="23"/>
      <c r="K2367" s="23"/>
      <c r="L2367" s="23"/>
      <c r="M2367" s="23"/>
      <c r="N2367" s="23"/>
      <c r="O2367" s="23"/>
    </row>
    <row r="2368" spans="2:15" x14ac:dyDescent="0.25">
      <c r="B2368" s="23"/>
      <c r="C2368" s="23"/>
      <c r="D2368" s="23"/>
      <c r="E2368" s="23"/>
      <c r="F2368" s="23"/>
      <c r="G2368" s="23"/>
      <c r="H2368" s="23"/>
      <c r="I2368" s="23"/>
      <c r="J2368" s="23"/>
      <c r="K2368" s="23"/>
      <c r="L2368" s="23"/>
      <c r="M2368" s="23"/>
      <c r="N2368" s="23"/>
      <c r="O2368" s="23"/>
    </row>
    <row r="2369" spans="2:15" x14ac:dyDescent="0.25">
      <c r="B2369" s="23"/>
      <c r="C2369" s="23"/>
      <c r="D2369" s="23"/>
      <c r="E2369" s="23"/>
      <c r="F2369" s="23"/>
      <c r="G2369" s="23"/>
      <c r="H2369" s="23"/>
      <c r="I2369" s="23"/>
      <c r="J2369" s="23"/>
      <c r="K2369" s="23"/>
      <c r="L2369" s="23"/>
      <c r="M2369" s="23"/>
      <c r="N2369" s="23"/>
      <c r="O2369" s="23"/>
    </row>
    <row r="2370" spans="2:15" x14ac:dyDescent="0.25">
      <c r="B2370" s="23"/>
      <c r="C2370" s="23"/>
      <c r="D2370" s="23"/>
      <c r="E2370" s="23"/>
      <c r="F2370" s="23"/>
      <c r="G2370" s="23"/>
      <c r="H2370" s="23"/>
      <c r="I2370" s="23"/>
      <c r="J2370" s="23"/>
      <c r="K2370" s="23"/>
      <c r="L2370" s="23"/>
      <c r="M2370" s="23"/>
      <c r="N2370" s="23"/>
      <c r="O2370" s="23"/>
    </row>
    <row r="2371" spans="2:15" x14ac:dyDescent="0.25">
      <c r="B2371" s="23"/>
      <c r="C2371" s="23"/>
      <c r="D2371" s="23"/>
      <c r="E2371" s="23"/>
      <c r="F2371" s="23"/>
      <c r="G2371" s="23"/>
      <c r="H2371" s="23"/>
      <c r="I2371" s="23"/>
      <c r="J2371" s="23"/>
      <c r="K2371" s="23"/>
      <c r="L2371" s="23"/>
      <c r="M2371" s="23"/>
      <c r="N2371" s="23"/>
      <c r="O2371" s="23"/>
    </row>
    <row r="2372" spans="2:15" x14ac:dyDescent="0.25">
      <c r="B2372" s="23"/>
      <c r="C2372" s="23"/>
      <c r="D2372" s="23"/>
      <c r="E2372" s="23"/>
      <c r="F2372" s="23"/>
      <c r="G2372" s="23"/>
      <c r="H2372" s="23"/>
      <c r="I2372" s="23"/>
      <c r="J2372" s="23"/>
      <c r="K2372" s="23"/>
      <c r="L2372" s="23"/>
      <c r="M2372" s="23"/>
      <c r="N2372" s="23"/>
      <c r="O2372" s="23"/>
    </row>
    <row r="2373" spans="2:15" x14ac:dyDescent="0.25">
      <c r="B2373" s="23"/>
      <c r="C2373" s="23"/>
      <c r="D2373" s="23"/>
      <c r="E2373" s="23"/>
      <c r="F2373" s="23"/>
      <c r="G2373" s="23"/>
      <c r="H2373" s="23"/>
      <c r="I2373" s="23"/>
      <c r="J2373" s="23"/>
      <c r="K2373" s="23"/>
      <c r="L2373" s="23"/>
      <c r="M2373" s="23"/>
      <c r="N2373" s="23"/>
      <c r="O2373" s="23"/>
    </row>
    <row r="2374" spans="2:15" x14ac:dyDescent="0.25">
      <c r="B2374" s="23"/>
      <c r="C2374" s="23"/>
      <c r="D2374" s="23"/>
      <c r="E2374" s="23"/>
      <c r="F2374" s="23"/>
      <c r="G2374" s="23"/>
      <c r="H2374" s="23"/>
      <c r="I2374" s="23"/>
      <c r="J2374" s="23"/>
      <c r="K2374" s="23"/>
      <c r="L2374" s="23"/>
      <c r="M2374" s="23"/>
      <c r="N2374" s="23"/>
      <c r="O2374" s="23"/>
    </row>
    <row r="2375" spans="2:15" x14ac:dyDescent="0.25">
      <c r="B2375" s="23"/>
      <c r="C2375" s="23"/>
      <c r="D2375" s="23"/>
      <c r="E2375" s="23"/>
      <c r="F2375" s="23"/>
      <c r="G2375" s="23"/>
      <c r="H2375" s="23"/>
      <c r="I2375" s="23"/>
      <c r="J2375" s="23"/>
      <c r="K2375" s="23"/>
      <c r="L2375" s="23"/>
      <c r="M2375" s="23"/>
      <c r="N2375" s="23"/>
      <c r="O2375" s="23"/>
    </row>
    <row r="2376" spans="2:15" x14ac:dyDescent="0.25">
      <c r="B2376" s="23"/>
      <c r="C2376" s="23"/>
      <c r="D2376" s="23"/>
      <c r="E2376" s="23"/>
      <c r="F2376" s="23"/>
      <c r="G2376" s="23"/>
      <c r="H2376" s="23"/>
      <c r="I2376" s="23"/>
      <c r="J2376" s="23"/>
      <c r="K2376" s="23"/>
      <c r="L2376" s="23"/>
      <c r="M2376" s="23"/>
      <c r="N2376" s="23"/>
      <c r="O2376" s="23"/>
    </row>
    <row r="2377" spans="2:15" x14ac:dyDescent="0.25">
      <c r="B2377" s="23"/>
      <c r="C2377" s="23"/>
      <c r="D2377" s="23"/>
      <c r="E2377" s="23"/>
      <c r="F2377" s="23"/>
      <c r="G2377" s="23"/>
      <c r="H2377" s="23"/>
      <c r="I2377" s="23"/>
      <c r="J2377" s="23"/>
      <c r="K2377" s="23"/>
      <c r="L2377" s="23"/>
      <c r="M2377" s="23"/>
      <c r="N2377" s="23"/>
      <c r="O2377" s="23"/>
    </row>
    <row r="2378" spans="2:15" x14ac:dyDescent="0.25">
      <c r="B2378" s="23"/>
      <c r="C2378" s="23"/>
      <c r="D2378" s="23"/>
      <c r="E2378" s="23"/>
      <c r="F2378" s="23"/>
      <c r="G2378" s="23"/>
      <c r="H2378" s="23"/>
      <c r="I2378" s="23"/>
      <c r="J2378" s="23"/>
      <c r="K2378" s="23"/>
      <c r="L2378" s="23"/>
      <c r="M2378" s="23"/>
      <c r="N2378" s="23"/>
      <c r="O2378" s="23"/>
    </row>
    <row r="2379" spans="2:15" x14ac:dyDescent="0.25">
      <c r="B2379" s="23"/>
      <c r="C2379" s="23"/>
      <c r="D2379" s="23"/>
      <c r="E2379" s="23"/>
      <c r="F2379" s="23"/>
      <c r="G2379" s="23"/>
      <c r="H2379" s="23"/>
      <c r="I2379" s="23"/>
      <c r="J2379" s="23"/>
      <c r="K2379" s="23"/>
      <c r="L2379" s="23"/>
      <c r="M2379" s="23"/>
      <c r="N2379" s="23"/>
      <c r="O2379" s="23"/>
    </row>
    <row r="2380" spans="2:15" x14ac:dyDescent="0.25">
      <c r="B2380" s="23"/>
      <c r="C2380" s="23"/>
      <c r="D2380" s="23"/>
      <c r="E2380" s="23"/>
      <c r="F2380" s="23"/>
      <c r="G2380" s="23"/>
      <c r="H2380" s="23"/>
      <c r="I2380" s="23"/>
      <c r="J2380" s="23"/>
      <c r="K2380" s="23"/>
      <c r="L2380" s="23"/>
      <c r="M2380" s="23"/>
      <c r="N2380" s="23"/>
      <c r="O2380" s="23"/>
    </row>
    <row r="2381" spans="2:15" x14ac:dyDescent="0.25">
      <c r="B2381" s="23"/>
      <c r="C2381" s="23"/>
      <c r="D2381" s="23"/>
      <c r="E2381" s="23"/>
      <c r="F2381" s="23"/>
      <c r="G2381" s="23"/>
      <c r="H2381" s="23"/>
      <c r="I2381" s="23"/>
      <c r="J2381" s="23"/>
      <c r="K2381" s="23"/>
      <c r="L2381" s="23"/>
      <c r="M2381" s="23"/>
      <c r="N2381" s="23"/>
      <c r="O2381" s="23"/>
    </row>
    <row r="2382" spans="2:15" x14ac:dyDescent="0.25">
      <c r="B2382" s="23"/>
      <c r="C2382" s="23"/>
      <c r="D2382" s="23"/>
      <c r="E2382" s="23"/>
      <c r="F2382" s="23"/>
      <c r="G2382" s="23"/>
      <c r="H2382" s="23"/>
      <c r="I2382" s="23"/>
      <c r="J2382" s="23"/>
      <c r="K2382" s="23"/>
      <c r="L2382" s="23"/>
      <c r="M2382" s="23"/>
      <c r="N2382" s="23"/>
      <c r="O2382" s="23"/>
    </row>
    <row r="2383" spans="2:15" x14ac:dyDescent="0.25">
      <c r="B2383" s="23"/>
      <c r="C2383" s="23"/>
      <c r="D2383" s="23"/>
      <c r="E2383" s="23"/>
      <c r="F2383" s="23"/>
      <c r="G2383" s="23"/>
      <c r="H2383" s="23"/>
      <c r="I2383" s="23"/>
      <c r="J2383" s="23"/>
      <c r="K2383" s="23"/>
      <c r="L2383" s="23"/>
      <c r="M2383" s="23"/>
      <c r="N2383" s="23"/>
      <c r="O2383" s="23"/>
    </row>
    <row r="2384" spans="2:15" x14ac:dyDescent="0.25">
      <c r="B2384" s="23"/>
      <c r="C2384" s="23"/>
      <c r="D2384" s="23"/>
      <c r="E2384" s="23"/>
      <c r="F2384" s="23"/>
      <c r="G2384" s="23"/>
      <c r="H2384" s="23"/>
      <c r="I2384" s="23"/>
      <c r="J2384" s="23"/>
      <c r="K2384" s="23"/>
      <c r="L2384" s="23"/>
      <c r="M2384" s="23"/>
      <c r="N2384" s="23"/>
      <c r="O2384" s="23"/>
    </row>
    <row r="2385" spans="2:15" x14ac:dyDescent="0.25">
      <c r="B2385" s="23"/>
      <c r="C2385" s="23"/>
      <c r="D2385" s="23"/>
      <c r="E2385" s="23"/>
      <c r="F2385" s="23"/>
      <c r="G2385" s="23"/>
      <c r="H2385" s="23"/>
      <c r="I2385" s="23"/>
      <c r="J2385" s="23"/>
      <c r="K2385" s="23"/>
      <c r="L2385" s="23"/>
      <c r="M2385" s="23"/>
      <c r="N2385" s="23"/>
      <c r="O2385" s="23"/>
    </row>
    <row r="2386" spans="2:15" x14ac:dyDescent="0.25">
      <c r="B2386" s="23"/>
      <c r="C2386" s="23"/>
      <c r="D2386" s="23"/>
      <c r="E2386" s="23"/>
      <c r="F2386" s="23"/>
      <c r="G2386" s="23"/>
      <c r="H2386" s="23"/>
      <c r="I2386" s="23"/>
      <c r="J2386" s="23"/>
      <c r="K2386" s="23"/>
      <c r="L2386" s="23"/>
      <c r="M2386" s="23"/>
      <c r="N2386" s="23"/>
      <c r="O2386" s="23"/>
    </row>
    <row r="2387" spans="2:15" x14ac:dyDescent="0.25">
      <c r="B2387" s="23"/>
      <c r="C2387" s="23"/>
      <c r="D2387" s="23"/>
      <c r="E2387" s="23"/>
      <c r="F2387" s="23"/>
      <c r="G2387" s="23"/>
      <c r="H2387" s="23"/>
      <c r="I2387" s="23"/>
      <c r="J2387" s="23"/>
      <c r="K2387" s="23"/>
      <c r="L2387" s="23"/>
      <c r="M2387" s="23"/>
      <c r="N2387" s="23"/>
      <c r="O2387" s="23"/>
    </row>
    <row r="2388" spans="2:15" x14ac:dyDescent="0.25">
      <c r="B2388" s="23"/>
      <c r="C2388" s="23"/>
      <c r="D2388" s="23"/>
      <c r="E2388" s="23"/>
      <c r="F2388" s="23"/>
      <c r="G2388" s="23"/>
      <c r="H2388" s="23"/>
      <c r="I2388" s="23"/>
      <c r="J2388" s="23"/>
      <c r="K2388" s="23"/>
      <c r="L2388" s="23"/>
      <c r="M2388" s="23"/>
      <c r="N2388" s="23"/>
      <c r="O2388" s="23"/>
    </row>
    <row r="2389" spans="2:15" x14ac:dyDescent="0.25">
      <c r="B2389" s="23"/>
      <c r="C2389" s="23"/>
      <c r="D2389" s="23"/>
      <c r="E2389" s="23"/>
      <c r="F2389" s="23"/>
      <c r="G2389" s="23"/>
      <c r="H2389" s="23"/>
      <c r="I2389" s="23"/>
      <c r="J2389" s="23"/>
      <c r="K2389" s="23"/>
      <c r="L2389" s="23"/>
      <c r="M2389" s="23"/>
      <c r="N2389" s="23"/>
      <c r="O2389" s="23"/>
    </row>
    <row r="2390" spans="2:15" x14ac:dyDescent="0.25">
      <c r="B2390" s="23"/>
      <c r="C2390" s="23"/>
      <c r="D2390" s="23"/>
      <c r="E2390" s="23"/>
      <c r="F2390" s="23"/>
      <c r="G2390" s="23"/>
      <c r="H2390" s="23"/>
      <c r="I2390" s="23"/>
      <c r="J2390" s="23"/>
      <c r="K2390" s="23"/>
      <c r="L2390" s="23"/>
      <c r="M2390" s="23"/>
      <c r="N2390" s="23"/>
      <c r="O2390" s="23"/>
    </row>
    <row r="2391" spans="2:15" x14ac:dyDescent="0.25">
      <c r="B2391" s="23"/>
      <c r="C2391" s="23"/>
      <c r="D2391" s="23"/>
      <c r="E2391" s="23"/>
      <c r="F2391" s="23"/>
      <c r="G2391" s="23"/>
      <c r="H2391" s="23"/>
      <c r="I2391" s="23"/>
      <c r="J2391" s="23"/>
      <c r="K2391" s="23"/>
      <c r="L2391" s="23"/>
      <c r="M2391" s="23"/>
      <c r="N2391" s="23"/>
      <c r="O2391" s="23"/>
    </row>
    <row r="2392" spans="2:15" x14ac:dyDescent="0.25">
      <c r="B2392" s="23"/>
      <c r="C2392" s="23"/>
      <c r="D2392" s="23"/>
      <c r="E2392" s="23"/>
      <c r="F2392" s="23"/>
      <c r="G2392" s="23"/>
      <c r="H2392" s="23"/>
      <c r="I2392" s="23"/>
      <c r="J2392" s="23"/>
      <c r="K2392" s="23"/>
      <c r="L2392" s="23"/>
      <c r="M2392" s="23"/>
      <c r="N2392" s="23"/>
      <c r="O2392" s="23"/>
    </row>
    <row r="2393" spans="2:15" x14ac:dyDescent="0.25">
      <c r="B2393" s="23"/>
      <c r="C2393" s="23"/>
      <c r="D2393" s="23"/>
      <c r="E2393" s="23"/>
      <c r="F2393" s="23"/>
      <c r="G2393" s="23"/>
      <c r="H2393" s="23"/>
      <c r="I2393" s="23"/>
      <c r="J2393" s="23"/>
      <c r="K2393" s="23"/>
      <c r="L2393" s="23"/>
      <c r="M2393" s="23"/>
      <c r="N2393" s="23"/>
      <c r="O2393" s="23"/>
    </row>
    <row r="2394" spans="2:15" x14ac:dyDescent="0.25">
      <c r="B2394" s="23"/>
      <c r="C2394" s="23"/>
      <c r="D2394" s="23"/>
      <c r="E2394" s="23"/>
      <c r="F2394" s="23"/>
      <c r="G2394" s="23"/>
      <c r="H2394" s="23"/>
      <c r="I2394" s="23"/>
      <c r="J2394" s="23"/>
      <c r="K2394" s="23"/>
      <c r="L2394" s="23"/>
      <c r="M2394" s="23"/>
      <c r="N2394" s="23"/>
      <c r="O2394" s="23"/>
    </row>
    <row r="2395" spans="2:15" x14ac:dyDescent="0.25">
      <c r="B2395" s="23"/>
      <c r="C2395" s="23"/>
      <c r="D2395" s="23"/>
      <c r="E2395" s="23"/>
      <c r="F2395" s="23"/>
      <c r="G2395" s="23"/>
      <c r="H2395" s="23"/>
      <c r="I2395" s="23"/>
      <c r="J2395" s="23"/>
      <c r="K2395" s="23"/>
      <c r="L2395" s="23"/>
      <c r="M2395" s="23"/>
      <c r="N2395" s="23"/>
      <c r="O2395" s="23"/>
    </row>
    <row r="2396" spans="2:15" x14ac:dyDescent="0.25">
      <c r="B2396" s="23"/>
      <c r="C2396" s="23"/>
      <c r="D2396" s="23"/>
      <c r="E2396" s="23"/>
      <c r="F2396" s="23"/>
      <c r="G2396" s="23"/>
      <c r="H2396" s="23"/>
      <c r="I2396" s="23"/>
      <c r="J2396" s="23"/>
      <c r="K2396" s="23"/>
      <c r="L2396" s="23"/>
      <c r="M2396" s="23"/>
      <c r="N2396" s="23"/>
      <c r="O2396" s="23"/>
    </row>
    <row r="2397" spans="2:15" x14ac:dyDescent="0.25">
      <c r="B2397" s="23"/>
      <c r="C2397" s="23"/>
      <c r="D2397" s="23"/>
      <c r="E2397" s="23"/>
      <c r="F2397" s="23"/>
      <c r="G2397" s="23"/>
      <c r="H2397" s="23"/>
      <c r="I2397" s="23"/>
      <c r="J2397" s="23"/>
      <c r="K2397" s="23"/>
      <c r="L2397" s="23"/>
      <c r="M2397" s="23"/>
      <c r="N2397" s="23"/>
      <c r="O2397" s="23"/>
    </row>
    <row r="2398" spans="2:15" x14ac:dyDescent="0.25">
      <c r="B2398" s="23"/>
      <c r="C2398" s="23"/>
      <c r="D2398" s="23"/>
      <c r="E2398" s="23"/>
      <c r="F2398" s="23"/>
      <c r="G2398" s="23"/>
      <c r="H2398" s="23"/>
      <c r="I2398" s="23"/>
      <c r="J2398" s="23"/>
      <c r="K2398" s="23"/>
      <c r="L2398" s="23"/>
      <c r="M2398" s="23"/>
      <c r="N2398" s="23"/>
      <c r="O2398" s="23"/>
    </row>
    <row r="2399" spans="2:15" x14ac:dyDescent="0.25">
      <c r="B2399" s="23"/>
      <c r="C2399" s="23"/>
      <c r="D2399" s="23"/>
      <c r="E2399" s="23"/>
      <c r="F2399" s="23"/>
      <c r="G2399" s="23"/>
      <c r="H2399" s="23"/>
      <c r="I2399" s="23"/>
      <c r="J2399" s="23"/>
      <c r="K2399" s="23"/>
      <c r="L2399" s="23"/>
      <c r="M2399" s="23"/>
      <c r="N2399" s="23"/>
      <c r="O2399" s="23"/>
    </row>
    <row r="2400" spans="2:15" x14ac:dyDescent="0.25">
      <c r="B2400" s="23"/>
      <c r="C2400" s="23"/>
      <c r="D2400" s="23"/>
      <c r="E2400" s="23"/>
      <c r="F2400" s="23"/>
      <c r="G2400" s="23"/>
      <c r="H2400" s="23"/>
      <c r="I2400" s="23"/>
      <c r="J2400" s="23"/>
      <c r="K2400" s="23"/>
      <c r="L2400" s="23"/>
      <c r="M2400" s="23"/>
      <c r="N2400" s="23"/>
      <c r="O2400" s="23"/>
    </row>
    <row r="2401" spans="2:15" x14ac:dyDescent="0.25">
      <c r="B2401" s="23"/>
      <c r="C2401" s="23"/>
      <c r="D2401" s="23"/>
      <c r="E2401" s="23"/>
      <c r="F2401" s="23"/>
      <c r="G2401" s="23"/>
      <c r="H2401" s="23"/>
      <c r="I2401" s="23"/>
      <c r="J2401" s="23"/>
      <c r="K2401" s="23"/>
      <c r="L2401" s="23"/>
      <c r="M2401" s="23"/>
      <c r="N2401" s="23"/>
      <c r="O2401" s="23"/>
    </row>
    <row r="2402" spans="2:15" x14ac:dyDescent="0.25">
      <c r="B2402" s="23"/>
      <c r="C2402" s="23"/>
      <c r="D2402" s="23"/>
      <c r="E2402" s="23"/>
      <c r="F2402" s="23"/>
      <c r="G2402" s="23"/>
      <c r="H2402" s="23"/>
      <c r="I2402" s="23"/>
      <c r="J2402" s="23"/>
      <c r="K2402" s="23"/>
      <c r="L2402" s="23"/>
      <c r="M2402" s="23"/>
      <c r="N2402" s="23"/>
      <c r="O2402" s="23"/>
    </row>
    <row r="2403" spans="2:15" x14ac:dyDescent="0.25">
      <c r="B2403" s="23"/>
      <c r="C2403" s="23"/>
      <c r="D2403" s="23"/>
      <c r="E2403" s="23"/>
      <c r="F2403" s="23"/>
      <c r="G2403" s="23"/>
      <c r="H2403" s="23"/>
      <c r="I2403" s="23"/>
      <c r="J2403" s="23"/>
      <c r="K2403" s="23"/>
      <c r="L2403" s="23"/>
      <c r="M2403" s="23"/>
      <c r="N2403" s="23"/>
      <c r="O2403" s="23"/>
    </row>
    <row r="2404" spans="2:15" x14ac:dyDescent="0.25">
      <c r="B2404" s="23"/>
      <c r="C2404" s="23"/>
      <c r="D2404" s="23"/>
      <c r="E2404" s="23"/>
      <c r="F2404" s="23"/>
      <c r="G2404" s="23"/>
      <c r="H2404" s="23"/>
      <c r="I2404" s="23"/>
      <c r="J2404" s="23"/>
      <c r="K2404" s="23"/>
      <c r="L2404" s="23"/>
      <c r="M2404" s="23"/>
      <c r="N2404" s="23"/>
      <c r="O2404" s="23"/>
    </row>
    <row r="2405" spans="2:15" x14ac:dyDescent="0.25">
      <c r="B2405" s="23"/>
      <c r="C2405" s="23"/>
      <c r="D2405" s="23"/>
      <c r="E2405" s="23"/>
      <c r="F2405" s="23"/>
      <c r="G2405" s="23"/>
      <c r="H2405" s="23"/>
      <c r="I2405" s="23"/>
      <c r="J2405" s="23"/>
      <c r="K2405" s="23"/>
      <c r="L2405" s="23"/>
      <c r="M2405" s="23"/>
      <c r="N2405" s="23"/>
      <c r="O2405" s="23"/>
    </row>
    <row r="2406" spans="2:15" x14ac:dyDescent="0.25">
      <c r="B2406" s="23"/>
      <c r="C2406" s="23"/>
      <c r="D2406" s="23"/>
      <c r="E2406" s="23"/>
      <c r="F2406" s="23"/>
      <c r="G2406" s="23"/>
      <c r="H2406" s="23"/>
      <c r="I2406" s="23"/>
      <c r="J2406" s="23"/>
      <c r="K2406" s="23"/>
      <c r="L2406" s="23"/>
      <c r="M2406" s="23"/>
      <c r="N2406" s="23"/>
      <c r="O2406" s="23"/>
    </row>
    <row r="2407" spans="2:15" x14ac:dyDescent="0.25">
      <c r="B2407" s="23"/>
      <c r="C2407" s="23"/>
      <c r="D2407" s="23"/>
      <c r="E2407" s="23"/>
      <c r="F2407" s="23"/>
      <c r="G2407" s="23"/>
      <c r="H2407" s="23"/>
      <c r="I2407" s="23"/>
      <c r="J2407" s="23"/>
      <c r="K2407" s="23"/>
      <c r="L2407" s="23"/>
      <c r="M2407" s="23"/>
      <c r="N2407" s="23"/>
      <c r="O2407" s="23"/>
    </row>
    <row r="2408" spans="2:15" x14ac:dyDescent="0.25">
      <c r="B2408" s="23"/>
      <c r="C2408" s="23"/>
      <c r="D2408" s="23"/>
      <c r="E2408" s="23"/>
      <c r="F2408" s="23"/>
      <c r="G2408" s="23"/>
      <c r="H2408" s="23"/>
      <c r="I2408" s="23"/>
      <c r="J2408" s="23"/>
      <c r="K2408" s="23"/>
      <c r="L2408" s="23"/>
      <c r="M2408" s="23"/>
      <c r="N2408" s="23"/>
      <c r="O2408" s="23"/>
    </row>
    <row r="2409" spans="2:15" x14ac:dyDescent="0.25">
      <c r="B2409" s="23"/>
      <c r="C2409" s="23"/>
      <c r="D2409" s="23"/>
      <c r="E2409" s="23"/>
      <c r="F2409" s="23"/>
      <c r="G2409" s="23"/>
      <c r="H2409" s="23"/>
      <c r="I2409" s="23"/>
      <c r="J2409" s="23"/>
      <c r="K2409" s="23"/>
      <c r="L2409" s="23"/>
      <c r="M2409" s="23"/>
      <c r="N2409" s="23"/>
      <c r="O2409" s="23"/>
    </row>
    <row r="2410" spans="2:15" x14ac:dyDescent="0.25">
      <c r="B2410" s="23"/>
      <c r="C2410" s="23"/>
      <c r="D2410" s="23"/>
      <c r="E2410" s="23"/>
      <c r="F2410" s="23"/>
      <c r="G2410" s="23"/>
      <c r="H2410" s="23"/>
      <c r="I2410" s="23"/>
      <c r="J2410" s="23"/>
      <c r="K2410" s="23"/>
      <c r="L2410" s="23"/>
      <c r="M2410" s="23"/>
      <c r="N2410" s="23"/>
      <c r="O2410" s="23"/>
    </row>
    <row r="2411" spans="2:15" x14ac:dyDescent="0.25">
      <c r="B2411" s="23"/>
      <c r="C2411" s="23"/>
      <c r="D2411" s="23"/>
      <c r="E2411" s="23"/>
      <c r="F2411" s="23"/>
      <c r="G2411" s="23"/>
      <c r="H2411" s="23"/>
      <c r="I2411" s="23"/>
      <c r="J2411" s="23"/>
      <c r="K2411" s="23"/>
      <c r="L2411" s="23"/>
      <c r="M2411" s="23"/>
      <c r="N2411" s="23"/>
      <c r="O2411" s="23"/>
    </row>
    <row r="2412" spans="2:15" x14ac:dyDescent="0.25">
      <c r="B2412" s="23"/>
      <c r="C2412" s="23"/>
      <c r="D2412" s="23"/>
      <c r="E2412" s="23"/>
      <c r="F2412" s="23"/>
      <c r="G2412" s="23"/>
      <c r="H2412" s="23"/>
      <c r="I2412" s="23"/>
      <c r="J2412" s="23"/>
      <c r="K2412" s="23"/>
      <c r="L2412" s="23"/>
      <c r="M2412" s="23"/>
      <c r="N2412" s="23"/>
      <c r="O2412" s="23"/>
    </row>
    <row r="2413" spans="2:15" x14ac:dyDescent="0.25">
      <c r="B2413" s="23"/>
      <c r="C2413" s="23"/>
      <c r="D2413" s="23"/>
      <c r="E2413" s="23"/>
      <c r="F2413" s="23"/>
      <c r="G2413" s="23"/>
      <c r="H2413" s="23"/>
      <c r="I2413" s="23"/>
      <c r="J2413" s="23"/>
      <c r="K2413" s="23"/>
      <c r="L2413" s="23"/>
      <c r="M2413" s="23"/>
      <c r="N2413" s="23"/>
      <c r="O2413" s="23"/>
    </row>
    <row r="2414" spans="2:15" x14ac:dyDescent="0.25">
      <c r="B2414" s="23"/>
      <c r="C2414" s="23"/>
      <c r="D2414" s="23"/>
      <c r="E2414" s="23"/>
      <c r="F2414" s="23"/>
      <c r="G2414" s="23"/>
      <c r="H2414" s="23"/>
      <c r="I2414" s="23"/>
      <c r="J2414" s="23"/>
      <c r="K2414" s="23"/>
      <c r="L2414" s="23"/>
      <c r="M2414" s="23"/>
      <c r="N2414" s="23"/>
      <c r="O2414" s="23"/>
    </row>
    <row r="2415" spans="2:15" x14ac:dyDescent="0.25">
      <c r="B2415" s="23"/>
      <c r="C2415" s="23"/>
      <c r="D2415" s="23"/>
      <c r="E2415" s="23"/>
      <c r="F2415" s="23"/>
      <c r="G2415" s="23"/>
      <c r="H2415" s="23"/>
      <c r="I2415" s="23"/>
      <c r="J2415" s="23"/>
      <c r="K2415" s="23"/>
      <c r="L2415" s="23"/>
      <c r="M2415" s="23"/>
      <c r="N2415" s="23"/>
      <c r="O2415" s="23"/>
    </row>
    <row r="2416" spans="2:15" x14ac:dyDescent="0.25">
      <c r="B2416" s="23"/>
      <c r="C2416" s="23"/>
      <c r="D2416" s="23"/>
      <c r="E2416" s="23"/>
      <c r="F2416" s="23"/>
      <c r="G2416" s="23"/>
      <c r="H2416" s="23"/>
      <c r="I2416" s="23"/>
      <c r="J2416" s="23"/>
      <c r="K2416" s="23"/>
      <c r="L2416" s="23"/>
      <c r="M2416" s="23"/>
      <c r="N2416" s="23"/>
      <c r="O2416" s="23"/>
    </row>
    <row r="2417" spans="2:15" x14ac:dyDescent="0.25">
      <c r="B2417" s="23"/>
      <c r="C2417" s="23"/>
      <c r="D2417" s="23"/>
      <c r="E2417" s="23"/>
      <c r="F2417" s="23"/>
      <c r="G2417" s="23"/>
      <c r="H2417" s="23"/>
      <c r="I2417" s="23"/>
      <c r="J2417" s="23"/>
      <c r="K2417" s="23"/>
      <c r="L2417" s="23"/>
      <c r="M2417" s="23"/>
      <c r="N2417" s="23"/>
      <c r="O2417" s="23"/>
    </row>
    <row r="2418" spans="2:15" x14ac:dyDescent="0.25">
      <c r="B2418" s="23"/>
      <c r="C2418" s="23"/>
      <c r="D2418" s="23"/>
      <c r="E2418" s="23"/>
      <c r="F2418" s="23"/>
      <c r="G2418" s="23"/>
      <c r="H2418" s="23"/>
      <c r="I2418" s="23"/>
      <c r="J2418" s="23"/>
      <c r="K2418" s="23"/>
      <c r="L2418" s="23"/>
      <c r="M2418" s="23"/>
      <c r="N2418" s="23"/>
      <c r="O2418" s="23"/>
    </row>
    <row r="2419" spans="2:15" x14ac:dyDescent="0.25">
      <c r="B2419" s="23"/>
      <c r="C2419" s="23"/>
      <c r="D2419" s="23"/>
      <c r="E2419" s="23"/>
      <c r="F2419" s="23"/>
      <c r="G2419" s="23"/>
      <c r="H2419" s="23"/>
      <c r="I2419" s="23"/>
      <c r="J2419" s="23"/>
      <c r="K2419" s="23"/>
      <c r="L2419" s="23"/>
      <c r="M2419" s="23"/>
      <c r="N2419" s="23"/>
      <c r="O2419" s="23"/>
    </row>
    <row r="2420" spans="2:15" x14ac:dyDescent="0.25">
      <c r="B2420" s="23"/>
      <c r="C2420" s="23"/>
      <c r="D2420" s="23"/>
      <c r="E2420" s="23"/>
      <c r="F2420" s="23"/>
      <c r="G2420" s="23"/>
      <c r="H2420" s="23"/>
      <c r="I2420" s="23"/>
      <c r="J2420" s="23"/>
      <c r="K2420" s="23"/>
      <c r="L2420" s="23"/>
      <c r="M2420" s="23"/>
      <c r="N2420" s="23"/>
      <c r="O2420" s="23"/>
    </row>
    <row r="2421" spans="2:15" x14ac:dyDescent="0.25">
      <c r="B2421" s="23"/>
      <c r="C2421" s="23"/>
      <c r="D2421" s="23"/>
      <c r="E2421" s="23"/>
      <c r="F2421" s="23"/>
      <c r="G2421" s="23"/>
      <c r="H2421" s="23"/>
      <c r="I2421" s="23"/>
      <c r="J2421" s="23"/>
      <c r="K2421" s="23"/>
      <c r="L2421" s="23"/>
      <c r="M2421" s="23"/>
      <c r="N2421" s="23"/>
      <c r="O2421" s="23"/>
    </row>
    <row r="2422" spans="2:15" x14ac:dyDescent="0.25">
      <c r="B2422" s="23"/>
      <c r="C2422" s="23"/>
      <c r="D2422" s="23"/>
      <c r="E2422" s="23"/>
      <c r="F2422" s="23"/>
      <c r="G2422" s="23"/>
      <c r="H2422" s="23"/>
      <c r="I2422" s="23"/>
      <c r="J2422" s="23"/>
      <c r="K2422" s="23"/>
      <c r="L2422" s="23"/>
      <c r="M2422" s="23"/>
      <c r="N2422" s="23"/>
      <c r="O2422" s="23"/>
    </row>
    <row r="2423" spans="2:15" x14ac:dyDescent="0.25">
      <c r="B2423" s="23"/>
      <c r="C2423" s="23"/>
      <c r="D2423" s="23"/>
      <c r="E2423" s="23"/>
      <c r="F2423" s="23"/>
      <c r="G2423" s="23"/>
      <c r="H2423" s="23"/>
      <c r="I2423" s="23"/>
      <c r="J2423" s="23"/>
      <c r="K2423" s="23"/>
      <c r="L2423" s="23"/>
      <c r="M2423" s="23"/>
      <c r="N2423" s="23"/>
      <c r="O2423" s="23"/>
    </row>
    <row r="2424" spans="2:15" x14ac:dyDescent="0.25">
      <c r="B2424" s="23"/>
      <c r="C2424" s="23"/>
      <c r="D2424" s="23"/>
      <c r="E2424" s="23"/>
      <c r="F2424" s="23"/>
      <c r="G2424" s="23"/>
      <c r="H2424" s="23"/>
      <c r="I2424" s="23"/>
      <c r="J2424" s="23"/>
      <c r="K2424" s="23"/>
      <c r="L2424" s="23"/>
      <c r="M2424" s="23"/>
      <c r="N2424" s="23"/>
      <c r="O2424" s="23"/>
    </row>
    <row r="2425" spans="2:15" x14ac:dyDescent="0.25">
      <c r="B2425" s="23"/>
      <c r="C2425" s="23"/>
      <c r="D2425" s="23"/>
      <c r="E2425" s="23"/>
      <c r="F2425" s="23"/>
      <c r="G2425" s="23"/>
      <c r="H2425" s="23"/>
      <c r="I2425" s="23"/>
      <c r="J2425" s="23"/>
      <c r="K2425" s="23"/>
      <c r="L2425" s="23"/>
      <c r="M2425" s="23"/>
      <c r="N2425" s="23"/>
      <c r="O2425" s="23"/>
    </row>
    <row r="2426" spans="2:15" x14ac:dyDescent="0.25">
      <c r="B2426" s="23"/>
      <c r="C2426" s="23"/>
      <c r="D2426" s="23"/>
      <c r="E2426" s="23"/>
      <c r="F2426" s="23"/>
      <c r="G2426" s="23"/>
      <c r="H2426" s="23"/>
      <c r="I2426" s="23"/>
      <c r="J2426" s="23"/>
      <c r="K2426" s="23"/>
      <c r="L2426" s="23"/>
      <c r="M2426" s="23"/>
      <c r="N2426" s="23"/>
      <c r="O2426" s="23"/>
    </row>
    <row r="2427" spans="2:15" x14ac:dyDescent="0.25">
      <c r="B2427" s="23"/>
      <c r="C2427" s="23"/>
      <c r="D2427" s="23"/>
      <c r="E2427" s="23"/>
      <c r="F2427" s="23"/>
      <c r="G2427" s="23"/>
      <c r="H2427" s="23"/>
      <c r="I2427" s="23"/>
      <c r="J2427" s="23"/>
      <c r="K2427" s="23"/>
      <c r="L2427" s="23"/>
      <c r="M2427" s="23"/>
      <c r="N2427" s="23"/>
      <c r="O2427" s="23"/>
    </row>
    <row r="2428" spans="2:15" x14ac:dyDescent="0.25">
      <c r="B2428" s="23"/>
      <c r="C2428" s="23"/>
      <c r="D2428" s="23"/>
      <c r="E2428" s="23"/>
      <c r="F2428" s="23"/>
      <c r="G2428" s="23"/>
      <c r="H2428" s="23"/>
      <c r="I2428" s="23"/>
      <c r="J2428" s="23"/>
      <c r="K2428" s="23"/>
      <c r="L2428" s="23"/>
      <c r="M2428" s="23"/>
      <c r="N2428" s="23"/>
      <c r="O2428" s="23"/>
    </row>
    <row r="2429" spans="2:15" x14ac:dyDescent="0.25">
      <c r="B2429" s="23"/>
      <c r="C2429" s="23"/>
      <c r="D2429" s="23"/>
      <c r="E2429" s="23"/>
      <c r="F2429" s="23"/>
      <c r="G2429" s="23"/>
      <c r="H2429" s="23"/>
      <c r="I2429" s="23"/>
      <c r="J2429" s="23"/>
      <c r="K2429" s="23"/>
      <c r="L2429" s="23"/>
      <c r="M2429" s="23"/>
      <c r="N2429" s="23"/>
      <c r="O2429" s="23"/>
    </row>
    <row r="2430" spans="2:15" x14ac:dyDescent="0.25">
      <c r="B2430" s="23"/>
      <c r="C2430" s="23"/>
      <c r="D2430" s="23"/>
      <c r="E2430" s="23"/>
      <c r="F2430" s="23"/>
      <c r="G2430" s="23"/>
      <c r="H2430" s="23"/>
      <c r="I2430" s="23"/>
      <c r="J2430" s="23"/>
      <c r="K2430" s="23"/>
      <c r="L2430" s="23"/>
      <c r="M2430" s="23"/>
      <c r="N2430" s="23"/>
      <c r="O2430" s="23"/>
    </row>
    <row r="2431" spans="2:15" x14ac:dyDescent="0.25">
      <c r="B2431" s="23"/>
      <c r="C2431" s="23"/>
      <c r="D2431" s="23"/>
      <c r="E2431" s="23"/>
      <c r="F2431" s="23"/>
      <c r="G2431" s="23"/>
      <c r="H2431" s="23"/>
      <c r="I2431" s="23"/>
      <c r="J2431" s="23"/>
      <c r="K2431" s="23"/>
      <c r="L2431" s="23"/>
      <c r="M2431" s="23"/>
      <c r="N2431" s="23"/>
      <c r="O2431" s="23"/>
    </row>
    <row r="2432" spans="2:15" x14ac:dyDescent="0.25">
      <c r="B2432" s="23"/>
      <c r="C2432" s="23"/>
      <c r="D2432" s="23"/>
      <c r="E2432" s="23"/>
      <c r="F2432" s="23"/>
      <c r="G2432" s="23"/>
      <c r="H2432" s="23"/>
      <c r="I2432" s="23"/>
      <c r="J2432" s="23"/>
      <c r="K2432" s="23"/>
      <c r="L2432" s="23"/>
      <c r="M2432" s="23"/>
      <c r="N2432" s="23"/>
      <c r="O2432" s="23"/>
    </row>
    <row r="2433" spans="2:15" x14ac:dyDescent="0.25">
      <c r="B2433" s="23"/>
      <c r="C2433" s="23"/>
      <c r="D2433" s="23"/>
      <c r="E2433" s="23"/>
      <c r="F2433" s="23"/>
      <c r="G2433" s="23"/>
      <c r="H2433" s="23"/>
      <c r="I2433" s="23"/>
      <c r="J2433" s="23"/>
      <c r="K2433" s="23"/>
      <c r="L2433" s="23"/>
      <c r="M2433" s="23"/>
      <c r="N2433" s="23"/>
      <c r="O2433" s="23"/>
    </row>
    <row r="2434" spans="2:15" x14ac:dyDescent="0.25">
      <c r="B2434" s="23"/>
      <c r="C2434" s="23"/>
      <c r="D2434" s="23"/>
      <c r="E2434" s="23"/>
      <c r="F2434" s="23"/>
      <c r="G2434" s="23"/>
      <c r="H2434" s="23"/>
      <c r="I2434" s="23"/>
      <c r="J2434" s="23"/>
      <c r="K2434" s="23"/>
      <c r="L2434" s="23"/>
      <c r="M2434" s="23"/>
      <c r="N2434" s="23"/>
      <c r="O2434" s="23"/>
    </row>
    <row r="2435" spans="2:15" x14ac:dyDescent="0.25">
      <c r="B2435" s="23"/>
      <c r="C2435" s="23"/>
      <c r="D2435" s="23"/>
      <c r="E2435" s="23"/>
      <c r="F2435" s="23"/>
      <c r="G2435" s="23"/>
      <c r="H2435" s="23"/>
      <c r="I2435" s="23"/>
      <c r="J2435" s="23"/>
      <c r="K2435" s="23"/>
      <c r="L2435" s="23"/>
      <c r="M2435" s="23"/>
      <c r="N2435" s="23"/>
      <c r="O2435" s="23"/>
    </row>
    <row r="2436" spans="2:15" x14ac:dyDescent="0.25">
      <c r="B2436" s="23"/>
      <c r="C2436" s="23"/>
      <c r="D2436" s="23"/>
      <c r="E2436" s="23"/>
      <c r="F2436" s="23"/>
      <c r="G2436" s="23"/>
      <c r="H2436" s="23"/>
      <c r="I2436" s="23"/>
      <c r="J2436" s="23"/>
      <c r="K2436" s="23"/>
      <c r="L2436" s="23"/>
      <c r="M2436" s="23"/>
      <c r="N2436" s="23"/>
      <c r="O2436" s="23"/>
    </row>
    <row r="2437" spans="2:15" x14ac:dyDescent="0.25">
      <c r="B2437" s="23"/>
      <c r="C2437" s="23"/>
      <c r="D2437" s="23"/>
      <c r="E2437" s="23"/>
      <c r="F2437" s="23"/>
      <c r="G2437" s="23"/>
      <c r="H2437" s="23"/>
      <c r="I2437" s="23"/>
      <c r="J2437" s="23"/>
      <c r="K2437" s="23"/>
      <c r="L2437" s="23"/>
      <c r="M2437" s="23"/>
      <c r="N2437" s="23"/>
      <c r="O2437" s="23"/>
    </row>
    <row r="2438" spans="2:15" x14ac:dyDescent="0.25">
      <c r="B2438" s="23"/>
      <c r="C2438" s="23"/>
      <c r="D2438" s="23"/>
      <c r="E2438" s="23"/>
      <c r="F2438" s="23"/>
      <c r="G2438" s="23"/>
      <c r="H2438" s="23"/>
      <c r="I2438" s="23"/>
      <c r="J2438" s="23"/>
      <c r="K2438" s="23"/>
      <c r="L2438" s="23"/>
      <c r="M2438" s="23"/>
      <c r="N2438" s="23"/>
      <c r="O2438" s="23"/>
    </row>
    <row r="2439" spans="2:15" x14ac:dyDescent="0.25">
      <c r="B2439" s="23"/>
      <c r="C2439" s="23"/>
      <c r="D2439" s="23"/>
      <c r="E2439" s="23"/>
      <c r="F2439" s="23"/>
      <c r="G2439" s="23"/>
      <c r="H2439" s="23"/>
      <c r="I2439" s="23"/>
      <c r="J2439" s="23"/>
      <c r="K2439" s="23"/>
      <c r="L2439" s="23"/>
      <c r="M2439" s="23"/>
      <c r="N2439" s="23"/>
      <c r="O2439" s="23"/>
    </row>
    <row r="2440" spans="2:15" x14ac:dyDescent="0.25">
      <c r="B2440" s="23"/>
      <c r="C2440" s="23"/>
      <c r="D2440" s="23"/>
      <c r="E2440" s="23"/>
      <c r="F2440" s="23"/>
      <c r="G2440" s="23"/>
      <c r="H2440" s="23"/>
      <c r="I2440" s="23"/>
      <c r="J2440" s="23"/>
      <c r="K2440" s="23"/>
      <c r="L2440" s="23"/>
      <c r="M2440" s="23"/>
      <c r="N2440" s="23"/>
      <c r="O2440" s="23"/>
    </row>
    <row r="2441" spans="2:15" x14ac:dyDescent="0.25">
      <c r="B2441" s="23"/>
      <c r="C2441" s="23"/>
      <c r="D2441" s="23"/>
      <c r="E2441" s="23"/>
      <c r="F2441" s="23"/>
      <c r="G2441" s="23"/>
      <c r="H2441" s="23"/>
      <c r="I2441" s="23"/>
      <c r="J2441" s="23"/>
      <c r="K2441" s="23"/>
      <c r="L2441" s="23"/>
      <c r="M2441" s="23"/>
      <c r="N2441" s="23"/>
      <c r="O2441" s="23"/>
    </row>
    <row r="2442" spans="2:15" x14ac:dyDescent="0.25">
      <c r="B2442" s="23"/>
      <c r="C2442" s="23"/>
      <c r="D2442" s="23"/>
      <c r="E2442" s="23"/>
      <c r="F2442" s="23"/>
      <c r="G2442" s="23"/>
      <c r="H2442" s="23"/>
      <c r="I2442" s="23"/>
      <c r="J2442" s="23"/>
      <c r="K2442" s="23"/>
      <c r="L2442" s="23"/>
      <c r="M2442" s="23"/>
      <c r="N2442" s="23"/>
      <c r="O2442" s="23"/>
    </row>
    <row r="2443" spans="2:15" x14ac:dyDescent="0.25">
      <c r="B2443" s="23"/>
      <c r="C2443" s="23"/>
      <c r="D2443" s="23"/>
      <c r="E2443" s="23"/>
      <c r="F2443" s="23"/>
      <c r="G2443" s="23"/>
      <c r="H2443" s="23"/>
      <c r="I2443" s="23"/>
      <c r="J2443" s="23"/>
      <c r="K2443" s="23"/>
      <c r="L2443" s="23"/>
      <c r="M2443" s="23"/>
      <c r="N2443" s="23"/>
      <c r="O2443" s="23"/>
    </row>
    <row r="2444" spans="2:15" x14ac:dyDescent="0.25">
      <c r="B2444" s="23"/>
      <c r="C2444" s="23"/>
      <c r="D2444" s="23"/>
      <c r="E2444" s="23"/>
      <c r="F2444" s="23"/>
      <c r="G2444" s="23"/>
      <c r="H2444" s="23"/>
      <c r="I2444" s="23"/>
      <c r="J2444" s="23"/>
      <c r="K2444" s="23"/>
      <c r="L2444" s="23"/>
      <c r="M2444" s="23"/>
      <c r="N2444" s="23"/>
      <c r="O2444" s="23"/>
    </row>
    <row r="2445" spans="2:15" x14ac:dyDescent="0.25">
      <c r="B2445" s="23"/>
      <c r="C2445" s="23"/>
      <c r="D2445" s="23"/>
      <c r="E2445" s="23"/>
      <c r="F2445" s="23"/>
      <c r="G2445" s="23"/>
      <c r="H2445" s="23"/>
      <c r="I2445" s="23"/>
      <c r="J2445" s="23"/>
      <c r="K2445" s="23"/>
      <c r="L2445" s="23"/>
      <c r="M2445" s="23"/>
      <c r="N2445" s="23"/>
      <c r="O2445" s="23"/>
    </row>
    <row r="2446" spans="2:15" x14ac:dyDescent="0.25">
      <c r="B2446" s="23"/>
      <c r="C2446" s="23"/>
      <c r="D2446" s="23"/>
      <c r="E2446" s="23"/>
      <c r="F2446" s="23"/>
      <c r="G2446" s="23"/>
      <c r="H2446" s="23"/>
      <c r="I2446" s="23"/>
      <c r="J2446" s="23"/>
      <c r="K2446" s="23"/>
      <c r="L2446" s="23"/>
      <c r="M2446" s="23"/>
      <c r="N2446" s="23"/>
      <c r="O2446" s="23"/>
    </row>
    <row r="2447" spans="2:15" x14ac:dyDescent="0.25">
      <c r="B2447" s="23"/>
      <c r="C2447" s="23"/>
      <c r="D2447" s="23"/>
      <c r="E2447" s="23"/>
      <c r="F2447" s="23"/>
      <c r="G2447" s="23"/>
      <c r="H2447" s="23"/>
      <c r="I2447" s="23"/>
      <c r="J2447" s="23"/>
      <c r="K2447" s="23"/>
      <c r="L2447" s="23"/>
      <c r="M2447" s="23"/>
      <c r="N2447" s="23"/>
      <c r="O2447" s="23"/>
    </row>
    <row r="2448" spans="2:15" x14ac:dyDescent="0.25">
      <c r="B2448" s="23"/>
      <c r="C2448" s="23"/>
      <c r="D2448" s="23"/>
      <c r="E2448" s="23"/>
      <c r="F2448" s="23"/>
      <c r="G2448" s="23"/>
      <c r="H2448" s="23"/>
      <c r="I2448" s="23"/>
      <c r="J2448" s="23"/>
      <c r="K2448" s="23"/>
      <c r="L2448" s="23"/>
      <c r="M2448" s="23"/>
      <c r="N2448" s="23"/>
      <c r="O2448" s="23"/>
    </row>
    <row r="2449" spans="2:15" x14ac:dyDescent="0.25">
      <c r="B2449" s="23"/>
      <c r="C2449" s="23"/>
      <c r="D2449" s="23"/>
      <c r="E2449" s="23"/>
      <c r="F2449" s="23"/>
      <c r="G2449" s="23"/>
      <c r="H2449" s="23"/>
      <c r="I2449" s="23"/>
      <c r="J2449" s="23"/>
      <c r="K2449" s="23"/>
      <c r="L2449" s="23"/>
      <c r="M2449" s="23"/>
      <c r="N2449" s="23"/>
      <c r="O2449" s="23"/>
    </row>
    <row r="2450" spans="2:15" x14ac:dyDescent="0.25">
      <c r="B2450" s="23"/>
      <c r="C2450" s="23"/>
      <c r="D2450" s="23"/>
      <c r="E2450" s="23"/>
      <c r="F2450" s="23"/>
      <c r="G2450" s="23"/>
      <c r="H2450" s="23"/>
      <c r="I2450" s="23"/>
      <c r="J2450" s="23"/>
      <c r="K2450" s="23"/>
      <c r="L2450" s="23"/>
      <c r="M2450" s="23"/>
      <c r="N2450" s="23"/>
      <c r="O2450" s="23"/>
    </row>
    <row r="2451" spans="2:15" x14ac:dyDescent="0.25">
      <c r="B2451" s="23"/>
      <c r="C2451" s="23"/>
      <c r="D2451" s="23"/>
      <c r="E2451" s="23"/>
      <c r="F2451" s="23"/>
      <c r="G2451" s="23"/>
      <c r="H2451" s="23"/>
      <c r="I2451" s="23"/>
      <c r="J2451" s="23"/>
      <c r="K2451" s="23"/>
      <c r="L2451" s="23"/>
      <c r="M2451" s="23"/>
      <c r="N2451" s="23"/>
      <c r="O2451" s="23"/>
    </row>
    <row r="2452" spans="2:15" x14ac:dyDescent="0.25">
      <c r="B2452" s="23"/>
      <c r="C2452" s="23"/>
      <c r="D2452" s="23"/>
      <c r="E2452" s="23"/>
      <c r="F2452" s="23"/>
      <c r="G2452" s="23"/>
      <c r="H2452" s="23"/>
      <c r="I2452" s="23"/>
      <c r="J2452" s="23"/>
      <c r="K2452" s="23"/>
      <c r="L2452" s="23"/>
      <c r="M2452" s="23"/>
      <c r="N2452" s="23"/>
      <c r="O2452" s="23"/>
    </row>
    <row r="2453" spans="2:15" x14ac:dyDescent="0.25">
      <c r="B2453" s="23"/>
      <c r="C2453" s="23"/>
      <c r="D2453" s="23"/>
      <c r="E2453" s="23"/>
      <c r="F2453" s="23"/>
      <c r="G2453" s="23"/>
      <c r="H2453" s="23"/>
      <c r="I2453" s="23"/>
      <c r="J2453" s="23"/>
      <c r="K2453" s="23"/>
      <c r="L2453" s="23"/>
      <c r="M2453" s="23"/>
      <c r="N2453" s="23"/>
      <c r="O2453" s="23"/>
    </row>
    <row r="2454" spans="2:15" x14ac:dyDescent="0.25">
      <c r="B2454" s="23"/>
      <c r="C2454" s="23"/>
      <c r="D2454" s="23"/>
      <c r="E2454" s="23"/>
      <c r="F2454" s="23"/>
      <c r="G2454" s="23"/>
      <c r="H2454" s="23"/>
      <c r="I2454" s="23"/>
      <c r="J2454" s="23"/>
      <c r="K2454" s="23"/>
      <c r="L2454" s="23"/>
      <c r="M2454" s="23"/>
      <c r="N2454" s="23"/>
      <c r="O2454" s="23"/>
    </row>
    <row r="2455" spans="2:15" x14ac:dyDescent="0.25">
      <c r="B2455" s="23"/>
      <c r="C2455" s="23"/>
      <c r="D2455" s="23"/>
      <c r="E2455" s="23"/>
      <c r="F2455" s="23"/>
      <c r="G2455" s="23"/>
      <c r="H2455" s="23"/>
      <c r="I2455" s="23"/>
      <c r="J2455" s="23"/>
      <c r="K2455" s="23"/>
      <c r="L2455" s="23"/>
      <c r="M2455" s="23"/>
      <c r="N2455" s="23"/>
      <c r="O2455" s="23"/>
    </row>
    <row r="2456" spans="2:15" x14ac:dyDescent="0.25">
      <c r="B2456" s="23"/>
      <c r="C2456" s="23"/>
      <c r="D2456" s="23"/>
      <c r="E2456" s="23"/>
      <c r="F2456" s="23"/>
      <c r="G2456" s="23"/>
      <c r="H2456" s="23"/>
      <c r="I2456" s="23"/>
      <c r="J2456" s="23"/>
      <c r="K2456" s="23"/>
      <c r="L2456" s="23"/>
      <c r="M2456" s="23"/>
      <c r="N2456" s="23"/>
      <c r="O2456" s="23"/>
    </row>
    <row r="2457" spans="2:15" x14ac:dyDescent="0.25">
      <c r="B2457" s="23"/>
      <c r="C2457" s="23"/>
      <c r="D2457" s="23"/>
      <c r="E2457" s="23"/>
      <c r="F2457" s="23"/>
      <c r="G2457" s="23"/>
      <c r="H2457" s="23"/>
      <c r="I2457" s="23"/>
      <c r="J2457" s="23"/>
      <c r="K2457" s="23"/>
      <c r="L2457" s="23"/>
      <c r="M2457" s="23"/>
      <c r="N2457" s="23"/>
      <c r="O2457" s="23"/>
    </row>
    <row r="2458" spans="2:15" x14ac:dyDescent="0.25">
      <c r="B2458" s="23"/>
      <c r="C2458" s="23"/>
      <c r="D2458" s="23"/>
      <c r="E2458" s="23"/>
      <c r="F2458" s="23"/>
      <c r="G2458" s="23"/>
      <c r="H2458" s="23"/>
      <c r="I2458" s="23"/>
      <c r="J2458" s="23"/>
      <c r="K2458" s="23"/>
      <c r="L2458" s="23"/>
      <c r="M2458" s="23"/>
      <c r="N2458" s="23"/>
      <c r="O2458" s="23"/>
    </row>
    <row r="2459" spans="2:15" x14ac:dyDescent="0.25">
      <c r="B2459" s="23"/>
      <c r="C2459" s="23"/>
      <c r="D2459" s="23"/>
      <c r="E2459" s="23"/>
      <c r="F2459" s="23"/>
      <c r="G2459" s="23"/>
      <c r="H2459" s="23"/>
      <c r="I2459" s="23"/>
      <c r="J2459" s="23"/>
      <c r="K2459" s="23"/>
      <c r="L2459" s="23"/>
      <c r="M2459" s="23"/>
      <c r="N2459" s="23"/>
      <c r="O2459" s="23"/>
    </row>
    <row r="2460" spans="2:15" x14ac:dyDescent="0.25">
      <c r="B2460" s="23"/>
      <c r="C2460" s="23"/>
      <c r="D2460" s="23"/>
      <c r="E2460" s="23"/>
      <c r="F2460" s="23"/>
      <c r="G2460" s="23"/>
      <c r="H2460" s="23"/>
      <c r="I2460" s="23"/>
      <c r="J2460" s="23"/>
      <c r="K2460" s="23"/>
      <c r="L2460" s="23"/>
      <c r="M2460" s="23"/>
      <c r="N2460" s="23"/>
      <c r="O2460" s="23"/>
    </row>
    <row r="2461" spans="2:15" x14ac:dyDescent="0.25">
      <c r="B2461" s="23"/>
      <c r="C2461" s="23"/>
      <c r="D2461" s="23"/>
      <c r="E2461" s="23"/>
      <c r="F2461" s="23"/>
      <c r="G2461" s="23"/>
      <c r="H2461" s="23"/>
      <c r="I2461" s="23"/>
      <c r="J2461" s="23"/>
      <c r="K2461" s="23"/>
      <c r="L2461" s="23"/>
      <c r="M2461" s="23"/>
      <c r="N2461" s="23"/>
      <c r="O2461" s="23"/>
    </row>
    <row r="2462" spans="2:15" x14ac:dyDescent="0.25">
      <c r="B2462" s="23"/>
      <c r="C2462" s="23"/>
      <c r="D2462" s="23"/>
      <c r="E2462" s="23"/>
      <c r="F2462" s="23"/>
      <c r="G2462" s="23"/>
      <c r="H2462" s="23"/>
      <c r="I2462" s="23"/>
      <c r="J2462" s="23"/>
      <c r="K2462" s="23"/>
      <c r="L2462" s="23"/>
      <c r="M2462" s="23"/>
      <c r="N2462" s="23"/>
      <c r="O2462" s="23"/>
    </row>
    <row r="2463" spans="2:15" x14ac:dyDescent="0.25">
      <c r="B2463" s="23"/>
      <c r="C2463" s="23"/>
      <c r="D2463" s="23"/>
      <c r="E2463" s="23"/>
      <c r="F2463" s="23"/>
      <c r="G2463" s="23"/>
      <c r="H2463" s="23"/>
      <c r="I2463" s="23"/>
      <c r="J2463" s="23"/>
      <c r="K2463" s="23"/>
      <c r="L2463" s="23"/>
      <c r="M2463" s="23"/>
      <c r="N2463" s="23"/>
      <c r="O2463" s="23"/>
    </row>
    <row r="2464" spans="2:15" x14ac:dyDescent="0.25">
      <c r="B2464" s="23"/>
      <c r="C2464" s="23"/>
      <c r="D2464" s="23"/>
      <c r="E2464" s="23"/>
      <c r="F2464" s="23"/>
      <c r="G2464" s="23"/>
      <c r="H2464" s="23"/>
      <c r="I2464" s="23"/>
      <c r="J2464" s="23"/>
      <c r="K2464" s="23"/>
      <c r="L2464" s="23"/>
      <c r="M2464" s="23"/>
      <c r="N2464" s="23"/>
      <c r="O2464" s="23"/>
    </row>
    <row r="2465" spans="2:15" x14ac:dyDescent="0.25">
      <c r="B2465" s="23"/>
      <c r="C2465" s="23"/>
      <c r="D2465" s="23"/>
      <c r="E2465" s="23"/>
      <c r="F2465" s="23"/>
      <c r="G2465" s="23"/>
      <c r="H2465" s="23"/>
      <c r="I2465" s="23"/>
      <c r="J2465" s="23"/>
      <c r="K2465" s="23"/>
      <c r="L2465" s="23"/>
      <c r="M2465" s="23"/>
      <c r="N2465" s="23"/>
      <c r="O2465" s="23"/>
    </row>
    <row r="2466" spans="2:15" x14ac:dyDescent="0.25">
      <c r="B2466" s="23"/>
      <c r="C2466" s="23"/>
      <c r="D2466" s="23"/>
      <c r="E2466" s="23"/>
      <c r="F2466" s="23"/>
      <c r="G2466" s="23"/>
      <c r="H2466" s="23"/>
      <c r="I2466" s="23"/>
      <c r="J2466" s="23"/>
      <c r="K2466" s="23"/>
      <c r="L2466" s="23"/>
      <c r="M2466" s="23"/>
      <c r="N2466" s="23"/>
      <c r="O2466" s="23"/>
    </row>
    <row r="2467" spans="2:15" x14ac:dyDescent="0.25">
      <c r="B2467" s="23"/>
      <c r="C2467" s="23"/>
      <c r="D2467" s="23"/>
      <c r="E2467" s="23"/>
      <c r="F2467" s="23"/>
      <c r="G2467" s="23"/>
      <c r="H2467" s="23"/>
      <c r="I2467" s="23"/>
      <c r="J2467" s="23"/>
      <c r="K2467" s="23"/>
      <c r="L2467" s="23"/>
      <c r="M2467" s="23"/>
      <c r="N2467" s="23"/>
      <c r="O2467" s="23"/>
    </row>
    <row r="2468" spans="2:15" x14ac:dyDescent="0.25">
      <c r="B2468" s="23"/>
      <c r="C2468" s="23"/>
      <c r="D2468" s="23"/>
      <c r="E2468" s="23"/>
      <c r="F2468" s="23"/>
      <c r="G2468" s="23"/>
      <c r="H2468" s="23"/>
      <c r="I2468" s="23"/>
      <c r="J2468" s="23"/>
      <c r="K2468" s="23"/>
      <c r="L2468" s="23"/>
      <c r="M2468" s="23"/>
      <c r="N2468" s="23"/>
      <c r="O2468" s="23"/>
    </row>
    <row r="2469" spans="2:15" x14ac:dyDescent="0.25">
      <c r="B2469" s="23"/>
      <c r="C2469" s="23"/>
      <c r="D2469" s="23"/>
      <c r="E2469" s="23"/>
      <c r="F2469" s="23"/>
      <c r="G2469" s="23"/>
      <c r="H2469" s="23"/>
      <c r="I2469" s="23"/>
      <c r="J2469" s="23"/>
      <c r="K2469" s="23"/>
      <c r="L2469" s="23"/>
      <c r="M2469" s="23"/>
      <c r="N2469" s="23"/>
      <c r="O2469" s="23"/>
    </row>
    <row r="2470" spans="2:15" x14ac:dyDescent="0.25">
      <c r="B2470" s="23"/>
      <c r="C2470" s="23"/>
      <c r="D2470" s="23"/>
      <c r="E2470" s="23"/>
      <c r="F2470" s="23"/>
      <c r="G2470" s="23"/>
      <c r="H2470" s="23"/>
      <c r="I2470" s="23"/>
      <c r="J2470" s="23"/>
      <c r="K2470" s="23"/>
      <c r="L2470" s="23"/>
      <c r="M2470" s="23"/>
      <c r="N2470" s="23"/>
      <c r="O2470" s="23"/>
    </row>
    <row r="2471" spans="2:15" x14ac:dyDescent="0.25">
      <c r="B2471" s="23"/>
      <c r="C2471" s="23"/>
      <c r="D2471" s="23"/>
      <c r="E2471" s="23"/>
      <c r="F2471" s="23"/>
      <c r="G2471" s="23"/>
      <c r="H2471" s="23"/>
      <c r="I2471" s="23"/>
      <c r="J2471" s="23"/>
      <c r="K2471" s="23"/>
      <c r="L2471" s="23"/>
      <c r="M2471" s="23"/>
      <c r="N2471" s="23"/>
      <c r="O2471" s="23"/>
    </row>
    <row r="2472" spans="2:15" x14ac:dyDescent="0.25">
      <c r="B2472" s="23"/>
      <c r="C2472" s="23"/>
      <c r="D2472" s="23"/>
      <c r="E2472" s="23"/>
      <c r="F2472" s="23"/>
      <c r="G2472" s="23"/>
      <c r="H2472" s="23"/>
      <c r="I2472" s="23"/>
      <c r="J2472" s="23"/>
      <c r="K2472" s="23"/>
      <c r="L2472" s="23"/>
      <c r="M2472" s="23"/>
      <c r="N2472" s="23"/>
      <c r="O2472" s="23"/>
    </row>
    <row r="2473" spans="2:15" x14ac:dyDescent="0.25">
      <c r="B2473" s="23"/>
      <c r="C2473" s="23"/>
      <c r="D2473" s="23"/>
      <c r="E2473" s="23"/>
      <c r="F2473" s="23"/>
      <c r="G2473" s="23"/>
      <c r="H2473" s="23"/>
      <c r="I2473" s="23"/>
      <c r="J2473" s="23"/>
      <c r="K2473" s="23"/>
      <c r="L2473" s="23"/>
      <c r="M2473" s="23"/>
      <c r="N2473" s="23"/>
      <c r="O2473" s="23"/>
    </row>
    <row r="2474" spans="2:15" x14ac:dyDescent="0.25">
      <c r="B2474" s="23"/>
      <c r="C2474" s="23"/>
      <c r="D2474" s="23"/>
      <c r="E2474" s="23"/>
      <c r="F2474" s="23"/>
      <c r="G2474" s="23"/>
      <c r="H2474" s="23"/>
      <c r="I2474" s="23"/>
      <c r="J2474" s="23"/>
      <c r="K2474" s="23"/>
      <c r="L2474" s="23"/>
      <c r="M2474" s="23"/>
      <c r="N2474" s="23"/>
      <c r="O2474" s="23"/>
    </row>
    <row r="2475" spans="2:15" x14ac:dyDescent="0.25">
      <c r="B2475" s="23"/>
      <c r="C2475" s="23"/>
      <c r="D2475" s="23"/>
      <c r="E2475" s="23"/>
      <c r="F2475" s="23"/>
      <c r="G2475" s="23"/>
      <c r="H2475" s="23"/>
      <c r="I2475" s="23"/>
      <c r="J2475" s="23"/>
      <c r="K2475" s="23"/>
      <c r="L2475" s="23"/>
      <c r="M2475" s="23"/>
      <c r="N2475" s="23"/>
      <c r="O2475" s="23"/>
    </row>
    <row r="2476" spans="2:15" x14ac:dyDescent="0.25">
      <c r="B2476" s="23"/>
      <c r="C2476" s="23"/>
      <c r="D2476" s="23"/>
      <c r="E2476" s="23"/>
      <c r="F2476" s="23"/>
      <c r="G2476" s="23"/>
      <c r="H2476" s="23"/>
      <c r="I2476" s="23"/>
      <c r="J2476" s="23"/>
      <c r="K2476" s="23"/>
      <c r="L2476" s="23"/>
      <c r="M2476" s="23"/>
      <c r="N2476" s="23"/>
      <c r="O2476" s="23"/>
    </row>
    <row r="2477" spans="2:15" x14ac:dyDescent="0.25">
      <c r="B2477" s="23"/>
      <c r="C2477" s="23"/>
      <c r="D2477" s="23"/>
      <c r="E2477" s="23"/>
      <c r="F2477" s="23"/>
      <c r="G2477" s="23"/>
      <c r="H2477" s="23"/>
      <c r="I2477" s="23"/>
      <c r="J2477" s="23"/>
      <c r="K2477" s="23"/>
      <c r="L2477" s="23"/>
      <c r="M2477" s="23"/>
      <c r="N2477" s="23"/>
      <c r="O2477" s="23"/>
    </row>
    <row r="2478" spans="2:15" x14ac:dyDescent="0.25">
      <c r="B2478" s="23"/>
      <c r="C2478" s="23"/>
      <c r="D2478" s="23"/>
      <c r="E2478" s="23"/>
      <c r="F2478" s="23"/>
      <c r="G2478" s="23"/>
      <c r="H2478" s="23"/>
      <c r="I2478" s="23"/>
      <c r="J2478" s="23"/>
      <c r="K2478" s="23"/>
      <c r="L2478" s="23"/>
      <c r="M2478" s="23"/>
      <c r="N2478" s="23"/>
      <c r="O2478" s="23"/>
    </row>
    <row r="2479" spans="2:15" x14ac:dyDescent="0.25">
      <c r="B2479" s="23"/>
      <c r="C2479" s="23"/>
      <c r="D2479" s="23"/>
      <c r="E2479" s="23"/>
      <c r="F2479" s="23"/>
      <c r="G2479" s="23"/>
      <c r="H2479" s="23"/>
      <c r="I2479" s="23"/>
      <c r="J2479" s="23"/>
      <c r="K2479" s="23"/>
      <c r="L2479" s="23"/>
      <c r="M2479" s="23"/>
      <c r="N2479" s="23"/>
      <c r="O2479" s="23"/>
    </row>
    <row r="2480" spans="2:15" x14ac:dyDescent="0.25">
      <c r="B2480" s="23"/>
      <c r="C2480" s="23"/>
      <c r="D2480" s="23"/>
      <c r="E2480" s="23"/>
      <c r="F2480" s="23"/>
      <c r="G2480" s="23"/>
      <c r="H2480" s="23"/>
      <c r="I2480" s="23"/>
      <c r="J2480" s="23"/>
      <c r="K2480" s="23"/>
      <c r="L2480" s="23"/>
      <c r="M2480" s="23"/>
      <c r="N2480" s="23"/>
      <c r="O2480" s="23"/>
    </row>
    <row r="2481" spans="2:15" x14ac:dyDescent="0.25">
      <c r="B2481" s="23"/>
      <c r="C2481" s="23"/>
      <c r="D2481" s="23"/>
      <c r="E2481" s="23"/>
      <c r="F2481" s="23"/>
      <c r="G2481" s="23"/>
      <c r="H2481" s="23"/>
      <c r="I2481" s="23"/>
      <c r="J2481" s="23"/>
      <c r="K2481" s="23"/>
      <c r="L2481" s="23"/>
      <c r="M2481" s="23"/>
      <c r="N2481" s="23"/>
      <c r="O2481" s="23"/>
    </row>
    <row r="2482" spans="2:15" x14ac:dyDescent="0.25">
      <c r="B2482" s="23"/>
      <c r="C2482" s="23"/>
      <c r="D2482" s="23"/>
      <c r="E2482" s="23"/>
      <c r="F2482" s="23"/>
      <c r="G2482" s="23"/>
      <c r="H2482" s="23"/>
      <c r="I2482" s="23"/>
      <c r="J2482" s="23"/>
      <c r="K2482" s="23"/>
      <c r="L2482" s="23"/>
      <c r="M2482" s="23"/>
      <c r="N2482" s="23"/>
      <c r="O2482" s="23"/>
    </row>
    <row r="2483" spans="2:15" x14ac:dyDescent="0.25">
      <c r="B2483" s="23"/>
      <c r="C2483" s="23"/>
      <c r="D2483" s="23"/>
      <c r="E2483" s="23"/>
      <c r="F2483" s="23"/>
      <c r="G2483" s="23"/>
      <c r="H2483" s="23"/>
      <c r="I2483" s="23"/>
      <c r="J2483" s="23"/>
      <c r="K2483" s="23"/>
      <c r="L2483" s="23"/>
      <c r="M2483" s="23"/>
      <c r="N2483" s="23"/>
      <c r="O2483" s="23"/>
    </row>
    <row r="2484" spans="2:15" x14ac:dyDescent="0.25">
      <c r="B2484" s="23"/>
      <c r="C2484" s="23"/>
      <c r="D2484" s="23"/>
      <c r="E2484" s="23"/>
      <c r="F2484" s="23"/>
      <c r="G2484" s="23"/>
      <c r="H2484" s="23"/>
      <c r="I2484" s="23"/>
      <c r="J2484" s="23"/>
      <c r="K2484" s="23"/>
      <c r="L2484" s="23"/>
      <c r="M2484" s="23"/>
      <c r="N2484" s="23"/>
      <c r="O2484" s="23"/>
    </row>
    <row r="2485" spans="2:15" x14ac:dyDescent="0.25">
      <c r="B2485" s="23"/>
      <c r="C2485" s="23"/>
      <c r="D2485" s="23"/>
      <c r="E2485" s="23"/>
      <c r="F2485" s="23"/>
      <c r="G2485" s="23"/>
      <c r="H2485" s="23"/>
      <c r="I2485" s="23"/>
      <c r="J2485" s="23"/>
      <c r="K2485" s="23"/>
      <c r="L2485" s="23"/>
      <c r="M2485" s="23"/>
      <c r="N2485" s="23"/>
      <c r="O2485" s="23"/>
    </row>
    <row r="2486" spans="2:15" x14ac:dyDescent="0.25">
      <c r="B2486" s="23"/>
      <c r="C2486" s="23"/>
      <c r="D2486" s="23"/>
      <c r="E2486" s="23"/>
      <c r="F2486" s="23"/>
      <c r="G2486" s="23"/>
      <c r="H2486" s="23"/>
      <c r="I2486" s="23"/>
      <c r="J2486" s="23"/>
      <c r="K2486" s="23"/>
      <c r="L2486" s="23"/>
      <c r="M2486" s="23"/>
      <c r="N2486" s="23"/>
      <c r="O2486" s="23"/>
    </row>
    <row r="2487" spans="2:15" x14ac:dyDescent="0.25">
      <c r="B2487" s="23"/>
      <c r="C2487" s="23"/>
      <c r="D2487" s="23"/>
      <c r="E2487" s="23"/>
      <c r="F2487" s="23"/>
      <c r="G2487" s="23"/>
      <c r="H2487" s="23"/>
      <c r="I2487" s="23"/>
      <c r="J2487" s="23"/>
      <c r="K2487" s="23"/>
      <c r="L2487" s="23"/>
      <c r="M2487" s="23"/>
      <c r="N2487" s="23"/>
      <c r="O2487" s="23"/>
    </row>
    <row r="2488" spans="2:15" x14ac:dyDescent="0.25">
      <c r="B2488" s="23"/>
      <c r="C2488" s="23"/>
      <c r="D2488" s="23"/>
      <c r="E2488" s="23"/>
      <c r="F2488" s="23"/>
      <c r="G2488" s="23"/>
      <c r="H2488" s="23"/>
      <c r="I2488" s="23"/>
      <c r="J2488" s="23"/>
      <c r="K2488" s="23"/>
      <c r="L2488" s="23"/>
      <c r="M2488" s="23"/>
      <c r="N2488" s="23"/>
      <c r="O2488" s="23"/>
    </row>
    <row r="2489" spans="2:15" x14ac:dyDescent="0.25">
      <c r="B2489" s="23"/>
      <c r="C2489" s="23"/>
      <c r="D2489" s="23"/>
      <c r="E2489" s="23"/>
      <c r="F2489" s="23"/>
      <c r="G2489" s="23"/>
      <c r="H2489" s="23"/>
      <c r="I2489" s="23"/>
      <c r="J2489" s="23"/>
      <c r="K2489" s="23"/>
      <c r="L2489" s="23"/>
      <c r="M2489" s="23"/>
      <c r="N2489" s="23"/>
      <c r="O2489" s="23"/>
    </row>
    <row r="2490" spans="2:15" x14ac:dyDescent="0.25">
      <c r="B2490" s="23"/>
      <c r="C2490" s="23"/>
      <c r="D2490" s="23"/>
      <c r="E2490" s="23"/>
      <c r="F2490" s="23"/>
      <c r="G2490" s="23"/>
      <c r="H2490" s="23"/>
      <c r="I2490" s="23"/>
      <c r="J2490" s="23"/>
      <c r="K2490" s="23"/>
      <c r="L2490" s="23"/>
      <c r="M2490" s="23"/>
      <c r="N2490" s="23"/>
      <c r="O2490" s="23"/>
    </row>
    <row r="2491" spans="2:15" x14ac:dyDescent="0.25">
      <c r="B2491" s="23"/>
      <c r="C2491" s="23"/>
      <c r="D2491" s="23"/>
      <c r="E2491" s="23"/>
      <c r="F2491" s="23"/>
      <c r="G2491" s="23"/>
      <c r="H2491" s="23"/>
      <c r="I2491" s="23"/>
      <c r="J2491" s="23"/>
      <c r="K2491" s="23"/>
      <c r="L2491" s="23"/>
      <c r="M2491" s="23"/>
      <c r="N2491" s="23"/>
      <c r="O2491" s="23"/>
    </row>
    <row r="2492" spans="2:15" x14ac:dyDescent="0.25">
      <c r="B2492" s="23"/>
      <c r="C2492" s="23"/>
      <c r="D2492" s="23"/>
      <c r="E2492" s="23"/>
      <c r="F2492" s="23"/>
      <c r="G2492" s="23"/>
      <c r="H2492" s="23"/>
      <c r="I2492" s="23"/>
      <c r="J2492" s="23"/>
      <c r="K2492" s="23"/>
      <c r="L2492" s="23"/>
      <c r="M2492" s="23"/>
      <c r="N2492" s="23"/>
      <c r="O2492" s="23"/>
    </row>
    <row r="2493" spans="2:15" x14ac:dyDescent="0.25">
      <c r="B2493" s="23"/>
      <c r="C2493" s="23"/>
      <c r="D2493" s="23"/>
      <c r="E2493" s="23"/>
      <c r="F2493" s="23"/>
      <c r="G2493" s="23"/>
      <c r="H2493" s="23"/>
      <c r="I2493" s="23"/>
      <c r="J2493" s="23"/>
      <c r="K2493" s="23"/>
      <c r="L2493" s="23"/>
      <c r="M2493" s="23"/>
      <c r="N2493" s="23"/>
      <c r="O2493" s="23"/>
    </row>
    <row r="2494" spans="2:15" x14ac:dyDescent="0.25">
      <c r="B2494" s="23"/>
      <c r="C2494" s="23"/>
      <c r="D2494" s="23"/>
      <c r="E2494" s="23"/>
      <c r="F2494" s="23"/>
      <c r="G2494" s="23"/>
      <c r="H2494" s="23"/>
      <c r="I2494" s="23"/>
      <c r="J2494" s="23"/>
      <c r="K2494" s="23"/>
      <c r="L2494" s="23"/>
      <c r="M2494" s="23"/>
      <c r="N2494" s="23"/>
      <c r="O2494" s="23"/>
    </row>
    <row r="2495" spans="2:15" x14ac:dyDescent="0.25">
      <c r="B2495" s="23"/>
      <c r="C2495" s="23"/>
      <c r="D2495" s="23"/>
      <c r="E2495" s="23"/>
      <c r="F2495" s="23"/>
      <c r="G2495" s="23"/>
      <c r="H2495" s="23"/>
      <c r="I2495" s="23"/>
      <c r="J2495" s="23"/>
      <c r="K2495" s="23"/>
      <c r="L2495" s="23"/>
      <c r="M2495" s="23"/>
      <c r="N2495" s="23"/>
      <c r="O2495" s="23"/>
    </row>
    <row r="2496" spans="2:15" x14ac:dyDescent="0.25">
      <c r="B2496" s="23"/>
      <c r="C2496" s="23"/>
      <c r="D2496" s="23"/>
      <c r="E2496" s="23"/>
      <c r="F2496" s="23"/>
      <c r="G2496" s="23"/>
      <c r="H2496" s="23"/>
      <c r="I2496" s="23"/>
      <c r="J2496" s="23"/>
      <c r="K2496" s="23"/>
      <c r="L2496" s="23"/>
      <c r="M2496" s="23"/>
      <c r="N2496" s="23"/>
      <c r="O2496" s="23"/>
    </row>
    <row r="2497" spans="2:15" x14ac:dyDescent="0.25">
      <c r="B2497" s="23"/>
      <c r="C2497" s="23"/>
      <c r="D2497" s="23"/>
      <c r="E2497" s="23"/>
      <c r="F2497" s="23"/>
      <c r="G2497" s="23"/>
      <c r="H2497" s="23"/>
      <c r="I2497" s="23"/>
      <c r="J2497" s="23"/>
      <c r="K2497" s="23"/>
      <c r="L2497" s="23"/>
      <c r="M2497" s="23"/>
      <c r="N2497" s="23"/>
      <c r="O2497" s="23"/>
    </row>
    <row r="2498" spans="2:15" x14ac:dyDescent="0.25">
      <c r="B2498" s="23"/>
      <c r="C2498" s="23"/>
      <c r="D2498" s="23"/>
      <c r="E2498" s="23"/>
      <c r="F2498" s="23"/>
      <c r="G2498" s="23"/>
      <c r="H2498" s="23"/>
      <c r="I2498" s="23"/>
      <c r="J2498" s="23"/>
      <c r="K2498" s="23"/>
      <c r="L2498" s="23"/>
      <c r="M2498" s="23"/>
      <c r="N2498" s="23"/>
      <c r="O2498" s="23"/>
    </row>
    <row r="2499" spans="2:15" x14ac:dyDescent="0.25">
      <c r="B2499" s="23"/>
      <c r="C2499" s="23"/>
      <c r="D2499" s="23"/>
      <c r="E2499" s="23"/>
      <c r="F2499" s="23"/>
      <c r="G2499" s="23"/>
      <c r="H2499" s="23"/>
      <c r="I2499" s="23"/>
      <c r="J2499" s="23"/>
      <c r="K2499" s="23"/>
      <c r="L2499" s="23"/>
      <c r="M2499" s="23"/>
      <c r="N2499" s="23"/>
      <c r="O2499" s="23"/>
    </row>
    <row r="2500" spans="2:15" x14ac:dyDescent="0.25">
      <c r="B2500" s="23"/>
      <c r="C2500" s="23"/>
      <c r="D2500" s="23"/>
      <c r="E2500" s="23"/>
      <c r="F2500" s="23"/>
      <c r="G2500" s="23"/>
      <c r="H2500" s="23"/>
      <c r="I2500" s="23"/>
      <c r="J2500" s="23"/>
      <c r="K2500" s="23"/>
      <c r="L2500" s="23"/>
      <c r="M2500" s="23"/>
      <c r="N2500" s="23"/>
      <c r="O2500" s="23"/>
    </row>
    <row r="2501" spans="2:15" x14ac:dyDescent="0.25">
      <c r="B2501" s="23"/>
      <c r="C2501" s="23"/>
      <c r="D2501" s="23"/>
      <c r="E2501" s="23"/>
      <c r="F2501" s="23"/>
      <c r="G2501" s="23"/>
      <c r="H2501" s="23"/>
      <c r="I2501" s="23"/>
      <c r="J2501" s="23"/>
      <c r="K2501" s="23"/>
      <c r="L2501" s="23"/>
      <c r="M2501" s="23"/>
      <c r="N2501" s="23"/>
      <c r="O2501" s="23"/>
    </row>
    <row r="2502" spans="2:15" x14ac:dyDescent="0.25">
      <c r="B2502" s="23"/>
      <c r="C2502" s="23"/>
      <c r="D2502" s="23"/>
      <c r="E2502" s="23"/>
      <c r="F2502" s="23"/>
      <c r="G2502" s="23"/>
      <c r="H2502" s="23"/>
      <c r="I2502" s="23"/>
      <c r="J2502" s="23"/>
      <c r="K2502" s="23"/>
      <c r="L2502" s="23"/>
      <c r="M2502" s="23"/>
      <c r="N2502" s="23"/>
      <c r="O2502" s="23"/>
    </row>
    <row r="2503" spans="2:15" x14ac:dyDescent="0.25">
      <c r="B2503" s="23"/>
      <c r="C2503" s="23"/>
      <c r="D2503" s="23"/>
      <c r="E2503" s="23"/>
      <c r="F2503" s="23"/>
      <c r="G2503" s="23"/>
      <c r="H2503" s="23"/>
      <c r="I2503" s="23"/>
      <c r="J2503" s="23"/>
      <c r="K2503" s="23"/>
      <c r="L2503" s="23"/>
      <c r="M2503" s="23"/>
      <c r="N2503" s="23"/>
      <c r="O2503" s="23"/>
    </row>
    <row r="2504" spans="2:15" x14ac:dyDescent="0.25">
      <c r="B2504" s="23"/>
      <c r="C2504" s="23"/>
      <c r="D2504" s="23"/>
      <c r="E2504" s="23"/>
      <c r="F2504" s="23"/>
      <c r="G2504" s="23"/>
      <c r="H2504" s="23"/>
      <c r="I2504" s="23"/>
      <c r="J2504" s="23"/>
      <c r="K2504" s="23"/>
      <c r="L2504" s="23"/>
      <c r="M2504" s="23"/>
      <c r="N2504" s="23"/>
      <c r="O2504" s="23"/>
    </row>
    <row r="2505" spans="2:15" x14ac:dyDescent="0.25">
      <c r="B2505" s="23"/>
      <c r="C2505" s="23"/>
      <c r="D2505" s="23"/>
      <c r="E2505" s="23"/>
      <c r="F2505" s="23"/>
      <c r="G2505" s="23"/>
      <c r="H2505" s="23"/>
      <c r="I2505" s="23"/>
      <c r="J2505" s="23"/>
      <c r="K2505" s="23"/>
      <c r="L2505" s="23"/>
      <c r="M2505" s="23"/>
      <c r="N2505" s="23"/>
      <c r="O2505" s="23"/>
    </row>
    <row r="2506" spans="2:15" x14ac:dyDescent="0.25">
      <c r="B2506" s="23"/>
      <c r="C2506" s="23"/>
      <c r="D2506" s="23"/>
      <c r="E2506" s="23"/>
      <c r="F2506" s="23"/>
      <c r="G2506" s="23"/>
      <c r="H2506" s="23"/>
      <c r="I2506" s="23"/>
      <c r="J2506" s="23"/>
      <c r="K2506" s="23"/>
      <c r="L2506" s="23"/>
      <c r="M2506" s="23"/>
      <c r="N2506" s="23"/>
      <c r="O2506" s="23"/>
    </row>
    <row r="2507" spans="2:15" x14ac:dyDescent="0.25">
      <c r="B2507" s="23"/>
      <c r="C2507" s="23"/>
      <c r="D2507" s="23"/>
      <c r="E2507" s="23"/>
      <c r="F2507" s="23"/>
      <c r="G2507" s="23"/>
      <c r="H2507" s="23"/>
      <c r="I2507" s="23"/>
      <c r="J2507" s="23"/>
      <c r="K2507" s="23"/>
      <c r="L2507" s="23"/>
      <c r="M2507" s="23"/>
      <c r="N2507" s="23"/>
      <c r="O2507" s="23"/>
    </row>
    <row r="2508" spans="2:15" x14ac:dyDescent="0.25">
      <c r="B2508" s="23"/>
      <c r="C2508" s="23"/>
      <c r="D2508" s="23"/>
      <c r="E2508" s="23"/>
      <c r="F2508" s="23"/>
      <c r="G2508" s="23"/>
      <c r="H2508" s="23"/>
      <c r="I2508" s="23"/>
      <c r="J2508" s="23"/>
      <c r="K2508" s="23"/>
      <c r="L2508" s="23"/>
      <c r="M2508" s="23"/>
      <c r="N2508" s="23"/>
      <c r="O2508" s="23"/>
    </row>
    <row r="2509" spans="2:15" x14ac:dyDescent="0.25">
      <c r="B2509" s="23"/>
      <c r="C2509" s="23"/>
      <c r="D2509" s="23"/>
      <c r="E2509" s="23"/>
      <c r="F2509" s="23"/>
      <c r="G2509" s="23"/>
      <c r="H2509" s="23"/>
      <c r="I2509" s="23"/>
      <c r="J2509" s="23"/>
      <c r="K2509" s="23"/>
      <c r="L2509" s="23"/>
      <c r="M2509" s="23"/>
      <c r="N2509" s="23"/>
      <c r="O2509" s="23"/>
    </row>
    <row r="2510" spans="2:15" x14ac:dyDescent="0.25">
      <c r="B2510" s="23"/>
      <c r="C2510" s="23"/>
      <c r="D2510" s="23"/>
      <c r="E2510" s="23"/>
      <c r="F2510" s="23"/>
      <c r="G2510" s="23"/>
      <c r="H2510" s="23"/>
      <c r="I2510" s="23"/>
      <c r="J2510" s="23"/>
      <c r="K2510" s="23"/>
      <c r="L2510" s="23"/>
      <c r="M2510" s="23"/>
      <c r="N2510" s="23"/>
      <c r="O2510" s="23"/>
    </row>
    <row r="2511" spans="2:15" x14ac:dyDescent="0.25">
      <c r="B2511" s="23"/>
      <c r="C2511" s="23"/>
      <c r="D2511" s="23"/>
      <c r="E2511" s="23"/>
      <c r="F2511" s="23"/>
      <c r="G2511" s="23"/>
      <c r="H2511" s="23"/>
      <c r="I2511" s="23"/>
      <c r="J2511" s="23"/>
      <c r="K2511" s="23"/>
      <c r="L2511" s="23"/>
      <c r="M2511" s="23"/>
      <c r="N2511" s="23"/>
      <c r="O2511" s="23"/>
    </row>
    <row r="2512" spans="2:15" x14ac:dyDescent="0.25">
      <c r="B2512" s="23"/>
      <c r="C2512" s="23"/>
      <c r="D2512" s="23"/>
      <c r="E2512" s="23"/>
      <c r="F2512" s="23"/>
      <c r="G2512" s="23"/>
      <c r="H2512" s="23"/>
      <c r="I2512" s="23"/>
      <c r="J2512" s="23"/>
      <c r="K2512" s="23"/>
      <c r="L2512" s="23"/>
      <c r="M2512" s="23"/>
      <c r="N2512" s="23"/>
      <c r="O2512" s="23"/>
    </row>
    <row r="2513" spans="2:15" x14ac:dyDescent="0.25">
      <c r="B2513" s="23"/>
      <c r="C2513" s="23"/>
      <c r="D2513" s="23"/>
      <c r="E2513" s="23"/>
      <c r="F2513" s="23"/>
      <c r="G2513" s="23"/>
      <c r="H2513" s="23"/>
      <c r="I2513" s="23"/>
      <c r="J2513" s="23"/>
      <c r="K2513" s="23"/>
      <c r="L2513" s="23"/>
      <c r="M2513" s="23"/>
      <c r="N2513" s="23"/>
      <c r="O2513" s="23"/>
    </row>
    <row r="2514" spans="2:15" x14ac:dyDescent="0.25">
      <c r="B2514" s="23"/>
      <c r="C2514" s="23"/>
      <c r="D2514" s="23"/>
      <c r="E2514" s="23"/>
      <c r="F2514" s="23"/>
      <c r="G2514" s="23"/>
      <c r="H2514" s="23"/>
      <c r="I2514" s="23"/>
      <c r="J2514" s="23"/>
      <c r="K2514" s="23"/>
      <c r="L2514" s="23"/>
      <c r="M2514" s="23"/>
      <c r="N2514" s="23"/>
      <c r="O2514" s="23"/>
    </row>
    <row r="2515" spans="2:15" x14ac:dyDescent="0.25">
      <c r="B2515" s="23"/>
      <c r="C2515" s="23"/>
      <c r="D2515" s="23"/>
      <c r="E2515" s="23"/>
      <c r="F2515" s="23"/>
      <c r="G2515" s="23"/>
      <c r="H2515" s="23"/>
      <c r="I2515" s="23"/>
      <c r="J2515" s="23"/>
      <c r="K2515" s="23"/>
      <c r="L2515" s="23"/>
      <c r="M2515" s="23"/>
      <c r="N2515" s="23"/>
      <c r="O2515" s="23"/>
    </row>
    <row r="2516" spans="2:15" x14ac:dyDescent="0.25">
      <c r="B2516" s="23"/>
      <c r="C2516" s="23"/>
      <c r="D2516" s="23"/>
      <c r="E2516" s="23"/>
      <c r="F2516" s="23"/>
      <c r="G2516" s="23"/>
      <c r="H2516" s="23"/>
      <c r="I2516" s="23"/>
      <c r="J2516" s="23"/>
      <c r="K2516" s="23"/>
      <c r="L2516" s="23"/>
      <c r="M2516" s="23"/>
      <c r="N2516" s="23"/>
      <c r="O2516" s="23"/>
    </row>
    <row r="2517" spans="2:15" x14ac:dyDescent="0.25">
      <c r="B2517" s="23"/>
      <c r="C2517" s="23"/>
      <c r="D2517" s="23"/>
      <c r="E2517" s="23"/>
      <c r="F2517" s="23"/>
      <c r="G2517" s="23"/>
      <c r="H2517" s="23"/>
      <c r="I2517" s="23"/>
      <c r="J2517" s="23"/>
      <c r="K2517" s="23"/>
      <c r="L2517" s="23"/>
      <c r="M2517" s="23"/>
      <c r="N2517" s="23"/>
      <c r="O2517" s="23"/>
    </row>
    <row r="2518" spans="2:15" x14ac:dyDescent="0.25">
      <c r="B2518" s="23"/>
      <c r="C2518" s="23"/>
      <c r="D2518" s="23"/>
      <c r="E2518" s="23"/>
      <c r="F2518" s="23"/>
      <c r="G2518" s="23"/>
      <c r="H2518" s="23"/>
      <c r="I2518" s="23"/>
      <c r="J2518" s="23"/>
      <c r="K2518" s="23"/>
      <c r="L2518" s="23"/>
      <c r="M2518" s="23"/>
      <c r="N2518" s="23"/>
      <c r="O2518" s="23"/>
    </row>
    <row r="2519" spans="2:15" x14ac:dyDescent="0.25">
      <c r="B2519" s="23"/>
      <c r="C2519" s="23"/>
      <c r="D2519" s="23"/>
      <c r="E2519" s="23"/>
      <c r="F2519" s="23"/>
      <c r="G2519" s="23"/>
      <c r="H2519" s="23"/>
      <c r="I2519" s="23"/>
      <c r="J2519" s="23"/>
      <c r="K2519" s="23"/>
      <c r="L2519" s="23"/>
      <c r="M2519" s="23"/>
      <c r="N2519" s="23"/>
      <c r="O2519" s="23"/>
    </row>
    <row r="2520" spans="2:15" x14ac:dyDescent="0.25">
      <c r="B2520" s="23"/>
      <c r="C2520" s="23"/>
      <c r="D2520" s="23"/>
      <c r="E2520" s="23"/>
      <c r="F2520" s="23"/>
      <c r="G2520" s="23"/>
      <c r="H2520" s="23"/>
      <c r="I2520" s="23"/>
      <c r="J2520" s="23"/>
      <c r="K2520" s="23"/>
      <c r="L2520" s="23"/>
      <c r="M2520" s="23"/>
      <c r="N2520" s="23"/>
      <c r="O2520" s="23"/>
    </row>
    <row r="2521" spans="2:15" x14ac:dyDescent="0.25">
      <c r="B2521" s="23"/>
      <c r="C2521" s="23"/>
      <c r="D2521" s="23"/>
      <c r="E2521" s="23"/>
      <c r="F2521" s="23"/>
      <c r="G2521" s="23"/>
      <c r="H2521" s="23"/>
      <c r="I2521" s="23"/>
      <c r="J2521" s="23"/>
      <c r="K2521" s="23"/>
      <c r="L2521" s="23"/>
      <c r="M2521" s="23"/>
      <c r="N2521" s="23"/>
      <c r="O2521" s="23"/>
    </row>
    <row r="2522" spans="2:15" x14ac:dyDescent="0.25">
      <c r="B2522" s="23"/>
      <c r="C2522" s="23"/>
      <c r="D2522" s="23"/>
      <c r="E2522" s="23"/>
      <c r="F2522" s="23"/>
      <c r="G2522" s="23"/>
      <c r="H2522" s="23"/>
      <c r="I2522" s="23"/>
      <c r="J2522" s="23"/>
      <c r="K2522" s="23"/>
      <c r="L2522" s="23"/>
      <c r="M2522" s="23"/>
      <c r="N2522" s="23"/>
      <c r="O2522" s="23"/>
    </row>
    <row r="2523" spans="2:15" x14ac:dyDescent="0.25">
      <c r="B2523" s="23"/>
      <c r="C2523" s="23"/>
      <c r="D2523" s="23"/>
      <c r="E2523" s="23"/>
      <c r="F2523" s="23"/>
      <c r="G2523" s="23"/>
      <c r="H2523" s="23"/>
      <c r="I2523" s="23"/>
      <c r="J2523" s="23"/>
      <c r="K2523" s="23"/>
      <c r="L2523" s="23"/>
      <c r="M2523" s="23"/>
      <c r="N2523" s="23"/>
      <c r="O2523" s="23"/>
    </row>
    <row r="2524" spans="2:15" x14ac:dyDescent="0.25">
      <c r="B2524" s="23"/>
      <c r="C2524" s="23"/>
      <c r="D2524" s="23"/>
      <c r="E2524" s="23"/>
      <c r="F2524" s="23"/>
      <c r="G2524" s="23"/>
      <c r="H2524" s="23"/>
      <c r="I2524" s="23"/>
      <c r="J2524" s="23"/>
      <c r="K2524" s="23"/>
      <c r="L2524" s="23"/>
      <c r="M2524" s="23"/>
      <c r="N2524" s="23"/>
      <c r="O2524" s="23"/>
    </row>
    <row r="2525" spans="2:15" x14ac:dyDescent="0.25">
      <c r="B2525" s="23"/>
      <c r="C2525" s="23"/>
      <c r="D2525" s="23"/>
      <c r="E2525" s="23"/>
      <c r="F2525" s="23"/>
      <c r="G2525" s="23"/>
      <c r="H2525" s="23"/>
      <c r="I2525" s="23"/>
      <c r="J2525" s="23"/>
      <c r="K2525" s="23"/>
      <c r="L2525" s="23"/>
      <c r="M2525" s="23"/>
      <c r="N2525" s="23"/>
      <c r="O2525" s="23"/>
    </row>
    <row r="2526" spans="2:15" x14ac:dyDescent="0.25">
      <c r="B2526" s="23"/>
      <c r="C2526" s="23"/>
      <c r="D2526" s="23"/>
      <c r="E2526" s="23"/>
      <c r="F2526" s="23"/>
      <c r="G2526" s="23"/>
      <c r="H2526" s="23"/>
      <c r="I2526" s="23"/>
      <c r="J2526" s="23"/>
      <c r="K2526" s="23"/>
      <c r="L2526" s="23"/>
      <c r="M2526" s="23"/>
      <c r="N2526" s="23"/>
      <c r="O2526" s="23"/>
    </row>
    <row r="2527" spans="2:15" x14ac:dyDescent="0.25">
      <c r="B2527" s="23"/>
      <c r="C2527" s="23"/>
      <c r="D2527" s="23"/>
      <c r="E2527" s="23"/>
      <c r="F2527" s="23"/>
      <c r="G2527" s="23"/>
      <c r="H2527" s="23"/>
      <c r="I2527" s="23"/>
      <c r="J2527" s="23"/>
      <c r="K2527" s="23"/>
      <c r="L2527" s="23"/>
      <c r="M2527" s="23"/>
      <c r="N2527" s="23"/>
      <c r="O2527" s="23"/>
    </row>
    <row r="2528" spans="2:15" x14ac:dyDescent="0.25">
      <c r="B2528" s="23"/>
      <c r="C2528" s="23"/>
      <c r="D2528" s="23"/>
      <c r="E2528" s="23"/>
      <c r="F2528" s="23"/>
      <c r="G2528" s="23"/>
      <c r="H2528" s="23"/>
      <c r="I2528" s="23"/>
      <c r="J2528" s="23"/>
      <c r="K2528" s="23"/>
      <c r="L2528" s="23"/>
      <c r="M2528" s="23"/>
      <c r="N2528" s="23"/>
      <c r="O2528" s="23"/>
    </row>
    <row r="2529" spans="2:15" x14ac:dyDescent="0.25">
      <c r="B2529" s="23"/>
      <c r="C2529" s="23"/>
      <c r="D2529" s="23"/>
      <c r="E2529" s="23"/>
      <c r="F2529" s="23"/>
      <c r="G2529" s="23"/>
      <c r="H2529" s="23"/>
      <c r="I2529" s="23"/>
      <c r="J2529" s="23"/>
      <c r="K2529" s="23"/>
      <c r="L2529" s="23"/>
      <c r="M2529" s="23"/>
      <c r="N2529" s="23"/>
      <c r="O2529" s="23"/>
    </row>
    <row r="2530" spans="2:15" x14ac:dyDescent="0.25">
      <c r="B2530" s="23"/>
      <c r="C2530" s="23"/>
      <c r="D2530" s="23"/>
      <c r="E2530" s="23"/>
      <c r="F2530" s="23"/>
      <c r="G2530" s="23"/>
      <c r="H2530" s="23"/>
      <c r="I2530" s="23"/>
      <c r="J2530" s="23"/>
      <c r="K2530" s="23"/>
      <c r="L2530" s="23"/>
      <c r="M2530" s="23"/>
      <c r="N2530" s="23"/>
      <c r="O2530" s="23"/>
    </row>
    <row r="2531" spans="2:15" x14ac:dyDescent="0.25">
      <c r="B2531" s="23"/>
      <c r="C2531" s="23"/>
      <c r="D2531" s="23"/>
      <c r="E2531" s="23"/>
      <c r="F2531" s="23"/>
      <c r="G2531" s="23"/>
      <c r="H2531" s="23"/>
      <c r="I2531" s="23"/>
      <c r="J2531" s="23"/>
      <c r="K2531" s="23"/>
      <c r="L2531" s="23"/>
      <c r="M2531" s="23"/>
      <c r="N2531" s="23"/>
      <c r="O2531" s="23"/>
    </row>
    <row r="2532" spans="2:15" x14ac:dyDescent="0.25">
      <c r="B2532" s="23"/>
      <c r="C2532" s="23"/>
      <c r="D2532" s="23"/>
      <c r="E2532" s="23"/>
      <c r="F2532" s="23"/>
      <c r="G2532" s="23"/>
      <c r="H2532" s="23"/>
      <c r="I2532" s="23"/>
      <c r="J2532" s="23"/>
      <c r="K2532" s="23"/>
      <c r="L2532" s="23"/>
      <c r="M2532" s="23"/>
      <c r="N2532" s="23"/>
      <c r="O2532" s="23"/>
    </row>
    <row r="2533" spans="2:15" x14ac:dyDescent="0.25">
      <c r="B2533" s="23"/>
      <c r="C2533" s="23"/>
      <c r="D2533" s="23"/>
      <c r="E2533" s="23"/>
      <c r="F2533" s="23"/>
      <c r="G2533" s="23"/>
      <c r="H2533" s="23"/>
      <c r="I2533" s="23"/>
      <c r="J2533" s="23"/>
      <c r="K2533" s="23"/>
      <c r="L2533" s="23"/>
      <c r="M2533" s="23"/>
      <c r="N2533" s="23"/>
      <c r="O2533" s="23"/>
    </row>
    <row r="2534" spans="2:15" x14ac:dyDescent="0.25">
      <c r="B2534" s="23"/>
      <c r="C2534" s="23"/>
      <c r="D2534" s="23"/>
      <c r="E2534" s="23"/>
      <c r="F2534" s="23"/>
      <c r="G2534" s="23"/>
      <c r="H2534" s="23"/>
      <c r="I2534" s="23"/>
      <c r="J2534" s="23"/>
      <c r="K2534" s="23"/>
      <c r="L2534" s="23"/>
      <c r="M2534" s="23"/>
      <c r="N2534" s="23"/>
      <c r="O2534" s="23"/>
    </row>
    <row r="2535" spans="2:15" x14ac:dyDescent="0.25">
      <c r="B2535" s="23"/>
      <c r="C2535" s="23"/>
      <c r="D2535" s="23"/>
      <c r="E2535" s="23"/>
      <c r="F2535" s="23"/>
      <c r="G2535" s="23"/>
      <c r="H2535" s="23"/>
      <c r="I2535" s="23"/>
      <c r="J2535" s="23"/>
      <c r="K2535" s="23"/>
      <c r="L2535" s="23"/>
      <c r="M2535" s="23"/>
      <c r="N2535" s="23"/>
      <c r="O2535" s="23"/>
    </row>
    <row r="2536" spans="2:15" x14ac:dyDescent="0.25">
      <c r="B2536" s="23"/>
      <c r="C2536" s="23"/>
      <c r="D2536" s="23"/>
      <c r="E2536" s="23"/>
      <c r="F2536" s="23"/>
      <c r="G2536" s="23"/>
      <c r="H2536" s="23"/>
      <c r="I2536" s="23"/>
      <c r="J2536" s="23"/>
      <c r="K2536" s="23"/>
      <c r="L2536" s="23"/>
      <c r="M2536" s="23"/>
      <c r="N2536" s="23"/>
      <c r="O2536" s="23"/>
    </row>
    <row r="2537" spans="2:15" x14ac:dyDescent="0.25">
      <c r="B2537" s="23"/>
      <c r="C2537" s="23"/>
      <c r="D2537" s="23"/>
      <c r="E2537" s="23"/>
      <c r="F2537" s="23"/>
      <c r="G2537" s="23"/>
      <c r="H2537" s="23"/>
      <c r="I2537" s="23"/>
      <c r="J2537" s="23"/>
      <c r="K2537" s="23"/>
      <c r="L2537" s="23"/>
      <c r="M2537" s="23"/>
      <c r="N2537" s="23"/>
      <c r="O2537" s="23"/>
    </row>
    <row r="2538" spans="2:15" x14ac:dyDescent="0.25">
      <c r="B2538" s="23"/>
      <c r="C2538" s="23"/>
      <c r="D2538" s="23"/>
      <c r="E2538" s="23"/>
      <c r="F2538" s="23"/>
      <c r="G2538" s="23"/>
      <c r="H2538" s="23"/>
      <c r="I2538" s="23"/>
      <c r="J2538" s="23"/>
      <c r="K2538" s="23"/>
      <c r="L2538" s="23"/>
      <c r="M2538" s="23"/>
      <c r="N2538" s="23"/>
      <c r="O2538" s="23"/>
    </row>
    <row r="2539" spans="2:15" x14ac:dyDescent="0.25">
      <c r="B2539" s="23"/>
      <c r="C2539" s="23"/>
      <c r="D2539" s="23"/>
      <c r="E2539" s="23"/>
      <c r="F2539" s="23"/>
      <c r="G2539" s="23"/>
      <c r="H2539" s="23"/>
      <c r="I2539" s="23"/>
      <c r="J2539" s="23"/>
      <c r="K2539" s="23"/>
      <c r="L2539" s="23"/>
      <c r="M2539" s="23"/>
      <c r="N2539" s="23"/>
      <c r="O2539" s="23"/>
    </row>
    <row r="2540" spans="2:15" x14ac:dyDescent="0.25">
      <c r="B2540" s="23"/>
      <c r="C2540" s="23"/>
      <c r="D2540" s="23"/>
      <c r="E2540" s="23"/>
      <c r="F2540" s="23"/>
      <c r="G2540" s="23"/>
      <c r="H2540" s="23"/>
      <c r="I2540" s="23"/>
      <c r="J2540" s="23"/>
      <c r="K2540" s="23"/>
      <c r="L2540" s="23"/>
      <c r="M2540" s="23"/>
      <c r="N2540" s="23"/>
      <c r="O2540" s="23"/>
    </row>
    <row r="2541" spans="2:15" x14ac:dyDescent="0.25">
      <c r="B2541" s="23"/>
      <c r="C2541" s="23"/>
      <c r="D2541" s="23"/>
      <c r="E2541" s="23"/>
      <c r="F2541" s="23"/>
      <c r="G2541" s="23"/>
      <c r="H2541" s="23"/>
      <c r="I2541" s="23"/>
      <c r="J2541" s="23"/>
      <c r="K2541" s="23"/>
      <c r="L2541" s="23"/>
      <c r="M2541" s="23"/>
      <c r="N2541" s="23"/>
      <c r="O2541" s="23"/>
    </row>
    <row r="2542" spans="2:15" x14ac:dyDescent="0.25">
      <c r="B2542" s="23"/>
      <c r="C2542" s="23"/>
      <c r="D2542" s="23"/>
      <c r="E2542" s="23"/>
      <c r="F2542" s="23"/>
      <c r="G2542" s="23"/>
      <c r="H2542" s="23"/>
      <c r="I2542" s="23"/>
      <c r="J2542" s="23"/>
      <c r="K2542" s="23"/>
      <c r="L2542" s="23"/>
      <c r="M2542" s="23"/>
      <c r="N2542" s="23"/>
      <c r="O2542" s="23"/>
    </row>
    <row r="2543" spans="2:15" x14ac:dyDescent="0.25">
      <c r="B2543" s="23"/>
      <c r="C2543" s="23"/>
      <c r="D2543" s="23"/>
      <c r="E2543" s="23"/>
      <c r="F2543" s="23"/>
      <c r="G2543" s="23"/>
      <c r="H2543" s="23"/>
      <c r="I2543" s="23"/>
      <c r="J2543" s="23"/>
      <c r="K2543" s="23"/>
      <c r="L2543" s="23"/>
      <c r="M2543" s="23"/>
      <c r="N2543" s="23"/>
      <c r="O2543" s="23"/>
    </row>
    <row r="2544" spans="2:15" x14ac:dyDescent="0.25">
      <c r="B2544" s="23"/>
      <c r="C2544" s="23"/>
      <c r="D2544" s="23"/>
      <c r="E2544" s="23"/>
      <c r="F2544" s="23"/>
      <c r="G2544" s="23"/>
      <c r="H2544" s="23"/>
      <c r="I2544" s="23"/>
      <c r="J2544" s="23"/>
      <c r="K2544" s="23"/>
      <c r="L2544" s="23"/>
      <c r="M2544" s="23"/>
      <c r="N2544" s="23"/>
      <c r="O2544" s="23"/>
    </row>
    <row r="2545" spans="2:15" x14ac:dyDescent="0.25">
      <c r="B2545" s="23"/>
      <c r="C2545" s="23"/>
      <c r="D2545" s="23"/>
      <c r="E2545" s="23"/>
      <c r="F2545" s="23"/>
      <c r="G2545" s="23"/>
      <c r="H2545" s="23"/>
      <c r="I2545" s="23"/>
      <c r="J2545" s="23"/>
      <c r="K2545" s="23"/>
      <c r="L2545" s="23"/>
      <c r="M2545" s="23"/>
      <c r="N2545" s="23"/>
      <c r="O2545" s="23"/>
    </row>
    <row r="2546" spans="2:15" x14ac:dyDescent="0.25">
      <c r="B2546" s="23"/>
      <c r="C2546" s="23"/>
      <c r="D2546" s="23"/>
      <c r="E2546" s="23"/>
      <c r="F2546" s="23"/>
      <c r="G2546" s="23"/>
      <c r="H2546" s="23"/>
      <c r="I2546" s="23"/>
      <c r="J2546" s="23"/>
      <c r="K2546" s="23"/>
      <c r="L2546" s="23"/>
      <c r="M2546" s="23"/>
      <c r="N2546" s="23"/>
      <c r="O2546" s="23"/>
    </row>
    <row r="2547" spans="2:15" x14ac:dyDescent="0.25">
      <c r="B2547" s="23"/>
      <c r="C2547" s="23"/>
      <c r="D2547" s="23"/>
      <c r="E2547" s="23"/>
      <c r="F2547" s="23"/>
      <c r="G2547" s="23"/>
      <c r="H2547" s="23"/>
      <c r="I2547" s="23"/>
      <c r="J2547" s="23"/>
      <c r="K2547" s="23"/>
      <c r="L2547" s="23"/>
      <c r="M2547" s="23"/>
      <c r="N2547" s="23"/>
      <c r="O2547" s="23"/>
    </row>
    <row r="2548" spans="2:15" x14ac:dyDescent="0.25">
      <c r="B2548" s="23"/>
      <c r="C2548" s="23"/>
      <c r="D2548" s="23"/>
      <c r="E2548" s="23"/>
      <c r="F2548" s="23"/>
      <c r="G2548" s="23"/>
      <c r="H2548" s="23"/>
      <c r="I2548" s="23"/>
      <c r="J2548" s="23"/>
      <c r="K2548" s="23"/>
      <c r="L2548" s="23"/>
      <c r="M2548" s="23"/>
      <c r="N2548" s="23"/>
      <c r="O2548" s="23"/>
    </row>
    <row r="2549" spans="2:15" x14ac:dyDescent="0.25">
      <c r="B2549" s="23"/>
      <c r="C2549" s="23"/>
      <c r="D2549" s="23"/>
      <c r="E2549" s="23"/>
      <c r="F2549" s="23"/>
      <c r="G2549" s="23"/>
      <c r="H2549" s="23"/>
      <c r="I2549" s="23"/>
      <c r="J2549" s="23"/>
      <c r="K2549" s="23"/>
      <c r="L2549" s="23"/>
      <c r="M2549" s="23"/>
      <c r="N2549" s="23"/>
      <c r="O2549" s="23"/>
    </row>
    <row r="2550" spans="2:15" x14ac:dyDescent="0.25">
      <c r="B2550" s="23"/>
      <c r="C2550" s="23"/>
      <c r="D2550" s="23"/>
      <c r="E2550" s="23"/>
      <c r="F2550" s="23"/>
      <c r="G2550" s="23"/>
      <c r="H2550" s="23"/>
      <c r="I2550" s="23"/>
      <c r="J2550" s="23"/>
      <c r="K2550" s="23"/>
      <c r="L2550" s="23"/>
      <c r="M2550" s="23"/>
      <c r="N2550" s="23"/>
      <c r="O2550" s="23"/>
    </row>
    <row r="2551" spans="2:15" x14ac:dyDescent="0.25">
      <c r="B2551" s="23"/>
      <c r="C2551" s="23"/>
      <c r="D2551" s="23"/>
      <c r="E2551" s="23"/>
      <c r="F2551" s="23"/>
      <c r="G2551" s="23"/>
      <c r="H2551" s="23"/>
      <c r="I2551" s="23"/>
      <c r="J2551" s="23"/>
      <c r="K2551" s="23"/>
      <c r="L2551" s="23"/>
      <c r="M2551" s="23"/>
      <c r="N2551" s="23"/>
      <c r="O2551" s="23"/>
    </row>
    <row r="2552" spans="2:15" x14ac:dyDescent="0.25">
      <c r="B2552" s="23"/>
      <c r="C2552" s="23"/>
      <c r="D2552" s="23"/>
      <c r="E2552" s="23"/>
      <c r="F2552" s="23"/>
      <c r="G2552" s="23"/>
      <c r="H2552" s="23"/>
      <c r="I2552" s="23"/>
      <c r="J2552" s="23"/>
      <c r="K2552" s="23"/>
      <c r="L2552" s="23"/>
      <c r="M2552" s="23"/>
      <c r="N2552" s="23"/>
      <c r="O2552" s="23"/>
    </row>
    <row r="2553" spans="2:15" x14ac:dyDescent="0.25">
      <c r="B2553" s="23"/>
      <c r="C2553" s="23"/>
      <c r="D2553" s="23"/>
      <c r="E2553" s="23"/>
      <c r="F2553" s="23"/>
      <c r="G2553" s="23"/>
      <c r="H2553" s="23"/>
      <c r="I2553" s="23"/>
      <c r="J2553" s="23"/>
      <c r="K2553" s="23"/>
      <c r="L2553" s="23"/>
      <c r="M2553" s="23"/>
      <c r="N2553" s="23"/>
      <c r="O2553" s="23"/>
    </row>
    <row r="2554" spans="2:15" x14ac:dyDescent="0.25">
      <c r="B2554" s="23"/>
      <c r="C2554" s="23"/>
      <c r="D2554" s="23"/>
      <c r="E2554" s="23"/>
      <c r="F2554" s="23"/>
      <c r="G2554" s="23"/>
      <c r="H2554" s="23"/>
      <c r="I2554" s="23"/>
      <c r="J2554" s="23"/>
      <c r="K2554" s="23"/>
      <c r="L2554" s="23"/>
      <c r="M2554" s="23"/>
      <c r="N2554" s="23"/>
      <c r="O2554" s="23"/>
    </row>
    <row r="2555" spans="2:15" x14ac:dyDescent="0.25">
      <c r="B2555" s="23"/>
      <c r="C2555" s="23"/>
      <c r="D2555" s="23"/>
      <c r="E2555" s="23"/>
      <c r="F2555" s="23"/>
      <c r="G2555" s="23"/>
      <c r="H2555" s="23"/>
      <c r="I2555" s="23"/>
      <c r="J2555" s="23"/>
      <c r="K2555" s="23"/>
      <c r="L2555" s="23"/>
      <c r="M2555" s="23"/>
      <c r="N2555" s="23"/>
      <c r="O2555" s="23"/>
    </row>
    <row r="2556" spans="2:15" x14ac:dyDescent="0.25">
      <c r="B2556" s="23"/>
      <c r="C2556" s="23"/>
      <c r="D2556" s="23"/>
      <c r="E2556" s="23"/>
      <c r="F2556" s="23"/>
      <c r="G2556" s="23"/>
      <c r="H2556" s="23"/>
      <c r="I2556" s="23"/>
      <c r="J2556" s="23"/>
      <c r="K2556" s="23"/>
      <c r="L2556" s="23"/>
      <c r="M2556" s="23"/>
      <c r="N2556" s="23"/>
      <c r="O2556" s="23"/>
    </row>
    <row r="2557" spans="2:15" x14ac:dyDescent="0.25">
      <c r="B2557" s="23"/>
      <c r="C2557" s="23"/>
      <c r="D2557" s="23"/>
      <c r="E2557" s="23"/>
      <c r="F2557" s="23"/>
      <c r="G2557" s="23"/>
      <c r="H2557" s="23"/>
      <c r="I2557" s="23"/>
      <c r="J2557" s="23"/>
      <c r="K2557" s="23"/>
      <c r="L2557" s="23"/>
      <c r="M2557" s="23"/>
      <c r="N2557" s="23"/>
      <c r="O2557" s="23"/>
    </row>
    <row r="2558" spans="2:15" x14ac:dyDescent="0.25">
      <c r="B2558" s="23"/>
      <c r="C2558" s="23"/>
      <c r="D2558" s="23"/>
      <c r="E2558" s="23"/>
      <c r="F2558" s="23"/>
      <c r="G2558" s="23"/>
      <c r="H2558" s="23"/>
      <c r="I2558" s="23"/>
      <c r="J2558" s="23"/>
      <c r="K2558" s="23"/>
      <c r="L2558" s="23"/>
      <c r="M2558" s="23"/>
      <c r="N2558" s="23"/>
      <c r="O2558" s="23"/>
    </row>
    <row r="2559" spans="2:15" x14ac:dyDescent="0.25">
      <c r="B2559" s="23"/>
      <c r="C2559" s="23"/>
      <c r="D2559" s="23"/>
      <c r="E2559" s="23"/>
      <c r="F2559" s="23"/>
      <c r="G2559" s="23"/>
      <c r="H2559" s="23"/>
      <c r="I2559" s="23"/>
      <c r="J2559" s="23"/>
      <c r="K2559" s="23"/>
      <c r="L2559" s="23"/>
      <c r="M2559" s="23"/>
      <c r="N2559" s="23"/>
      <c r="O2559" s="23"/>
    </row>
    <row r="2560" spans="2:15" x14ac:dyDescent="0.25">
      <c r="B2560" s="23"/>
      <c r="C2560" s="23"/>
      <c r="D2560" s="23"/>
      <c r="E2560" s="23"/>
      <c r="F2560" s="23"/>
      <c r="G2560" s="23"/>
      <c r="H2560" s="23"/>
      <c r="I2560" s="23"/>
      <c r="J2560" s="23"/>
      <c r="K2560" s="23"/>
      <c r="L2560" s="23"/>
      <c r="M2560" s="23"/>
      <c r="N2560" s="23"/>
      <c r="O2560" s="23"/>
    </row>
    <row r="2561" spans="2:15" x14ac:dyDescent="0.25">
      <c r="B2561" s="23"/>
      <c r="C2561" s="23"/>
      <c r="D2561" s="23"/>
      <c r="E2561" s="23"/>
      <c r="F2561" s="23"/>
      <c r="G2561" s="23"/>
      <c r="H2561" s="23"/>
      <c r="I2561" s="23"/>
      <c r="J2561" s="23"/>
      <c r="K2561" s="23"/>
      <c r="L2561" s="23"/>
      <c r="M2561" s="23"/>
      <c r="N2561" s="23"/>
      <c r="O2561" s="23"/>
    </row>
    <row r="2562" spans="2:15" x14ac:dyDescent="0.25">
      <c r="B2562" s="23"/>
      <c r="C2562" s="23"/>
      <c r="D2562" s="23"/>
      <c r="E2562" s="23"/>
      <c r="F2562" s="23"/>
      <c r="G2562" s="23"/>
      <c r="H2562" s="23"/>
      <c r="I2562" s="23"/>
      <c r="J2562" s="23"/>
      <c r="K2562" s="23"/>
      <c r="L2562" s="23"/>
      <c r="M2562" s="23"/>
      <c r="N2562" s="23"/>
      <c r="O2562" s="23"/>
    </row>
    <row r="2563" spans="2:15" x14ac:dyDescent="0.25">
      <c r="B2563" s="23"/>
      <c r="C2563" s="23"/>
      <c r="D2563" s="23"/>
      <c r="E2563" s="23"/>
      <c r="F2563" s="23"/>
      <c r="G2563" s="23"/>
      <c r="H2563" s="23"/>
      <c r="I2563" s="23"/>
      <c r="J2563" s="23"/>
      <c r="K2563" s="23"/>
      <c r="L2563" s="23"/>
      <c r="M2563" s="23"/>
      <c r="N2563" s="23"/>
      <c r="O2563" s="23"/>
    </row>
    <row r="2564" spans="2:15" x14ac:dyDescent="0.25">
      <c r="B2564" s="23"/>
      <c r="C2564" s="23"/>
      <c r="D2564" s="23"/>
      <c r="E2564" s="23"/>
      <c r="F2564" s="23"/>
      <c r="G2564" s="23"/>
      <c r="H2564" s="23"/>
      <c r="I2564" s="23"/>
      <c r="J2564" s="23"/>
      <c r="K2564" s="23"/>
      <c r="L2564" s="23"/>
      <c r="M2564" s="23"/>
      <c r="N2564" s="23"/>
      <c r="O2564" s="23"/>
    </row>
    <row r="2565" spans="2:15" x14ac:dyDescent="0.25">
      <c r="B2565" s="23"/>
      <c r="C2565" s="23"/>
      <c r="D2565" s="23"/>
      <c r="E2565" s="23"/>
      <c r="F2565" s="23"/>
      <c r="G2565" s="23"/>
      <c r="H2565" s="23"/>
      <c r="I2565" s="23"/>
      <c r="J2565" s="23"/>
      <c r="K2565" s="23"/>
      <c r="L2565" s="23"/>
      <c r="M2565" s="23"/>
      <c r="N2565" s="23"/>
      <c r="O2565" s="23"/>
    </row>
    <row r="2566" spans="2:15" x14ac:dyDescent="0.25">
      <c r="B2566" s="23"/>
      <c r="C2566" s="23"/>
      <c r="D2566" s="23"/>
      <c r="E2566" s="23"/>
      <c r="F2566" s="23"/>
      <c r="G2566" s="23"/>
      <c r="H2566" s="23"/>
      <c r="I2566" s="23"/>
      <c r="J2566" s="23"/>
      <c r="K2566" s="23"/>
      <c r="L2566" s="23"/>
      <c r="M2566" s="23"/>
      <c r="N2566" s="23"/>
      <c r="O2566" s="23"/>
    </row>
    <row r="2567" spans="2:15" x14ac:dyDescent="0.25">
      <c r="B2567" s="23"/>
      <c r="C2567" s="23"/>
      <c r="D2567" s="23"/>
      <c r="E2567" s="23"/>
      <c r="F2567" s="23"/>
      <c r="G2567" s="23"/>
      <c r="H2567" s="23"/>
      <c r="I2567" s="23"/>
      <c r="J2567" s="23"/>
      <c r="K2567" s="23"/>
      <c r="L2567" s="23"/>
      <c r="M2567" s="23"/>
      <c r="N2567" s="23"/>
      <c r="O2567" s="23"/>
    </row>
    <row r="2568" spans="2:15" x14ac:dyDescent="0.25">
      <c r="B2568" s="23"/>
      <c r="C2568" s="23"/>
      <c r="D2568" s="23"/>
      <c r="E2568" s="23"/>
      <c r="F2568" s="23"/>
      <c r="G2568" s="23"/>
      <c r="H2568" s="23"/>
      <c r="I2568" s="23"/>
      <c r="J2568" s="23"/>
      <c r="K2568" s="23"/>
      <c r="L2568" s="23"/>
      <c r="M2568" s="23"/>
      <c r="N2568" s="23"/>
      <c r="O2568" s="23"/>
    </row>
    <row r="2569" spans="2:15" x14ac:dyDescent="0.25">
      <c r="B2569" s="23"/>
      <c r="C2569" s="23"/>
      <c r="D2569" s="23"/>
      <c r="E2569" s="23"/>
      <c r="F2569" s="23"/>
      <c r="G2569" s="23"/>
      <c r="H2569" s="23"/>
      <c r="I2569" s="23"/>
      <c r="J2569" s="23"/>
      <c r="K2569" s="23"/>
      <c r="L2569" s="23"/>
      <c r="M2569" s="23"/>
      <c r="N2569" s="23"/>
      <c r="O2569" s="23"/>
    </row>
    <row r="2570" spans="2:15" x14ac:dyDescent="0.25">
      <c r="B2570" s="23"/>
      <c r="C2570" s="23"/>
      <c r="D2570" s="23"/>
      <c r="E2570" s="23"/>
      <c r="F2570" s="23"/>
      <c r="G2570" s="23"/>
      <c r="H2570" s="23"/>
      <c r="I2570" s="23"/>
      <c r="J2570" s="23"/>
      <c r="K2570" s="23"/>
      <c r="L2570" s="23"/>
      <c r="M2570" s="23"/>
      <c r="N2570" s="23"/>
      <c r="O2570" s="23"/>
    </row>
    <row r="2571" spans="2:15" x14ac:dyDescent="0.25">
      <c r="B2571" s="23"/>
      <c r="C2571" s="23"/>
      <c r="D2571" s="23"/>
      <c r="E2571" s="23"/>
      <c r="F2571" s="23"/>
      <c r="G2571" s="23"/>
      <c r="H2571" s="23"/>
      <c r="I2571" s="23"/>
      <c r="J2571" s="23"/>
      <c r="K2571" s="23"/>
      <c r="L2571" s="23"/>
      <c r="M2571" s="23"/>
      <c r="N2571" s="23"/>
      <c r="O2571" s="23"/>
    </row>
    <row r="2572" spans="2:15" x14ac:dyDescent="0.25">
      <c r="B2572" s="23"/>
      <c r="C2572" s="23"/>
      <c r="D2572" s="23"/>
      <c r="E2572" s="23"/>
      <c r="F2572" s="23"/>
      <c r="G2572" s="23"/>
      <c r="H2572" s="23"/>
      <c r="I2572" s="23"/>
      <c r="J2572" s="23"/>
      <c r="K2572" s="23"/>
      <c r="L2572" s="23"/>
      <c r="M2572" s="23"/>
      <c r="N2572" s="23"/>
      <c r="O2572" s="23"/>
    </row>
    <row r="2573" spans="2:15" x14ac:dyDescent="0.25">
      <c r="B2573" s="23"/>
      <c r="C2573" s="23"/>
      <c r="D2573" s="23"/>
      <c r="E2573" s="23"/>
      <c r="F2573" s="23"/>
      <c r="G2573" s="23"/>
      <c r="H2573" s="23"/>
      <c r="I2573" s="23"/>
      <c r="J2573" s="23"/>
      <c r="K2573" s="23"/>
      <c r="L2573" s="23"/>
      <c r="M2573" s="23"/>
      <c r="N2573" s="23"/>
      <c r="O2573" s="23"/>
    </row>
    <row r="2574" spans="2:15" x14ac:dyDescent="0.25">
      <c r="B2574" s="23"/>
      <c r="C2574" s="23"/>
      <c r="D2574" s="23"/>
      <c r="E2574" s="23"/>
      <c r="F2574" s="23"/>
      <c r="G2574" s="23"/>
      <c r="H2574" s="23"/>
      <c r="I2574" s="23"/>
      <c r="J2574" s="23"/>
      <c r="K2574" s="23"/>
      <c r="L2574" s="23"/>
      <c r="M2574" s="23"/>
      <c r="N2574" s="23"/>
      <c r="O2574" s="23"/>
    </row>
    <row r="2575" spans="2:15" x14ac:dyDescent="0.25">
      <c r="B2575" s="23"/>
      <c r="C2575" s="23"/>
      <c r="D2575" s="23"/>
      <c r="E2575" s="23"/>
      <c r="F2575" s="23"/>
      <c r="G2575" s="23"/>
      <c r="H2575" s="23"/>
      <c r="I2575" s="23"/>
      <c r="J2575" s="23"/>
      <c r="K2575" s="23"/>
      <c r="L2575" s="23"/>
      <c r="M2575" s="23"/>
      <c r="N2575" s="23"/>
      <c r="O2575" s="23"/>
    </row>
    <row r="2576" spans="2:15" x14ac:dyDescent="0.25">
      <c r="B2576" s="23"/>
      <c r="C2576" s="23"/>
      <c r="D2576" s="23"/>
      <c r="E2576" s="23"/>
      <c r="F2576" s="23"/>
      <c r="G2576" s="23"/>
      <c r="H2576" s="23"/>
      <c r="I2576" s="23"/>
      <c r="J2576" s="23"/>
      <c r="K2576" s="23"/>
      <c r="L2576" s="23"/>
      <c r="M2576" s="23"/>
      <c r="N2576" s="23"/>
      <c r="O2576" s="23"/>
    </row>
    <row r="2577" spans="2:15" x14ac:dyDescent="0.25">
      <c r="B2577" s="23"/>
      <c r="C2577" s="23"/>
      <c r="D2577" s="23"/>
      <c r="E2577" s="23"/>
      <c r="F2577" s="23"/>
      <c r="G2577" s="23"/>
      <c r="H2577" s="23"/>
      <c r="I2577" s="23"/>
      <c r="J2577" s="23"/>
      <c r="K2577" s="23"/>
      <c r="L2577" s="23"/>
      <c r="M2577" s="23"/>
      <c r="N2577" s="23"/>
      <c r="O2577" s="23"/>
    </row>
    <row r="2578" spans="2:15" x14ac:dyDescent="0.25">
      <c r="B2578" s="23"/>
      <c r="C2578" s="23"/>
      <c r="D2578" s="23"/>
      <c r="E2578" s="23"/>
      <c r="F2578" s="23"/>
      <c r="G2578" s="23"/>
      <c r="H2578" s="23"/>
      <c r="I2578" s="23"/>
      <c r="J2578" s="23"/>
      <c r="K2578" s="23"/>
      <c r="L2578" s="23"/>
      <c r="M2578" s="23"/>
      <c r="N2578" s="23"/>
      <c r="O2578" s="23"/>
    </row>
    <row r="2579" spans="2:15" x14ac:dyDescent="0.25">
      <c r="B2579" s="23"/>
      <c r="C2579" s="23"/>
      <c r="D2579" s="23"/>
      <c r="E2579" s="23"/>
      <c r="F2579" s="23"/>
      <c r="G2579" s="23"/>
      <c r="H2579" s="23"/>
      <c r="I2579" s="23"/>
      <c r="J2579" s="23"/>
      <c r="K2579" s="23"/>
      <c r="L2579" s="23"/>
      <c r="M2579" s="23"/>
      <c r="N2579" s="23"/>
      <c r="O2579" s="23"/>
    </row>
    <row r="2580" spans="2:15" x14ac:dyDescent="0.25">
      <c r="B2580" s="23"/>
      <c r="C2580" s="23"/>
      <c r="D2580" s="23"/>
      <c r="E2580" s="23"/>
      <c r="F2580" s="23"/>
      <c r="G2580" s="23"/>
      <c r="H2580" s="23"/>
      <c r="I2580" s="23"/>
      <c r="J2580" s="23"/>
      <c r="K2580" s="23"/>
      <c r="L2580" s="23"/>
      <c r="M2580" s="23"/>
      <c r="N2580" s="23"/>
      <c r="O2580" s="23"/>
    </row>
    <row r="2581" spans="2:15" x14ac:dyDescent="0.25">
      <c r="B2581" s="23"/>
      <c r="C2581" s="23"/>
      <c r="D2581" s="23"/>
      <c r="E2581" s="23"/>
      <c r="F2581" s="23"/>
      <c r="G2581" s="23"/>
      <c r="H2581" s="23"/>
      <c r="I2581" s="23"/>
      <c r="J2581" s="23"/>
      <c r="K2581" s="23"/>
      <c r="L2581" s="23"/>
      <c r="M2581" s="23"/>
      <c r="N2581" s="23"/>
      <c r="O2581" s="23"/>
    </row>
    <row r="2582" spans="2:15" x14ac:dyDescent="0.25">
      <c r="B2582" s="23"/>
      <c r="C2582" s="23"/>
      <c r="D2582" s="23"/>
      <c r="E2582" s="23"/>
      <c r="F2582" s="23"/>
      <c r="G2582" s="23"/>
      <c r="H2582" s="23"/>
      <c r="I2582" s="23"/>
      <c r="J2582" s="23"/>
      <c r="K2582" s="23"/>
      <c r="L2582" s="23"/>
      <c r="M2582" s="23"/>
      <c r="N2582" s="23"/>
      <c r="O2582" s="23"/>
    </row>
    <row r="2583" spans="2:15" x14ac:dyDescent="0.25">
      <c r="B2583" s="23"/>
      <c r="C2583" s="23"/>
      <c r="D2583" s="23"/>
      <c r="E2583" s="23"/>
      <c r="F2583" s="23"/>
      <c r="G2583" s="23"/>
      <c r="H2583" s="23"/>
      <c r="I2583" s="23"/>
      <c r="J2583" s="23"/>
      <c r="K2583" s="23"/>
      <c r="L2583" s="23"/>
      <c r="M2583" s="23"/>
      <c r="N2583" s="23"/>
      <c r="O2583" s="23"/>
    </row>
    <row r="2584" spans="2:15" x14ac:dyDescent="0.25">
      <c r="B2584" s="23"/>
      <c r="C2584" s="23"/>
      <c r="D2584" s="23"/>
      <c r="E2584" s="23"/>
      <c r="F2584" s="23"/>
      <c r="G2584" s="23"/>
      <c r="H2584" s="23"/>
      <c r="I2584" s="23"/>
      <c r="J2584" s="23"/>
      <c r="K2584" s="23"/>
      <c r="L2584" s="23"/>
      <c r="M2584" s="23"/>
      <c r="N2584" s="23"/>
      <c r="O2584" s="23"/>
    </row>
    <row r="2585" spans="2:15" x14ac:dyDescent="0.25">
      <c r="B2585" s="23"/>
      <c r="C2585" s="23"/>
      <c r="D2585" s="23"/>
      <c r="E2585" s="23"/>
      <c r="F2585" s="23"/>
      <c r="G2585" s="23"/>
      <c r="H2585" s="23"/>
      <c r="I2585" s="23"/>
      <c r="J2585" s="23"/>
      <c r="K2585" s="23"/>
      <c r="L2585" s="23"/>
      <c r="M2585" s="23"/>
      <c r="N2585" s="23"/>
      <c r="O2585" s="23"/>
    </row>
    <row r="2586" spans="2:15" x14ac:dyDescent="0.25">
      <c r="B2586" s="23"/>
      <c r="C2586" s="23"/>
      <c r="D2586" s="23"/>
      <c r="E2586" s="23"/>
      <c r="F2586" s="23"/>
      <c r="G2586" s="23"/>
      <c r="H2586" s="23"/>
      <c r="I2586" s="23"/>
      <c r="J2586" s="23"/>
      <c r="K2586" s="23"/>
      <c r="L2586" s="23"/>
      <c r="M2586" s="23"/>
      <c r="N2586" s="23"/>
      <c r="O2586" s="23"/>
    </row>
    <row r="2587" spans="2:15" x14ac:dyDescent="0.25">
      <c r="B2587" s="23"/>
      <c r="C2587" s="23"/>
      <c r="D2587" s="23"/>
      <c r="E2587" s="23"/>
      <c r="F2587" s="23"/>
      <c r="G2587" s="23"/>
      <c r="H2587" s="23"/>
      <c r="I2587" s="23"/>
      <c r="J2587" s="23"/>
      <c r="K2587" s="23"/>
      <c r="L2587" s="23"/>
      <c r="M2587" s="23"/>
      <c r="N2587" s="23"/>
      <c r="O2587" s="23"/>
    </row>
    <row r="2588" spans="2:15" x14ac:dyDescent="0.25">
      <c r="B2588" s="23"/>
      <c r="C2588" s="23"/>
      <c r="D2588" s="23"/>
      <c r="E2588" s="23"/>
      <c r="F2588" s="23"/>
      <c r="G2588" s="23"/>
      <c r="H2588" s="23"/>
      <c r="I2588" s="23"/>
      <c r="J2588" s="23"/>
      <c r="K2588" s="23"/>
      <c r="L2588" s="23"/>
      <c r="M2588" s="23"/>
      <c r="N2588" s="23"/>
      <c r="O2588" s="23"/>
    </row>
    <row r="2589" spans="2:15" x14ac:dyDescent="0.25">
      <c r="B2589" s="23"/>
      <c r="C2589" s="23"/>
      <c r="D2589" s="23"/>
      <c r="E2589" s="23"/>
      <c r="F2589" s="23"/>
      <c r="G2589" s="23"/>
      <c r="H2589" s="23"/>
      <c r="I2589" s="23"/>
      <c r="J2589" s="23"/>
      <c r="K2589" s="23"/>
      <c r="L2589" s="23"/>
      <c r="M2589" s="23"/>
      <c r="N2589" s="23"/>
      <c r="O2589" s="23"/>
    </row>
    <row r="2590" spans="2:15" x14ac:dyDescent="0.25">
      <c r="B2590" s="23"/>
      <c r="C2590" s="23"/>
      <c r="D2590" s="23"/>
      <c r="E2590" s="23"/>
      <c r="F2590" s="23"/>
      <c r="G2590" s="23"/>
      <c r="H2590" s="23"/>
      <c r="I2590" s="23"/>
      <c r="J2590" s="23"/>
      <c r="K2590" s="23"/>
      <c r="L2590" s="23"/>
      <c r="M2590" s="23"/>
      <c r="N2590" s="23"/>
      <c r="O2590" s="23"/>
    </row>
    <row r="2591" spans="2:15" x14ac:dyDescent="0.25">
      <c r="B2591" s="23"/>
      <c r="C2591" s="23"/>
      <c r="D2591" s="23"/>
      <c r="E2591" s="23"/>
      <c r="F2591" s="23"/>
      <c r="G2591" s="23"/>
      <c r="H2591" s="23"/>
      <c r="I2591" s="23"/>
      <c r="J2591" s="23"/>
      <c r="K2591" s="23"/>
      <c r="L2591" s="23"/>
      <c r="M2591" s="23"/>
      <c r="N2591" s="23"/>
      <c r="O2591" s="23"/>
    </row>
    <row r="2592" spans="2:15" x14ac:dyDescent="0.25">
      <c r="B2592" s="23"/>
      <c r="C2592" s="23"/>
      <c r="D2592" s="23"/>
      <c r="E2592" s="23"/>
      <c r="F2592" s="23"/>
      <c r="G2592" s="23"/>
      <c r="H2592" s="23"/>
      <c r="I2592" s="23"/>
      <c r="J2592" s="23"/>
      <c r="K2592" s="23"/>
      <c r="L2592" s="23"/>
      <c r="M2592" s="23"/>
      <c r="N2592" s="23"/>
      <c r="O2592" s="23"/>
    </row>
    <row r="2593" spans="2:15" x14ac:dyDescent="0.25">
      <c r="B2593" s="23"/>
      <c r="C2593" s="23"/>
      <c r="D2593" s="23"/>
      <c r="E2593" s="23"/>
      <c r="F2593" s="23"/>
      <c r="G2593" s="23"/>
      <c r="H2593" s="23"/>
      <c r="I2593" s="23"/>
      <c r="J2593" s="23"/>
      <c r="K2593" s="23"/>
      <c r="L2593" s="23"/>
      <c r="M2593" s="23"/>
      <c r="N2593" s="23"/>
      <c r="O2593" s="23"/>
    </row>
    <row r="2594" spans="2:15" x14ac:dyDescent="0.25">
      <c r="B2594" s="23"/>
      <c r="C2594" s="23"/>
      <c r="D2594" s="23"/>
      <c r="E2594" s="23"/>
      <c r="F2594" s="23"/>
      <c r="G2594" s="23"/>
      <c r="H2594" s="23"/>
      <c r="I2594" s="23"/>
      <c r="J2594" s="23"/>
      <c r="K2594" s="23"/>
      <c r="L2594" s="23"/>
      <c r="M2594" s="23"/>
      <c r="N2594" s="23"/>
      <c r="O2594" s="23"/>
    </row>
    <row r="2595" spans="2:15" x14ac:dyDescent="0.25">
      <c r="B2595" s="23"/>
      <c r="C2595" s="23"/>
      <c r="D2595" s="23"/>
      <c r="E2595" s="23"/>
      <c r="F2595" s="23"/>
      <c r="G2595" s="23"/>
      <c r="H2595" s="23"/>
      <c r="I2595" s="23"/>
      <c r="J2595" s="23"/>
      <c r="K2595" s="23"/>
      <c r="L2595" s="23"/>
      <c r="M2595" s="23"/>
      <c r="N2595" s="23"/>
      <c r="O2595" s="23"/>
    </row>
    <row r="2596" spans="2:15" x14ac:dyDescent="0.25">
      <c r="B2596" s="23"/>
      <c r="C2596" s="23"/>
      <c r="D2596" s="23"/>
      <c r="E2596" s="23"/>
      <c r="F2596" s="23"/>
      <c r="G2596" s="23"/>
      <c r="H2596" s="23"/>
      <c r="I2596" s="23"/>
      <c r="J2596" s="23"/>
      <c r="K2596" s="23"/>
      <c r="L2596" s="23"/>
      <c r="M2596" s="23"/>
      <c r="N2596" s="23"/>
      <c r="O2596" s="23"/>
    </row>
    <row r="2597" spans="2:15" x14ac:dyDescent="0.25">
      <c r="B2597" s="23"/>
      <c r="C2597" s="23"/>
      <c r="D2597" s="23"/>
      <c r="E2597" s="23"/>
      <c r="F2597" s="23"/>
      <c r="G2597" s="23"/>
      <c r="H2597" s="23"/>
      <c r="I2597" s="23"/>
      <c r="J2597" s="23"/>
      <c r="K2597" s="23"/>
      <c r="L2597" s="23"/>
      <c r="M2597" s="23"/>
      <c r="N2597" s="23"/>
      <c r="O2597" s="23"/>
    </row>
    <row r="2598" spans="2:15" x14ac:dyDescent="0.25">
      <c r="B2598" s="23"/>
      <c r="C2598" s="23"/>
      <c r="D2598" s="23"/>
      <c r="E2598" s="23"/>
      <c r="F2598" s="23"/>
      <c r="G2598" s="23"/>
      <c r="H2598" s="23"/>
      <c r="I2598" s="23"/>
      <c r="J2598" s="23"/>
      <c r="K2598" s="23"/>
      <c r="L2598" s="23"/>
      <c r="M2598" s="23"/>
      <c r="N2598" s="23"/>
      <c r="O2598" s="23"/>
    </row>
    <row r="2599" spans="2:15" x14ac:dyDescent="0.25">
      <c r="B2599" s="23"/>
      <c r="C2599" s="23"/>
      <c r="D2599" s="23"/>
      <c r="E2599" s="23"/>
      <c r="F2599" s="23"/>
      <c r="G2599" s="23"/>
      <c r="H2599" s="23"/>
      <c r="I2599" s="23"/>
      <c r="J2599" s="23"/>
      <c r="K2599" s="23"/>
      <c r="L2599" s="23"/>
      <c r="M2599" s="23"/>
      <c r="N2599" s="23"/>
      <c r="O2599" s="23"/>
    </row>
    <row r="2600" spans="2:15" x14ac:dyDescent="0.25">
      <c r="B2600" s="23"/>
      <c r="C2600" s="23"/>
      <c r="D2600" s="23"/>
      <c r="E2600" s="23"/>
      <c r="F2600" s="23"/>
      <c r="G2600" s="23"/>
      <c r="H2600" s="23"/>
      <c r="I2600" s="23"/>
      <c r="J2600" s="23"/>
      <c r="K2600" s="23"/>
      <c r="L2600" s="23"/>
      <c r="M2600" s="23"/>
      <c r="N2600" s="23"/>
      <c r="O2600" s="23"/>
    </row>
    <row r="2601" spans="2:15" x14ac:dyDescent="0.25">
      <c r="B2601" s="23"/>
      <c r="C2601" s="23"/>
      <c r="D2601" s="23"/>
      <c r="E2601" s="23"/>
      <c r="F2601" s="23"/>
      <c r="G2601" s="23"/>
      <c r="H2601" s="23"/>
      <c r="I2601" s="23"/>
      <c r="J2601" s="23"/>
      <c r="K2601" s="23"/>
      <c r="L2601" s="23"/>
      <c r="M2601" s="23"/>
      <c r="N2601" s="23"/>
      <c r="O2601" s="23"/>
    </row>
    <row r="2602" spans="2:15" x14ac:dyDescent="0.25">
      <c r="B2602" s="23"/>
      <c r="C2602" s="23"/>
      <c r="D2602" s="23"/>
      <c r="E2602" s="23"/>
      <c r="F2602" s="23"/>
      <c r="G2602" s="23"/>
      <c r="H2602" s="23"/>
      <c r="I2602" s="23"/>
      <c r="J2602" s="23"/>
      <c r="K2602" s="23"/>
      <c r="L2602" s="23"/>
      <c r="M2602" s="23"/>
      <c r="N2602" s="23"/>
      <c r="O2602" s="23"/>
    </row>
    <row r="2603" spans="2:15" x14ac:dyDescent="0.25">
      <c r="B2603" s="23"/>
      <c r="C2603" s="23"/>
      <c r="D2603" s="23"/>
      <c r="E2603" s="23"/>
      <c r="F2603" s="23"/>
      <c r="G2603" s="23"/>
      <c r="H2603" s="23"/>
      <c r="I2603" s="23"/>
      <c r="J2603" s="23"/>
      <c r="K2603" s="23"/>
      <c r="L2603" s="23"/>
      <c r="M2603" s="23"/>
      <c r="N2603" s="23"/>
      <c r="O2603" s="23"/>
    </row>
    <row r="2604" spans="2:15" x14ac:dyDescent="0.25">
      <c r="B2604" s="23"/>
      <c r="C2604" s="23"/>
      <c r="D2604" s="23"/>
      <c r="E2604" s="23"/>
      <c r="F2604" s="23"/>
      <c r="G2604" s="23"/>
      <c r="H2604" s="23"/>
      <c r="I2604" s="23"/>
      <c r="J2604" s="23"/>
      <c r="K2604" s="23"/>
      <c r="L2604" s="23"/>
      <c r="M2604" s="23"/>
      <c r="N2604" s="23"/>
      <c r="O2604" s="23"/>
    </row>
    <row r="2605" spans="2:15" x14ac:dyDescent="0.25">
      <c r="B2605" s="23"/>
      <c r="C2605" s="23"/>
      <c r="D2605" s="23"/>
      <c r="E2605" s="23"/>
      <c r="F2605" s="23"/>
      <c r="G2605" s="23"/>
      <c r="H2605" s="23"/>
      <c r="I2605" s="23"/>
      <c r="J2605" s="23"/>
      <c r="K2605" s="23"/>
      <c r="L2605" s="23"/>
      <c r="M2605" s="23"/>
      <c r="N2605" s="23"/>
      <c r="O2605" s="23"/>
    </row>
    <row r="2606" spans="2:15" x14ac:dyDescent="0.25">
      <c r="B2606" s="23"/>
      <c r="C2606" s="23"/>
      <c r="D2606" s="23"/>
      <c r="E2606" s="23"/>
      <c r="F2606" s="23"/>
      <c r="G2606" s="23"/>
      <c r="H2606" s="23"/>
      <c r="I2606" s="23"/>
      <c r="J2606" s="23"/>
      <c r="K2606" s="23"/>
      <c r="L2606" s="23"/>
      <c r="M2606" s="23"/>
      <c r="N2606" s="23"/>
      <c r="O2606" s="23"/>
    </row>
    <row r="2607" spans="2:15" x14ac:dyDescent="0.25">
      <c r="B2607" s="23"/>
      <c r="C2607" s="23"/>
      <c r="D2607" s="23"/>
      <c r="E2607" s="23"/>
      <c r="F2607" s="23"/>
      <c r="G2607" s="23"/>
      <c r="H2607" s="23"/>
      <c r="I2607" s="23"/>
      <c r="J2607" s="23"/>
      <c r="K2607" s="23"/>
      <c r="L2607" s="23"/>
      <c r="M2607" s="23"/>
      <c r="N2607" s="23"/>
      <c r="O2607" s="23"/>
    </row>
    <row r="2608" spans="2:15" x14ac:dyDescent="0.25">
      <c r="B2608" s="23"/>
      <c r="C2608" s="23"/>
      <c r="D2608" s="23"/>
      <c r="E2608" s="23"/>
      <c r="F2608" s="23"/>
      <c r="G2608" s="23"/>
      <c r="H2608" s="23"/>
      <c r="I2608" s="23"/>
      <c r="J2608" s="23"/>
      <c r="K2608" s="23"/>
      <c r="L2608" s="23"/>
      <c r="M2608" s="23"/>
      <c r="N2608" s="23"/>
      <c r="O2608" s="23"/>
    </row>
    <row r="2609" spans="2:15" x14ac:dyDescent="0.25">
      <c r="B2609" s="23"/>
      <c r="C2609" s="23"/>
      <c r="D2609" s="23"/>
      <c r="E2609" s="23"/>
      <c r="F2609" s="23"/>
      <c r="G2609" s="23"/>
      <c r="H2609" s="23"/>
      <c r="I2609" s="23"/>
      <c r="J2609" s="23"/>
      <c r="K2609" s="23"/>
      <c r="L2609" s="23"/>
      <c r="M2609" s="23"/>
      <c r="N2609" s="23"/>
      <c r="O2609" s="23"/>
    </row>
    <row r="2610" spans="2:15" x14ac:dyDescent="0.25">
      <c r="B2610" s="23"/>
      <c r="C2610" s="23"/>
      <c r="D2610" s="23"/>
      <c r="E2610" s="23"/>
      <c r="F2610" s="23"/>
      <c r="G2610" s="23"/>
      <c r="H2610" s="23"/>
      <c r="I2610" s="23"/>
      <c r="J2610" s="23"/>
      <c r="K2610" s="23"/>
      <c r="L2610" s="23"/>
      <c r="M2610" s="23"/>
      <c r="N2610" s="23"/>
      <c r="O2610" s="23"/>
    </row>
    <row r="2611" spans="2:15" x14ac:dyDescent="0.25">
      <c r="B2611" s="23"/>
      <c r="C2611" s="23"/>
      <c r="D2611" s="23"/>
      <c r="E2611" s="23"/>
      <c r="F2611" s="23"/>
      <c r="G2611" s="23"/>
      <c r="H2611" s="23"/>
      <c r="I2611" s="23"/>
      <c r="J2611" s="23"/>
      <c r="K2611" s="23"/>
      <c r="L2611" s="23"/>
      <c r="M2611" s="23"/>
      <c r="N2611" s="23"/>
      <c r="O2611" s="23"/>
    </row>
    <row r="2612" spans="2:15" x14ac:dyDescent="0.25">
      <c r="B2612" s="23"/>
      <c r="C2612" s="23"/>
      <c r="D2612" s="23"/>
      <c r="E2612" s="23"/>
      <c r="F2612" s="23"/>
      <c r="G2612" s="23"/>
      <c r="H2612" s="23"/>
      <c r="I2612" s="23"/>
      <c r="J2612" s="23"/>
      <c r="K2612" s="23"/>
      <c r="L2612" s="23"/>
      <c r="M2612" s="23"/>
      <c r="N2612" s="23"/>
      <c r="O2612" s="23"/>
    </row>
    <row r="2613" spans="2:15" x14ac:dyDescent="0.25">
      <c r="B2613" s="23"/>
      <c r="C2613" s="23"/>
      <c r="D2613" s="23"/>
      <c r="E2613" s="23"/>
      <c r="F2613" s="23"/>
      <c r="G2613" s="23"/>
      <c r="H2613" s="23"/>
      <c r="I2613" s="23"/>
      <c r="J2613" s="23"/>
      <c r="K2613" s="23"/>
      <c r="L2613" s="23"/>
      <c r="M2613" s="23"/>
      <c r="N2613" s="23"/>
      <c r="O2613" s="23"/>
    </row>
    <row r="2614" spans="2:15" x14ac:dyDescent="0.25">
      <c r="B2614" s="23"/>
      <c r="C2614" s="23"/>
      <c r="D2614" s="23"/>
      <c r="E2614" s="23"/>
      <c r="F2614" s="23"/>
      <c r="G2614" s="23"/>
      <c r="H2614" s="23"/>
      <c r="I2614" s="23"/>
      <c r="J2614" s="23"/>
      <c r="K2614" s="23"/>
      <c r="L2614" s="23"/>
      <c r="M2614" s="23"/>
      <c r="N2614" s="23"/>
      <c r="O2614" s="23"/>
    </row>
    <row r="2615" spans="2:15" x14ac:dyDescent="0.25">
      <c r="B2615" s="23"/>
      <c r="C2615" s="23"/>
      <c r="D2615" s="23"/>
      <c r="E2615" s="23"/>
      <c r="F2615" s="23"/>
      <c r="G2615" s="23"/>
      <c r="H2615" s="23"/>
      <c r="I2615" s="23"/>
      <c r="J2615" s="23"/>
      <c r="K2615" s="23"/>
      <c r="L2615" s="23"/>
      <c r="M2615" s="23"/>
      <c r="N2615" s="23"/>
      <c r="O2615" s="23"/>
    </row>
    <row r="2616" spans="2:15" x14ac:dyDescent="0.25">
      <c r="B2616" s="23"/>
      <c r="C2616" s="23"/>
      <c r="D2616" s="23"/>
      <c r="E2616" s="23"/>
      <c r="F2616" s="23"/>
      <c r="G2616" s="23"/>
      <c r="H2616" s="23"/>
      <c r="I2616" s="23"/>
      <c r="J2616" s="23"/>
      <c r="K2616" s="23"/>
      <c r="L2616" s="23"/>
      <c r="M2616" s="23"/>
      <c r="N2616" s="23"/>
      <c r="O2616" s="23"/>
    </row>
    <row r="2617" spans="2:15" x14ac:dyDescent="0.25">
      <c r="B2617" s="23"/>
      <c r="C2617" s="23"/>
      <c r="D2617" s="23"/>
      <c r="E2617" s="23"/>
      <c r="F2617" s="23"/>
      <c r="G2617" s="23"/>
      <c r="H2617" s="23"/>
      <c r="I2617" s="23"/>
      <c r="J2617" s="23"/>
      <c r="K2617" s="23"/>
      <c r="L2617" s="23"/>
      <c r="M2617" s="23"/>
      <c r="N2617" s="23"/>
      <c r="O2617" s="23"/>
    </row>
    <row r="2618" spans="2:15" x14ac:dyDescent="0.25">
      <c r="B2618" s="23"/>
      <c r="C2618" s="23"/>
      <c r="D2618" s="23"/>
      <c r="E2618" s="23"/>
      <c r="F2618" s="23"/>
      <c r="G2618" s="23"/>
      <c r="H2618" s="23"/>
      <c r="I2618" s="23"/>
      <c r="J2618" s="23"/>
      <c r="K2618" s="23"/>
      <c r="L2618" s="23"/>
      <c r="M2618" s="23"/>
      <c r="N2618" s="23"/>
      <c r="O2618" s="23"/>
    </row>
    <row r="2619" spans="2:15" x14ac:dyDescent="0.25">
      <c r="B2619" s="23"/>
      <c r="C2619" s="23"/>
      <c r="D2619" s="23"/>
      <c r="E2619" s="23"/>
      <c r="F2619" s="23"/>
      <c r="G2619" s="23"/>
      <c r="H2619" s="23"/>
      <c r="I2619" s="23"/>
      <c r="J2619" s="23"/>
      <c r="K2619" s="23"/>
      <c r="L2619" s="23"/>
      <c r="M2619" s="23"/>
      <c r="N2619" s="23"/>
      <c r="O2619" s="23"/>
    </row>
    <row r="2620" spans="2:15" x14ac:dyDescent="0.25">
      <c r="B2620" s="23"/>
      <c r="C2620" s="23"/>
      <c r="D2620" s="23"/>
      <c r="E2620" s="23"/>
      <c r="F2620" s="23"/>
      <c r="G2620" s="23"/>
      <c r="H2620" s="23"/>
      <c r="I2620" s="23"/>
      <c r="J2620" s="23"/>
      <c r="K2620" s="23"/>
      <c r="L2620" s="23"/>
      <c r="M2620" s="23"/>
      <c r="N2620" s="23"/>
      <c r="O2620" s="23"/>
    </row>
    <row r="2621" spans="2:15" x14ac:dyDescent="0.25">
      <c r="B2621" s="23"/>
      <c r="C2621" s="23"/>
      <c r="D2621" s="23"/>
      <c r="E2621" s="23"/>
      <c r="F2621" s="23"/>
      <c r="G2621" s="23"/>
      <c r="H2621" s="23"/>
      <c r="I2621" s="23"/>
      <c r="J2621" s="23"/>
      <c r="K2621" s="23"/>
      <c r="L2621" s="23"/>
      <c r="M2621" s="23"/>
      <c r="N2621" s="23"/>
      <c r="O2621" s="23"/>
    </row>
    <row r="2622" spans="2:15" x14ac:dyDescent="0.25">
      <c r="B2622" s="23"/>
      <c r="C2622" s="23"/>
      <c r="D2622" s="23"/>
      <c r="E2622" s="23"/>
      <c r="F2622" s="23"/>
      <c r="G2622" s="23"/>
      <c r="H2622" s="23"/>
      <c r="I2622" s="23"/>
      <c r="J2622" s="23"/>
      <c r="K2622" s="23"/>
      <c r="L2622" s="23"/>
      <c r="M2622" s="23"/>
      <c r="N2622" s="23"/>
      <c r="O2622" s="23"/>
    </row>
    <row r="2623" spans="2:15" x14ac:dyDescent="0.25">
      <c r="B2623" s="23"/>
      <c r="C2623" s="23"/>
      <c r="D2623" s="23"/>
      <c r="E2623" s="23"/>
      <c r="F2623" s="23"/>
      <c r="G2623" s="23"/>
      <c r="H2623" s="23"/>
      <c r="I2623" s="23"/>
      <c r="J2623" s="23"/>
      <c r="K2623" s="23"/>
      <c r="L2623" s="23"/>
      <c r="M2623" s="23"/>
      <c r="N2623" s="23"/>
      <c r="O2623" s="23"/>
    </row>
    <row r="2624" spans="2:15" x14ac:dyDescent="0.25">
      <c r="B2624" s="23"/>
      <c r="C2624" s="23"/>
      <c r="D2624" s="23"/>
      <c r="E2624" s="23"/>
      <c r="F2624" s="23"/>
      <c r="G2624" s="23"/>
      <c r="H2624" s="23"/>
      <c r="I2624" s="23"/>
      <c r="J2624" s="23"/>
      <c r="K2624" s="23"/>
      <c r="L2624" s="23"/>
      <c r="M2624" s="23"/>
      <c r="N2624" s="23"/>
      <c r="O2624" s="23"/>
    </row>
    <row r="2625" spans="2:15" x14ac:dyDescent="0.25">
      <c r="B2625" s="23"/>
      <c r="C2625" s="23"/>
      <c r="D2625" s="23"/>
      <c r="E2625" s="23"/>
      <c r="F2625" s="23"/>
      <c r="G2625" s="23"/>
      <c r="H2625" s="23"/>
      <c r="I2625" s="23"/>
      <c r="J2625" s="23"/>
      <c r="K2625" s="23"/>
      <c r="L2625" s="23"/>
      <c r="M2625" s="23"/>
      <c r="N2625" s="23"/>
      <c r="O2625" s="23"/>
    </row>
    <row r="2626" spans="2:15" x14ac:dyDescent="0.25">
      <c r="B2626" s="23"/>
      <c r="C2626" s="23"/>
      <c r="D2626" s="23"/>
      <c r="E2626" s="23"/>
      <c r="F2626" s="23"/>
      <c r="G2626" s="23"/>
      <c r="H2626" s="23"/>
      <c r="I2626" s="23"/>
      <c r="J2626" s="23"/>
      <c r="K2626" s="23"/>
      <c r="L2626" s="23"/>
      <c r="M2626" s="23"/>
      <c r="N2626" s="23"/>
      <c r="O2626" s="23"/>
    </row>
    <row r="2627" spans="2:15" x14ac:dyDescent="0.25">
      <c r="B2627" s="23"/>
      <c r="C2627" s="23"/>
      <c r="D2627" s="23"/>
      <c r="E2627" s="23"/>
      <c r="F2627" s="23"/>
      <c r="G2627" s="23"/>
      <c r="H2627" s="23"/>
      <c r="I2627" s="23"/>
      <c r="J2627" s="23"/>
      <c r="K2627" s="23"/>
      <c r="L2627" s="23"/>
      <c r="M2627" s="23"/>
      <c r="N2627" s="23"/>
      <c r="O2627" s="23"/>
    </row>
    <row r="2628" spans="2:15" x14ac:dyDescent="0.25">
      <c r="B2628" s="23"/>
      <c r="C2628" s="23"/>
      <c r="D2628" s="23"/>
      <c r="E2628" s="23"/>
      <c r="F2628" s="23"/>
      <c r="G2628" s="23"/>
      <c r="H2628" s="23"/>
      <c r="I2628" s="23"/>
      <c r="J2628" s="23"/>
      <c r="K2628" s="23"/>
      <c r="L2628" s="23"/>
      <c r="M2628" s="23"/>
      <c r="N2628" s="23"/>
      <c r="O2628" s="23"/>
    </row>
    <row r="2629" spans="2:15" x14ac:dyDescent="0.25">
      <c r="B2629" s="23"/>
      <c r="C2629" s="23"/>
      <c r="D2629" s="23"/>
      <c r="E2629" s="23"/>
      <c r="F2629" s="23"/>
      <c r="G2629" s="23"/>
      <c r="H2629" s="23"/>
      <c r="I2629" s="23"/>
      <c r="J2629" s="23"/>
      <c r="K2629" s="23"/>
      <c r="L2629" s="23"/>
      <c r="M2629" s="23"/>
      <c r="N2629" s="23"/>
      <c r="O2629" s="23"/>
    </row>
    <row r="2630" spans="2:15" x14ac:dyDescent="0.25">
      <c r="B2630" s="23"/>
      <c r="C2630" s="23"/>
      <c r="D2630" s="23"/>
      <c r="E2630" s="23"/>
      <c r="F2630" s="23"/>
      <c r="G2630" s="23"/>
      <c r="H2630" s="23"/>
      <c r="I2630" s="23"/>
      <c r="J2630" s="23"/>
      <c r="K2630" s="23"/>
      <c r="L2630" s="23"/>
      <c r="M2630" s="23"/>
      <c r="N2630" s="23"/>
      <c r="O2630" s="23"/>
    </row>
    <row r="2631" spans="2:15" x14ac:dyDescent="0.25">
      <c r="B2631" s="23"/>
      <c r="C2631" s="23"/>
      <c r="D2631" s="23"/>
      <c r="E2631" s="23"/>
      <c r="F2631" s="23"/>
      <c r="G2631" s="23"/>
      <c r="H2631" s="23"/>
      <c r="I2631" s="23"/>
      <c r="J2631" s="23"/>
      <c r="K2631" s="23"/>
      <c r="L2631" s="23"/>
      <c r="M2631" s="23"/>
      <c r="N2631" s="23"/>
      <c r="O2631" s="23"/>
    </row>
    <row r="2632" spans="2:15" x14ac:dyDescent="0.25">
      <c r="B2632" s="23"/>
      <c r="C2632" s="23"/>
      <c r="D2632" s="23"/>
      <c r="E2632" s="23"/>
      <c r="F2632" s="23"/>
      <c r="G2632" s="23"/>
      <c r="H2632" s="23"/>
      <c r="I2632" s="23"/>
      <c r="J2632" s="23"/>
      <c r="K2632" s="23"/>
      <c r="L2632" s="23"/>
      <c r="M2632" s="23"/>
      <c r="N2632" s="23"/>
      <c r="O2632" s="23"/>
    </row>
    <row r="2633" spans="2:15" x14ac:dyDescent="0.25">
      <c r="B2633" s="23"/>
      <c r="C2633" s="23"/>
      <c r="D2633" s="23"/>
      <c r="E2633" s="23"/>
      <c r="F2633" s="23"/>
      <c r="G2633" s="23"/>
      <c r="H2633" s="23"/>
      <c r="I2633" s="23"/>
      <c r="J2633" s="23"/>
      <c r="K2633" s="23"/>
      <c r="L2633" s="23"/>
      <c r="M2633" s="23"/>
      <c r="N2633" s="23"/>
      <c r="O2633" s="23"/>
    </row>
    <row r="2634" spans="2:15" x14ac:dyDescent="0.25">
      <c r="B2634" s="23"/>
      <c r="C2634" s="23"/>
      <c r="D2634" s="23"/>
      <c r="E2634" s="23"/>
      <c r="F2634" s="23"/>
      <c r="G2634" s="23"/>
      <c r="H2634" s="23"/>
      <c r="I2634" s="23"/>
      <c r="J2634" s="23"/>
      <c r="K2634" s="23"/>
      <c r="L2634" s="23"/>
      <c r="M2634" s="23"/>
      <c r="N2634" s="23"/>
      <c r="O2634" s="23"/>
    </row>
    <row r="2635" spans="2:15" x14ac:dyDescent="0.25">
      <c r="B2635" s="23"/>
      <c r="C2635" s="23"/>
      <c r="D2635" s="23"/>
      <c r="E2635" s="23"/>
      <c r="F2635" s="23"/>
      <c r="G2635" s="23"/>
      <c r="H2635" s="23"/>
      <c r="I2635" s="23"/>
      <c r="J2635" s="23"/>
      <c r="K2635" s="23"/>
      <c r="L2635" s="23"/>
      <c r="M2635" s="23"/>
      <c r="N2635" s="23"/>
      <c r="O2635" s="23"/>
    </row>
    <row r="2636" spans="2:15" x14ac:dyDescent="0.25">
      <c r="B2636" s="23"/>
      <c r="C2636" s="23"/>
      <c r="D2636" s="23"/>
      <c r="E2636" s="23"/>
      <c r="F2636" s="23"/>
      <c r="G2636" s="23"/>
      <c r="H2636" s="23"/>
      <c r="I2636" s="23"/>
      <c r="J2636" s="23"/>
      <c r="K2636" s="23"/>
      <c r="L2636" s="23"/>
      <c r="M2636" s="23"/>
      <c r="N2636" s="23"/>
      <c r="O2636" s="23"/>
    </row>
    <row r="2637" spans="2:15" x14ac:dyDescent="0.25">
      <c r="B2637" s="23"/>
      <c r="C2637" s="23"/>
      <c r="D2637" s="23"/>
      <c r="E2637" s="23"/>
      <c r="F2637" s="23"/>
      <c r="G2637" s="23"/>
      <c r="H2637" s="23"/>
      <c r="I2637" s="23"/>
      <c r="J2637" s="23"/>
      <c r="K2637" s="23"/>
      <c r="L2637" s="23"/>
      <c r="M2637" s="23"/>
      <c r="N2637" s="23"/>
      <c r="O2637" s="23"/>
    </row>
    <row r="2638" spans="2:15" x14ac:dyDescent="0.25">
      <c r="B2638" s="23"/>
      <c r="C2638" s="23"/>
      <c r="D2638" s="23"/>
      <c r="E2638" s="23"/>
      <c r="F2638" s="23"/>
      <c r="G2638" s="23"/>
      <c r="H2638" s="23"/>
      <c r="I2638" s="23"/>
      <c r="J2638" s="23"/>
      <c r="K2638" s="23"/>
      <c r="L2638" s="23"/>
      <c r="M2638" s="23"/>
      <c r="N2638" s="23"/>
      <c r="O2638" s="23"/>
    </row>
    <row r="2639" spans="2:15" x14ac:dyDescent="0.25">
      <c r="B2639" s="23"/>
      <c r="C2639" s="23"/>
      <c r="D2639" s="23"/>
      <c r="E2639" s="23"/>
      <c r="F2639" s="23"/>
      <c r="G2639" s="23"/>
      <c r="H2639" s="23"/>
      <c r="I2639" s="23"/>
      <c r="J2639" s="23"/>
      <c r="K2639" s="23"/>
      <c r="L2639" s="23"/>
      <c r="M2639" s="23"/>
      <c r="N2639" s="23"/>
      <c r="O2639" s="23"/>
    </row>
    <row r="2640" spans="2:15" x14ac:dyDescent="0.25">
      <c r="B2640" s="23"/>
      <c r="C2640" s="23"/>
      <c r="D2640" s="23"/>
      <c r="E2640" s="23"/>
      <c r="F2640" s="23"/>
      <c r="G2640" s="23"/>
      <c r="H2640" s="23"/>
      <c r="I2640" s="23"/>
      <c r="J2640" s="23"/>
      <c r="K2640" s="23"/>
      <c r="L2640" s="23"/>
      <c r="M2640" s="23"/>
      <c r="N2640" s="23"/>
      <c r="O2640" s="23"/>
    </row>
    <row r="2641" spans="2:15" x14ac:dyDescent="0.25">
      <c r="B2641" s="23"/>
      <c r="C2641" s="23"/>
      <c r="D2641" s="23"/>
      <c r="E2641" s="23"/>
      <c r="F2641" s="23"/>
      <c r="G2641" s="23"/>
      <c r="H2641" s="23"/>
      <c r="I2641" s="23"/>
      <c r="J2641" s="23"/>
      <c r="K2641" s="23"/>
      <c r="L2641" s="23"/>
      <c r="M2641" s="23"/>
      <c r="N2641" s="23"/>
      <c r="O2641" s="23"/>
    </row>
    <row r="2642" spans="2:15" x14ac:dyDescent="0.25">
      <c r="B2642" s="23"/>
      <c r="C2642" s="23"/>
      <c r="D2642" s="23"/>
      <c r="E2642" s="23"/>
      <c r="F2642" s="23"/>
      <c r="G2642" s="23"/>
      <c r="H2642" s="23"/>
      <c r="I2642" s="23"/>
      <c r="J2642" s="23"/>
      <c r="K2642" s="23"/>
      <c r="L2642" s="23"/>
      <c r="M2642" s="23"/>
      <c r="N2642" s="23"/>
      <c r="O2642" s="23"/>
    </row>
    <row r="2643" spans="2:15" x14ac:dyDescent="0.25">
      <c r="B2643" s="23"/>
      <c r="C2643" s="23"/>
      <c r="D2643" s="23"/>
      <c r="E2643" s="23"/>
      <c r="F2643" s="23"/>
      <c r="G2643" s="23"/>
      <c r="H2643" s="23"/>
      <c r="I2643" s="23"/>
      <c r="J2643" s="23"/>
      <c r="K2643" s="23"/>
      <c r="L2643" s="23"/>
      <c r="M2643" s="23"/>
      <c r="N2643" s="23"/>
      <c r="O2643" s="23"/>
    </row>
    <row r="2644" spans="2:15" x14ac:dyDescent="0.25">
      <c r="B2644" s="23"/>
      <c r="C2644" s="23"/>
      <c r="D2644" s="23"/>
      <c r="E2644" s="23"/>
      <c r="F2644" s="23"/>
      <c r="G2644" s="23"/>
      <c r="H2644" s="23"/>
      <c r="I2644" s="23"/>
      <c r="J2644" s="23"/>
      <c r="K2644" s="23"/>
      <c r="L2644" s="23"/>
      <c r="M2644" s="23"/>
      <c r="N2644" s="23"/>
      <c r="O2644" s="23"/>
    </row>
    <row r="2645" spans="2:15" x14ac:dyDescent="0.25">
      <c r="B2645" s="23"/>
      <c r="C2645" s="23"/>
      <c r="D2645" s="23"/>
      <c r="E2645" s="23"/>
      <c r="F2645" s="23"/>
      <c r="G2645" s="23"/>
      <c r="H2645" s="23"/>
      <c r="I2645" s="23"/>
      <c r="J2645" s="23"/>
      <c r="K2645" s="23"/>
      <c r="L2645" s="23"/>
      <c r="M2645" s="23"/>
      <c r="N2645" s="23"/>
      <c r="O2645" s="23"/>
    </row>
    <row r="2646" spans="2:15" x14ac:dyDescent="0.25">
      <c r="B2646" s="23"/>
      <c r="C2646" s="23"/>
      <c r="D2646" s="23"/>
      <c r="E2646" s="23"/>
      <c r="F2646" s="23"/>
      <c r="G2646" s="23"/>
      <c r="H2646" s="23"/>
      <c r="I2646" s="23"/>
      <c r="J2646" s="23"/>
      <c r="K2646" s="23"/>
      <c r="L2646" s="23"/>
      <c r="M2646" s="23"/>
      <c r="N2646" s="23"/>
      <c r="O2646" s="23"/>
    </row>
    <row r="2647" spans="2:15" x14ac:dyDescent="0.25">
      <c r="B2647" s="23"/>
      <c r="C2647" s="23"/>
      <c r="D2647" s="23"/>
      <c r="E2647" s="23"/>
      <c r="F2647" s="23"/>
      <c r="G2647" s="23"/>
      <c r="H2647" s="23"/>
      <c r="I2647" s="23"/>
      <c r="J2647" s="23"/>
      <c r="K2647" s="23"/>
      <c r="L2647" s="23"/>
      <c r="M2647" s="23"/>
      <c r="N2647" s="23"/>
      <c r="O2647" s="23"/>
    </row>
    <row r="2648" spans="2:15" x14ac:dyDescent="0.25">
      <c r="B2648" s="23"/>
      <c r="C2648" s="23"/>
      <c r="D2648" s="23"/>
      <c r="E2648" s="23"/>
      <c r="F2648" s="23"/>
      <c r="G2648" s="23"/>
      <c r="H2648" s="23"/>
      <c r="I2648" s="23"/>
      <c r="J2648" s="23"/>
      <c r="K2648" s="23"/>
      <c r="L2648" s="23"/>
      <c r="M2648" s="23"/>
      <c r="N2648" s="23"/>
      <c r="O2648" s="23"/>
    </row>
    <row r="2649" spans="2:15" x14ac:dyDescent="0.25">
      <c r="B2649" s="23"/>
      <c r="C2649" s="23"/>
      <c r="D2649" s="23"/>
      <c r="E2649" s="23"/>
      <c r="F2649" s="23"/>
      <c r="G2649" s="23"/>
      <c r="H2649" s="23"/>
      <c r="I2649" s="23"/>
      <c r="J2649" s="23"/>
      <c r="K2649" s="23"/>
      <c r="L2649" s="23"/>
      <c r="M2649" s="23"/>
      <c r="N2649" s="23"/>
      <c r="O2649" s="23"/>
    </row>
    <row r="2650" spans="2:15" x14ac:dyDescent="0.25">
      <c r="B2650" s="23"/>
      <c r="C2650" s="23"/>
      <c r="D2650" s="23"/>
      <c r="E2650" s="23"/>
      <c r="F2650" s="23"/>
      <c r="G2650" s="23"/>
      <c r="H2650" s="23"/>
      <c r="I2650" s="23"/>
      <c r="J2650" s="23"/>
      <c r="K2650" s="23"/>
      <c r="L2650" s="23"/>
      <c r="M2650" s="23"/>
      <c r="N2650" s="23"/>
      <c r="O2650" s="23"/>
    </row>
    <row r="2651" spans="2:15" x14ac:dyDescent="0.25">
      <c r="B2651" s="23"/>
      <c r="C2651" s="23"/>
      <c r="D2651" s="23"/>
      <c r="E2651" s="23"/>
      <c r="F2651" s="23"/>
      <c r="G2651" s="23"/>
      <c r="H2651" s="23"/>
      <c r="I2651" s="23"/>
      <c r="J2651" s="23"/>
      <c r="K2651" s="23"/>
      <c r="L2651" s="23"/>
      <c r="M2651" s="23"/>
      <c r="N2651" s="23"/>
      <c r="O2651" s="23"/>
    </row>
    <row r="2652" spans="2:15" x14ac:dyDescent="0.25">
      <c r="B2652" s="23"/>
      <c r="C2652" s="23"/>
      <c r="D2652" s="23"/>
      <c r="E2652" s="23"/>
      <c r="F2652" s="23"/>
      <c r="G2652" s="23"/>
      <c r="H2652" s="23"/>
      <c r="I2652" s="23"/>
      <c r="J2652" s="23"/>
      <c r="K2652" s="23"/>
      <c r="L2652" s="23"/>
      <c r="M2652" s="23"/>
      <c r="N2652" s="23"/>
      <c r="O2652" s="23"/>
    </row>
    <row r="2653" spans="2:15" x14ac:dyDescent="0.25">
      <c r="B2653" s="23"/>
      <c r="C2653" s="23"/>
      <c r="D2653" s="23"/>
      <c r="E2653" s="23"/>
      <c r="F2653" s="23"/>
      <c r="G2653" s="23"/>
      <c r="H2653" s="23"/>
      <c r="I2653" s="23"/>
      <c r="J2653" s="23"/>
      <c r="K2653" s="23"/>
      <c r="L2653" s="23"/>
      <c r="M2653" s="23"/>
      <c r="N2653" s="23"/>
      <c r="O2653" s="23"/>
    </row>
    <row r="2654" spans="2:15" x14ac:dyDescent="0.25">
      <c r="B2654" s="23"/>
      <c r="C2654" s="23"/>
      <c r="D2654" s="23"/>
      <c r="E2654" s="23"/>
      <c r="F2654" s="23"/>
      <c r="G2654" s="23"/>
      <c r="H2654" s="23"/>
      <c r="I2654" s="23"/>
      <c r="J2654" s="23"/>
      <c r="K2654" s="23"/>
      <c r="L2654" s="23"/>
      <c r="M2654" s="23"/>
      <c r="N2654" s="23"/>
      <c r="O2654" s="23"/>
    </row>
    <row r="2655" spans="2:15" x14ac:dyDescent="0.25">
      <c r="B2655" s="23"/>
      <c r="C2655" s="23"/>
      <c r="D2655" s="23"/>
      <c r="E2655" s="23"/>
      <c r="F2655" s="23"/>
      <c r="G2655" s="23"/>
      <c r="H2655" s="23"/>
      <c r="I2655" s="23"/>
      <c r="J2655" s="23"/>
      <c r="K2655" s="23"/>
      <c r="L2655" s="23"/>
      <c r="M2655" s="23"/>
      <c r="N2655" s="23"/>
      <c r="O2655" s="23"/>
    </row>
    <row r="2656" spans="2:15" x14ac:dyDescent="0.25">
      <c r="B2656" s="23"/>
      <c r="C2656" s="23"/>
      <c r="D2656" s="23"/>
      <c r="E2656" s="23"/>
      <c r="F2656" s="23"/>
      <c r="G2656" s="23"/>
      <c r="H2656" s="23"/>
      <c r="I2656" s="23"/>
      <c r="J2656" s="23"/>
      <c r="K2656" s="23"/>
      <c r="L2656" s="23"/>
      <c r="M2656" s="23"/>
      <c r="N2656" s="23"/>
      <c r="O2656" s="23"/>
    </row>
    <row r="2657" spans="2:15" x14ac:dyDescent="0.25">
      <c r="B2657" s="23"/>
      <c r="C2657" s="23"/>
      <c r="D2657" s="23"/>
      <c r="E2657" s="23"/>
      <c r="F2657" s="23"/>
      <c r="G2657" s="23"/>
      <c r="H2657" s="23"/>
      <c r="I2657" s="23"/>
      <c r="J2657" s="23"/>
      <c r="K2657" s="23"/>
      <c r="L2657" s="23"/>
      <c r="M2657" s="23"/>
      <c r="N2657" s="23"/>
      <c r="O2657" s="23"/>
    </row>
    <row r="2658" spans="2:15" x14ac:dyDescent="0.25">
      <c r="B2658" s="23"/>
      <c r="C2658" s="23"/>
      <c r="D2658" s="23"/>
      <c r="E2658" s="23"/>
      <c r="F2658" s="23"/>
      <c r="G2658" s="23"/>
      <c r="H2658" s="23"/>
      <c r="I2658" s="23"/>
      <c r="J2658" s="23"/>
      <c r="K2658" s="23"/>
      <c r="L2658" s="23"/>
      <c r="M2658" s="23"/>
      <c r="N2658" s="23"/>
      <c r="O2658" s="23"/>
    </row>
    <row r="2659" spans="2:15" x14ac:dyDescent="0.25">
      <c r="B2659" s="23"/>
      <c r="C2659" s="23"/>
      <c r="D2659" s="23"/>
      <c r="E2659" s="23"/>
      <c r="F2659" s="23"/>
      <c r="G2659" s="23"/>
      <c r="H2659" s="23"/>
      <c r="I2659" s="23"/>
      <c r="J2659" s="23"/>
      <c r="K2659" s="23"/>
      <c r="L2659" s="23"/>
      <c r="M2659" s="23"/>
      <c r="N2659" s="23"/>
      <c r="O2659" s="23"/>
    </row>
    <row r="2660" spans="2:15" x14ac:dyDescent="0.25">
      <c r="B2660" s="23"/>
      <c r="C2660" s="23"/>
      <c r="D2660" s="23"/>
      <c r="E2660" s="23"/>
      <c r="F2660" s="23"/>
      <c r="G2660" s="23"/>
      <c r="H2660" s="23"/>
      <c r="I2660" s="23"/>
      <c r="J2660" s="23"/>
      <c r="K2660" s="23"/>
      <c r="L2660" s="23"/>
      <c r="M2660" s="23"/>
      <c r="N2660" s="23"/>
      <c r="O2660" s="23"/>
    </row>
    <row r="2661" spans="2:15" x14ac:dyDescent="0.25">
      <c r="B2661" s="23"/>
      <c r="C2661" s="23"/>
      <c r="D2661" s="23"/>
      <c r="E2661" s="23"/>
      <c r="F2661" s="23"/>
      <c r="G2661" s="23"/>
      <c r="H2661" s="23"/>
      <c r="I2661" s="23"/>
      <c r="J2661" s="23"/>
      <c r="K2661" s="23"/>
      <c r="L2661" s="23"/>
      <c r="M2661" s="23"/>
      <c r="N2661" s="23"/>
      <c r="O2661" s="23"/>
    </row>
    <row r="2662" spans="2:15" x14ac:dyDescent="0.25">
      <c r="B2662" s="23"/>
      <c r="C2662" s="23"/>
      <c r="D2662" s="23"/>
      <c r="E2662" s="23"/>
      <c r="F2662" s="23"/>
      <c r="G2662" s="23"/>
      <c r="H2662" s="23"/>
      <c r="I2662" s="23"/>
      <c r="J2662" s="23"/>
      <c r="K2662" s="23"/>
      <c r="L2662" s="23"/>
      <c r="M2662" s="23"/>
      <c r="N2662" s="23"/>
      <c r="O2662" s="23"/>
    </row>
    <row r="2663" spans="2:15" x14ac:dyDescent="0.25">
      <c r="B2663" s="23"/>
      <c r="C2663" s="23"/>
      <c r="D2663" s="23"/>
      <c r="E2663" s="23"/>
      <c r="F2663" s="23"/>
      <c r="G2663" s="23"/>
      <c r="H2663" s="23"/>
      <c r="I2663" s="23"/>
      <c r="J2663" s="23"/>
      <c r="K2663" s="23"/>
      <c r="L2663" s="23"/>
      <c r="M2663" s="23"/>
      <c r="N2663" s="23"/>
      <c r="O2663" s="23"/>
    </row>
    <row r="2664" spans="2:15" x14ac:dyDescent="0.25">
      <c r="B2664" s="23"/>
      <c r="C2664" s="23"/>
      <c r="D2664" s="23"/>
      <c r="E2664" s="23"/>
      <c r="F2664" s="23"/>
      <c r="G2664" s="23"/>
      <c r="H2664" s="23"/>
      <c r="I2664" s="23"/>
      <c r="J2664" s="23"/>
      <c r="K2664" s="23"/>
      <c r="L2664" s="23"/>
      <c r="M2664" s="23"/>
      <c r="N2664" s="23"/>
      <c r="O2664" s="23"/>
    </row>
    <row r="2665" spans="2:15" x14ac:dyDescent="0.25">
      <c r="B2665" s="23"/>
      <c r="C2665" s="23"/>
      <c r="D2665" s="23"/>
      <c r="E2665" s="23"/>
      <c r="F2665" s="23"/>
      <c r="G2665" s="23"/>
      <c r="H2665" s="23"/>
      <c r="I2665" s="23"/>
      <c r="J2665" s="23"/>
      <c r="K2665" s="23"/>
      <c r="L2665" s="23"/>
      <c r="M2665" s="23"/>
      <c r="N2665" s="23"/>
      <c r="O2665" s="23"/>
    </row>
    <row r="2666" spans="2:15" x14ac:dyDescent="0.25">
      <c r="B2666" s="23"/>
      <c r="C2666" s="23"/>
      <c r="D2666" s="23"/>
      <c r="E2666" s="23"/>
      <c r="F2666" s="23"/>
      <c r="G2666" s="23"/>
      <c r="H2666" s="23"/>
      <c r="I2666" s="23"/>
      <c r="J2666" s="23"/>
      <c r="K2666" s="23"/>
      <c r="L2666" s="23"/>
      <c r="M2666" s="23"/>
      <c r="N2666" s="23"/>
      <c r="O2666" s="23"/>
    </row>
    <row r="2667" spans="2:15" x14ac:dyDescent="0.25">
      <c r="B2667" s="23"/>
      <c r="C2667" s="23"/>
      <c r="D2667" s="23"/>
      <c r="E2667" s="23"/>
      <c r="F2667" s="23"/>
      <c r="G2667" s="23"/>
      <c r="H2667" s="23"/>
      <c r="I2667" s="23"/>
      <c r="J2667" s="23"/>
      <c r="K2667" s="23"/>
      <c r="L2667" s="23"/>
      <c r="M2667" s="23"/>
      <c r="N2667" s="23"/>
      <c r="O2667" s="23"/>
    </row>
    <row r="2668" spans="2:15" x14ac:dyDescent="0.25">
      <c r="B2668" s="23"/>
      <c r="C2668" s="23"/>
      <c r="D2668" s="23"/>
      <c r="E2668" s="23"/>
      <c r="F2668" s="23"/>
      <c r="G2668" s="23"/>
      <c r="H2668" s="23"/>
      <c r="I2668" s="23"/>
      <c r="J2668" s="23"/>
      <c r="K2668" s="23"/>
      <c r="L2668" s="23"/>
      <c r="M2668" s="23"/>
      <c r="N2668" s="23"/>
      <c r="O2668" s="23"/>
    </row>
    <row r="2669" spans="2:15" x14ac:dyDescent="0.25">
      <c r="B2669" s="23"/>
      <c r="C2669" s="23"/>
      <c r="D2669" s="23"/>
      <c r="E2669" s="23"/>
      <c r="F2669" s="23"/>
      <c r="G2669" s="23"/>
      <c r="H2669" s="23"/>
      <c r="I2669" s="23"/>
      <c r="J2669" s="23"/>
      <c r="K2669" s="23"/>
      <c r="L2669" s="23"/>
      <c r="M2669" s="23"/>
      <c r="N2669" s="23"/>
      <c r="O2669" s="23"/>
    </row>
    <row r="2670" spans="2:15" x14ac:dyDescent="0.25">
      <c r="B2670" s="23"/>
      <c r="C2670" s="23"/>
      <c r="D2670" s="23"/>
      <c r="E2670" s="23"/>
      <c r="F2670" s="23"/>
      <c r="G2670" s="23"/>
      <c r="H2670" s="23"/>
      <c r="I2670" s="23"/>
      <c r="J2670" s="23"/>
      <c r="K2670" s="23"/>
      <c r="L2670" s="23"/>
      <c r="M2670" s="23"/>
      <c r="N2670" s="23"/>
      <c r="O2670" s="23"/>
    </row>
    <row r="2671" spans="2:15" x14ac:dyDescent="0.25">
      <c r="B2671" s="23"/>
      <c r="C2671" s="23"/>
      <c r="D2671" s="23"/>
      <c r="E2671" s="23"/>
      <c r="F2671" s="23"/>
      <c r="G2671" s="23"/>
      <c r="H2671" s="23"/>
      <c r="I2671" s="23"/>
      <c r="J2671" s="23"/>
      <c r="K2671" s="23"/>
      <c r="L2671" s="23"/>
      <c r="M2671" s="23"/>
      <c r="N2671" s="23"/>
      <c r="O2671" s="23"/>
    </row>
    <row r="2672" spans="2:15" x14ac:dyDescent="0.25">
      <c r="B2672" s="23"/>
      <c r="C2672" s="23"/>
      <c r="D2672" s="23"/>
      <c r="E2672" s="23"/>
      <c r="F2672" s="23"/>
      <c r="G2672" s="23"/>
      <c r="H2672" s="23"/>
      <c r="I2672" s="23"/>
      <c r="J2672" s="23"/>
      <c r="K2672" s="23"/>
      <c r="L2672" s="23"/>
      <c r="M2672" s="23"/>
      <c r="N2672" s="23"/>
      <c r="O2672" s="23"/>
    </row>
    <row r="2673" spans="2:15" x14ac:dyDescent="0.25">
      <c r="B2673" s="23"/>
      <c r="C2673" s="23"/>
      <c r="D2673" s="23"/>
      <c r="E2673" s="23"/>
      <c r="F2673" s="23"/>
      <c r="G2673" s="23"/>
      <c r="H2673" s="23"/>
      <c r="I2673" s="23"/>
      <c r="J2673" s="23"/>
      <c r="K2673" s="23"/>
      <c r="L2673" s="23"/>
      <c r="M2673" s="23"/>
      <c r="N2673" s="23"/>
      <c r="O2673" s="23"/>
    </row>
    <row r="2674" spans="2:15" x14ac:dyDescent="0.25">
      <c r="B2674" s="23"/>
      <c r="C2674" s="23"/>
      <c r="D2674" s="23"/>
      <c r="E2674" s="23"/>
      <c r="F2674" s="23"/>
      <c r="G2674" s="23"/>
      <c r="H2674" s="23"/>
      <c r="I2674" s="23"/>
      <c r="J2674" s="23"/>
      <c r="K2674" s="23"/>
      <c r="L2674" s="23"/>
      <c r="M2674" s="23"/>
      <c r="N2674" s="23"/>
      <c r="O2674" s="23"/>
    </row>
    <row r="2675" spans="2:15" x14ac:dyDescent="0.25">
      <c r="B2675" s="23"/>
      <c r="C2675" s="23"/>
      <c r="D2675" s="23"/>
      <c r="E2675" s="23"/>
      <c r="F2675" s="23"/>
      <c r="G2675" s="23"/>
      <c r="H2675" s="23"/>
      <c r="I2675" s="23"/>
      <c r="J2675" s="23"/>
      <c r="K2675" s="23"/>
      <c r="L2675" s="23"/>
      <c r="M2675" s="23"/>
      <c r="N2675" s="23"/>
      <c r="O2675" s="23"/>
    </row>
    <row r="2676" spans="2:15" x14ac:dyDescent="0.25">
      <c r="B2676" s="23"/>
      <c r="C2676" s="23"/>
      <c r="D2676" s="23"/>
      <c r="E2676" s="23"/>
      <c r="F2676" s="23"/>
      <c r="G2676" s="23"/>
      <c r="H2676" s="23"/>
      <c r="I2676" s="23"/>
      <c r="J2676" s="23"/>
      <c r="K2676" s="23"/>
      <c r="L2676" s="23"/>
      <c r="M2676" s="23"/>
      <c r="N2676" s="23"/>
      <c r="O2676" s="23"/>
    </row>
    <row r="2677" spans="2:15" x14ac:dyDescent="0.25">
      <c r="B2677" s="23"/>
      <c r="C2677" s="23"/>
      <c r="D2677" s="23"/>
      <c r="E2677" s="23"/>
      <c r="F2677" s="23"/>
      <c r="G2677" s="23"/>
      <c r="H2677" s="23"/>
      <c r="I2677" s="23"/>
      <c r="J2677" s="23"/>
      <c r="K2677" s="23"/>
      <c r="L2677" s="23"/>
      <c r="M2677" s="23"/>
      <c r="N2677" s="23"/>
      <c r="O2677" s="23"/>
    </row>
    <row r="2678" spans="2:15" x14ac:dyDescent="0.25">
      <c r="B2678" s="23"/>
      <c r="C2678" s="23"/>
      <c r="D2678" s="23"/>
      <c r="E2678" s="23"/>
      <c r="F2678" s="23"/>
      <c r="G2678" s="23"/>
      <c r="H2678" s="23"/>
      <c r="I2678" s="23"/>
      <c r="J2678" s="23"/>
      <c r="K2678" s="23"/>
      <c r="L2678" s="23"/>
      <c r="M2678" s="23"/>
      <c r="N2678" s="23"/>
      <c r="O2678" s="23"/>
    </row>
    <row r="2679" spans="2:15" x14ac:dyDescent="0.25">
      <c r="B2679" s="23"/>
      <c r="C2679" s="23"/>
      <c r="D2679" s="23"/>
      <c r="E2679" s="23"/>
      <c r="F2679" s="23"/>
      <c r="G2679" s="23"/>
      <c r="H2679" s="23"/>
      <c r="I2679" s="23"/>
      <c r="J2679" s="23"/>
      <c r="K2679" s="23"/>
      <c r="L2679" s="23"/>
      <c r="M2679" s="23"/>
      <c r="N2679" s="23"/>
      <c r="O2679" s="23"/>
    </row>
    <row r="2680" spans="2:15" x14ac:dyDescent="0.25">
      <c r="B2680" s="23"/>
      <c r="C2680" s="23"/>
      <c r="D2680" s="23"/>
      <c r="E2680" s="23"/>
      <c r="F2680" s="23"/>
      <c r="G2680" s="23"/>
      <c r="H2680" s="23"/>
      <c r="I2680" s="23"/>
      <c r="J2680" s="23"/>
      <c r="K2680" s="23"/>
      <c r="L2680" s="23"/>
      <c r="M2680" s="23"/>
      <c r="N2680" s="23"/>
      <c r="O2680" s="23"/>
    </row>
    <row r="2681" spans="2:15" x14ac:dyDescent="0.25">
      <c r="B2681" s="23"/>
      <c r="C2681" s="23"/>
      <c r="D2681" s="23"/>
      <c r="E2681" s="23"/>
      <c r="F2681" s="23"/>
      <c r="G2681" s="23"/>
      <c r="H2681" s="23"/>
      <c r="I2681" s="23"/>
      <c r="J2681" s="23"/>
      <c r="K2681" s="23"/>
      <c r="L2681" s="23"/>
      <c r="M2681" s="23"/>
      <c r="N2681" s="23"/>
      <c r="O2681" s="23"/>
    </row>
    <row r="2682" spans="2:15" x14ac:dyDescent="0.25">
      <c r="B2682" s="23"/>
      <c r="C2682" s="23"/>
      <c r="D2682" s="23"/>
      <c r="E2682" s="23"/>
      <c r="F2682" s="23"/>
      <c r="G2682" s="23"/>
      <c r="H2682" s="23"/>
      <c r="I2682" s="23"/>
      <c r="J2682" s="23"/>
      <c r="K2682" s="23"/>
      <c r="L2682" s="23"/>
      <c r="M2682" s="23"/>
      <c r="N2682" s="23"/>
      <c r="O2682" s="23"/>
    </row>
    <row r="2683" spans="2:15" x14ac:dyDescent="0.25">
      <c r="B2683" s="23"/>
      <c r="C2683" s="23"/>
      <c r="D2683" s="23"/>
      <c r="E2683" s="23"/>
      <c r="F2683" s="23"/>
      <c r="G2683" s="23"/>
      <c r="H2683" s="23"/>
      <c r="I2683" s="23"/>
      <c r="J2683" s="23"/>
      <c r="K2683" s="23"/>
      <c r="L2683" s="23"/>
      <c r="M2683" s="23"/>
      <c r="N2683" s="23"/>
      <c r="O2683" s="23"/>
    </row>
    <row r="2684" spans="2:15" x14ac:dyDescent="0.25">
      <c r="B2684" s="23"/>
      <c r="C2684" s="23"/>
      <c r="D2684" s="23"/>
      <c r="E2684" s="23"/>
      <c r="F2684" s="23"/>
      <c r="G2684" s="23"/>
      <c r="H2684" s="23"/>
      <c r="I2684" s="23"/>
      <c r="J2684" s="23"/>
      <c r="K2684" s="23"/>
      <c r="L2684" s="23"/>
      <c r="M2684" s="23"/>
      <c r="N2684" s="23"/>
      <c r="O2684" s="23"/>
    </row>
    <row r="2685" spans="2:15" x14ac:dyDescent="0.25">
      <c r="B2685" s="23"/>
      <c r="C2685" s="23"/>
      <c r="D2685" s="23"/>
      <c r="E2685" s="23"/>
      <c r="F2685" s="23"/>
      <c r="G2685" s="23"/>
      <c r="H2685" s="23"/>
      <c r="I2685" s="23"/>
      <c r="J2685" s="23"/>
      <c r="K2685" s="23"/>
      <c r="L2685" s="23"/>
      <c r="M2685" s="23"/>
      <c r="N2685" s="23"/>
      <c r="O2685" s="23"/>
    </row>
    <row r="2686" spans="2:15" x14ac:dyDescent="0.25">
      <c r="B2686" s="23"/>
      <c r="C2686" s="23"/>
      <c r="D2686" s="23"/>
      <c r="E2686" s="23"/>
      <c r="F2686" s="23"/>
      <c r="G2686" s="23"/>
      <c r="H2686" s="23"/>
      <c r="I2686" s="23"/>
      <c r="J2686" s="23"/>
      <c r="K2686" s="23"/>
      <c r="L2686" s="23"/>
      <c r="M2686" s="23"/>
      <c r="N2686" s="23"/>
      <c r="O2686" s="23"/>
    </row>
    <row r="2687" spans="2:15" x14ac:dyDescent="0.25">
      <c r="B2687" s="23"/>
      <c r="C2687" s="23"/>
      <c r="D2687" s="23"/>
      <c r="E2687" s="23"/>
      <c r="F2687" s="23"/>
      <c r="G2687" s="23"/>
      <c r="H2687" s="23"/>
      <c r="I2687" s="23"/>
      <c r="J2687" s="23"/>
      <c r="K2687" s="23"/>
      <c r="L2687" s="23"/>
      <c r="M2687" s="23"/>
      <c r="N2687" s="23"/>
      <c r="O2687" s="23"/>
    </row>
    <row r="2688" spans="2:15" x14ac:dyDescent="0.25">
      <c r="B2688" s="23"/>
      <c r="C2688" s="23"/>
      <c r="D2688" s="23"/>
      <c r="E2688" s="23"/>
      <c r="F2688" s="23"/>
      <c r="G2688" s="23"/>
      <c r="H2688" s="23"/>
      <c r="I2688" s="23"/>
      <c r="J2688" s="23"/>
      <c r="K2688" s="23"/>
      <c r="L2688" s="23"/>
      <c r="M2688" s="23"/>
      <c r="N2688" s="23"/>
      <c r="O2688" s="23"/>
    </row>
    <row r="2689" spans="2:15" x14ac:dyDescent="0.25">
      <c r="B2689" s="23"/>
      <c r="C2689" s="23"/>
      <c r="D2689" s="23"/>
      <c r="E2689" s="23"/>
      <c r="F2689" s="23"/>
      <c r="G2689" s="23"/>
      <c r="H2689" s="23"/>
      <c r="I2689" s="23"/>
      <c r="J2689" s="23"/>
      <c r="K2689" s="23"/>
      <c r="L2689" s="23"/>
      <c r="M2689" s="23"/>
      <c r="N2689" s="23"/>
      <c r="O2689" s="23"/>
    </row>
    <row r="2690" spans="2:15" x14ac:dyDescent="0.25">
      <c r="B2690" s="23"/>
      <c r="C2690" s="23"/>
      <c r="D2690" s="23"/>
      <c r="E2690" s="23"/>
      <c r="F2690" s="23"/>
      <c r="G2690" s="23"/>
      <c r="H2690" s="23"/>
      <c r="I2690" s="23"/>
      <c r="J2690" s="23"/>
      <c r="K2690" s="23"/>
      <c r="L2690" s="23"/>
      <c r="M2690" s="23"/>
      <c r="N2690" s="23"/>
      <c r="O2690" s="23"/>
    </row>
    <row r="2691" spans="2:15" x14ac:dyDescent="0.25">
      <c r="B2691" s="23"/>
      <c r="C2691" s="23"/>
      <c r="D2691" s="23"/>
      <c r="E2691" s="23"/>
      <c r="F2691" s="23"/>
      <c r="G2691" s="23"/>
      <c r="H2691" s="23"/>
      <c r="I2691" s="23"/>
      <c r="J2691" s="23"/>
      <c r="K2691" s="23"/>
      <c r="L2691" s="23"/>
      <c r="M2691" s="23"/>
      <c r="N2691" s="23"/>
      <c r="O2691" s="23"/>
    </row>
    <row r="2692" spans="2:15" x14ac:dyDescent="0.25">
      <c r="B2692" s="23"/>
      <c r="C2692" s="23"/>
      <c r="D2692" s="23"/>
      <c r="E2692" s="23"/>
      <c r="F2692" s="23"/>
      <c r="G2692" s="23"/>
      <c r="H2692" s="23"/>
      <c r="I2692" s="23"/>
      <c r="J2692" s="23"/>
      <c r="K2692" s="23"/>
      <c r="L2692" s="23"/>
      <c r="M2692" s="23"/>
      <c r="N2692" s="23"/>
      <c r="O2692" s="23"/>
    </row>
    <row r="2693" spans="2:15" x14ac:dyDescent="0.25">
      <c r="B2693" s="23"/>
      <c r="C2693" s="23"/>
      <c r="D2693" s="23"/>
      <c r="E2693" s="23"/>
      <c r="F2693" s="23"/>
      <c r="G2693" s="23"/>
      <c r="H2693" s="23"/>
      <c r="I2693" s="23"/>
      <c r="J2693" s="23"/>
      <c r="K2693" s="23"/>
      <c r="L2693" s="23"/>
      <c r="M2693" s="23"/>
      <c r="N2693" s="23"/>
      <c r="O2693" s="23"/>
    </row>
    <row r="2694" spans="2:15" x14ac:dyDescent="0.25">
      <c r="B2694" s="23"/>
      <c r="C2694" s="23"/>
      <c r="D2694" s="23"/>
      <c r="E2694" s="23"/>
      <c r="F2694" s="23"/>
      <c r="G2694" s="23"/>
      <c r="H2694" s="23"/>
      <c r="I2694" s="23"/>
      <c r="J2694" s="23"/>
      <c r="K2694" s="23"/>
      <c r="L2694" s="23"/>
      <c r="M2694" s="23"/>
      <c r="N2694" s="23"/>
      <c r="O2694" s="23"/>
    </row>
    <row r="2695" spans="2:15" x14ac:dyDescent="0.25">
      <c r="B2695" s="23"/>
      <c r="C2695" s="23"/>
      <c r="D2695" s="23"/>
      <c r="E2695" s="23"/>
      <c r="F2695" s="23"/>
      <c r="G2695" s="23"/>
      <c r="H2695" s="23"/>
      <c r="I2695" s="23"/>
      <c r="J2695" s="23"/>
      <c r="K2695" s="23"/>
      <c r="L2695" s="23"/>
      <c r="M2695" s="23"/>
      <c r="N2695" s="23"/>
      <c r="O2695" s="23"/>
    </row>
    <row r="2696" spans="2:15" x14ac:dyDescent="0.25">
      <c r="B2696" s="23"/>
      <c r="C2696" s="23"/>
      <c r="D2696" s="23"/>
      <c r="E2696" s="23"/>
      <c r="F2696" s="23"/>
      <c r="G2696" s="23"/>
      <c r="H2696" s="23"/>
      <c r="I2696" s="23"/>
      <c r="J2696" s="23"/>
      <c r="K2696" s="23"/>
      <c r="L2696" s="23"/>
      <c r="M2696" s="23"/>
      <c r="N2696" s="23"/>
      <c r="O2696" s="23"/>
    </row>
    <row r="2697" spans="2:15" x14ac:dyDescent="0.25">
      <c r="B2697" s="23"/>
      <c r="C2697" s="23"/>
      <c r="D2697" s="23"/>
      <c r="E2697" s="23"/>
      <c r="F2697" s="23"/>
      <c r="G2697" s="23"/>
      <c r="H2697" s="23"/>
      <c r="I2697" s="23"/>
      <c r="J2697" s="23"/>
      <c r="K2697" s="23"/>
      <c r="L2697" s="23"/>
      <c r="M2697" s="23"/>
      <c r="N2697" s="23"/>
      <c r="O2697" s="23"/>
    </row>
    <row r="2698" spans="2:15" x14ac:dyDescent="0.25">
      <c r="B2698" s="23"/>
      <c r="C2698" s="23"/>
      <c r="D2698" s="23"/>
      <c r="E2698" s="23"/>
      <c r="F2698" s="23"/>
      <c r="G2698" s="23"/>
      <c r="H2698" s="23"/>
      <c r="I2698" s="23"/>
      <c r="J2698" s="23"/>
      <c r="K2698" s="23"/>
      <c r="L2698" s="23"/>
      <c r="M2698" s="23"/>
      <c r="N2698" s="23"/>
      <c r="O2698" s="23"/>
    </row>
    <row r="2699" spans="2:15" x14ac:dyDescent="0.25">
      <c r="B2699" s="23"/>
      <c r="C2699" s="23"/>
      <c r="D2699" s="23"/>
      <c r="E2699" s="23"/>
      <c r="F2699" s="23"/>
      <c r="G2699" s="23"/>
      <c r="H2699" s="23"/>
      <c r="I2699" s="23"/>
      <c r="J2699" s="23"/>
      <c r="K2699" s="23"/>
      <c r="L2699" s="23"/>
      <c r="M2699" s="23"/>
      <c r="N2699" s="23"/>
      <c r="O2699" s="23"/>
    </row>
    <row r="2700" spans="2:15" x14ac:dyDescent="0.25">
      <c r="B2700" s="23"/>
      <c r="C2700" s="23"/>
      <c r="D2700" s="23"/>
      <c r="E2700" s="23"/>
      <c r="F2700" s="23"/>
      <c r="G2700" s="23"/>
      <c r="H2700" s="23"/>
      <c r="I2700" s="23"/>
      <c r="J2700" s="23"/>
      <c r="K2700" s="23"/>
      <c r="L2700" s="23"/>
      <c r="M2700" s="23"/>
      <c r="N2700" s="23"/>
      <c r="O2700" s="23"/>
    </row>
    <row r="2701" spans="2:15" x14ac:dyDescent="0.25">
      <c r="B2701" s="23"/>
      <c r="C2701" s="23"/>
      <c r="D2701" s="23"/>
      <c r="E2701" s="23"/>
      <c r="F2701" s="23"/>
      <c r="G2701" s="23"/>
      <c r="H2701" s="23"/>
      <c r="I2701" s="23"/>
      <c r="J2701" s="23"/>
      <c r="K2701" s="23"/>
      <c r="L2701" s="23"/>
      <c r="M2701" s="23"/>
      <c r="N2701" s="23"/>
      <c r="O2701" s="23"/>
    </row>
    <row r="2702" spans="2:15" x14ac:dyDescent="0.25">
      <c r="B2702" s="23"/>
      <c r="C2702" s="23"/>
      <c r="D2702" s="23"/>
      <c r="E2702" s="23"/>
      <c r="F2702" s="23"/>
      <c r="G2702" s="23"/>
      <c r="H2702" s="23"/>
      <c r="I2702" s="23"/>
      <c r="J2702" s="23"/>
      <c r="K2702" s="23"/>
      <c r="L2702" s="23"/>
      <c r="M2702" s="23"/>
      <c r="N2702" s="23"/>
      <c r="O2702" s="23"/>
    </row>
    <row r="2703" spans="2:15" x14ac:dyDescent="0.25">
      <c r="B2703" s="23"/>
      <c r="C2703" s="23"/>
      <c r="D2703" s="23"/>
      <c r="E2703" s="23"/>
      <c r="F2703" s="23"/>
      <c r="G2703" s="23"/>
      <c r="H2703" s="23"/>
      <c r="I2703" s="23"/>
      <c r="J2703" s="23"/>
      <c r="K2703" s="23"/>
      <c r="L2703" s="23"/>
      <c r="M2703" s="23"/>
      <c r="N2703" s="23"/>
      <c r="O2703" s="23"/>
    </row>
    <row r="2704" spans="2:15" x14ac:dyDescent="0.25">
      <c r="B2704" s="23"/>
      <c r="C2704" s="23"/>
      <c r="D2704" s="23"/>
      <c r="E2704" s="23"/>
      <c r="F2704" s="23"/>
      <c r="G2704" s="23"/>
      <c r="H2704" s="23"/>
      <c r="I2704" s="23"/>
      <c r="J2704" s="23"/>
      <c r="K2704" s="23"/>
      <c r="L2704" s="23"/>
      <c r="M2704" s="23"/>
      <c r="N2704" s="23"/>
      <c r="O2704" s="23"/>
    </row>
    <row r="2705" spans="2:15" x14ac:dyDescent="0.25">
      <c r="B2705" s="23"/>
      <c r="C2705" s="23"/>
      <c r="D2705" s="23"/>
      <c r="E2705" s="23"/>
      <c r="F2705" s="23"/>
      <c r="G2705" s="23"/>
      <c r="H2705" s="23"/>
      <c r="I2705" s="23"/>
      <c r="J2705" s="23"/>
      <c r="K2705" s="23"/>
      <c r="L2705" s="23"/>
      <c r="M2705" s="23"/>
      <c r="N2705" s="23"/>
      <c r="O2705" s="23"/>
    </row>
    <row r="2706" spans="2:15" x14ac:dyDescent="0.25">
      <c r="B2706" s="23"/>
      <c r="C2706" s="23"/>
      <c r="D2706" s="23"/>
      <c r="E2706" s="23"/>
      <c r="F2706" s="23"/>
      <c r="G2706" s="23"/>
      <c r="H2706" s="23"/>
      <c r="I2706" s="23"/>
      <c r="J2706" s="23"/>
      <c r="K2706" s="23"/>
      <c r="L2706" s="23"/>
      <c r="M2706" s="23"/>
      <c r="N2706" s="23"/>
      <c r="O2706" s="23"/>
    </row>
    <row r="2707" spans="2:15" x14ac:dyDescent="0.25">
      <c r="B2707" s="23"/>
      <c r="C2707" s="23"/>
      <c r="D2707" s="23"/>
      <c r="E2707" s="23"/>
      <c r="F2707" s="23"/>
      <c r="G2707" s="23"/>
      <c r="H2707" s="23"/>
      <c r="I2707" s="23"/>
      <c r="J2707" s="23"/>
      <c r="K2707" s="23"/>
      <c r="L2707" s="23"/>
      <c r="M2707" s="23"/>
      <c r="N2707" s="23"/>
      <c r="O2707" s="23"/>
    </row>
    <row r="2708" spans="2:15" x14ac:dyDescent="0.25">
      <c r="B2708" s="23"/>
      <c r="C2708" s="23"/>
      <c r="D2708" s="23"/>
      <c r="E2708" s="23"/>
      <c r="F2708" s="23"/>
      <c r="G2708" s="23"/>
      <c r="H2708" s="23"/>
      <c r="I2708" s="23"/>
      <c r="J2708" s="23"/>
      <c r="K2708" s="23"/>
      <c r="L2708" s="23"/>
      <c r="M2708" s="23"/>
      <c r="N2708" s="23"/>
      <c r="O2708" s="23"/>
    </row>
    <row r="2709" spans="2:15" x14ac:dyDescent="0.25">
      <c r="B2709" s="23"/>
      <c r="C2709" s="23"/>
      <c r="D2709" s="23"/>
      <c r="E2709" s="23"/>
      <c r="F2709" s="23"/>
      <c r="G2709" s="23"/>
      <c r="H2709" s="23"/>
      <c r="I2709" s="23"/>
      <c r="J2709" s="23"/>
      <c r="K2709" s="23"/>
      <c r="L2709" s="23"/>
      <c r="M2709" s="23"/>
      <c r="N2709" s="23"/>
      <c r="O2709" s="23"/>
    </row>
    <row r="2710" spans="2:15" x14ac:dyDescent="0.25">
      <c r="B2710" s="23"/>
      <c r="C2710" s="23"/>
      <c r="D2710" s="23"/>
      <c r="E2710" s="23"/>
      <c r="F2710" s="23"/>
      <c r="G2710" s="23"/>
      <c r="H2710" s="23"/>
      <c r="I2710" s="23"/>
      <c r="J2710" s="23"/>
      <c r="K2710" s="23"/>
      <c r="L2710" s="23"/>
      <c r="M2710" s="23"/>
      <c r="N2710" s="23"/>
      <c r="O2710" s="23"/>
    </row>
    <row r="2711" spans="2:15" x14ac:dyDescent="0.25">
      <c r="B2711" s="23"/>
      <c r="C2711" s="23"/>
      <c r="D2711" s="23"/>
      <c r="E2711" s="23"/>
      <c r="F2711" s="23"/>
      <c r="G2711" s="23"/>
      <c r="H2711" s="23"/>
      <c r="I2711" s="23"/>
      <c r="J2711" s="23"/>
      <c r="K2711" s="23"/>
      <c r="L2711" s="23"/>
      <c r="M2711" s="23"/>
      <c r="N2711" s="23"/>
      <c r="O2711" s="23"/>
    </row>
    <row r="2712" spans="2:15" x14ac:dyDescent="0.25">
      <c r="B2712" s="23"/>
      <c r="C2712" s="23"/>
      <c r="D2712" s="23"/>
      <c r="E2712" s="23"/>
      <c r="F2712" s="23"/>
      <c r="G2712" s="23"/>
      <c r="H2712" s="23"/>
      <c r="I2712" s="23"/>
      <c r="J2712" s="23"/>
      <c r="K2712" s="23"/>
      <c r="L2712" s="23"/>
      <c r="M2712" s="23"/>
      <c r="N2712" s="23"/>
      <c r="O2712" s="23"/>
    </row>
    <row r="2713" spans="2:15" x14ac:dyDescent="0.25">
      <c r="B2713" s="23"/>
      <c r="C2713" s="23"/>
      <c r="D2713" s="23"/>
      <c r="E2713" s="23"/>
      <c r="F2713" s="23"/>
      <c r="G2713" s="23"/>
      <c r="H2713" s="23"/>
      <c r="I2713" s="23"/>
      <c r="J2713" s="23"/>
      <c r="K2713" s="23"/>
      <c r="L2713" s="23"/>
      <c r="M2713" s="23"/>
      <c r="N2713" s="23"/>
      <c r="O2713" s="23"/>
    </row>
    <row r="2714" spans="2:15" x14ac:dyDescent="0.25">
      <c r="B2714" s="23"/>
      <c r="C2714" s="23"/>
      <c r="D2714" s="23"/>
      <c r="E2714" s="23"/>
      <c r="F2714" s="23"/>
      <c r="G2714" s="23"/>
      <c r="H2714" s="23"/>
      <c r="I2714" s="23"/>
      <c r="J2714" s="23"/>
      <c r="K2714" s="23"/>
      <c r="L2714" s="23"/>
      <c r="M2714" s="23"/>
      <c r="N2714" s="23"/>
      <c r="O2714" s="23"/>
    </row>
    <row r="2715" spans="2:15" x14ac:dyDescent="0.25">
      <c r="B2715" s="23"/>
      <c r="C2715" s="23"/>
      <c r="D2715" s="23"/>
      <c r="E2715" s="23"/>
      <c r="F2715" s="23"/>
      <c r="G2715" s="23"/>
      <c r="H2715" s="23"/>
      <c r="I2715" s="23"/>
      <c r="J2715" s="23"/>
      <c r="K2715" s="23"/>
      <c r="L2715" s="23"/>
      <c r="M2715" s="23"/>
      <c r="N2715" s="23"/>
      <c r="O2715" s="23"/>
    </row>
    <row r="2716" spans="2:15" x14ac:dyDescent="0.25">
      <c r="B2716" s="23"/>
      <c r="C2716" s="23"/>
      <c r="D2716" s="23"/>
      <c r="E2716" s="23"/>
      <c r="F2716" s="23"/>
      <c r="G2716" s="23"/>
      <c r="H2716" s="23"/>
      <c r="I2716" s="23"/>
      <c r="J2716" s="23"/>
      <c r="K2716" s="23"/>
      <c r="L2716" s="23"/>
      <c r="M2716" s="23"/>
      <c r="N2716" s="23"/>
      <c r="O2716" s="23"/>
    </row>
    <row r="2717" spans="2:15" x14ac:dyDescent="0.25">
      <c r="B2717" s="23"/>
      <c r="C2717" s="23"/>
      <c r="D2717" s="23"/>
      <c r="E2717" s="23"/>
      <c r="F2717" s="23"/>
      <c r="G2717" s="23"/>
      <c r="H2717" s="23"/>
      <c r="I2717" s="23"/>
      <c r="J2717" s="23"/>
      <c r="K2717" s="23"/>
      <c r="L2717" s="23"/>
      <c r="M2717" s="23"/>
      <c r="N2717" s="23"/>
      <c r="O2717" s="23"/>
    </row>
    <row r="2718" spans="2:15" x14ac:dyDescent="0.25">
      <c r="B2718" s="23"/>
      <c r="C2718" s="23"/>
      <c r="D2718" s="23"/>
      <c r="E2718" s="23"/>
      <c r="F2718" s="23"/>
      <c r="G2718" s="23"/>
      <c r="H2718" s="23"/>
      <c r="I2718" s="23"/>
      <c r="J2718" s="23"/>
      <c r="K2718" s="23"/>
      <c r="L2718" s="23"/>
      <c r="M2718" s="23"/>
      <c r="N2718" s="23"/>
      <c r="O2718" s="23"/>
    </row>
    <row r="2719" spans="2:15" x14ac:dyDescent="0.25">
      <c r="B2719" s="23"/>
      <c r="C2719" s="23"/>
      <c r="D2719" s="23"/>
      <c r="E2719" s="23"/>
      <c r="F2719" s="23"/>
      <c r="G2719" s="23"/>
      <c r="H2719" s="23"/>
      <c r="I2719" s="23"/>
      <c r="J2719" s="23"/>
      <c r="K2719" s="23"/>
      <c r="L2719" s="23"/>
      <c r="M2719" s="23"/>
      <c r="N2719" s="23"/>
      <c r="O2719" s="23"/>
    </row>
    <row r="2720" spans="2:15" x14ac:dyDescent="0.25">
      <c r="B2720" s="23"/>
      <c r="C2720" s="23"/>
      <c r="D2720" s="23"/>
      <c r="E2720" s="23"/>
      <c r="F2720" s="23"/>
      <c r="G2720" s="23"/>
      <c r="H2720" s="23"/>
      <c r="I2720" s="23"/>
      <c r="J2720" s="23"/>
      <c r="K2720" s="23"/>
      <c r="L2720" s="23"/>
      <c r="M2720" s="23"/>
      <c r="N2720" s="23"/>
      <c r="O2720" s="23"/>
    </row>
    <row r="2721" spans="2:15" x14ac:dyDescent="0.25">
      <c r="B2721" s="23"/>
      <c r="C2721" s="23"/>
      <c r="D2721" s="23"/>
      <c r="E2721" s="23"/>
      <c r="F2721" s="23"/>
      <c r="G2721" s="23"/>
      <c r="H2721" s="23"/>
      <c r="I2721" s="23"/>
      <c r="J2721" s="23"/>
      <c r="K2721" s="23"/>
      <c r="L2721" s="23"/>
      <c r="M2721" s="23"/>
      <c r="N2721" s="23"/>
      <c r="O2721" s="23"/>
    </row>
    <row r="2722" spans="2:15" x14ac:dyDescent="0.25">
      <c r="B2722" s="23"/>
      <c r="C2722" s="23"/>
      <c r="D2722" s="23"/>
      <c r="E2722" s="23"/>
      <c r="F2722" s="23"/>
      <c r="G2722" s="23"/>
      <c r="H2722" s="23"/>
      <c r="I2722" s="23"/>
      <c r="J2722" s="23"/>
      <c r="K2722" s="23"/>
      <c r="L2722" s="23"/>
      <c r="M2722" s="23"/>
      <c r="N2722" s="23"/>
      <c r="O2722" s="23"/>
    </row>
    <row r="2723" spans="2:15" x14ac:dyDescent="0.25">
      <c r="B2723" s="23"/>
      <c r="C2723" s="23"/>
      <c r="D2723" s="23"/>
      <c r="E2723" s="23"/>
      <c r="F2723" s="23"/>
      <c r="G2723" s="23"/>
      <c r="H2723" s="23"/>
      <c r="I2723" s="23"/>
      <c r="J2723" s="23"/>
      <c r="K2723" s="23"/>
      <c r="L2723" s="23"/>
      <c r="M2723" s="23"/>
      <c r="N2723" s="23"/>
      <c r="O2723" s="23"/>
    </row>
    <row r="2724" spans="2:15" x14ac:dyDescent="0.25">
      <c r="B2724" s="23"/>
      <c r="C2724" s="23"/>
      <c r="D2724" s="23"/>
      <c r="E2724" s="23"/>
      <c r="F2724" s="23"/>
      <c r="G2724" s="23"/>
      <c r="H2724" s="23"/>
      <c r="I2724" s="23"/>
      <c r="J2724" s="23"/>
      <c r="K2724" s="23"/>
      <c r="L2724" s="23"/>
      <c r="M2724" s="23"/>
      <c r="N2724" s="23"/>
      <c r="O2724" s="23"/>
    </row>
    <row r="2725" spans="2:15" x14ac:dyDescent="0.25">
      <c r="B2725" s="23"/>
      <c r="C2725" s="23"/>
      <c r="D2725" s="23"/>
      <c r="E2725" s="23"/>
      <c r="F2725" s="23"/>
      <c r="G2725" s="23"/>
      <c r="H2725" s="23"/>
      <c r="I2725" s="23"/>
      <c r="J2725" s="23"/>
      <c r="K2725" s="23"/>
      <c r="L2725" s="23"/>
      <c r="M2725" s="23"/>
      <c r="N2725" s="23"/>
      <c r="O2725" s="23"/>
    </row>
    <row r="2726" spans="2:15" x14ac:dyDescent="0.25">
      <c r="B2726" s="23"/>
      <c r="C2726" s="23"/>
      <c r="D2726" s="23"/>
      <c r="E2726" s="23"/>
      <c r="F2726" s="23"/>
      <c r="G2726" s="23"/>
      <c r="H2726" s="23"/>
      <c r="I2726" s="23"/>
      <c r="J2726" s="23"/>
      <c r="K2726" s="23"/>
      <c r="L2726" s="23"/>
      <c r="M2726" s="23"/>
      <c r="N2726" s="23"/>
      <c r="O2726" s="23"/>
    </row>
    <row r="2727" spans="2:15" x14ac:dyDescent="0.25">
      <c r="B2727" s="23"/>
      <c r="C2727" s="23"/>
      <c r="D2727" s="23"/>
      <c r="E2727" s="23"/>
      <c r="F2727" s="23"/>
      <c r="G2727" s="23"/>
      <c r="H2727" s="23"/>
      <c r="I2727" s="23"/>
      <c r="J2727" s="23"/>
      <c r="K2727" s="23"/>
      <c r="L2727" s="23"/>
      <c r="M2727" s="23"/>
      <c r="N2727" s="23"/>
      <c r="O2727" s="23"/>
    </row>
    <row r="2728" spans="2:15" x14ac:dyDescent="0.25">
      <c r="B2728" s="23"/>
      <c r="C2728" s="23"/>
      <c r="D2728" s="23"/>
      <c r="E2728" s="23"/>
      <c r="F2728" s="23"/>
      <c r="G2728" s="23"/>
      <c r="H2728" s="23"/>
      <c r="I2728" s="23"/>
      <c r="J2728" s="23"/>
      <c r="K2728" s="23"/>
      <c r="L2728" s="23"/>
      <c r="M2728" s="23"/>
      <c r="N2728" s="23"/>
      <c r="O2728" s="23"/>
    </row>
    <row r="2729" spans="2:15" x14ac:dyDescent="0.25">
      <c r="B2729" s="23"/>
      <c r="C2729" s="23"/>
      <c r="D2729" s="23"/>
      <c r="E2729" s="23"/>
      <c r="F2729" s="23"/>
      <c r="G2729" s="23"/>
      <c r="H2729" s="23"/>
      <c r="I2729" s="23"/>
      <c r="J2729" s="23"/>
      <c r="K2729" s="23"/>
      <c r="L2729" s="23"/>
      <c r="M2729" s="23"/>
      <c r="N2729" s="23"/>
      <c r="O2729" s="23"/>
    </row>
    <row r="2730" spans="2:15" x14ac:dyDescent="0.25">
      <c r="B2730" s="23"/>
      <c r="C2730" s="23"/>
      <c r="D2730" s="23"/>
      <c r="E2730" s="23"/>
      <c r="F2730" s="23"/>
      <c r="G2730" s="23"/>
      <c r="H2730" s="23"/>
      <c r="I2730" s="23"/>
      <c r="J2730" s="23"/>
      <c r="K2730" s="23"/>
      <c r="L2730" s="23"/>
      <c r="M2730" s="23"/>
      <c r="N2730" s="23"/>
      <c r="O2730" s="23"/>
    </row>
    <row r="2731" spans="2:15" x14ac:dyDescent="0.25">
      <c r="B2731" s="23"/>
      <c r="C2731" s="23"/>
      <c r="D2731" s="23"/>
      <c r="E2731" s="23"/>
      <c r="F2731" s="23"/>
      <c r="G2731" s="23"/>
      <c r="H2731" s="23"/>
      <c r="I2731" s="23"/>
      <c r="J2731" s="23"/>
      <c r="K2731" s="23"/>
      <c r="L2731" s="23"/>
      <c r="M2731" s="23"/>
      <c r="N2731" s="23"/>
      <c r="O2731" s="23"/>
    </row>
    <row r="2732" spans="2:15" x14ac:dyDescent="0.25">
      <c r="B2732" s="23"/>
      <c r="C2732" s="23"/>
      <c r="D2732" s="23"/>
      <c r="E2732" s="23"/>
      <c r="F2732" s="23"/>
      <c r="G2732" s="23"/>
      <c r="H2732" s="23"/>
      <c r="I2732" s="23"/>
      <c r="J2732" s="23"/>
      <c r="K2732" s="23"/>
      <c r="L2732" s="23"/>
      <c r="M2732" s="23"/>
      <c r="N2732" s="23"/>
      <c r="O2732" s="23"/>
    </row>
    <row r="2733" spans="2:15" x14ac:dyDescent="0.25">
      <c r="B2733" s="23"/>
      <c r="C2733" s="23"/>
      <c r="D2733" s="23"/>
      <c r="E2733" s="23"/>
      <c r="F2733" s="23"/>
      <c r="G2733" s="23"/>
      <c r="H2733" s="23"/>
      <c r="I2733" s="23"/>
      <c r="J2733" s="23"/>
      <c r="K2733" s="23"/>
      <c r="L2733" s="23"/>
      <c r="M2733" s="23"/>
      <c r="N2733" s="23"/>
      <c r="O2733" s="23"/>
    </row>
    <row r="2734" spans="2:15" x14ac:dyDescent="0.25">
      <c r="B2734" s="23"/>
      <c r="C2734" s="23"/>
      <c r="D2734" s="23"/>
      <c r="E2734" s="23"/>
      <c r="F2734" s="23"/>
      <c r="G2734" s="23"/>
      <c r="H2734" s="23"/>
      <c r="I2734" s="23"/>
      <c r="J2734" s="23"/>
      <c r="K2734" s="23"/>
      <c r="L2734" s="23"/>
      <c r="M2734" s="23"/>
      <c r="N2734" s="23"/>
      <c r="O2734" s="23"/>
    </row>
    <row r="2735" spans="2:15" x14ac:dyDescent="0.25">
      <c r="B2735" s="23"/>
      <c r="C2735" s="23"/>
      <c r="D2735" s="23"/>
      <c r="E2735" s="23"/>
      <c r="F2735" s="23"/>
      <c r="G2735" s="23"/>
      <c r="H2735" s="23"/>
      <c r="I2735" s="23"/>
      <c r="J2735" s="23"/>
      <c r="K2735" s="23"/>
      <c r="L2735" s="23"/>
      <c r="M2735" s="23"/>
      <c r="N2735" s="23"/>
      <c r="O2735" s="23"/>
    </row>
    <row r="2736" spans="2:15" x14ac:dyDescent="0.25">
      <c r="B2736" s="23"/>
      <c r="C2736" s="23"/>
      <c r="D2736" s="23"/>
      <c r="E2736" s="23"/>
      <c r="F2736" s="23"/>
      <c r="G2736" s="23"/>
      <c r="H2736" s="23"/>
      <c r="I2736" s="23"/>
      <c r="J2736" s="23"/>
      <c r="K2736" s="23"/>
      <c r="L2736" s="23"/>
      <c r="M2736" s="23"/>
      <c r="N2736" s="23"/>
      <c r="O2736" s="23"/>
    </row>
    <row r="2737" spans="2:15" x14ac:dyDescent="0.25">
      <c r="B2737" s="23"/>
      <c r="C2737" s="23"/>
      <c r="D2737" s="23"/>
      <c r="E2737" s="23"/>
      <c r="F2737" s="23"/>
      <c r="G2737" s="23"/>
      <c r="H2737" s="23"/>
      <c r="I2737" s="23"/>
      <c r="J2737" s="23"/>
      <c r="K2737" s="23"/>
      <c r="L2737" s="23"/>
      <c r="M2737" s="23"/>
      <c r="N2737" s="23"/>
      <c r="O2737" s="23"/>
    </row>
    <row r="2738" spans="2:15" x14ac:dyDescent="0.25">
      <c r="B2738" s="23"/>
      <c r="C2738" s="23"/>
      <c r="D2738" s="23"/>
      <c r="E2738" s="23"/>
      <c r="F2738" s="23"/>
      <c r="G2738" s="23"/>
      <c r="H2738" s="23"/>
      <c r="I2738" s="23"/>
      <c r="J2738" s="23"/>
      <c r="K2738" s="23"/>
      <c r="L2738" s="23"/>
      <c r="M2738" s="23"/>
      <c r="N2738" s="23"/>
      <c r="O2738" s="23"/>
    </row>
    <row r="2739" spans="2:15" x14ac:dyDescent="0.25">
      <c r="B2739" s="23"/>
      <c r="C2739" s="23"/>
      <c r="D2739" s="23"/>
      <c r="E2739" s="23"/>
      <c r="F2739" s="23"/>
      <c r="G2739" s="23"/>
      <c r="H2739" s="23"/>
      <c r="I2739" s="23"/>
      <c r="J2739" s="23"/>
      <c r="K2739" s="23"/>
      <c r="L2739" s="23"/>
      <c r="M2739" s="23"/>
      <c r="N2739" s="23"/>
      <c r="O2739" s="23"/>
    </row>
    <row r="2740" spans="2:15" x14ac:dyDescent="0.25">
      <c r="B2740" s="23"/>
      <c r="C2740" s="23"/>
      <c r="D2740" s="23"/>
      <c r="E2740" s="23"/>
      <c r="F2740" s="23"/>
      <c r="G2740" s="23"/>
      <c r="H2740" s="23"/>
      <c r="I2740" s="23"/>
      <c r="J2740" s="23"/>
      <c r="K2740" s="23"/>
      <c r="L2740" s="23"/>
      <c r="M2740" s="23"/>
      <c r="N2740" s="23"/>
      <c r="O2740" s="23"/>
    </row>
    <row r="2741" spans="2:15" x14ac:dyDescent="0.25">
      <c r="B2741" s="23"/>
      <c r="C2741" s="23"/>
      <c r="D2741" s="23"/>
      <c r="E2741" s="23"/>
      <c r="F2741" s="23"/>
      <c r="G2741" s="23"/>
      <c r="H2741" s="23"/>
      <c r="I2741" s="23"/>
      <c r="J2741" s="23"/>
      <c r="K2741" s="23"/>
      <c r="L2741" s="23"/>
      <c r="M2741" s="23"/>
      <c r="N2741" s="23"/>
      <c r="O2741" s="23"/>
    </row>
    <row r="2742" spans="2:15" x14ac:dyDescent="0.25">
      <c r="B2742" s="23"/>
      <c r="C2742" s="23"/>
      <c r="D2742" s="23"/>
      <c r="E2742" s="23"/>
      <c r="F2742" s="23"/>
      <c r="G2742" s="23"/>
      <c r="H2742" s="23"/>
      <c r="I2742" s="23"/>
      <c r="J2742" s="23"/>
      <c r="K2742" s="23"/>
      <c r="L2742" s="23"/>
      <c r="M2742" s="23"/>
      <c r="N2742" s="23"/>
      <c r="O2742" s="23"/>
    </row>
    <row r="2743" spans="2:15" x14ac:dyDescent="0.25">
      <c r="B2743" s="23"/>
      <c r="C2743" s="23"/>
      <c r="D2743" s="23"/>
      <c r="E2743" s="23"/>
      <c r="F2743" s="23"/>
      <c r="G2743" s="23"/>
      <c r="H2743" s="23"/>
      <c r="I2743" s="23"/>
      <c r="J2743" s="23"/>
      <c r="K2743" s="23"/>
      <c r="L2743" s="23"/>
      <c r="M2743" s="23"/>
      <c r="N2743" s="23"/>
      <c r="O2743" s="23"/>
    </row>
    <row r="2744" spans="2:15" x14ac:dyDescent="0.25">
      <c r="B2744" s="23"/>
      <c r="C2744" s="23"/>
      <c r="D2744" s="23"/>
      <c r="E2744" s="23"/>
      <c r="F2744" s="23"/>
      <c r="G2744" s="23"/>
      <c r="H2744" s="23"/>
      <c r="I2744" s="23"/>
      <c r="J2744" s="23"/>
      <c r="K2744" s="23"/>
      <c r="L2744" s="23"/>
      <c r="M2744" s="23"/>
      <c r="N2744" s="23"/>
      <c r="O2744" s="23"/>
    </row>
    <row r="2745" spans="2:15" x14ac:dyDescent="0.25">
      <c r="B2745" s="23"/>
      <c r="C2745" s="23"/>
      <c r="D2745" s="23"/>
      <c r="E2745" s="23"/>
      <c r="F2745" s="23"/>
      <c r="G2745" s="23"/>
      <c r="H2745" s="23"/>
      <c r="I2745" s="23"/>
      <c r="J2745" s="23"/>
      <c r="K2745" s="23"/>
      <c r="L2745" s="23"/>
      <c r="M2745" s="23"/>
      <c r="N2745" s="23"/>
      <c r="O2745" s="23"/>
    </row>
    <row r="2746" spans="2:15" x14ac:dyDescent="0.25">
      <c r="B2746" s="23"/>
      <c r="C2746" s="23"/>
      <c r="D2746" s="23"/>
      <c r="E2746" s="23"/>
      <c r="F2746" s="23"/>
      <c r="G2746" s="23"/>
      <c r="H2746" s="23"/>
      <c r="I2746" s="23"/>
      <c r="J2746" s="23"/>
      <c r="K2746" s="23"/>
      <c r="L2746" s="23"/>
      <c r="M2746" s="23"/>
      <c r="N2746" s="23"/>
      <c r="O2746" s="23"/>
    </row>
    <row r="2747" spans="2:15" x14ac:dyDescent="0.25">
      <c r="B2747" s="23"/>
      <c r="C2747" s="23"/>
      <c r="D2747" s="23"/>
      <c r="E2747" s="23"/>
      <c r="F2747" s="23"/>
      <c r="G2747" s="23"/>
      <c r="H2747" s="23"/>
      <c r="I2747" s="23"/>
      <c r="J2747" s="23"/>
      <c r="K2747" s="23"/>
      <c r="L2747" s="23"/>
      <c r="M2747" s="23"/>
      <c r="N2747" s="23"/>
      <c r="O2747" s="23"/>
    </row>
    <row r="2748" spans="2:15" x14ac:dyDescent="0.25">
      <c r="B2748" s="23"/>
      <c r="C2748" s="23"/>
      <c r="D2748" s="23"/>
      <c r="E2748" s="23"/>
      <c r="F2748" s="23"/>
      <c r="G2748" s="23"/>
      <c r="H2748" s="23"/>
      <c r="I2748" s="23"/>
      <c r="J2748" s="23"/>
      <c r="K2748" s="23"/>
      <c r="L2748" s="23"/>
      <c r="M2748" s="23"/>
      <c r="N2748" s="23"/>
      <c r="O2748" s="23"/>
    </row>
    <row r="2749" spans="2:15" x14ac:dyDescent="0.25">
      <c r="B2749" s="23"/>
      <c r="C2749" s="23"/>
      <c r="D2749" s="23"/>
      <c r="E2749" s="23"/>
      <c r="F2749" s="23"/>
      <c r="G2749" s="23"/>
      <c r="H2749" s="23"/>
      <c r="I2749" s="23"/>
      <c r="J2749" s="23"/>
      <c r="K2749" s="23"/>
      <c r="L2749" s="23"/>
      <c r="M2749" s="23"/>
      <c r="N2749" s="23"/>
      <c r="O2749" s="23"/>
    </row>
    <row r="2750" spans="2:15" x14ac:dyDescent="0.25">
      <c r="B2750" s="23"/>
      <c r="C2750" s="23"/>
      <c r="D2750" s="23"/>
      <c r="E2750" s="23"/>
      <c r="F2750" s="23"/>
      <c r="G2750" s="23"/>
      <c r="H2750" s="23"/>
      <c r="I2750" s="23"/>
      <c r="J2750" s="23"/>
      <c r="K2750" s="23"/>
      <c r="L2750" s="23"/>
      <c r="M2750" s="23"/>
      <c r="N2750" s="23"/>
      <c r="O2750" s="23"/>
    </row>
    <row r="2751" spans="2:15" x14ac:dyDescent="0.25">
      <c r="B2751" s="23"/>
      <c r="C2751" s="23"/>
      <c r="D2751" s="23"/>
      <c r="E2751" s="23"/>
      <c r="F2751" s="23"/>
      <c r="G2751" s="23"/>
      <c r="H2751" s="23"/>
      <c r="I2751" s="23"/>
      <c r="J2751" s="23"/>
      <c r="K2751" s="23"/>
      <c r="L2751" s="23"/>
      <c r="M2751" s="23"/>
      <c r="N2751" s="23"/>
      <c r="O2751" s="23"/>
    </row>
    <row r="2752" spans="2:15" x14ac:dyDescent="0.25">
      <c r="B2752" s="23"/>
      <c r="C2752" s="23"/>
      <c r="D2752" s="23"/>
      <c r="E2752" s="23"/>
      <c r="F2752" s="23"/>
      <c r="G2752" s="23"/>
      <c r="H2752" s="23"/>
      <c r="I2752" s="23"/>
      <c r="J2752" s="23"/>
      <c r="K2752" s="23"/>
      <c r="L2752" s="23"/>
      <c r="M2752" s="23"/>
      <c r="N2752" s="23"/>
      <c r="O2752" s="23"/>
    </row>
    <row r="2753" spans="2:15" x14ac:dyDescent="0.25">
      <c r="B2753" s="23"/>
      <c r="C2753" s="23"/>
      <c r="D2753" s="23"/>
      <c r="E2753" s="23"/>
      <c r="F2753" s="23"/>
      <c r="G2753" s="23"/>
      <c r="H2753" s="23"/>
      <c r="I2753" s="23"/>
      <c r="J2753" s="23"/>
      <c r="K2753" s="23"/>
      <c r="L2753" s="23"/>
      <c r="M2753" s="23"/>
      <c r="N2753" s="23"/>
      <c r="O2753" s="23"/>
    </row>
    <row r="2754" spans="2:15" x14ac:dyDescent="0.25">
      <c r="B2754" s="23"/>
      <c r="C2754" s="23"/>
      <c r="D2754" s="23"/>
      <c r="E2754" s="23"/>
      <c r="F2754" s="23"/>
      <c r="G2754" s="23"/>
      <c r="H2754" s="23"/>
      <c r="I2754" s="23"/>
      <c r="J2754" s="23"/>
      <c r="K2754" s="23"/>
      <c r="L2754" s="23"/>
      <c r="M2754" s="23"/>
      <c r="N2754" s="23"/>
      <c r="O2754" s="23"/>
    </row>
    <row r="2755" spans="2:15" x14ac:dyDescent="0.25">
      <c r="B2755" s="23"/>
      <c r="C2755" s="23"/>
      <c r="D2755" s="23"/>
      <c r="E2755" s="23"/>
      <c r="F2755" s="23"/>
      <c r="G2755" s="23"/>
      <c r="H2755" s="23"/>
      <c r="I2755" s="23"/>
      <c r="J2755" s="23"/>
      <c r="K2755" s="23"/>
      <c r="L2755" s="23"/>
      <c r="M2755" s="23"/>
      <c r="N2755" s="23"/>
      <c r="O2755" s="23"/>
    </row>
    <row r="2756" spans="2:15" x14ac:dyDescent="0.25">
      <c r="B2756" s="23"/>
      <c r="C2756" s="23"/>
      <c r="D2756" s="23"/>
      <c r="E2756" s="23"/>
      <c r="F2756" s="23"/>
      <c r="G2756" s="23"/>
      <c r="H2756" s="23"/>
      <c r="I2756" s="23"/>
      <c r="J2756" s="23"/>
      <c r="K2756" s="23"/>
      <c r="L2756" s="23"/>
      <c r="M2756" s="23"/>
      <c r="N2756" s="23"/>
      <c r="O2756" s="23"/>
    </row>
    <row r="2757" spans="2:15" x14ac:dyDescent="0.25">
      <c r="B2757" s="23"/>
      <c r="C2757" s="23"/>
      <c r="D2757" s="23"/>
      <c r="E2757" s="23"/>
      <c r="F2757" s="23"/>
      <c r="G2757" s="23"/>
      <c r="H2757" s="23"/>
      <c r="I2757" s="23"/>
      <c r="J2757" s="23"/>
      <c r="K2757" s="23"/>
      <c r="L2757" s="23"/>
      <c r="M2757" s="23"/>
      <c r="N2757" s="23"/>
      <c r="O2757" s="23"/>
    </row>
    <row r="2758" spans="2:15" x14ac:dyDescent="0.25">
      <c r="B2758" s="23"/>
      <c r="C2758" s="23"/>
      <c r="D2758" s="23"/>
      <c r="E2758" s="23"/>
      <c r="F2758" s="23"/>
      <c r="G2758" s="23"/>
      <c r="H2758" s="23"/>
      <c r="I2758" s="23"/>
      <c r="J2758" s="23"/>
      <c r="K2758" s="23"/>
      <c r="L2758" s="23"/>
      <c r="M2758" s="23"/>
      <c r="N2758" s="23"/>
      <c r="O2758" s="23"/>
    </row>
    <row r="2759" spans="2:15" x14ac:dyDescent="0.25">
      <c r="B2759" s="23"/>
      <c r="C2759" s="23"/>
      <c r="D2759" s="23"/>
      <c r="E2759" s="23"/>
      <c r="F2759" s="23"/>
      <c r="G2759" s="23"/>
      <c r="H2759" s="23"/>
      <c r="I2759" s="23"/>
      <c r="J2759" s="23"/>
      <c r="K2759" s="23"/>
      <c r="L2759" s="23"/>
      <c r="M2759" s="23"/>
      <c r="N2759" s="23"/>
      <c r="O2759" s="23"/>
    </row>
    <row r="2760" spans="2:15" x14ac:dyDescent="0.25">
      <c r="B2760" s="23"/>
      <c r="C2760" s="23"/>
      <c r="D2760" s="23"/>
      <c r="E2760" s="23"/>
      <c r="F2760" s="23"/>
      <c r="G2760" s="23"/>
      <c r="H2760" s="23"/>
      <c r="I2760" s="23"/>
      <c r="J2760" s="23"/>
      <c r="K2760" s="23"/>
      <c r="L2760" s="23"/>
      <c r="M2760" s="23"/>
      <c r="N2760" s="23"/>
      <c r="O2760" s="23"/>
    </row>
    <row r="2761" spans="2:15" x14ac:dyDescent="0.25">
      <c r="B2761" s="23"/>
      <c r="C2761" s="23"/>
      <c r="D2761" s="23"/>
      <c r="E2761" s="23"/>
      <c r="F2761" s="23"/>
      <c r="G2761" s="23"/>
      <c r="H2761" s="23"/>
      <c r="I2761" s="23"/>
      <c r="J2761" s="23"/>
      <c r="K2761" s="23"/>
      <c r="L2761" s="23"/>
      <c r="M2761" s="23"/>
      <c r="N2761" s="23"/>
      <c r="O2761" s="23"/>
    </row>
    <row r="2762" spans="2:15" x14ac:dyDescent="0.25">
      <c r="B2762" s="23"/>
      <c r="C2762" s="23"/>
      <c r="D2762" s="23"/>
      <c r="E2762" s="23"/>
      <c r="F2762" s="23"/>
      <c r="G2762" s="23"/>
      <c r="H2762" s="23"/>
      <c r="I2762" s="23"/>
      <c r="J2762" s="23"/>
      <c r="K2762" s="23"/>
      <c r="L2762" s="23"/>
      <c r="M2762" s="23"/>
      <c r="N2762" s="23"/>
      <c r="O2762" s="23"/>
    </row>
    <row r="2763" spans="2:15" x14ac:dyDescent="0.25">
      <c r="B2763" s="23"/>
      <c r="C2763" s="23"/>
      <c r="D2763" s="23"/>
      <c r="E2763" s="23"/>
      <c r="F2763" s="23"/>
      <c r="G2763" s="23"/>
      <c r="H2763" s="23"/>
      <c r="I2763" s="23"/>
      <c r="J2763" s="23"/>
      <c r="K2763" s="23"/>
      <c r="L2763" s="23"/>
      <c r="M2763" s="23"/>
      <c r="N2763" s="23"/>
      <c r="O2763" s="23"/>
    </row>
    <row r="2764" spans="2:15" x14ac:dyDescent="0.25">
      <c r="B2764" s="23"/>
      <c r="C2764" s="23"/>
      <c r="D2764" s="23"/>
      <c r="E2764" s="23"/>
      <c r="F2764" s="23"/>
      <c r="G2764" s="23"/>
      <c r="H2764" s="23"/>
      <c r="I2764" s="23"/>
      <c r="J2764" s="23"/>
      <c r="K2764" s="23"/>
      <c r="L2764" s="23"/>
      <c r="M2764" s="23"/>
      <c r="N2764" s="23"/>
      <c r="O2764" s="23"/>
    </row>
    <row r="2765" spans="2:15" x14ac:dyDescent="0.25">
      <c r="B2765" s="23"/>
      <c r="C2765" s="23"/>
      <c r="D2765" s="23"/>
      <c r="E2765" s="23"/>
      <c r="F2765" s="23"/>
      <c r="G2765" s="23"/>
      <c r="H2765" s="23"/>
      <c r="I2765" s="23"/>
      <c r="J2765" s="23"/>
      <c r="K2765" s="23"/>
      <c r="L2765" s="23"/>
      <c r="M2765" s="23"/>
      <c r="N2765" s="23"/>
      <c r="O2765" s="23"/>
    </row>
    <row r="2766" spans="2:15" x14ac:dyDescent="0.25">
      <c r="B2766" s="23"/>
      <c r="C2766" s="23"/>
      <c r="D2766" s="23"/>
      <c r="E2766" s="23"/>
      <c r="F2766" s="23"/>
      <c r="G2766" s="23"/>
      <c r="H2766" s="23"/>
      <c r="I2766" s="23"/>
      <c r="J2766" s="23"/>
      <c r="K2766" s="23"/>
      <c r="L2766" s="23"/>
      <c r="M2766" s="23"/>
      <c r="N2766" s="23"/>
      <c r="O2766" s="23"/>
    </row>
    <row r="2767" spans="2:15" x14ac:dyDescent="0.25">
      <c r="B2767" s="23"/>
      <c r="C2767" s="23"/>
      <c r="D2767" s="23"/>
      <c r="E2767" s="23"/>
      <c r="F2767" s="23"/>
      <c r="G2767" s="23"/>
      <c r="H2767" s="23"/>
      <c r="I2767" s="23"/>
      <c r="J2767" s="23"/>
      <c r="K2767" s="23"/>
      <c r="L2767" s="23"/>
      <c r="M2767" s="23"/>
      <c r="N2767" s="23"/>
      <c r="O2767" s="23"/>
    </row>
    <row r="2768" spans="2:15" x14ac:dyDescent="0.25">
      <c r="B2768" s="23"/>
      <c r="C2768" s="23"/>
      <c r="D2768" s="23"/>
      <c r="E2768" s="23"/>
      <c r="F2768" s="23"/>
      <c r="G2768" s="23"/>
      <c r="H2768" s="23"/>
      <c r="I2768" s="23"/>
      <c r="J2768" s="23"/>
      <c r="K2768" s="23"/>
      <c r="L2768" s="23"/>
      <c r="M2768" s="23"/>
      <c r="N2768" s="23"/>
      <c r="O2768" s="23"/>
    </row>
    <row r="2769" spans="2:15" x14ac:dyDescent="0.25">
      <c r="B2769" s="23"/>
      <c r="C2769" s="23"/>
      <c r="D2769" s="23"/>
      <c r="E2769" s="23"/>
      <c r="F2769" s="23"/>
      <c r="G2769" s="23"/>
      <c r="H2769" s="23"/>
      <c r="I2769" s="23"/>
      <c r="J2769" s="23"/>
      <c r="K2769" s="23"/>
      <c r="L2769" s="23"/>
      <c r="M2769" s="23"/>
      <c r="N2769" s="23"/>
      <c r="O2769" s="23"/>
    </row>
    <row r="2770" spans="2:15" x14ac:dyDescent="0.25">
      <c r="B2770" s="23"/>
      <c r="C2770" s="23"/>
      <c r="D2770" s="23"/>
      <c r="E2770" s="23"/>
      <c r="F2770" s="23"/>
      <c r="G2770" s="23"/>
      <c r="H2770" s="23"/>
      <c r="I2770" s="23"/>
      <c r="J2770" s="23"/>
      <c r="K2770" s="23"/>
      <c r="L2770" s="23"/>
      <c r="M2770" s="23"/>
      <c r="N2770" s="23"/>
      <c r="O2770" s="23"/>
    </row>
    <row r="2771" spans="2:15" x14ac:dyDescent="0.25">
      <c r="B2771" s="23"/>
      <c r="C2771" s="23"/>
      <c r="D2771" s="23"/>
      <c r="E2771" s="23"/>
      <c r="F2771" s="23"/>
      <c r="G2771" s="23"/>
      <c r="H2771" s="23"/>
      <c r="I2771" s="23"/>
      <c r="J2771" s="23"/>
      <c r="K2771" s="23"/>
      <c r="L2771" s="23"/>
      <c r="M2771" s="23"/>
      <c r="N2771" s="23"/>
      <c r="O2771" s="23"/>
    </row>
    <row r="2772" spans="2:15" x14ac:dyDescent="0.25">
      <c r="B2772" s="23"/>
      <c r="C2772" s="23"/>
      <c r="D2772" s="23"/>
      <c r="E2772" s="23"/>
      <c r="F2772" s="23"/>
      <c r="G2772" s="23"/>
      <c r="H2772" s="23"/>
      <c r="I2772" s="23"/>
      <c r="J2772" s="23"/>
      <c r="K2772" s="23"/>
      <c r="L2772" s="23"/>
      <c r="M2772" s="23"/>
      <c r="N2772" s="23"/>
      <c r="O2772" s="23"/>
    </row>
    <row r="2773" spans="2:15" x14ac:dyDescent="0.25">
      <c r="B2773" s="23"/>
      <c r="C2773" s="23"/>
      <c r="D2773" s="23"/>
      <c r="E2773" s="23"/>
      <c r="F2773" s="23"/>
      <c r="G2773" s="23"/>
      <c r="H2773" s="23"/>
      <c r="I2773" s="23"/>
      <c r="J2773" s="23"/>
      <c r="K2773" s="23"/>
      <c r="L2773" s="23"/>
      <c r="M2773" s="23"/>
      <c r="N2773" s="23"/>
      <c r="O2773" s="23"/>
    </row>
    <row r="2774" spans="2:15" x14ac:dyDescent="0.25">
      <c r="B2774" s="23"/>
      <c r="C2774" s="23"/>
      <c r="D2774" s="23"/>
      <c r="E2774" s="23"/>
      <c r="F2774" s="23"/>
      <c r="G2774" s="23"/>
      <c r="H2774" s="23"/>
      <c r="I2774" s="23"/>
      <c r="J2774" s="23"/>
      <c r="K2774" s="23"/>
      <c r="L2774" s="23"/>
      <c r="M2774" s="23"/>
      <c r="N2774" s="23"/>
      <c r="O2774" s="23"/>
    </row>
    <row r="2775" spans="2:15" x14ac:dyDescent="0.25">
      <c r="B2775" s="23"/>
      <c r="C2775" s="23"/>
      <c r="D2775" s="23"/>
      <c r="E2775" s="23"/>
      <c r="F2775" s="23"/>
      <c r="G2775" s="23"/>
      <c r="H2775" s="23"/>
      <c r="I2775" s="23"/>
      <c r="J2775" s="23"/>
      <c r="K2775" s="23"/>
      <c r="L2775" s="23"/>
      <c r="M2775" s="23"/>
      <c r="N2775" s="23"/>
      <c r="O2775" s="23"/>
    </row>
    <row r="2776" spans="2:15" x14ac:dyDescent="0.25">
      <c r="B2776" s="23"/>
      <c r="C2776" s="23"/>
      <c r="D2776" s="23"/>
      <c r="E2776" s="23"/>
      <c r="F2776" s="23"/>
      <c r="G2776" s="23"/>
      <c r="H2776" s="23"/>
      <c r="I2776" s="23"/>
      <c r="J2776" s="23"/>
      <c r="K2776" s="23"/>
      <c r="L2776" s="23"/>
      <c r="M2776" s="23"/>
      <c r="N2776" s="23"/>
      <c r="O2776" s="23"/>
    </row>
    <row r="2777" spans="2:15" x14ac:dyDescent="0.25">
      <c r="B2777" s="23"/>
      <c r="C2777" s="23"/>
      <c r="D2777" s="23"/>
      <c r="E2777" s="23"/>
      <c r="F2777" s="23"/>
      <c r="G2777" s="23"/>
      <c r="H2777" s="23"/>
      <c r="I2777" s="23"/>
      <c r="J2777" s="23"/>
      <c r="K2777" s="23"/>
      <c r="L2777" s="23"/>
      <c r="M2777" s="23"/>
      <c r="N2777" s="23"/>
      <c r="O2777" s="23"/>
    </row>
    <row r="2778" spans="2:15" x14ac:dyDescent="0.25">
      <c r="B2778" s="23"/>
      <c r="C2778" s="23"/>
      <c r="D2778" s="23"/>
      <c r="E2778" s="23"/>
      <c r="F2778" s="23"/>
      <c r="G2778" s="23"/>
      <c r="H2778" s="23"/>
      <c r="I2778" s="23"/>
      <c r="J2778" s="23"/>
      <c r="K2778" s="23"/>
      <c r="L2778" s="23"/>
      <c r="M2778" s="23"/>
      <c r="N2778" s="23"/>
      <c r="O2778" s="23"/>
    </row>
    <row r="2779" spans="2:15" x14ac:dyDescent="0.25">
      <c r="B2779" s="23"/>
      <c r="C2779" s="23"/>
      <c r="D2779" s="23"/>
      <c r="E2779" s="23"/>
      <c r="F2779" s="23"/>
      <c r="G2779" s="23"/>
      <c r="H2779" s="23"/>
      <c r="I2779" s="23"/>
      <c r="J2779" s="23"/>
      <c r="K2779" s="23"/>
      <c r="L2779" s="23"/>
      <c r="M2779" s="23"/>
      <c r="N2779" s="23"/>
      <c r="O2779" s="23"/>
    </row>
    <row r="2780" spans="2:15" x14ac:dyDescent="0.25">
      <c r="B2780" s="23"/>
      <c r="C2780" s="23"/>
      <c r="D2780" s="23"/>
      <c r="E2780" s="23"/>
      <c r="F2780" s="23"/>
      <c r="G2780" s="23"/>
      <c r="H2780" s="23"/>
      <c r="I2780" s="23"/>
      <c r="J2780" s="23"/>
      <c r="K2780" s="23"/>
      <c r="L2780" s="23"/>
      <c r="M2780" s="23"/>
      <c r="N2780" s="23"/>
      <c r="O2780" s="23"/>
    </row>
    <row r="2781" spans="2:15" x14ac:dyDescent="0.25">
      <c r="B2781" s="23"/>
      <c r="C2781" s="23"/>
      <c r="D2781" s="23"/>
      <c r="E2781" s="23"/>
      <c r="F2781" s="23"/>
      <c r="G2781" s="23"/>
      <c r="H2781" s="23"/>
      <c r="I2781" s="23"/>
      <c r="J2781" s="23"/>
      <c r="K2781" s="23"/>
      <c r="L2781" s="23"/>
      <c r="M2781" s="23"/>
      <c r="N2781" s="23"/>
      <c r="O2781" s="23"/>
    </row>
    <row r="2782" spans="2:15" x14ac:dyDescent="0.25">
      <c r="B2782" s="23"/>
      <c r="C2782" s="23"/>
      <c r="D2782" s="23"/>
      <c r="E2782" s="23"/>
      <c r="F2782" s="23"/>
      <c r="G2782" s="23"/>
      <c r="H2782" s="23"/>
      <c r="I2782" s="23"/>
      <c r="J2782" s="23"/>
      <c r="K2782" s="23"/>
      <c r="L2782" s="23"/>
      <c r="M2782" s="23"/>
      <c r="N2782" s="23"/>
      <c r="O2782" s="23"/>
    </row>
    <row r="2783" spans="2:15" x14ac:dyDescent="0.25">
      <c r="B2783" s="23"/>
      <c r="C2783" s="23"/>
      <c r="D2783" s="23"/>
      <c r="E2783" s="23"/>
      <c r="F2783" s="23"/>
      <c r="G2783" s="23"/>
      <c r="H2783" s="23"/>
      <c r="I2783" s="23"/>
      <c r="J2783" s="23"/>
      <c r="K2783" s="23"/>
      <c r="L2783" s="23"/>
      <c r="M2783" s="23"/>
      <c r="N2783" s="23"/>
      <c r="O2783" s="23"/>
    </row>
    <row r="2784" spans="2:15" x14ac:dyDescent="0.25">
      <c r="B2784" s="23"/>
      <c r="C2784" s="23"/>
      <c r="D2784" s="23"/>
      <c r="E2784" s="23"/>
      <c r="F2784" s="23"/>
      <c r="G2784" s="23"/>
      <c r="H2784" s="23"/>
      <c r="I2784" s="23"/>
      <c r="J2784" s="23"/>
      <c r="K2784" s="23"/>
      <c r="L2784" s="23"/>
      <c r="M2784" s="23"/>
      <c r="N2784" s="23"/>
      <c r="O2784" s="23"/>
    </row>
    <row r="2785" spans="2:15" x14ac:dyDescent="0.25">
      <c r="B2785" s="23"/>
      <c r="C2785" s="23"/>
      <c r="D2785" s="23"/>
      <c r="E2785" s="23"/>
      <c r="F2785" s="23"/>
      <c r="G2785" s="23"/>
      <c r="H2785" s="23"/>
      <c r="I2785" s="23"/>
      <c r="J2785" s="23"/>
      <c r="K2785" s="23"/>
      <c r="L2785" s="23"/>
      <c r="M2785" s="23"/>
      <c r="N2785" s="23"/>
      <c r="O2785" s="23"/>
    </row>
    <row r="2786" spans="2:15" x14ac:dyDescent="0.25">
      <c r="B2786" s="23"/>
      <c r="C2786" s="23"/>
      <c r="D2786" s="23"/>
      <c r="E2786" s="23"/>
      <c r="F2786" s="23"/>
      <c r="G2786" s="23"/>
      <c r="H2786" s="23"/>
      <c r="I2786" s="23"/>
      <c r="J2786" s="23"/>
      <c r="K2786" s="23"/>
      <c r="L2786" s="23"/>
      <c r="M2786" s="23"/>
      <c r="N2786" s="23"/>
      <c r="O2786" s="23"/>
    </row>
    <row r="2787" spans="2:15" x14ac:dyDescent="0.25">
      <c r="B2787" s="23"/>
      <c r="C2787" s="23"/>
      <c r="D2787" s="23"/>
      <c r="E2787" s="23"/>
      <c r="F2787" s="23"/>
      <c r="G2787" s="23"/>
      <c r="H2787" s="23"/>
      <c r="I2787" s="23"/>
      <c r="J2787" s="23"/>
      <c r="K2787" s="23"/>
      <c r="L2787" s="23"/>
      <c r="M2787" s="23"/>
      <c r="N2787" s="23"/>
      <c r="O2787" s="23"/>
    </row>
    <row r="2788" spans="2:15" x14ac:dyDescent="0.25">
      <c r="B2788" s="23"/>
      <c r="C2788" s="23"/>
      <c r="D2788" s="23"/>
      <c r="E2788" s="23"/>
      <c r="F2788" s="23"/>
      <c r="G2788" s="23"/>
      <c r="H2788" s="23"/>
      <c r="I2788" s="23"/>
      <c r="J2788" s="23"/>
      <c r="K2788" s="23"/>
      <c r="L2788" s="23"/>
      <c r="M2788" s="23"/>
      <c r="N2788" s="23"/>
      <c r="O2788" s="23"/>
    </row>
    <row r="2789" spans="2:15" x14ac:dyDescent="0.25">
      <c r="B2789" s="23"/>
      <c r="C2789" s="23"/>
      <c r="D2789" s="23"/>
      <c r="E2789" s="23"/>
      <c r="F2789" s="23"/>
      <c r="G2789" s="23"/>
      <c r="H2789" s="23"/>
      <c r="I2789" s="23"/>
      <c r="J2789" s="23"/>
      <c r="K2789" s="23"/>
      <c r="L2789" s="23"/>
      <c r="M2789" s="23"/>
      <c r="N2789" s="23"/>
      <c r="O2789" s="23"/>
    </row>
    <row r="2790" spans="2:15" x14ac:dyDescent="0.25">
      <c r="B2790" s="23"/>
      <c r="C2790" s="23"/>
      <c r="D2790" s="23"/>
      <c r="E2790" s="23"/>
      <c r="F2790" s="23"/>
      <c r="G2790" s="23"/>
      <c r="H2790" s="23"/>
      <c r="I2790" s="23"/>
      <c r="J2790" s="23"/>
      <c r="K2790" s="23"/>
      <c r="L2790" s="23"/>
      <c r="M2790" s="23"/>
      <c r="N2790" s="23"/>
      <c r="O2790" s="23"/>
    </row>
    <row r="2791" spans="2:15" x14ac:dyDescent="0.25">
      <c r="B2791" s="23"/>
      <c r="C2791" s="23"/>
      <c r="D2791" s="23"/>
      <c r="E2791" s="23"/>
      <c r="F2791" s="23"/>
      <c r="G2791" s="23"/>
      <c r="H2791" s="23"/>
      <c r="I2791" s="23"/>
      <c r="J2791" s="23"/>
      <c r="K2791" s="23"/>
      <c r="L2791" s="23"/>
      <c r="M2791" s="23"/>
      <c r="N2791" s="23"/>
      <c r="O2791" s="23"/>
    </row>
    <row r="2792" spans="2:15" x14ac:dyDescent="0.25">
      <c r="B2792" s="23"/>
      <c r="C2792" s="23"/>
      <c r="D2792" s="23"/>
      <c r="E2792" s="23"/>
      <c r="F2792" s="23"/>
      <c r="G2792" s="23"/>
      <c r="H2792" s="23"/>
      <c r="I2792" s="23"/>
      <c r="J2792" s="23"/>
      <c r="K2792" s="23"/>
      <c r="L2792" s="23"/>
      <c r="M2792" s="23"/>
      <c r="N2792" s="23"/>
      <c r="O2792" s="23"/>
    </row>
    <row r="2793" spans="2:15" x14ac:dyDescent="0.25">
      <c r="B2793" s="23"/>
      <c r="C2793" s="23"/>
      <c r="D2793" s="23"/>
      <c r="E2793" s="23"/>
      <c r="F2793" s="23"/>
      <c r="G2793" s="23"/>
      <c r="H2793" s="23"/>
      <c r="I2793" s="23"/>
      <c r="J2793" s="23"/>
      <c r="K2793" s="23"/>
      <c r="L2793" s="23"/>
      <c r="M2793" s="23"/>
      <c r="N2793" s="23"/>
      <c r="O2793" s="23"/>
    </row>
    <row r="2794" spans="2:15" x14ac:dyDescent="0.25">
      <c r="B2794" s="23"/>
      <c r="C2794" s="23"/>
      <c r="D2794" s="23"/>
      <c r="E2794" s="23"/>
      <c r="F2794" s="23"/>
      <c r="G2794" s="23"/>
      <c r="H2794" s="23"/>
      <c r="I2794" s="23"/>
      <c r="J2794" s="23"/>
      <c r="K2794" s="23"/>
      <c r="L2794" s="23"/>
      <c r="M2794" s="23"/>
      <c r="N2794" s="23"/>
      <c r="O2794" s="23"/>
    </row>
    <row r="2795" spans="2:15" x14ac:dyDescent="0.25">
      <c r="B2795" s="23"/>
      <c r="C2795" s="23"/>
      <c r="D2795" s="23"/>
      <c r="E2795" s="23"/>
      <c r="F2795" s="23"/>
      <c r="G2795" s="23"/>
      <c r="H2795" s="23"/>
      <c r="I2795" s="23"/>
      <c r="J2795" s="23"/>
      <c r="K2795" s="23"/>
      <c r="L2795" s="23"/>
      <c r="M2795" s="23"/>
      <c r="N2795" s="23"/>
      <c r="O2795" s="23"/>
    </row>
    <row r="2796" spans="2:15" x14ac:dyDescent="0.25">
      <c r="B2796" s="23"/>
      <c r="C2796" s="23"/>
      <c r="D2796" s="23"/>
      <c r="E2796" s="23"/>
      <c r="F2796" s="23"/>
      <c r="G2796" s="23"/>
      <c r="H2796" s="23"/>
      <c r="I2796" s="23"/>
      <c r="J2796" s="23"/>
      <c r="K2796" s="23"/>
      <c r="L2796" s="23"/>
      <c r="M2796" s="23"/>
      <c r="N2796" s="23"/>
      <c r="O2796" s="23"/>
    </row>
    <row r="2797" spans="2:15" x14ac:dyDescent="0.25">
      <c r="B2797" s="23"/>
      <c r="C2797" s="23"/>
      <c r="D2797" s="23"/>
      <c r="E2797" s="23"/>
      <c r="F2797" s="23"/>
      <c r="G2797" s="23"/>
      <c r="H2797" s="23"/>
      <c r="I2797" s="23"/>
      <c r="J2797" s="23"/>
      <c r="K2797" s="23"/>
      <c r="L2797" s="23"/>
      <c r="M2797" s="23"/>
      <c r="N2797" s="23"/>
      <c r="O2797" s="23"/>
    </row>
    <row r="2798" spans="2:15" x14ac:dyDescent="0.25">
      <c r="B2798" s="23"/>
      <c r="C2798" s="23"/>
      <c r="D2798" s="23"/>
      <c r="E2798" s="23"/>
      <c r="F2798" s="23"/>
      <c r="G2798" s="23"/>
      <c r="H2798" s="23"/>
      <c r="I2798" s="23"/>
      <c r="J2798" s="23"/>
      <c r="K2798" s="23"/>
      <c r="L2798" s="23"/>
      <c r="M2798" s="23"/>
      <c r="N2798" s="23"/>
      <c r="O2798" s="23"/>
    </row>
    <row r="2799" spans="2:15" x14ac:dyDescent="0.25">
      <c r="B2799" s="23"/>
      <c r="C2799" s="23"/>
      <c r="D2799" s="23"/>
      <c r="E2799" s="23"/>
      <c r="F2799" s="23"/>
      <c r="G2799" s="23"/>
      <c r="H2799" s="23"/>
      <c r="I2799" s="23"/>
      <c r="J2799" s="23"/>
      <c r="K2799" s="23"/>
      <c r="L2799" s="23"/>
      <c r="M2799" s="23"/>
      <c r="N2799" s="23"/>
      <c r="O2799" s="23"/>
    </row>
    <row r="2800" spans="2:15" x14ac:dyDescent="0.25">
      <c r="B2800" s="23"/>
      <c r="C2800" s="23"/>
      <c r="D2800" s="23"/>
      <c r="E2800" s="23"/>
      <c r="F2800" s="23"/>
      <c r="G2800" s="23"/>
      <c r="H2800" s="23"/>
      <c r="I2800" s="23"/>
      <c r="J2800" s="23"/>
      <c r="K2800" s="23"/>
      <c r="L2800" s="23"/>
      <c r="M2800" s="23"/>
      <c r="N2800" s="23"/>
      <c r="O2800" s="23"/>
    </row>
    <row r="2801" spans="2:15" x14ac:dyDescent="0.25">
      <c r="B2801" s="23"/>
      <c r="C2801" s="23"/>
      <c r="D2801" s="23"/>
      <c r="E2801" s="23"/>
      <c r="F2801" s="23"/>
      <c r="G2801" s="23"/>
      <c r="H2801" s="23"/>
      <c r="I2801" s="23"/>
      <c r="J2801" s="23"/>
      <c r="K2801" s="23"/>
      <c r="L2801" s="23"/>
      <c r="M2801" s="23"/>
      <c r="N2801" s="23"/>
      <c r="O2801" s="23"/>
    </row>
    <row r="2802" spans="2:15" x14ac:dyDescent="0.25">
      <c r="B2802" s="23"/>
      <c r="C2802" s="23"/>
      <c r="D2802" s="23"/>
      <c r="E2802" s="23"/>
      <c r="F2802" s="23"/>
      <c r="G2802" s="23"/>
      <c r="H2802" s="23"/>
      <c r="I2802" s="23"/>
      <c r="J2802" s="23"/>
      <c r="K2802" s="23"/>
      <c r="L2802" s="23"/>
      <c r="M2802" s="23"/>
      <c r="N2802" s="23"/>
      <c r="O2802" s="23"/>
    </row>
    <row r="2803" spans="2:15" x14ac:dyDescent="0.25">
      <c r="B2803" s="23"/>
      <c r="C2803" s="23"/>
      <c r="D2803" s="23"/>
      <c r="E2803" s="23"/>
      <c r="F2803" s="23"/>
      <c r="G2803" s="23"/>
      <c r="H2803" s="23"/>
      <c r="I2803" s="23"/>
      <c r="J2803" s="23"/>
      <c r="K2803" s="23"/>
      <c r="L2803" s="23"/>
      <c r="M2803" s="23"/>
      <c r="N2803" s="23"/>
      <c r="O2803" s="23"/>
    </row>
    <row r="2804" spans="2:15" x14ac:dyDescent="0.25">
      <c r="B2804" s="23"/>
      <c r="C2804" s="23"/>
      <c r="D2804" s="23"/>
      <c r="E2804" s="23"/>
      <c r="F2804" s="23"/>
      <c r="G2804" s="23"/>
      <c r="H2804" s="23"/>
      <c r="I2804" s="23"/>
      <c r="J2804" s="23"/>
      <c r="K2804" s="23"/>
      <c r="L2804" s="23"/>
      <c r="M2804" s="23"/>
      <c r="N2804" s="23"/>
      <c r="O2804" s="23"/>
    </row>
    <row r="2805" spans="2:15" x14ac:dyDescent="0.25">
      <c r="B2805" s="23"/>
      <c r="C2805" s="23"/>
      <c r="D2805" s="23"/>
      <c r="E2805" s="23"/>
      <c r="F2805" s="23"/>
      <c r="G2805" s="23"/>
      <c r="H2805" s="23"/>
      <c r="I2805" s="23"/>
      <c r="J2805" s="23"/>
      <c r="K2805" s="23"/>
      <c r="L2805" s="23"/>
      <c r="M2805" s="23"/>
      <c r="N2805" s="23"/>
      <c r="O2805" s="23"/>
    </row>
    <row r="2806" spans="2:15" x14ac:dyDescent="0.25">
      <c r="B2806" s="23"/>
      <c r="C2806" s="23"/>
      <c r="D2806" s="23"/>
      <c r="E2806" s="23"/>
      <c r="F2806" s="23"/>
      <c r="G2806" s="23"/>
      <c r="H2806" s="23"/>
      <c r="I2806" s="23"/>
      <c r="J2806" s="23"/>
      <c r="K2806" s="23"/>
      <c r="L2806" s="23"/>
      <c r="M2806" s="23"/>
      <c r="N2806" s="23"/>
      <c r="O2806" s="23"/>
    </row>
    <row r="2807" spans="2:15" x14ac:dyDescent="0.25">
      <c r="B2807" s="23"/>
      <c r="C2807" s="23"/>
      <c r="D2807" s="23"/>
      <c r="E2807" s="23"/>
      <c r="F2807" s="23"/>
      <c r="G2807" s="23"/>
      <c r="H2807" s="23"/>
      <c r="I2807" s="23"/>
      <c r="J2807" s="23"/>
      <c r="K2807" s="23"/>
      <c r="L2807" s="23"/>
      <c r="M2807" s="23"/>
      <c r="N2807" s="23"/>
      <c r="O2807" s="23"/>
    </row>
    <row r="2808" spans="2:15" x14ac:dyDescent="0.25">
      <c r="B2808" s="23"/>
      <c r="C2808" s="23"/>
      <c r="D2808" s="23"/>
      <c r="E2808" s="23"/>
      <c r="F2808" s="23"/>
      <c r="G2808" s="23"/>
      <c r="H2808" s="23"/>
      <c r="I2808" s="23"/>
      <c r="J2808" s="23"/>
      <c r="K2808" s="23"/>
      <c r="L2808" s="23"/>
      <c r="M2808" s="23"/>
      <c r="N2808" s="23"/>
      <c r="O2808" s="23"/>
    </row>
    <row r="2809" spans="2:15" x14ac:dyDescent="0.25">
      <c r="B2809" s="23"/>
      <c r="C2809" s="23"/>
      <c r="D2809" s="23"/>
      <c r="E2809" s="23"/>
      <c r="F2809" s="23"/>
      <c r="G2809" s="23"/>
      <c r="H2809" s="23"/>
      <c r="I2809" s="23"/>
      <c r="J2809" s="23"/>
      <c r="K2809" s="23"/>
      <c r="L2809" s="23"/>
      <c r="M2809" s="23"/>
      <c r="N2809" s="23"/>
      <c r="O2809" s="23"/>
    </row>
    <row r="2810" spans="2:15" x14ac:dyDescent="0.25">
      <c r="B2810" s="23"/>
      <c r="C2810" s="23"/>
      <c r="D2810" s="23"/>
      <c r="E2810" s="23"/>
      <c r="F2810" s="23"/>
      <c r="G2810" s="23"/>
      <c r="H2810" s="23"/>
      <c r="I2810" s="23"/>
      <c r="J2810" s="23"/>
      <c r="K2810" s="23"/>
      <c r="L2810" s="23"/>
      <c r="M2810" s="23"/>
      <c r="N2810" s="23"/>
      <c r="O2810" s="23"/>
    </row>
    <row r="2811" spans="2:15" x14ac:dyDescent="0.25">
      <c r="B2811" s="23"/>
      <c r="C2811" s="23"/>
      <c r="D2811" s="23"/>
      <c r="E2811" s="23"/>
      <c r="F2811" s="23"/>
      <c r="G2811" s="23"/>
      <c r="H2811" s="23"/>
      <c r="I2811" s="23"/>
      <c r="J2811" s="23"/>
      <c r="K2811" s="23"/>
      <c r="L2811" s="23"/>
      <c r="M2811" s="23"/>
      <c r="N2811" s="23"/>
      <c r="O2811" s="23"/>
    </row>
    <row r="2812" spans="2:15" x14ac:dyDescent="0.25">
      <c r="B2812" s="23"/>
      <c r="C2812" s="23"/>
      <c r="D2812" s="23"/>
      <c r="E2812" s="23"/>
      <c r="F2812" s="23"/>
      <c r="G2812" s="23"/>
      <c r="H2812" s="23"/>
      <c r="I2812" s="23"/>
      <c r="J2812" s="23"/>
      <c r="K2812" s="23"/>
      <c r="L2812" s="23"/>
      <c r="M2812" s="23"/>
      <c r="N2812" s="23"/>
      <c r="O2812" s="23"/>
    </row>
    <row r="2813" spans="2:15" x14ac:dyDescent="0.25">
      <c r="B2813" s="23"/>
      <c r="C2813" s="23"/>
      <c r="D2813" s="23"/>
      <c r="E2813" s="23"/>
      <c r="F2813" s="23"/>
      <c r="G2813" s="23"/>
      <c r="H2813" s="23"/>
      <c r="I2813" s="23"/>
      <c r="J2813" s="23"/>
      <c r="K2813" s="23"/>
      <c r="L2813" s="23"/>
      <c r="M2813" s="23"/>
      <c r="N2813" s="23"/>
      <c r="O2813" s="23"/>
    </row>
    <row r="2814" spans="2:15" x14ac:dyDescent="0.25">
      <c r="B2814" s="23"/>
      <c r="C2814" s="23"/>
      <c r="D2814" s="23"/>
      <c r="E2814" s="23"/>
      <c r="F2814" s="23"/>
      <c r="G2814" s="23"/>
      <c r="H2814" s="23"/>
      <c r="I2814" s="23"/>
      <c r="J2814" s="23"/>
      <c r="K2814" s="23"/>
      <c r="L2814" s="23"/>
      <c r="M2814" s="23"/>
      <c r="N2814" s="23"/>
      <c r="O2814" s="23"/>
    </row>
    <row r="2815" spans="2:15" x14ac:dyDescent="0.25">
      <c r="B2815" s="23"/>
      <c r="C2815" s="23"/>
      <c r="D2815" s="23"/>
      <c r="E2815" s="23"/>
      <c r="F2815" s="23"/>
      <c r="G2815" s="23"/>
      <c r="H2815" s="23"/>
      <c r="I2815" s="23"/>
      <c r="J2815" s="23"/>
      <c r="K2815" s="23"/>
      <c r="L2815" s="23"/>
      <c r="M2815" s="23"/>
      <c r="N2815" s="23"/>
      <c r="O2815" s="23"/>
    </row>
    <row r="2816" spans="2:15" x14ac:dyDescent="0.25">
      <c r="B2816" s="23"/>
      <c r="C2816" s="23"/>
      <c r="D2816" s="23"/>
      <c r="E2816" s="23"/>
      <c r="F2816" s="23"/>
      <c r="G2816" s="23"/>
      <c r="H2816" s="23"/>
      <c r="I2816" s="23"/>
      <c r="J2816" s="23"/>
      <c r="K2816" s="23"/>
      <c r="L2816" s="23"/>
      <c r="M2816" s="23"/>
      <c r="N2816" s="23"/>
      <c r="O2816" s="23"/>
    </row>
    <row r="2817" spans="2:15" x14ac:dyDescent="0.25">
      <c r="B2817" s="23"/>
      <c r="C2817" s="23"/>
      <c r="D2817" s="23"/>
      <c r="E2817" s="23"/>
      <c r="F2817" s="23"/>
      <c r="G2817" s="23"/>
      <c r="H2817" s="23"/>
      <c r="I2817" s="23"/>
      <c r="J2817" s="23"/>
      <c r="K2817" s="23"/>
      <c r="L2817" s="23"/>
      <c r="M2817" s="23"/>
      <c r="N2817" s="23"/>
      <c r="O2817" s="23"/>
    </row>
    <row r="2818" spans="2:15" x14ac:dyDescent="0.25">
      <c r="B2818" s="23"/>
      <c r="C2818" s="23"/>
      <c r="D2818" s="23"/>
      <c r="E2818" s="23"/>
      <c r="F2818" s="23"/>
      <c r="G2818" s="23"/>
      <c r="H2818" s="23"/>
      <c r="I2818" s="23"/>
      <c r="J2818" s="23"/>
      <c r="K2818" s="23"/>
      <c r="L2818" s="23"/>
      <c r="M2818" s="23"/>
      <c r="N2818" s="23"/>
      <c r="O2818" s="23"/>
    </row>
    <row r="2819" spans="2:15" x14ac:dyDescent="0.25">
      <c r="B2819" s="23"/>
      <c r="C2819" s="23"/>
      <c r="D2819" s="23"/>
      <c r="E2819" s="23"/>
      <c r="F2819" s="23"/>
      <c r="G2819" s="23"/>
      <c r="H2819" s="23"/>
      <c r="I2819" s="23"/>
      <c r="J2819" s="23"/>
      <c r="K2819" s="23"/>
      <c r="L2819" s="23"/>
      <c r="M2819" s="23"/>
      <c r="N2819" s="23"/>
      <c r="O2819" s="23"/>
    </row>
    <row r="2820" spans="2:15" x14ac:dyDescent="0.25">
      <c r="B2820" s="23"/>
      <c r="C2820" s="23"/>
      <c r="D2820" s="23"/>
      <c r="E2820" s="23"/>
      <c r="F2820" s="23"/>
      <c r="G2820" s="23"/>
      <c r="H2820" s="23"/>
      <c r="I2820" s="23"/>
      <c r="J2820" s="23"/>
      <c r="K2820" s="23"/>
      <c r="L2820" s="23"/>
      <c r="M2820" s="23"/>
      <c r="N2820" s="23"/>
      <c r="O2820" s="23"/>
    </row>
    <row r="2821" spans="2:15" x14ac:dyDescent="0.25">
      <c r="B2821" s="23"/>
      <c r="C2821" s="23"/>
      <c r="D2821" s="23"/>
      <c r="E2821" s="23"/>
      <c r="F2821" s="23"/>
      <c r="G2821" s="23"/>
      <c r="H2821" s="23"/>
      <c r="I2821" s="23"/>
      <c r="J2821" s="23"/>
      <c r="K2821" s="23"/>
      <c r="L2821" s="23"/>
      <c r="M2821" s="23"/>
      <c r="N2821" s="23"/>
      <c r="O2821" s="23"/>
    </row>
    <row r="2822" spans="2:15" x14ac:dyDescent="0.25">
      <c r="B2822" s="23"/>
      <c r="C2822" s="23"/>
      <c r="D2822" s="23"/>
      <c r="E2822" s="23"/>
      <c r="F2822" s="23"/>
      <c r="G2822" s="23"/>
      <c r="H2822" s="23"/>
      <c r="I2822" s="23"/>
      <c r="J2822" s="23"/>
      <c r="K2822" s="23"/>
      <c r="L2822" s="23"/>
      <c r="M2822" s="23"/>
      <c r="N2822" s="23"/>
      <c r="O2822" s="23"/>
    </row>
    <row r="2823" spans="2:15" x14ac:dyDescent="0.25">
      <c r="B2823" s="23"/>
      <c r="C2823" s="23"/>
      <c r="D2823" s="23"/>
      <c r="E2823" s="23"/>
      <c r="F2823" s="23"/>
      <c r="G2823" s="23"/>
      <c r="H2823" s="23"/>
      <c r="I2823" s="23"/>
      <c r="J2823" s="23"/>
      <c r="K2823" s="23"/>
      <c r="L2823" s="23"/>
      <c r="M2823" s="23"/>
      <c r="N2823" s="23"/>
      <c r="O2823" s="23"/>
    </row>
    <row r="2824" spans="2:15" x14ac:dyDescent="0.25">
      <c r="B2824" s="23"/>
      <c r="C2824" s="23"/>
      <c r="D2824" s="23"/>
      <c r="E2824" s="23"/>
      <c r="F2824" s="23"/>
      <c r="G2824" s="23"/>
      <c r="H2824" s="23"/>
      <c r="I2824" s="23"/>
      <c r="J2824" s="23"/>
      <c r="K2824" s="23"/>
      <c r="L2824" s="23"/>
      <c r="M2824" s="23"/>
      <c r="N2824" s="23"/>
      <c r="O2824" s="23"/>
    </row>
    <row r="2825" spans="2:15" x14ac:dyDescent="0.25">
      <c r="B2825" s="23"/>
      <c r="C2825" s="23"/>
      <c r="D2825" s="23"/>
      <c r="E2825" s="23"/>
      <c r="F2825" s="23"/>
      <c r="G2825" s="23"/>
      <c r="H2825" s="23"/>
      <c r="I2825" s="23"/>
      <c r="J2825" s="23"/>
      <c r="K2825" s="23"/>
      <c r="L2825" s="23"/>
      <c r="M2825" s="23"/>
      <c r="N2825" s="23"/>
      <c r="O2825" s="23"/>
    </row>
    <row r="2826" spans="2:15" x14ac:dyDescent="0.25">
      <c r="B2826" s="23"/>
      <c r="C2826" s="23"/>
      <c r="D2826" s="23"/>
      <c r="E2826" s="23"/>
      <c r="F2826" s="23"/>
      <c r="G2826" s="23"/>
      <c r="H2826" s="23"/>
      <c r="I2826" s="23"/>
      <c r="J2826" s="23"/>
      <c r="K2826" s="23"/>
      <c r="L2826" s="23"/>
      <c r="M2826" s="23"/>
      <c r="N2826" s="23"/>
      <c r="O2826" s="23"/>
    </row>
    <row r="2827" spans="2:15" x14ac:dyDescent="0.25">
      <c r="B2827" s="23"/>
      <c r="C2827" s="23"/>
      <c r="D2827" s="23"/>
      <c r="E2827" s="23"/>
      <c r="F2827" s="23"/>
      <c r="G2827" s="23"/>
      <c r="H2827" s="23"/>
      <c r="I2827" s="23"/>
      <c r="J2827" s="23"/>
      <c r="K2827" s="23"/>
      <c r="L2827" s="23"/>
      <c r="M2827" s="23"/>
      <c r="N2827" s="23"/>
      <c r="O2827" s="23"/>
    </row>
    <row r="2828" spans="2:15" x14ac:dyDescent="0.25">
      <c r="B2828" s="23"/>
      <c r="C2828" s="23"/>
      <c r="D2828" s="23"/>
      <c r="E2828" s="23"/>
      <c r="F2828" s="23"/>
      <c r="G2828" s="23"/>
      <c r="H2828" s="23"/>
      <c r="I2828" s="23"/>
      <c r="J2828" s="23"/>
      <c r="K2828" s="23"/>
      <c r="L2828" s="23"/>
      <c r="M2828" s="23"/>
      <c r="N2828" s="23"/>
      <c r="O2828" s="23"/>
    </row>
    <row r="2829" spans="2:15" x14ac:dyDescent="0.25">
      <c r="B2829" s="23"/>
      <c r="C2829" s="23"/>
      <c r="D2829" s="23"/>
      <c r="E2829" s="23"/>
      <c r="F2829" s="23"/>
      <c r="G2829" s="23"/>
      <c r="H2829" s="23"/>
      <c r="I2829" s="23"/>
      <c r="J2829" s="23"/>
      <c r="K2829" s="23"/>
      <c r="L2829" s="23"/>
      <c r="M2829" s="23"/>
      <c r="N2829" s="23"/>
      <c r="O2829" s="23"/>
    </row>
    <row r="2830" spans="2:15" x14ac:dyDescent="0.25">
      <c r="B2830" s="23"/>
      <c r="C2830" s="23"/>
      <c r="D2830" s="23"/>
      <c r="E2830" s="23"/>
      <c r="F2830" s="23"/>
      <c r="G2830" s="23"/>
      <c r="H2830" s="23"/>
      <c r="I2830" s="23"/>
      <c r="J2830" s="23"/>
      <c r="K2830" s="23"/>
      <c r="L2830" s="23"/>
      <c r="M2830" s="23"/>
      <c r="N2830" s="23"/>
      <c r="O2830" s="23"/>
    </row>
    <row r="2831" spans="2:15" x14ac:dyDescent="0.25">
      <c r="B2831" s="23"/>
      <c r="C2831" s="23"/>
      <c r="D2831" s="23"/>
      <c r="E2831" s="23"/>
      <c r="F2831" s="23"/>
      <c r="G2831" s="23"/>
      <c r="H2831" s="23"/>
      <c r="I2831" s="23"/>
      <c r="J2831" s="23"/>
      <c r="K2831" s="23"/>
      <c r="L2831" s="23"/>
      <c r="M2831" s="23"/>
      <c r="N2831" s="23"/>
      <c r="O2831" s="23"/>
    </row>
    <row r="2832" spans="2:15" x14ac:dyDescent="0.25">
      <c r="B2832" s="23"/>
      <c r="C2832" s="23"/>
      <c r="D2832" s="23"/>
      <c r="E2832" s="23"/>
      <c r="F2832" s="23"/>
      <c r="G2832" s="23"/>
      <c r="H2832" s="23"/>
      <c r="I2832" s="23"/>
      <c r="J2832" s="23"/>
      <c r="K2832" s="23"/>
      <c r="L2832" s="23"/>
      <c r="M2832" s="23"/>
      <c r="N2832" s="23"/>
      <c r="O2832" s="23"/>
    </row>
    <row r="2833" spans="2:15" x14ac:dyDescent="0.25">
      <c r="B2833" s="23"/>
      <c r="C2833" s="23"/>
      <c r="D2833" s="23"/>
      <c r="E2833" s="23"/>
      <c r="F2833" s="23"/>
      <c r="G2833" s="23"/>
      <c r="H2833" s="23"/>
      <c r="I2833" s="23"/>
      <c r="J2833" s="23"/>
      <c r="K2833" s="23"/>
      <c r="L2833" s="23"/>
      <c r="M2833" s="23"/>
      <c r="N2833" s="23"/>
      <c r="O2833" s="23"/>
    </row>
    <row r="2834" spans="2:15" x14ac:dyDescent="0.25">
      <c r="B2834" s="23"/>
      <c r="C2834" s="23"/>
      <c r="D2834" s="23"/>
      <c r="E2834" s="23"/>
      <c r="F2834" s="23"/>
      <c r="G2834" s="23"/>
      <c r="H2834" s="23"/>
      <c r="I2834" s="23"/>
      <c r="J2834" s="23"/>
      <c r="K2834" s="23"/>
      <c r="L2834" s="23"/>
      <c r="M2834" s="23"/>
      <c r="N2834" s="23"/>
      <c r="O2834" s="23"/>
    </row>
    <row r="2835" spans="2:15" x14ac:dyDescent="0.25">
      <c r="B2835" s="23"/>
      <c r="C2835" s="23"/>
      <c r="D2835" s="23"/>
      <c r="E2835" s="23"/>
      <c r="F2835" s="23"/>
      <c r="G2835" s="23"/>
      <c r="H2835" s="23"/>
      <c r="I2835" s="23"/>
      <c r="J2835" s="23"/>
      <c r="K2835" s="23"/>
      <c r="L2835" s="23"/>
      <c r="M2835" s="23"/>
      <c r="N2835" s="23"/>
      <c r="O2835" s="23"/>
    </row>
    <row r="2836" spans="2:15" x14ac:dyDescent="0.25">
      <c r="B2836" s="23"/>
      <c r="C2836" s="23"/>
      <c r="D2836" s="23"/>
      <c r="E2836" s="23"/>
      <c r="F2836" s="23"/>
      <c r="G2836" s="23"/>
      <c r="H2836" s="23"/>
      <c r="I2836" s="23"/>
      <c r="J2836" s="23"/>
      <c r="K2836" s="23"/>
      <c r="L2836" s="23"/>
      <c r="M2836" s="23"/>
      <c r="N2836" s="23"/>
      <c r="O2836" s="23"/>
    </row>
    <row r="2837" spans="2:15" x14ac:dyDescent="0.25">
      <c r="B2837" s="23"/>
      <c r="C2837" s="23"/>
      <c r="D2837" s="23"/>
      <c r="E2837" s="23"/>
      <c r="F2837" s="23"/>
      <c r="G2837" s="23"/>
      <c r="H2837" s="23"/>
      <c r="I2837" s="23"/>
      <c r="J2837" s="23"/>
      <c r="K2837" s="23"/>
      <c r="L2837" s="23"/>
      <c r="M2837" s="23"/>
      <c r="N2837" s="23"/>
      <c r="O2837" s="23"/>
    </row>
    <row r="2838" spans="2:15" x14ac:dyDescent="0.25">
      <c r="B2838" s="23"/>
      <c r="C2838" s="23"/>
      <c r="D2838" s="23"/>
      <c r="E2838" s="23"/>
      <c r="F2838" s="23"/>
      <c r="G2838" s="23"/>
      <c r="H2838" s="23"/>
      <c r="I2838" s="23"/>
      <c r="J2838" s="23"/>
      <c r="K2838" s="23"/>
      <c r="L2838" s="23"/>
      <c r="M2838" s="23"/>
      <c r="N2838" s="23"/>
      <c r="O2838" s="23"/>
    </row>
    <row r="2839" spans="2:15" x14ac:dyDescent="0.25">
      <c r="B2839" s="23"/>
      <c r="C2839" s="23"/>
      <c r="D2839" s="23"/>
      <c r="E2839" s="23"/>
      <c r="F2839" s="23"/>
      <c r="G2839" s="23"/>
      <c r="H2839" s="23"/>
      <c r="I2839" s="23"/>
      <c r="J2839" s="23"/>
      <c r="K2839" s="23"/>
      <c r="L2839" s="23"/>
      <c r="M2839" s="23"/>
      <c r="N2839" s="23"/>
      <c r="O2839" s="23"/>
    </row>
    <row r="2840" spans="2:15" x14ac:dyDescent="0.25">
      <c r="B2840" s="23"/>
      <c r="C2840" s="23"/>
      <c r="D2840" s="23"/>
      <c r="E2840" s="23"/>
      <c r="F2840" s="23"/>
      <c r="G2840" s="23"/>
      <c r="H2840" s="23"/>
      <c r="I2840" s="23"/>
      <c r="J2840" s="23"/>
      <c r="K2840" s="23"/>
      <c r="L2840" s="23"/>
      <c r="M2840" s="23"/>
      <c r="N2840" s="23"/>
      <c r="O2840" s="23"/>
    </row>
    <row r="2841" spans="2:15" x14ac:dyDescent="0.25">
      <c r="B2841" s="23"/>
      <c r="C2841" s="23"/>
      <c r="D2841" s="23"/>
      <c r="E2841" s="23"/>
      <c r="F2841" s="23"/>
      <c r="G2841" s="23"/>
      <c r="H2841" s="23"/>
      <c r="I2841" s="23"/>
      <c r="J2841" s="23"/>
      <c r="K2841" s="23"/>
      <c r="L2841" s="23"/>
      <c r="M2841" s="23"/>
      <c r="N2841" s="23"/>
      <c r="O2841" s="23"/>
    </row>
    <row r="2842" spans="2:15" x14ac:dyDescent="0.25">
      <c r="B2842" s="23"/>
      <c r="C2842" s="23"/>
      <c r="D2842" s="23"/>
      <c r="E2842" s="23"/>
      <c r="F2842" s="23"/>
      <c r="G2842" s="23"/>
      <c r="H2842" s="23"/>
      <c r="I2842" s="23"/>
      <c r="J2842" s="23"/>
      <c r="K2842" s="23"/>
      <c r="L2842" s="23"/>
      <c r="M2842" s="23"/>
      <c r="N2842" s="23"/>
      <c r="O2842" s="23"/>
    </row>
    <row r="2843" spans="2:15" x14ac:dyDescent="0.25">
      <c r="B2843" s="23"/>
      <c r="C2843" s="23"/>
      <c r="D2843" s="23"/>
      <c r="E2843" s="23"/>
      <c r="F2843" s="23"/>
      <c r="G2843" s="23"/>
      <c r="H2843" s="23"/>
      <c r="I2843" s="23"/>
      <c r="J2843" s="23"/>
      <c r="K2843" s="23"/>
      <c r="L2843" s="23"/>
      <c r="M2843" s="23"/>
      <c r="N2843" s="23"/>
      <c r="O2843" s="23"/>
    </row>
    <row r="2844" spans="2:15" x14ac:dyDescent="0.25">
      <c r="B2844" s="23"/>
      <c r="C2844" s="23"/>
      <c r="D2844" s="23"/>
      <c r="E2844" s="23"/>
      <c r="F2844" s="23"/>
      <c r="G2844" s="23"/>
      <c r="H2844" s="23"/>
      <c r="I2844" s="23"/>
      <c r="J2844" s="23"/>
      <c r="K2844" s="23"/>
      <c r="L2844" s="23"/>
      <c r="M2844" s="23"/>
      <c r="N2844" s="23"/>
      <c r="O2844" s="23"/>
    </row>
    <row r="2845" spans="2:15" x14ac:dyDescent="0.25">
      <c r="B2845" s="23"/>
      <c r="C2845" s="23"/>
      <c r="D2845" s="23"/>
      <c r="E2845" s="23"/>
      <c r="F2845" s="23"/>
      <c r="G2845" s="23"/>
      <c r="H2845" s="23"/>
      <c r="I2845" s="23"/>
      <c r="J2845" s="23"/>
      <c r="K2845" s="23"/>
      <c r="L2845" s="23"/>
      <c r="M2845" s="23"/>
      <c r="N2845" s="23"/>
      <c r="O2845" s="23"/>
    </row>
    <row r="2846" spans="2:15" x14ac:dyDescent="0.25">
      <c r="B2846" s="23"/>
      <c r="C2846" s="23"/>
      <c r="D2846" s="23"/>
      <c r="E2846" s="23"/>
      <c r="F2846" s="23"/>
      <c r="G2846" s="23"/>
      <c r="H2846" s="23"/>
      <c r="I2846" s="23"/>
      <c r="J2846" s="23"/>
      <c r="K2846" s="23"/>
      <c r="L2846" s="23"/>
      <c r="M2846" s="23"/>
      <c r="N2846" s="23"/>
      <c r="O2846" s="23"/>
    </row>
    <row r="2847" spans="2:15" x14ac:dyDescent="0.25">
      <c r="B2847" s="23"/>
      <c r="C2847" s="23"/>
      <c r="D2847" s="23"/>
      <c r="E2847" s="23"/>
      <c r="F2847" s="23"/>
      <c r="G2847" s="23"/>
      <c r="H2847" s="23"/>
      <c r="I2847" s="23"/>
      <c r="J2847" s="23"/>
      <c r="K2847" s="23"/>
      <c r="L2847" s="23"/>
      <c r="M2847" s="23"/>
      <c r="N2847" s="23"/>
      <c r="O2847" s="23"/>
    </row>
    <row r="2848" spans="2:15" x14ac:dyDescent="0.25">
      <c r="B2848" s="23"/>
      <c r="C2848" s="23"/>
      <c r="D2848" s="23"/>
      <c r="E2848" s="23"/>
      <c r="F2848" s="23"/>
      <c r="G2848" s="23"/>
      <c r="H2848" s="23"/>
      <c r="I2848" s="23"/>
      <c r="J2848" s="23"/>
      <c r="K2848" s="23"/>
      <c r="L2848" s="23"/>
      <c r="M2848" s="23"/>
      <c r="N2848" s="23"/>
      <c r="O2848" s="23"/>
    </row>
    <row r="2849" spans="2:15" x14ac:dyDescent="0.25">
      <c r="B2849" s="23"/>
      <c r="C2849" s="23"/>
      <c r="D2849" s="23"/>
      <c r="E2849" s="23"/>
      <c r="F2849" s="23"/>
      <c r="G2849" s="23"/>
      <c r="H2849" s="23"/>
      <c r="I2849" s="23"/>
      <c r="J2849" s="23"/>
      <c r="K2849" s="23"/>
      <c r="L2849" s="23"/>
      <c r="M2849" s="23"/>
      <c r="N2849" s="23"/>
      <c r="O2849" s="23"/>
    </row>
    <row r="2850" spans="2:15" x14ac:dyDescent="0.25">
      <c r="B2850" s="23"/>
      <c r="C2850" s="23"/>
      <c r="D2850" s="23"/>
      <c r="E2850" s="23"/>
      <c r="F2850" s="23"/>
      <c r="G2850" s="23"/>
      <c r="H2850" s="23"/>
      <c r="I2850" s="23"/>
      <c r="J2850" s="23"/>
      <c r="K2850" s="23"/>
      <c r="L2850" s="23"/>
      <c r="M2850" s="23"/>
      <c r="N2850" s="23"/>
      <c r="O2850" s="23"/>
    </row>
    <row r="2851" spans="2:15" x14ac:dyDescent="0.25">
      <c r="B2851" s="23"/>
      <c r="C2851" s="23"/>
      <c r="D2851" s="23"/>
      <c r="E2851" s="23"/>
      <c r="F2851" s="23"/>
      <c r="G2851" s="23"/>
      <c r="H2851" s="23"/>
      <c r="I2851" s="23"/>
      <c r="J2851" s="23"/>
      <c r="K2851" s="23"/>
      <c r="L2851" s="23"/>
      <c r="M2851" s="23"/>
      <c r="N2851" s="23"/>
      <c r="O2851" s="23"/>
    </row>
    <row r="2852" spans="2:15" x14ac:dyDescent="0.25">
      <c r="B2852" s="23"/>
      <c r="C2852" s="23"/>
      <c r="D2852" s="23"/>
      <c r="E2852" s="23"/>
      <c r="F2852" s="23"/>
      <c r="G2852" s="23"/>
      <c r="H2852" s="23"/>
      <c r="I2852" s="23"/>
      <c r="J2852" s="23"/>
      <c r="K2852" s="23"/>
      <c r="L2852" s="23"/>
      <c r="M2852" s="23"/>
      <c r="N2852" s="23"/>
      <c r="O2852" s="23"/>
    </row>
    <row r="2853" spans="2:15" x14ac:dyDescent="0.25">
      <c r="B2853" s="23"/>
      <c r="C2853" s="23"/>
      <c r="D2853" s="23"/>
      <c r="E2853" s="23"/>
      <c r="F2853" s="23"/>
      <c r="G2853" s="23"/>
      <c r="H2853" s="23"/>
      <c r="I2853" s="23"/>
      <c r="J2853" s="23"/>
      <c r="K2853" s="23"/>
      <c r="L2853" s="23"/>
      <c r="M2853" s="23"/>
      <c r="N2853" s="23"/>
      <c r="O2853" s="23"/>
    </row>
    <row r="2854" spans="2:15" x14ac:dyDescent="0.25">
      <c r="B2854" s="23"/>
      <c r="C2854" s="23"/>
      <c r="D2854" s="23"/>
      <c r="E2854" s="23"/>
      <c r="F2854" s="23"/>
      <c r="G2854" s="23"/>
      <c r="H2854" s="23"/>
      <c r="I2854" s="23"/>
      <c r="J2854" s="23"/>
      <c r="K2854" s="23"/>
      <c r="L2854" s="23"/>
      <c r="M2854" s="23"/>
      <c r="N2854" s="23"/>
      <c r="O2854" s="23"/>
    </row>
    <row r="2855" spans="2:15" x14ac:dyDescent="0.25">
      <c r="B2855" s="23"/>
      <c r="C2855" s="23"/>
      <c r="D2855" s="23"/>
      <c r="E2855" s="23"/>
      <c r="F2855" s="23"/>
      <c r="G2855" s="23"/>
      <c r="H2855" s="23"/>
      <c r="I2855" s="23"/>
      <c r="J2855" s="23"/>
      <c r="K2855" s="23"/>
      <c r="L2855" s="23"/>
      <c r="M2855" s="23"/>
      <c r="N2855" s="23"/>
      <c r="O2855" s="23"/>
    </row>
    <row r="2856" spans="2:15" x14ac:dyDescent="0.25">
      <c r="B2856" s="23"/>
      <c r="C2856" s="23"/>
      <c r="D2856" s="23"/>
      <c r="E2856" s="23"/>
      <c r="F2856" s="23"/>
      <c r="G2856" s="23"/>
      <c r="H2856" s="23"/>
      <c r="I2856" s="23"/>
      <c r="J2856" s="23"/>
      <c r="K2856" s="23"/>
      <c r="L2856" s="23"/>
      <c r="M2856" s="23"/>
      <c r="N2856" s="23"/>
      <c r="O2856" s="23"/>
    </row>
    <row r="2857" spans="2:15" x14ac:dyDescent="0.25">
      <c r="B2857" s="23"/>
      <c r="C2857" s="23"/>
      <c r="D2857" s="23"/>
      <c r="E2857" s="23"/>
      <c r="F2857" s="23"/>
      <c r="G2857" s="23"/>
      <c r="H2857" s="23"/>
      <c r="I2857" s="23"/>
      <c r="J2857" s="23"/>
      <c r="K2857" s="23"/>
      <c r="L2857" s="23"/>
      <c r="M2857" s="23"/>
      <c r="N2857" s="23"/>
      <c r="O2857" s="23"/>
    </row>
    <row r="2858" spans="2:15" x14ac:dyDescent="0.25">
      <c r="B2858" s="23"/>
      <c r="C2858" s="23"/>
      <c r="D2858" s="23"/>
      <c r="E2858" s="23"/>
      <c r="F2858" s="23"/>
      <c r="G2858" s="23"/>
      <c r="H2858" s="23"/>
      <c r="I2858" s="23"/>
      <c r="J2858" s="23"/>
      <c r="K2858" s="23"/>
      <c r="L2858" s="23"/>
      <c r="M2858" s="23"/>
      <c r="N2858" s="23"/>
      <c r="O2858" s="23"/>
    </row>
    <row r="2859" spans="2:15" x14ac:dyDescent="0.25">
      <c r="B2859" s="23"/>
      <c r="C2859" s="23"/>
      <c r="D2859" s="23"/>
      <c r="E2859" s="23"/>
      <c r="F2859" s="23"/>
      <c r="G2859" s="23"/>
      <c r="H2859" s="23"/>
      <c r="I2859" s="23"/>
      <c r="J2859" s="23"/>
      <c r="K2859" s="23"/>
      <c r="L2859" s="23"/>
      <c r="M2859" s="23"/>
      <c r="N2859" s="23"/>
      <c r="O2859" s="23"/>
    </row>
    <row r="2860" spans="2:15" x14ac:dyDescent="0.25">
      <c r="B2860" s="23"/>
      <c r="C2860" s="23"/>
      <c r="D2860" s="23"/>
      <c r="E2860" s="23"/>
      <c r="F2860" s="23"/>
      <c r="G2860" s="23"/>
      <c r="H2860" s="23"/>
      <c r="I2860" s="23"/>
      <c r="J2860" s="23"/>
      <c r="K2860" s="23"/>
      <c r="L2860" s="23"/>
      <c r="M2860" s="23"/>
      <c r="N2860" s="23"/>
      <c r="O2860" s="23"/>
    </row>
    <row r="2861" spans="2:15" x14ac:dyDescent="0.25">
      <c r="B2861" s="23"/>
      <c r="C2861" s="23"/>
      <c r="D2861" s="23"/>
      <c r="E2861" s="23"/>
      <c r="F2861" s="23"/>
      <c r="G2861" s="23"/>
      <c r="H2861" s="23"/>
      <c r="I2861" s="23"/>
      <c r="J2861" s="23"/>
      <c r="K2861" s="23"/>
      <c r="L2861" s="23"/>
      <c r="M2861" s="23"/>
      <c r="N2861" s="23"/>
      <c r="O2861" s="23"/>
    </row>
    <row r="2862" spans="2:15" x14ac:dyDescent="0.25">
      <c r="B2862" s="23"/>
      <c r="C2862" s="23"/>
      <c r="D2862" s="23"/>
      <c r="E2862" s="23"/>
      <c r="F2862" s="23"/>
      <c r="G2862" s="23"/>
      <c r="H2862" s="23"/>
      <c r="I2862" s="23"/>
      <c r="J2862" s="23"/>
      <c r="K2862" s="23"/>
      <c r="L2862" s="23"/>
      <c r="M2862" s="23"/>
      <c r="N2862" s="23"/>
      <c r="O2862" s="23"/>
    </row>
    <row r="2863" spans="2:15" x14ac:dyDescent="0.25">
      <c r="B2863" s="23"/>
      <c r="C2863" s="23"/>
      <c r="D2863" s="23"/>
      <c r="E2863" s="23"/>
      <c r="F2863" s="23"/>
      <c r="G2863" s="23"/>
      <c r="H2863" s="23"/>
      <c r="I2863" s="23"/>
      <c r="J2863" s="23"/>
      <c r="K2863" s="23"/>
      <c r="L2863" s="23"/>
      <c r="M2863" s="23"/>
      <c r="N2863" s="23"/>
      <c r="O2863" s="23"/>
    </row>
    <row r="2864" spans="2:15" x14ac:dyDescent="0.25">
      <c r="B2864" s="23"/>
      <c r="C2864" s="23"/>
      <c r="D2864" s="23"/>
      <c r="E2864" s="23"/>
      <c r="F2864" s="23"/>
      <c r="G2864" s="23"/>
      <c r="H2864" s="23"/>
      <c r="I2864" s="23"/>
      <c r="J2864" s="23"/>
      <c r="K2864" s="23"/>
      <c r="L2864" s="23"/>
      <c r="M2864" s="23"/>
      <c r="N2864" s="23"/>
      <c r="O2864" s="23"/>
    </row>
    <row r="2865" spans="2:15" x14ac:dyDescent="0.25">
      <c r="B2865" s="23"/>
      <c r="C2865" s="23"/>
      <c r="D2865" s="23"/>
      <c r="E2865" s="23"/>
      <c r="F2865" s="23"/>
      <c r="G2865" s="23"/>
      <c r="H2865" s="23"/>
      <c r="I2865" s="23"/>
      <c r="J2865" s="23"/>
      <c r="K2865" s="23"/>
      <c r="L2865" s="23"/>
      <c r="M2865" s="23"/>
      <c r="N2865" s="23"/>
      <c r="O2865" s="23"/>
    </row>
    <row r="2866" spans="2:15" x14ac:dyDescent="0.25">
      <c r="B2866" s="23"/>
      <c r="C2866" s="23"/>
      <c r="D2866" s="23"/>
      <c r="E2866" s="23"/>
      <c r="F2866" s="23"/>
      <c r="G2866" s="23"/>
      <c r="H2866" s="23"/>
      <c r="I2866" s="23"/>
      <c r="J2866" s="23"/>
      <c r="K2866" s="23"/>
      <c r="L2866" s="23"/>
      <c r="M2866" s="23"/>
      <c r="N2866" s="23"/>
      <c r="O2866" s="23"/>
    </row>
    <row r="2867" spans="2:15" x14ac:dyDescent="0.25">
      <c r="B2867" s="23"/>
      <c r="C2867" s="23"/>
      <c r="D2867" s="23"/>
      <c r="E2867" s="23"/>
      <c r="F2867" s="23"/>
      <c r="G2867" s="23"/>
      <c r="H2867" s="23"/>
      <c r="I2867" s="23"/>
      <c r="J2867" s="23"/>
      <c r="K2867" s="23"/>
      <c r="L2867" s="23"/>
      <c r="M2867" s="23"/>
      <c r="N2867" s="23"/>
      <c r="O2867" s="23"/>
    </row>
    <row r="2868" spans="2:15" x14ac:dyDescent="0.25">
      <c r="B2868" s="23"/>
      <c r="C2868" s="23"/>
      <c r="D2868" s="23"/>
      <c r="E2868" s="23"/>
      <c r="F2868" s="23"/>
      <c r="G2868" s="23"/>
      <c r="H2868" s="23"/>
      <c r="I2868" s="23"/>
      <c r="J2868" s="23"/>
      <c r="K2868" s="23"/>
      <c r="L2868" s="23"/>
      <c r="M2868" s="23"/>
      <c r="N2868" s="23"/>
      <c r="O2868" s="23"/>
    </row>
    <row r="2869" spans="2:15" x14ac:dyDescent="0.25">
      <c r="B2869" s="23"/>
      <c r="C2869" s="23"/>
      <c r="D2869" s="23"/>
      <c r="E2869" s="23"/>
      <c r="F2869" s="23"/>
      <c r="G2869" s="23"/>
      <c r="H2869" s="23"/>
      <c r="I2869" s="23"/>
      <c r="J2869" s="23"/>
      <c r="K2869" s="23"/>
      <c r="L2869" s="23"/>
      <c r="M2869" s="23"/>
      <c r="N2869" s="23"/>
      <c r="O2869" s="23"/>
    </row>
    <row r="2870" spans="2:15" x14ac:dyDescent="0.25">
      <c r="B2870" s="23"/>
      <c r="C2870" s="23"/>
      <c r="D2870" s="23"/>
      <c r="E2870" s="23"/>
      <c r="F2870" s="23"/>
      <c r="G2870" s="23"/>
      <c r="H2870" s="23"/>
      <c r="I2870" s="23"/>
      <c r="J2870" s="23"/>
      <c r="K2870" s="23"/>
      <c r="L2870" s="23"/>
      <c r="M2870" s="23"/>
      <c r="N2870" s="23"/>
      <c r="O2870" s="23"/>
    </row>
    <row r="2871" spans="2:15" x14ac:dyDescent="0.25">
      <c r="B2871" s="23"/>
      <c r="C2871" s="23"/>
      <c r="D2871" s="23"/>
      <c r="E2871" s="23"/>
      <c r="F2871" s="23"/>
      <c r="G2871" s="23"/>
      <c r="H2871" s="23"/>
      <c r="I2871" s="23"/>
      <c r="J2871" s="23"/>
      <c r="K2871" s="23"/>
      <c r="L2871" s="23"/>
      <c r="M2871" s="23"/>
      <c r="N2871" s="23"/>
      <c r="O2871" s="23"/>
    </row>
    <row r="2872" spans="2:15" x14ac:dyDescent="0.25">
      <c r="B2872" s="23"/>
      <c r="C2872" s="23"/>
      <c r="D2872" s="23"/>
      <c r="E2872" s="23"/>
      <c r="F2872" s="23"/>
      <c r="G2872" s="23"/>
      <c r="H2872" s="23"/>
      <c r="I2872" s="23"/>
      <c r="J2872" s="23"/>
      <c r="K2872" s="23"/>
      <c r="L2872" s="23"/>
      <c r="M2872" s="23"/>
      <c r="N2872" s="23"/>
      <c r="O2872" s="23"/>
    </row>
    <row r="2873" spans="2:15" x14ac:dyDescent="0.25">
      <c r="B2873" s="23"/>
      <c r="C2873" s="23"/>
      <c r="D2873" s="23"/>
      <c r="E2873" s="23"/>
      <c r="F2873" s="23"/>
      <c r="G2873" s="23"/>
      <c r="H2873" s="23"/>
      <c r="I2873" s="23"/>
      <c r="J2873" s="23"/>
      <c r="K2873" s="23"/>
      <c r="L2873" s="23"/>
      <c r="M2873" s="23"/>
      <c r="N2873" s="23"/>
      <c r="O2873" s="23"/>
    </row>
    <row r="2874" spans="2:15" x14ac:dyDescent="0.25">
      <c r="B2874" s="23"/>
      <c r="C2874" s="23"/>
      <c r="D2874" s="23"/>
      <c r="E2874" s="23"/>
      <c r="F2874" s="23"/>
      <c r="G2874" s="23"/>
      <c r="H2874" s="23"/>
      <c r="I2874" s="23"/>
      <c r="J2874" s="23"/>
      <c r="K2874" s="23"/>
      <c r="L2874" s="23"/>
      <c r="M2874" s="23"/>
      <c r="N2874" s="23"/>
      <c r="O2874" s="23"/>
    </row>
    <row r="2875" spans="2:15" x14ac:dyDescent="0.25">
      <c r="B2875" s="23"/>
      <c r="C2875" s="23"/>
      <c r="D2875" s="23"/>
      <c r="E2875" s="23"/>
      <c r="F2875" s="23"/>
      <c r="G2875" s="23"/>
      <c r="H2875" s="23"/>
      <c r="I2875" s="23"/>
      <c r="J2875" s="23"/>
      <c r="K2875" s="23"/>
      <c r="L2875" s="23"/>
      <c r="M2875" s="23"/>
      <c r="N2875" s="23"/>
      <c r="O2875" s="23"/>
    </row>
    <row r="2876" spans="2:15" x14ac:dyDescent="0.25">
      <c r="B2876" s="23"/>
      <c r="C2876" s="23"/>
      <c r="D2876" s="23"/>
      <c r="E2876" s="23"/>
      <c r="F2876" s="23"/>
      <c r="G2876" s="23"/>
      <c r="H2876" s="23"/>
      <c r="I2876" s="23"/>
      <c r="J2876" s="23"/>
      <c r="K2876" s="23"/>
      <c r="L2876" s="23"/>
      <c r="M2876" s="23"/>
      <c r="N2876" s="23"/>
      <c r="O2876" s="23"/>
    </row>
    <row r="2877" spans="2:15" x14ac:dyDescent="0.25">
      <c r="B2877" s="23"/>
      <c r="C2877" s="23"/>
      <c r="D2877" s="23"/>
      <c r="E2877" s="23"/>
      <c r="F2877" s="23"/>
      <c r="G2877" s="23"/>
      <c r="H2877" s="23"/>
      <c r="I2877" s="23"/>
      <c r="J2877" s="23"/>
      <c r="K2877" s="23"/>
      <c r="L2877" s="23"/>
      <c r="M2877" s="23"/>
      <c r="N2877" s="23"/>
      <c r="O2877" s="23"/>
    </row>
    <row r="2878" spans="2:15" x14ac:dyDescent="0.25">
      <c r="B2878" s="23"/>
      <c r="C2878" s="23"/>
      <c r="D2878" s="23"/>
      <c r="E2878" s="23"/>
      <c r="F2878" s="23"/>
      <c r="G2878" s="23"/>
      <c r="H2878" s="23"/>
      <c r="I2878" s="23"/>
      <c r="J2878" s="23"/>
      <c r="K2878" s="23"/>
      <c r="L2878" s="23"/>
      <c r="M2878" s="23"/>
      <c r="N2878" s="23"/>
      <c r="O2878" s="23"/>
    </row>
    <row r="2879" spans="2:15" x14ac:dyDescent="0.25">
      <c r="B2879" s="23"/>
      <c r="C2879" s="23"/>
      <c r="D2879" s="23"/>
      <c r="E2879" s="23"/>
      <c r="F2879" s="23"/>
      <c r="G2879" s="23"/>
      <c r="H2879" s="23"/>
      <c r="I2879" s="23"/>
      <c r="J2879" s="23"/>
      <c r="K2879" s="23"/>
      <c r="L2879" s="23"/>
      <c r="M2879" s="23"/>
      <c r="N2879" s="23"/>
      <c r="O2879" s="23"/>
    </row>
    <row r="2880" spans="2:15" x14ac:dyDescent="0.25">
      <c r="B2880" s="23"/>
      <c r="C2880" s="23"/>
      <c r="D2880" s="23"/>
      <c r="E2880" s="23"/>
      <c r="F2880" s="23"/>
      <c r="G2880" s="23"/>
      <c r="H2880" s="23"/>
      <c r="I2880" s="23"/>
      <c r="J2880" s="23"/>
      <c r="K2880" s="23"/>
      <c r="L2880" s="23"/>
      <c r="M2880" s="23"/>
      <c r="N2880" s="23"/>
      <c r="O2880" s="23"/>
    </row>
    <row r="2881" spans="2:15" x14ac:dyDescent="0.25">
      <c r="B2881" s="23"/>
      <c r="C2881" s="23"/>
      <c r="D2881" s="23"/>
      <c r="E2881" s="23"/>
      <c r="F2881" s="23"/>
      <c r="G2881" s="23"/>
      <c r="H2881" s="23"/>
      <c r="I2881" s="23"/>
      <c r="J2881" s="23"/>
      <c r="K2881" s="23"/>
      <c r="L2881" s="23"/>
      <c r="M2881" s="23"/>
      <c r="N2881" s="23"/>
      <c r="O2881" s="23"/>
    </row>
    <row r="2882" spans="2:15" x14ac:dyDescent="0.25">
      <c r="B2882" s="23"/>
      <c r="C2882" s="23"/>
      <c r="D2882" s="23"/>
      <c r="E2882" s="23"/>
      <c r="F2882" s="23"/>
      <c r="G2882" s="23"/>
      <c r="H2882" s="23"/>
      <c r="I2882" s="23"/>
      <c r="J2882" s="23"/>
      <c r="K2882" s="23"/>
      <c r="L2882" s="23"/>
      <c r="M2882" s="23"/>
      <c r="N2882" s="23"/>
      <c r="O2882" s="23"/>
    </row>
    <row r="2883" spans="2:15" x14ac:dyDescent="0.25">
      <c r="B2883" s="23"/>
      <c r="C2883" s="23"/>
      <c r="D2883" s="23"/>
      <c r="E2883" s="23"/>
      <c r="F2883" s="23"/>
      <c r="G2883" s="23"/>
      <c r="H2883" s="23"/>
      <c r="I2883" s="23"/>
      <c r="J2883" s="23"/>
      <c r="K2883" s="23"/>
      <c r="L2883" s="23"/>
      <c r="M2883" s="23"/>
      <c r="N2883" s="23"/>
      <c r="O2883" s="23"/>
    </row>
    <row r="2884" spans="2:15" x14ac:dyDescent="0.25">
      <c r="B2884" s="23"/>
      <c r="C2884" s="23"/>
      <c r="D2884" s="23"/>
      <c r="E2884" s="23"/>
      <c r="F2884" s="23"/>
      <c r="G2884" s="23"/>
      <c r="H2884" s="23"/>
      <c r="I2884" s="23"/>
      <c r="J2884" s="23"/>
      <c r="K2884" s="23"/>
      <c r="L2884" s="23"/>
      <c r="M2884" s="23"/>
      <c r="N2884" s="23"/>
      <c r="O2884" s="23"/>
    </row>
    <row r="2885" spans="2:15" x14ac:dyDescent="0.25">
      <c r="B2885" s="23"/>
      <c r="C2885" s="23"/>
      <c r="D2885" s="23"/>
      <c r="E2885" s="23"/>
      <c r="F2885" s="23"/>
      <c r="G2885" s="23"/>
      <c r="H2885" s="23"/>
      <c r="I2885" s="23"/>
      <c r="J2885" s="23"/>
      <c r="K2885" s="23"/>
      <c r="L2885" s="23"/>
      <c r="M2885" s="23"/>
      <c r="N2885" s="23"/>
      <c r="O2885" s="23"/>
    </row>
    <row r="2886" spans="2:15" x14ac:dyDescent="0.25">
      <c r="B2886" s="23"/>
      <c r="C2886" s="23"/>
      <c r="D2886" s="23"/>
      <c r="E2886" s="23"/>
      <c r="F2886" s="23"/>
      <c r="G2886" s="23"/>
      <c r="H2886" s="23"/>
      <c r="I2886" s="23"/>
      <c r="J2886" s="23"/>
      <c r="K2886" s="23"/>
      <c r="L2886" s="23"/>
      <c r="M2886" s="23"/>
      <c r="N2886" s="23"/>
      <c r="O2886" s="23"/>
    </row>
    <row r="2887" spans="2:15" x14ac:dyDescent="0.25">
      <c r="B2887" s="23"/>
      <c r="C2887" s="23"/>
      <c r="D2887" s="23"/>
      <c r="E2887" s="23"/>
      <c r="F2887" s="23"/>
      <c r="G2887" s="23"/>
      <c r="H2887" s="23"/>
      <c r="I2887" s="23"/>
      <c r="J2887" s="23"/>
      <c r="K2887" s="23"/>
      <c r="L2887" s="23"/>
      <c r="M2887" s="23"/>
      <c r="N2887" s="23"/>
      <c r="O2887" s="23"/>
    </row>
    <row r="2888" spans="2:15" x14ac:dyDescent="0.25">
      <c r="B2888" s="23"/>
      <c r="C2888" s="23"/>
      <c r="D2888" s="23"/>
      <c r="E2888" s="23"/>
      <c r="F2888" s="23"/>
      <c r="G2888" s="23"/>
      <c r="H2888" s="23"/>
      <c r="I2888" s="23"/>
      <c r="J2888" s="23"/>
      <c r="K2888" s="23"/>
      <c r="L2888" s="23"/>
      <c r="M2888" s="23"/>
      <c r="N2888" s="23"/>
      <c r="O2888" s="23"/>
    </row>
    <row r="2889" spans="2:15" x14ac:dyDescent="0.25">
      <c r="B2889" s="23"/>
      <c r="C2889" s="23"/>
      <c r="D2889" s="23"/>
      <c r="E2889" s="23"/>
      <c r="F2889" s="23"/>
      <c r="G2889" s="23"/>
      <c r="H2889" s="23"/>
      <c r="I2889" s="23"/>
      <c r="J2889" s="23"/>
      <c r="K2889" s="23"/>
      <c r="L2889" s="23"/>
      <c r="M2889" s="23"/>
      <c r="N2889" s="23"/>
      <c r="O2889" s="23"/>
    </row>
    <row r="2890" spans="2:15" x14ac:dyDescent="0.25">
      <c r="B2890" s="23"/>
      <c r="C2890" s="23"/>
      <c r="D2890" s="23"/>
      <c r="E2890" s="23"/>
      <c r="F2890" s="23"/>
      <c r="G2890" s="23"/>
      <c r="H2890" s="23"/>
      <c r="I2890" s="23"/>
      <c r="J2890" s="23"/>
      <c r="K2890" s="23"/>
      <c r="L2890" s="23"/>
      <c r="M2890" s="23"/>
      <c r="N2890" s="23"/>
      <c r="O2890" s="23"/>
    </row>
    <row r="2891" spans="2:15" x14ac:dyDescent="0.25">
      <c r="B2891" s="23"/>
      <c r="C2891" s="23"/>
      <c r="D2891" s="23"/>
      <c r="E2891" s="23"/>
      <c r="F2891" s="23"/>
      <c r="G2891" s="23"/>
      <c r="H2891" s="23"/>
      <c r="I2891" s="23"/>
      <c r="J2891" s="23"/>
      <c r="K2891" s="23"/>
      <c r="L2891" s="23"/>
      <c r="M2891" s="23"/>
      <c r="N2891" s="23"/>
      <c r="O2891" s="23"/>
    </row>
    <row r="2892" spans="2:15" x14ac:dyDescent="0.25">
      <c r="B2892" s="23"/>
      <c r="C2892" s="23"/>
      <c r="D2892" s="23"/>
      <c r="E2892" s="23"/>
      <c r="F2892" s="23"/>
      <c r="G2892" s="23"/>
      <c r="H2892" s="23"/>
      <c r="I2892" s="23"/>
      <c r="J2892" s="23"/>
      <c r="K2892" s="23"/>
      <c r="L2892" s="23"/>
      <c r="M2892" s="23"/>
      <c r="N2892" s="23"/>
      <c r="O2892" s="23"/>
    </row>
    <row r="2893" spans="2:15" x14ac:dyDescent="0.25">
      <c r="B2893" s="23"/>
      <c r="C2893" s="23"/>
      <c r="D2893" s="23"/>
      <c r="E2893" s="23"/>
      <c r="F2893" s="23"/>
      <c r="G2893" s="23"/>
      <c r="H2893" s="23"/>
      <c r="I2893" s="23"/>
      <c r="J2893" s="23"/>
      <c r="K2893" s="23"/>
      <c r="L2893" s="23"/>
      <c r="M2893" s="23"/>
      <c r="N2893" s="23"/>
      <c r="O2893" s="23"/>
    </row>
    <row r="2894" spans="2:15" x14ac:dyDescent="0.25">
      <c r="B2894" s="23"/>
      <c r="C2894" s="23"/>
      <c r="D2894" s="23"/>
      <c r="E2894" s="23"/>
      <c r="F2894" s="23"/>
      <c r="G2894" s="23"/>
      <c r="H2894" s="23"/>
      <c r="I2894" s="23"/>
      <c r="J2894" s="23"/>
      <c r="K2894" s="23"/>
      <c r="L2894" s="23"/>
      <c r="M2894" s="23"/>
      <c r="N2894" s="23"/>
      <c r="O2894" s="23"/>
    </row>
    <row r="2895" spans="2:15" x14ac:dyDescent="0.25">
      <c r="B2895" s="23"/>
      <c r="C2895" s="23"/>
      <c r="D2895" s="23"/>
      <c r="E2895" s="23"/>
      <c r="F2895" s="23"/>
      <c r="G2895" s="23"/>
      <c r="H2895" s="23"/>
      <c r="I2895" s="23"/>
      <c r="J2895" s="23"/>
      <c r="K2895" s="23"/>
      <c r="L2895" s="23"/>
      <c r="M2895" s="23"/>
      <c r="N2895" s="23"/>
      <c r="O2895" s="23"/>
    </row>
    <row r="2896" spans="2:15" x14ac:dyDescent="0.25">
      <c r="B2896" s="23"/>
      <c r="C2896" s="23"/>
      <c r="D2896" s="23"/>
      <c r="E2896" s="23"/>
      <c r="F2896" s="23"/>
      <c r="G2896" s="23"/>
      <c r="H2896" s="23"/>
      <c r="I2896" s="23"/>
      <c r="J2896" s="23"/>
      <c r="K2896" s="23"/>
      <c r="L2896" s="23"/>
      <c r="M2896" s="23"/>
      <c r="N2896" s="23"/>
      <c r="O2896" s="23"/>
    </row>
    <row r="2897" spans="2:15" x14ac:dyDescent="0.25">
      <c r="B2897" s="23"/>
      <c r="C2897" s="23"/>
      <c r="D2897" s="23"/>
      <c r="E2897" s="23"/>
      <c r="F2897" s="23"/>
      <c r="G2897" s="23"/>
      <c r="H2897" s="23"/>
      <c r="I2897" s="23"/>
      <c r="J2897" s="23"/>
      <c r="K2897" s="23"/>
      <c r="L2897" s="23"/>
      <c r="M2897" s="23"/>
      <c r="N2897" s="23"/>
      <c r="O2897" s="23"/>
    </row>
    <row r="2898" spans="2:15" x14ac:dyDescent="0.25">
      <c r="B2898" s="23"/>
      <c r="C2898" s="23"/>
      <c r="D2898" s="23"/>
      <c r="E2898" s="23"/>
      <c r="F2898" s="23"/>
      <c r="G2898" s="23"/>
      <c r="H2898" s="23"/>
      <c r="I2898" s="23"/>
      <c r="J2898" s="23"/>
      <c r="K2898" s="23"/>
      <c r="L2898" s="23"/>
      <c r="M2898" s="23"/>
      <c r="N2898" s="23"/>
      <c r="O2898" s="23"/>
    </row>
    <row r="2899" spans="2:15" x14ac:dyDescent="0.25">
      <c r="B2899" s="23"/>
      <c r="C2899" s="23"/>
      <c r="D2899" s="23"/>
      <c r="E2899" s="23"/>
      <c r="F2899" s="23"/>
      <c r="G2899" s="23"/>
      <c r="H2899" s="23"/>
      <c r="I2899" s="23"/>
      <c r="J2899" s="23"/>
      <c r="K2899" s="23"/>
      <c r="L2899" s="23"/>
      <c r="M2899" s="23"/>
      <c r="N2899" s="23"/>
      <c r="O2899" s="23"/>
    </row>
    <row r="2900" spans="2:15" x14ac:dyDescent="0.25">
      <c r="B2900" s="23"/>
      <c r="C2900" s="23"/>
      <c r="D2900" s="23"/>
      <c r="E2900" s="23"/>
      <c r="F2900" s="23"/>
      <c r="G2900" s="23"/>
      <c r="H2900" s="23"/>
      <c r="I2900" s="23"/>
      <c r="J2900" s="23"/>
      <c r="K2900" s="23"/>
      <c r="L2900" s="23"/>
      <c r="M2900" s="23"/>
      <c r="N2900" s="23"/>
      <c r="O2900" s="23"/>
    </row>
    <row r="2901" spans="2:15" x14ac:dyDescent="0.25">
      <c r="B2901" s="23"/>
      <c r="C2901" s="23"/>
      <c r="D2901" s="23"/>
      <c r="E2901" s="23"/>
      <c r="F2901" s="23"/>
      <c r="G2901" s="23"/>
      <c r="H2901" s="23"/>
      <c r="I2901" s="23"/>
      <c r="J2901" s="23"/>
      <c r="K2901" s="23"/>
      <c r="L2901" s="23"/>
      <c r="M2901" s="23"/>
      <c r="N2901" s="23"/>
      <c r="O2901" s="23"/>
    </row>
    <row r="2902" spans="2:15" x14ac:dyDescent="0.25">
      <c r="B2902" s="23"/>
      <c r="C2902" s="23"/>
      <c r="D2902" s="23"/>
      <c r="E2902" s="23"/>
      <c r="F2902" s="23"/>
      <c r="G2902" s="23"/>
      <c r="H2902" s="23"/>
      <c r="I2902" s="23"/>
      <c r="J2902" s="23"/>
      <c r="K2902" s="23"/>
      <c r="L2902" s="23"/>
      <c r="M2902" s="23"/>
      <c r="N2902" s="23"/>
      <c r="O2902" s="23"/>
    </row>
    <row r="2903" spans="2:15" x14ac:dyDescent="0.25">
      <c r="B2903" s="23"/>
      <c r="C2903" s="23"/>
      <c r="D2903" s="23"/>
      <c r="E2903" s="23"/>
      <c r="F2903" s="23"/>
      <c r="G2903" s="23"/>
      <c r="H2903" s="23"/>
      <c r="I2903" s="23"/>
      <c r="J2903" s="23"/>
      <c r="K2903" s="23"/>
      <c r="L2903" s="23"/>
      <c r="M2903" s="23"/>
      <c r="N2903" s="23"/>
      <c r="O2903" s="23"/>
    </row>
    <row r="2904" spans="2:15" x14ac:dyDescent="0.25">
      <c r="B2904" s="23"/>
      <c r="C2904" s="23"/>
      <c r="D2904" s="23"/>
      <c r="E2904" s="23"/>
      <c r="F2904" s="23"/>
      <c r="G2904" s="23"/>
      <c r="H2904" s="23"/>
      <c r="I2904" s="23"/>
      <c r="J2904" s="23"/>
      <c r="K2904" s="23"/>
      <c r="L2904" s="23"/>
      <c r="M2904" s="23"/>
      <c r="N2904" s="23"/>
      <c r="O2904" s="23"/>
    </row>
    <row r="2905" spans="2:15" x14ac:dyDescent="0.25">
      <c r="B2905" s="23"/>
      <c r="C2905" s="23"/>
      <c r="D2905" s="23"/>
      <c r="E2905" s="23"/>
      <c r="F2905" s="23"/>
      <c r="G2905" s="23"/>
      <c r="H2905" s="23"/>
      <c r="I2905" s="23"/>
      <c r="J2905" s="23"/>
      <c r="K2905" s="23"/>
      <c r="L2905" s="23"/>
      <c r="M2905" s="23"/>
      <c r="N2905" s="23"/>
      <c r="O2905" s="23"/>
    </row>
    <row r="2906" spans="2:15" x14ac:dyDescent="0.25">
      <c r="B2906" s="23"/>
      <c r="C2906" s="23"/>
      <c r="D2906" s="23"/>
      <c r="E2906" s="23"/>
      <c r="F2906" s="23"/>
      <c r="G2906" s="23"/>
      <c r="H2906" s="23"/>
      <c r="I2906" s="23"/>
      <c r="J2906" s="23"/>
      <c r="K2906" s="23"/>
      <c r="L2906" s="23"/>
      <c r="M2906" s="23"/>
      <c r="N2906" s="23"/>
      <c r="O2906" s="23"/>
    </row>
    <row r="2907" spans="2:15" x14ac:dyDescent="0.25">
      <c r="B2907" s="23"/>
      <c r="C2907" s="23"/>
      <c r="D2907" s="23"/>
      <c r="E2907" s="23"/>
      <c r="F2907" s="23"/>
      <c r="G2907" s="23"/>
      <c r="H2907" s="23"/>
      <c r="I2907" s="23"/>
      <c r="J2907" s="23"/>
      <c r="K2907" s="23"/>
      <c r="L2907" s="23"/>
      <c r="M2907" s="23"/>
      <c r="N2907" s="23"/>
      <c r="O2907" s="23"/>
    </row>
    <row r="2908" spans="2:15" x14ac:dyDescent="0.25">
      <c r="B2908" s="23"/>
      <c r="C2908" s="23"/>
      <c r="D2908" s="23"/>
      <c r="E2908" s="23"/>
      <c r="F2908" s="23"/>
      <c r="G2908" s="23"/>
      <c r="H2908" s="23"/>
      <c r="I2908" s="23"/>
      <c r="J2908" s="23"/>
      <c r="K2908" s="23"/>
      <c r="L2908" s="23"/>
      <c r="M2908" s="23"/>
      <c r="N2908" s="23"/>
      <c r="O2908" s="23"/>
    </row>
    <row r="2909" spans="2:15" x14ac:dyDescent="0.25">
      <c r="B2909" s="23"/>
      <c r="C2909" s="23"/>
      <c r="D2909" s="23"/>
      <c r="E2909" s="23"/>
      <c r="F2909" s="23"/>
      <c r="G2909" s="23"/>
      <c r="H2909" s="23"/>
      <c r="I2909" s="23"/>
      <c r="J2909" s="23"/>
      <c r="K2909" s="23"/>
      <c r="L2909" s="23"/>
      <c r="M2909" s="23"/>
      <c r="N2909" s="23"/>
      <c r="O2909" s="23"/>
    </row>
    <row r="2910" spans="2:15" x14ac:dyDescent="0.25">
      <c r="B2910" s="23"/>
      <c r="C2910" s="23"/>
      <c r="D2910" s="23"/>
      <c r="E2910" s="23"/>
      <c r="F2910" s="23"/>
      <c r="G2910" s="23"/>
      <c r="H2910" s="23"/>
      <c r="I2910" s="23"/>
      <c r="J2910" s="23"/>
      <c r="K2910" s="23"/>
      <c r="L2910" s="23"/>
      <c r="M2910" s="23"/>
      <c r="N2910" s="23"/>
      <c r="O2910" s="23"/>
    </row>
    <row r="2911" spans="2:15" x14ac:dyDescent="0.25">
      <c r="B2911" s="23"/>
      <c r="C2911" s="23"/>
      <c r="D2911" s="23"/>
      <c r="E2911" s="23"/>
      <c r="F2911" s="23"/>
      <c r="G2911" s="23"/>
      <c r="H2911" s="23"/>
      <c r="I2911" s="23"/>
      <c r="J2911" s="23"/>
      <c r="K2911" s="23"/>
      <c r="L2911" s="23"/>
      <c r="M2911" s="23"/>
      <c r="N2911" s="23"/>
      <c r="O2911" s="23"/>
    </row>
    <row r="2912" spans="2:15" x14ac:dyDescent="0.25">
      <c r="B2912" s="23"/>
      <c r="C2912" s="23"/>
      <c r="D2912" s="23"/>
      <c r="E2912" s="23"/>
      <c r="F2912" s="23"/>
      <c r="G2912" s="23"/>
      <c r="H2912" s="23"/>
      <c r="I2912" s="23"/>
      <c r="J2912" s="23"/>
      <c r="K2912" s="23"/>
      <c r="L2912" s="23"/>
      <c r="M2912" s="23"/>
      <c r="N2912" s="23"/>
      <c r="O2912" s="23"/>
    </row>
    <row r="2913" spans="2:15" x14ac:dyDescent="0.25">
      <c r="B2913" s="23"/>
      <c r="C2913" s="23"/>
      <c r="D2913" s="23"/>
      <c r="E2913" s="23"/>
      <c r="F2913" s="23"/>
      <c r="G2913" s="23"/>
      <c r="H2913" s="23"/>
      <c r="I2913" s="23"/>
      <c r="J2913" s="23"/>
      <c r="K2913" s="23"/>
      <c r="L2913" s="23"/>
      <c r="M2913" s="23"/>
      <c r="N2913" s="23"/>
      <c r="O2913" s="23"/>
    </row>
    <row r="2914" spans="2:15" x14ac:dyDescent="0.25">
      <c r="B2914" s="23"/>
      <c r="C2914" s="23"/>
      <c r="D2914" s="23"/>
      <c r="E2914" s="23"/>
      <c r="F2914" s="23"/>
      <c r="G2914" s="23"/>
      <c r="H2914" s="23"/>
      <c r="I2914" s="23"/>
      <c r="J2914" s="23"/>
      <c r="K2914" s="23"/>
      <c r="L2914" s="23"/>
      <c r="M2914" s="23"/>
      <c r="N2914" s="23"/>
      <c r="O2914" s="23"/>
    </row>
    <row r="2915" spans="2:15" x14ac:dyDescent="0.25">
      <c r="B2915" s="23"/>
      <c r="C2915" s="23"/>
      <c r="D2915" s="23"/>
      <c r="E2915" s="23"/>
      <c r="F2915" s="23"/>
      <c r="G2915" s="23"/>
      <c r="H2915" s="23"/>
      <c r="I2915" s="23"/>
      <c r="J2915" s="23"/>
      <c r="K2915" s="23"/>
      <c r="L2915" s="23"/>
      <c r="M2915" s="23"/>
      <c r="N2915" s="23"/>
      <c r="O2915" s="23"/>
    </row>
    <row r="2916" spans="2:15" x14ac:dyDescent="0.25">
      <c r="B2916" s="23"/>
      <c r="C2916" s="23"/>
      <c r="D2916" s="23"/>
      <c r="E2916" s="23"/>
      <c r="F2916" s="23"/>
      <c r="G2916" s="23"/>
      <c r="H2916" s="23"/>
      <c r="I2916" s="23"/>
      <c r="J2916" s="23"/>
      <c r="K2916" s="23"/>
      <c r="L2916" s="23"/>
      <c r="M2916" s="23"/>
      <c r="N2916" s="23"/>
      <c r="O2916" s="23"/>
    </row>
    <row r="2917" spans="2:15" x14ac:dyDescent="0.25">
      <c r="B2917" s="23"/>
      <c r="C2917" s="23"/>
      <c r="D2917" s="23"/>
      <c r="E2917" s="23"/>
      <c r="F2917" s="23"/>
      <c r="G2917" s="23"/>
      <c r="H2917" s="23"/>
      <c r="I2917" s="23"/>
      <c r="J2917" s="23"/>
      <c r="K2917" s="23"/>
      <c r="L2917" s="23"/>
      <c r="M2917" s="23"/>
      <c r="N2917" s="23"/>
      <c r="O2917" s="23"/>
    </row>
    <row r="2918" spans="2:15" x14ac:dyDescent="0.25">
      <c r="B2918" s="23"/>
      <c r="C2918" s="23"/>
      <c r="D2918" s="23"/>
      <c r="E2918" s="23"/>
      <c r="F2918" s="23"/>
      <c r="G2918" s="23"/>
      <c r="H2918" s="23"/>
      <c r="I2918" s="23"/>
      <c r="J2918" s="23"/>
      <c r="K2918" s="23"/>
      <c r="L2918" s="23"/>
      <c r="M2918" s="23"/>
      <c r="N2918" s="23"/>
      <c r="O2918" s="23"/>
    </row>
    <row r="2919" spans="2:15" x14ac:dyDescent="0.25">
      <c r="B2919" s="23"/>
      <c r="C2919" s="23"/>
      <c r="D2919" s="23"/>
      <c r="E2919" s="23"/>
      <c r="F2919" s="23"/>
      <c r="G2919" s="23"/>
      <c r="H2919" s="23"/>
      <c r="I2919" s="23"/>
      <c r="J2919" s="23"/>
      <c r="K2919" s="23"/>
      <c r="L2919" s="23"/>
      <c r="M2919" s="23"/>
      <c r="N2919" s="23"/>
      <c r="O2919" s="23"/>
    </row>
    <row r="2920" spans="2:15" x14ac:dyDescent="0.25">
      <c r="B2920" s="23"/>
      <c r="C2920" s="23"/>
      <c r="D2920" s="23"/>
      <c r="E2920" s="23"/>
      <c r="F2920" s="23"/>
      <c r="G2920" s="23"/>
      <c r="H2920" s="23"/>
      <c r="I2920" s="23"/>
      <c r="J2920" s="23"/>
      <c r="K2920" s="23"/>
      <c r="L2920" s="23"/>
      <c r="M2920" s="23"/>
      <c r="N2920" s="23"/>
      <c r="O2920" s="23"/>
    </row>
    <row r="2921" spans="2:15" x14ac:dyDescent="0.25">
      <c r="B2921" s="23"/>
      <c r="C2921" s="23"/>
      <c r="D2921" s="23"/>
      <c r="E2921" s="23"/>
      <c r="F2921" s="23"/>
      <c r="G2921" s="23"/>
      <c r="H2921" s="23"/>
      <c r="I2921" s="23"/>
      <c r="J2921" s="23"/>
      <c r="K2921" s="23"/>
      <c r="L2921" s="23"/>
      <c r="M2921" s="23"/>
      <c r="N2921" s="23"/>
      <c r="O2921" s="23"/>
    </row>
    <row r="2922" spans="2:15" x14ac:dyDescent="0.25">
      <c r="B2922" s="23"/>
      <c r="C2922" s="23"/>
      <c r="D2922" s="23"/>
      <c r="E2922" s="23"/>
      <c r="F2922" s="23"/>
      <c r="G2922" s="23"/>
      <c r="H2922" s="23"/>
      <c r="I2922" s="23"/>
      <c r="J2922" s="23"/>
      <c r="K2922" s="23"/>
      <c r="L2922" s="23"/>
      <c r="M2922" s="23"/>
      <c r="N2922" s="23"/>
      <c r="O2922" s="23"/>
    </row>
    <row r="2923" spans="2:15" x14ac:dyDescent="0.25">
      <c r="B2923" s="23"/>
      <c r="C2923" s="23"/>
      <c r="D2923" s="23"/>
      <c r="E2923" s="23"/>
      <c r="F2923" s="23"/>
      <c r="G2923" s="23"/>
      <c r="H2923" s="23"/>
      <c r="I2923" s="23"/>
      <c r="J2923" s="23"/>
      <c r="K2923" s="23"/>
      <c r="L2923" s="23"/>
      <c r="M2923" s="23"/>
      <c r="N2923" s="23"/>
      <c r="O2923" s="23"/>
    </row>
    <row r="2924" spans="2:15" x14ac:dyDescent="0.25">
      <c r="B2924" s="23"/>
      <c r="C2924" s="23"/>
      <c r="D2924" s="23"/>
      <c r="E2924" s="23"/>
      <c r="F2924" s="23"/>
      <c r="G2924" s="23"/>
      <c r="H2924" s="23"/>
      <c r="I2924" s="23"/>
      <c r="J2924" s="23"/>
      <c r="K2924" s="23"/>
      <c r="L2924" s="23"/>
      <c r="M2924" s="23"/>
      <c r="N2924" s="23"/>
      <c r="O2924" s="23"/>
    </row>
    <row r="2925" spans="2:15" x14ac:dyDescent="0.25">
      <c r="B2925" s="23"/>
      <c r="C2925" s="23"/>
      <c r="D2925" s="23"/>
      <c r="E2925" s="23"/>
      <c r="F2925" s="23"/>
      <c r="G2925" s="23"/>
      <c r="H2925" s="23"/>
      <c r="I2925" s="23"/>
      <c r="J2925" s="23"/>
      <c r="K2925" s="23"/>
      <c r="L2925" s="23"/>
      <c r="M2925" s="23"/>
      <c r="N2925" s="23"/>
      <c r="O2925" s="23"/>
    </row>
    <row r="2926" spans="2:15" x14ac:dyDescent="0.25">
      <c r="B2926" s="23"/>
      <c r="C2926" s="23"/>
      <c r="D2926" s="23"/>
      <c r="E2926" s="23"/>
      <c r="F2926" s="23"/>
      <c r="G2926" s="23"/>
      <c r="H2926" s="23"/>
      <c r="I2926" s="23"/>
      <c r="J2926" s="23"/>
      <c r="K2926" s="23"/>
      <c r="L2926" s="23"/>
      <c r="M2926" s="23"/>
      <c r="N2926" s="23"/>
      <c r="O2926" s="23"/>
    </row>
    <row r="2927" spans="2:15" x14ac:dyDescent="0.25">
      <c r="B2927" s="23"/>
      <c r="C2927" s="23"/>
      <c r="D2927" s="23"/>
      <c r="E2927" s="23"/>
      <c r="F2927" s="23"/>
      <c r="G2927" s="23"/>
      <c r="H2927" s="23"/>
      <c r="I2927" s="23"/>
      <c r="J2927" s="23"/>
      <c r="K2927" s="23"/>
      <c r="L2927" s="23"/>
      <c r="M2927" s="23"/>
      <c r="N2927" s="23"/>
      <c r="O2927" s="23"/>
    </row>
    <row r="2928" spans="2:15" x14ac:dyDescent="0.25">
      <c r="B2928" s="23"/>
      <c r="C2928" s="23"/>
      <c r="D2928" s="23"/>
      <c r="E2928" s="23"/>
      <c r="F2928" s="23"/>
      <c r="G2928" s="23"/>
      <c r="H2928" s="23"/>
      <c r="I2928" s="23"/>
      <c r="J2928" s="23"/>
      <c r="K2928" s="23"/>
      <c r="L2928" s="23"/>
      <c r="M2928" s="23"/>
      <c r="N2928" s="23"/>
      <c r="O2928" s="23"/>
    </row>
    <row r="2929" spans="2:15" x14ac:dyDescent="0.25">
      <c r="B2929" s="23"/>
      <c r="C2929" s="23"/>
      <c r="D2929" s="23"/>
      <c r="E2929" s="23"/>
      <c r="F2929" s="23"/>
      <c r="G2929" s="23"/>
      <c r="H2929" s="23"/>
      <c r="I2929" s="23"/>
      <c r="J2929" s="23"/>
      <c r="K2929" s="23"/>
      <c r="L2929" s="23"/>
      <c r="M2929" s="23"/>
      <c r="N2929" s="23"/>
      <c r="O2929" s="23"/>
    </row>
    <row r="2930" spans="2:15" x14ac:dyDescent="0.25">
      <c r="B2930" s="23"/>
      <c r="C2930" s="23"/>
      <c r="D2930" s="23"/>
      <c r="E2930" s="23"/>
      <c r="F2930" s="23"/>
      <c r="G2930" s="23"/>
      <c r="H2930" s="23"/>
      <c r="I2930" s="23"/>
      <c r="J2930" s="23"/>
      <c r="K2930" s="23"/>
      <c r="L2930" s="23"/>
      <c r="M2930" s="23"/>
      <c r="N2930" s="23"/>
      <c r="O2930" s="23"/>
    </row>
    <row r="2931" spans="2:15" x14ac:dyDescent="0.25">
      <c r="B2931" s="23"/>
      <c r="C2931" s="23"/>
      <c r="D2931" s="23"/>
      <c r="E2931" s="23"/>
      <c r="F2931" s="23"/>
      <c r="G2931" s="23"/>
      <c r="H2931" s="23"/>
      <c r="I2931" s="23"/>
      <c r="J2931" s="23"/>
      <c r="K2931" s="23"/>
      <c r="L2931" s="23"/>
      <c r="M2931" s="23"/>
      <c r="N2931" s="23"/>
      <c r="O2931" s="23"/>
    </row>
    <row r="2932" spans="2:15" x14ac:dyDescent="0.25">
      <c r="B2932" s="23"/>
      <c r="C2932" s="23"/>
      <c r="D2932" s="23"/>
      <c r="E2932" s="23"/>
      <c r="F2932" s="23"/>
      <c r="G2932" s="23"/>
      <c r="H2932" s="23"/>
      <c r="I2932" s="23"/>
      <c r="J2932" s="23"/>
      <c r="K2932" s="23"/>
      <c r="L2932" s="23"/>
      <c r="M2932" s="23"/>
      <c r="N2932" s="23"/>
      <c r="O2932" s="23"/>
    </row>
    <row r="2933" spans="2:15" x14ac:dyDescent="0.25">
      <c r="B2933" s="23"/>
      <c r="C2933" s="23"/>
      <c r="D2933" s="23"/>
      <c r="E2933" s="23"/>
      <c r="F2933" s="23"/>
      <c r="G2933" s="23"/>
      <c r="H2933" s="23"/>
      <c r="I2933" s="23"/>
      <c r="J2933" s="23"/>
      <c r="K2933" s="23"/>
      <c r="L2933" s="23"/>
      <c r="M2933" s="23"/>
      <c r="N2933" s="23"/>
      <c r="O2933" s="23"/>
    </row>
    <row r="2934" spans="2:15" x14ac:dyDescent="0.25">
      <c r="B2934" s="23"/>
      <c r="C2934" s="23"/>
      <c r="D2934" s="23"/>
      <c r="E2934" s="23"/>
      <c r="F2934" s="23"/>
      <c r="G2934" s="23"/>
      <c r="H2934" s="23"/>
      <c r="I2934" s="23"/>
      <c r="J2934" s="23"/>
      <c r="K2934" s="23"/>
      <c r="L2934" s="23"/>
      <c r="M2934" s="23"/>
      <c r="N2934" s="23"/>
      <c r="O2934" s="23"/>
    </row>
    <row r="2935" spans="2:15" x14ac:dyDescent="0.25">
      <c r="B2935" s="23"/>
      <c r="C2935" s="23"/>
      <c r="D2935" s="23"/>
      <c r="E2935" s="23"/>
      <c r="F2935" s="23"/>
      <c r="G2935" s="23"/>
      <c r="H2935" s="23"/>
      <c r="I2935" s="23"/>
      <c r="J2935" s="23"/>
      <c r="K2935" s="23"/>
      <c r="L2935" s="23"/>
      <c r="M2935" s="23"/>
      <c r="N2935" s="23"/>
      <c r="O2935" s="23"/>
    </row>
    <row r="2936" spans="2:15" x14ac:dyDescent="0.25">
      <c r="B2936" s="23"/>
      <c r="C2936" s="23"/>
      <c r="D2936" s="23"/>
      <c r="E2936" s="23"/>
      <c r="F2936" s="23"/>
      <c r="G2936" s="23"/>
      <c r="H2936" s="23"/>
      <c r="I2936" s="23"/>
      <c r="J2936" s="23"/>
      <c r="K2936" s="23"/>
      <c r="L2936" s="23"/>
      <c r="M2936" s="23"/>
      <c r="N2936" s="23"/>
      <c r="O2936" s="23"/>
    </row>
    <row r="2937" spans="2:15" x14ac:dyDescent="0.25">
      <c r="B2937" s="23"/>
      <c r="C2937" s="23"/>
      <c r="D2937" s="23"/>
      <c r="E2937" s="23"/>
      <c r="F2937" s="23"/>
      <c r="G2937" s="23"/>
      <c r="H2937" s="23"/>
      <c r="I2937" s="23"/>
      <c r="J2937" s="23"/>
      <c r="K2937" s="23"/>
      <c r="L2937" s="23"/>
      <c r="M2937" s="23"/>
      <c r="N2937" s="23"/>
      <c r="O2937" s="23"/>
    </row>
    <row r="2938" spans="2:15" x14ac:dyDescent="0.25">
      <c r="B2938" s="23"/>
      <c r="C2938" s="23"/>
      <c r="D2938" s="23"/>
      <c r="E2938" s="23"/>
      <c r="F2938" s="23"/>
      <c r="G2938" s="23"/>
      <c r="H2938" s="23"/>
      <c r="I2938" s="23"/>
      <c r="J2938" s="23"/>
      <c r="K2938" s="23"/>
      <c r="L2938" s="23"/>
      <c r="M2938" s="23"/>
      <c r="N2938" s="23"/>
      <c r="O2938" s="23"/>
    </row>
    <row r="2939" spans="2:15" x14ac:dyDescent="0.25">
      <c r="B2939" s="23"/>
      <c r="C2939" s="23"/>
      <c r="D2939" s="23"/>
      <c r="E2939" s="23"/>
      <c r="F2939" s="23"/>
      <c r="G2939" s="23"/>
      <c r="H2939" s="23"/>
      <c r="I2939" s="23"/>
      <c r="J2939" s="23"/>
      <c r="K2939" s="23"/>
      <c r="L2939" s="23"/>
      <c r="M2939" s="23"/>
      <c r="N2939" s="23"/>
      <c r="O2939" s="23"/>
    </row>
    <row r="2940" spans="2:15" x14ac:dyDescent="0.25">
      <c r="B2940" s="23"/>
      <c r="C2940" s="23"/>
      <c r="D2940" s="23"/>
      <c r="E2940" s="23"/>
      <c r="F2940" s="23"/>
      <c r="G2940" s="23"/>
      <c r="H2940" s="23"/>
      <c r="I2940" s="23"/>
      <c r="J2940" s="23"/>
      <c r="K2940" s="23"/>
      <c r="L2940" s="23"/>
      <c r="M2940" s="23"/>
      <c r="N2940" s="23"/>
      <c r="O2940" s="23"/>
    </row>
    <row r="2941" spans="2:15" x14ac:dyDescent="0.25">
      <c r="B2941" s="23"/>
      <c r="C2941" s="23"/>
      <c r="D2941" s="23"/>
      <c r="E2941" s="23"/>
      <c r="F2941" s="23"/>
      <c r="G2941" s="23"/>
      <c r="H2941" s="23"/>
      <c r="I2941" s="23"/>
      <c r="J2941" s="23"/>
      <c r="K2941" s="23"/>
      <c r="L2941" s="23"/>
      <c r="M2941" s="23"/>
      <c r="N2941" s="23"/>
      <c r="O2941" s="23"/>
    </row>
    <row r="2942" spans="2:15" x14ac:dyDescent="0.25">
      <c r="B2942" s="23"/>
      <c r="C2942" s="23"/>
      <c r="D2942" s="23"/>
      <c r="E2942" s="23"/>
      <c r="F2942" s="23"/>
      <c r="G2942" s="23"/>
      <c r="H2942" s="23"/>
      <c r="I2942" s="23"/>
      <c r="J2942" s="23"/>
      <c r="K2942" s="23"/>
      <c r="L2942" s="23"/>
      <c r="M2942" s="23"/>
      <c r="N2942" s="23"/>
      <c r="O2942" s="23"/>
    </row>
    <row r="2943" spans="2:15" x14ac:dyDescent="0.25">
      <c r="B2943" s="23"/>
      <c r="C2943" s="23"/>
      <c r="D2943" s="23"/>
      <c r="E2943" s="23"/>
      <c r="F2943" s="23"/>
      <c r="G2943" s="23"/>
      <c r="H2943" s="23"/>
      <c r="I2943" s="23"/>
      <c r="J2943" s="23"/>
      <c r="K2943" s="23"/>
      <c r="L2943" s="23"/>
      <c r="M2943" s="23"/>
      <c r="N2943" s="23"/>
      <c r="O2943" s="23"/>
    </row>
    <row r="2944" spans="2:15" x14ac:dyDescent="0.25">
      <c r="B2944" s="23"/>
      <c r="C2944" s="23"/>
      <c r="D2944" s="23"/>
      <c r="E2944" s="23"/>
      <c r="F2944" s="23"/>
      <c r="G2944" s="23"/>
      <c r="H2944" s="23"/>
      <c r="I2944" s="23"/>
      <c r="J2944" s="23"/>
      <c r="K2944" s="23"/>
      <c r="L2944" s="23"/>
      <c r="M2944" s="23"/>
      <c r="N2944" s="23"/>
      <c r="O2944" s="23"/>
    </row>
    <row r="2945" spans="2:15" x14ac:dyDescent="0.25">
      <c r="B2945" s="23"/>
      <c r="C2945" s="23"/>
      <c r="D2945" s="23"/>
      <c r="E2945" s="23"/>
      <c r="F2945" s="23"/>
      <c r="G2945" s="23"/>
      <c r="H2945" s="23"/>
      <c r="I2945" s="23"/>
      <c r="J2945" s="23"/>
      <c r="K2945" s="23"/>
      <c r="L2945" s="23"/>
      <c r="M2945" s="23"/>
      <c r="N2945" s="23"/>
      <c r="O2945" s="23"/>
    </row>
    <row r="2946" spans="2:15" x14ac:dyDescent="0.25">
      <c r="B2946" s="23"/>
      <c r="C2946" s="23"/>
      <c r="D2946" s="23"/>
      <c r="E2946" s="23"/>
      <c r="F2946" s="23"/>
      <c r="G2946" s="23"/>
      <c r="H2946" s="23"/>
      <c r="I2946" s="23"/>
      <c r="J2946" s="23"/>
      <c r="K2946" s="23"/>
      <c r="L2946" s="23"/>
      <c r="M2946" s="23"/>
      <c r="N2946" s="23"/>
      <c r="O2946" s="23"/>
    </row>
    <row r="2947" spans="2:15" x14ac:dyDescent="0.25">
      <c r="B2947" s="23"/>
      <c r="C2947" s="23"/>
      <c r="D2947" s="23"/>
      <c r="E2947" s="23"/>
      <c r="F2947" s="23"/>
      <c r="G2947" s="23"/>
      <c r="H2947" s="23"/>
      <c r="I2947" s="23"/>
      <c r="J2947" s="23"/>
      <c r="K2947" s="23"/>
      <c r="L2947" s="23"/>
      <c r="M2947" s="23"/>
      <c r="N2947" s="23"/>
      <c r="O2947" s="23"/>
    </row>
    <row r="2948" spans="2:15" x14ac:dyDescent="0.25">
      <c r="B2948" s="23"/>
      <c r="C2948" s="23"/>
      <c r="D2948" s="23"/>
      <c r="E2948" s="23"/>
      <c r="F2948" s="23"/>
      <c r="G2948" s="23"/>
      <c r="H2948" s="23"/>
      <c r="I2948" s="23"/>
      <c r="J2948" s="23"/>
      <c r="K2948" s="23"/>
      <c r="L2948" s="23"/>
      <c r="M2948" s="23"/>
      <c r="N2948" s="23"/>
      <c r="O2948" s="23"/>
    </row>
    <row r="2949" spans="2:15" x14ac:dyDescent="0.25">
      <c r="B2949" s="23"/>
      <c r="C2949" s="23"/>
      <c r="D2949" s="23"/>
      <c r="E2949" s="23"/>
      <c r="F2949" s="23"/>
      <c r="G2949" s="23"/>
      <c r="H2949" s="23"/>
      <c r="I2949" s="23"/>
      <c r="J2949" s="23"/>
      <c r="K2949" s="23"/>
      <c r="L2949" s="23"/>
      <c r="M2949" s="23"/>
      <c r="N2949" s="23"/>
      <c r="O2949" s="23"/>
    </row>
    <row r="2950" spans="2:15" x14ac:dyDescent="0.25">
      <c r="B2950" s="23"/>
      <c r="C2950" s="23"/>
      <c r="D2950" s="23"/>
      <c r="E2950" s="23"/>
      <c r="F2950" s="23"/>
      <c r="G2950" s="23"/>
      <c r="H2950" s="23"/>
      <c r="I2950" s="23"/>
      <c r="J2950" s="23"/>
      <c r="K2950" s="23"/>
      <c r="L2950" s="23"/>
      <c r="M2950" s="23"/>
      <c r="N2950" s="23"/>
      <c r="O2950" s="23"/>
    </row>
    <row r="2951" spans="2:15" x14ac:dyDescent="0.25">
      <c r="B2951" s="23"/>
      <c r="C2951" s="23"/>
      <c r="D2951" s="23"/>
      <c r="E2951" s="23"/>
      <c r="F2951" s="23"/>
      <c r="G2951" s="23"/>
      <c r="H2951" s="23"/>
      <c r="I2951" s="23"/>
      <c r="J2951" s="23"/>
      <c r="K2951" s="23"/>
      <c r="L2951" s="23"/>
      <c r="M2951" s="23"/>
      <c r="N2951" s="23"/>
      <c r="O2951" s="23"/>
    </row>
    <row r="2952" spans="2:15" x14ac:dyDescent="0.25">
      <c r="B2952" s="23"/>
      <c r="C2952" s="23"/>
      <c r="D2952" s="23"/>
      <c r="E2952" s="23"/>
      <c r="F2952" s="23"/>
      <c r="G2952" s="23"/>
      <c r="H2952" s="23"/>
      <c r="I2952" s="23"/>
      <c r="J2952" s="23"/>
      <c r="K2952" s="23"/>
      <c r="L2952" s="23"/>
      <c r="M2952" s="23"/>
      <c r="N2952" s="23"/>
      <c r="O2952" s="23"/>
    </row>
    <row r="2953" spans="2:15" x14ac:dyDescent="0.25">
      <c r="B2953" s="23"/>
      <c r="C2953" s="23"/>
      <c r="D2953" s="23"/>
      <c r="E2953" s="23"/>
      <c r="F2953" s="23"/>
      <c r="G2953" s="23"/>
      <c r="H2953" s="23"/>
      <c r="I2953" s="23"/>
      <c r="J2953" s="23"/>
      <c r="K2953" s="23"/>
      <c r="L2953" s="23"/>
      <c r="M2953" s="23"/>
      <c r="N2953" s="23"/>
      <c r="O2953" s="23"/>
    </row>
    <row r="2954" spans="2:15" x14ac:dyDescent="0.25">
      <c r="B2954" s="23"/>
      <c r="C2954" s="23"/>
      <c r="D2954" s="23"/>
      <c r="E2954" s="23"/>
      <c r="F2954" s="23"/>
      <c r="G2954" s="23"/>
      <c r="H2954" s="23"/>
      <c r="I2954" s="23"/>
      <c r="J2954" s="23"/>
      <c r="K2954" s="23"/>
      <c r="L2954" s="23"/>
      <c r="M2954" s="23"/>
      <c r="N2954" s="23"/>
      <c r="O2954" s="23"/>
    </row>
    <row r="2955" spans="2:15" x14ac:dyDescent="0.25">
      <c r="B2955" s="23"/>
      <c r="C2955" s="23"/>
      <c r="D2955" s="23"/>
      <c r="E2955" s="23"/>
      <c r="F2955" s="23"/>
      <c r="G2955" s="23"/>
      <c r="H2955" s="23"/>
      <c r="I2955" s="23"/>
      <c r="J2955" s="23"/>
      <c r="K2955" s="23"/>
      <c r="L2955" s="23"/>
      <c r="M2955" s="23"/>
      <c r="N2955" s="23"/>
      <c r="O2955" s="23"/>
    </row>
    <row r="2956" spans="2:15" x14ac:dyDescent="0.25">
      <c r="B2956" s="23"/>
      <c r="C2956" s="23"/>
      <c r="D2956" s="23"/>
      <c r="E2956" s="23"/>
      <c r="F2956" s="23"/>
      <c r="G2956" s="23"/>
      <c r="H2956" s="23"/>
      <c r="I2956" s="23"/>
      <c r="J2956" s="23"/>
      <c r="K2956" s="23"/>
      <c r="L2956" s="23"/>
      <c r="M2956" s="23"/>
      <c r="N2956" s="23"/>
      <c r="O2956" s="23"/>
    </row>
    <row r="2957" spans="2:15" x14ac:dyDescent="0.25">
      <c r="B2957" s="23"/>
      <c r="C2957" s="23"/>
      <c r="D2957" s="23"/>
      <c r="E2957" s="23"/>
      <c r="F2957" s="23"/>
      <c r="G2957" s="23"/>
      <c r="H2957" s="23"/>
      <c r="I2957" s="23"/>
      <c r="J2957" s="23"/>
      <c r="K2957" s="23"/>
      <c r="L2957" s="23"/>
      <c r="M2957" s="23"/>
      <c r="N2957" s="23"/>
      <c r="O2957" s="23"/>
    </row>
    <row r="2958" spans="2:15" x14ac:dyDescent="0.25">
      <c r="B2958" s="23"/>
      <c r="C2958" s="23"/>
      <c r="D2958" s="23"/>
      <c r="E2958" s="23"/>
      <c r="F2958" s="23"/>
      <c r="G2958" s="23"/>
      <c r="H2958" s="23"/>
      <c r="I2958" s="23"/>
      <c r="J2958" s="23"/>
      <c r="K2958" s="23"/>
      <c r="L2958" s="23"/>
      <c r="M2958" s="23"/>
      <c r="N2958" s="23"/>
      <c r="O2958" s="23"/>
    </row>
    <row r="2959" spans="2:15" x14ac:dyDescent="0.25">
      <c r="B2959" s="23"/>
      <c r="C2959" s="23"/>
      <c r="D2959" s="23"/>
      <c r="E2959" s="23"/>
      <c r="F2959" s="23"/>
      <c r="G2959" s="23"/>
      <c r="H2959" s="23"/>
      <c r="I2959" s="23"/>
      <c r="J2959" s="23"/>
      <c r="K2959" s="23"/>
      <c r="L2959" s="23"/>
      <c r="M2959" s="23"/>
      <c r="N2959" s="23"/>
      <c r="O2959" s="23"/>
    </row>
    <row r="2960" spans="2:15" x14ac:dyDescent="0.25">
      <c r="B2960" s="23"/>
      <c r="C2960" s="23"/>
      <c r="D2960" s="23"/>
      <c r="E2960" s="23"/>
      <c r="F2960" s="23"/>
      <c r="G2960" s="23"/>
      <c r="H2960" s="23"/>
      <c r="I2960" s="23"/>
      <c r="J2960" s="23"/>
      <c r="K2960" s="23"/>
      <c r="L2960" s="23"/>
      <c r="M2960" s="23"/>
      <c r="N2960" s="23"/>
      <c r="O2960" s="23"/>
    </row>
    <row r="2961" spans="2:15" x14ac:dyDescent="0.25">
      <c r="B2961" s="23"/>
      <c r="C2961" s="23"/>
      <c r="D2961" s="23"/>
      <c r="E2961" s="23"/>
      <c r="F2961" s="23"/>
      <c r="G2961" s="23"/>
      <c r="H2961" s="23"/>
      <c r="I2961" s="23"/>
      <c r="J2961" s="23"/>
      <c r="K2961" s="23"/>
      <c r="L2961" s="23"/>
      <c r="M2961" s="23"/>
      <c r="N2961" s="23"/>
      <c r="O2961" s="23"/>
    </row>
    <row r="2962" spans="2:15" x14ac:dyDescent="0.25">
      <c r="B2962" s="23"/>
      <c r="C2962" s="23"/>
      <c r="D2962" s="23"/>
      <c r="E2962" s="23"/>
      <c r="F2962" s="23"/>
      <c r="G2962" s="23"/>
      <c r="H2962" s="23"/>
      <c r="I2962" s="23"/>
      <c r="J2962" s="23"/>
      <c r="K2962" s="23"/>
      <c r="L2962" s="23"/>
      <c r="M2962" s="23"/>
      <c r="N2962" s="23"/>
      <c r="O2962" s="23"/>
    </row>
    <row r="2963" spans="2:15" x14ac:dyDescent="0.25">
      <c r="B2963" s="23"/>
      <c r="C2963" s="23"/>
      <c r="D2963" s="23"/>
      <c r="E2963" s="23"/>
      <c r="F2963" s="23"/>
      <c r="G2963" s="23"/>
      <c r="H2963" s="23"/>
      <c r="I2963" s="23"/>
      <c r="J2963" s="23"/>
      <c r="K2963" s="23"/>
      <c r="L2963" s="23"/>
      <c r="M2963" s="23"/>
      <c r="N2963" s="23"/>
      <c r="O2963" s="23"/>
    </row>
    <row r="2964" spans="2:15" x14ac:dyDescent="0.25">
      <c r="B2964" s="23"/>
      <c r="C2964" s="23"/>
      <c r="D2964" s="23"/>
      <c r="E2964" s="23"/>
      <c r="F2964" s="23"/>
      <c r="G2964" s="23"/>
      <c r="H2964" s="23"/>
      <c r="I2964" s="23"/>
      <c r="J2964" s="23"/>
      <c r="K2964" s="23"/>
      <c r="L2964" s="23"/>
      <c r="M2964" s="23"/>
      <c r="N2964" s="23"/>
      <c r="O2964" s="23"/>
    </row>
    <row r="2965" spans="2:15" x14ac:dyDescent="0.25">
      <c r="B2965" s="23"/>
      <c r="C2965" s="23"/>
      <c r="D2965" s="23"/>
      <c r="E2965" s="23"/>
      <c r="F2965" s="23"/>
      <c r="G2965" s="23"/>
      <c r="H2965" s="23"/>
      <c r="I2965" s="23"/>
      <c r="J2965" s="23"/>
      <c r="K2965" s="23"/>
      <c r="L2965" s="23"/>
      <c r="M2965" s="23"/>
      <c r="N2965" s="23"/>
      <c r="O2965" s="23"/>
    </row>
    <row r="2966" spans="2:15" x14ac:dyDescent="0.25">
      <c r="B2966" s="23"/>
      <c r="C2966" s="23"/>
      <c r="D2966" s="23"/>
      <c r="E2966" s="23"/>
      <c r="F2966" s="23"/>
      <c r="G2966" s="23"/>
      <c r="H2966" s="23"/>
      <c r="I2966" s="23"/>
      <c r="J2966" s="23"/>
      <c r="K2966" s="23"/>
      <c r="L2966" s="23"/>
      <c r="M2966" s="23"/>
      <c r="N2966" s="23"/>
      <c r="O2966" s="23"/>
    </row>
    <row r="2967" spans="2:15" x14ac:dyDescent="0.25">
      <c r="B2967" s="23"/>
      <c r="C2967" s="23"/>
      <c r="D2967" s="23"/>
      <c r="E2967" s="23"/>
      <c r="F2967" s="23"/>
      <c r="G2967" s="23"/>
      <c r="H2967" s="23"/>
      <c r="I2967" s="23"/>
      <c r="J2967" s="23"/>
      <c r="K2967" s="23"/>
      <c r="L2967" s="23"/>
      <c r="M2967" s="23"/>
      <c r="N2967" s="23"/>
      <c r="O2967" s="23"/>
    </row>
    <row r="2968" spans="2:15" x14ac:dyDescent="0.25">
      <c r="B2968" s="23"/>
      <c r="C2968" s="23"/>
      <c r="D2968" s="23"/>
      <c r="E2968" s="23"/>
      <c r="F2968" s="23"/>
      <c r="G2968" s="23"/>
      <c r="H2968" s="23"/>
      <c r="I2968" s="23"/>
      <c r="J2968" s="23"/>
      <c r="K2968" s="23"/>
      <c r="L2968" s="23"/>
      <c r="M2968" s="23"/>
      <c r="N2968" s="23"/>
      <c r="O2968" s="23"/>
    </row>
    <row r="2969" spans="2:15" x14ac:dyDescent="0.25">
      <c r="B2969" s="23"/>
      <c r="C2969" s="23"/>
      <c r="D2969" s="23"/>
      <c r="E2969" s="23"/>
      <c r="F2969" s="23"/>
      <c r="G2969" s="23"/>
      <c r="H2969" s="23"/>
      <c r="I2969" s="23"/>
      <c r="J2969" s="23"/>
      <c r="K2969" s="23"/>
      <c r="L2969" s="23"/>
      <c r="M2969" s="23"/>
      <c r="N2969" s="23"/>
      <c r="O2969" s="23"/>
    </row>
    <row r="2970" spans="2:15" x14ac:dyDescent="0.25">
      <c r="B2970" s="23"/>
      <c r="C2970" s="23"/>
      <c r="D2970" s="23"/>
      <c r="E2970" s="23"/>
      <c r="F2970" s="23"/>
      <c r="G2970" s="23"/>
      <c r="H2970" s="23"/>
      <c r="I2970" s="23"/>
      <c r="J2970" s="23"/>
      <c r="K2970" s="23"/>
      <c r="L2970" s="23"/>
      <c r="M2970" s="23"/>
      <c r="N2970" s="23"/>
      <c r="O2970" s="23"/>
    </row>
    <row r="2971" spans="2:15" x14ac:dyDescent="0.25">
      <c r="B2971" s="23"/>
      <c r="C2971" s="23"/>
      <c r="D2971" s="23"/>
      <c r="E2971" s="23"/>
      <c r="F2971" s="23"/>
      <c r="G2971" s="23"/>
      <c r="H2971" s="23"/>
      <c r="I2971" s="23"/>
      <c r="J2971" s="23"/>
      <c r="K2971" s="23"/>
      <c r="L2971" s="23"/>
      <c r="M2971" s="23"/>
      <c r="N2971" s="23"/>
      <c r="O2971" s="23"/>
    </row>
    <row r="2972" spans="2:15" x14ac:dyDescent="0.25">
      <c r="B2972" s="23"/>
      <c r="C2972" s="23"/>
      <c r="D2972" s="23"/>
      <c r="E2972" s="23"/>
      <c r="F2972" s="23"/>
      <c r="G2972" s="23"/>
      <c r="H2972" s="23"/>
      <c r="I2972" s="23"/>
      <c r="J2972" s="23"/>
      <c r="K2972" s="23"/>
      <c r="L2972" s="23"/>
      <c r="M2972" s="23"/>
      <c r="N2972" s="23"/>
      <c r="O2972" s="23"/>
    </row>
    <row r="2973" spans="2:15" x14ac:dyDescent="0.25">
      <c r="B2973" s="23"/>
      <c r="C2973" s="23"/>
      <c r="D2973" s="23"/>
      <c r="E2973" s="23"/>
      <c r="F2973" s="23"/>
      <c r="G2973" s="23"/>
      <c r="H2973" s="23"/>
      <c r="I2973" s="23"/>
      <c r="J2973" s="23"/>
      <c r="K2973" s="23"/>
      <c r="L2973" s="23"/>
      <c r="M2973" s="23"/>
      <c r="N2973" s="23"/>
      <c r="O2973" s="23"/>
    </row>
    <row r="2974" spans="2:15" x14ac:dyDescent="0.25">
      <c r="B2974" s="23"/>
      <c r="C2974" s="23"/>
      <c r="D2974" s="23"/>
      <c r="E2974" s="23"/>
      <c r="F2974" s="23"/>
      <c r="G2974" s="23"/>
      <c r="H2974" s="23"/>
      <c r="I2974" s="23"/>
      <c r="J2974" s="23"/>
      <c r="K2974" s="23"/>
      <c r="L2974" s="23"/>
      <c r="M2974" s="23"/>
      <c r="N2974" s="23"/>
      <c r="O2974" s="23"/>
    </row>
    <row r="2975" spans="2:15" x14ac:dyDescent="0.25">
      <c r="B2975" s="23"/>
      <c r="C2975" s="23"/>
      <c r="D2975" s="23"/>
      <c r="E2975" s="23"/>
      <c r="F2975" s="23"/>
      <c r="G2975" s="23"/>
      <c r="H2975" s="23"/>
      <c r="I2975" s="23"/>
      <c r="J2975" s="23"/>
      <c r="K2975" s="23"/>
      <c r="L2975" s="23"/>
      <c r="M2975" s="23"/>
      <c r="N2975" s="23"/>
      <c r="O2975" s="23"/>
    </row>
    <row r="2976" spans="2:15" x14ac:dyDescent="0.25">
      <c r="B2976" s="23"/>
      <c r="C2976" s="23"/>
      <c r="D2976" s="23"/>
      <c r="E2976" s="23"/>
      <c r="F2976" s="23"/>
      <c r="G2976" s="23"/>
      <c r="H2976" s="23"/>
      <c r="I2976" s="23"/>
      <c r="J2976" s="23"/>
      <c r="K2976" s="23"/>
      <c r="L2976" s="23"/>
      <c r="M2976" s="23"/>
      <c r="N2976" s="23"/>
      <c r="O2976" s="23"/>
    </row>
    <row r="2977" spans="2:15" x14ac:dyDescent="0.25">
      <c r="B2977" s="23"/>
      <c r="C2977" s="23"/>
      <c r="D2977" s="23"/>
      <c r="E2977" s="23"/>
      <c r="F2977" s="23"/>
      <c r="G2977" s="23"/>
      <c r="H2977" s="23"/>
      <c r="I2977" s="23"/>
      <c r="J2977" s="23"/>
      <c r="K2977" s="23"/>
      <c r="L2977" s="23"/>
      <c r="M2977" s="23"/>
      <c r="N2977" s="23"/>
      <c r="O2977" s="23"/>
    </row>
    <row r="2978" spans="2:15" x14ac:dyDescent="0.25">
      <c r="B2978" s="23"/>
      <c r="C2978" s="23"/>
      <c r="D2978" s="23"/>
      <c r="E2978" s="23"/>
      <c r="F2978" s="23"/>
      <c r="G2978" s="23"/>
      <c r="H2978" s="23"/>
      <c r="I2978" s="23"/>
      <c r="J2978" s="23"/>
      <c r="K2978" s="23"/>
      <c r="L2978" s="23"/>
      <c r="M2978" s="23"/>
      <c r="N2978" s="23"/>
      <c r="O2978" s="23"/>
    </row>
    <row r="2979" spans="2:15" x14ac:dyDescent="0.25">
      <c r="B2979" s="23"/>
      <c r="C2979" s="23"/>
      <c r="D2979" s="23"/>
      <c r="E2979" s="23"/>
      <c r="F2979" s="23"/>
      <c r="G2979" s="23"/>
      <c r="H2979" s="23"/>
      <c r="I2979" s="23"/>
      <c r="J2979" s="23"/>
      <c r="K2979" s="23"/>
      <c r="L2979" s="23"/>
      <c r="M2979" s="23"/>
      <c r="N2979" s="23"/>
      <c r="O2979" s="23"/>
    </row>
    <row r="2980" spans="2:15" x14ac:dyDescent="0.25">
      <c r="B2980" s="23"/>
      <c r="C2980" s="23"/>
      <c r="D2980" s="23"/>
      <c r="E2980" s="23"/>
      <c r="F2980" s="23"/>
      <c r="G2980" s="23"/>
      <c r="H2980" s="23"/>
      <c r="I2980" s="23"/>
      <c r="J2980" s="23"/>
      <c r="K2980" s="23"/>
      <c r="L2980" s="23"/>
      <c r="M2980" s="23"/>
      <c r="N2980" s="23"/>
      <c r="O2980" s="23"/>
    </row>
    <row r="2981" spans="2:15" x14ac:dyDescent="0.25">
      <c r="B2981" s="23"/>
      <c r="C2981" s="23"/>
      <c r="D2981" s="23"/>
      <c r="E2981" s="23"/>
      <c r="F2981" s="23"/>
      <c r="G2981" s="23"/>
      <c r="H2981" s="23"/>
      <c r="I2981" s="23"/>
      <c r="J2981" s="23"/>
      <c r="K2981" s="23"/>
      <c r="L2981" s="23"/>
      <c r="M2981" s="23"/>
      <c r="N2981" s="23"/>
      <c r="O2981" s="23"/>
    </row>
    <row r="2982" spans="2:15" x14ac:dyDescent="0.25">
      <c r="B2982" s="23"/>
      <c r="C2982" s="23"/>
      <c r="D2982" s="23"/>
      <c r="E2982" s="23"/>
      <c r="F2982" s="23"/>
      <c r="G2982" s="23"/>
      <c r="H2982" s="23"/>
      <c r="I2982" s="23"/>
      <c r="J2982" s="23"/>
      <c r="K2982" s="23"/>
      <c r="L2982" s="23"/>
      <c r="M2982" s="23"/>
      <c r="N2982" s="23"/>
      <c r="O2982" s="23"/>
    </row>
    <row r="2983" spans="2:15" x14ac:dyDescent="0.25">
      <c r="B2983" s="23"/>
      <c r="C2983" s="23"/>
      <c r="D2983" s="23"/>
      <c r="E2983" s="23"/>
      <c r="F2983" s="23"/>
      <c r="G2983" s="23"/>
      <c r="H2983" s="23"/>
      <c r="I2983" s="23"/>
      <c r="J2983" s="23"/>
      <c r="K2983" s="23"/>
      <c r="L2983" s="23"/>
      <c r="M2983" s="23"/>
      <c r="N2983" s="23"/>
      <c r="O2983" s="23"/>
    </row>
    <row r="2984" spans="2:15" x14ac:dyDescent="0.25">
      <c r="B2984" s="23"/>
      <c r="C2984" s="23"/>
      <c r="D2984" s="23"/>
      <c r="E2984" s="23"/>
      <c r="F2984" s="23"/>
      <c r="G2984" s="23"/>
      <c r="H2984" s="23"/>
      <c r="I2984" s="23"/>
      <c r="J2984" s="23"/>
      <c r="K2984" s="23"/>
      <c r="L2984" s="23"/>
      <c r="M2984" s="23"/>
      <c r="N2984" s="23"/>
      <c r="O2984" s="23"/>
    </row>
    <row r="2985" spans="2:15" x14ac:dyDescent="0.25">
      <c r="B2985" s="23"/>
      <c r="C2985" s="23"/>
      <c r="D2985" s="23"/>
      <c r="E2985" s="23"/>
      <c r="F2985" s="23"/>
      <c r="G2985" s="23"/>
      <c r="H2985" s="23"/>
      <c r="I2985" s="23"/>
      <c r="J2985" s="23"/>
      <c r="K2985" s="23"/>
      <c r="L2985" s="23"/>
      <c r="M2985" s="23"/>
      <c r="N2985" s="23"/>
      <c r="O2985" s="23"/>
    </row>
    <row r="2986" spans="2:15" x14ac:dyDescent="0.25">
      <c r="B2986" s="23"/>
      <c r="C2986" s="23"/>
      <c r="D2986" s="23"/>
      <c r="E2986" s="23"/>
      <c r="F2986" s="23"/>
      <c r="G2986" s="23"/>
      <c r="H2986" s="23"/>
      <c r="I2986" s="23"/>
      <c r="J2986" s="23"/>
      <c r="K2986" s="23"/>
      <c r="L2986" s="23"/>
      <c r="M2986" s="23"/>
      <c r="N2986" s="23"/>
      <c r="O2986" s="23"/>
    </row>
    <row r="2987" spans="2:15" x14ac:dyDescent="0.25">
      <c r="B2987" s="23"/>
      <c r="C2987" s="23"/>
      <c r="D2987" s="23"/>
      <c r="E2987" s="23"/>
      <c r="F2987" s="23"/>
      <c r="G2987" s="23"/>
      <c r="H2987" s="23"/>
      <c r="I2987" s="23"/>
      <c r="J2987" s="23"/>
      <c r="K2987" s="23"/>
      <c r="L2987" s="23"/>
      <c r="M2987" s="23"/>
      <c r="N2987" s="23"/>
      <c r="O2987" s="23"/>
    </row>
    <row r="2988" spans="2:15" x14ac:dyDescent="0.25">
      <c r="B2988" s="23"/>
      <c r="C2988" s="23"/>
      <c r="D2988" s="23"/>
      <c r="E2988" s="23"/>
      <c r="F2988" s="23"/>
      <c r="G2988" s="23"/>
      <c r="H2988" s="23"/>
      <c r="I2988" s="23"/>
      <c r="J2988" s="23"/>
      <c r="K2988" s="23"/>
      <c r="L2988" s="23"/>
      <c r="M2988" s="23"/>
      <c r="N2988" s="23"/>
      <c r="O2988" s="23"/>
    </row>
    <row r="2989" spans="2:15" x14ac:dyDescent="0.25">
      <c r="B2989" s="23"/>
      <c r="C2989" s="23"/>
      <c r="D2989" s="23"/>
      <c r="E2989" s="23"/>
      <c r="F2989" s="23"/>
      <c r="G2989" s="23"/>
      <c r="H2989" s="23"/>
      <c r="I2989" s="23"/>
      <c r="J2989" s="23"/>
      <c r="K2989" s="23"/>
      <c r="L2989" s="23"/>
      <c r="M2989" s="23"/>
      <c r="N2989" s="23"/>
      <c r="O2989" s="23"/>
    </row>
    <row r="2990" spans="2:15" x14ac:dyDescent="0.25">
      <c r="B2990" s="23"/>
      <c r="C2990" s="23"/>
      <c r="D2990" s="23"/>
      <c r="E2990" s="23"/>
      <c r="F2990" s="23"/>
      <c r="G2990" s="23"/>
      <c r="H2990" s="23"/>
      <c r="I2990" s="23"/>
      <c r="J2990" s="23"/>
      <c r="K2990" s="23"/>
      <c r="L2990" s="23"/>
      <c r="M2990" s="23"/>
      <c r="N2990" s="23"/>
      <c r="O2990" s="23"/>
    </row>
    <row r="2991" spans="2:15" x14ac:dyDescent="0.25">
      <c r="B2991" s="23"/>
      <c r="C2991" s="23"/>
      <c r="D2991" s="23"/>
      <c r="E2991" s="23"/>
      <c r="F2991" s="23"/>
      <c r="G2991" s="23"/>
      <c r="H2991" s="23"/>
      <c r="I2991" s="23"/>
      <c r="J2991" s="23"/>
      <c r="K2991" s="23"/>
      <c r="L2991" s="23"/>
      <c r="M2991" s="23"/>
      <c r="N2991" s="23"/>
      <c r="O2991" s="23"/>
    </row>
    <row r="2992" spans="2:15" x14ac:dyDescent="0.25">
      <c r="B2992" s="23"/>
      <c r="C2992" s="23"/>
      <c r="D2992" s="23"/>
      <c r="E2992" s="23"/>
      <c r="F2992" s="23"/>
      <c r="G2992" s="23"/>
      <c r="H2992" s="23"/>
      <c r="I2992" s="23"/>
      <c r="J2992" s="23"/>
      <c r="K2992" s="23"/>
      <c r="L2992" s="23"/>
      <c r="M2992" s="23"/>
      <c r="N2992" s="23"/>
      <c r="O2992" s="23"/>
    </row>
    <row r="2993" spans="2:15" x14ac:dyDescent="0.25">
      <c r="B2993" s="23"/>
      <c r="C2993" s="23"/>
      <c r="D2993" s="23"/>
      <c r="E2993" s="23"/>
      <c r="F2993" s="23"/>
      <c r="G2993" s="23"/>
      <c r="H2993" s="23"/>
      <c r="I2993" s="23"/>
      <c r="J2993" s="23"/>
      <c r="K2993" s="23"/>
      <c r="L2993" s="23"/>
      <c r="M2993" s="23"/>
      <c r="N2993" s="23"/>
      <c r="O2993" s="23"/>
    </row>
    <row r="2994" spans="2:15" x14ac:dyDescent="0.25">
      <c r="B2994" s="23"/>
      <c r="C2994" s="23"/>
      <c r="D2994" s="23"/>
      <c r="E2994" s="23"/>
      <c r="F2994" s="23"/>
      <c r="G2994" s="23"/>
      <c r="H2994" s="23"/>
      <c r="I2994" s="23"/>
      <c r="J2994" s="23"/>
      <c r="K2994" s="23"/>
      <c r="L2994" s="23"/>
      <c r="M2994" s="23"/>
      <c r="N2994" s="23"/>
      <c r="O2994" s="23"/>
    </row>
    <row r="2995" spans="2:15" x14ac:dyDescent="0.25">
      <c r="B2995" s="23"/>
      <c r="C2995" s="23"/>
      <c r="D2995" s="23"/>
      <c r="E2995" s="23"/>
      <c r="F2995" s="23"/>
      <c r="G2995" s="23"/>
      <c r="H2995" s="23"/>
      <c r="I2995" s="23"/>
      <c r="J2995" s="23"/>
      <c r="K2995" s="23"/>
      <c r="L2995" s="23"/>
      <c r="M2995" s="23"/>
      <c r="N2995" s="23"/>
      <c r="O2995" s="23"/>
    </row>
    <row r="2996" spans="2:15" x14ac:dyDescent="0.25">
      <c r="B2996" s="23"/>
      <c r="C2996" s="23"/>
      <c r="D2996" s="23"/>
      <c r="E2996" s="23"/>
      <c r="F2996" s="23"/>
      <c r="G2996" s="23"/>
      <c r="H2996" s="23"/>
      <c r="I2996" s="23"/>
      <c r="J2996" s="23"/>
      <c r="K2996" s="23"/>
      <c r="L2996" s="23"/>
      <c r="M2996" s="23"/>
      <c r="N2996" s="23"/>
      <c r="O2996" s="23"/>
    </row>
    <row r="2997" spans="2:15" x14ac:dyDescent="0.25">
      <c r="B2997" s="23"/>
      <c r="C2997" s="23"/>
      <c r="D2997" s="23"/>
      <c r="E2997" s="23"/>
      <c r="F2997" s="23"/>
      <c r="G2997" s="23"/>
      <c r="H2997" s="23"/>
      <c r="I2997" s="23"/>
      <c r="J2997" s="23"/>
      <c r="K2997" s="23"/>
      <c r="L2997" s="23"/>
      <c r="M2997" s="23"/>
      <c r="N2997" s="23"/>
      <c r="O2997" s="23"/>
    </row>
    <row r="2998" spans="2:15" x14ac:dyDescent="0.25">
      <c r="B2998" s="23"/>
      <c r="C2998" s="23"/>
      <c r="D2998" s="23"/>
      <c r="E2998" s="23"/>
      <c r="F2998" s="23"/>
      <c r="G2998" s="23"/>
      <c r="H2998" s="23"/>
      <c r="I2998" s="23"/>
      <c r="J2998" s="23"/>
      <c r="K2998" s="23"/>
      <c r="L2998" s="23"/>
      <c r="M2998" s="23"/>
      <c r="N2998" s="23"/>
      <c r="O2998" s="23"/>
    </row>
    <row r="2999" spans="2:15" x14ac:dyDescent="0.25">
      <c r="B2999" s="23"/>
      <c r="C2999" s="23"/>
      <c r="D2999" s="23"/>
      <c r="E2999" s="23"/>
      <c r="F2999" s="23"/>
      <c r="G2999" s="23"/>
      <c r="H2999" s="23"/>
      <c r="I2999" s="23"/>
      <c r="J2999" s="23"/>
      <c r="K2999" s="23"/>
      <c r="L2999" s="23"/>
      <c r="M2999" s="23"/>
      <c r="N2999" s="23"/>
      <c r="O2999" s="23"/>
    </row>
    <row r="3000" spans="2:15" x14ac:dyDescent="0.25">
      <c r="B3000" s="23"/>
      <c r="C3000" s="23"/>
      <c r="D3000" s="23"/>
      <c r="E3000" s="23"/>
      <c r="F3000" s="23"/>
      <c r="G3000" s="23"/>
      <c r="H3000" s="23"/>
      <c r="I3000" s="23"/>
      <c r="J3000" s="23"/>
      <c r="K3000" s="23"/>
      <c r="L3000" s="23"/>
      <c r="M3000" s="23"/>
      <c r="N3000" s="23"/>
      <c r="O3000" s="23"/>
    </row>
    <row r="3001" spans="2:15" x14ac:dyDescent="0.25">
      <c r="B3001" s="23"/>
      <c r="C3001" s="23"/>
      <c r="D3001" s="23"/>
      <c r="E3001" s="23"/>
      <c r="F3001" s="23"/>
      <c r="G3001" s="23"/>
      <c r="H3001" s="23"/>
      <c r="I3001" s="23"/>
      <c r="J3001" s="23"/>
      <c r="K3001" s="23"/>
      <c r="L3001" s="23"/>
      <c r="M3001" s="23"/>
      <c r="N3001" s="23"/>
      <c r="O3001" s="23"/>
    </row>
    <row r="3002" spans="2:15" x14ac:dyDescent="0.25">
      <c r="B3002" s="23"/>
      <c r="C3002" s="23"/>
      <c r="D3002" s="23"/>
      <c r="E3002" s="23"/>
      <c r="F3002" s="23"/>
      <c r="G3002" s="23"/>
      <c r="H3002" s="23"/>
      <c r="I3002" s="23"/>
      <c r="J3002" s="23"/>
      <c r="K3002" s="23"/>
      <c r="L3002" s="23"/>
      <c r="M3002" s="23"/>
      <c r="N3002" s="23"/>
      <c r="O3002" s="23"/>
    </row>
    <row r="3003" spans="2:15" x14ac:dyDescent="0.25">
      <c r="B3003" s="23"/>
      <c r="C3003" s="23"/>
      <c r="D3003" s="23"/>
      <c r="E3003" s="23"/>
      <c r="F3003" s="23"/>
      <c r="G3003" s="23"/>
      <c r="H3003" s="23"/>
      <c r="I3003" s="23"/>
      <c r="J3003" s="23"/>
      <c r="K3003" s="23"/>
      <c r="L3003" s="23"/>
      <c r="M3003" s="23"/>
      <c r="N3003" s="23"/>
      <c r="O3003" s="23"/>
    </row>
    <row r="3004" spans="2:15" x14ac:dyDescent="0.25">
      <c r="B3004" s="23"/>
      <c r="C3004" s="23"/>
      <c r="D3004" s="23"/>
      <c r="E3004" s="23"/>
      <c r="F3004" s="23"/>
      <c r="G3004" s="23"/>
      <c r="H3004" s="23"/>
      <c r="I3004" s="23"/>
      <c r="J3004" s="23"/>
      <c r="K3004" s="23"/>
      <c r="L3004" s="23"/>
      <c r="M3004" s="23"/>
      <c r="N3004" s="23"/>
      <c r="O3004" s="23"/>
    </row>
    <row r="3005" spans="2:15" x14ac:dyDescent="0.25">
      <c r="B3005" s="23"/>
      <c r="C3005" s="23"/>
      <c r="D3005" s="23"/>
      <c r="E3005" s="23"/>
      <c r="F3005" s="23"/>
      <c r="G3005" s="23"/>
      <c r="H3005" s="23"/>
      <c r="I3005" s="23"/>
      <c r="J3005" s="23"/>
      <c r="K3005" s="23"/>
      <c r="L3005" s="23"/>
      <c r="M3005" s="23"/>
      <c r="N3005" s="23"/>
      <c r="O3005" s="23"/>
    </row>
    <row r="3006" spans="2:15" x14ac:dyDescent="0.25">
      <c r="B3006" s="23"/>
      <c r="C3006" s="23"/>
      <c r="D3006" s="23"/>
      <c r="E3006" s="23"/>
      <c r="F3006" s="23"/>
      <c r="G3006" s="23"/>
      <c r="H3006" s="23"/>
      <c r="I3006" s="23"/>
      <c r="J3006" s="23"/>
      <c r="K3006" s="23"/>
      <c r="L3006" s="23"/>
      <c r="M3006" s="23"/>
      <c r="N3006" s="23"/>
      <c r="O3006" s="23"/>
    </row>
    <row r="3007" spans="2:15" x14ac:dyDescent="0.25">
      <c r="B3007" s="23"/>
      <c r="C3007" s="23"/>
      <c r="D3007" s="23"/>
      <c r="E3007" s="23"/>
      <c r="F3007" s="23"/>
      <c r="G3007" s="23"/>
      <c r="H3007" s="23"/>
      <c r="I3007" s="23"/>
      <c r="J3007" s="23"/>
      <c r="K3007" s="23"/>
      <c r="L3007" s="23"/>
      <c r="M3007" s="23"/>
      <c r="N3007" s="23"/>
      <c r="O3007" s="23"/>
    </row>
    <row r="3008" spans="2:15" x14ac:dyDescent="0.25">
      <c r="B3008" s="23"/>
      <c r="C3008" s="23"/>
      <c r="D3008" s="23"/>
      <c r="E3008" s="23"/>
      <c r="F3008" s="23"/>
      <c r="G3008" s="23"/>
      <c r="H3008" s="23"/>
      <c r="I3008" s="23"/>
      <c r="J3008" s="23"/>
      <c r="K3008" s="23"/>
      <c r="L3008" s="23"/>
      <c r="M3008" s="23"/>
      <c r="N3008" s="23"/>
      <c r="O3008" s="23"/>
    </row>
    <row r="3009" spans="2:15" x14ac:dyDescent="0.25">
      <c r="B3009" s="23"/>
      <c r="C3009" s="23"/>
      <c r="D3009" s="23"/>
      <c r="E3009" s="23"/>
      <c r="F3009" s="23"/>
      <c r="G3009" s="23"/>
      <c r="H3009" s="23"/>
      <c r="I3009" s="23"/>
      <c r="J3009" s="23"/>
      <c r="K3009" s="23"/>
      <c r="L3009" s="23"/>
      <c r="M3009" s="23"/>
      <c r="N3009" s="23"/>
      <c r="O3009" s="23"/>
    </row>
    <row r="3010" spans="2:15" x14ac:dyDescent="0.25">
      <c r="B3010" s="23"/>
      <c r="C3010" s="23"/>
      <c r="D3010" s="23"/>
      <c r="E3010" s="23"/>
      <c r="F3010" s="23"/>
      <c r="G3010" s="23"/>
      <c r="H3010" s="23"/>
      <c r="I3010" s="23"/>
      <c r="J3010" s="23"/>
      <c r="K3010" s="23"/>
      <c r="L3010" s="23"/>
      <c r="M3010" s="23"/>
      <c r="N3010" s="23"/>
      <c r="O3010" s="23"/>
    </row>
    <row r="3011" spans="2:15" x14ac:dyDescent="0.25">
      <c r="B3011" s="23"/>
      <c r="C3011" s="23"/>
      <c r="D3011" s="23"/>
      <c r="E3011" s="23"/>
      <c r="F3011" s="23"/>
      <c r="G3011" s="23"/>
      <c r="H3011" s="23"/>
      <c r="I3011" s="23"/>
      <c r="J3011" s="23"/>
      <c r="K3011" s="23"/>
      <c r="L3011" s="23"/>
      <c r="M3011" s="23"/>
      <c r="N3011" s="23"/>
      <c r="O3011" s="23"/>
    </row>
    <row r="3012" spans="2:15" x14ac:dyDescent="0.25">
      <c r="B3012" s="23"/>
      <c r="C3012" s="23"/>
      <c r="D3012" s="23"/>
      <c r="E3012" s="23"/>
      <c r="F3012" s="23"/>
      <c r="G3012" s="23"/>
      <c r="H3012" s="23"/>
      <c r="I3012" s="23"/>
      <c r="J3012" s="23"/>
      <c r="K3012" s="23"/>
      <c r="L3012" s="23"/>
      <c r="M3012" s="23"/>
      <c r="N3012" s="23"/>
      <c r="O3012" s="23"/>
    </row>
    <row r="3013" spans="2:15" x14ac:dyDescent="0.25">
      <c r="B3013" s="23"/>
      <c r="C3013" s="23"/>
      <c r="D3013" s="23"/>
      <c r="E3013" s="23"/>
      <c r="F3013" s="23"/>
      <c r="G3013" s="23"/>
      <c r="H3013" s="23"/>
      <c r="I3013" s="23"/>
      <c r="J3013" s="23"/>
      <c r="K3013" s="23"/>
      <c r="L3013" s="23"/>
      <c r="M3013" s="23"/>
      <c r="N3013" s="23"/>
      <c r="O3013" s="23"/>
    </row>
    <row r="3014" spans="2:15" x14ac:dyDescent="0.25">
      <c r="B3014" s="23"/>
      <c r="C3014" s="23"/>
      <c r="D3014" s="23"/>
      <c r="E3014" s="23"/>
      <c r="F3014" s="23"/>
      <c r="G3014" s="23"/>
      <c r="H3014" s="23"/>
      <c r="I3014" s="23"/>
      <c r="J3014" s="23"/>
      <c r="K3014" s="23"/>
      <c r="L3014" s="23"/>
      <c r="M3014" s="23"/>
      <c r="N3014" s="23"/>
      <c r="O3014" s="23"/>
    </row>
    <row r="3015" spans="2:15" x14ac:dyDescent="0.25">
      <c r="B3015" s="23"/>
      <c r="C3015" s="23"/>
      <c r="D3015" s="23"/>
      <c r="E3015" s="23"/>
      <c r="F3015" s="23"/>
      <c r="G3015" s="23"/>
      <c r="H3015" s="23"/>
      <c r="I3015" s="23"/>
      <c r="J3015" s="23"/>
      <c r="K3015" s="23"/>
      <c r="L3015" s="23"/>
      <c r="M3015" s="23"/>
      <c r="N3015" s="23"/>
      <c r="O3015" s="23"/>
    </row>
    <row r="3016" spans="2:15" x14ac:dyDescent="0.25">
      <c r="B3016" s="23"/>
      <c r="C3016" s="23"/>
      <c r="D3016" s="23"/>
      <c r="E3016" s="23"/>
      <c r="F3016" s="23"/>
      <c r="G3016" s="23"/>
      <c r="H3016" s="23"/>
      <c r="I3016" s="23"/>
      <c r="J3016" s="23"/>
      <c r="K3016" s="23"/>
      <c r="L3016" s="23"/>
      <c r="M3016" s="23"/>
      <c r="N3016" s="23"/>
      <c r="O3016" s="23"/>
    </row>
    <row r="3017" spans="2:15" x14ac:dyDescent="0.25">
      <c r="B3017" s="23"/>
      <c r="C3017" s="23"/>
      <c r="D3017" s="23"/>
      <c r="E3017" s="23"/>
      <c r="F3017" s="23"/>
      <c r="G3017" s="23"/>
      <c r="H3017" s="23"/>
      <c r="I3017" s="23"/>
      <c r="J3017" s="23"/>
      <c r="K3017" s="23"/>
      <c r="L3017" s="23"/>
      <c r="M3017" s="23"/>
      <c r="N3017" s="23"/>
      <c r="O3017" s="23"/>
    </row>
    <row r="3018" spans="2:15" x14ac:dyDescent="0.25">
      <c r="B3018" s="23"/>
      <c r="C3018" s="23"/>
      <c r="D3018" s="23"/>
      <c r="E3018" s="23"/>
      <c r="F3018" s="23"/>
      <c r="G3018" s="23"/>
      <c r="H3018" s="23"/>
      <c r="I3018" s="23"/>
      <c r="J3018" s="23"/>
      <c r="K3018" s="23"/>
      <c r="L3018" s="23"/>
      <c r="M3018" s="23"/>
      <c r="N3018" s="23"/>
      <c r="O3018" s="23"/>
    </row>
    <row r="3019" spans="2:15" x14ac:dyDescent="0.25">
      <c r="B3019" s="23"/>
      <c r="C3019" s="23"/>
      <c r="D3019" s="23"/>
      <c r="E3019" s="23"/>
      <c r="F3019" s="23"/>
      <c r="G3019" s="23"/>
      <c r="H3019" s="23"/>
      <c r="I3019" s="23"/>
      <c r="J3019" s="23"/>
      <c r="K3019" s="23"/>
      <c r="L3019" s="23"/>
      <c r="M3019" s="23"/>
      <c r="N3019" s="23"/>
      <c r="O3019" s="23"/>
    </row>
    <row r="3020" spans="2:15" x14ac:dyDescent="0.25">
      <c r="B3020" s="23"/>
      <c r="C3020" s="23"/>
      <c r="D3020" s="23"/>
      <c r="E3020" s="23"/>
      <c r="F3020" s="23"/>
      <c r="G3020" s="23"/>
      <c r="H3020" s="23"/>
      <c r="I3020" s="23"/>
      <c r="J3020" s="23"/>
      <c r="K3020" s="23"/>
      <c r="L3020" s="23"/>
      <c r="M3020" s="23"/>
      <c r="N3020" s="23"/>
      <c r="O3020" s="23"/>
    </row>
    <row r="3021" spans="2:15" x14ac:dyDescent="0.25">
      <c r="B3021" s="23"/>
      <c r="C3021" s="23"/>
      <c r="D3021" s="23"/>
      <c r="E3021" s="23"/>
      <c r="F3021" s="23"/>
      <c r="G3021" s="23"/>
      <c r="H3021" s="23"/>
      <c r="I3021" s="23"/>
      <c r="J3021" s="23"/>
      <c r="K3021" s="23"/>
      <c r="L3021" s="23"/>
      <c r="M3021" s="23"/>
      <c r="N3021" s="23"/>
      <c r="O3021" s="23"/>
    </row>
    <row r="3022" spans="2:15" x14ac:dyDescent="0.25">
      <c r="B3022" s="23"/>
      <c r="C3022" s="23"/>
      <c r="D3022" s="23"/>
      <c r="E3022" s="23"/>
      <c r="F3022" s="23"/>
      <c r="G3022" s="23"/>
      <c r="H3022" s="23"/>
      <c r="I3022" s="23"/>
      <c r="J3022" s="23"/>
      <c r="K3022" s="23"/>
      <c r="L3022" s="23"/>
      <c r="M3022" s="23"/>
      <c r="N3022" s="23"/>
      <c r="O3022" s="23"/>
    </row>
    <row r="3023" spans="2:15" x14ac:dyDescent="0.25">
      <c r="B3023" s="23"/>
      <c r="C3023" s="23"/>
      <c r="D3023" s="23"/>
      <c r="E3023" s="23"/>
      <c r="F3023" s="23"/>
      <c r="G3023" s="23"/>
      <c r="H3023" s="23"/>
      <c r="I3023" s="23"/>
      <c r="J3023" s="23"/>
      <c r="K3023" s="23"/>
      <c r="L3023" s="23"/>
      <c r="M3023" s="23"/>
      <c r="N3023" s="23"/>
      <c r="O3023" s="23"/>
    </row>
    <row r="3024" spans="2:15" x14ac:dyDescent="0.25">
      <c r="B3024" s="23"/>
      <c r="C3024" s="23"/>
      <c r="D3024" s="23"/>
      <c r="E3024" s="23"/>
      <c r="F3024" s="23"/>
      <c r="G3024" s="23"/>
      <c r="H3024" s="23"/>
      <c r="I3024" s="23"/>
      <c r="J3024" s="23"/>
      <c r="K3024" s="23"/>
      <c r="L3024" s="23"/>
      <c r="M3024" s="23"/>
      <c r="N3024" s="23"/>
      <c r="O3024" s="23"/>
    </row>
    <row r="3025" spans="2:15" x14ac:dyDescent="0.25">
      <c r="B3025" s="23"/>
      <c r="C3025" s="23"/>
      <c r="D3025" s="23"/>
      <c r="E3025" s="23"/>
      <c r="F3025" s="23"/>
      <c r="G3025" s="23"/>
      <c r="H3025" s="23"/>
      <c r="I3025" s="23"/>
      <c r="J3025" s="23"/>
      <c r="K3025" s="23"/>
      <c r="L3025" s="23"/>
      <c r="M3025" s="23"/>
      <c r="N3025" s="23"/>
      <c r="O3025" s="23"/>
    </row>
    <row r="3026" spans="2:15" x14ac:dyDescent="0.25">
      <c r="B3026" s="23"/>
      <c r="C3026" s="23"/>
      <c r="D3026" s="23"/>
      <c r="E3026" s="23"/>
      <c r="F3026" s="23"/>
      <c r="G3026" s="23"/>
      <c r="H3026" s="23"/>
      <c r="I3026" s="23"/>
      <c r="J3026" s="23"/>
      <c r="K3026" s="23"/>
      <c r="L3026" s="23"/>
      <c r="M3026" s="23"/>
      <c r="N3026" s="23"/>
      <c r="O3026" s="23"/>
    </row>
    <row r="3027" spans="2:15" x14ac:dyDescent="0.25">
      <c r="B3027" s="23"/>
      <c r="C3027" s="23"/>
      <c r="D3027" s="23"/>
      <c r="E3027" s="23"/>
      <c r="F3027" s="23"/>
      <c r="G3027" s="23"/>
      <c r="H3027" s="23"/>
      <c r="I3027" s="23"/>
      <c r="J3027" s="23"/>
      <c r="K3027" s="23"/>
      <c r="L3027" s="23"/>
      <c r="M3027" s="23"/>
      <c r="N3027" s="23"/>
      <c r="O3027" s="23"/>
    </row>
    <row r="3028" spans="2:15" x14ac:dyDescent="0.25">
      <c r="B3028" s="23"/>
      <c r="C3028" s="23"/>
      <c r="D3028" s="23"/>
      <c r="E3028" s="23"/>
      <c r="F3028" s="23"/>
      <c r="G3028" s="23"/>
      <c r="H3028" s="23"/>
      <c r="I3028" s="23"/>
      <c r="J3028" s="23"/>
      <c r="K3028" s="23"/>
      <c r="L3028" s="23"/>
      <c r="M3028" s="23"/>
      <c r="N3028" s="23"/>
      <c r="O3028" s="23"/>
    </row>
    <row r="3029" spans="2:15" x14ac:dyDescent="0.25">
      <c r="B3029" s="23"/>
      <c r="C3029" s="23"/>
      <c r="D3029" s="23"/>
      <c r="E3029" s="23"/>
      <c r="F3029" s="23"/>
      <c r="G3029" s="23"/>
      <c r="H3029" s="23"/>
      <c r="I3029" s="23"/>
      <c r="J3029" s="23"/>
      <c r="K3029" s="23"/>
      <c r="L3029" s="23"/>
      <c r="M3029" s="23"/>
      <c r="N3029" s="23"/>
      <c r="O3029" s="23"/>
    </row>
    <row r="3030" spans="2:15" x14ac:dyDescent="0.25">
      <c r="B3030" s="23"/>
      <c r="C3030" s="23"/>
      <c r="D3030" s="23"/>
      <c r="E3030" s="23"/>
      <c r="F3030" s="23"/>
      <c r="G3030" s="23"/>
      <c r="H3030" s="23"/>
      <c r="I3030" s="23"/>
      <c r="J3030" s="23"/>
      <c r="K3030" s="23"/>
      <c r="L3030" s="23"/>
      <c r="M3030" s="23"/>
      <c r="N3030" s="23"/>
      <c r="O3030" s="23"/>
    </row>
    <row r="3031" spans="2:15" x14ac:dyDescent="0.25">
      <c r="B3031" s="23"/>
      <c r="C3031" s="23"/>
      <c r="D3031" s="23"/>
      <c r="E3031" s="23"/>
      <c r="F3031" s="23"/>
      <c r="G3031" s="23"/>
      <c r="H3031" s="23"/>
      <c r="I3031" s="23"/>
      <c r="J3031" s="23"/>
      <c r="K3031" s="23"/>
      <c r="L3031" s="23"/>
      <c r="M3031" s="23"/>
      <c r="N3031" s="23"/>
      <c r="O3031" s="23"/>
    </row>
    <row r="3032" spans="2:15" x14ac:dyDescent="0.25">
      <c r="B3032" s="23"/>
      <c r="C3032" s="23"/>
      <c r="D3032" s="23"/>
      <c r="E3032" s="23"/>
      <c r="F3032" s="23"/>
      <c r="G3032" s="23"/>
      <c r="H3032" s="23"/>
      <c r="I3032" s="23"/>
      <c r="J3032" s="23"/>
      <c r="K3032" s="23"/>
      <c r="L3032" s="23"/>
      <c r="M3032" s="23"/>
      <c r="N3032" s="23"/>
      <c r="O3032" s="23"/>
    </row>
    <row r="3033" spans="2:15" x14ac:dyDescent="0.25">
      <c r="B3033" s="23"/>
      <c r="C3033" s="23"/>
      <c r="D3033" s="23"/>
      <c r="E3033" s="23"/>
      <c r="F3033" s="23"/>
      <c r="G3033" s="23"/>
      <c r="H3033" s="23"/>
      <c r="I3033" s="23"/>
      <c r="J3033" s="23"/>
      <c r="K3033" s="23"/>
      <c r="L3033" s="23"/>
      <c r="M3033" s="23"/>
      <c r="N3033" s="23"/>
      <c r="O3033" s="23"/>
    </row>
    <row r="3034" spans="2:15" x14ac:dyDescent="0.25">
      <c r="B3034" s="23"/>
      <c r="C3034" s="23"/>
      <c r="D3034" s="23"/>
      <c r="E3034" s="23"/>
      <c r="F3034" s="23"/>
      <c r="G3034" s="23"/>
      <c r="H3034" s="23"/>
      <c r="I3034" s="23"/>
      <c r="J3034" s="23"/>
      <c r="K3034" s="23"/>
      <c r="L3034" s="23"/>
      <c r="M3034" s="23"/>
      <c r="N3034" s="23"/>
      <c r="O3034" s="23"/>
    </row>
    <row r="3035" spans="2:15" x14ac:dyDescent="0.25">
      <c r="B3035" s="23"/>
      <c r="C3035" s="23"/>
      <c r="D3035" s="23"/>
      <c r="E3035" s="23"/>
      <c r="F3035" s="23"/>
      <c r="G3035" s="23"/>
      <c r="H3035" s="23"/>
      <c r="I3035" s="23"/>
      <c r="J3035" s="23"/>
      <c r="K3035" s="23"/>
      <c r="L3035" s="23"/>
      <c r="M3035" s="23"/>
      <c r="N3035" s="23"/>
      <c r="O3035" s="23"/>
    </row>
    <row r="3036" spans="2:15" x14ac:dyDescent="0.25">
      <c r="B3036" s="23"/>
      <c r="C3036" s="23"/>
      <c r="D3036" s="23"/>
      <c r="E3036" s="23"/>
      <c r="F3036" s="23"/>
      <c r="G3036" s="23"/>
      <c r="H3036" s="23"/>
      <c r="I3036" s="23"/>
      <c r="J3036" s="23"/>
      <c r="K3036" s="23"/>
      <c r="L3036" s="23"/>
      <c r="M3036" s="23"/>
      <c r="N3036" s="23"/>
      <c r="O3036" s="23"/>
    </row>
    <row r="3037" spans="2:15" x14ac:dyDescent="0.25">
      <c r="B3037" s="23"/>
      <c r="C3037" s="23"/>
      <c r="D3037" s="23"/>
      <c r="E3037" s="23"/>
      <c r="F3037" s="23"/>
      <c r="G3037" s="23"/>
      <c r="H3037" s="23"/>
      <c r="I3037" s="23"/>
      <c r="J3037" s="23"/>
      <c r="K3037" s="23"/>
      <c r="L3037" s="23"/>
      <c r="M3037" s="23"/>
      <c r="N3037" s="23"/>
      <c r="O3037" s="23"/>
    </row>
    <row r="3038" spans="2:15" x14ac:dyDescent="0.25">
      <c r="B3038" s="23"/>
      <c r="C3038" s="23"/>
      <c r="D3038" s="23"/>
      <c r="E3038" s="23"/>
      <c r="F3038" s="23"/>
      <c r="G3038" s="23"/>
      <c r="H3038" s="23"/>
      <c r="I3038" s="23"/>
      <c r="J3038" s="23"/>
      <c r="K3038" s="23"/>
      <c r="L3038" s="23"/>
      <c r="M3038" s="23"/>
      <c r="N3038" s="23"/>
      <c r="O3038" s="23"/>
    </row>
    <row r="3039" spans="2:15" x14ac:dyDescent="0.25">
      <c r="B3039" s="23"/>
      <c r="C3039" s="23"/>
      <c r="D3039" s="23"/>
      <c r="E3039" s="23"/>
      <c r="F3039" s="23"/>
      <c r="G3039" s="23"/>
      <c r="H3039" s="23"/>
      <c r="I3039" s="23"/>
      <c r="J3039" s="23"/>
      <c r="K3039" s="23"/>
      <c r="L3039" s="23"/>
      <c r="M3039" s="23"/>
      <c r="N3039" s="23"/>
      <c r="O3039" s="23"/>
    </row>
    <row r="3040" spans="2:15" x14ac:dyDescent="0.25">
      <c r="B3040" s="23"/>
      <c r="C3040" s="23"/>
      <c r="D3040" s="23"/>
      <c r="E3040" s="23"/>
      <c r="F3040" s="23"/>
      <c r="G3040" s="23"/>
      <c r="H3040" s="23"/>
      <c r="I3040" s="23"/>
      <c r="J3040" s="23"/>
      <c r="K3040" s="23"/>
      <c r="L3040" s="23"/>
      <c r="M3040" s="23"/>
      <c r="N3040" s="23"/>
      <c r="O3040" s="23"/>
    </row>
    <row r="3041" spans="2:15" x14ac:dyDescent="0.25">
      <c r="B3041" s="23"/>
      <c r="C3041" s="23"/>
      <c r="D3041" s="23"/>
      <c r="E3041" s="23"/>
      <c r="F3041" s="23"/>
      <c r="G3041" s="23"/>
      <c r="H3041" s="23"/>
      <c r="I3041" s="23"/>
      <c r="J3041" s="23"/>
      <c r="K3041" s="23"/>
      <c r="L3041" s="23"/>
      <c r="M3041" s="23"/>
      <c r="N3041" s="23"/>
      <c r="O3041" s="23"/>
    </row>
    <row r="3042" spans="2:15" x14ac:dyDescent="0.25">
      <c r="B3042" s="23"/>
      <c r="C3042" s="23"/>
      <c r="D3042" s="23"/>
      <c r="E3042" s="23"/>
      <c r="F3042" s="23"/>
      <c r="G3042" s="23"/>
      <c r="H3042" s="23"/>
      <c r="I3042" s="23"/>
      <c r="J3042" s="23"/>
      <c r="K3042" s="23"/>
      <c r="L3042" s="23"/>
      <c r="M3042" s="23"/>
      <c r="N3042" s="23"/>
      <c r="O3042" s="23"/>
    </row>
    <row r="3043" spans="2:15" x14ac:dyDescent="0.25">
      <c r="B3043" s="23"/>
      <c r="C3043" s="23"/>
      <c r="D3043" s="23"/>
      <c r="E3043" s="23"/>
      <c r="F3043" s="23"/>
      <c r="G3043" s="23"/>
      <c r="H3043" s="23"/>
      <c r="I3043" s="23"/>
      <c r="J3043" s="23"/>
      <c r="K3043" s="23"/>
      <c r="L3043" s="23"/>
      <c r="M3043" s="23"/>
      <c r="N3043" s="23"/>
      <c r="O3043" s="23"/>
    </row>
    <row r="3044" spans="2:15" x14ac:dyDescent="0.25">
      <c r="B3044" s="23"/>
      <c r="C3044" s="23"/>
      <c r="D3044" s="23"/>
      <c r="E3044" s="23"/>
      <c r="F3044" s="23"/>
      <c r="G3044" s="23"/>
      <c r="H3044" s="23"/>
      <c r="I3044" s="23"/>
      <c r="J3044" s="23"/>
      <c r="K3044" s="23"/>
      <c r="L3044" s="23"/>
      <c r="M3044" s="23"/>
      <c r="N3044" s="23"/>
      <c r="O3044" s="23"/>
    </row>
    <row r="3045" spans="2:15" x14ac:dyDescent="0.25">
      <c r="B3045" s="23"/>
      <c r="C3045" s="23"/>
      <c r="D3045" s="23"/>
      <c r="E3045" s="23"/>
      <c r="F3045" s="23"/>
      <c r="G3045" s="23"/>
      <c r="H3045" s="23"/>
      <c r="I3045" s="23"/>
      <c r="J3045" s="23"/>
      <c r="K3045" s="23"/>
      <c r="L3045" s="23"/>
      <c r="M3045" s="23"/>
      <c r="N3045" s="23"/>
      <c r="O3045" s="23"/>
    </row>
    <row r="3046" spans="2:15" x14ac:dyDescent="0.25">
      <c r="B3046" s="23"/>
      <c r="C3046" s="23"/>
      <c r="D3046" s="23"/>
      <c r="E3046" s="23"/>
      <c r="F3046" s="23"/>
      <c r="G3046" s="23"/>
      <c r="H3046" s="23"/>
      <c r="I3046" s="23"/>
      <c r="J3046" s="23"/>
      <c r="K3046" s="23"/>
      <c r="L3046" s="23"/>
      <c r="M3046" s="23"/>
      <c r="N3046" s="23"/>
      <c r="O3046" s="23"/>
    </row>
    <row r="3047" spans="2:15" x14ac:dyDescent="0.25">
      <c r="B3047" s="23"/>
      <c r="C3047" s="23"/>
      <c r="D3047" s="23"/>
      <c r="E3047" s="23"/>
      <c r="F3047" s="23"/>
      <c r="G3047" s="23"/>
      <c r="H3047" s="23"/>
      <c r="I3047" s="23"/>
      <c r="J3047" s="23"/>
      <c r="K3047" s="23"/>
      <c r="L3047" s="23"/>
      <c r="M3047" s="23"/>
      <c r="N3047" s="23"/>
      <c r="O3047" s="23"/>
    </row>
    <row r="3048" spans="2:15" x14ac:dyDescent="0.25">
      <c r="B3048" s="23"/>
      <c r="C3048" s="23"/>
      <c r="D3048" s="23"/>
      <c r="E3048" s="23"/>
      <c r="F3048" s="23"/>
      <c r="G3048" s="23"/>
      <c r="H3048" s="23"/>
      <c r="I3048" s="23"/>
      <c r="J3048" s="23"/>
      <c r="K3048" s="23"/>
      <c r="L3048" s="23"/>
      <c r="M3048" s="23"/>
      <c r="N3048" s="23"/>
      <c r="O3048" s="23"/>
    </row>
    <row r="3049" spans="2:15" x14ac:dyDescent="0.25">
      <c r="B3049" s="23"/>
      <c r="C3049" s="23"/>
      <c r="D3049" s="23"/>
      <c r="E3049" s="23"/>
      <c r="F3049" s="23"/>
      <c r="G3049" s="23"/>
      <c r="H3049" s="23"/>
      <c r="I3049" s="23"/>
      <c r="J3049" s="23"/>
      <c r="K3049" s="23"/>
      <c r="L3049" s="23"/>
      <c r="M3049" s="23"/>
      <c r="N3049" s="23"/>
      <c r="O3049" s="23"/>
    </row>
    <row r="3050" spans="2:15" x14ac:dyDescent="0.25">
      <c r="B3050" s="23"/>
      <c r="C3050" s="23"/>
      <c r="D3050" s="23"/>
      <c r="E3050" s="23"/>
      <c r="F3050" s="23"/>
      <c r="G3050" s="23"/>
      <c r="H3050" s="23"/>
      <c r="I3050" s="23"/>
      <c r="J3050" s="23"/>
      <c r="K3050" s="23"/>
      <c r="L3050" s="23"/>
      <c r="M3050" s="23"/>
      <c r="N3050" s="23"/>
      <c r="O3050" s="23"/>
    </row>
    <row r="3051" spans="2:15" x14ac:dyDescent="0.25">
      <c r="B3051" s="23"/>
      <c r="C3051" s="23"/>
      <c r="D3051" s="23"/>
      <c r="E3051" s="23"/>
      <c r="F3051" s="23"/>
      <c r="G3051" s="23"/>
      <c r="H3051" s="23"/>
      <c r="I3051" s="23"/>
      <c r="J3051" s="23"/>
      <c r="K3051" s="23"/>
      <c r="L3051" s="23"/>
      <c r="M3051" s="23"/>
      <c r="N3051" s="23"/>
      <c r="O3051" s="23"/>
    </row>
    <row r="3052" spans="2:15" x14ac:dyDescent="0.25">
      <c r="B3052" s="23"/>
      <c r="C3052" s="23"/>
      <c r="D3052" s="23"/>
      <c r="E3052" s="23"/>
      <c r="F3052" s="23"/>
      <c r="G3052" s="23"/>
      <c r="H3052" s="23"/>
      <c r="I3052" s="23"/>
      <c r="J3052" s="23"/>
      <c r="K3052" s="23"/>
      <c r="L3052" s="23"/>
      <c r="M3052" s="23"/>
      <c r="N3052" s="23"/>
      <c r="O3052" s="23"/>
    </row>
    <row r="3053" spans="2:15" x14ac:dyDescent="0.25">
      <c r="B3053" s="23"/>
      <c r="C3053" s="23"/>
      <c r="D3053" s="23"/>
      <c r="E3053" s="23"/>
      <c r="F3053" s="23"/>
      <c r="G3053" s="23"/>
      <c r="H3053" s="23"/>
      <c r="I3053" s="23"/>
      <c r="J3053" s="23"/>
      <c r="K3053" s="23"/>
      <c r="L3053" s="23"/>
      <c r="M3053" s="23"/>
      <c r="N3053" s="23"/>
      <c r="O3053" s="23"/>
    </row>
    <row r="3054" spans="2:15" x14ac:dyDescent="0.25">
      <c r="B3054" s="23"/>
      <c r="C3054" s="23"/>
      <c r="D3054" s="23"/>
      <c r="E3054" s="23"/>
      <c r="F3054" s="23"/>
      <c r="G3054" s="23"/>
      <c r="H3054" s="23"/>
      <c r="I3054" s="23"/>
      <c r="J3054" s="23"/>
      <c r="K3054" s="23"/>
      <c r="L3054" s="23"/>
      <c r="M3054" s="23"/>
      <c r="N3054" s="23"/>
      <c r="O3054" s="23"/>
    </row>
    <row r="3055" spans="2:15" x14ac:dyDescent="0.25">
      <c r="B3055" s="23"/>
      <c r="C3055" s="23"/>
      <c r="D3055" s="23"/>
      <c r="E3055" s="23"/>
      <c r="F3055" s="23"/>
      <c r="G3055" s="23"/>
      <c r="H3055" s="23"/>
      <c r="I3055" s="23"/>
      <c r="J3055" s="23"/>
      <c r="K3055" s="23"/>
      <c r="L3055" s="23"/>
      <c r="M3055" s="23"/>
      <c r="N3055" s="23"/>
      <c r="O3055" s="23"/>
    </row>
    <row r="3056" spans="2:15" x14ac:dyDescent="0.25">
      <c r="B3056" s="23"/>
      <c r="C3056" s="23"/>
      <c r="D3056" s="23"/>
      <c r="E3056" s="23"/>
      <c r="F3056" s="23"/>
      <c r="G3056" s="23"/>
      <c r="H3056" s="23"/>
      <c r="I3056" s="23"/>
      <c r="J3056" s="23"/>
      <c r="K3056" s="23"/>
      <c r="L3056" s="23"/>
      <c r="M3056" s="23"/>
      <c r="N3056" s="23"/>
      <c r="O3056" s="23"/>
    </row>
    <row r="3057" spans="2:15" x14ac:dyDescent="0.25">
      <c r="B3057" s="23"/>
      <c r="C3057" s="23"/>
      <c r="D3057" s="23"/>
      <c r="E3057" s="23"/>
      <c r="F3057" s="23"/>
      <c r="G3057" s="23"/>
      <c r="H3057" s="23"/>
      <c r="I3057" s="23"/>
      <c r="J3057" s="23"/>
      <c r="K3057" s="23"/>
      <c r="L3057" s="23"/>
      <c r="M3057" s="23"/>
      <c r="N3057" s="23"/>
      <c r="O3057" s="23"/>
    </row>
    <row r="3058" spans="2:15" x14ac:dyDescent="0.25">
      <c r="B3058" s="23"/>
      <c r="C3058" s="23"/>
      <c r="D3058" s="23"/>
      <c r="E3058" s="23"/>
      <c r="F3058" s="23"/>
      <c r="G3058" s="23"/>
      <c r="H3058" s="23"/>
      <c r="I3058" s="23"/>
      <c r="J3058" s="23"/>
      <c r="K3058" s="23"/>
      <c r="L3058" s="23"/>
      <c r="M3058" s="23"/>
      <c r="N3058" s="23"/>
      <c r="O3058" s="23"/>
    </row>
    <row r="3059" spans="2:15" x14ac:dyDescent="0.25">
      <c r="B3059" s="23"/>
      <c r="C3059" s="23"/>
      <c r="D3059" s="23"/>
      <c r="E3059" s="23"/>
      <c r="F3059" s="23"/>
      <c r="G3059" s="23"/>
      <c r="H3059" s="23"/>
      <c r="I3059" s="23"/>
      <c r="J3059" s="23"/>
      <c r="K3059" s="23"/>
      <c r="L3059" s="23"/>
      <c r="M3059" s="23"/>
      <c r="N3059" s="23"/>
      <c r="O3059" s="23"/>
    </row>
    <row r="3060" spans="2:15" x14ac:dyDescent="0.25">
      <c r="B3060" s="23"/>
      <c r="C3060" s="23"/>
      <c r="D3060" s="23"/>
      <c r="E3060" s="23"/>
      <c r="F3060" s="23"/>
      <c r="G3060" s="23"/>
      <c r="H3060" s="23"/>
      <c r="I3060" s="23"/>
      <c r="J3060" s="23"/>
      <c r="K3060" s="23"/>
      <c r="L3060" s="23"/>
      <c r="M3060" s="23"/>
      <c r="N3060" s="23"/>
      <c r="O3060" s="23"/>
    </row>
    <row r="3061" spans="2:15" x14ac:dyDescent="0.25">
      <c r="B3061" s="23"/>
      <c r="C3061" s="23"/>
      <c r="D3061" s="23"/>
      <c r="E3061" s="23"/>
      <c r="F3061" s="23"/>
      <c r="G3061" s="23"/>
      <c r="H3061" s="23"/>
      <c r="I3061" s="23"/>
      <c r="J3061" s="23"/>
      <c r="K3061" s="23"/>
      <c r="L3061" s="23"/>
      <c r="M3061" s="23"/>
      <c r="N3061" s="23"/>
      <c r="O3061" s="23"/>
    </row>
    <row r="3062" spans="2:15" x14ac:dyDescent="0.25">
      <c r="B3062" s="23"/>
      <c r="C3062" s="23"/>
      <c r="D3062" s="23"/>
      <c r="E3062" s="23"/>
      <c r="F3062" s="23"/>
      <c r="G3062" s="23"/>
      <c r="H3062" s="23"/>
      <c r="I3062" s="23"/>
      <c r="J3062" s="23"/>
      <c r="K3062" s="23"/>
      <c r="L3062" s="23"/>
      <c r="M3062" s="23"/>
      <c r="N3062" s="23"/>
      <c r="O3062" s="23"/>
    </row>
    <row r="3063" spans="2:15" x14ac:dyDescent="0.25">
      <c r="B3063" s="23"/>
      <c r="C3063" s="23"/>
      <c r="D3063" s="23"/>
      <c r="E3063" s="23"/>
      <c r="F3063" s="23"/>
      <c r="G3063" s="23"/>
      <c r="H3063" s="23"/>
      <c r="I3063" s="23"/>
      <c r="J3063" s="23"/>
      <c r="K3063" s="23"/>
      <c r="L3063" s="23"/>
      <c r="M3063" s="23"/>
      <c r="N3063" s="23"/>
      <c r="O3063" s="23"/>
    </row>
    <row r="3064" spans="2:15" x14ac:dyDescent="0.25">
      <c r="B3064" s="23"/>
      <c r="C3064" s="23"/>
      <c r="D3064" s="23"/>
      <c r="E3064" s="23"/>
      <c r="F3064" s="23"/>
      <c r="G3064" s="23"/>
      <c r="H3064" s="23"/>
      <c r="I3064" s="23"/>
      <c r="J3064" s="23"/>
      <c r="K3064" s="23"/>
      <c r="L3064" s="23"/>
      <c r="M3064" s="23"/>
      <c r="N3064" s="23"/>
      <c r="O3064" s="23"/>
    </row>
    <row r="3065" spans="2:15" x14ac:dyDescent="0.25">
      <c r="B3065" s="23"/>
      <c r="C3065" s="23"/>
      <c r="D3065" s="23"/>
      <c r="E3065" s="23"/>
      <c r="F3065" s="23"/>
      <c r="G3065" s="23"/>
      <c r="H3065" s="23"/>
      <c r="I3065" s="23"/>
      <c r="J3065" s="23"/>
      <c r="K3065" s="23"/>
      <c r="L3065" s="23"/>
      <c r="M3065" s="23"/>
      <c r="N3065" s="23"/>
      <c r="O3065" s="23"/>
    </row>
    <row r="3066" spans="2:15" x14ac:dyDescent="0.25">
      <c r="B3066" s="23"/>
      <c r="C3066" s="23"/>
      <c r="D3066" s="23"/>
      <c r="E3066" s="23"/>
      <c r="F3066" s="23"/>
      <c r="G3066" s="23"/>
      <c r="H3066" s="23"/>
      <c r="I3066" s="23"/>
      <c r="J3066" s="23"/>
      <c r="K3066" s="23"/>
      <c r="L3066" s="23"/>
      <c r="M3066" s="23"/>
      <c r="N3066" s="23"/>
      <c r="O3066" s="23"/>
    </row>
    <row r="3067" spans="2:15" x14ac:dyDescent="0.25">
      <c r="B3067" s="23"/>
      <c r="C3067" s="23"/>
      <c r="D3067" s="23"/>
      <c r="E3067" s="23"/>
      <c r="F3067" s="23"/>
      <c r="G3067" s="23"/>
      <c r="H3067" s="23"/>
      <c r="I3067" s="23"/>
      <c r="J3067" s="23"/>
      <c r="K3067" s="23"/>
      <c r="L3067" s="23"/>
      <c r="M3067" s="23"/>
      <c r="N3067" s="23"/>
      <c r="O3067" s="23"/>
    </row>
    <row r="3068" spans="2:15" x14ac:dyDescent="0.25">
      <c r="B3068" s="23"/>
      <c r="C3068" s="23"/>
      <c r="D3068" s="23"/>
      <c r="E3068" s="23"/>
      <c r="F3068" s="23"/>
      <c r="G3068" s="23"/>
      <c r="H3068" s="23"/>
      <c r="I3068" s="23"/>
      <c r="J3068" s="23"/>
      <c r="K3068" s="23"/>
      <c r="L3068" s="23"/>
      <c r="M3068" s="23"/>
      <c r="N3068" s="23"/>
      <c r="O3068" s="23"/>
    </row>
    <row r="3069" spans="2:15" x14ac:dyDescent="0.25">
      <c r="B3069" s="23"/>
      <c r="C3069" s="23"/>
      <c r="D3069" s="23"/>
      <c r="E3069" s="23"/>
      <c r="F3069" s="23"/>
      <c r="G3069" s="23"/>
      <c r="H3069" s="23"/>
      <c r="I3069" s="23"/>
      <c r="J3069" s="23"/>
      <c r="K3069" s="23"/>
      <c r="L3069" s="23"/>
      <c r="M3069" s="23"/>
      <c r="N3069" s="23"/>
      <c r="O3069" s="23"/>
    </row>
    <row r="3070" spans="2:15" x14ac:dyDescent="0.25">
      <c r="B3070" s="23"/>
      <c r="C3070" s="23"/>
      <c r="D3070" s="23"/>
      <c r="E3070" s="23"/>
      <c r="F3070" s="23"/>
      <c r="G3070" s="23"/>
      <c r="H3070" s="23"/>
      <c r="I3070" s="23"/>
      <c r="J3070" s="23"/>
      <c r="K3070" s="23"/>
      <c r="L3070" s="23"/>
      <c r="M3070" s="23"/>
      <c r="N3070" s="23"/>
      <c r="O3070" s="23"/>
    </row>
    <row r="3071" spans="2:15" x14ac:dyDescent="0.25">
      <c r="B3071" s="23"/>
      <c r="C3071" s="23"/>
      <c r="D3071" s="23"/>
      <c r="E3071" s="23"/>
      <c r="F3071" s="23"/>
      <c r="G3071" s="23"/>
      <c r="H3071" s="23"/>
      <c r="I3071" s="23"/>
      <c r="J3071" s="23"/>
      <c r="K3071" s="23"/>
      <c r="L3071" s="23"/>
      <c r="M3071" s="23"/>
      <c r="N3071" s="23"/>
      <c r="O3071" s="23"/>
    </row>
    <row r="3072" spans="2:15" x14ac:dyDescent="0.25">
      <c r="B3072" s="23"/>
      <c r="C3072" s="23"/>
      <c r="D3072" s="23"/>
      <c r="E3072" s="23"/>
      <c r="F3072" s="23"/>
      <c r="G3072" s="23"/>
      <c r="H3072" s="23"/>
      <c r="I3072" s="23"/>
      <c r="J3072" s="23"/>
      <c r="K3072" s="23"/>
      <c r="L3072" s="23"/>
      <c r="M3072" s="23"/>
      <c r="N3072" s="23"/>
      <c r="O3072" s="23"/>
    </row>
    <row r="3073" spans="2:15" x14ac:dyDescent="0.25">
      <c r="B3073" s="23"/>
      <c r="C3073" s="23"/>
      <c r="D3073" s="23"/>
      <c r="E3073" s="23"/>
      <c r="F3073" s="23"/>
      <c r="G3073" s="23"/>
      <c r="H3073" s="23"/>
      <c r="I3073" s="23"/>
      <c r="J3073" s="23"/>
      <c r="K3073" s="23"/>
      <c r="L3073" s="23"/>
      <c r="M3073" s="23"/>
      <c r="N3073" s="23"/>
      <c r="O3073" s="23"/>
    </row>
    <row r="3074" spans="2:15" x14ac:dyDescent="0.25">
      <c r="B3074" s="23"/>
      <c r="C3074" s="23"/>
      <c r="D3074" s="23"/>
      <c r="E3074" s="23"/>
      <c r="F3074" s="23"/>
      <c r="G3074" s="23"/>
      <c r="H3074" s="23"/>
      <c r="I3074" s="23"/>
      <c r="J3074" s="23"/>
      <c r="K3074" s="23"/>
      <c r="L3074" s="23"/>
      <c r="M3074" s="23"/>
      <c r="N3074" s="23"/>
      <c r="O3074" s="23"/>
    </row>
    <row r="3075" spans="2:15" x14ac:dyDescent="0.25">
      <c r="B3075" s="23"/>
      <c r="C3075" s="23"/>
      <c r="D3075" s="23"/>
      <c r="E3075" s="23"/>
      <c r="F3075" s="23"/>
      <c r="G3075" s="23"/>
      <c r="H3075" s="23"/>
      <c r="I3075" s="23"/>
      <c r="J3075" s="23"/>
      <c r="K3075" s="23"/>
      <c r="L3075" s="23"/>
      <c r="M3075" s="23"/>
      <c r="N3075" s="23"/>
      <c r="O3075" s="23"/>
    </row>
    <row r="3076" spans="2:15" x14ac:dyDescent="0.25">
      <c r="B3076" s="23"/>
      <c r="C3076" s="23"/>
      <c r="D3076" s="23"/>
      <c r="E3076" s="23"/>
      <c r="F3076" s="23"/>
      <c r="G3076" s="23"/>
      <c r="H3076" s="23"/>
      <c r="I3076" s="23"/>
      <c r="J3076" s="23"/>
      <c r="K3076" s="23"/>
      <c r="L3076" s="23"/>
      <c r="M3076" s="23"/>
      <c r="N3076" s="23"/>
      <c r="O3076" s="23"/>
    </row>
    <row r="3077" spans="2:15" x14ac:dyDescent="0.25">
      <c r="B3077" s="23"/>
      <c r="C3077" s="23"/>
      <c r="D3077" s="23"/>
      <c r="E3077" s="23"/>
      <c r="F3077" s="23"/>
      <c r="G3077" s="23"/>
      <c r="H3077" s="23"/>
      <c r="I3077" s="23"/>
      <c r="J3077" s="23"/>
      <c r="K3077" s="23"/>
      <c r="L3077" s="23"/>
      <c r="M3077" s="23"/>
      <c r="N3077" s="23"/>
      <c r="O3077" s="23"/>
    </row>
    <row r="3078" spans="2:15" x14ac:dyDescent="0.25">
      <c r="B3078" s="23"/>
      <c r="C3078" s="23"/>
      <c r="D3078" s="23"/>
      <c r="E3078" s="23"/>
      <c r="F3078" s="23"/>
      <c r="G3078" s="23"/>
      <c r="H3078" s="23"/>
      <c r="I3078" s="23"/>
      <c r="J3078" s="23"/>
      <c r="K3078" s="23"/>
      <c r="L3078" s="23"/>
      <c r="M3078" s="23"/>
      <c r="N3078" s="23"/>
      <c r="O3078" s="23"/>
    </row>
    <row r="3079" spans="2:15" x14ac:dyDescent="0.25">
      <c r="B3079" s="23"/>
      <c r="C3079" s="23"/>
      <c r="D3079" s="23"/>
      <c r="E3079" s="23"/>
      <c r="F3079" s="23"/>
      <c r="G3079" s="23"/>
      <c r="H3079" s="23"/>
      <c r="I3079" s="23"/>
      <c r="J3079" s="23"/>
      <c r="K3079" s="23"/>
      <c r="L3079" s="23"/>
      <c r="M3079" s="23"/>
      <c r="N3079" s="23"/>
      <c r="O3079" s="23"/>
    </row>
    <row r="3080" spans="2:15" x14ac:dyDescent="0.25">
      <c r="B3080" s="23"/>
      <c r="C3080" s="23"/>
      <c r="D3080" s="23"/>
      <c r="E3080" s="23"/>
      <c r="F3080" s="23"/>
      <c r="G3080" s="23"/>
      <c r="H3080" s="23"/>
      <c r="I3080" s="23"/>
      <c r="J3080" s="23"/>
      <c r="K3080" s="23"/>
      <c r="L3080" s="23"/>
      <c r="M3080" s="23"/>
      <c r="N3080" s="23"/>
      <c r="O3080" s="23"/>
    </row>
    <row r="3081" spans="2:15" x14ac:dyDescent="0.25">
      <c r="B3081" s="23"/>
      <c r="C3081" s="23"/>
      <c r="D3081" s="23"/>
      <c r="E3081" s="23"/>
      <c r="F3081" s="23"/>
      <c r="G3081" s="23"/>
      <c r="H3081" s="23"/>
      <c r="I3081" s="23"/>
      <c r="J3081" s="23"/>
      <c r="K3081" s="23"/>
      <c r="L3081" s="23"/>
      <c r="M3081" s="23"/>
      <c r="N3081" s="23"/>
      <c r="O3081" s="23"/>
    </row>
    <row r="3082" spans="2:15" x14ac:dyDescent="0.25">
      <c r="B3082" s="23"/>
      <c r="C3082" s="23"/>
      <c r="D3082" s="23"/>
      <c r="E3082" s="23"/>
      <c r="F3082" s="23"/>
      <c r="G3082" s="23"/>
      <c r="H3082" s="23"/>
      <c r="I3082" s="23"/>
      <c r="J3082" s="23"/>
      <c r="K3082" s="23"/>
      <c r="L3082" s="23"/>
      <c r="M3082" s="23"/>
      <c r="N3082" s="23"/>
      <c r="O3082" s="23"/>
    </row>
    <row r="3083" spans="2:15" x14ac:dyDescent="0.25">
      <c r="B3083" s="23"/>
      <c r="C3083" s="23"/>
      <c r="D3083" s="23"/>
      <c r="E3083" s="23"/>
      <c r="F3083" s="23"/>
      <c r="G3083" s="23"/>
      <c r="H3083" s="23"/>
      <c r="I3083" s="23"/>
      <c r="J3083" s="23"/>
      <c r="K3083" s="23"/>
      <c r="L3083" s="23"/>
      <c r="M3083" s="23"/>
      <c r="N3083" s="23"/>
      <c r="O3083" s="23"/>
    </row>
    <row r="3084" spans="2:15" x14ac:dyDescent="0.25">
      <c r="B3084" s="23"/>
      <c r="C3084" s="23"/>
      <c r="D3084" s="23"/>
      <c r="E3084" s="23"/>
      <c r="F3084" s="23"/>
      <c r="G3084" s="23"/>
      <c r="H3084" s="23"/>
      <c r="I3084" s="23"/>
      <c r="J3084" s="23"/>
      <c r="K3084" s="23"/>
      <c r="L3084" s="23"/>
      <c r="M3084" s="23"/>
      <c r="N3084" s="23"/>
      <c r="O3084" s="23"/>
    </row>
    <row r="3085" spans="2:15" x14ac:dyDescent="0.25">
      <c r="B3085" s="23"/>
      <c r="C3085" s="23"/>
      <c r="D3085" s="23"/>
      <c r="E3085" s="23"/>
      <c r="F3085" s="23"/>
      <c r="G3085" s="23"/>
      <c r="H3085" s="23"/>
      <c r="I3085" s="23"/>
      <c r="J3085" s="23"/>
      <c r="K3085" s="23"/>
      <c r="L3085" s="23"/>
      <c r="M3085" s="23"/>
      <c r="N3085" s="23"/>
      <c r="O3085" s="23"/>
    </row>
    <row r="3086" spans="2:15" x14ac:dyDescent="0.25">
      <c r="B3086" s="23"/>
      <c r="C3086" s="23"/>
      <c r="D3086" s="23"/>
      <c r="E3086" s="23"/>
      <c r="F3086" s="23"/>
      <c r="G3086" s="23"/>
      <c r="H3086" s="23"/>
      <c r="I3086" s="23"/>
      <c r="J3086" s="23"/>
      <c r="K3086" s="23"/>
      <c r="L3086" s="23"/>
      <c r="M3086" s="23"/>
      <c r="N3086" s="23"/>
      <c r="O3086" s="23"/>
    </row>
    <row r="3087" spans="2:15" x14ac:dyDescent="0.25">
      <c r="B3087" s="23"/>
      <c r="C3087" s="23"/>
      <c r="D3087" s="23"/>
      <c r="E3087" s="23"/>
      <c r="F3087" s="23"/>
      <c r="G3087" s="23"/>
      <c r="H3087" s="23"/>
      <c r="I3087" s="23"/>
      <c r="J3087" s="23"/>
      <c r="K3087" s="23"/>
      <c r="L3087" s="23"/>
      <c r="M3087" s="23"/>
      <c r="N3087" s="23"/>
      <c r="O3087" s="23"/>
    </row>
    <row r="3088" spans="2:15" x14ac:dyDescent="0.25">
      <c r="B3088" s="23"/>
      <c r="C3088" s="23"/>
      <c r="D3088" s="23"/>
      <c r="E3088" s="23"/>
      <c r="F3088" s="23"/>
      <c r="G3088" s="23"/>
      <c r="H3088" s="23"/>
      <c r="I3088" s="23"/>
      <c r="J3088" s="23"/>
      <c r="K3088" s="23"/>
      <c r="L3088" s="23"/>
      <c r="M3088" s="23"/>
      <c r="N3088" s="23"/>
      <c r="O3088" s="23"/>
    </row>
    <row r="3089" spans="2:15" x14ac:dyDescent="0.25">
      <c r="B3089" s="23"/>
      <c r="C3089" s="23"/>
      <c r="D3089" s="23"/>
      <c r="E3089" s="23"/>
      <c r="F3089" s="23"/>
      <c r="G3089" s="23"/>
      <c r="H3089" s="23"/>
      <c r="I3089" s="23"/>
      <c r="J3089" s="23"/>
      <c r="K3089" s="23"/>
      <c r="L3089" s="23"/>
      <c r="M3089" s="23"/>
      <c r="N3089" s="23"/>
      <c r="O3089" s="23"/>
    </row>
    <row r="3090" spans="2:15" x14ac:dyDescent="0.25">
      <c r="B3090" s="23"/>
      <c r="C3090" s="23"/>
      <c r="D3090" s="23"/>
      <c r="E3090" s="23"/>
      <c r="F3090" s="23"/>
      <c r="G3090" s="23"/>
      <c r="H3090" s="23"/>
      <c r="I3090" s="23"/>
      <c r="J3090" s="23"/>
      <c r="K3090" s="23"/>
      <c r="L3090" s="23"/>
      <c r="M3090" s="23"/>
      <c r="N3090" s="23"/>
      <c r="O3090" s="23"/>
    </row>
    <row r="3091" spans="2:15" x14ac:dyDescent="0.25">
      <c r="B3091" s="23"/>
      <c r="C3091" s="23"/>
      <c r="D3091" s="23"/>
      <c r="E3091" s="23"/>
      <c r="F3091" s="23"/>
      <c r="G3091" s="23"/>
      <c r="H3091" s="23"/>
      <c r="I3091" s="23"/>
      <c r="J3091" s="23"/>
      <c r="K3091" s="23"/>
      <c r="L3091" s="23"/>
      <c r="M3091" s="23"/>
      <c r="N3091" s="23"/>
      <c r="O3091" s="23"/>
    </row>
    <row r="3092" spans="2:15" x14ac:dyDescent="0.25">
      <c r="B3092" s="23"/>
      <c r="C3092" s="23"/>
      <c r="D3092" s="23"/>
      <c r="E3092" s="23"/>
      <c r="F3092" s="23"/>
      <c r="G3092" s="23"/>
      <c r="H3092" s="23"/>
      <c r="I3092" s="23"/>
      <c r="J3092" s="23"/>
      <c r="K3092" s="23"/>
      <c r="L3092" s="23"/>
      <c r="M3092" s="23"/>
      <c r="N3092" s="23"/>
      <c r="O3092" s="23"/>
    </row>
    <row r="3093" spans="2:15" x14ac:dyDescent="0.25">
      <c r="B3093" s="23"/>
      <c r="C3093" s="23"/>
      <c r="D3093" s="23"/>
      <c r="E3093" s="23"/>
      <c r="F3093" s="23"/>
      <c r="G3093" s="23"/>
      <c r="H3093" s="23"/>
      <c r="I3093" s="23"/>
      <c r="J3093" s="23"/>
      <c r="K3093" s="23"/>
      <c r="L3093" s="23"/>
      <c r="M3093" s="23"/>
      <c r="N3093" s="23"/>
      <c r="O3093" s="23"/>
    </row>
    <row r="3094" spans="2:15" x14ac:dyDescent="0.25">
      <c r="B3094" s="23"/>
      <c r="C3094" s="23"/>
      <c r="D3094" s="23"/>
      <c r="E3094" s="23"/>
      <c r="F3094" s="23"/>
      <c r="G3094" s="23"/>
      <c r="H3094" s="23"/>
      <c r="I3094" s="23"/>
      <c r="J3094" s="23"/>
      <c r="K3094" s="23"/>
      <c r="L3094" s="23"/>
      <c r="M3094" s="23"/>
      <c r="N3094" s="23"/>
      <c r="O3094" s="23"/>
    </row>
    <row r="3095" spans="2:15" x14ac:dyDescent="0.25">
      <c r="B3095" s="23"/>
      <c r="C3095" s="23"/>
      <c r="D3095" s="23"/>
      <c r="E3095" s="23"/>
      <c r="F3095" s="23"/>
      <c r="G3095" s="23"/>
      <c r="H3095" s="23"/>
      <c r="I3095" s="23"/>
      <c r="J3095" s="23"/>
      <c r="K3095" s="23"/>
      <c r="L3095" s="23"/>
      <c r="M3095" s="23"/>
      <c r="N3095" s="23"/>
      <c r="O3095" s="23"/>
    </row>
    <row r="3096" spans="2:15" x14ac:dyDescent="0.25">
      <c r="B3096" s="23"/>
      <c r="C3096" s="23"/>
      <c r="D3096" s="23"/>
      <c r="E3096" s="23"/>
      <c r="F3096" s="23"/>
      <c r="G3096" s="23"/>
      <c r="H3096" s="23"/>
      <c r="I3096" s="23"/>
      <c r="J3096" s="23"/>
      <c r="K3096" s="23"/>
      <c r="L3096" s="23"/>
      <c r="M3096" s="23"/>
      <c r="N3096" s="23"/>
      <c r="O3096" s="23"/>
    </row>
    <row r="3097" spans="2:15" x14ac:dyDescent="0.25">
      <c r="B3097" s="23"/>
      <c r="C3097" s="23"/>
      <c r="D3097" s="23"/>
      <c r="E3097" s="23"/>
      <c r="F3097" s="23"/>
      <c r="G3097" s="23"/>
      <c r="H3097" s="23"/>
      <c r="I3097" s="23"/>
      <c r="J3097" s="23"/>
      <c r="K3097" s="23"/>
      <c r="L3097" s="23"/>
      <c r="M3097" s="23"/>
      <c r="N3097" s="23"/>
      <c r="O3097" s="23"/>
    </row>
    <row r="3098" spans="2:15" x14ac:dyDescent="0.25">
      <c r="B3098" s="23"/>
      <c r="C3098" s="23"/>
      <c r="D3098" s="23"/>
      <c r="E3098" s="23"/>
      <c r="F3098" s="23"/>
      <c r="G3098" s="23"/>
      <c r="H3098" s="23"/>
      <c r="I3098" s="23"/>
      <c r="J3098" s="23"/>
      <c r="K3098" s="23"/>
      <c r="L3098" s="23"/>
      <c r="M3098" s="23"/>
      <c r="N3098" s="23"/>
      <c r="O3098" s="23"/>
    </row>
    <row r="3099" spans="2:15" x14ac:dyDescent="0.25">
      <c r="B3099" s="23"/>
      <c r="C3099" s="23"/>
      <c r="D3099" s="23"/>
      <c r="E3099" s="23"/>
      <c r="F3099" s="23"/>
      <c r="G3099" s="23"/>
      <c r="H3099" s="23"/>
      <c r="I3099" s="23"/>
      <c r="J3099" s="23"/>
      <c r="K3099" s="23"/>
      <c r="L3099" s="23"/>
      <c r="M3099" s="23"/>
      <c r="N3099" s="23"/>
      <c r="O3099" s="23"/>
    </row>
    <row r="3100" spans="2:15" x14ac:dyDescent="0.25">
      <c r="B3100" s="23"/>
      <c r="C3100" s="23"/>
      <c r="D3100" s="23"/>
      <c r="E3100" s="23"/>
      <c r="F3100" s="23"/>
      <c r="G3100" s="23"/>
      <c r="H3100" s="23"/>
      <c r="I3100" s="23"/>
      <c r="J3100" s="23"/>
      <c r="K3100" s="23"/>
      <c r="L3100" s="23"/>
      <c r="M3100" s="23"/>
      <c r="N3100" s="23"/>
      <c r="O3100" s="23"/>
    </row>
    <row r="3101" spans="2:15" x14ac:dyDescent="0.25">
      <c r="B3101" s="23"/>
      <c r="C3101" s="23"/>
      <c r="D3101" s="23"/>
      <c r="E3101" s="23"/>
      <c r="F3101" s="23"/>
      <c r="G3101" s="23"/>
      <c r="H3101" s="23"/>
      <c r="I3101" s="23"/>
      <c r="J3101" s="23"/>
      <c r="K3101" s="23"/>
      <c r="L3101" s="23"/>
      <c r="M3101" s="23"/>
      <c r="N3101" s="23"/>
      <c r="O3101" s="23"/>
    </row>
    <row r="3102" spans="2:15" x14ac:dyDescent="0.25">
      <c r="B3102" s="23"/>
      <c r="C3102" s="23"/>
      <c r="D3102" s="23"/>
      <c r="E3102" s="23"/>
      <c r="F3102" s="23"/>
      <c r="G3102" s="23"/>
      <c r="H3102" s="23"/>
      <c r="I3102" s="23"/>
      <c r="J3102" s="23"/>
      <c r="K3102" s="23"/>
      <c r="L3102" s="23"/>
      <c r="M3102" s="23"/>
      <c r="N3102" s="23"/>
      <c r="O3102" s="23"/>
    </row>
    <row r="3103" spans="2:15" x14ac:dyDescent="0.25">
      <c r="B3103" s="23"/>
      <c r="C3103" s="23"/>
      <c r="D3103" s="23"/>
      <c r="E3103" s="23"/>
      <c r="F3103" s="23"/>
      <c r="G3103" s="23"/>
      <c r="H3103" s="23"/>
      <c r="I3103" s="23"/>
      <c r="J3103" s="23"/>
      <c r="K3103" s="23"/>
      <c r="L3103" s="23"/>
      <c r="M3103" s="23"/>
      <c r="N3103" s="23"/>
      <c r="O3103" s="23"/>
    </row>
    <row r="3104" spans="2:15" x14ac:dyDescent="0.25">
      <c r="B3104" s="23"/>
      <c r="C3104" s="23"/>
      <c r="D3104" s="23"/>
      <c r="E3104" s="23"/>
      <c r="F3104" s="23"/>
      <c r="G3104" s="23"/>
      <c r="H3104" s="23"/>
      <c r="I3104" s="23"/>
      <c r="J3104" s="23"/>
      <c r="K3104" s="23"/>
      <c r="L3104" s="23"/>
      <c r="M3104" s="23"/>
      <c r="N3104" s="23"/>
      <c r="O3104" s="23"/>
    </row>
    <row r="3105" spans="2:15" x14ac:dyDescent="0.25">
      <c r="B3105" s="23"/>
      <c r="C3105" s="23"/>
      <c r="D3105" s="23"/>
      <c r="E3105" s="23"/>
      <c r="F3105" s="23"/>
      <c r="G3105" s="23"/>
      <c r="H3105" s="23"/>
      <c r="I3105" s="23"/>
      <c r="J3105" s="23"/>
      <c r="K3105" s="23"/>
      <c r="L3105" s="23"/>
      <c r="M3105" s="23"/>
      <c r="N3105" s="23"/>
      <c r="O3105" s="23"/>
    </row>
    <row r="3106" spans="2:15" x14ac:dyDescent="0.25">
      <c r="B3106" s="23"/>
      <c r="C3106" s="23"/>
      <c r="D3106" s="23"/>
      <c r="E3106" s="23"/>
      <c r="F3106" s="23"/>
      <c r="G3106" s="23"/>
      <c r="H3106" s="23"/>
      <c r="I3106" s="23"/>
      <c r="J3106" s="23"/>
      <c r="K3106" s="23"/>
      <c r="L3106" s="23"/>
      <c r="M3106" s="23"/>
      <c r="N3106" s="23"/>
      <c r="O3106" s="23"/>
    </row>
    <row r="3107" spans="2:15" x14ac:dyDescent="0.25">
      <c r="B3107" s="23"/>
      <c r="C3107" s="23"/>
      <c r="D3107" s="23"/>
      <c r="E3107" s="23"/>
      <c r="F3107" s="23"/>
      <c r="G3107" s="23"/>
      <c r="H3107" s="23"/>
      <c r="I3107" s="23"/>
      <c r="J3107" s="23"/>
      <c r="K3107" s="23"/>
      <c r="L3107" s="23"/>
      <c r="M3107" s="23"/>
      <c r="N3107" s="23"/>
      <c r="O3107" s="23"/>
    </row>
    <row r="3108" spans="2:15" x14ac:dyDescent="0.25">
      <c r="B3108" s="23"/>
      <c r="C3108" s="23"/>
      <c r="D3108" s="23"/>
      <c r="E3108" s="23"/>
      <c r="F3108" s="23"/>
      <c r="G3108" s="23"/>
      <c r="H3108" s="23"/>
      <c r="I3108" s="23"/>
      <c r="J3108" s="23"/>
      <c r="K3108" s="23"/>
      <c r="L3108" s="23"/>
      <c r="M3108" s="23"/>
      <c r="N3108" s="23"/>
      <c r="O3108" s="23"/>
    </row>
    <row r="3109" spans="2:15" x14ac:dyDescent="0.25">
      <c r="B3109" s="23"/>
      <c r="C3109" s="23"/>
      <c r="D3109" s="23"/>
      <c r="E3109" s="23"/>
      <c r="F3109" s="23"/>
      <c r="G3109" s="23"/>
      <c r="H3109" s="23"/>
      <c r="I3109" s="23"/>
      <c r="J3109" s="23"/>
      <c r="K3109" s="23"/>
      <c r="L3109" s="23"/>
      <c r="M3109" s="23"/>
      <c r="N3109" s="23"/>
      <c r="O3109" s="23"/>
    </row>
    <row r="3110" spans="2:15" x14ac:dyDescent="0.25">
      <c r="B3110" s="23"/>
      <c r="C3110" s="23"/>
      <c r="D3110" s="23"/>
      <c r="E3110" s="23"/>
      <c r="F3110" s="23"/>
      <c r="G3110" s="23"/>
      <c r="H3110" s="23"/>
      <c r="I3110" s="23"/>
      <c r="J3110" s="23"/>
      <c r="K3110" s="23"/>
      <c r="L3110" s="23"/>
      <c r="M3110" s="23"/>
      <c r="N3110" s="23"/>
      <c r="O3110" s="23"/>
    </row>
    <row r="3111" spans="2:15" x14ac:dyDescent="0.25">
      <c r="B3111" s="23"/>
      <c r="C3111" s="23"/>
      <c r="D3111" s="23"/>
      <c r="E3111" s="23"/>
      <c r="F3111" s="23"/>
      <c r="G3111" s="23"/>
      <c r="H3111" s="23"/>
      <c r="I3111" s="23"/>
      <c r="J3111" s="23"/>
      <c r="K3111" s="23"/>
      <c r="L3111" s="23"/>
      <c r="M3111" s="23"/>
      <c r="N3111" s="23"/>
      <c r="O3111" s="23"/>
    </row>
    <row r="3112" spans="2:15" x14ac:dyDescent="0.25">
      <c r="B3112" s="23"/>
      <c r="C3112" s="23"/>
      <c r="D3112" s="23"/>
      <c r="E3112" s="23"/>
      <c r="F3112" s="23"/>
      <c r="G3112" s="23"/>
      <c r="H3112" s="23"/>
      <c r="I3112" s="23"/>
      <c r="J3112" s="23"/>
      <c r="K3112" s="23"/>
      <c r="L3112" s="23"/>
      <c r="M3112" s="23"/>
      <c r="N3112" s="23"/>
      <c r="O3112" s="23"/>
    </row>
    <row r="3113" spans="2:15" x14ac:dyDescent="0.25">
      <c r="B3113" s="23"/>
      <c r="C3113" s="23"/>
      <c r="D3113" s="23"/>
      <c r="E3113" s="23"/>
      <c r="F3113" s="23"/>
      <c r="G3113" s="23"/>
      <c r="H3113" s="23"/>
      <c r="I3113" s="23"/>
      <c r="J3113" s="23"/>
      <c r="K3113" s="23"/>
      <c r="L3113" s="23"/>
      <c r="M3113" s="23"/>
      <c r="N3113" s="23"/>
      <c r="O3113" s="23"/>
    </row>
    <row r="3114" spans="2:15" x14ac:dyDescent="0.25">
      <c r="B3114" s="23"/>
      <c r="C3114" s="23"/>
      <c r="D3114" s="23"/>
      <c r="E3114" s="23"/>
      <c r="F3114" s="23"/>
      <c r="G3114" s="23"/>
      <c r="H3114" s="23"/>
      <c r="I3114" s="23"/>
      <c r="J3114" s="23"/>
      <c r="K3114" s="23"/>
      <c r="L3114" s="23"/>
      <c r="M3114" s="23"/>
      <c r="N3114" s="23"/>
      <c r="O3114" s="23"/>
    </row>
    <row r="3115" spans="2:15" x14ac:dyDescent="0.25">
      <c r="B3115" s="23"/>
      <c r="C3115" s="23"/>
      <c r="D3115" s="23"/>
      <c r="E3115" s="23"/>
      <c r="F3115" s="23"/>
      <c r="G3115" s="23"/>
      <c r="H3115" s="23"/>
      <c r="I3115" s="23"/>
      <c r="J3115" s="23"/>
      <c r="K3115" s="23"/>
      <c r="L3115" s="23"/>
      <c r="M3115" s="23"/>
      <c r="N3115" s="23"/>
      <c r="O3115" s="23"/>
    </row>
    <row r="3116" spans="2:15" x14ac:dyDescent="0.25">
      <c r="B3116" s="23"/>
      <c r="C3116" s="23"/>
      <c r="D3116" s="23"/>
      <c r="E3116" s="23"/>
      <c r="F3116" s="23"/>
      <c r="G3116" s="23"/>
      <c r="H3116" s="23"/>
      <c r="I3116" s="23"/>
      <c r="J3116" s="23"/>
      <c r="K3116" s="23"/>
      <c r="L3116" s="23"/>
      <c r="M3116" s="23"/>
      <c r="N3116" s="23"/>
      <c r="O3116" s="23"/>
    </row>
    <row r="3117" spans="2:15" x14ac:dyDescent="0.25">
      <c r="B3117" s="23"/>
      <c r="C3117" s="23"/>
      <c r="D3117" s="23"/>
      <c r="E3117" s="23"/>
      <c r="F3117" s="23"/>
      <c r="G3117" s="23"/>
      <c r="H3117" s="23"/>
      <c r="I3117" s="23"/>
      <c r="J3117" s="23"/>
      <c r="K3117" s="23"/>
      <c r="L3117" s="23"/>
      <c r="M3117" s="23"/>
      <c r="N3117" s="23"/>
      <c r="O3117" s="23"/>
    </row>
    <row r="3118" spans="2:15" x14ac:dyDescent="0.25">
      <c r="B3118" s="23"/>
      <c r="C3118" s="23"/>
      <c r="D3118" s="23"/>
      <c r="E3118" s="23"/>
      <c r="F3118" s="23"/>
      <c r="G3118" s="23"/>
      <c r="H3118" s="23"/>
      <c r="I3118" s="23"/>
      <c r="J3118" s="23"/>
      <c r="K3118" s="23"/>
      <c r="L3118" s="23"/>
      <c r="M3118" s="23"/>
      <c r="N3118" s="23"/>
      <c r="O3118" s="23"/>
    </row>
    <row r="3119" spans="2:15" x14ac:dyDescent="0.25">
      <c r="B3119" s="23"/>
      <c r="C3119" s="23"/>
      <c r="D3119" s="23"/>
      <c r="E3119" s="23"/>
      <c r="F3119" s="23"/>
      <c r="G3119" s="23"/>
      <c r="H3119" s="23"/>
      <c r="I3119" s="23"/>
      <c r="J3119" s="23"/>
      <c r="K3119" s="23"/>
      <c r="L3119" s="23"/>
      <c r="M3119" s="23"/>
      <c r="N3119" s="23"/>
      <c r="O3119" s="23"/>
    </row>
    <row r="3120" spans="2:15" x14ac:dyDescent="0.25">
      <c r="B3120" s="23"/>
      <c r="C3120" s="23"/>
      <c r="D3120" s="23"/>
      <c r="E3120" s="23"/>
      <c r="F3120" s="23"/>
      <c r="G3120" s="23"/>
      <c r="H3120" s="23"/>
      <c r="I3120" s="23"/>
      <c r="J3120" s="23"/>
      <c r="K3120" s="23"/>
      <c r="L3120" s="23"/>
      <c r="M3120" s="23"/>
      <c r="N3120" s="23"/>
      <c r="O3120" s="23"/>
    </row>
    <row r="3121" spans="2:15" x14ac:dyDescent="0.25">
      <c r="B3121" s="23"/>
      <c r="C3121" s="23"/>
      <c r="D3121" s="23"/>
      <c r="E3121" s="23"/>
      <c r="F3121" s="23"/>
      <c r="G3121" s="23"/>
      <c r="H3121" s="23"/>
      <c r="I3121" s="23"/>
      <c r="J3121" s="23"/>
      <c r="K3121" s="23"/>
      <c r="L3121" s="23"/>
      <c r="M3121" s="23"/>
      <c r="N3121" s="23"/>
      <c r="O3121" s="23"/>
    </row>
    <row r="3122" spans="2:15" x14ac:dyDescent="0.25">
      <c r="B3122" s="23"/>
      <c r="C3122" s="23"/>
      <c r="D3122" s="23"/>
      <c r="E3122" s="23"/>
      <c r="F3122" s="23"/>
      <c r="G3122" s="23"/>
      <c r="H3122" s="23"/>
      <c r="I3122" s="23"/>
      <c r="J3122" s="23"/>
      <c r="K3122" s="23"/>
      <c r="L3122" s="23"/>
      <c r="M3122" s="23"/>
      <c r="N3122" s="23"/>
      <c r="O3122" s="23"/>
    </row>
    <row r="3123" spans="2:15" x14ac:dyDescent="0.25">
      <c r="B3123" s="23"/>
      <c r="C3123" s="23"/>
      <c r="D3123" s="23"/>
      <c r="E3123" s="23"/>
      <c r="F3123" s="23"/>
      <c r="G3123" s="23"/>
      <c r="H3123" s="23"/>
      <c r="I3123" s="23"/>
      <c r="J3123" s="23"/>
      <c r="K3123" s="23"/>
      <c r="L3123" s="23"/>
      <c r="M3123" s="23"/>
      <c r="N3123" s="23"/>
      <c r="O3123" s="23"/>
    </row>
    <row r="3124" spans="2:15" x14ac:dyDescent="0.25">
      <c r="B3124" s="23"/>
      <c r="C3124" s="23"/>
      <c r="D3124" s="23"/>
      <c r="E3124" s="23"/>
      <c r="F3124" s="23"/>
      <c r="G3124" s="23"/>
      <c r="H3124" s="23"/>
      <c r="I3124" s="23"/>
      <c r="J3124" s="23"/>
      <c r="K3124" s="23"/>
      <c r="L3124" s="23"/>
      <c r="M3124" s="23"/>
      <c r="N3124" s="23"/>
      <c r="O3124" s="23"/>
    </row>
    <row r="3125" spans="2:15" x14ac:dyDescent="0.25">
      <c r="B3125" s="23"/>
      <c r="C3125" s="23"/>
      <c r="D3125" s="23"/>
      <c r="E3125" s="23"/>
      <c r="F3125" s="23"/>
      <c r="G3125" s="23"/>
      <c r="H3125" s="23"/>
      <c r="I3125" s="23"/>
      <c r="J3125" s="23"/>
      <c r="K3125" s="23"/>
      <c r="L3125" s="23"/>
      <c r="M3125" s="23"/>
      <c r="N3125" s="23"/>
      <c r="O3125" s="23"/>
    </row>
    <row r="3126" spans="2:15" x14ac:dyDescent="0.25">
      <c r="B3126" s="23"/>
      <c r="C3126" s="23"/>
      <c r="D3126" s="23"/>
      <c r="E3126" s="23"/>
      <c r="F3126" s="23"/>
      <c r="G3126" s="23"/>
      <c r="H3126" s="23"/>
      <c r="I3126" s="23"/>
      <c r="J3126" s="23"/>
      <c r="K3126" s="23"/>
      <c r="L3126" s="23"/>
      <c r="M3126" s="23"/>
      <c r="N3126" s="23"/>
      <c r="O3126" s="23"/>
    </row>
    <row r="3127" spans="2:15" x14ac:dyDescent="0.25">
      <c r="B3127" s="23"/>
      <c r="C3127" s="23"/>
      <c r="D3127" s="23"/>
      <c r="E3127" s="23"/>
      <c r="F3127" s="23"/>
      <c r="G3127" s="23"/>
      <c r="H3127" s="23"/>
      <c r="I3127" s="23"/>
      <c r="J3127" s="23"/>
      <c r="K3127" s="23"/>
      <c r="L3127" s="23"/>
      <c r="M3127" s="23"/>
      <c r="N3127" s="23"/>
      <c r="O3127" s="23"/>
    </row>
    <row r="3128" spans="2:15" x14ac:dyDescent="0.25">
      <c r="B3128" s="23"/>
      <c r="C3128" s="23"/>
      <c r="D3128" s="23"/>
      <c r="E3128" s="23"/>
      <c r="F3128" s="23"/>
      <c r="G3128" s="23"/>
      <c r="H3128" s="23"/>
      <c r="I3128" s="23"/>
      <c r="J3128" s="23"/>
      <c r="K3128" s="23"/>
      <c r="L3128" s="23"/>
      <c r="M3128" s="23"/>
      <c r="N3128" s="23"/>
      <c r="O3128" s="23"/>
    </row>
    <row r="3129" spans="2:15" x14ac:dyDescent="0.25">
      <c r="B3129" s="23"/>
      <c r="C3129" s="23"/>
      <c r="D3129" s="23"/>
      <c r="E3129" s="23"/>
      <c r="F3129" s="23"/>
      <c r="G3129" s="23"/>
      <c r="H3129" s="23"/>
      <c r="I3129" s="23"/>
      <c r="J3129" s="23"/>
      <c r="K3129" s="23"/>
      <c r="L3129" s="23"/>
      <c r="M3129" s="23"/>
      <c r="N3129" s="23"/>
      <c r="O3129" s="23"/>
    </row>
    <row r="3130" spans="2:15" x14ac:dyDescent="0.25">
      <c r="B3130" s="23"/>
      <c r="C3130" s="23"/>
      <c r="D3130" s="23"/>
      <c r="E3130" s="23"/>
      <c r="F3130" s="23"/>
      <c r="G3130" s="23"/>
      <c r="H3130" s="23"/>
      <c r="I3130" s="23"/>
      <c r="J3130" s="23"/>
      <c r="K3130" s="23"/>
      <c r="L3130" s="23"/>
      <c r="M3130" s="23"/>
      <c r="N3130" s="23"/>
      <c r="O3130" s="23"/>
    </row>
    <row r="3131" spans="2:15" x14ac:dyDescent="0.25">
      <c r="B3131" s="23"/>
      <c r="C3131" s="23"/>
      <c r="D3131" s="23"/>
      <c r="E3131" s="23"/>
      <c r="F3131" s="23"/>
      <c r="G3131" s="23"/>
      <c r="H3131" s="23"/>
      <c r="I3131" s="23"/>
      <c r="J3131" s="23"/>
      <c r="K3131" s="23"/>
      <c r="L3131" s="23"/>
      <c r="M3131" s="23"/>
      <c r="N3131" s="23"/>
      <c r="O3131" s="23"/>
    </row>
    <row r="3132" spans="2:15" x14ac:dyDescent="0.25">
      <c r="B3132" s="23"/>
      <c r="C3132" s="23"/>
      <c r="D3132" s="23"/>
      <c r="E3132" s="23"/>
      <c r="F3132" s="23"/>
      <c r="G3132" s="23"/>
      <c r="H3132" s="23"/>
      <c r="I3132" s="23"/>
      <c r="J3132" s="23"/>
      <c r="K3132" s="23"/>
      <c r="L3132" s="23"/>
      <c r="M3132" s="23"/>
      <c r="N3132" s="23"/>
      <c r="O3132" s="23"/>
    </row>
    <row r="3133" spans="2:15" x14ac:dyDescent="0.25">
      <c r="B3133" s="23"/>
      <c r="C3133" s="23"/>
      <c r="D3133" s="23"/>
      <c r="E3133" s="23"/>
      <c r="F3133" s="23"/>
      <c r="G3133" s="23"/>
      <c r="H3133" s="23"/>
      <c r="I3133" s="23"/>
      <c r="J3133" s="23"/>
      <c r="K3133" s="23"/>
      <c r="L3133" s="23"/>
      <c r="M3133" s="23"/>
      <c r="N3133" s="23"/>
      <c r="O3133" s="23"/>
    </row>
    <row r="3134" spans="2:15" x14ac:dyDescent="0.25">
      <c r="B3134" s="23"/>
      <c r="C3134" s="23"/>
      <c r="D3134" s="23"/>
      <c r="E3134" s="23"/>
      <c r="F3134" s="23"/>
      <c r="G3134" s="23"/>
      <c r="H3134" s="23"/>
      <c r="I3134" s="23"/>
      <c r="J3134" s="23"/>
      <c r="K3134" s="23"/>
      <c r="L3134" s="23"/>
      <c r="M3134" s="23"/>
      <c r="N3134" s="23"/>
      <c r="O3134" s="23"/>
    </row>
    <row r="3135" spans="2:15" x14ac:dyDescent="0.25">
      <c r="B3135" s="23"/>
      <c r="C3135" s="23"/>
      <c r="D3135" s="23"/>
      <c r="E3135" s="23"/>
      <c r="F3135" s="23"/>
      <c r="G3135" s="23"/>
      <c r="H3135" s="23"/>
      <c r="I3135" s="23"/>
      <c r="J3135" s="23"/>
      <c r="K3135" s="23"/>
      <c r="L3135" s="23"/>
      <c r="M3135" s="23"/>
      <c r="N3135" s="23"/>
      <c r="O3135" s="23"/>
    </row>
    <row r="3136" spans="2:15" x14ac:dyDescent="0.25">
      <c r="B3136" s="23"/>
      <c r="C3136" s="23"/>
      <c r="D3136" s="23"/>
      <c r="E3136" s="23"/>
      <c r="F3136" s="23"/>
      <c r="G3136" s="23"/>
      <c r="H3136" s="23"/>
      <c r="I3136" s="23"/>
      <c r="J3136" s="23"/>
      <c r="K3136" s="23"/>
      <c r="L3136" s="23"/>
      <c r="M3136" s="23"/>
      <c r="N3136" s="23"/>
      <c r="O3136" s="23"/>
    </row>
    <row r="3137" spans="2:15" x14ac:dyDescent="0.25">
      <c r="B3137" s="23"/>
      <c r="C3137" s="23"/>
      <c r="D3137" s="23"/>
      <c r="E3137" s="23"/>
      <c r="F3137" s="23"/>
      <c r="G3137" s="23"/>
      <c r="H3137" s="23"/>
      <c r="I3137" s="23"/>
      <c r="J3137" s="23"/>
      <c r="K3137" s="23"/>
      <c r="L3137" s="23"/>
      <c r="M3137" s="23"/>
      <c r="N3137" s="23"/>
      <c r="O3137" s="23"/>
    </row>
    <row r="3138" spans="2:15" x14ac:dyDescent="0.25">
      <c r="B3138" s="23"/>
      <c r="C3138" s="23"/>
      <c r="D3138" s="23"/>
      <c r="E3138" s="23"/>
      <c r="F3138" s="23"/>
      <c r="G3138" s="23"/>
      <c r="H3138" s="23"/>
      <c r="I3138" s="23"/>
      <c r="J3138" s="23"/>
      <c r="K3138" s="23"/>
      <c r="L3138" s="23"/>
      <c r="M3138" s="23"/>
      <c r="N3138" s="23"/>
      <c r="O3138" s="23"/>
    </row>
    <row r="3139" spans="2:15" x14ac:dyDescent="0.25">
      <c r="B3139" s="23"/>
      <c r="C3139" s="23"/>
      <c r="D3139" s="23"/>
      <c r="E3139" s="23"/>
      <c r="F3139" s="23"/>
      <c r="G3139" s="23"/>
      <c r="H3139" s="23"/>
      <c r="I3139" s="23"/>
      <c r="J3139" s="23"/>
      <c r="K3139" s="23"/>
      <c r="L3139" s="23"/>
      <c r="M3139" s="23"/>
      <c r="N3139" s="23"/>
      <c r="O3139" s="23"/>
    </row>
    <row r="3140" spans="2:15" x14ac:dyDescent="0.25">
      <c r="B3140" s="23"/>
      <c r="C3140" s="23"/>
      <c r="D3140" s="23"/>
      <c r="E3140" s="23"/>
      <c r="F3140" s="23"/>
      <c r="G3140" s="23"/>
      <c r="H3140" s="23"/>
      <c r="I3140" s="23"/>
      <c r="J3140" s="23"/>
      <c r="K3140" s="23"/>
      <c r="L3140" s="23"/>
      <c r="M3140" s="23"/>
      <c r="N3140" s="23"/>
      <c r="O3140" s="23"/>
    </row>
    <row r="3141" spans="2:15" x14ac:dyDescent="0.25">
      <c r="B3141" s="23"/>
      <c r="C3141" s="23"/>
      <c r="D3141" s="23"/>
      <c r="E3141" s="23"/>
      <c r="F3141" s="23"/>
      <c r="G3141" s="23"/>
      <c r="H3141" s="23"/>
      <c r="I3141" s="23"/>
      <c r="J3141" s="23"/>
      <c r="K3141" s="23"/>
      <c r="L3141" s="23"/>
      <c r="M3141" s="23"/>
      <c r="N3141" s="23"/>
      <c r="O3141" s="23"/>
    </row>
    <row r="3142" spans="2:15" x14ac:dyDescent="0.25">
      <c r="B3142" s="23"/>
      <c r="C3142" s="23"/>
      <c r="D3142" s="23"/>
      <c r="E3142" s="23"/>
      <c r="F3142" s="23"/>
      <c r="G3142" s="23"/>
      <c r="H3142" s="23"/>
      <c r="I3142" s="23"/>
      <c r="J3142" s="23"/>
      <c r="K3142" s="23"/>
      <c r="L3142" s="23"/>
      <c r="M3142" s="23"/>
      <c r="N3142" s="23"/>
      <c r="O3142" s="23"/>
    </row>
    <row r="3143" spans="2:15" x14ac:dyDescent="0.25">
      <c r="B3143" s="23"/>
      <c r="C3143" s="23"/>
      <c r="D3143" s="23"/>
      <c r="E3143" s="23"/>
      <c r="F3143" s="23"/>
      <c r="G3143" s="23"/>
      <c r="H3143" s="23"/>
      <c r="I3143" s="23"/>
      <c r="J3143" s="23"/>
      <c r="K3143" s="23"/>
      <c r="L3143" s="23"/>
      <c r="M3143" s="23"/>
      <c r="N3143" s="23"/>
      <c r="O3143" s="23"/>
    </row>
    <row r="3144" spans="2:15" x14ac:dyDescent="0.25">
      <c r="B3144" s="23"/>
      <c r="C3144" s="23"/>
      <c r="D3144" s="23"/>
      <c r="E3144" s="23"/>
      <c r="F3144" s="23"/>
      <c r="G3144" s="23"/>
      <c r="H3144" s="23"/>
      <c r="I3144" s="23"/>
      <c r="J3144" s="23"/>
      <c r="K3144" s="23"/>
      <c r="L3144" s="23"/>
      <c r="M3144" s="23"/>
      <c r="N3144" s="23"/>
      <c r="O3144" s="23"/>
    </row>
    <row r="3145" spans="2:15" x14ac:dyDescent="0.25">
      <c r="B3145" s="23"/>
      <c r="C3145" s="23"/>
      <c r="D3145" s="23"/>
      <c r="E3145" s="23"/>
      <c r="F3145" s="23"/>
      <c r="G3145" s="23"/>
      <c r="H3145" s="23"/>
      <c r="I3145" s="23"/>
      <c r="J3145" s="23"/>
      <c r="K3145" s="23"/>
      <c r="L3145" s="23"/>
      <c r="M3145" s="23"/>
      <c r="N3145" s="23"/>
      <c r="O3145" s="23"/>
    </row>
    <row r="3146" spans="2:15" x14ac:dyDescent="0.25">
      <c r="B3146" s="23"/>
      <c r="C3146" s="23"/>
      <c r="D3146" s="23"/>
      <c r="E3146" s="23"/>
      <c r="F3146" s="23"/>
      <c r="G3146" s="23"/>
      <c r="H3146" s="23"/>
      <c r="I3146" s="23"/>
      <c r="J3146" s="23"/>
      <c r="K3146" s="23"/>
      <c r="L3146" s="23"/>
      <c r="M3146" s="23"/>
      <c r="N3146" s="23"/>
      <c r="O3146" s="23"/>
    </row>
    <row r="3147" spans="2:15" x14ac:dyDescent="0.25">
      <c r="B3147" s="23"/>
      <c r="C3147" s="23"/>
      <c r="D3147" s="23"/>
      <c r="E3147" s="23"/>
      <c r="F3147" s="23"/>
      <c r="G3147" s="23"/>
      <c r="H3147" s="23"/>
      <c r="I3147" s="23"/>
      <c r="J3147" s="23"/>
      <c r="K3147" s="23"/>
      <c r="L3147" s="23"/>
      <c r="M3147" s="23"/>
      <c r="N3147" s="23"/>
      <c r="O3147" s="23"/>
    </row>
    <row r="3148" spans="2:15" x14ac:dyDescent="0.25">
      <c r="B3148" s="23"/>
      <c r="C3148" s="23"/>
      <c r="D3148" s="23"/>
      <c r="E3148" s="23"/>
      <c r="F3148" s="23"/>
      <c r="G3148" s="23"/>
      <c r="H3148" s="23"/>
      <c r="I3148" s="23"/>
      <c r="J3148" s="23"/>
      <c r="K3148" s="23"/>
      <c r="L3148" s="23"/>
      <c r="M3148" s="23"/>
      <c r="N3148" s="23"/>
      <c r="O3148" s="23"/>
    </row>
    <row r="3149" spans="2:15" x14ac:dyDescent="0.25">
      <c r="B3149" s="23"/>
      <c r="C3149" s="23"/>
      <c r="D3149" s="23"/>
      <c r="E3149" s="23"/>
      <c r="F3149" s="23"/>
      <c r="G3149" s="23"/>
      <c r="H3149" s="23"/>
      <c r="I3149" s="23"/>
      <c r="J3149" s="23"/>
      <c r="K3149" s="23"/>
      <c r="L3149" s="23"/>
      <c r="M3149" s="23"/>
      <c r="N3149" s="23"/>
      <c r="O3149" s="23"/>
    </row>
    <row r="3150" spans="2:15" x14ac:dyDescent="0.25">
      <c r="B3150" s="23"/>
      <c r="C3150" s="23"/>
      <c r="D3150" s="23"/>
      <c r="E3150" s="23"/>
      <c r="F3150" s="23"/>
      <c r="G3150" s="23"/>
      <c r="H3150" s="23"/>
      <c r="I3150" s="23"/>
      <c r="J3150" s="23"/>
      <c r="K3150" s="23"/>
      <c r="L3150" s="23"/>
      <c r="M3150" s="23"/>
      <c r="N3150" s="23"/>
      <c r="O3150" s="23"/>
    </row>
    <row r="3151" spans="2:15" x14ac:dyDescent="0.25">
      <c r="B3151" s="23"/>
      <c r="C3151" s="23"/>
      <c r="D3151" s="23"/>
      <c r="E3151" s="23"/>
      <c r="F3151" s="23"/>
      <c r="G3151" s="23"/>
      <c r="H3151" s="23"/>
      <c r="I3151" s="23"/>
      <c r="J3151" s="23"/>
      <c r="K3151" s="23"/>
      <c r="L3151" s="23"/>
      <c r="M3151" s="23"/>
      <c r="N3151" s="23"/>
      <c r="O3151" s="23"/>
    </row>
    <row r="3152" spans="2:15" x14ac:dyDescent="0.25">
      <c r="B3152" s="23"/>
      <c r="C3152" s="23"/>
      <c r="D3152" s="23"/>
      <c r="E3152" s="23"/>
      <c r="F3152" s="23"/>
      <c r="G3152" s="23"/>
      <c r="H3152" s="23"/>
      <c r="I3152" s="23"/>
      <c r="J3152" s="23"/>
      <c r="K3152" s="23"/>
      <c r="L3152" s="23"/>
      <c r="M3152" s="23"/>
      <c r="N3152" s="23"/>
      <c r="O3152" s="23"/>
    </row>
    <row r="3153" spans="2:15" x14ac:dyDescent="0.25">
      <c r="B3153" s="23"/>
      <c r="C3153" s="23"/>
      <c r="D3153" s="23"/>
      <c r="E3153" s="23"/>
      <c r="F3153" s="23"/>
      <c r="G3153" s="23"/>
      <c r="H3153" s="23"/>
      <c r="I3153" s="23"/>
      <c r="J3153" s="23"/>
      <c r="K3153" s="23"/>
      <c r="L3153" s="23"/>
      <c r="M3153" s="23"/>
      <c r="N3153" s="23"/>
      <c r="O3153" s="23"/>
    </row>
    <row r="3154" spans="2:15" x14ac:dyDescent="0.25">
      <c r="B3154" s="23"/>
      <c r="C3154" s="23"/>
      <c r="D3154" s="23"/>
      <c r="E3154" s="23"/>
      <c r="F3154" s="23"/>
      <c r="G3154" s="23"/>
      <c r="H3154" s="23"/>
      <c r="I3154" s="23"/>
      <c r="J3154" s="23"/>
      <c r="K3154" s="23"/>
      <c r="L3154" s="23"/>
      <c r="M3154" s="23"/>
      <c r="N3154" s="23"/>
      <c r="O3154" s="23"/>
    </row>
    <row r="3155" spans="2:15" x14ac:dyDescent="0.25">
      <c r="B3155" s="23"/>
      <c r="C3155" s="23"/>
      <c r="D3155" s="23"/>
      <c r="E3155" s="23"/>
      <c r="F3155" s="23"/>
      <c r="G3155" s="23"/>
      <c r="H3155" s="23"/>
      <c r="I3155" s="23"/>
      <c r="J3155" s="23"/>
      <c r="K3155" s="23"/>
      <c r="L3155" s="23"/>
      <c r="M3155" s="23"/>
      <c r="N3155" s="23"/>
      <c r="O3155" s="23"/>
    </row>
    <row r="3156" spans="2:15" x14ac:dyDescent="0.25">
      <c r="B3156" s="23"/>
      <c r="C3156" s="23"/>
      <c r="D3156" s="23"/>
      <c r="E3156" s="23"/>
      <c r="F3156" s="23"/>
      <c r="G3156" s="23"/>
      <c r="H3156" s="23"/>
      <c r="I3156" s="23"/>
      <c r="J3156" s="23"/>
      <c r="K3156" s="23"/>
      <c r="L3156" s="23"/>
      <c r="M3156" s="23"/>
      <c r="N3156" s="23"/>
      <c r="O3156" s="23"/>
    </row>
    <row r="3157" spans="2:15" x14ac:dyDescent="0.25">
      <c r="B3157" s="23"/>
      <c r="C3157" s="23"/>
      <c r="D3157" s="23"/>
      <c r="E3157" s="23"/>
      <c r="F3157" s="23"/>
      <c r="G3157" s="23"/>
      <c r="H3157" s="23"/>
      <c r="I3157" s="23"/>
      <c r="J3157" s="23"/>
      <c r="K3157" s="23"/>
      <c r="L3157" s="23"/>
      <c r="M3157" s="23"/>
      <c r="N3157" s="23"/>
      <c r="O3157" s="23"/>
    </row>
    <row r="3158" spans="2:15" x14ac:dyDescent="0.25">
      <c r="B3158" s="23"/>
      <c r="C3158" s="23"/>
      <c r="D3158" s="23"/>
      <c r="E3158" s="23"/>
      <c r="F3158" s="23"/>
      <c r="G3158" s="23"/>
      <c r="H3158" s="23"/>
      <c r="I3158" s="23"/>
      <c r="J3158" s="23"/>
      <c r="K3158" s="23"/>
      <c r="L3158" s="23"/>
      <c r="M3158" s="23"/>
      <c r="N3158" s="23"/>
      <c r="O3158" s="23"/>
    </row>
    <row r="3159" spans="2:15" x14ac:dyDescent="0.25">
      <c r="B3159" s="23"/>
      <c r="C3159" s="23"/>
      <c r="D3159" s="23"/>
      <c r="E3159" s="23"/>
      <c r="F3159" s="23"/>
      <c r="G3159" s="23"/>
      <c r="H3159" s="23"/>
      <c r="I3159" s="23"/>
      <c r="J3159" s="23"/>
      <c r="K3159" s="23"/>
      <c r="L3159" s="23"/>
      <c r="M3159" s="23"/>
      <c r="N3159" s="23"/>
      <c r="O3159" s="23"/>
    </row>
    <row r="3160" spans="2:15" x14ac:dyDescent="0.25">
      <c r="B3160" s="23"/>
      <c r="C3160" s="23"/>
      <c r="D3160" s="23"/>
      <c r="E3160" s="23"/>
      <c r="F3160" s="23"/>
      <c r="G3160" s="23"/>
      <c r="H3160" s="23"/>
      <c r="I3160" s="23"/>
      <c r="J3160" s="23"/>
      <c r="K3160" s="23"/>
      <c r="L3160" s="23"/>
      <c r="M3160" s="23"/>
      <c r="N3160" s="23"/>
      <c r="O3160" s="23"/>
    </row>
    <row r="3161" spans="2:15" x14ac:dyDescent="0.25">
      <c r="B3161" s="23"/>
      <c r="C3161" s="23"/>
      <c r="D3161" s="23"/>
      <c r="E3161" s="23"/>
      <c r="F3161" s="23"/>
      <c r="G3161" s="23"/>
      <c r="H3161" s="23"/>
      <c r="I3161" s="23"/>
      <c r="J3161" s="23"/>
      <c r="K3161" s="23"/>
      <c r="L3161" s="23"/>
      <c r="M3161" s="23"/>
      <c r="N3161" s="23"/>
      <c r="O3161" s="23"/>
    </row>
    <row r="3162" spans="2:15" x14ac:dyDescent="0.25">
      <c r="B3162" s="23"/>
      <c r="C3162" s="23"/>
      <c r="D3162" s="23"/>
      <c r="E3162" s="23"/>
      <c r="F3162" s="23"/>
      <c r="G3162" s="23"/>
      <c r="H3162" s="23"/>
      <c r="I3162" s="23"/>
      <c r="J3162" s="23"/>
      <c r="K3162" s="23"/>
      <c r="L3162" s="23"/>
      <c r="M3162" s="23"/>
      <c r="N3162" s="23"/>
      <c r="O3162" s="23"/>
    </row>
    <row r="3163" spans="2:15" x14ac:dyDescent="0.25">
      <c r="B3163" s="23"/>
      <c r="C3163" s="23"/>
      <c r="D3163" s="23"/>
      <c r="E3163" s="23"/>
      <c r="F3163" s="23"/>
      <c r="G3163" s="23"/>
      <c r="H3163" s="23"/>
      <c r="I3163" s="23"/>
      <c r="J3163" s="23"/>
      <c r="K3163" s="23"/>
      <c r="L3163" s="23"/>
      <c r="M3163" s="23"/>
      <c r="N3163" s="23"/>
      <c r="O3163" s="23"/>
    </row>
    <row r="3164" spans="2:15" x14ac:dyDescent="0.25">
      <c r="B3164" s="23"/>
      <c r="C3164" s="23"/>
      <c r="D3164" s="23"/>
      <c r="E3164" s="23"/>
      <c r="F3164" s="23"/>
      <c r="G3164" s="23"/>
      <c r="H3164" s="23"/>
      <c r="I3164" s="23"/>
      <c r="J3164" s="23"/>
      <c r="K3164" s="23"/>
      <c r="L3164" s="23"/>
      <c r="M3164" s="23"/>
      <c r="N3164" s="23"/>
      <c r="O3164" s="23"/>
    </row>
    <row r="3165" spans="2:15" x14ac:dyDescent="0.25">
      <c r="B3165" s="23"/>
      <c r="C3165" s="23"/>
      <c r="D3165" s="23"/>
      <c r="E3165" s="23"/>
      <c r="F3165" s="23"/>
      <c r="G3165" s="23"/>
      <c r="H3165" s="23"/>
      <c r="I3165" s="23"/>
      <c r="J3165" s="23"/>
      <c r="K3165" s="23"/>
      <c r="L3165" s="23"/>
      <c r="M3165" s="23"/>
      <c r="N3165" s="23"/>
      <c r="O3165" s="23"/>
    </row>
    <row r="3166" spans="2:15" x14ac:dyDescent="0.25">
      <c r="B3166" s="23"/>
      <c r="C3166" s="23"/>
      <c r="D3166" s="23"/>
      <c r="E3166" s="23"/>
      <c r="F3166" s="23"/>
      <c r="G3166" s="23"/>
      <c r="H3166" s="23"/>
      <c r="I3166" s="23"/>
      <c r="J3166" s="23"/>
      <c r="K3166" s="23"/>
      <c r="L3166" s="23"/>
      <c r="M3166" s="23"/>
      <c r="N3166" s="23"/>
      <c r="O3166" s="23"/>
    </row>
    <row r="3167" spans="2:15" x14ac:dyDescent="0.25">
      <c r="B3167" s="23"/>
      <c r="C3167" s="23"/>
      <c r="D3167" s="23"/>
      <c r="E3167" s="23"/>
      <c r="F3167" s="23"/>
      <c r="G3167" s="23"/>
      <c r="H3167" s="23"/>
      <c r="I3167" s="23"/>
      <c r="J3167" s="23"/>
      <c r="K3167" s="23"/>
      <c r="L3167" s="23"/>
      <c r="M3167" s="23"/>
      <c r="N3167" s="23"/>
      <c r="O3167" s="23"/>
    </row>
    <row r="3168" spans="2:15" x14ac:dyDescent="0.25">
      <c r="B3168" s="23"/>
      <c r="C3168" s="23"/>
      <c r="D3168" s="23"/>
      <c r="E3168" s="23"/>
      <c r="F3168" s="23"/>
      <c r="G3168" s="23"/>
      <c r="H3168" s="23"/>
      <c r="I3168" s="23"/>
      <c r="J3168" s="23"/>
      <c r="K3168" s="23"/>
      <c r="L3168" s="23"/>
      <c r="M3168" s="23"/>
      <c r="N3168" s="23"/>
      <c r="O3168" s="23"/>
    </row>
    <row r="3169" spans="2:15" x14ac:dyDescent="0.25">
      <c r="B3169" s="23"/>
      <c r="C3169" s="23"/>
      <c r="D3169" s="23"/>
      <c r="E3169" s="23"/>
      <c r="F3169" s="23"/>
      <c r="G3169" s="23"/>
      <c r="H3169" s="23"/>
      <c r="I3169" s="23"/>
      <c r="J3169" s="23"/>
      <c r="K3169" s="23"/>
      <c r="L3169" s="23"/>
      <c r="M3169" s="23"/>
      <c r="N3169" s="23"/>
      <c r="O3169" s="23"/>
    </row>
    <row r="3170" spans="2:15" x14ac:dyDescent="0.25">
      <c r="B3170" s="23"/>
      <c r="C3170" s="23"/>
      <c r="D3170" s="23"/>
      <c r="E3170" s="23"/>
      <c r="F3170" s="23"/>
      <c r="G3170" s="23"/>
      <c r="H3170" s="23"/>
      <c r="I3170" s="23"/>
      <c r="J3170" s="23"/>
      <c r="K3170" s="23"/>
      <c r="L3170" s="23"/>
      <c r="M3170" s="23"/>
      <c r="N3170" s="23"/>
      <c r="O3170" s="23"/>
    </row>
    <row r="3171" spans="2:15" x14ac:dyDescent="0.25">
      <c r="B3171" s="23"/>
      <c r="C3171" s="23"/>
      <c r="D3171" s="23"/>
      <c r="E3171" s="23"/>
      <c r="F3171" s="23"/>
      <c r="G3171" s="23"/>
      <c r="H3171" s="23"/>
      <c r="I3171" s="23"/>
      <c r="J3171" s="23"/>
      <c r="K3171" s="23"/>
      <c r="L3171" s="23"/>
      <c r="M3171" s="23"/>
      <c r="N3171" s="23"/>
      <c r="O3171" s="23"/>
    </row>
    <row r="3172" spans="2:15" x14ac:dyDescent="0.25">
      <c r="B3172" s="23"/>
      <c r="C3172" s="23"/>
      <c r="D3172" s="23"/>
      <c r="E3172" s="23"/>
      <c r="F3172" s="23"/>
      <c r="G3172" s="23"/>
      <c r="H3172" s="23"/>
      <c r="I3172" s="23"/>
      <c r="J3172" s="23"/>
      <c r="K3172" s="23"/>
      <c r="L3172" s="23"/>
      <c r="M3172" s="23"/>
      <c r="N3172" s="23"/>
      <c r="O3172" s="23"/>
    </row>
    <row r="3173" spans="2:15" x14ac:dyDescent="0.25">
      <c r="B3173" s="23"/>
      <c r="C3173" s="23"/>
      <c r="D3173" s="23"/>
      <c r="E3173" s="23"/>
      <c r="F3173" s="23"/>
      <c r="G3173" s="23"/>
      <c r="H3173" s="23"/>
      <c r="I3173" s="23"/>
      <c r="J3173" s="23"/>
      <c r="K3173" s="23"/>
      <c r="L3173" s="23"/>
      <c r="M3173" s="23"/>
      <c r="N3173" s="23"/>
      <c r="O3173" s="23"/>
    </row>
    <row r="3174" spans="2:15" x14ac:dyDescent="0.25">
      <c r="B3174" s="23"/>
      <c r="C3174" s="23"/>
      <c r="D3174" s="23"/>
      <c r="E3174" s="23"/>
      <c r="F3174" s="23"/>
      <c r="G3174" s="23"/>
      <c r="H3174" s="23"/>
      <c r="I3174" s="23"/>
      <c r="J3174" s="23"/>
      <c r="K3174" s="23"/>
      <c r="L3174" s="23"/>
      <c r="M3174" s="23"/>
      <c r="N3174" s="23"/>
      <c r="O3174" s="23"/>
    </row>
    <row r="3175" spans="2:15" x14ac:dyDescent="0.25">
      <c r="B3175" s="23"/>
      <c r="C3175" s="23"/>
      <c r="D3175" s="23"/>
      <c r="E3175" s="23"/>
      <c r="F3175" s="23"/>
      <c r="G3175" s="23"/>
      <c r="H3175" s="23"/>
      <c r="I3175" s="23"/>
      <c r="J3175" s="23"/>
      <c r="K3175" s="23"/>
      <c r="L3175" s="23"/>
      <c r="M3175" s="23"/>
      <c r="N3175" s="23"/>
      <c r="O3175" s="23"/>
    </row>
    <row r="3176" spans="2:15" x14ac:dyDescent="0.25">
      <c r="B3176" s="23"/>
      <c r="C3176" s="23"/>
      <c r="D3176" s="23"/>
      <c r="E3176" s="23"/>
      <c r="F3176" s="23"/>
      <c r="G3176" s="23"/>
      <c r="H3176" s="23"/>
      <c r="I3176" s="23"/>
      <c r="J3176" s="23"/>
      <c r="K3176" s="23"/>
      <c r="L3176" s="23"/>
      <c r="M3176" s="23"/>
      <c r="N3176" s="23"/>
      <c r="O3176" s="23"/>
    </row>
    <row r="3177" spans="2:15" x14ac:dyDescent="0.25">
      <c r="B3177" s="23"/>
      <c r="C3177" s="23"/>
      <c r="D3177" s="23"/>
      <c r="E3177" s="23"/>
      <c r="F3177" s="23"/>
      <c r="G3177" s="23"/>
      <c r="H3177" s="23"/>
      <c r="I3177" s="23"/>
      <c r="J3177" s="23"/>
      <c r="K3177" s="23"/>
      <c r="L3177" s="23"/>
      <c r="M3177" s="23"/>
      <c r="N3177" s="23"/>
      <c r="O3177" s="23"/>
    </row>
    <row r="3178" spans="2:15" x14ac:dyDescent="0.25">
      <c r="B3178" s="23"/>
      <c r="C3178" s="23"/>
      <c r="D3178" s="23"/>
      <c r="E3178" s="23"/>
      <c r="F3178" s="23"/>
      <c r="G3178" s="23"/>
      <c r="H3178" s="23"/>
      <c r="I3178" s="23"/>
      <c r="J3178" s="23"/>
      <c r="K3178" s="23"/>
      <c r="L3178" s="23"/>
      <c r="M3178" s="23"/>
      <c r="N3178" s="23"/>
      <c r="O3178" s="23"/>
    </row>
    <row r="3179" spans="2:15" x14ac:dyDescent="0.25">
      <c r="B3179" s="23"/>
      <c r="C3179" s="23"/>
      <c r="D3179" s="23"/>
      <c r="E3179" s="23"/>
      <c r="F3179" s="23"/>
      <c r="G3179" s="23"/>
      <c r="H3179" s="23"/>
      <c r="I3179" s="23"/>
      <c r="J3179" s="23"/>
      <c r="K3179" s="23"/>
      <c r="L3179" s="23"/>
      <c r="M3179" s="23"/>
      <c r="N3179" s="23"/>
      <c r="O3179" s="23"/>
    </row>
    <row r="3180" spans="2:15" x14ac:dyDescent="0.25">
      <c r="B3180" s="23"/>
      <c r="C3180" s="23"/>
      <c r="D3180" s="23"/>
      <c r="E3180" s="23"/>
      <c r="F3180" s="23"/>
      <c r="G3180" s="23"/>
      <c r="H3180" s="23"/>
      <c r="I3180" s="23"/>
      <c r="J3180" s="23"/>
      <c r="K3180" s="23"/>
      <c r="L3180" s="23"/>
      <c r="M3180" s="23"/>
      <c r="N3180" s="23"/>
      <c r="O3180" s="23"/>
    </row>
    <row r="3181" spans="2:15" x14ac:dyDescent="0.25">
      <c r="B3181" s="23"/>
      <c r="C3181" s="23"/>
      <c r="D3181" s="23"/>
      <c r="E3181" s="23"/>
      <c r="F3181" s="23"/>
      <c r="G3181" s="23"/>
      <c r="H3181" s="23"/>
      <c r="I3181" s="23"/>
      <c r="J3181" s="23"/>
      <c r="K3181" s="23"/>
      <c r="L3181" s="23"/>
      <c r="M3181" s="23"/>
      <c r="N3181" s="23"/>
      <c r="O3181" s="23"/>
    </row>
    <row r="3182" spans="2:15" x14ac:dyDescent="0.25">
      <c r="B3182" s="23"/>
      <c r="C3182" s="23"/>
      <c r="D3182" s="23"/>
      <c r="E3182" s="23"/>
      <c r="F3182" s="23"/>
      <c r="G3182" s="23"/>
      <c r="H3182" s="23"/>
      <c r="I3182" s="23"/>
      <c r="J3182" s="23"/>
      <c r="K3182" s="23"/>
      <c r="L3182" s="23"/>
      <c r="M3182" s="23"/>
      <c r="N3182" s="23"/>
      <c r="O3182" s="23"/>
    </row>
    <row r="3183" spans="2:15" x14ac:dyDescent="0.25">
      <c r="B3183" s="23"/>
      <c r="C3183" s="23"/>
      <c r="D3183" s="23"/>
      <c r="E3183" s="23"/>
      <c r="F3183" s="23"/>
      <c r="G3183" s="23"/>
      <c r="H3183" s="23"/>
      <c r="I3183" s="23"/>
      <c r="J3183" s="23"/>
      <c r="K3183" s="23"/>
      <c r="L3183" s="23"/>
      <c r="M3183" s="23"/>
      <c r="N3183" s="23"/>
      <c r="O3183" s="23"/>
    </row>
    <row r="3184" spans="2:15" x14ac:dyDescent="0.25">
      <c r="B3184" s="23"/>
      <c r="C3184" s="23"/>
      <c r="D3184" s="23"/>
      <c r="E3184" s="23"/>
      <c r="F3184" s="23"/>
      <c r="G3184" s="23"/>
      <c r="H3184" s="23"/>
      <c r="I3184" s="23"/>
      <c r="J3184" s="23"/>
      <c r="K3184" s="23"/>
      <c r="L3184" s="23"/>
      <c r="M3184" s="23"/>
      <c r="N3184" s="23"/>
      <c r="O3184" s="23"/>
    </row>
    <row r="3185" spans="2:15" x14ac:dyDescent="0.25">
      <c r="B3185" s="23"/>
      <c r="C3185" s="23"/>
      <c r="D3185" s="23"/>
      <c r="E3185" s="23"/>
      <c r="F3185" s="23"/>
      <c r="G3185" s="23"/>
      <c r="H3185" s="23"/>
      <c r="I3185" s="23"/>
      <c r="J3185" s="23"/>
      <c r="K3185" s="23"/>
      <c r="L3185" s="23"/>
      <c r="M3185" s="23"/>
      <c r="N3185" s="23"/>
      <c r="O3185" s="23"/>
    </row>
    <row r="3186" spans="2:15" x14ac:dyDescent="0.25">
      <c r="B3186" s="23"/>
      <c r="C3186" s="23"/>
      <c r="D3186" s="23"/>
      <c r="E3186" s="23"/>
      <c r="F3186" s="23"/>
      <c r="G3186" s="23"/>
      <c r="H3186" s="23"/>
      <c r="I3186" s="23"/>
      <c r="J3186" s="23"/>
      <c r="K3186" s="23"/>
      <c r="L3186" s="23"/>
      <c r="M3186" s="23"/>
      <c r="N3186" s="23"/>
      <c r="O3186" s="23"/>
    </row>
    <row r="3187" spans="2:15" x14ac:dyDescent="0.25">
      <c r="B3187" s="23"/>
      <c r="C3187" s="23"/>
      <c r="D3187" s="23"/>
      <c r="E3187" s="23"/>
      <c r="F3187" s="23"/>
      <c r="G3187" s="23"/>
      <c r="H3187" s="23"/>
      <c r="I3187" s="23"/>
      <c r="J3187" s="23"/>
      <c r="K3187" s="23"/>
      <c r="L3187" s="23"/>
      <c r="M3187" s="23"/>
      <c r="N3187" s="23"/>
      <c r="O3187" s="23"/>
    </row>
    <row r="3188" spans="2:15" x14ac:dyDescent="0.25">
      <c r="B3188" s="23"/>
      <c r="C3188" s="23"/>
      <c r="D3188" s="23"/>
      <c r="E3188" s="23"/>
      <c r="F3188" s="23"/>
      <c r="G3188" s="23"/>
      <c r="H3188" s="23"/>
      <c r="I3188" s="23"/>
      <c r="J3188" s="23"/>
      <c r="K3188" s="23"/>
      <c r="L3188" s="23"/>
      <c r="M3188" s="23"/>
      <c r="N3188" s="23"/>
      <c r="O3188" s="23"/>
    </row>
    <row r="3189" spans="2:15" x14ac:dyDescent="0.25">
      <c r="B3189" s="23"/>
      <c r="C3189" s="23"/>
      <c r="D3189" s="23"/>
      <c r="E3189" s="23"/>
      <c r="F3189" s="23"/>
      <c r="G3189" s="23"/>
      <c r="H3189" s="23"/>
      <c r="I3189" s="23"/>
      <c r="J3189" s="23"/>
      <c r="K3189" s="23"/>
      <c r="L3189" s="23"/>
      <c r="M3189" s="23"/>
      <c r="N3189" s="23"/>
      <c r="O3189" s="23"/>
    </row>
    <row r="3190" spans="2:15" x14ac:dyDescent="0.25">
      <c r="B3190" s="23"/>
      <c r="C3190" s="23"/>
      <c r="D3190" s="23"/>
      <c r="E3190" s="23"/>
      <c r="F3190" s="23"/>
      <c r="G3190" s="23"/>
      <c r="H3190" s="23"/>
      <c r="I3190" s="23"/>
      <c r="J3190" s="23"/>
      <c r="K3190" s="23"/>
      <c r="L3190" s="23"/>
      <c r="M3190" s="23"/>
      <c r="N3190" s="23"/>
      <c r="O3190" s="23"/>
    </row>
    <row r="3191" spans="2:15" x14ac:dyDescent="0.25">
      <c r="B3191" s="23"/>
      <c r="C3191" s="23"/>
      <c r="D3191" s="23"/>
      <c r="E3191" s="23"/>
      <c r="F3191" s="23"/>
      <c r="G3191" s="23"/>
      <c r="H3191" s="23"/>
      <c r="I3191" s="23"/>
      <c r="J3191" s="23"/>
      <c r="K3191" s="23"/>
      <c r="L3191" s="23"/>
      <c r="M3191" s="23"/>
      <c r="N3191" s="23"/>
      <c r="O3191" s="23"/>
    </row>
    <row r="3192" spans="2:15" x14ac:dyDescent="0.25">
      <c r="B3192" s="23"/>
      <c r="C3192" s="23"/>
      <c r="D3192" s="23"/>
      <c r="E3192" s="23"/>
      <c r="F3192" s="23"/>
      <c r="G3192" s="23"/>
      <c r="H3192" s="23"/>
      <c r="I3192" s="23"/>
      <c r="J3192" s="23"/>
      <c r="K3192" s="23"/>
      <c r="L3192" s="23"/>
      <c r="M3192" s="23"/>
      <c r="N3192" s="23"/>
      <c r="O3192" s="23"/>
    </row>
    <row r="3193" spans="2:15" x14ac:dyDescent="0.25">
      <c r="B3193" s="23"/>
      <c r="C3193" s="23"/>
      <c r="D3193" s="23"/>
      <c r="E3193" s="23"/>
      <c r="F3193" s="23"/>
      <c r="G3193" s="23"/>
      <c r="H3193" s="23"/>
      <c r="I3193" s="23"/>
      <c r="J3193" s="23"/>
      <c r="K3193" s="23"/>
      <c r="L3193" s="23"/>
      <c r="M3193" s="23"/>
      <c r="N3193" s="23"/>
      <c r="O3193" s="23"/>
    </row>
    <row r="3194" spans="2:15" x14ac:dyDescent="0.25">
      <c r="B3194" s="23"/>
      <c r="C3194" s="23"/>
      <c r="D3194" s="23"/>
      <c r="E3194" s="23"/>
      <c r="F3194" s="23"/>
      <c r="G3194" s="23"/>
      <c r="H3194" s="23"/>
      <c r="I3194" s="23"/>
      <c r="J3194" s="23"/>
      <c r="K3194" s="23"/>
      <c r="L3194" s="23"/>
      <c r="M3194" s="23"/>
      <c r="N3194" s="23"/>
      <c r="O3194" s="23"/>
    </row>
    <row r="3195" spans="2:15" x14ac:dyDescent="0.25">
      <c r="B3195" s="23"/>
      <c r="C3195" s="23"/>
      <c r="D3195" s="23"/>
      <c r="E3195" s="23"/>
      <c r="F3195" s="23"/>
      <c r="G3195" s="23"/>
      <c r="H3195" s="23"/>
      <c r="I3195" s="23"/>
      <c r="J3195" s="23"/>
      <c r="K3195" s="23"/>
      <c r="L3195" s="23"/>
      <c r="M3195" s="23"/>
      <c r="N3195" s="23"/>
      <c r="O3195" s="23"/>
    </row>
    <row r="3196" spans="2:15" x14ac:dyDescent="0.25">
      <c r="B3196" s="23"/>
      <c r="C3196" s="23"/>
      <c r="D3196" s="23"/>
      <c r="E3196" s="23"/>
      <c r="F3196" s="23"/>
      <c r="G3196" s="23"/>
      <c r="H3196" s="23"/>
      <c r="I3196" s="23"/>
      <c r="J3196" s="23"/>
      <c r="K3196" s="23"/>
      <c r="L3196" s="23"/>
      <c r="M3196" s="23"/>
      <c r="N3196" s="23"/>
      <c r="O3196" s="23"/>
    </row>
    <row r="3197" spans="2:15" x14ac:dyDescent="0.25">
      <c r="B3197" s="23"/>
      <c r="C3197" s="23"/>
      <c r="D3197" s="23"/>
      <c r="E3197" s="23"/>
      <c r="F3197" s="23"/>
      <c r="G3197" s="23"/>
      <c r="H3197" s="23"/>
      <c r="I3197" s="23"/>
      <c r="J3197" s="23"/>
      <c r="K3197" s="23"/>
      <c r="L3197" s="23"/>
      <c r="M3197" s="23"/>
      <c r="N3197" s="23"/>
      <c r="O3197" s="23"/>
    </row>
    <row r="3198" spans="2:15" x14ac:dyDescent="0.25">
      <c r="B3198" s="23"/>
      <c r="C3198" s="23"/>
      <c r="D3198" s="23"/>
      <c r="E3198" s="23"/>
      <c r="F3198" s="23"/>
      <c r="G3198" s="23"/>
      <c r="H3198" s="23"/>
      <c r="I3198" s="23"/>
      <c r="J3198" s="23"/>
      <c r="K3198" s="23"/>
      <c r="L3198" s="23"/>
      <c r="M3198" s="23"/>
      <c r="N3198" s="23"/>
      <c r="O3198" s="23"/>
    </row>
    <row r="3199" spans="2:15" x14ac:dyDescent="0.25">
      <c r="B3199" s="23"/>
      <c r="C3199" s="23"/>
      <c r="D3199" s="23"/>
      <c r="E3199" s="23"/>
      <c r="F3199" s="23"/>
      <c r="G3199" s="23"/>
      <c r="H3199" s="23"/>
      <c r="I3199" s="23"/>
      <c r="J3199" s="23"/>
      <c r="K3199" s="23"/>
      <c r="L3199" s="23"/>
      <c r="M3199" s="23"/>
      <c r="N3199" s="23"/>
      <c r="O3199" s="23"/>
    </row>
    <row r="3200" spans="2:15" x14ac:dyDescent="0.25">
      <c r="B3200" s="23"/>
      <c r="C3200" s="23"/>
      <c r="D3200" s="23"/>
      <c r="E3200" s="23"/>
      <c r="F3200" s="23"/>
      <c r="G3200" s="23"/>
      <c r="H3200" s="23"/>
      <c r="I3200" s="23"/>
      <c r="J3200" s="23"/>
      <c r="K3200" s="23"/>
      <c r="L3200" s="23"/>
      <c r="M3200" s="23"/>
      <c r="N3200" s="23"/>
      <c r="O3200" s="23"/>
    </row>
    <row r="3201" spans="2:15" x14ac:dyDescent="0.25">
      <c r="B3201" s="23"/>
      <c r="C3201" s="23"/>
      <c r="D3201" s="23"/>
      <c r="E3201" s="23"/>
      <c r="F3201" s="23"/>
      <c r="G3201" s="23"/>
      <c r="H3201" s="23"/>
      <c r="I3201" s="23"/>
      <c r="J3201" s="23"/>
      <c r="K3201" s="23"/>
      <c r="L3201" s="23"/>
      <c r="M3201" s="23"/>
      <c r="N3201" s="23"/>
      <c r="O3201" s="23"/>
    </row>
    <row r="3202" spans="2:15" x14ac:dyDescent="0.25">
      <c r="B3202" s="23"/>
      <c r="C3202" s="23"/>
      <c r="D3202" s="23"/>
      <c r="E3202" s="23"/>
      <c r="F3202" s="23"/>
      <c r="G3202" s="23"/>
      <c r="H3202" s="23"/>
      <c r="I3202" s="23"/>
      <c r="J3202" s="23"/>
      <c r="K3202" s="23"/>
      <c r="L3202" s="23"/>
      <c r="M3202" s="23"/>
      <c r="N3202" s="23"/>
      <c r="O3202" s="23"/>
    </row>
    <row r="3203" spans="2:15" x14ac:dyDescent="0.25">
      <c r="B3203" s="23"/>
      <c r="C3203" s="23"/>
      <c r="D3203" s="23"/>
      <c r="E3203" s="23"/>
      <c r="F3203" s="23"/>
      <c r="G3203" s="23"/>
      <c r="H3203" s="23"/>
      <c r="I3203" s="23"/>
      <c r="J3203" s="23"/>
      <c r="K3203" s="23"/>
      <c r="L3203" s="23"/>
      <c r="M3203" s="23"/>
      <c r="N3203" s="23"/>
      <c r="O3203" s="23"/>
    </row>
    <row r="3204" spans="2:15" x14ac:dyDescent="0.25">
      <c r="B3204" s="23"/>
      <c r="C3204" s="23"/>
      <c r="D3204" s="23"/>
      <c r="E3204" s="23"/>
      <c r="F3204" s="23"/>
      <c r="G3204" s="23"/>
      <c r="H3204" s="23"/>
      <c r="I3204" s="23"/>
      <c r="J3204" s="23"/>
      <c r="K3204" s="23"/>
      <c r="L3204" s="23"/>
      <c r="M3204" s="23"/>
      <c r="N3204" s="23"/>
      <c r="O3204" s="23"/>
    </row>
    <row r="3205" spans="2:15" x14ac:dyDescent="0.25">
      <c r="B3205" s="23"/>
      <c r="C3205" s="23"/>
      <c r="D3205" s="23"/>
      <c r="E3205" s="23"/>
      <c r="F3205" s="23"/>
      <c r="G3205" s="23"/>
      <c r="H3205" s="23"/>
      <c r="I3205" s="23"/>
      <c r="J3205" s="23"/>
      <c r="K3205" s="23"/>
      <c r="L3205" s="23"/>
      <c r="M3205" s="23"/>
      <c r="N3205" s="23"/>
      <c r="O3205" s="23"/>
    </row>
    <row r="3206" spans="2:15" x14ac:dyDescent="0.25">
      <c r="B3206" s="23"/>
      <c r="C3206" s="23"/>
      <c r="D3206" s="23"/>
      <c r="E3206" s="23"/>
      <c r="F3206" s="23"/>
      <c r="G3206" s="23"/>
      <c r="H3206" s="23"/>
      <c r="I3206" s="23"/>
      <c r="J3206" s="23"/>
      <c r="K3206" s="23"/>
      <c r="L3206" s="23"/>
      <c r="M3206" s="23"/>
      <c r="N3206" s="23"/>
      <c r="O3206" s="23"/>
    </row>
    <row r="3207" spans="2:15" x14ac:dyDescent="0.25">
      <c r="B3207" s="23"/>
      <c r="C3207" s="23"/>
      <c r="D3207" s="23"/>
      <c r="E3207" s="23"/>
      <c r="F3207" s="23"/>
      <c r="G3207" s="23"/>
      <c r="H3207" s="23"/>
      <c r="I3207" s="23"/>
      <c r="J3207" s="23"/>
      <c r="K3207" s="23"/>
      <c r="L3207" s="23"/>
      <c r="M3207" s="23"/>
      <c r="N3207" s="23"/>
      <c r="O3207" s="23"/>
    </row>
    <row r="3208" spans="2:15" x14ac:dyDescent="0.25">
      <c r="B3208" s="23"/>
      <c r="C3208" s="23"/>
      <c r="D3208" s="23"/>
      <c r="E3208" s="23"/>
      <c r="F3208" s="23"/>
      <c r="G3208" s="23"/>
      <c r="H3208" s="23"/>
      <c r="I3208" s="23"/>
      <c r="J3208" s="23"/>
      <c r="K3208" s="23"/>
      <c r="L3208" s="23"/>
      <c r="M3208" s="23"/>
      <c r="N3208" s="23"/>
      <c r="O3208" s="23"/>
    </row>
    <row r="3209" spans="2:15" x14ac:dyDescent="0.25">
      <c r="B3209" s="23"/>
      <c r="C3209" s="23"/>
      <c r="D3209" s="23"/>
      <c r="E3209" s="23"/>
      <c r="F3209" s="23"/>
      <c r="G3209" s="23"/>
      <c r="H3209" s="23"/>
      <c r="I3209" s="23"/>
      <c r="J3209" s="23"/>
      <c r="K3209" s="23"/>
      <c r="L3209" s="23"/>
      <c r="M3209" s="23"/>
      <c r="N3209" s="23"/>
      <c r="O3209" s="23"/>
    </row>
    <row r="3210" spans="2:15" x14ac:dyDescent="0.25">
      <c r="B3210" s="23"/>
      <c r="C3210" s="23"/>
      <c r="D3210" s="23"/>
      <c r="E3210" s="23"/>
      <c r="F3210" s="23"/>
      <c r="G3210" s="23"/>
      <c r="H3210" s="23"/>
      <c r="I3210" s="23"/>
      <c r="J3210" s="23"/>
      <c r="K3210" s="23"/>
      <c r="L3210" s="23"/>
      <c r="M3210" s="23"/>
      <c r="N3210" s="23"/>
      <c r="O3210" s="23"/>
    </row>
    <row r="3211" spans="2:15" x14ac:dyDescent="0.25">
      <c r="B3211" s="23"/>
      <c r="C3211" s="23"/>
      <c r="D3211" s="23"/>
      <c r="E3211" s="23"/>
      <c r="F3211" s="23"/>
      <c r="G3211" s="23"/>
      <c r="H3211" s="23"/>
      <c r="I3211" s="23"/>
      <c r="J3211" s="23"/>
      <c r="K3211" s="23"/>
      <c r="L3211" s="23"/>
      <c r="M3211" s="23"/>
      <c r="N3211" s="23"/>
      <c r="O3211" s="23"/>
    </row>
    <row r="3212" spans="2:15" x14ac:dyDescent="0.25">
      <c r="B3212" s="23"/>
      <c r="C3212" s="23"/>
      <c r="D3212" s="23"/>
      <c r="E3212" s="23"/>
      <c r="F3212" s="23"/>
      <c r="G3212" s="23"/>
      <c r="H3212" s="23"/>
      <c r="I3212" s="23"/>
      <c r="J3212" s="23"/>
      <c r="K3212" s="23"/>
      <c r="L3212" s="23"/>
      <c r="M3212" s="23"/>
      <c r="N3212" s="23"/>
      <c r="O3212" s="23"/>
    </row>
    <row r="3213" spans="2:15" x14ac:dyDescent="0.25">
      <c r="B3213" s="23"/>
      <c r="C3213" s="23"/>
      <c r="D3213" s="23"/>
      <c r="E3213" s="23"/>
      <c r="F3213" s="23"/>
      <c r="G3213" s="23"/>
      <c r="H3213" s="23"/>
      <c r="I3213" s="23"/>
      <c r="J3213" s="23"/>
      <c r="K3213" s="23"/>
      <c r="L3213" s="23"/>
      <c r="M3213" s="23"/>
      <c r="N3213" s="23"/>
      <c r="O3213" s="23"/>
    </row>
    <row r="3214" spans="2:15" x14ac:dyDescent="0.25">
      <c r="B3214" s="23"/>
      <c r="C3214" s="23"/>
      <c r="D3214" s="23"/>
      <c r="E3214" s="23"/>
      <c r="F3214" s="23"/>
      <c r="G3214" s="23"/>
      <c r="H3214" s="23"/>
      <c r="I3214" s="23"/>
      <c r="J3214" s="23"/>
      <c r="K3214" s="23"/>
      <c r="L3214" s="23"/>
      <c r="M3214" s="23"/>
      <c r="N3214" s="23"/>
      <c r="O3214" s="23"/>
    </row>
    <row r="3215" spans="2:15" x14ac:dyDescent="0.25">
      <c r="B3215" s="23"/>
      <c r="C3215" s="23"/>
      <c r="D3215" s="23"/>
      <c r="E3215" s="23"/>
      <c r="F3215" s="23"/>
      <c r="G3215" s="23"/>
      <c r="H3215" s="23"/>
      <c r="I3215" s="23"/>
      <c r="J3215" s="23"/>
      <c r="K3215" s="23"/>
      <c r="L3215" s="23"/>
      <c r="M3215" s="23"/>
      <c r="N3215" s="23"/>
      <c r="O3215" s="23"/>
    </row>
    <row r="3216" spans="2:15" x14ac:dyDescent="0.25">
      <c r="B3216" s="23"/>
      <c r="C3216" s="23"/>
      <c r="D3216" s="23"/>
      <c r="E3216" s="23"/>
      <c r="F3216" s="23"/>
      <c r="G3216" s="23"/>
      <c r="H3216" s="23"/>
      <c r="I3216" s="23"/>
      <c r="J3216" s="23"/>
      <c r="K3216" s="23"/>
      <c r="L3216" s="23"/>
      <c r="M3216" s="23"/>
      <c r="N3216" s="23"/>
      <c r="O3216" s="23"/>
    </row>
    <row r="3217" spans="2:15" x14ac:dyDescent="0.25">
      <c r="B3217" s="23"/>
      <c r="C3217" s="23"/>
      <c r="D3217" s="23"/>
      <c r="E3217" s="23"/>
      <c r="F3217" s="23"/>
      <c r="G3217" s="23"/>
      <c r="H3217" s="23"/>
      <c r="I3217" s="23"/>
      <c r="J3217" s="23"/>
      <c r="K3217" s="23"/>
      <c r="L3217" s="23"/>
      <c r="M3217" s="23"/>
      <c r="N3217" s="23"/>
      <c r="O3217" s="23"/>
    </row>
    <row r="3218" spans="2:15" x14ac:dyDescent="0.25">
      <c r="B3218" s="23"/>
      <c r="C3218" s="23"/>
      <c r="D3218" s="23"/>
      <c r="E3218" s="23"/>
      <c r="F3218" s="23"/>
      <c r="G3218" s="23"/>
      <c r="H3218" s="23"/>
      <c r="I3218" s="23"/>
      <c r="J3218" s="23"/>
      <c r="K3218" s="23"/>
      <c r="L3218" s="23"/>
      <c r="M3218" s="23"/>
      <c r="N3218" s="23"/>
      <c r="O3218" s="23"/>
    </row>
    <row r="3219" spans="2:15" x14ac:dyDescent="0.25">
      <c r="B3219" s="23"/>
      <c r="C3219" s="23"/>
      <c r="D3219" s="23"/>
      <c r="E3219" s="23"/>
      <c r="F3219" s="23"/>
      <c r="G3219" s="23"/>
      <c r="H3219" s="23"/>
      <c r="I3219" s="23"/>
      <c r="J3219" s="23"/>
      <c r="K3219" s="23"/>
      <c r="L3219" s="23"/>
      <c r="M3219" s="23"/>
      <c r="N3219" s="23"/>
      <c r="O3219" s="23"/>
    </row>
    <row r="3220" spans="2:15" x14ac:dyDescent="0.25">
      <c r="B3220" s="23"/>
      <c r="C3220" s="23"/>
      <c r="D3220" s="23"/>
      <c r="E3220" s="23"/>
      <c r="F3220" s="23"/>
      <c r="G3220" s="23"/>
      <c r="H3220" s="23"/>
      <c r="I3220" s="23"/>
      <c r="J3220" s="23"/>
      <c r="K3220" s="23"/>
      <c r="L3220" s="23"/>
      <c r="M3220" s="23"/>
      <c r="N3220" s="23"/>
      <c r="O3220" s="23"/>
    </row>
    <row r="3221" spans="2:15" x14ac:dyDescent="0.25">
      <c r="B3221" s="23"/>
      <c r="C3221" s="23"/>
      <c r="D3221" s="23"/>
      <c r="E3221" s="23"/>
      <c r="F3221" s="23"/>
      <c r="G3221" s="23"/>
      <c r="H3221" s="23"/>
      <c r="I3221" s="23"/>
      <c r="J3221" s="23"/>
      <c r="K3221" s="23"/>
      <c r="L3221" s="23"/>
      <c r="M3221" s="23"/>
      <c r="N3221" s="23"/>
      <c r="O3221" s="23"/>
    </row>
    <row r="3222" spans="2:15" x14ac:dyDescent="0.25">
      <c r="B3222" s="23"/>
      <c r="C3222" s="23"/>
      <c r="D3222" s="23"/>
      <c r="E3222" s="23"/>
      <c r="F3222" s="23"/>
      <c r="G3222" s="23"/>
      <c r="H3222" s="23"/>
      <c r="I3222" s="23"/>
      <c r="J3222" s="23"/>
      <c r="K3222" s="23"/>
      <c r="L3222" s="23"/>
      <c r="M3222" s="23"/>
      <c r="N3222" s="23"/>
      <c r="O3222" s="23"/>
    </row>
    <row r="3223" spans="2:15" x14ac:dyDescent="0.25">
      <c r="B3223" s="23"/>
      <c r="C3223" s="23"/>
      <c r="D3223" s="23"/>
      <c r="E3223" s="23"/>
      <c r="F3223" s="23"/>
      <c r="G3223" s="23"/>
      <c r="H3223" s="23"/>
      <c r="I3223" s="23"/>
      <c r="J3223" s="23"/>
      <c r="K3223" s="23"/>
      <c r="L3223" s="23"/>
      <c r="M3223" s="23"/>
      <c r="N3223" s="23"/>
      <c r="O3223" s="23"/>
    </row>
    <row r="3224" spans="2:15" x14ac:dyDescent="0.25">
      <c r="B3224" s="23"/>
      <c r="C3224" s="23"/>
      <c r="D3224" s="23"/>
      <c r="E3224" s="23"/>
      <c r="F3224" s="23"/>
      <c r="G3224" s="23"/>
      <c r="H3224" s="23"/>
      <c r="I3224" s="23"/>
      <c r="J3224" s="23"/>
      <c r="K3224" s="23"/>
      <c r="L3224" s="23"/>
      <c r="M3224" s="23"/>
      <c r="N3224" s="23"/>
      <c r="O3224" s="23"/>
    </row>
    <row r="3225" spans="2:15" x14ac:dyDescent="0.25">
      <c r="B3225" s="23"/>
      <c r="C3225" s="23"/>
      <c r="D3225" s="23"/>
      <c r="E3225" s="23"/>
      <c r="F3225" s="23"/>
      <c r="G3225" s="23"/>
      <c r="H3225" s="23"/>
      <c r="I3225" s="23"/>
      <c r="J3225" s="23"/>
      <c r="K3225" s="23"/>
      <c r="L3225" s="23"/>
      <c r="M3225" s="23"/>
      <c r="N3225" s="23"/>
      <c r="O3225" s="23"/>
    </row>
    <row r="3226" spans="2:15" x14ac:dyDescent="0.25">
      <c r="B3226" s="23"/>
      <c r="C3226" s="23"/>
      <c r="D3226" s="23"/>
      <c r="E3226" s="23"/>
      <c r="F3226" s="23"/>
      <c r="G3226" s="23"/>
      <c r="H3226" s="23"/>
      <c r="I3226" s="23"/>
      <c r="J3226" s="23"/>
      <c r="K3226" s="23"/>
      <c r="L3226" s="23"/>
      <c r="M3226" s="23"/>
      <c r="N3226" s="23"/>
      <c r="O3226" s="23"/>
    </row>
    <row r="3227" spans="2:15" x14ac:dyDescent="0.25">
      <c r="B3227" s="23"/>
      <c r="C3227" s="23"/>
      <c r="D3227" s="23"/>
      <c r="E3227" s="23"/>
      <c r="F3227" s="23"/>
      <c r="G3227" s="23"/>
      <c r="H3227" s="23"/>
      <c r="I3227" s="23"/>
      <c r="J3227" s="23"/>
      <c r="K3227" s="23"/>
      <c r="L3227" s="23"/>
      <c r="M3227" s="23"/>
      <c r="N3227" s="23"/>
      <c r="O3227" s="23"/>
    </row>
    <row r="3228" spans="2:15" x14ac:dyDescent="0.25">
      <c r="B3228" s="23"/>
      <c r="C3228" s="23"/>
      <c r="D3228" s="23"/>
      <c r="E3228" s="23"/>
      <c r="F3228" s="23"/>
      <c r="G3228" s="23"/>
      <c r="H3228" s="23"/>
      <c r="I3228" s="23"/>
      <c r="J3228" s="23"/>
      <c r="K3228" s="23"/>
      <c r="L3228" s="23"/>
      <c r="M3228" s="23"/>
      <c r="N3228" s="23"/>
      <c r="O3228" s="23"/>
    </row>
    <row r="3229" spans="2:15" x14ac:dyDescent="0.25">
      <c r="B3229" s="23"/>
      <c r="C3229" s="23"/>
      <c r="D3229" s="23"/>
      <c r="E3229" s="23"/>
      <c r="F3229" s="23"/>
      <c r="G3229" s="23"/>
      <c r="H3229" s="23"/>
      <c r="I3229" s="23"/>
      <c r="J3229" s="23"/>
      <c r="K3229" s="23"/>
      <c r="L3229" s="23"/>
      <c r="M3229" s="23"/>
      <c r="N3229" s="23"/>
      <c r="O3229" s="23"/>
    </row>
    <row r="3230" spans="2:15" x14ac:dyDescent="0.25">
      <c r="B3230" s="23"/>
      <c r="C3230" s="23"/>
      <c r="D3230" s="23"/>
      <c r="E3230" s="23"/>
      <c r="F3230" s="23"/>
      <c r="G3230" s="23"/>
      <c r="H3230" s="23"/>
      <c r="I3230" s="23"/>
      <c r="J3230" s="23"/>
      <c r="K3230" s="23"/>
      <c r="L3230" s="23"/>
      <c r="M3230" s="23"/>
      <c r="N3230" s="23"/>
      <c r="O3230" s="23"/>
    </row>
    <row r="3231" spans="2:15" x14ac:dyDescent="0.25">
      <c r="B3231" s="23"/>
      <c r="C3231" s="23"/>
      <c r="D3231" s="23"/>
      <c r="E3231" s="23"/>
      <c r="F3231" s="23"/>
      <c r="G3231" s="23"/>
      <c r="H3231" s="23"/>
      <c r="I3231" s="23"/>
      <c r="J3231" s="23"/>
      <c r="K3231" s="23"/>
      <c r="L3231" s="23"/>
      <c r="M3231" s="23"/>
      <c r="N3231" s="23"/>
      <c r="O3231" s="23"/>
    </row>
    <row r="3232" spans="2:15" x14ac:dyDescent="0.25">
      <c r="B3232" s="23"/>
      <c r="C3232" s="23"/>
      <c r="D3232" s="23"/>
      <c r="E3232" s="23"/>
      <c r="F3232" s="23"/>
      <c r="G3232" s="23"/>
      <c r="H3232" s="23"/>
      <c r="I3232" s="23"/>
      <c r="J3232" s="23"/>
      <c r="K3232" s="23"/>
      <c r="L3232" s="23"/>
      <c r="M3232" s="23"/>
      <c r="N3232" s="23"/>
      <c r="O3232" s="23"/>
    </row>
    <row r="3233" spans="2:15" x14ac:dyDescent="0.25">
      <c r="B3233" s="23"/>
      <c r="C3233" s="23"/>
      <c r="D3233" s="23"/>
      <c r="E3233" s="23"/>
      <c r="F3233" s="23"/>
      <c r="G3233" s="23"/>
      <c r="H3233" s="23"/>
      <c r="I3233" s="23"/>
      <c r="J3233" s="23"/>
      <c r="K3233" s="23"/>
      <c r="L3233" s="23"/>
      <c r="M3233" s="23"/>
      <c r="N3233" s="23"/>
      <c r="O3233" s="23"/>
    </row>
    <row r="3234" spans="2:15" x14ac:dyDescent="0.25">
      <c r="B3234" s="23"/>
      <c r="C3234" s="23"/>
      <c r="D3234" s="23"/>
      <c r="E3234" s="23"/>
      <c r="F3234" s="23"/>
      <c r="G3234" s="23"/>
      <c r="H3234" s="23"/>
      <c r="I3234" s="23"/>
      <c r="J3234" s="23"/>
      <c r="K3234" s="23"/>
      <c r="L3234" s="23"/>
      <c r="M3234" s="23"/>
      <c r="N3234" s="23"/>
      <c r="O3234" s="23"/>
    </row>
    <row r="3235" spans="2:15" x14ac:dyDescent="0.25">
      <c r="B3235" s="23"/>
      <c r="C3235" s="23"/>
      <c r="D3235" s="23"/>
      <c r="E3235" s="23"/>
      <c r="F3235" s="23"/>
      <c r="G3235" s="23"/>
      <c r="H3235" s="23"/>
      <c r="I3235" s="23"/>
      <c r="J3235" s="23"/>
      <c r="K3235" s="23"/>
      <c r="L3235" s="23"/>
      <c r="M3235" s="23"/>
      <c r="N3235" s="23"/>
      <c r="O3235" s="23"/>
    </row>
    <row r="3236" spans="2:15" x14ac:dyDescent="0.25">
      <c r="B3236" s="23"/>
      <c r="C3236" s="23"/>
      <c r="D3236" s="23"/>
      <c r="E3236" s="23"/>
      <c r="F3236" s="23"/>
      <c r="G3236" s="23"/>
      <c r="H3236" s="23"/>
      <c r="I3236" s="23"/>
      <c r="J3236" s="23"/>
      <c r="K3236" s="23"/>
      <c r="L3236" s="23"/>
      <c r="M3236" s="23"/>
      <c r="N3236" s="23"/>
      <c r="O3236" s="23"/>
    </row>
    <row r="3237" spans="2:15" x14ac:dyDescent="0.25">
      <c r="B3237" s="23"/>
      <c r="C3237" s="23"/>
      <c r="D3237" s="23"/>
      <c r="E3237" s="23"/>
      <c r="F3237" s="23"/>
      <c r="G3237" s="23"/>
      <c r="H3237" s="23"/>
      <c r="I3237" s="23"/>
      <c r="J3237" s="23"/>
      <c r="K3237" s="23"/>
      <c r="L3237" s="23"/>
      <c r="M3237" s="23"/>
      <c r="N3237" s="23"/>
      <c r="O3237" s="23"/>
    </row>
    <row r="3238" spans="2:15" x14ac:dyDescent="0.25">
      <c r="B3238" s="23"/>
      <c r="C3238" s="23"/>
      <c r="D3238" s="23"/>
      <c r="E3238" s="23"/>
      <c r="F3238" s="23"/>
      <c r="G3238" s="23"/>
      <c r="H3238" s="23"/>
      <c r="I3238" s="23"/>
      <c r="J3238" s="23"/>
      <c r="K3238" s="23"/>
      <c r="L3238" s="23"/>
      <c r="M3238" s="23"/>
      <c r="N3238" s="23"/>
      <c r="O3238" s="23"/>
    </row>
    <row r="3239" spans="2:15" x14ac:dyDescent="0.25">
      <c r="B3239" s="23"/>
      <c r="C3239" s="23"/>
      <c r="D3239" s="23"/>
      <c r="E3239" s="23"/>
      <c r="F3239" s="23"/>
      <c r="G3239" s="23"/>
      <c r="H3239" s="23"/>
      <c r="I3239" s="23"/>
      <c r="J3239" s="23"/>
      <c r="K3239" s="23"/>
      <c r="L3239" s="23"/>
      <c r="M3239" s="23"/>
      <c r="N3239" s="23"/>
      <c r="O3239" s="23"/>
    </row>
    <row r="3240" spans="2:15" x14ac:dyDescent="0.25">
      <c r="B3240" s="23"/>
      <c r="C3240" s="23"/>
      <c r="D3240" s="23"/>
      <c r="E3240" s="23"/>
      <c r="F3240" s="23"/>
      <c r="G3240" s="23"/>
      <c r="H3240" s="23"/>
      <c r="I3240" s="23"/>
      <c r="J3240" s="23"/>
      <c r="K3240" s="23"/>
      <c r="L3240" s="23"/>
      <c r="M3240" s="23"/>
      <c r="N3240" s="23"/>
      <c r="O3240" s="23"/>
    </row>
    <row r="3241" spans="2:15" x14ac:dyDescent="0.25">
      <c r="B3241" s="23"/>
      <c r="C3241" s="23"/>
      <c r="D3241" s="23"/>
      <c r="E3241" s="23"/>
      <c r="F3241" s="23"/>
      <c r="G3241" s="23"/>
      <c r="H3241" s="23"/>
      <c r="I3241" s="23"/>
      <c r="J3241" s="23"/>
      <c r="K3241" s="23"/>
      <c r="L3241" s="23"/>
      <c r="M3241" s="23"/>
      <c r="N3241" s="23"/>
      <c r="O3241" s="23"/>
    </row>
    <row r="3242" spans="2:15" x14ac:dyDescent="0.25">
      <c r="B3242" s="23"/>
      <c r="C3242" s="23"/>
      <c r="D3242" s="23"/>
      <c r="E3242" s="23"/>
      <c r="F3242" s="23"/>
      <c r="G3242" s="23"/>
      <c r="H3242" s="23"/>
      <c r="I3242" s="23"/>
      <c r="J3242" s="23"/>
      <c r="K3242" s="23"/>
      <c r="L3242" s="23"/>
      <c r="M3242" s="23"/>
      <c r="N3242" s="23"/>
      <c r="O3242" s="23"/>
    </row>
    <row r="3243" spans="2:15" x14ac:dyDescent="0.25">
      <c r="B3243" s="23"/>
      <c r="C3243" s="23"/>
      <c r="D3243" s="23"/>
      <c r="E3243" s="23"/>
      <c r="F3243" s="23"/>
      <c r="G3243" s="23"/>
      <c r="H3243" s="23"/>
      <c r="I3243" s="23"/>
      <c r="J3243" s="23"/>
      <c r="K3243" s="23"/>
      <c r="L3243" s="23"/>
      <c r="M3243" s="23"/>
      <c r="N3243" s="23"/>
      <c r="O3243" s="23"/>
    </row>
    <row r="3244" spans="2:15" x14ac:dyDescent="0.25">
      <c r="B3244" s="23"/>
      <c r="C3244" s="23"/>
      <c r="D3244" s="23"/>
      <c r="E3244" s="23"/>
      <c r="F3244" s="23"/>
      <c r="G3244" s="23"/>
      <c r="H3244" s="23"/>
      <c r="I3244" s="23"/>
      <c r="J3244" s="23"/>
      <c r="K3244" s="23"/>
      <c r="L3244" s="23"/>
      <c r="M3244" s="23"/>
      <c r="N3244" s="23"/>
      <c r="O3244" s="23"/>
    </row>
    <row r="3245" spans="2:15" x14ac:dyDescent="0.25">
      <c r="B3245" s="23"/>
      <c r="C3245" s="23"/>
      <c r="D3245" s="23"/>
      <c r="E3245" s="23"/>
      <c r="F3245" s="23"/>
      <c r="G3245" s="23"/>
      <c r="H3245" s="23"/>
      <c r="I3245" s="23"/>
      <c r="J3245" s="23"/>
      <c r="K3245" s="23"/>
      <c r="L3245" s="23"/>
      <c r="M3245" s="23"/>
      <c r="N3245" s="23"/>
      <c r="O3245" s="23"/>
    </row>
    <row r="3246" spans="2:15" x14ac:dyDescent="0.25">
      <c r="B3246" s="23"/>
      <c r="C3246" s="23"/>
      <c r="D3246" s="23"/>
      <c r="E3246" s="23"/>
      <c r="F3246" s="23"/>
      <c r="G3246" s="23"/>
      <c r="H3246" s="23"/>
      <c r="I3246" s="23"/>
      <c r="J3246" s="23"/>
      <c r="K3246" s="23"/>
      <c r="L3246" s="23"/>
      <c r="M3246" s="23"/>
      <c r="N3246" s="23"/>
      <c r="O3246" s="23"/>
    </row>
    <row r="3247" spans="2:15" x14ac:dyDescent="0.25">
      <c r="B3247" s="23"/>
      <c r="C3247" s="23"/>
      <c r="D3247" s="23"/>
      <c r="E3247" s="23"/>
      <c r="F3247" s="23"/>
      <c r="G3247" s="23"/>
      <c r="H3247" s="23"/>
      <c r="I3247" s="23"/>
      <c r="J3247" s="23"/>
      <c r="K3247" s="23"/>
      <c r="L3247" s="23"/>
      <c r="M3247" s="23"/>
      <c r="N3247" s="23"/>
      <c r="O3247" s="23"/>
    </row>
    <row r="3248" spans="2:15" x14ac:dyDescent="0.25">
      <c r="B3248" s="23"/>
      <c r="C3248" s="23"/>
      <c r="D3248" s="23"/>
      <c r="E3248" s="23"/>
      <c r="F3248" s="23"/>
      <c r="G3248" s="23"/>
      <c r="H3248" s="23"/>
      <c r="I3248" s="23"/>
      <c r="J3248" s="23"/>
      <c r="K3248" s="23"/>
      <c r="L3248" s="23"/>
      <c r="M3248" s="23"/>
      <c r="N3248" s="23"/>
      <c r="O3248" s="23"/>
    </row>
    <row r="3249" spans="2:15" x14ac:dyDescent="0.25">
      <c r="B3249" s="23"/>
      <c r="C3249" s="23"/>
      <c r="D3249" s="23"/>
      <c r="E3249" s="23"/>
      <c r="F3249" s="23"/>
      <c r="G3249" s="23"/>
      <c r="H3249" s="23"/>
      <c r="I3249" s="23"/>
      <c r="J3249" s="23"/>
      <c r="K3249" s="23"/>
      <c r="L3249" s="23"/>
      <c r="M3249" s="23"/>
      <c r="N3249" s="23"/>
      <c r="O3249" s="23"/>
    </row>
    <row r="3250" spans="2:15" x14ac:dyDescent="0.25">
      <c r="B3250" s="23"/>
      <c r="C3250" s="23"/>
      <c r="D3250" s="23"/>
      <c r="E3250" s="23"/>
      <c r="F3250" s="23"/>
      <c r="G3250" s="23"/>
      <c r="H3250" s="23"/>
      <c r="I3250" s="23"/>
      <c r="J3250" s="23"/>
      <c r="K3250" s="23"/>
      <c r="L3250" s="23"/>
      <c r="M3250" s="23"/>
      <c r="N3250" s="23"/>
      <c r="O3250" s="23"/>
    </row>
    <row r="3251" spans="2:15" x14ac:dyDescent="0.25">
      <c r="B3251" s="23"/>
      <c r="C3251" s="23"/>
      <c r="D3251" s="23"/>
      <c r="E3251" s="23"/>
      <c r="F3251" s="23"/>
      <c r="G3251" s="23"/>
      <c r="H3251" s="23"/>
      <c r="I3251" s="23"/>
      <c r="J3251" s="23"/>
      <c r="K3251" s="23"/>
      <c r="L3251" s="23"/>
      <c r="M3251" s="23"/>
      <c r="N3251" s="23"/>
      <c r="O3251" s="23"/>
    </row>
    <row r="3252" spans="2:15" x14ac:dyDescent="0.25">
      <c r="B3252" s="23"/>
      <c r="C3252" s="23"/>
      <c r="D3252" s="23"/>
      <c r="E3252" s="23"/>
      <c r="F3252" s="23"/>
      <c r="G3252" s="23"/>
      <c r="H3252" s="23"/>
      <c r="I3252" s="23"/>
      <c r="J3252" s="23"/>
      <c r="K3252" s="23"/>
      <c r="L3252" s="23"/>
      <c r="M3252" s="23"/>
      <c r="N3252" s="23"/>
      <c r="O3252" s="23"/>
    </row>
    <row r="3253" spans="2:15" x14ac:dyDescent="0.25">
      <c r="B3253" s="23"/>
      <c r="C3253" s="23"/>
      <c r="D3253" s="23"/>
      <c r="E3253" s="23"/>
      <c r="F3253" s="23"/>
      <c r="G3253" s="23"/>
      <c r="H3253" s="23"/>
      <c r="I3253" s="23"/>
      <c r="J3253" s="23"/>
      <c r="K3253" s="23"/>
      <c r="L3253" s="23"/>
      <c r="M3253" s="23"/>
      <c r="N3253" s="23"/>
      <c r="O3253" s="23"/>
    </row>
    <row r="3254" spans="2:15" x14ac:dyDescent="0.25">
      <c r="B3254" s="23"/>
      <c r="C3254" s="23"/>
      <c r="D3254" s="23"/>
      <c r="E3254" s="23"/>
      <c r="F3254" s="23"/>
      <c r="G3254" s="23"/>
      <c r="H3254" s="23"/>
      <c r="I3254" s="23"/>
      <c r="J3254" s="23"/>
      <c r="K3254" s="23"/>
      <c r="L3254" s="23"/>
      <c r="M3254" s="23"/>
      <c r="N3254" s="23"/>
      <c r="O3254" s="23"/>
    </row>
    <row r="3255" spans="2:15" x14ac:dyDescent="0.25">
      <c r="B3255" s="23"/>
      <c r="C3255" s="23"/>
      <c r="D3255" s="23"/>
      <c r="E3255" s="23"/>
      <c r="F3255" s="23"/>
      <c r="G3255" s="23"/>
      <c r="H3255" s="23"/>
      <c r="I3255" s="23"/>
      <c r="J3255" s="23"/>
      <c r="K3255" s="23"/>
      <c r="L3255" s="23"/>
      <c r="M3255" s="23"/>
      <c r="N3255" s="23"/>
      <c r="O3255" s="23"/>
    </row>
    <row r="3256" spans="2:15" x14ac:dyDescent="0.25">
      <c r="B3256" s="23"/>
      <c r="C3256" s="23"/>
      <c r="D3256" s="23"/>
      <c r="E3256" s="23"/>
      <c r="F3256" s="23"/>
      <c r="G3256" s="23"/>
      <c r="H3256" s="23"/>
      <c r="I3256" s="23"/>
      <c r="J3256" s="23"/>
      <c r="K3256" s="23"/>
      <c r="L3256" s="23"/>
      <c r="M3256" s="23"/>
      <c r="N3256" s="23"/>
      <c r="O3256" s="23"/>
    </row>
    <row r="3257" spans="2:15" x14ac:dyDescent="0.25">
      <c r="B3257" s="23"/>
      <c r="C3257" s="23"/>
      <c r="D3257" s="23"/>
      <c r="E3257" s="23"/>
      <c r="F3257" s="23"/>
      <c r="G3257" s="23"/>
      <c r="H3257" s="23"/>
      <c r="I3257" s="23"/>
      <c r="J3257" s="23"/>
      <c r="K3257" s="23"/>
      <c r="L3257" s="23"/>
      <c r="M3257" s="23"/>
      <c r="N3257" s="23"/>
      <c r="O3257" s="23"/>
    </row>
    <row r="3258" spans="2:15" x14ac:dyDescent="0.25">
      <c r="B3258" s="23"/>
      <c r="C3258" s="23"/>
      <c r="D3258" s="23"/>
      <c r="E3258" s="23"/>
      <c r="F3258" s="23"/>
      <c r="G3258" s="23"/>
      <c r="H3258" s="23"/>
      <c r="I3258" s="23"/>
      <c r="J3258" s="23"/>
      <c r="K3258" s="23"/>
      <c r="L3258" s="23"/>
      <c r="M3258" s="23"/>
      <c r="N3258" s="23"/>
      <c r="O3258" s="23"/>
    </row>
    <row r="3259" spans="2:15" x14ac:dyDescent="0.25">
      <c r="B3259" s="23"/>
      <c r="C3259" s="23"/>
      <c r="D3259" s="23"/>
      <c r="E3259" s="23"/>
      <c r="F3259" s="23"/>
      <c r="G3259" s="23"/>
      <c r="H3259" s="23"/>
      <c r="I3259" s="23"/>
      <c r="J3259" s="23"/>
      <c r="K3259" s="23"/>
      <c r="L3259" s="23"/>
      <c r="M3259" s="23"/>
      <c r="N3259" s="23"/>
      <c r="O3259" s="23"/>
    </row>
    <row r="3260" spans="2:15" x14ac:dyDescent="0.25">
      <c r="B3260" s="23"/>
      <c r="C3260" s="23"/>
      <c r="D3260" s="23"/>
      <c r="E3260" s="23"/>
      <c r="F3260" s="23"/>
      <c r="G3260" s="23"/>
      <c r="H3260" s="23"/>
      <c r="I3260" s="23"/>
      <c r="J3260" s="23"/>
      <c r="K3260" s="23"/>
      <c r="L3260" s="23"/>
      <c r="M3260" s="23"/>
      <c r="N3260" s="23"/>
      <c r="O3260" s="23"/>
    </row>
    <row r="3261" spans="2:15" x14ac:dyDescent="0.25">
      <c r="B3261" s="23"/>
      <c r="C3261" s="23"/>
      <c r="D3261" s="23"/>
      <c r="E3261" s="23"/>
      <c r="F3261" s="23"/>
      <c r="G3261" s="23"/>
      <c r="H3261" s="23"/>
      <c r="I3261" s="23"/>
      <c r="J3261" s="23"/>
      <c r="K3261" s="23"/>
      <c r="L3261" s="23"/>
      <c r="M3261" s="23"/>
      <c r="N3261" s="23"/>
      <c r="O3261" s="23"/>
    </row>
    <row r="3262" spans="2:15" x14ac:dyDescent="0.25">
      <c r="B3262" s="23"/>
      <c r="C3262" s="23"/>
      <c r="D3262" s="23"/>
      <c r="E3262" s="23"/>
      <c r="F3262" s="23"/>
      <c r="G3262" s="23"/>
      <c r="H3262" s="23"/>
      <c r="I3262" s="23"/>
      <c r="J3262" s="23"/>
      <c r="K3262" s="23"/>
      <c r="L3262" s="23"/>
      <c r="M3262" s="23"/>
      <c r="N3262" s="23"/>
      <c r="O3262" s="23"/>
    </row>
    <row r="3263" spans="2:15" x14ac:dyDescent="0.25">
      <c r="B3263" s="23"/>
      <c r="C3263" s="23"/>
      <c r="D3263" s="23"/>
      <c r="E3263" s="23"/>
      <c r="F3263" s="23"/>
      <c r="G3263" s="23"/>
      <c r="H3263" s="23"/>
      <c r="I3263" s="23"/>
      <c r="J3263" s="23"/>
      <c r="K3263" s="23"/>
      <c r="L3263" s="23"/>
      <c r="M3263" s="23"/>
      <c r="N3263" s="23"/>
      <c r="O3263" s="23"/>
    </row>
    <row r="3264" spans="2:15" x14ac:dyDescent="0.25">
      <c r="B3264" s="23"/>
      <c r="C3264" s="23"/>
      <c r="D3264" s="23"/>
      <c r="E3264" s="23"/>
      <c r="F3264" s="23"/>
      <c r="G3264" s="23"/>
      <c r="H3264" s="23"/>
      <c r="I3264" s="23"/>
      <c r="J3264" s="23"/>
      <c r="K3264" s="23"/>
      <c r="L3264" s="23"/>
      <c r="M3264" s="23"/>
      <c r="N3264" s="23"/>
      <c r="O3264" s="23"/>
    </row>
    <row r="3265" spans="2:15" x14ac:dyDescent="0.25">
      <c r="B3265" s="23"/>
      <c r="C3265" s="23"/>
      <c r="D3265" s="23"/>
      <c r="E3265" s="23"/>
      <c r="F3265" s="23"/>
      <c r="G3265" s="23"/>
      <c r="H3265" s="23"/>
      <c r="I3265" s="23"/>
      <c r="J3265" s="23"/>
      <c r="K3265" s="23"/>
      <c r="L3265" s="23"/>
      <c r="M3265" s="23"/>
      <c r="N3265" s="23"/>
      <c r="O3265" s="23"/>
    </row>
    <row r="3266" spans="2:15" x14ac:dyDescent="0.25">
      <c r="B3266" s="23"/>
      <c r="C3266" s="23"/>
      <c r="D3266" s="23"/>
      <c r="E3266" s="23"/>
      <c r="F3266" s="23"/>
      <c r="G3266" s="23"/>
      <c r="H3266" s="23"/>
      <c r="I3266" s="23"/>
      <c r="J3266" s="23"/>
      <c r="K3266" s="23"/>
      <c r="L3266" s="23"/>
      <c r="M3266" s="23"/>
      <c r="N3266" s="23"/>
      <c r="O3266" s="23"/>
    </row>
    <row r="3267" spans="2:15" x14ac:dyDescent="0.25">
      <c r="B3267" s="23"/>
      <c r="C3267" s="23"/>
      <c r="D3267" s="23"/>
      <c r="E3267" s="23"/>
      <c r="F3267" s="23"/>
      <c r="G3267" s="23"/>
      <c r="H3267" s="23"/>
      <c r="I3267" s="23"/>
      <c r="J3267" s="23"/>
      <c r="K3267" s="23"/>
      <c r="L3267" s="23"/>
      <c r="M3267" s="23"/>
      <c r="N3267" s="23"/>
      <c r="O3267" s="23"/>
    </row>
    <row r="3268" spans="2:15" x14ac:dyDescent="0.25">
      <c r="B3268" s="23"/>
      <c r="C3268" s="23"/>
      <c r="D3268" s="23"/>
      <c r="E3268" s="23"/>
      <c r="F3268" s="23"/>
      <c r="G3268" s="23"/>
      <c r="H3268" s="23"/>
      <c r="I3268" s="23"/>
      <c r="J3268" s="23"/>
      <c r="K3268" s="23"/>
      <c r="L3268" s="23"/>
      <c r="M3268" s="23"/>
      <c r="N3268" s="23"/>
      <c r="O3268" s="23"/>
    </row>
    <row r="3269" spans="2:15" x14ac:dyDescent="0.25">
      <c r="B3269" s="23"/>
      <c r="C3269" s="23"/>
      <c r="D3269" s="23"/>
      <c r="E3269" s="23"/>
      <c r="F3269" s="23"/>
      <c r="G3269" s="23"/>
      <c r="H3269" s="23"/>
      <c r="I3269" s="23"/>
      <c r="J3269" s="23"/>
      <c r="K3269" s="23"/>
      <c r="L3269" s="23"/>
      <c r="M3269" s="23"/>
      <c r="N3269" s="23"/>
      <c r="O3269" s="23"/>
    </row>
    <row r="3270" spans="2:15" x14ac:dyDescent="0.25">
      <c r="B3270" s="23"/>
      <c r="C3270" s="23"/>
      <c r="D3270" s="23"/>
      <c r="E3270" s="23"/>
      <c r="F3270" s="23"/>
      <c r="G3270" s="23"/>
      <c r="H3270" s="23"/>
      <c r="I3270" s="23"/>
      <c r="J3270" s="23"/>
      <c r="K3270" s="23"/>
      <c r="L3270" s="23"/>
      <c r="M3270" s="23"/>
      <c r="N3270" s="23"/>
      <c r="O3270" s="23"/>
    </row>
    <row r="3271" spans="2:15" x14ac:dyDescent="0.25">
      <c r="B3271" s="23"/>
      <c r="C3271" s="23"/>
      <c r="D3271" s="23"/>
      <c r="E3271" s="23"/>
      <c r="F3271" s="23"/>
      <c r="G3271" s="23"/>
      <c r="H3271" s="23"/>
      <c r="I3271" s="23"/>
      <c r="J3271" s="23"/>
      <c r="K3271" s="23"/>
      <c r="L3271" s="23"/>
      <c r="M3271" s="23"/>
      <c r="N3271" s="23"/>
      <c r="O3271" s="23"/>
    </row>
    <row r="3272" spans="2:15" x14ac:dyDescent="0.25">
      <c r="B3272" s="23"/>
      <c r="C3272" s="23"/>
      <c r="D3272" s="23"/>
      <c r="E3272" s="23"/>
      <c r="F3272" s="23"/>
      <c r="G3272" s="23"/>
      <c r="H3272" s="23"/>
      <c r="I3272" s="23"/>
      <c r="J3272" s="23"/>
      <c r="K3272" s="23"/>
      <c r="L3272" s="23"/>
      <c r="M3272" s="23"/>
      <c r="N3272" s="23"/>
      <c r="O3272" s="23"/>
    </row>
    <row r="3273" spans="2:15" x14ac:dyDescent="0.25">
      <c r="B3273" s="23"/>
      <c r="C3273" s="23"/>
      <c r="D3273" s="23"/>
      <c r="E3273" s="23"/>
      <c r="F3273" s="23"/>
      <c r="G3273" s="23"/>
      <c r="H3273" s="23"/>
      <c r="I3273" s="23"/>
      <c r="J3273" s="23"/>
      <c r="K3273" s="23"/>
      <c r="L3273" s="23"/>
      <c r="M3273" s="23"/>
      <c r="N3273" s="23"/>
      <c r="O3273" s="23"/>
    </row>
    <row r="3274" spans="2:15" x14ac:dyDescent="0.25">
      <c r="B3274" s="23"/>
      <c r="C3274" s="23"/>
      <c r="D3274" s="23"/>
      <c r="E3274" s="23"/>
      <c r="F3274" s="23"/>
      <c r="G3274" s="23"/>
      <c r="H3274" s="23"/>
      <c r="I3274" s="23"/>
      <c r="J3274" s="23"/>
      <c r="K3274" s="23"/>
      <c r="L3274" s="23"/>
      <c r="M3274" s="23"/>
      <c r="N3274" s="23"/>
      <c r="O3274" s="23"/>
    </row>
    <row r="3275" spans="2:15" x14ac:dyDescent="0.25">
      <c r="B3275" s="23"/>
      <c r="C3275" s="23"/>
      <c r="D3275" s="23"/>
      <c r="E3275" s="23"/>
      <c r="F3275" s="23"/>
      <c r="G3275" s="23"/>
      <c r="H3275" s="23"/>
      <c r="I3275" s="23"/>
      <c r="J3275" s="23"/>
      <c r="K3275" s="23"/>
      <c r="L3275" s="23"/>
      <c r="M3275" s="23"/>
      <c r="N3275" s="23"/>
      <c r="O3275" s="23"/>
    </row>
    <row r="3276" spans="2:15" x14ac:dyDescent="0.25">
      <c r="B3276" s="23"/>
      <c r="C3276" s="23"/>
      <c r="D3276" s="23"/>
      <c r="E3276" s="23"/>
      <c r="F3276" s="23"/>
      <c r="G3276" s="23"/>
      <c r="H3276" s="23"/>
      <c r="I3276" s="23"/>
      <c r="J3276" s="23"/>
      <c r="K3276" s="23"/>
      <c r="L3276" s="23"/>
      <c r="M3276" s="23"/>
      <c r="N3276" s="23"/>
      <c r="O3276" s="23"/>
    </row>
    <row r="3277" spans="2:15" x14ac:dyDescent="0.25">
      <c r="B3277" s="23"/>
      <c r="C3277" s="23"/>
      <c r="D3277" s="23"/>
      <c r="E3277" s="23"/>
      <c r="F3277" s="23"/>
      <c r="G3277" s="23"/>
      <c r="H3277" s="23"/>
      <c r="I3277" s="23"/>
      <c r="J3277" s="23"/>
      <c r="K3277" s="23"/>
      <c r="L3277" s="23"/>
      <c r="M3277" s="23"/>
      <c r="N3277" s="23"/>
      <c r="O3277" s="23"/>
    </row>
    <row r="3278" spans="2:15" x14ac:dyDescent="0.25">
      <c r="B3278" s="23"/>
      <c r="C3278" s="23"/>
      <c r="D3278" s="23"/>
      <c r="E3278" s="23"/>
      <c r="F3278" s="23"/>
      <c r="G3278" s="23"/>
      <c r="H3278" s="23"/>
      <c r="I3278" s="23"/>
      <c r="J3278" s="23"/>
      <c r="K3278" s="23"/>
      <c r="L3278" s="23"/>
      <c r="M3278" s="23"/>
      <c r="N3278" s="23"/>
      <c r="O3278" s="23"/>
    </row>
    <row r="3279" spans="2:15" x14ac:dyDescent="0.25">
      <c r="B3279" s="23"/>
      <c r="C3279" s="23"/>
      <c r="D3279" s="23"/>
      <c r="E3279" s="23"/>
      <c r="F3279" s="23"/>
      <c r="G3279" s="23"/>
      <c r="H3279" s="23"/>
      <c r="I3279" s="23"/>
      <c r="J3279" s="23"/>
      <c r="K3279" s="23"/>
      <c r="L3279" s="23"/>
      <c r="M3279" s="23"/>
      <c r="N3279" s="23"/>
      <c r="O3279" s="23"/>
    </row>
    <row r="3280" spans="2:15" x14ac:dyDescent="0.25">
      <c r="B3280" s="23"/>
      <c r="C3280" s="23"/>
      <c r="D3280" s="23"/>
      <c r="E3280" s="23"/>
      <c r="F3280" s="23"/>
      <c r="G3280" s="23"/>
      <c r="H3280" s="23"/>
      <c r="I3280" s="23"/>
      <c r="J3280" s="23"/>
      <c r="K3280" s="23"/>
      <c r="L3280" s="23"/>
      <c r="M3280" s="23"/>
      <c r="N3280" s="23"/>
      <c r="O3280" s="23"/>
    </row>
    <row r="3281" spans="2:15" x14ac:dyDescent="0.25">
      <c r="B3281" s="23"/>
      <c r="C3281" s="23"/>
      <c r="D3281" s="23"/>
      <c r="E3281" s="23"/>
      <c r="F3281" s="23"/>
      <c r="G3281" s="23"/>
      <c r="H3281" s="23"/>
      <c r="I3281" s="23"/>
      <c r="J3281" s="23"/>
      <c r="K3281" s="23"/>
      <c r="L3281" s="23"/>
      <c r="M3281" s="23"/>
      <c r="N3281" s="23"/>
      <c r="O3281" s="23"/>
    </row>
    <row r="3282" spans="2:15" x14ac:dyDescent="0.25">
      <c r="B3282" s="23"/>
      <c r="C3282" s="23"/>
      <c r="D3282" s="23"/>
      <c r="E3282" s="23"/>
      <c r="F3282" s="23"/>
      <c r="G3282" s="23"/>
      <c r="H3282" s="23"/>
      <c r="I3282" s="23"/>
      <c r="J3282" s="23"/>
      <c r="K3282" s="23"/>
      <c r="L3282" s="23"/>
      <c r="M3282" s="23"/>
      <c r="N3282" s="23"/>
      <c r="O3282" s="23"/>
    </row>
    <row r="3283" spans="2:15" x14ac:dyDescent="0.25">
      <c r="B3283" s="23"/>
      <c r="C3283" s="23"/>
      <c r="D3283" s="23"/>
      <c r="E3283" s="23"/>
      <c r="F3283" s="23"/>
      <c r="G3283" s="23"/>
      <c r="H3283" s="23"/>
      <c r="I3283" s="23"/>
      <c r="J3283" s="23"/>
      <c r="K3283" s="23"/>
      <c r="L3283" s="23"/>
      <c r="M3283" s="23"/>
      <c r="N3283" s="23"/>
      <c r="O3283" s="23"/>
    </row>
    <row r="3284" spans="2:15" x14ac:dyDescent="0.25">
      <c r="B3284" s="23"/>
      <c r="C3284" s="23"/>
      <c r="D3284" s="23"/>
      <c r="E3284" s="23"/>
      <c r="F3284" s="23"/>
      <c r="G3284" s="23"/>
      <c r="H3284" s="23"/>
      <c r="I3284" s="23"/>
      <c r="J3284" s="23"/>
      <c r="K3284" s="23"/>
      <c r="L3284" s="23"/>
      <c r="M3284" s="23"/>
      <c r="N3284" s="23"/>
      <c r="O3284" s="23"/>
    </row>
    <row r="3285" spans="2:15" x14ac:dyDescent="0.25">
      <c r="B3285" s="23"/>
      <c r="C3285" s="23"/>
      <c r="D3285" s="23"/>
      <c r="E3285" s="23"/>
      <c r="F3285" s="23"/>
      <c r="G3285" s="23"/>
      <c r="H3285" s="23"/>
      <c r="I3285" s="23"/>
      <c r="J3285" s="23"/>
      <c r="K3285" s="23"/>
      <c r="L3285" s="23"/>
      <c r="M3285" s="23"/>
      <c r="N3285" s="23"/>
      <c r="O3285" s="23"/>
    </row>
    <row r="3286" spans="2:15" x14ac:dyDescent="0.25">
      <c r="B3286" s="23"/>
      <c r="C3286" s="23"/>
      <c r="D3286" s="23"/>
      <c r="E3286" s="23"/>
      <c r="F3286" s="23"/>
      <c r="G3286" s="23"/>
      <c r="H3286" s="23"/>
      <c r="I3286" s="23"/>
      <c r="J3286" s="23"/>
      <c r="K3286" s="23"/>
      <c r="L3286" s="23"/>
      <c r="M3286" s="23"/>
      <c r="N3286" s="23"/>
      <c r="O3286" s="23"/>
    </row>
    <row r="3287" spans="2:15" x14ac:dyDescent="0.25">
      <c r="B3287" s="23"/>
      <c r="C3287" s="23"/>
      <c r="D3287" s="23"/>
      <c r="E3287" s="23"/>
      <c r="F3287" s="23"/>
      <c r="G3287" s="23"/>
      <c r="H3287" s="23"/>
      <c r="I3287" s="23"/>
      <c r="J3287" s="23"/>
      <c r="K3287" s="23"/>
      <c r="L3287" s="23"/>
      <c r="M3287" s="23"/>
      <c r="N3287" s="23"/>
      <c r="O3287" s="23"/>
    </row>
    <row r="3288" spans="2:15" x14ac:dyDescent="0.25">
      <c r="B3288" s="23"/>
      <c r="C3288" s="23"/>
      <c r="D3288" s="23"/>
      <c r="E3288" s="23"/>
      <c r="F3288" s="23"/>
      <c r="G3288" s="23"/>
      <c r="H3288" s="23"/>
      <c r="I3288" s="23"/>
      <c r="J3288" s="23"/>
      <c r="K3288" s="23"/>
      <c r="L3288" s="23"/>
      <c r="M3288" s="23"/>
      <c r="N3288" s="23"/>
      <c r="O3288" s="23"/>
    </row>
    <row r="3289" spans="2:15" x14ac:dyDescent="0.25">
      <c r="B3289" s="23"/>
      <c r="C3289" s="23"/>
      <c r="D3289" s="23"/>
      <c r="E3289" s="23"/>
      <c r="F3289" s="23"/>
      <c r="G3289" s="23"/>
      <c r="H3289" s="23"/>
      <c r="I3289" s="23"/>
      <c r="J3289" s="23"/>
      <c r="K3289" s="23"/>
      <c r="L3289" s="23"/>
      <c r="M3289" s="23"/>
      <c r="N3289" s="23"/>
      <c r="O3289" s="23"/>
    </row>
    <row r="3290" spans="2:15" x14ac:dyDescent="0.25">
      <c r="B3290" s="23"/>
      <c r="C3290" s="23"/>
      <c r="D3290" s="23"/>
      <c r="E3290" s="23"/>
      <c r="F3290" s="23"/>
      <c r="G3290" s="23"/>
      <c r="H3290" s="23"/>
      <c r="I3290" s="23"/>
      <c r="J3290" s="23"/>
      <c r="K3290" s="23"/>
      <c r="L3290" s="23"/>
      <c r="M3290" s="23"/>
      <c r="N3290" s="23"/>
      <c r="O3290" s="23"/>
    </row>
    <row r="3291" spans="2:15" x14ac:dyDescent="0.25">
      <c r="B3291" s="23"/>
      <c r="C3291" s="23"/>
      <c r="D3291" s="23"/>
      <c r="E3291" s="23"/>
      <c r="F3291" s="23"/>
      <c r="G3291" s="23"/>
      <c r="H3291" s="23"/>
      <c r="I3291" s="23"/>
      <c r="J3291" s="23"/>
      <c r="K3291" s="23"/>
      <c r="L3291" s="23"/>
      <c r="M3291" s="23"/>
      <c r="N3291" s="23"/>
      <c r="O3291" s="23"/>
    </row>
    <row r="3292" spans="2:15" x14ac:dyDescent="0.25">
      <c r="B3292" s="23"/>
      <c r="C3292" s="23"/>
      <c r="D3292" s="23"/>
      <c r="E3292" s="23"/>
      <c r="F3292" s="23"/>
      <c r="G3292" s="23"/>
      <c r="H3292" s="23"/>
      <c r="I3292" s="23"/>
      <c r="J3292" s="23"/>
      <c r="K3292" s="23"/>
      <c r="L3292" s="23"/>
      <c r="M3292" s="23"/>
      <c r="N3292" s="23"/>
      <c r="O3292" s="23"/>
    </row>
    <row r="3293" spans="2:15" x14ac:dyDescent="0.25">
      <c r="B3293" s="23"/>
      <c r="C3293" s="23"/>
      <c r="D3293" s="23"/>
      <c r="E3293" s="23"/>
      <c r="F3293" s="23"/>
      <c r="G3293" s="23"/>
      <c r="H3293" s="23"/>
      <c r="I3293" s="23"/>
      <c r="J3293" s="23"/>
      <c r="K3293" s="23"/>
      <c r="L3293" s="23"/>
      <c r="M3293" s="23"/>
      <c r="N3293" s="23"/>
      <c r="O3293" s="23"/>
    </row>
    <row r="3294" spans="2:15" x14ac:dyDescent="0.25">
      <c r="B3294" s="23"/>
      <c r="C3294" s="23"/>
      <c r="D3294" s="23"/>
      <c r="E3294" s="23"/>
      <c r="F3294" s="23"/>
      <c r="G3294" s="23"/>
      <c r="H3294" s="23"/>
      <c r="I3294" s="23"/>
      <c r="J3294" s="23"/>
      <c r="K3294" s="23"/>
      <c r="L3294" s="23"/>
      <c r="M3294" s="23"/>
      <c r="N3294" s="23"/>
      <c r="O3294" s="23"/>
    </row>
    <row r="3295" spans="2:15" x14ac:dyDescent="0.25">
      <c r="B3295" s="23"/>
      <c r="C3295" s="23"/>
      <c r="D3295" s="23"/>
      <c r="E3295" s="23"/>
      <c r="F3295" s="23"/>
      <c r="G3295" s="23"/>
      <c r="H3295" s="23"/>
      <c r="I3295" s="23"/>
      <c r="J3295" s="23"/>
      <c r="K3295" s="23"/>
      <c r="L3295" s="23"/>
      <c r="M3295" s="23"/>
      <c r="N3295" s="23"/>
      <c r="O3295" s="23"/>
    </row>
    <row r="3296" spans="2:15" x14ac:dyDescent="0.25">
      <c r="B3296" s="23"/>
      <c r="C3296" s="23"/>
      <c r="D3296" s="23"/>
      <c r="E3296" s="23"/>
      <c r="F3296" s="23"/>
      <c r="G3296" s="23"/>
      <c r="H3296" s="23"/>
      <c r="I3296" s="23"/>
      <c r="J3296" s="23"/>
      <c r="K3296" s="23"/>
      <c r="L3296" s="23"/>
      <c r="M3296" s="23"/>
      <c r="N3296" s="23"/>
      <c r="O3296" s="23"/>
    </row>
    <row r="3297" spans="2:15" x14ac:dyDescent="0.25">
      <c r="B3297" s="23"/>
      <c r="C3297" s="23"/>
      <c r="D3297" s="23"/>
      <c r="E3297" s="23"/>
      <c r="F3297" s="23"/>
      <c r="G3297" s="23"/>
      <c r="H3297" s="23"/>
      <c r="I3297" s="23"/>
      <c r="J3297" s="23"/>
      <c r="K3297" s="23"/>
      <c r="L3297" s="23"/>
      <c r="M3297" s="23"/>
      <c r="N3297" s="23"/>
      <c r="O3297" s="23"/>
    </row>
    <row r="3298" spans="2:15" x14ac:dyDescent="0.25">
      <c r="B3298" s="23"/>
      <c r="C3298" s="23"/>
      <c r="D3298" s="23"/>
      <c r="E3298" s="23"/>
      <c r="F3298" s="23"/>
      <c r="G3298" s="23"/>
      <c r="H3298" s="23"/>
      <c r="I3298" s="23"/>
      <c r="J3298" s="23"/>
      <c r="K3298" s="23"/>
      <c r="L3298" s="23"/>
      <c r="M3298" s="23"/>
      <c r="N3298" s="23"/>
      <c r="O3298" s="23"/>
    </row>
    <row r="3299" spans="2:15" x14ac:dyDescent="0.25">
      <c r="B3299" s="23"/>
      <c r="C3299" s="23"/>
      <c r="D3299" s="23"/>
      <c r="E3299" s="23"/>
      <c r="F3299" s="23"/>
      <c r="G3299" s="23"/>
      <c r="H3299" s="23"/>
      <c r="I3299" s="23"/>
      <c r="J3299" s="23"/>
      <c r="K3299" s="23"/>
      <c r="L3299" s="23"/>
      <c r="M3299" s="23"/>
      <c r="N3299" s="23"/>
      <c r="O3299" s="23"/>
    </row>
    <row r="3300" spans="2:15" x14ac:dyDescent="0.25">
      <c r="B3300" s="23"/>
      <c r="C3300" s="23"/>
      <c r="D3300" s="23"/>
      <c r="E3300" s="23"/>
      <c r="F3300" s="23"/>
      <c r="G3300" s="23"/>
      <c r="H3300" s="23"/>
      <c r="I3300" s="23"/>
      <c r="J3300" s="23"/>
      <c r="K3300" s="23"/>
      <c r="L3300" s="23"/>
      <c r="M3300" s="23"/>
      <c r="N3300" s="23"/>
      <c r="O3300" s="23"/>
    </row>
    <row r="3301" spans="2:15" x14ac:dyDescent="0.25">
      <c r="B3301" s="23"/>
      <c r="C3301" s="23"/>
      <c r="D3301" s="23"/>
      <c r="E3301" s="23"/>
      <c r="F3301" s="23"/>
      <c r="G3301" s="23"/>
      <c r="H3301" s="23"/>
      <c r="I3301" s="23"/>
      <c r="J3301" s="23"/>
      <c r="K3301" s="23"/>
      <c r="L3301" s="23"/>
      <c r="M3301" s="23"/>
      <c r="N3301" s="23"/>
      <c r="O3301" s="23"/>
    </row>
    <row r="3302" spans="2:15" x14ac:dyDescent="0.25">
      <c r="B3302" s="23"/>
      <c r="C3302" s="23"/>
      <c r="D3302" s="23"/>
      <c r="E3302" s="23"/>
      <c r="F3302" s="23"/>
      <c r="G3302" s="23"/>
      <c r="H3302" s="23"/>
      <c r="I3302" s="23"/>
      <c r="J3302" s="23"/>
      <c r="K3302" s="23"/>
      <c r="L3302" s="23"/>
      <c r="M3302" s="23"/>
      <c r="N3302" s="23"/>
      <c r="O3302" s="23"/>
    </row>
    <row r="3303" spans="2:15" x14ac:dyDescent="0.25">
      <c r="B3303" s="23"/>
      <c r="C3303" s="23"/>
      <c r="D3303" s="23"/>
      <c r="E3303" s="23"/>
      <c r="F3303" s="23"/>
      <c r="G3303" s="23"/>
      <c r="H3303" s="23"/>
      <c r="I3303" s="23"/>
      <c r="J3303" s="23"/>
      <c r="K3303" s="23"/>
      <c r="L3303" s="23"/>
      <c r="M3303" s="23"/>
      <c r="N3303" s="23"/>
      <c r="O3303" s="23"/>
    </row>
    <row r="3304" spans="2:15" x14ac:dyDescent="0.25">
      <c r="B3304" s="23"/>
      <c r="C3304" s="23"/>
      <c r="D3304" s="23"/>
      <c r="E3304" s="23"/>
      <c r="F3304" s="23"/>
      <c r="G3304" s="23"/>
      <c r="H3304" s="23"/>
      <c r="I3304" s="23"/>
      <c r="J3304" s="23"/>
      <c r="K3304" s="23"/>
      <c r="L3304" s="23"/>
      <c r="M3304" s="23"/>
      <c r="N3304" s="23"/>
      <c r="O3304" s="23"/>
    </row>
    <row r="3305" spans="2:15" x14ac:dyDescent="0.25">
      <c r="B3305" s="23"/>
      <c r="C3305" s="23"/>
      <c r="D3305" s="23"/>
      <c r="E3305" s="23"/>
      <c r="F3305" s="23"/>
      <c r="G3305" s="23"/>
      <c r="H3305" s="23"/>
      <c r="I3305" s="23"/>
      <c r="J3305" s="23"/>
      <c r="K3305" s="23"/>
      <c r="L3305" s="23"/>
      <c r="M3305" s="23"/>
      <c r="N3305" s="23"/>
      <c r="O3305" s="23"/>
    </row>
    <row r="3306" spans="2:15" x14ac:dyDescent="0.25">
      <c r="B3306" s="23"/>
      <c r="C3306" s="23"/>
      <c r="D3306" s="23"/>
      <c r="E3306" s="23"/>
      <c r="F3306" s="23"/>
      <c r="G3306" s="23"/>
      <c r="H3306" s="23"/>
      <c r="I3306" s="23"/>
      <c r="J3306" s="23"/>
      <c r="K3306" s="23"/>
      <c r="L3306" s="23"/>
      <c r="M3306" s="23"/>
      <c r="N3306" s="23"/>
      <c r="O3306" s="23"/>
    </row>
    <row r="3307" spans="2:15" x14ac:dyDescent="0.25">
      <c r="B3307" s="23"/>
      <c r="C3307" s="23"/>
      <c r="D3307" s="23"/>
      <c r="E3307" s="23"/>
      <c r="F3307" s="23"/>
      <c r="G3307" s="23"/>
      <c r="H3307" s="23"/>
      <c r="I3307" s="23"/>
      <c r="J3307" s="23"/>
      <c r="K3307" s="23"/>
      <c r="L3307" s="23"/>
      <c r="M3307" s="23"/>
      <c r="N3307" s="23"/>
      <c r="O3307" s="23"/>
    </row>
    <row r="3308" spans="2:15" x14ac:dyDescent="0.25">
      <c r="B3308" s="23"/>
      <c r="C3308" s="23"/>
      <c r="D3308" s="23"/>
      <c r="E3308" s="23"/>
      <c r="F3308" s="23"/>
      <c r="G3308" s="23"/>
      <c r="H3308" s="23"/>
      <c r="I3308" s="23"/>
      <c r="J3308" s="23"/>
      <c r="K3308" s="23"/>
      <c r="L3308" s="23"/>
      <c r="M3308" s="23"/>
      <c r="N3308" s="23"/>
      <c r="O3308" s="23"/>
    </row>
    <row r="3309" spans="2:15" x14ac:dyDescent="0.25">
      <c r="B3309" s="23"/>
      <c r="C3309" s="23"/>
      <c r="D3309" s="23"/>
      <c r="E3309" s="23"/>
      <c r="F3309" s="23"/>
      <c r="G3309" s="23"/>
      <c r="H3309" s="23"/>
      <c r="I3309" s="23"/>
      <c r="J3309" s="23"/>
      <c r="K3309" s="23"/>
      <c r="L3309" s="23"/>
      <c r="M3309" s="23"/>
      <c r="N3309" s="23"/>
      <c r="O3309" s="23"/>
    </row>
    <row r="3310" spans="2:15" x14ac:dyDescent="0.25">
      <c r="B3310" s="23"/>
      <c r="C3310" s="23"/>
      <c r="D3310" s="23"/>
      <c r="E3310" s="23"/>
      <c r="F3310" s="23"/>
      <c r="G3310" s="23"/>
      <c r="H3310" s="23"/>
      <c r="I3310" s="23"/>
      <c r="J3310" s="23"/>
      <c r="K3310" s="23"/>
      <c r="L3310" s="23"/>
      <c r="M3310" s="23"/>
      <c r="N3310" s="23"/>
      <c r="O3310" s="23"/>
    </row>
    <row r="3311" spans="2:15" x14ac:dyDescent="0.25">
      <c r="B3311" s="23"/>
      <c r="C3311" s="23"/>
      <c r="D3311" s="23"/>
      <c r="E3311" s="23"/>
      <c r="F3311" s="23"/>
      <c r="G3311" s="23"/>
      <c r="H3311" s="23"/>
      <c r="I3311" s="23"/>
      <c r="J3311" s="23"/>
      <c r="K3311" s="23"/>
      <c r="L3311" s="23"/>
      <c r="M3311" s="23"/>
      <c r="N3311" s="23"/>
      <c r="O3311" s="23"/>
    </row>
    <row r="3312" spans="2:15" x14ac:dyDescent="0.25">
      <c r="B3312" s="23"/>
      <c r="C3312" s="23"/>
      <c r="D3312" s="23"/>
      <c r="E3312" s="23"/>
      <c r="F3312" s="23"/>
      <c r="G3312" s="23"/>
      <c r="H3312" s="23"/>
      <c r="I3312" s="23"/>
      <c r="J3312" s="23"/>
      <c r="K3312" s="23"/>
      <c r="L3312" s="23"/>
      <c r="M3312" s="23"/>
      <c r="N3312" s="23"/>
      <c r="O3312" s="23"/>
    </row>
    <row r="3313" spans="2:15" x14ac:dyDescent="0.25">
      <c r="B3313" s="23"/>
      <c r="C3313" s="23"/>
      <c r="D3313" s="23"/>
      <c r="E3313" s="23"/>
      <c r="F3313" s="23"/>
      <c r="G3313" s="23"/>
      <c r="H3313" s="23"/>
      <c r="I3313" s="23"/>
      <c r="J3313" s="23"/>
      <c r="K3313" s="23"/>
      <c r="L3313" s="23"/>
      <c r="M3313" s="23"/>
      <c r="N3313" s="23"/>
      <c r="O3313" s="23"/>
    </row>
    <row r="3314" spans="2:15" x14ac:dyDescent="0.25">
      <c r="B3314" s="23"/>
      <c r="C3314" s="23"/>
      <c r="D3314" s="23"/>
      <c r="E3314" s="23"/>
      <c r="F3314" s="23"/>
      <c r="G3314" s="23"/>
      <c r="H3314" s="23"/>
      <c r="I3314" s="23"/>
      <c r="J3314" s="23"/>
      <c r="K3314" s="23"/>
      <c r="L3314" s="23"/>
      <c r="M3314" s="23"/>
      <c r="N3314" s="23"/>
      <c r="O3314" s="23"/>
    </row>
    <row r="3315" spans="2:15" x14ac:dyDescent="0.25">
      <c r="B3315" s="23"/>
      <c r="C3315" s="23"/>
      <c r="D3315" s="23"/>
      <c r="E3315" s="23"/>
      <c r="F3315" s="23"/>
      <c r="G3315" s="23"/>
      <c r="H3315" s="23"/>
      <c r="I3315" s="23"/>
      <c r="J3315" s="23"/>
      <c r="K3315" s="23"/>
      <c r="L3315" s="23"/>
      <c r="M3315" s="23"/>
      <c r="N3315" s="23"/>
      <c r="O3315" s="23"/>
    </row>
    <row r="3316" spans="2:15" x14ac:dyDescent="0.25">
      <c r="B3316" s="23"/>
      <c r="C3316" s="23"/>
      <c r="D3316" s="23"/>
      <c r="E3316" s="23"/>
      <c r="F3316" s="23"/>
      <c r="G3316" s="23"/>
      <c r="H3316" s="23"/>
      <c r="I3316" s="23"/>
      <c r="J3316" s="23"/>
      <c r="K3316" s="23"/>
      <c r="L3316" s="23"/>
      <c r="M3316" s="23"/>
      <c r="N3316" s="23"/>
      <c r="O3316" s="23"/>
    </row>
    <row r="3317" spans="2:15" x14ac:dyDescent="0.25">
      <c r="B3317" s="23"/>
      <c r="C3317" s="23"/>
      <c r="D3317" s="23"/>
      <c r="E3317" s="23"/>
      <c r="F3317" s="23"/>
      <c r="G3317" s="23"/>
      <c r="H3317" s="23"/>
      <c r="I3317" s="23"/>
      <c r="J3317" s="23"/>
      <c r="K3317" s="23"/>
      <c r="L3317" s="23"/>
      <c r="M3317" s="23"/>
      <c r="N3317" s="23"/>
      <c r="O3317" s="23"/>
    </row>
    <row r="3318" spans="2:15" x14ac:dyDescent="0.25">
      <c r="B3318" s="23"/>
      <c r="C3318" s="23"/>
      <c r="D3318" s="23"/>
      <c r="E3318" s="23"/>
      <c r="F3318" s="23"/>
      <c r="G3318" s="23"/>
      <c r="H3318" s="23"/>
      <c r="I3318" s="23"/>
      <c r="J3318" s="23"/>
      <c r="K3318" s="23"/>
      <c r="L3318" s="23"/>
      <c r="M3318" s="23"/>
      <c r="N3318" s="23"/>
      <c r="O3318" s="23"/>
    </row>
    <row r="3319" spans="2:15" x14ac:dyDescent="0.25">
      <c r="B3319" s="23"/>
      <c r="C3319" s="23"/>
      <c r="D3319" s="23"/>
      <c r="E3319" s="23"/>
      <c r="F3319" s="23"/>
      <c r="G3319" s="23"/>
      <c r="H3319" s="23"/>
      <c r="I3319" s="23"/>
      <c r="J3319" s="23"/>
      <c r="K3319" s="23"/>
      <c r="L3319" s="23"/>
      <c r="M3319" s="23"/>
      <c r="N3319" s="23"/>
      <c r="O3319" s="23"/>
    </row>
    <row r="3320" spans="2:15" x14ac:dyDescent="0.25">
      <c r="B3320" s="23"/>
      <c r="C3320" s="23"/>
      <c r="D3320" s="23"/>
      <c r="E3320" s="23"/>
      <c r="F3320" s="23"/>
      <c r="G3320" s="23"/>
      <c r="H3320" s="23"/>
      <c r="I3320" s="23"/>
      <c r="J3320" s="23"/>
      <c r="K3320" s="23"/>
      <c r="L3320" s="23"/>
      <c r="M3320" s="23"/>
      <c r="N3320" s="23"/>
      <c r="O3320" s="23"/>
    </row>
    <row r="3321" spans="2:15" x14ac:dyDescent="0.25">
      <c r="B3321" s="23"/>
      <c r="C3321" s="23"/>
      <c r="D3321" s="23"/>
      <c r="E3321" s="23"/>
      <c r="F3321" s="23"/>
      <c r="G3321" s="23"/>
      <c r="H3321" s="23"/>
      <c r="I3321" s="23"/>
      <c r="J3321" s="23"/>
      <c r="K3321" s="23"/>
      <c r="L3321" s="23"/>
      <c r="M3321" s="23"/>
      <c r="N3321" s="23"/>
      <c r="O3321" s="23"/>
    </row>
    <row r="3322" spans="2:15" x14ac:dyDescent="0.25">
      <c r="B3322" s="23"/>
      <c r="C3322" s="23"/>
      <c r="D3322" s="23"/>
      <c r="E3322" s="23"/>
      <c r="F3322" s="23"/>
      <c r="G3322" s="23"/>
      <c r="H3322" s="23"/>
      <c r="I3322" s="23"/>
      <c r="J3322" s="23"/>
      <c r="K3322" s="23"/>
      <c r="L3322" s="23"/>
      <c r="M3322" s="23"/>
      <c r="N3322" s="23"/>
      <c r="O3322" s="23"/>
    </row>
    <row r="3323" spans="2:15" x14ac:dyDescent="0.25">
      <c r="B3323" s="23"/>
      <c r="C3323" s="23"/>
      <c r="D3323" s="23"/>
      <c r="E3323" s="23"/>
      <c r="F3323" s="23"/>
      <c r="G3323" s="23"/>
      <c r="H3323" s="23"/>
      <c r="I3323" s="23"/>
      <c r="J3323" s="23"/>
      <c r="K3323" s="23"/>
      <c r="L3323" s="23"/>
      <c r="M3323" s="23"/>
      <c r="N3323" s="23"/>
      <c r="O3323" s="23"/>
    </row>
    <row r="3324" spans="2:15" x14ac:dyDescent="0.25">
      <c r="B3324" s="23"/>
      <c r="C3324" s="23"/>
      <c r="D3324" s="23"/>
      <c r="E3324" s="23"/>
      <c r="F3324" s="23"/>
      <c r="G3324" s="23"/>
      <c r="H3324" s="23"/>
      <c r="I3324" s="23"/>
      <c r="J3324" s="23"/>
      <c r="K3324" s="23"/>
      <c r="L3324" s="23"/>
      <c r="M3324" s="23"/>
      <c r="N3324" s="23"/>
      <c r="O3324" s="23"/>
    </row>
    <row r="3325" spans="2:15" x14ac:dyDescent="0.25">
      <c r="B3325" s="23"/>
      <c r="C3325" s="23"/>
      <c r="D3325" s="23"/>
      <c r="E3325" s="23"/>
      <c r="F3325" s="23"/>
      <c r="G3325" s="23"/>
      <c r="H3325" s="23"/>
      <c r="I3325" s="23"/>
      <c r="J3325" s="23"/>
      <c r="K3325" s="23"/>
      <c r="L3325" s="23"/>
      <c r="M3325" s="23"/>
      <c r="N3325" s="23"/>
      <c r="O3325" s="23"/>
    </row>
    <row r="3326" spans="2:15" x14ac:dyDescent="0.25">
      <c r="B3326" s="23"/>
      <c r="C3326" s="23"/>
      <c r="D3326" s="23"/>
      <c r="E3326" s="23"/>
      <c r="F3326" s="23"/>
      <c r="G3326" s="23"/>
      <c r="H3326" s="23"/>
      <c r="I3326" s="23"/>
      <c r="J3326" s="23"/>
      <c r="K3326" s="23"/>
      <c r="L3326" s="23"/>
      <c r="M3326" s="23"/>
      <c r="N3326" s="23"/>
      <c r="O3326" s="23"/>
    </row>
    <row r="3327" spans="2:15" x14ac:dyDescent="0.25">
      <c r="B3327" s="23"/>
      <c r="C3327" s="23"/>
      <c r="D3327" s="23"/>
      <c r="E3327" s="23"/>
      <c r="F3327" s="23"/>
      <c r="G3327" s="23"/>
      <c r="H3327" s="23"/>
      <c r="I3327" s="23"/>
      <c r="J3327" s="23"/>
      <c r="K3327" s="23"/>
      <c r="L3327" s="23"/>
      <c r="M3327" s="23"/>
      <c r="N3327" s="23"/>
      <c r="O3327" s="23"/>
    </row>
    <row r="3328" spans="2:15" x14ac:dyDescent="0.25">
      <c r="B3328" s="23"/>
      <c r="C3328" s="23"/>
      <c r="D3328" s="23"/>
      <c r="E3328" s="23"/>
      <c r="F3328" s="23"/>
      <c r="G3328" s="23"/>
      <c r="H3328" s="23"/>
      <c r="I3328" s="23"/>
      <c r="J3328" s="23"/>
      <c r="K3328" s="23"/>
      <c r="L3328" s="23"/>
      <c r="M3328" s="23"/>
      <c r="N3328" s="23"/>
      <c r="O3328" s="23"/>
    </row>
    <row r="3329" spans="2:15" x14ac:dyDescent="0.25">
      <c r="B3329" s="23"/>
      <c r="C3329" s="23"/>
      <c r="D3329" s="23"/>
      <c r="E3329" s="23"/>
      <c r="F3329" s="23"/>
      <c r="G3329" s="23"/>
      <c r="H3329" s="23"/>
      <c r="I3329" s="23"/>
      <c r="J3329" s="23"/>
      <c r="K3329" s="23"/>
      <c r="L3329" s="23"/>
      <c r="M3329" s="23"/>
      <c r="N3329" s="23"/>
      <c r="O3329" s="23"/>
    </row>
    <row r="3330" spans="2:15" x14ac:dyDescent="0.25">
      <c r="B3330" s="23"/>
      <c r="C3330" s="23"/>
      <c r="D3330" s="23"/>
      <c r="E3330" s="23"/>
      <c r="F3330" s="23"/>
      <c r="G3330" s="23"/>
      <c r="H3330" s="23"/>
      <c r="I3330" s="23"/>
      <c r="J3330" s="23"/>
      <c r="K3330" s="23"/>
      <c r="L3330" s="23"/>
      <c r="M3330" s="23"/>
      <c r="N3330" s="23"/>
      <c r="O3330" s="23"/>
    </row>
    <row r="3331" spans="2:15" x14ac:dyDescent="0.25">
      <c r="B3331" s="23"/>
      <c r="C3331" s="23"/>
      <c r="D3331" s="23"/>
      <c r="E3331" s="23"/>
      <c r="F3331" s="23"/>
      <c r="G3331" s="23"/>
      <c r="H3331" s="23"/>
      <c r="I3331" s="23"/>
      <c r="J3331" s="23"/>
      <c r="K3331" s="23"/>
      <c r="L3331" s="23"/>
      <c r="M3331" s="23"/>
      <c r="N3331" s="23"/>
      <c r="O3331" s="23"/>
    </row>
    <row r="3332" spans="2:15" x14ac:dyDescent="0.25">
      <c r="B3332" s="23"/>
      <c r="C3332" s="23"/>
      <c r="D3332" s="23"/>
      <c r="E3332" s="23"/>
      <c r="F3332" s="23"/>
      <c r="G3332" s="23"/>
      <c r="H3332" s="23"/>
      <c r="I3332" s="23"/>
      <c r="J3332" s="23"/>
      <c r="K3332" s="23"/>
      <c r="L3332" s="23"/>
      <c r="M3332" s="23"/>
      <c r="N3332" s="23"/>
      <c r="O3332" s="23"/>
    </row>
    <row r="3333" spans="2:15" x14ac:dyDescent="0.25">
      <c r="B3333" s="23"/>
      <c r="C3333" s="23"/>
      <c r="D3333" s="23"/>
      <c r="E3333" s="23"/>
      <c r="F3333" s="23"/>
      <c r="G3333" s="23"/>
      <c r="H3333" s="23"/>
      <c r="I3333" s="23"/>
      <c r="J3333" s="23"/>
      <c r="K3333" s="23"/>
      <c r="L3333" s="23"/>
      <c r="M3333" s="23"/>
      <c r="N3333" s="23"/>
      <c r="O3333" s="23"/>
    </row>
    <row r="3334" spans="2:15" x14ac:dyDescent="0.25">
      <c r="B3334" s="23"/>
      <c r="C3334" s="23"/>
      <c r="D3334" s="23"/>
      <c r="E3334" s="23"/>
      <c r="F3334" s="23"/>
      <c r="G3334" s="23"/>
      <c r="H3334" s="23"/>
      <c r="I3334" s="23"/>
      <c r="J3334" s="23"/>
      <c r="K3334" s="23"/>
      <c r="L3334" s="23"/>
      <c r="M3334" s="23"/>
      <c r="N3334" s="23"/>
      <c r="O3334" s="23"/>
    </row>
    <row r="3335" spans="2:15" x14ac:dyDescent="0.25">
      <c r="B3335" s="23"/>
      <c r="C3335" s="23"/>
      <c r="D3335" s="23"/>
      <c r="E3335" s="23"/>
      <c r="F3335" s="23"/>
      <c r="G3335" s="23"/>
      <c r="H3335" s="23"/>
      <c r="I3335" s="23"/>
      <c r="J3335" s="23"/>
      <c r="K3335" s="23"/>
      <c r="L3335" s="23"/>
      <c r="M3335" s="23"/>
      <c r="N3335" s="23"/>
      <c r="O3335" s="23"/>
    </row>
    <row r="3336" spans="2:15" x14ac:dyDescent="0.25">
      <c r="B3336" s="23"/>
      <c r="C3336" s="23"/>
      <c r="D3336" s="23"/>
      <c r="E3336" s="23"/>
      <c r="F3336" s="23"/>
      <c r="G3336" s="23"/>
      <c r="H3336" s="23"/>
      <c r="I3336" s="23"/>
      <c r="J3336" s="23"/>
      <c r="K3336" s="23"/>
      <c r="L3336" s="23"/>
      <c r="M3336" s="23"/>
      <c r="N3336" s="23"/>
      <c r="O3336" s="23"/>
    </row>
    <row r="3337" spans="2:15" x14ac:dyDescent="0.25">
      <c r="B3337" s="23"/>
      <c r="C3337" s="23"/>
      <c r="D3337" s="23"/>
      <c r="E3337" s="23"/>
      <c r="F3337" s="23"/>
      <c r="G3337" s="23"/>
      <c r="H3337" s="23"/>
      <c r="I3337" s="23"/>
      <c r="J3337" s="23"/>
      <c r="K3337" s="23"/>
      <c r="L3337" s="23"/>
      <c r="M3337" s="23"/>
      <c r="N3337" s="23"/>
      <c r="O3337" s="23"/>
    </row>
    <row r="3338" spans="2:15" x14ac:dyDescent="0.25">
      <c r="B3338" s="23"/>
      <c r="C3338" s="23"/>
      <c r="D3338" s="23"/>
      <c r="E3338" s="23"/>
      <c r="F3338" s="23"/>
      <c r="G3338" s="23"/>
      <c r="H3338" s="23"/>
      <c r="I3338" s="23"/>
      <c r="J3338" s="23"/>
      <c r="K3338" s="23"/>
      <c r="L3338" s="23"/>
      <c r="M3338" s="23"/>
      <c r="N3338" s="23"/>
      <c r="O3338" s="23"/>
    </row>
    <row r="3339" spans="2:15" x14ac:dyDescent="0.25">
      <c r="B3339" s="23"/>
      <c r="C3339" s="23"/>
      <c r="D3339" s="23"/>
      <c r="E3339" s="23"/>
      <c r="F3339" s="23"/>
      <c r="G3339" s="23"/>
      <c r="H3339" s="23"/>
      <c r="I3339" s="23"/>
      <c r="J3339" s="23"/>
      <c r="K3339" s="23"/>
      <c r="L3339" s="23"/>
      <c r="M3339" s="23"/>
      <c r="N3339" s="23"/>
      <c r="O3339" s="23"/>
    </row>
    <row r="3340" spans="2:15" x14ac:dyDescent="0.25">
      <c r="B3340" s="23"/>
      <c r="C3340" s="23"/>
      <c r="D3340" s="23"/>
      <c r="E3340" s="23"/>
      <c r="F3340" s="23"/>
      <c r="G3340" s="23"/>
      <c r="H3340" s="23"/>
      <c r="I3340" s="23"/>
      <c r="J3340" s="23"/>
      <c r="K3340" s="23"/>
      <c r="L3340" s="23"/>
      <c r="M3340" s="23"/>
      <c r="N3340" s="23"/>
      <c r="O3340" s="23"/>
    </row>
    <row r="3341" spans="2:15" x14ac:dyDescent="0.25">
      <c r="B3341" s="23"/>
      <c r="C3341" s="23"/>
      <c r="D3341" s="23"/>
      <c r="E3341" s="23"/>
      <c r="F3341" s="23"/>
      <c r="G3341" s="23"/>
      <c r="H3341" s="23"/>
      <c r="I3341" s="23"/>
      <c r="J3341" s="23"/>
      <c r="K3341" s="23"/>
      <c r="L3341" s="23"/>
      <c r="M3341" s="23"/>
      <c r="N3341" s="23"/>
      <c r="O3341" s="23"/>
    </row>
    <row r="3342" spans="2:15" x14ac:dyDescent="0.25">
      <c r="B3342" s="23"/>
      <c r="C3342" s="23"/>
      <c r="D3342" s="23"/>
      <c r="E3342" s="23"/>
      <c r="F3342" s="23"/>
      <c r="G3342" s="23"/>
      <c r="H3342" s="23"/>
      <c r="I3342" s="23"/>
      <c r="J3342" s="23"/>
      <c r="K3342" s="23"/>
      <c r="L3342" s="23"/>
      <c r="M3342" s="23"/>
      <c r="N3342" s="23"/>
      <c r="O3342" s="23"/>
    </row>
    <row r="3343" spans="2:15" x14ac:dyDescent="0.25">
      <c r="B3343" s="23"/>
      <c r="C3343" s="23"/>
      <c r="D3343" s="23"/>
      <c r="E3343" s="23"/>
      <c r="F3343" s="23"/>
      <c r="G3343" s="23"/>
      <c r="H3343" s="23"/>
      <c r="I3343" s="23"/>
      <c r="J3343" s="23"/>
      <c r="K3343" s="23"/>
      <c r="L3343" s="23"/>
      <c r="M3343" s="23"/>
      <c r="N3343" s="23"/>
      <c r="O3343" s="23"/>
    </row>
    <row r="3344" spans="2:15" x14ac:dyDescent="0.25">
      <c r="B3344" s="23"/>
      <c r="C3344" s="23"/>
      <c r="D3344" s="23"/>
      <c r="E3344" s="23"/>
      <c r="F3344" s="23"/>
      <c r="G3344" s="23"/>
      <c r="H3344" s="23"/>
      <c r="I3344" s="23"/>
      <c r="J3344" s="23"/>
      <c r="K3344" s="23"/>
      <c r="L3344" s="23"/>
      <c r="M3344" s="23"/>
      <c r="N3344" s="23"/>
      <c r="O3344" s="23"/>
    </row>
    <row r="3345" spans="2:15" x14ac:dyDescent="0.25">
      <c r="B3345" s="23"/>
      <c r="C3345" s="23"/>
      <c r="D3345" s="23"/>
      <c r="E3345" s="23"/>
      <c r="F3345" s="23"/>
      <c r="G3345" s="23"/>
      <c r="H3345" s="23"/>
      <c r="I3345" s="23"/>
      <c r="J3345" s="23"/>
      <c r="K3345" s="23"/>
      <c r="L3345" s="23"/>
      <c r="M3345" s="23"/>
      <c r="N3345" s="23"/>
      <c r="O3345" s="23"/>
    </row>
    <row r="3346" spans="2:15" x14ac:dyDescent="0.25">
      <c r="B3346" s="23"/>
      <c r="C3346" s="23"/>
      <c r="D3346" s="23"/>
      <c r="E3346" s="23"/>
      <c r="F3346" s="23"/>
      <c r="G3346" s="23"/>
      <c r="H3346" s="23"/>
      <c r="I3346" s="23"/>
      <c r="J3346" s="23"/>
      <c r="K3346" s="23"/>
      <c r="L3346" s="23"/>
      <c r="M3346" s="23"/>
      <c r="N3346" s="23"/>
      <c r="O3346" s="23"/>
    </row>
    <row r="3347" spans="2:15" x14ac:dyDescent="0.25">
      <c r="B3347" s="23"/>
      <c r="C3347" s="23"/>
      <c r="D3347" s="23"/>
      <c r="E3347" s="23"/>
      <c r="F3347" s="23"/>
      <c r="G3347" s="23"/>
      <c r="H3347" s="23"/>
      <c r="I3347" s="23"/>
      <c r="J3347" s="23"/>
      <c r="K3347" s="23"/>
      <c r="L3347" s="23"/>
      <c r="M3347" s="23"/>
      <c r="N3347" s="23"/>
      <c r="O3347" s="23"/>
    </row>
    <row r="3348" spans="2:15" x14ac:dyDescent="0.25">
      <c r="B3348" s="23"/>
      <c r="C3348" s="23"/>
      <c r="D3348" s="23"/>
      <c r="E3348" s="23"/>
      <c r="F3348" s="23"/>
      <c r="G3348" s="23"/>
      <c r="H3348" s="23"/>
      <c r="I3348" s="23"/>
      <c r="J3348" s="23"/>
      <c r="K3348" s="23"/>
      <c r="L3348" s="23"/>
      <c r="M3348" s="23"/>
      <c r="N3348" s="23"/>
      <c r="O3348" s="23"/>
    </row>
    <row r="3349" spans="2:15" x14ac:dyDescent="0.25">
      <c r="B3349" s="23"/>
      <c r="C3349" s="23"/>
      <c r="D3349" s="23"/>
      <c r="E3349" s="23"/>
      <c r="F3349" s="23"/>
      <c r="G3349" s="23"/>
      <c r="H3349" s="23"/>
      <c r="I3349" s="23"/>
      <c r="J3349" s="23"/>
      <c r="K3349" s="23"/>
      <c r="L3349" s="23"/>
      <c r="M3349" s="23"/>
      <c r="N3349" s="23"/>
      <c r="O3349" s="23"/>
    </row>
    <row r="3350" spans="2:15" x14ac:dyDescent="0.25">
      <c r="B3350" s="23"/>
      <c r="C3350" s="23"/>
      <c r="D3350" s="23"/>
      <c r="E3350" s="23"/>
      <c r="F3350" s="23"/>
      <c r="G3350" s="23"/>
      <c r="H3350" s="23"/>
      <c r="I3350" s="23"/>
      <c r="J3350" s="23"/>
      <c r="K3350" s="23"/>
      <c r="L3350" s="23"/>
      <c r="M3350" s="23"/>
      <c r="N3350" s="23"/>
      <c r="O3350" s="23"/>
    </row>
    <row r="3351" spans="2:15" x14ac:dyDescent="0.25">
      <c r="B3351" s="23"/>
      <c r="C3351" s="23"/>
      <c r="D3351" s="23"/>
      <c r="E3351" s="23"/>
      <c r="F3351" s="23"/>
      <c r="G3351" s="23"/>
      <c r="H3351" s="23"/>
      <c r="I3351" s="23"/>
      <c r="J3351" s="23"/>
      <c r="K3351" s="23"/>
      <c r="L3351" s="23"/>
      <c r="M3351" s="23"/>
      <c r="N3351" s="23"/>
      <c r="O3351" s="23"/>
    </row>
    <row r="3352" spans="2:15" x14ac:dyDescent="0.25">
      <c r="B3352" s="23"/>
      <c r="C3352" s="23"/>
      <c r="D3352" s="23"/>
      <c r="E3352" s="23"/>
      <c r="F3352" s="23"/>
      <c r="G3352" s="23"/>
      <c r="H3352" s="23"/>
      <c r="I3352" s="23"/>
      <c r="J3352" s="23"/>
      <c r="K3352" s="23"/>
      <c r="L3352" s="23"/>
      <c r="M3352" s="23"/>
      <c r="N3352" s="23"/>
      <c r="O3352" s="23"/>
    </row>
    <row r="3353" spans="2:15" x14ac:dyDescent="0.25">
      <c r="B3353" s="23"/>
      <c r="C3353" s="23"/>
      <c r="D3353" s="23"/>
      <c r="E3353" s="23"/>
      <c r="F3353" s="23"/>
      <c r="G3353" s="23"/>
      <c r="H3353" s="23"/>
      <c r="I3353" s="23"/>
      <c r="J3353" s="23"/>
      <c r="K3353" s="23"/>
      <c r="L3353" s="23"/>
      <c r="M3353" s="23"/>
      <c r="N3353" s="23"/>
      <c r="O3353" s="23"/>
    </row>
    <row r="3354" spans="2:15" x14ac:dyDescent="0.25">
      <c r="B3354" s="23"/>
      <c r="C3354" s="23"/>
      <c r="D3354" s="23"/>
      <c r="E3354" s="23"/>
      <c r="F3354" s="23"/>
      <c r="G3354" s="23"/>
      <c r="H3354" s="23"/>
      <c r="I3354" s="23"/>
      <c r="J3354" s="23"/>
      <c r="K3354" s="23"/>
      <c r="L3354" s="23"/>
      <c r="M3354" s="23"/>
      <c r="N3354" s="23"/>
      <c r="O3354" s="23"/>
    </row>
    <row r="3355" spans="2:15" x14ac:dyDescent="0.25">
      <c r="B3355" s="23"/>
      <c r="C3355" s="23"/>
      <c r="D3355" s="23"/>
      <c r="E3355" s="23"/>
      <c r="F3355" s="23"/>
      <c r="G3355" s="23"/>
      <c r="H3355" s="23"/>
      <c r="I3355" s="23"/>
      <c r="J3355" s="23"/>
      <c r="K3355" s="23"/>
      <c r="L3355" s="23"/>
      <c r="M3355" s="23"/>
      <c r="N3355" s="23"/>
      <c r="O3355" s="23"/>
    </row>
    <row r="3356" spans="2:15" x14ac:dyDescent="0.25">
      <c r="B3356" s="23"/>
      <c r="C3356" s="23"/>
      <c r="D3356" s="23"/>
      <c r="E3356" s="23"/>
      <c r="F3356" s="23"/>
      <c r="G3356" s="23"/>
      <c r="H3356" s="23"/>
      <c r="I3356" s="23"/>
      <c r="J3356" s="23"/>
      <c r="K3356" s="23"/>
      <c r="L3356" s="23"/>
      <c r="M3356" s="23"/>
      <c r="N3356" s="23"/>
      <c r="O3356" s="23"/>
    </row>
    <row r="3357" spans="2:15" x14ac:dyDescent="0.25">
      <c r="B3357" s="23"/>
      <c r="C3357" s="23"/>
      <c r="D3357" s="23"/>
      <c r="E3357" s="23"/>
      <c r="F3357" s="23"/>
      <c r="G3357" s="23"/>
      <c r="H3357" s="23"/>
      <c r="I3357" s="23"/>
      <c r="J3357" s="23"/>
      <c r="K3357" s="23"/>
      <c r="L3357" s="23"/>
      <c r="M3357" s="23"/>
      <c r="N3357" s="23"/>
      <c r="O3357" s="23"/>
    </row>
    <row r="3358" spans="2:15" x14ac:dyDescent="0.25">
      <c r="B3358" s="23"/>
      <c r="C3358" s="23"/>
      <c r="D3358" s="23"/>
      <c r="E3358" s="23"/>
      <c r="F3358" s="23"/>
      <c r="G3358" s="23"/>
      <c r="H3358" s="23"/>
      <c r="I3358" s="23"/>
      <c r="J3358" s="23"/>
      <c r="K3358" s="23"/>
      <c r="L3358" s="23"/>
      <c r="M3358" s="23"/>
      <c r="N3358" s="23"/>
      <c r="O3358" s="23"/>
    </row>
    <row r="3359" spans="2:15" x14ac:dyDescent="0.25">
      <c r="B3359" s="23"/>
      <c r="C3359" s="23"/>
      <c r="D3359" s="23"/>
      <c r="E3359" s="23"/>
      <c r="F3359" s="23"/>
      <c r="G3359" s="23"/>
      <c r="H3359" s="23"/>
      <c r="I3359" s="23"/>
      <c r="J3359" s="23"/>
      <c r="K3359" s="23"/>
      <c r="L3359" s="23"/>
      <c r="M3359" s="23"/>
      <c r="N3359" s="23"/>
      <c r="O3359" s="23"/>
    </row>
    <row r="3360" spans="2:15" x14ac:dyDescent="0.25">
      <c r="B3360" s="23"/>
      <c r="C3360" s="23"/>
      <c r="D3360" s="23"/>
      <c r="E3360" s="23"/>
      <c r="F3360" s="23"/>
      <c r="G3360" s="23"/>
      <c r="H3360" s="23"/>
      <c r="I3360" s="23"/>
      <c r="J3360" s="23"/>
      <c r="K3360" s="23"/>
      <c r="L3360" s="23"/>
      <c r="M3360" s="23"/>
      <c r="N3360" s="23"/>
      <c r="O3360" s="23"/>
    </row>
    <row r="3361" spans="2:15" x14ac:dyDescent="0.25">
      <c r="B3361" s="23"/>
      <c r="C3361" s="23"/>
      <c r="D3361" s="23"/>
      <c r="E3361" s="23"/>
      <c r="F3361" s="23"/>
      <c r="G3361" s="23"/>
      <c r="H3361" s="23"/>
      <c r="I3361" s="23"/>
      <c r="J3361" s="23"/>
      <c r="K3361" s="23"/>
      <c r="L3361" s="23"/>
      <c r="M3361" s="23"/>
      <c r="N3361" s="23"/>
      <c r="O3361" s="23"/>
    </row>
    <row r="3362" spans="2:15" x14ac:dyDescent="0.25">
      <c r="B3362" s="23"/>
      <c r="C3362" s="23"/>
      <c r="D3362" s="23"/>
      <c r="E3362" s="23"/>
      <c r="F3362" s="23"/>
      <c r="G3362" s="23"/>
      <c r="H3362" s="23"/>
      <c r="I3362" s="23"/>
      <c r="J3362" s="23"/>
      <c r="K3362" s="23"/>
      <c r="L3362" s="23"/>
      <c r="M3362" s="23"/>
      <c r="N3362" s="23"/>
      <c r="O3362" s="23"/>
    </row>
    <row r="3363" spans="2:15" x14ac:dyDescent="0.25">
      <c r="B3363" s="23"/>
      <c r="C3363" s="23"/>
      <c r="D3363" s="23"/>
      <c r="E3363" s="23"/>
      <c r="F3363" s="23"/>
      <c r="G3363" s="23"/>
      <c r="H3363" s="23"/>
      <c r="I3363" s="23"/>
      <c r="J3363" s="23"/>
      <c r="K3363" s="23"/>
      <c r="L3363" s="23"/>
      <c r="M3363" s="23"/>
      <c r="N3363" s="23"/>
      <c r="O3363" s="23"/>
    </row>
    <row r="3364" spans="2:15" x14ac:dyDescent="0.25">
      <c r="B3364" s="23"/>
      <c r="C3364" s="23"/>
      <c r="D3364" s="23"/>
      <c r="E3364" s="23"/>
      <c r="F3364" s="23"/>
      <c r="G3364" s="23"/>
      <c r="H3364" s="23"/>
      <c r="I3364" s="23"/>
      <c r="J3364" s="23"/>
      <c r="K3364" s="23"/>
      <c r="L3364" s="23"/>
      <c r="M3364" s="23"/>
      <c r="N3364" s="23"/>
      <c r="O3364" s="23"/>
    </row>
    <row r="3365" spans="2:15" x14ac:dyDescent="0.25">
      <c r="B3365" s="23"/>
      <c r="C3365" s="23"/>
      <c r="D3365" s="23"/>
      <c r="E3365" s="23"/>
      <c r="F3365" s="23"/>
      <c r="G3365" s="23"/>
      <c r="H3365" s="23"/>
      <c r="I3365" s="23"/>
      <c r="J3365" s="23"/>
      <c r="K3365" s="23"/>
      <c r="L3365" s="23"/>
      <c r="M3365" s="23"/>
      <c r="N3365" s="23"/>
      <c r="O3365" s="23"/>
    </row>
    <row r="3366" spans="2:15" x14ac:dyDescent="0.25">
      <c r="B3366" s="23"/>
      <c r="C3366" s="23"/>
      <c r="D3366" s="23"/>
      <c r="E3366" s="23"/>
      <c r="F3366" s="23"/>
      <c r="G3366" s="23"/>
      <c r="H3366" s="23"/>
      <c r="I3366" s="23"/>
      <c r="J3366" s="23"/>
      <c r="K3366" s="23"/>
      <c r="L3366" s="23"/>
      <c r="M3366" s="23"/>
      <c r="N3366" s="23"/>
      <c r="O3366" s="23"/>
    </row>
    <row r="3367" spans="2:15" x14ac:dyDescent="0.25">
      <c r="B3367" s="23"/>
      <c r="C3367" s="23"/>
      <c r="D3367" s="23"/>
      <c r="E3367" s="23"/>
      <c r="F3367" s="23"/>
      <c r="G3367" s="23"/>
      <c r="H3367" s="23"/>
      <c r="I3367" s="23"/>
      <c r="J3367" s="23"/>
      <c r="K3367" s="23"/>
      <c r="L3367" s="23"/>
      <c r="M3367" s="23"/>
      <c r="N3367" s="23"/>
      <c r="O3367" s="23"/>
    </row>
    <row r="3368" spans="2:15" x14ac:dyDescent="0.25">
      <c r="B3368" s="23"/>
      <c r="C3368" s="23"/>
      <c r="D3368" s="23"/>
      <c r="E3368" s="23"/>
      <c r="F3368" s="23"/>
      <c r="G3368" s="23"/>
      <c r="H3368" s="23"/>
      <c r="I3368" s="23"/>
      <c r="J3368" s="23"/>
      <c r="K3368" s="23"/>
      <c r="L3368" s="23"/>
      <c r="M3368" s="23"/>
      <c r="N3368" s="23"/>
      <c r="O3368" s="23"/>
    </row>
    <row r="3369" spans="2:15" x14ac:dyDescent="0.25">
      <c r="B3369" s="23"/>
      <c r="C3369" s="23"/>
      <c r="D3369" s="23"/>
      <c r="E3369" s="23"/>
      <c r="F3369" s="23"/>
      <c r="G3369" s="23"/>
      <c r="H3369" s="23"/>
      <c r="I3369" s="23"/>
      <c r="J3369" s="23"/>
      <c r="K3369" s="23"/>
      <c r="L3369" s="23"/>
      <c r="M3369" s="23"/>
      <c r="N3369" s="23"/>
      <c r="O3369" s="23"/>
    </row>
    <row r="3370" spans="2:15" x14ac:dyDescent="0.25">
      <c r="B3370" s="23"/>
      <c r="C3370" s="23"/>
      <c r="D3370" s="23"/>
      <c r="E3370" s="23"/>
      <c r="F3370" s="23"/>
      <c r="G3370" s="23"/>
      <c r="H3370" s="23"/>
      <c r="I3370" s="23"/>
      <c r="J3370" s="23"/>
      <c r="K3370" s="23"/>
      <c r="L3370" s="23"/>
      <c r="M3370" s="23"/>
      <c r="N3370" s="23"/>
      <c r="O3370" s="23"/>
    </row>
    <row r="3371" spans="2:15" x14ac:dyDescent="0.25">
      <c r="B3371" s="23"/>
      <c r="C3371" s="23"/>
      <c r="D3371" s="23"/>
      <c r="E3371" s="23"/>
      <c r="F3371" s="23"/>
      <c r="G3371" s="23"/>
      <c r="H3371" s="23"/>
      <c r="I3371" s="23"/>
      <c r="J3371" s="23"/>
      <c r="K3371" s="23"/>
      <c r="L3371" s="23"/>
      <c r="M3371" s="23"/>
      <c r="N3371" s="23"/>
      <c r="O3371" s="23"/>
    </row>
    <row r="3372" spans="2:15" x14ac:dyDescent="0.25">
      <c r="B3372" s="23"/>
      <c r="C3372" s="23"/>
      <c r="D3372" s="23"/>
      <c r="E3372" s="23"/>
      <c r="F3372" s="23"/>
      <c r="G3372" s="23"/>
      <c r="H3372" s="23"/>
      <c r="I3372" s="23"/>
      <c r="J3372" s="23"/>
      <c r="K3372" s="23"/>
      <c r="L3372" s="23"/>
      <c r="M3372" s="23"/>
      <c r="N3372" s="23"/>
      <c r="O3372" s="23"/>
    </row>
    <row r="3373" spans="2:15" x14ac:dyDescent="0.25">
      <c r="B3373" s="23"/>
      <c r="C3373" s="23"/>
      <c r="D3373" s="23"/>
      <c r="E3373" s="23"/>
      <c r="F3373" s="23"/>
      <c r="G3373" s="23"/>
      <c r="H3373" s="23"/>
      <c r="I3373" s="23"/>
      <c r="J3373" s="23"/>
      <c r="K3373" s="23"/>
      <c r="L3373" s="23"/>
      <c r="M3373" s="23"/>
      <c r="N3373" s="23"/>
      <c r="O3373" s="23"/>
    </row>
    <row r="3374" spans="2:15" x14ac:dyDescent="0.25">
      <c r="B3374" s="23"/>
      <c r="C3374" s="23"/>
      <c r="D3374" s="23"/>
      <c r="E3374" s="23"/>
      <c r="F3374" s="23"/>
      <c r="G3374" s="23"/>
      <c r="H3374" s="23"/>
      <c r="I3374" s="23"/>
      <c r="J3374" s="23"/>
      <c r="K3374" s="23"/>
      <c r="L3374" s="23"/>
      <c r="M3374" s="23"/>
      <c r="N3374" s="23"/>
      <c r="O3374" s="23"/>
    </row>
    <row r="3375" spans="2:15" x14ac:dyDescent="0.25">
      <c r="B3375" s="23"/>
      <c r="C3375" s="23"/>
      <c r="D3375" s="23"/>
      <c r="E3375" s="23"/>
      <c r="F3375" s="23"/>
      <c r="G3375" s="23"/>
      <c r="H3375" s="23"/>
      <c r="I3375" s="23"/>
      <c r="J3375" s="23"/>
      <c r="K3375" s="23"/>
      <c r="L3375" s="23"/>
      <c r="M3375" s="23"/>
      <c r="N3375" s="23"/>
      <c r="O3375" s="23"/>
    </row>
    <row r="3376" spans="2:15" x14ac:dyDescent="0.25">
      <c r="B3376" s="23"/>
      <c r="C3376" s="23"/>
      <c r="D3376" s="23"/>
      <c r="E3376" s="23"/>
      <c r="F3376" s="23"/>
      <c r="G3376" s="23"/>
      <c r="H3376" s="23"/>
      <c r="I3376" s="23"/>
      <c r="J3376" s="23"/>
      <c r="K3376" s="23"/>
      <c r="L3376" s="23"/>
      <c r="M3376" s="23"/>
      <c r="N3376" s="23"/>
      <c r="O3376" s="23"/>
    </row>
    <row r="3377" spans="2:15" x14ac:dyDescent="0.25">
      <c r="B3377" s="23"/>
      <c r="C3377" s="23"/>
      <c r="D3377" s="23"/>
      <c r="E3377" s="23"/>
      <c r="F3377" s="23"/>
      <c r="G3377" s="23"/>
      <c r="H3377" s="23"/>
      <c r="I3377" s="23"/>
      <c r="J3377" s="23"/>
      <c r="K3377" s="23"/>
      <c r="L3377" s="23"/>
      <c r="M3377" s="23"/>
      <c r="N3377" s="23"/>
      <c r="O3377" s="23"/>
    </row>
    <row r="3378" spans="2:15" x14ac:dyDescent="0.25">
      <c r="B3378" s="23"/>
      <c r="C3378" s="23"/>
      <c r="D3378" s="23"/>
      <c r="E3378" s="23"/>
      <c r="F3378" s="23"/>
      <c r="G3378" s="23"/>
      <c r="H3378" s="23"/>
      <c r="I3378" s="23"/>
      <c r="J3378" s="23"/>
      <c r="K3378" s="23"/>
      <c r="L3378" s="23"/>
      <c r="M3378" s="23"/>
      <c r="N3378" s="23"/>
      <c r="O3378" s="23"/>
    </row>
    <row r="3379" spans="2:15" x14ac:dyDescent="0.25">
      <c r="B3379" s="23"/>
      <c r="C3379" s="23"/>
      <c r="D3379" s="23"/>
      <c r="E3379" s="23"/>
      <c r="F3379" s="23"/>
      <c r="G3379" s="23"/>
      <c r="H3379" s="23"/>
      <c r="I3379" s="23"/>
      <c r="J3379" s="23"/>
      <c r="K3379" s="23"/>
      <c r="L3379" s="23"/>
      <c r="M3379" s="23"/>
      <c r="N3379" s="23"/>
      <c r="O3379" s="23"/>
    </row>
    <row r="3380" spans="2:15" x14ac:dyDescent="0.25">
      <c r="B3380" s="23"/>
      <c r="C3380" s="23"/>
      <c r="D3380" s="23"/>
      <c r="E3380" s="23"/>
      <c r="F3380" s="23"/>
      <c r="G3380" s="23"/>
      <c r="H3380" s="23"/>
      <c r="I3380" s="23"/>
      <c r="J3380" s="23"/>
      <c r="K3380" s="23"/>
      <c r="L3380" s="23"/>
      <c r="M3380" s="23"/>
      <c r="N3380" s="23"/>
      <c r="O3380" s="23"/>
    </row>
    <row r="3381" spans="2:15" x14ac:dyDescent="0.25">
      <c r="B3381" s="23"/>
      <c r="C3381" s="23"/>
      <c r="D3381" s="23"/>
      <c r="E3381" s="23"/>
      <c r="F3381" s="23"/>
      <c r="G3381" s="23"/>
      <c r="H3381" s="23"/>
      <c r="I3381" s="23"/>
      <c r="J3381" s="23"/>
      <c r="K3381" s="23"/>
      <c r="L3381" s="23"/>
      <c r="M3381" s="23"/>
      <c r="N3381" s="23"/>
      <c r="O3381" s="23"/>
    </row>
    <row r="3382" spans="2:15" x14ac:dyDescent="0.25">
      <c r="B3382" s="23"/>
      <c r="C3382" s="23"/>
      <c r="D3382" s="23"/>
      <c r="E3382" s="23"/>
      <c r="F3382" s="23"/>
      <c r="G3382" s="23"/>
      <c r="H3382" s="23"/>
      <c r="I3382" s="23"/>
      <c r="J3382" s="23"/>
      <c r="K3382" s="23"/>
      <c r="L3382" s="23"/>
      <c r="M3382" s="23"/>
      <c r="N3382" s="23"/>
      <c r="O3382" s="23"/>
    </row>
    <row r="3383" spans="2:15" x14ac:dyDescent="0.25">
      <c r="B3383" s="23"/>
      <c r="C3383" s="23"/>
      <c r="D3383" s="23"/>
      <c r="E3383" s="23"/>
      <c r="F3383" s="23"/>
      <c r="G3383" s="23"/>
      <c r="H3383" s="23"/>
      <c r="I3383" s="23"/>
      <c r="J3383" s="23"/>
      <c r="K3383" s="23"/>
      <c r="L3383" s="23"/>
      <c r="M3383" s="23"/>
      <c r="N3383" s="23"/>
      <c r="O3383" s="23"/>
    </row>
    <row r="3384" spans="2:15" x14ac:dyDescent="0.25">
      <c r="B3384" s="23"/>
      <c r="C3384" s="23"/>
      <c r="D3384" s="23"/>
      <c r="E3384" s="23"/>
      <c r="F3384" s="23"/>
      <c r="G3384" s="23"/>
      <c r="H3384" s="23"/>
      <c r="I3384" s="23"/>
      <c r="J3384" s="23"/>
      <c r="K3384" s="23"/>
      <c r="L3384" s="23"/>
      <c r="M3384" s="23"/>
      <c r="N3384" s="23"/>
      <c r="O3384" s="23"/>
    </row>
    <row r="3385" spans="2:15" x14ac:dyDescent="0.25">
      <c r="B3385" s="23"/>
      <c r="C3385" s="23"/>
      <c r="D3385" s="23"/>
      <c r="E3385" s="23"/>
      <c r="F3385" s="23"/>
      <c r="G3385" s="23"/>
      <c r="H3385" s="23"/>
      <c r="I3385" s="23"/>
      <c r="J3385" s="23"/>
      <c r="K3385" s="23"/>
      <c r="L3385" s="23"/>
      <c r="M3385" s="23"/>
      <c r="N3385" s="23"/>
      <c r="O3385" s="23"/>
    </row>
    <row r="3386" spans="2:15" x14ac:dyDescent="0.25">
      <c r="B3386" s="23"/>
      <c r="C3386" s="23"/>
      <c r="D3386" s="23"/>
      <c r="E3386" s="23"/>
      <c r="F3386" s="23"/>
      <c r="G3386" s="23"/>
      <c r="H3386" s="23"/>
      <c r="I3386" s="23"/>
      <c r="J3386" s="23"/>
      <c r="K3386" s="23"/>
      <c r="L3386" s="23"/>
      <c r="M3386" s="23"/>
      <c r="N3386" s="23"/>
      <c r="O3386" s="23"/>
    </row>
    <row r="3387" spans="2:15" x14ac:dyDescent="0.25">
      <c r="B3387" s="23"/>
      <c r="C3387" s="23"/>
      <c r="D3387" s="23"/>
      <c r="E3387" s="23"/>
      <c r="F3387" s="23"/>
      <c r="G3387" s="23"/>
      <c r="H3387" s="23"/>
      <c r="I3387" s="23"/>
      <c r="J3387" s="23"/>
      <c r="K3387" s="23"/>
      <c r="L3387" s="23"/>
      <c r="M3387" s="23"/>
      <c r="N3387" s="23"/>
      <c r="O3387" s="23"/>
    </row>
    <row r="3388" spans="2:15" x14ac:dyDescent="0.25">
      <c r="B3388" s="23"/>
      <c r="C3388" s="23"/>
      <c r="D3388" s="23"/>
      <c r="E3388" s="23"/>
      <c r="F3388" s="23"/>
      <c r="G3388" s="23"/>
      <c r="H3388" s="23"/>
      <c r="I3388" s="23"/>
      <c r="J3388" s="23"/>
      <c r="K3388" s="23"/>
      <c r="L3388" s="23"/>
      <c r="M3388" s="23"/>
      <c r="N3388" s="23"/>
      <c r="O3388" s="23"/>
    </row>
    <row r="3389" spans="2:15" x14ac:dyDescent="0.25">
      <c r="B3389" s="23"/>
      <c r="C3389" s="23"/>
      <c r="D3389" s="23"/>
      <c r="E3389" s="23"/>
      <c r="F3389" s="23"/>
      <c r="G3389" s="23"/>
      <c r="H3389" s="23"/>
      <c r="I3389" s="23"/>
      <c r="J3389" s="23"/>
      <c r="K3389" s="23"/>
      <c r="L3389" s="23"/>
      <c r="M3389" s="23"/>
      <c r="N3389" s="23"/>
      <c r="O3389" s="23"/>
    </row>
    <row r="3390" spans="2:15" x14ac:dyDescent="0.25">
      <c r="B3390" s="23"/>
      <c r="C3390" s="23"/>
      <c r="D3390" s="23"/>
      <c r="E3390" s="23"/>
      <c r="F3390" s="23"/>
      <c r="G3390" s="23"/>
      <c r="H3390" s="23"/>
      <c r="I3390" s="23"/>
      <c r="J3390" s="23"/>
      <c r="K3390" s="23"/>
      <c r="L3390" s="23"/>
      <c r="M3390" s="23"/>
      <c r="N3390" s="23"/>
      <c r="O3390" s="23"/>
    </row>
    <row r="3391" spans="2:15" x14ac:dyDescent="0.25">
      <c r="B3391" s="23"/>
      <c r="C3391" s="23"/>
      <c r="D3391" s="23"/>
      <c r="E3391" s="23"/>
      <c r="F3391" s="23"/>
      <c r="G3391" s="23"/>
      <c r="H3391" s="23"/>
      <c r="I3391" s="23"/>
      <c r="J3391" s="23"/>
      <c r="K3391" s="23"/>
      <c r="L3391" s="23"/>
      <c r="M3391" s="23"/>
      <c r="N3391" s="23"/>
      <c r="O3391" s="23"/>
    </row>
    <row r="3392" spans="2:15" x14ac:dyDescent="0.25">
      <c r="B3392" s="23"/>
      <c r="C3392" s="23"/>
      <c r="D3392" s="23"/>
      <c r="E3392" s="23"/>
      <c r="F3392" s="23"/>
      <c r="G3392" s="23"/>
      <c r="H3392" s="23"/>
      <c r="I3392" s="23"/>
      <c r="J3392" s="23"/>
      <c r="K3392" s="23"/>
      <c r="L3392" s="23"/>
      <c r="M3392" s="23"/>
      <c r="N3392" s="23"/>
      <c r="O3392" s="23"/>
    </row>
    <row r="3393" spans="2:15" x14ac:dyDescent="0.25">
      <c r="B3393" s="23"/>
      <c r="C3393" s="23"/>
      <c r="D3393" s="23"/>
      <c r="E3393" s="23"/>
      <c r="F3393" s="23"/>
      <c r="G3393" s="23"/>
      <c r="H3393" s="23"/>
      <c r="I3393" s="23"/>
      <c r="J3393" s="23"/>
      <c r="K3393" s="23"/>
      <c r="L3393" s="23"/>
      <c r="M3393" s="23"/>
      <c r="N3393" s="23"/>
      <c r="O3393" s="23"/>
    </row>
    <row r="3394" spans="2:15" x14ac:dyDescent="0.25">
      <c r="B3394" s="23"/>
      <c r="C3394" s="23"/>
      <c r="D3394" s="23"/>
      <c r="E3394" s="23"/>
      <c r="F3394" s="23"/>
      <c r="G3394" s="23"/>
      <c r="H3394" s="23"/>
      <c r="I3394" s="23"/>
      <c r="J3394" s="23"/>
      <c r="K3394" s="23"/>
      <c r="L3394" s="23"/>
      <c r="M3394" s="23"/>
      <c r="N3394" s="23"/>
      <c r="O3394" s="23"/>
    </row>
    <row r="3395" spans="2:15" x14ac:dyDescent="0.25">
      <c r="B3395" s="23"/>
      <c r="C3395" s="23"/>
      <c r="D3395" s="23"/>
      <c r="E3395" s="23"/>
      <c r="F3395" s="23"/>
      <c r="G3395" s="23"/>
      <c r="H3395" s="23"/>
      <c r="I3395" s="23"/>
      <c r="J3395" s="23"/>
      <c r="K3395" s="23"/>
      <c r="L3395" s="23"/>
      <c r="M3395" s="23"/>
      <c r="N3395" s="23"/>
      <c r="O3395" s="23"/>
    </row>
    <row r="3396" spans="2:15" x14ac:dyDescent="0.25">
      <c r="B3396" s="23"/>
      <c r="C3396" s="23"/>
      <c r="D3396" s="23"/>
      <c r="E3396" s="23"/>
      <c r="F3396" s="23"/>
      <c r="G3396" s="23"/>
      <c r="H3396" s="23"/>
      <c r="I3396" s="23"/>
      <c r="J3396" s="23"/>
      <c r="K3396" s="23"/>
      <c r="L3396" s="23"/>
      <c r="M3396" s="23"/>
      <c r="N3396" s="23"/>
      <c r="O3396" s="23"/>
    </row>
    <row r="3397" spans="2:15" x14ac:dyDescent="0.25">
      <c r="B3397" s="23"/>
      <c r="C3397" s="23"/>
      <c r="D3397" s="23"/>
      <c r="E3397" s="23"/>
      <c r="F3397" s="23"/>
      <c r="G3397" s="23"/>
      <c r="H3397" s="23"/>
      <c r="I3397" s="23"/>
      <c r="J3397" s="23"/>
      <c r="K3397" s="23"/>
      <c r="L3397" s="23"/>
      <c r="M3397" s="23"/>
      <c r="N3397" s="23"/>
      <c r="O3397" s="23"/>
    </row>
    <row r="3398" spans="2:15" x14ac:dyDescent="0.25">
      <c r="B3398" s="23"/>
      <c r="C3398" s="23"/>
      <c r="D3398" s="23"/>
      <c r="E3398" s="23"/>
      <c r="F3398" s="23"/>
      <c r="G3398" s="23"/>
      <c r="H3398" s="23"/>
      <c r="I3398" s="23"/>
      <c r="J3398" s="23"/>
      <c r="K3398" s="23"/>
      <c r="L3398" s="23"/>
      <c r="M3398" s="23"/>
      <c r="N3398" s="23"/>
      <c r="O3398" s="23"/>
    </row>
    <row r="3399" spans="2:15" x14ac:dyDescent="0.25">
      <c r="B3399" s="23"/>
      <c r="C3399" s="23"/>
      <c r="D3399" s="23"/>
      <c r="E3399" s="23"/>
      <c r="F3399" s="23"/>
      <c r="G3399" s="23"/>
      <c r="H3399" s="23"/>
      <c r="I3399" s="23"/>
      <c r="J3399" s="23"/>
      <c r="K3399" s="23"/>
      <c r="L3399" s="23"/>
      <c r="M3399" s="23"/>
      <c r="N3399" s="23"/>
      <c r="O3399" s="23"/>
    </row>
    <row r="3400" spans="2:15" x14ac:dyDescent="0.25">
      <c r="B3400" s="23"/>
      <c r="C3400" s="23"/>
      <c r="D3400" s="23"/>
      <c r="E3400" s="23"/>
      <c r="F3400" s="23"/>
      <c r="G3400" s="23"/>
      <c r="H3400" s="23"/>
      <c r="I3400" s="23"/>
      <c r="J3400" s="23"/>
      <c r="K3400" s="23"/>
      <c r="L3400" s="23"/>
      <c r="M3400" s="23"/>
      <c r="N3400" s="23"/>
      <c r="O3400" s="23"/>
    </row>
    <row r="3401" spans="2:15" x14ac:dyDescent="0.25">
      <c r="B3401" s="23"/>
      <c r="C3401" s="23"/>
      <c r="D3401" s="23"/>
      <c r="E3401" s="23"/>
      <c r="F3401" s="23"/>
      <c r="G3401" s="23"/>
      <c r="H3401" s="23"/>
      <c r="I3401" s="23"/>
      <c r="J3401" s="23"/>
      <c r="K3401" s="23"/>
      <c r="L3401" s="23"/>
      <c r="M3401" s="23"/>
      <c r="N3401" s="23"/>
      <c r="O3401" s="23"/>
    </row>
    <row r="3402" spans="2:15" x14ac:dyDescent="0.25">
      <c r="B3402" s="23"/>
      <c r="C3402" s="23"/>
      <c r="D3402" s="23"/>
      <c r="E3402" s="23"/>
      <c r="F3402" s="23"/>
      <c r="G3402" s="23"/>
      <c r="H3402" s="23"/>
      <c r="I3402" s="23"/>
      <c r="J3402" s="23"/>
      <c r="K3402" s="23"/>
      <c r="L3402" s="23"/>
      <c r="M3402" s="23"/>
      <c r="N3402" s="23"/>
      <c r="O3402" s="23"/>
    </row>
    <row r="3403" spans="2:15" x14ac:dyDescent="0.25">
      <c r="B3403" s="23"/>
      <c r="C3403" s="23"/>
      <c r="D3403" s="23"/>
      <c r="E3403" s="23"/>
      <c r="F3403" s="23"/>
      <c r="G3403" s="23"/>
      <c r="H3403" s="23"/>
      <c r="I3403" s="23"/>
      <c r="J3403" s="23"/>
      <c r="K3403" s="23"/>
      <c r="L3403" s="23"/>
      <c r="M3403" s="23"/>
      <c r="N3403" s="23"/>
      <c r="O3403" s="23"/>
    </row>
    <row r="3404" spans="2:15" x14ac:dyDescent="0.25">
      <c r="B3404" s="23"/>
      <c r="C3404" s="23"/>
      <c r="D3404" s="23"/>
      <c r="E3404" s="23"/>
      <c r="F3404" s="23"/>
      <c r="G3404" s="23"/>
      <c r="H3404" s="23"/>
      <c r="I3404" s="23"/>
      <c r="J3404" s="23"/>
      <c r="K3404" s="23"/>
      <c r="L3404" s="23"/>
      <c r="M3404" s="23"/>
      <c r="N3404" s="23"/>
      <c r="O3404" s="23"/>
    </row>
    <row r="3405" spans="2:15" x14ac:dyDescent="0.25">
      <c r="B3405" s="23"/>
      <c r="C3405" s="23"/>
      <c r="D3405" s="23"/>
      <c r="E3405" s="23"/>
      <c r="F3405" s="23"/>
      <c r="G3405" s="23"/>
      <c r="H3405" s="23"/>
      <c r="I3405" s="23"/>
      <c r="J3405" s="23"/>
      <c r="K3405" s="23"/>
      <c r="L3405" s="23"/>
      <c r="M3405" s="23"/>
      <c r="N3405" s="23"/>
      <c r="O3405" s="23"/>
    </row>
    <row r="3406" spans="2:15" x14ac:dyDescent="0.25">
      <c r="B3406" s="23"/>
      <c r="C3406" s="23"/>
      <c r="D3406" s="23"/>
      <c r="E3406" s="23"/>
      <c r="F3406" s="23"/>
      <c r="G3406" s="23"/>
      <c r="H3406" s="23"/>
      <c r="I3406" s="23"/>
      <c r="J3406" s="23"/>
      <c r="K3406" s="23"/>
      <c r="L3406" s="23"/>
      <c r="M3406" s="23"/>
      <c r="N3406" s="23"/>
      <c r="O3406" s="23"/>
    </row>
    <row r="3407" spans="2:15" x14ac:dyDescent="0.25">
      <c r="B3407" s="23"/>
      <c r="C3407" s="23"/>
      <c r="D3407" s="23"/>
      <c r="E3407" s="23"/>
      <c r="F3407" s="23"/>
      <c r="G3407" s="23"/>
      <c r="H3407" s="23"/>
      <c r="I3407" s="23"/>
      <c r="J3407" s="23"/>
      <c r="K3407" s="23"/>
      <c r="L3407" s="23"/>
      <c r="M3407" s="23"/>
      <c r="N3407" s="23"/>
      <c r="O3407" s="23"/>
    </row>
    <row r="3408" spans="2:15" x14ac:dyDescent="0.25">
      <c r="B3408" s="23"/>
      <c r="C3408" s="23"/>
      <c r="D3408" s="23"/>
      <c r="E3408" s="23"/>
      <c r="F3408" s="23"/>
      <c r="G3408" s="23"/>
      <c r="H3408" s="23"/>
      <c r="I3408" s="23"/>
      <c r="J3408" s="23"/>
      <c r="K3408" s="23"/>
      <c r="L3408" s="23"/>
      <c r="M3408" s="23"/>
      <c r="N3408" s="23"/>
      <c r="O3408" s="23"/>
    </row>
    <row r="3409" spans="2:15" x14ac:dyDescent="0.25">
      <c r="B3409" s="23"/>
      <c r="C3409" s="23"/>
      <c r="D3409" s="23"/>
      <c r="E3409" s="23"/>
      <c r="F3409" s="23"/>
      <c r="G3409" s="23"/>
      <c r="H3409" s="23"/>
      <c r="I3409" s="23"/>
      <c r="J3409" s="23"/>
      <c r="K3409" s="23"/>
      <c r="L3409" s="23"/>
      <c r="M3409" s="23"/>
      <c r="N3409" s="23"/>
      <c r="O3409" s="23"/>
    </row>
    <row r="3410" spans="2:15" x14ac:dyDescent="0.25">
      <c r="B3410" s="23"/>
      <c r="C3410" s="23"/>
      <c r="D3410" s="23"/>
      <c r="E3410" s="23"/>
      <c r="F3410" s="23"/>
      <c r="G3410" s="23"/>
      <c r="H3410" s="23"/>
      <c r="I3410" s="23"/>
      <c r="J3410" s="23"/>
      <c r="K3410" s="23"/>
      <c r="L3410" s="23"/>
      <c r="M3410" s="23"/>
      <c r="N3410" s="23"/>
      <c r="O3410" s="23"/>
    </row>
    <row r="3411" spans="2:15" x14ac:dyDescent="0.25">
      <c r="B3411" s="23"/>
      <c r="C3411" s="23"/>
      <c r="D3411" s="23"/>
      <c r="E3411" s="23"/>
      <c r="F3411" s="23"/>
      <c r="G3411" s="23"/>
      <c r="H3411" s="23"/>
      <c r="I3411" s="23"/>
      <c r="J3411" s="23"/>
      <c r="K3411" s="23"/>
      <c r="L3411" s="23"/>
      <c r="M3411" s="23"/>
      <c r="N3411" s="23"/>
      <c r="O3411" s="23"/>
    </row>
    <row r="3412" spans="2:15" x14ac:dyDescent="0.25">
      <c r="B3412" s="23"/>
      <c r="C3412" s="23"/>
      <c r="D3412" s="23"/>
      <c r="E3412" s="23"/>
      <c r="F3412" s="23"/>
      <c r="G3412" s="23"/>
      <c r="H3412" s="23"/>
      <c r="I3412" s="23"/>
      <c r="J3412" s="23"/>
      <c r="K3412" s="23"/>
      <c r="L3412" s="23"/>
      <c r="M3412" s="23"/>
      <c r="N3412" s="23"/>
      <c r="O3412" s="23"/>
    </row>
    <row r="3413" spans="2:15" x14ac:dyDescent="0.25">
      <c r="B3413" s="23"/>
      <c r="C3413" s="23"/>
      <c r="D3413" s="23"/>
      <c r="E3413" s="23"/>
      <c r="F3413" s="23"/>
      <c r="G3413" s="23"/>
      <c r="H3413" s="23"/>
      <c r="I3413" s="23"/>
      <c r="J3413" s="23"/>
      <c r="K3413" s="23"/>
      <c r="L3413" s="23"/>
      <c r="M3413" s="23"/>
      <c r="N3413" s="23"/>
      <c r="O3413" s="23"/>
    </row>
    <row r="3414" spans="2:15" x14ac:dyDescent="0.25">
      <c r="B3414" s="23"/>
      <c r="C3414" s="23"/>
      <c r="D3414" s="23"/>
      <c r="E3414" s="23"/>
      <c r="F3414" s="23"/>
      <c r="G3414" s="23"/>
      <c r="H3414" s="23"/>
      <c r="I3414" s="23"/>
      <c r="J3414" s="23"/>
      <c r="K3414" s="23"/>
      <c r="L3414" s="23"/>
      <c r="M3414" s="23"/>
      <c r="N3414" s="23"/>
      <c r="O3414" s="23"/>
    </row>
    <row r="3415" spans="2:15" x14ac:dyDescent="0.25">
      <c r="B3415" s="23"/>
      <c r="C3415" s="23"/>
      <c r="D3415" s="23"/>
      <c r="E3415" s="23"/>
      <c r="F3415" s="23"/>
      <c r="G3415" s="23"/>
      <c r="H3415" s="23"/>
      <c r="I3415" s="23"/>
      <c r="J3415" s="23"/>
      <c r="K3415" s="23"/>
      <c r="L3415" s="23"/>
      <c r="M3415" s="23"/>
      <c r="N3415" s="23"/>
      <c r="O3415" s="23"/>
    </row>
    <row r="3416" spans="2:15" x14ac:dyDescent="0.25">
      <c r="B3416" s="23"/>
      <c r="C3416" s="23"/>
      <c r="D3416" s="23"/>
      <c r="E3416" s="23"/>
      <c r="F3416" s="23"/>
      <c r="G3416" s="23"/>
      <c r="H3416" s="23"/>
      <c r="I3416" s="23"/>
      <c r="J3416" s="23"/>
      <c r="K3416" s="23"/>
      <c r="L3416" s="23"/>
      <c r="M3416" s="23"/>
      <c r="N3416" s="23"/>
      <c r="O3416" s="23"/>
    </row>
    <row r="3417" spans="2:15" x14ac:dyDescent="0.25">
      <c r="B3417" s="23"/>
      <c r="C3417" s="23"/>
      <c r="D3417" s="23"/>
      <c r="E3417" s="23"/>
      <c r="F3417" s="23"/>
      <c r="G3417" s="23"/>
      <c r="H3417" s="23"/>
      <c r="I3417" s="23"/>
      <c r="J3417" s="23"/>
      <c r="K3417" s="23"/>
      <c r="L3417" s="23"/>
      <c r="M3417" s="23"/>
      <c r="N3417" s="23"/>
      <c r="O3417" s="23"/>
    </row>
    <row r="3418" spans="2:15" x14ac:dyDescent="0.25">
      <c r="B3418" s="23"/>
      <c r="C3418" s="23"/>
      <c r="D3418" s="23"/>
      <c r="E3418" s="23"/>
      <c r="F3418" s="23"/>
      <c r="G3418" s="23"/>
      <c r="H3418" s="23"/>
      <c r="I3418" s="23"/>
      <c r="J3418" s="23"/>
      <c r="K3418" s="23"/>
      <c r="L3418" s="23"/>
      <c r="M3418" s="23"/>
      <c r="N3418" s="23"/>
      <c r="O3418" s="23"/>
    </row>
    <row r="3419" spans="2:15" x14ac:dyDescent="0.25">
      <c r="B3419" s="23"/>
      <c r="C3419" s="23"/>
      <c r="D3419" s="23"/>
      <c r="E3419" s="23"/>
      <c r="F3419" s="23"/>
      <c r="G3419" s="23"/>
      <c r="H3419" s="23"/>
      <c r="I3419" s="23"/>
      <c r="J3419" s="23"/>
      <c r="K3419" s="23"/>
      <c r="L3419" s="23"/>
      <c r="M3419" s="23"/>
      <c r="N3419" s="23"/>
      <c r="O3419" s="23"/>
    </row>
    <row r="3420" spans="2:15" x14ac:dyDescent="0.25">
      <c r="B3420" s="23"/>
      <c r="C3420" s="23"/>
      <c r="D3420" s="23"/>
      <c r="E3420" s="23"/>
      <c r="F3420" s="23"/>
      <c r="G3420" s="23"/>
      <c r="H3420" s="23"/>
      <c r="I3420" s="23"/>
      <c r="J3420" s="23"/>
      <c r="K3420" s="23"/>
      <c r="L3420" s="23"/>
      <c r="M3420" s="23"/>
      <c r="N3420" s="23"/>
      <c r="O3420" s="23"/>
    </row>
    <row r="3421" spans="2:15" x14ac:dyDescent="0.25">
      <c r="B3421" s="23"/>
      <c r="C3421" s="23"/>
      <c r="D3421" s="23"/>
      <c r="E3421" s="23"/>
      <c r="F3421" s="23"/>
      <c r="G3421" s="23"/>
      <c r="H3421" s="23"/>
      <c r="I3421" s="23"/>
      <c r="J3421" s="23"/>
      <c r="K3421" s="23"/>
      <c r="L3421" s="23"/>
      <c r="M3421" s="23"/>
      <c r="N3421" s="23"/>
      <c r="O3421" s="23"/>
    </row>
    <row r="3422" spans="2:15" x14ac:dyDescent="0.25">
      <c r="B3422" s="23"/>
      <c r="C3422" s="23"/>
      <c r="D3422" s="23"/>
      <c r="E3422" s="23"/>
      <c r="F3422" s="23"/>
      <c r="G3422" s="23"/>
      <c r="H3422" s="23"/>
      <c r="I3422" s="23"/>
      <c r="J3422" s="23"/>
      <c r="K3422" s="23"/>
      <c r="L3422" s="23"/>
      <c r="M3422" s="23"/>
      <c r="N3422" s="23"/>
      <c r="O3422" s="23"/>
    </row>
    <row r="3423" spans="2:15" x14ac:dyDescent="0.25">
      <c r="B3423" s="23"/>
      <c r="C3423" s="23"/>
      <c r="D3423" s="23"/>
      <c r="E3423" s="23"/>
      <c r="F3423" s="23"/>
      <c r="G3423" s="23"/>
      <c r="H3423" s="23"/>
      <c r="I3423" s="23"/>
      <c r="J3423" s="23"/>
      <c r="K3423" s="23"/>
      <c r="L3423" s="23"/>
      <c r="M3423" s="23"/>
      <c r="N3423" s="23"/>
      <c r="O3423" s="23"/>
    </row>
    <row r="3424" spans="2:15" x14ac:dyDescent="0.25">
      <c r="B3424" s="23"/>
      <c r="C3424" s="23"/>
      <c r="D3424" s="23"/>
      <c r="E3424" s="23"/>
      <c r="F3424" s="23"/>
      <c r="G3424" s="23"/>
      <c r="H3424" s="23"/>
      <c r="I3424" s="23"/>
      <c r="J3424" s="23"/>
      <c r="K3424" s="23"/>
      <c r="L3424" s="23"/>
      <c r="M3424" s="23"/>
      <c r="N3424" s="23"/>
      <c r="O3424" s="23"/>
    </row>
    <row r="3425" spans="2:15" x14ac:dyDescent="0.25">
      <c r="B3425" s="23"/>
      <c r="C3425" s="23"/>
      <c r="D3425" s="23"/>
      <c r="E3425" s="23"/>
      <c r="F3425" s="23"/>
      <c r="G3425" s="23"/>
      <c r="H3425" s="23"/>
      <c r="I3425" s="23"/>
      <c r="J3425" s="23"/>
      <c r="K3425" s="23"/>
      <c r="L3425" s="23"/>
      <c r="M3425" s="23"/>
      <c r="N3425" s="23"/>
      <c r="O3425" s="23"/>
    </row>
    <row r="3426" spans="2:15" x14ac:dyDescent="0.25">
      <c r="B3426" s="23"/>
      <c r="C3426" s="23"/>
      <c r="D3426" s="23"/>
      <c r="E3426" s="23"/>
      <c r="F3426" s="23"/>
      <c r="G3426" s="23"/>
      <c r="H3426" s="23"/>
      <c r="I3426" s="23"/>
      <c r="J3426" s="23"/>
      <c r="K3426" s="23"/>
      <c r="L3426" s="23"/>
      <c r="M3426" s="23"/>
      <c r="N3426" s="23"/>
      <c r="O3426" s="23"/>
    </row>
    <row r="3427" spans="2:15" x14ac:dyDescent="0.25">
      <c r="B3427" s="23"/>
      <c r="C3427" s="23"/>
      <c r="D3427" s="23"/>
      <c r="E3427" s="23"/>
      <c r="F3427" s="23"/>
      <c r="G3427" s="23"/>
      <c r="H3427" s="23"/>
      <c r="I3427" s="23"/>
      <c r="J3427" s="23"/>
      <c r="K3427" s="23"/>
      <c r="L3427" s="23"/>
      <c r="M3427" s="23"/>
      <c r="N3427" s="23"/>
      <c r="O3427" s="23"/>
    </row>
    <row r="3428" spans="2:15" x14ac:dyDescent="0.25">
      <c r="B3428" s="23"/>
      <c r="C3428" s="23"/>
      <c r="D3428" s="23"/>
      <c r="E3428" s="23"/>
      <c r="F3428" s="23"/>
      <c r="G3428" s="23"/>
      <c r="H3428" s="23"/>
      <c r="I3428" s="23"/>
      <c r="J3428" s="23"/>
      <c r="K3428" s="23"/>
      <c r="L3428" s="23"/>
      <c r="M3428" s="23"/>
      <c r="N3428" s="23"/>
      <c r="O3428" s="23"/>
    </row>
    <row r="3429" spans="2:15" x14ac:dyDescent="0.25">
      <c r="B3429" s="23"/>
      <c r="C3429" s="23"/>
      <c r="D3429" s="23"/>
      <c r="E3429" s="23"/>
      <c r="F3429" s="23"/>
      <c r="G3429" s="23"/>
      <c r="H3429" s="23"/>
      <c r="I3429" s="23"/>
      <c r="J3429" s="23"/>
      <c r="K3429" s="23"/>
      <c r="L3429" s="23"/>
      <c r="M3429" s="23"/>
      <c r="N3429" s="23"/>
      <c r="O3429" s="23"/>
    </row>
    <row r="3430" spans="2:15" x14ac:dyDescent="0.25">
      <c r="B3430" s="23"/>
      <c r="C3430" s="23"/>
      <c r="D3430" s="23"/>
      <c r="E3430" s="23"/>
      <c r="F3430" s="23"/>
      <c r="G3430" s="23"/>
      <c r="H3430" s="23"/>
      <c r="I3430" s="23"/>
      <c r="J3430" s="23"/>
      <c r="K3430" s="23"/>
      <c r="L3430" s="23"/>
      <c r="M3430" s="23"/>
      <c r="N3430" s="23"/>
      <c r="O3430" s="23"/>
    </row>
    <row r="3431" spans="2:15" x14ac:dyDescent="0.25">
      <c r="B3431" s="23"/>
      <c r="C3431" s="23"/>
      <c r="D3431" s="23"/>
      <c r="E3431" s="23"/>
      <c r="F3431" s="23"/>
      <c r="G3431" s="23"/>
      <c r="H3431" s="23"/>
      <c r="I3431" s="23"/>
      <c r="J3431" s="23"/>
      <c r="K3431" s="23"/>
      <c r="L3431" s="23"/>
      <c r="M3431" s="23"/>
      <c r="N3431" s="23"/>
      <c r="O3431" s="23"/>
    </row>
    <row r="3432" spans="2:15" x14ac:dyDescent="0.25">
      <c r="B3432" s="23"/>
      <c r="C3432" s="23"/>
      <c r="D3432" s="23"/>
      <c r="E3432" s="23"/>
      <c r="F3432" s="23"/>
      <c r="G3432" s="23"/>
      <c r="H3432" s="23"/>
      <c r="I3432" s="23"/>
      <c r="J3432" s="23"/>
      <c r="K3432" s="23"/>
      <c r="L3432" s="23"/>
      <c r="M3432" s="23"/>
      <c r="N3432" s="23"/>
      <c r="O3432" s="23"/>
    </row>
    <row r="3433" spans="2:15" x14ac:dyDescent="0.25">
      <c r="B3433" s="23"/>
      <c r="C3433" s="23"/>
      <c r="D3433" s="23"/>
      <c r="E3433" s="23"/>
      <c r="F3433" s="23"/>
      <c r="G3433" s="23"/>
      <c r="H3433" s="23"/>
      <c r="I3433" s="23"/>
      <c r="J3433" s="23"/>
      <c r="K3433" s="23"/>
      <c r="L3433" s="23"/>
      <c r="M3433" s="23"/>
      <c r="N3433" s="23"/>
      <c r="O3433" s="23"/>
    </row>
    <row r="3434" spans="2:15" x14ac:dyDescent="0.25">
      <c r="B3434" s="23"/>
      <c r="C3434" s="23"/>
      <c r="D3434" s="23"/>
      <c r="E3434" s="23"/>
      <c r="F3434" s="23"/>
      <c r="G3434" s="23"/>
      <c r="H3434" s="23"/>
      <c r="I3434" s="23"/>
      <c r="J3434" s="23"/>
      <c r="K3434" s="23"/>
      <c r="L3434" s="23"/>
      <c r="M3434" s="23"/>
      <c r="N3434" s="23"/>
      <c r="O3434" s="23"/>
    </row>
    <row r="3435" spans="2:15" x14ac:dyDescent="0.25">
      <c r="B3435" s="23"/>
      <c r="C3435" s="23"/>
      <c r="D3435" s="23"/>
      <c r="E3435" s="23"/>
      <c r="F3435" s="23"/>
      <c r="G3435" s="23"/>
      <c r="H3435" s="23"/>
      <c r="I3435" s="23"/>
      <c r="J3435" s="23"/>
      <c r="K3435" s="23"/>
      <c r="L3435" s="23"/>
      <c r="M3435" s="23"/>
      <c r="N3435" s="23"/>
      <c r="O3435" s="23"/>
    </row>
    <row r="3436" spans="2:15" x14ac:dyDescent="0.25">
      <c r="B3436" s="23"/>
      <c r="C3436" s="23"/>
      <c r="D3436" s="23"/>
      <c r="E3436" s="23"/>
      <c r="F3436" s="23"/>
      <c r="G3436" s="23"/>
      <c r="H3436" s="23"/>
      <c r="I3436" s="23"/>
      <c r="J3436" s="23"/>
      <c r="K3436" s="23"/>
      <c r="L3436" s="23"/>
      <c r="M3436" s="23"/>
      <c r="N3436" s="23"/>
      <c r="O3436" s="23"/>
    </row>
    <row r="3437" spans="2:15" x14ac:dyDescent="0.25">
      <c r="B3437" s="23"/>
      <c r="C3437" s="23"/>
      <c r="D3437" s="23"/>
      <c r="E3437" s="23"/>
      <c r="F3437" s="23"/>
      <c r="G3437" s="23"/>
      <c r="H3437" s="23"/>
      <c r="I3437" s="23"/>
      <c r="J3437" s="23"/>
      <c r="K3437" s="23"/>
      <c r="L3437" s="23"/>
      <c r="M3437" s="23"/>
      <c r="N3437" s="23"/>
      <c r="O3437" s="23"/>
    </row>
    <row r="3438" spans="2:15" x14ac:dyDescent="0.25">
      <c r="B3438" s="23"/>
      <c r="C3438" s="23"/>
      <c r="D3438" s="23"/>
      <c r="E3438" s="23"/>
      <c r="F3438" s="23"/>
      <c r="G3438" s="23"/>
      <c r="H3438" s="23"/>
      <c r="I3438" s="23"/>
      <c r="J3438" s="23"/>
      <c r="K3438" s="23"/>
      <c r="L3438" s="23"/>
      <c r="M3438" s="23"/>
      <c r="N3438" s="23"/>
      <c r="O3438" s="23"/>
    </row>
    <row r="3439" spans="2:15" x14ac:dyDescent="0.25">
      <c r="B3439" s="23"/>
      <c r="C3439" s="23"/>
      <c r="D3439" s="23"/>
      <c r="E3439" s="23"/>
      <c r="F3439" s="23"/>
      <c r="G3439" s="23"/>
      <c r="H3439" s="23"/>
      <c r="I3439" s="23"/>
      <c r="J3439" s="23"/>
      <c r="K3439" s="23"/>
      <c r="L3439" s="23"/>
      <c r="M3439" s="23"/>
      <c r="N3439" s="23"/>
      <c r="O3439" s="23"/>
    </row>
    <row r="3440" spans="2:15" x14ac:dyDescent="0.25">
      <c r="B3440" s="23"/>
      <c r="C3440" s="23"/>
      <c r="D3440" s="23"/>
      <c r="E3440" s="23"/>
      <c r="F3440" s="23"/>
      <c r="G3440" s="23"/>
      <c r="H3440" s="23"/>
      <c r="I3440" s="23"/>
      <c r="J3440" s="23"/>
      <c r="K3440" s="23"/>
      <c r="L3440" s="23"/>
      <c r="M3440" s="23"/>
      <c r="N3440" s="23"/>
      <c r="O3440" s="23"/>
    </row>
    <row r="3441" spans="2:15" x14ac:dyDescent="0.25">
      <c r="B3441" s="23"/>
      <c r="C3441" s="23"/>
      <c r="D3441" s="23"/>
      <c r="E3441" s="23"/>
      <c r="F3441" s="23"/>
      <c r="G3441" s="23"/>
      <c r="H3441" s="23"/>
      <c r="I3441" s="23"/>
      <c r="J3441" s="23"/>
      <c r="K3441" s="23"/>
      <c r="L3441" s="23"/>
      <c r="M3441" s="23"/>
      <c r="N3441" s="23"/>
      <c r="O3441" s="23"/>
    </row>
    <row r="3442" spans="2:15" x14ac:dyDescent="0.25">
      <c r="B3442" s="23"/>
      <c r="C3442" s="23"/>
      <c r="D3442" s="23"/>
      <c r="E3442" s="23"/>
      <c r="F3442" s="23"/>
      <c r="G3442" s="23"/>
      <c r="H3442" s="23"/>
      <c r="I3442" s="23"/>
      <c r="J3442" s="23"/>
      <c r="K3442" s="23"/>
      <c r="L3442" s="23"/>
      <c r="M3442" s="23"/>
      <c r="N3442" s="23"/>
      <c r="O3442" s="23"/>
    </row>
    <row r="3443" spans="2:15" x14ac:dyDescent="0.25">
      <c r="B3443" s="23"/>
      <c r="C3443" s="23"/>
      <c r="D3443" s="23"/>
      <c r="E3443" s="23"/>
      <c r="F3443" s="23"/>
      <c r="G3443" s="23"/>
      <c r="H3443" s="23"/>
      <c r="I3443" s="23"/>
      <c r="J3443" s="23"/>
      <c r="K3443" s="23"/>
      <c r="L3443" s="23"/>
      <c r="M3443" s="23"/>
      <c r="N3443" s="23"/>
      <c r="O3443" s="23"/>
    </row>
    <row r="3444" spans="2:15" x14ac:dyDescent="0.25">
      <c r="B3444" s="23"/>
      <c r="C3444" s="23"/>
      <c r="D3444" s="23"/>
      <c r="E3444" s="23"/>
      <c r="F3444" s="23"/>
      <c r="G3444" s="23"/>
      <c r="H3444" s="23"/>
      <c r="I3444" s="23"/>
      <c r="J3444" s="23"/>
      <c r="K3444" s="23"/>
      <c r="L3444" s="23"/>
      <c r="M3444" s="23"/>
      <c r="N3444" s="23"/>
      <c r="O3444" s="23"/>
    </row>
    <row r="3445" spans="2:15" x14ac:dyDescent="0.25">
      <c r="B3445" s="23"/>
      <c r="C3445" s="23"/>
      <c r="D3445" s="23"/>
      <c r="E3445" s="23"/>
      <c r="F3445" s="23"/>
      <c r="G3445" s="23"/>
      <c r="H3445" s="23"/>
      <c r="I3445" s="23"/>
      <c r="J3445" s="23"/>
      <c r="K3445" s="23"/>
      <c r="L3445" s="23"/>
      <c r="M3445" s="23"/>
      <c r="N3445" s="23"/>
      <c r="O3445" s="23"/>
    </row>
    <row r="3446" spans="2:15" x14ac:dyDescent="0.25">
      <c r="B3446" s="23"/>
      <c r="C3446" s="23"/>
      <c r="D3446" s="23"/>
      <c r="E3446" s="23"/>
      <c r="F3446" s="23"/>
      <c r="G3446" s="23"/>
      <c r="H3446" s="23"/>
      <c r="I3446" s="23"/>
      <c r="J3446" s="23"/>
      <c r="K3446" s="23"/>
      <c r="L3446" s="23"/>
      <c r="M3446" s="23"/>
      <c r="N3446" s="23"/>
      <c r="O3446" s="23"/>
    </row>
    <row r="3447" spans="2:15" x14ac:dyDescent="0.25">
      <c r="B3447" s="23"/>
      <c r="C3447" s="23"/>
      <c r="D3447" s="23"/>
      <c r="E3447" s="23"/>
      <c r="F3447" s="23"/>
      <c r="G3447" s="23"/>
      <c r="H3447" s="23"/>
      <c r="I3447" s="23"/>
      <c r="J3447" s="23"/>
      <c r="K3447" s="23"/>
      <c r="L3447" s="23"/>
      <c r="M3447" s="23"/>
      <c r="N3447" s="23"/>
      <c r="O3447" s="23"/>
    </row>
    <row r="3448" spans="2:15" x14ac:dyDescent="0.25">
      <c r="B3448" s="23"/>
      <c r="C3448" s="23"/>
      <c r="D3448" s="23"/>
      <c r="E3448" s="23"/>
      <c r="F3448" s="23"/>
      <c r="G3448" s="23"/>
      <c r="H3448" s="23"/>
      <c r="I3448" s="23"/>
      <c r="J3448" s="23"/>
      <c r="K3448" s="23"/>
      <c r="L3448" s="23"/>
      <c r="M3448" s="23"/>
      <c r="N3448" s="23"/>
      <c r="O3448" s="23"/>
    </row>
    <row r="3449" spans="2:15" x14ac:dyDescent="0.25">
      <c r="B3449" s="23"/>
      <c r="C3449" s="23"/>
      <c r="D3449" s="23"/>
      <c r="E3449" s="23"/>
      <c r="F3449" s="23"/>
      <c r="G3449" s="23"/>
      <c r="H3449" s="23"/>
      <c r="I3449" s="23"/>
      <c r="J3449" s="23"/>
      <c r="K3449" s="23"/>
      <c r="L3449" s="23"/>
      <c r="M3449" s="23"/>
      <c r="N3449" s="23"/>
      <c r="O3449" s="23"/>
    </row>
    <row r="3450" spans="2:15" x14ac:dyDescent="0.25">
      <c r="B3450" s="23"/>
      <c r="C3450" s="23"/>
      <c r="D3450" s="23"/>
      <c r="E3450" s="23"/>
      <c r="F3450" s="23"/>
      <c r="G3450" s="23"/>
      <c r="H3450" s="23"/>
      <c r="I3450" s="23"/>
      <c r="J3450" s="23"/>
      <c r="K3450" s="23"/>
      <c r="L3450" s="23"/>
      <c r="M3450" s="23"/>
      <c r="N3450" s="23"/>
      <c r="O3450" s="23"/>
    </row>
    <row r="3451" spans="2:15" x14ac:dyDescent="0.25">
      <c r="B3451" s="23"/>
      <c r="C3451" s="23"/>
      <c r="D3451" s="23"/>
      <c r="E3451" s="23"/>
      <c r="F3451" s="23"/>
      <c r="G3451" s="23"/>
      <c r="H3451" s="23"/>
      <c r="I3451" s="23"/>
      <c r="J3451" s="23"/>
      <c r="K3451" s="23"/>
      <c r="L3451" s="23"/>
      <c r="M3451" s="23"/>
      <c r="N3451" s="23"/>
      <c r="O3451" s="23"/>
    </row>
    <row r="3452" spans="2:15" x14ac:dyDescent="0.25">
      <c r="B3452" s="23"/>
      <c r="C3452" s="23"/>
      <c r="D3452" s="23"/>
      <c r="E3452" s="23"/>
      <c r="F3452" s="23"/>
      <c r="G3452" s="23"/>
      <c r="H3452" s="23"/>
      <c r="I3452" s="23"/>
      <c r="J3452" s="23"/>
      <c r="K3452" s="23"/>
      <c r="L3452" s="23"/>
      <c r="M3452" s="23"/>
      <c r="N3452" s="23"/>
      <c r="O3452" s="23"/>
    </row>
    <row r="3453" spans="2:15" x14ac:dyDescent="0.25">
      <c r="B3453" s="23"/>
      <c r="C3453" s="23"/>
      <c r="D3453" s="23"/>
      <c r="E3453" s="23"/>
      <c r="F3453" s="23"/>
      <c r="G3453" s="23"/>
      <c r="H3453" s="23"/>
      <c r="I3453" s="23"/>
      <c r="J3453" s="23"/>
      <c r="K3453" s="23"/>
      <c r="L3453" s="23"/>
      <c r="M3453" s="23"/>
      <c r="N3453" s="23"/>
      <c r="O3453" s="23"/>
    </row>
    <row r="3454" spans="2:15" x14ac:dyDescent="0.25">
      <c r="B3454" s="23"/>
      <c r="C3454" s="23"/>
      <c r="D3454" s="23"/>
      <c r="E3454" s="23"/>
      <c r="F3454" s="23"/>
      <c r="G3454" s="23"/>
      <c r="H3454" s="23"/>
      <c r="I3454" s="23"/>
      <c r="J3454" s="23"/>
      <c r="K3454" s="23"/>
      <c r="L3454" s="23"/>
      <c r="M3454" s="23"/>
      <c r="N3454" s="23"/>
      <c r="O3454" s="23"/>
    </row>
    <row r="3455" spans="2:15" x14ac:dyDescent="0.25">
      <c r="B3455" s="23"/>
      <c r="C3455" s="23"/>
      <c r="D3455" s="23"/>
      <c r="E3455" s="23"/>
      <c r="F3455" s="23"/>
      <c r="G3455" s="23"/>
      <c r="H3455" s="23"/>
      <c r="I3455" s="23"/>
      <c r="J3455" s="23"/>
      <c r="K3455" s="23"/>
      <c r="L3455" s="23"/>
      <c r="M3455" s="23"/>
      <c r="N3455" s="23"/>
      <c r="O3455" s="23"/>
    </row>
    <row r="3456" spans="2:15" x14ac:dyDescent="0.25">
      <c r="B3456" s="23"/>
      <c r="C3456" s="23"/>
      <c r="D3456" s="23"/>
      <c r="E3456" s="23"/>
      <c r="F3456" s="23"/>
      <c r="G3456" s="23"/>
      <c r="H3456" s="23"/>
      <c r="I3456" s="23"/>
      <c r="J3456" s="23"/>
      <c r="K3456" s="23"/>
      <c r="L3456" s="23"/>
      <c r="M3456" s="23"/>
      <c r="N3456" s="23"/>
      <c r="O3456" s="23"/>
    </row>
    <row r="3457" spans="2:15" x14ac:dyDescent="0.25">
      <c r="B3457" s="23"/>
      <c r="C3457" s="23"/>
      <c r="D3457" s="23"/>
      <c r="E3457" s="23"/>
      <c r="F3457" s="23"/>
      <c r="G3457" s="23"/>
      <c r="H3457" s="23"/>
      <c r="I3457" s="23"/>
      <c r="J3457" s="23"/>
      <c r="K3457" s="23"/>
      <c r="L3457" s="23"/>
      <c r="M3457" s="23"/>
      <c r="N3457" s="23"/>
      <c r="O3457" s="23"/>
    </row>
    <row r="3458" spans="2:15" x14ac:dyDescent="0.25">
      <c r="B3458" s="23"/>
      <c r="C3458" s="23"/>
      <c r="D3458" s="23"/>
      <c r="E3458" s="23"/>
      <c r="F3458" s="23"/>
      <c r="G3458" s="23"/>
      <c r="H3458" s="23"/>
      <c r="I3458" s="23"/>
      <c r="J3458" s="23"/>
      <c r="K3458" s="23"/>
      <c r="L3458" s="23"/>
      <c r="M3458" s="23"/>
      <c r="N3458" s="23"/>
      <c r="O3458" s="23"/>
    </row>
    <row r="3459" spans="2:15" x14ac:dyDescent="0.25">
      <c r="B3459" s="23"/>
      <c r="C3459" s="23"/>
      <c r="D3459" s="23"/>
      <c r="E3459" s="23"/>
      <c r="F3459" s="23"/>
      <c r="G3459" s="23"/>
      <c r="H3459" s="23"/>
      <c r="I3459" s="23"/>
      <c r="J3459" s="23"/>
      <c r="K3459" s="23"/>
      <c r="L3459" s="23"/>
      <c r="M3459" s="23"/>
      <c r="N3459" s="23"/>
      <c r="O3459" s="23"/>
    </row>
    <row r="3460" spans="2:15" x14ac:dyDescent="0.25">
      <c r="B3460" s="23"/>
      <c r="C3460" s="23"/>
      <c r="D3460" s="23"/>
      <c r="E3460" s="23"/>
      <c r="F3460" s="23"/>
      <c r="G3460" s="23"/>
      <c r="H3460" s="23"/>
      <c r="I3460" s="23"/>
      <c r="J3460" s="23"/>
      <c r="K3460" s="23"/>
      <c r="L3460" s="23"/>
      <c r="M3460" s="23"/>
      <c r="N3460" s="23"/>
      <c r="O3460" s="23"/>
    </row>
    <row r="3461" spans="2:15" x14ac:dyDescent="0.25">
      <c r="B3461" s="23"/>
      <c r="C3461" s="23"/>
      <c r="D3461" s="23"/>
      <c r="E3461" s="23"/>
      <c r="F3461" s="23"/>
      <c r="G3461" s="23"/>
      <c r="H3461" s="23"/>
      <c r="I3461" s="23"/>
      <c r="J3461" s="23"/>
      <c r="K3461" s="23"/>
      <c r="L3461" s="23"/>
      <c r="M3461" s="23"/>
      <c r="N3461" s="23"/>
      <c r="O3461" s="23"/>
    </row>
    <row r="3462" spans="2:15" x14ac:dyDescent="0.25">
      <c r="B3462" s="23"/>
      <c r="C3462" s="23"/>
      <c r="D3462" s="23"/>
      <c r="E3462" s="23"/>
      <c r="F3462" s="23"/>
      <c r="G3462" s="23"/>
      <c r="H3462" s="23"/>
      <c r="I3462" s="23"/>
      <c r="J3462" s="23"/>
      <c r="K3462" s="23"/>
      <c r="L3462" s="23"/>
      <c r="M3462" s="23"/>
      <c r="N3462" s="23"/>
      <c r="O3462" s="23"/>
    </row>
    <row r="3463" spans="2:15" x14ac:dyDescent="0.25">
      <c r="B3463" s="23"/>
      <c r="C3463" s="23"/>
      <c r="D3463" s="23"/>
      <c r="E3463" s="23"/>
      <c r="F3463" s="23"/>
      <c r="G3463" s="23"/>
      <c r="H3463" s="23"/>
      <c r="I3463" s="23"/>
      <c r="J3463" s="23"/>
      <c r="K3463" s="23"/>
      <c r="L3463" s="23"/>
      <c r="M3463" s="23"/>
      <c r="N3463" s="23"/>
      <c r="O3463" s="23"/>
    </row>
    <row r="3464" spans="2:15" x14ac:dyDescent="0.25">
      <c r="B3464" s="23"/>
      <c r="C3464" s="23"/>
      <c r="D3464" s="23"/>
      <c r="E3464" s="23"/>
      <c r="F3464" s="23"/>
      <c r="G3464" s="23"/>
      <c r="H3464" s="23"/>
      <c r="I3464" s="23"/>
      <c r="J3464" s="23"/>
      <c r="K3464" s="23"/>
      <c r="L3464" s="23"/>
      <c r="M3464" s="23"/>
      <c r="N3464" s="23"/>
      <c r="O3464" s="23"/>
    </row>
    <row r="3465" spans="2:15" x14ac:dyDescent="0.25">
      <c r="B3465" s="23"/>
      <c r="C3465" s="23"/>
      <c r="D3465" s="23"/>
      <c r="E3465" s="23"/>
      <c r="F3465" s="23"/>
      <c r="G3465" s="23"/>
      <c r="H3465" s="23"/>
      <c r="I3465" s="23"/>
      <c r="J3465" s="23"/>
      <c r="K3465" s="23"/>
      <c r="L3465" s="23"/>
      <c r="M3465" s="23"/>
      <c r="N3465" s="23"/>
      <c r="O3465" s="23"/>
    </row>
    <row r="3466" spans="2:15" x14ac:dyDescent="0.25">
      <c r="B3466" s="23"/>
      <c r="C3466" s="23"/>
      <c r="D3466" s="23"/>
      <c r="E3466" s="23"/>
      <c r="F3466" s="23"/>
      <c r="G3466" s="23"/>
      <c r="H3466" s="23"/>
      <c r="I3466" s="23"/>
      <c r="J3466" s="23"/>
      <c r="K3466" s="23"/>
      <c r="L3466" s="23"/>
      <c r="M3466" s="23"/>
      <c r="N3466" s="23"/>
      <c r="O3466" s="23"/>
    </row>
    <row r="3467" spans="2:15" x14ac:dyDescent="0.25">
      <c r="B3467" s="23"/>
      <c r="C3467" s="23"/>
      <c r="D3467" s="23"/>
      <c r="E3467" s="23"/>
      <c r="F3467" s="23"/>
      <c r="G3467" s="23"/>
      <c r="H3467" s="23"/>
      <c r="I3467" s="23"/>
      <c r="J3467" s="23"/>
      <c r="K3467" s="23"/>
      <c r="L3467" s="23"/>
      <c r="M3467" s="23"/>
      <c r="N3467" s="23"/>
      <c r="O3467" s="23"/>
    </row>
    <row r="3468" spans="2:15" x14ac:dyDescent="0.25">
      <c r="B3468" s="23"/>
      <c r="C3468" s="23"/>
      <c r="D3468" s="23"/>
      <c r="E3468" s="23"/>
      <c r="F3468" s="23"/>
      <c r="G3468" s="23"/>
      <c r="H3468" s="23"/>
      <c r="I3468" s="23"/>
      <c r="J3468" s="23"/>
      <c r="K3468" s="23"/>
      <c r="L3468" s="23"/>
      <c r="M3468" s="23"/>
      <c r="N3468" s="23"/>
      <c r="O3468" s="23"/>
    </row>
    <row r="3469" spans="2:15" x14ac:dyDescent="0.25">
      <c r="B3469" s="23"/>
      <c r="C3469" s="23"/>
      <c r="D3469" s="23"/>
      <c r="E3469" s="23"/>
      <c r="F3469" s="23"/>
      <c r="G3469" s="23"/>
      <c r="H3469" s="23"/>
      <c r="I3469" s="23"/>
      <c r="J3469" s="23"/>
      <c r="K3469" s="23"/>
      <c r="L3469" s="23"/>
      <c r="M3469" s="23"/>
      <c r="N3469" s="23"/>
      <c r="O3469" s="23"/>
    </row>
    <row r="3470" spans="2:15" x14ac:dyDescent="0.25">
      <c r="B3470" s="23"/>
      <c r="C3470" s="23"/>
      <c r="D3470" s="23"/>
      <c r="E3470" s="23"/>
      <c r="F3470" s="23"/>
      <c r="G3470" s="23"/>
      <c r="H3470" s="23"/>
      <c r="I3470" s="23"/>
      <c r="J3470" s="23"/>
      <c r="K3470" s="23"/>
      <c r="L3470" s="23"/>
      <c r="M3470" s="23"/>
      <c r="N3470" s="23"/>
      <c r="O3470" s="23"/>
    </row>
    <row r="3471" spans="2:15" x14ac:dyDescent="0.25">
      <c r="B3471" s="23"/>
      <c r="C3471" s="23"/>
      <c r="D3471" s="23"/>
      <c r="E3471" s="23"/>
      <c r="F3471" s="23"/>
      <c r="G3471" s="23"/>
      <c r="H3471" s="23"/>
      <c r="I3471" s="23"/>
      <c r="J3471" s="23"/>
      <c r="K3471" s="23"/>
      <c r="L3471" s="23"/>
      <c r="M3471" s="23"/>
      <c r="N3471" s="23"/>
      <c r="O3471" s="23"/>
    </row>
    <row r="3472" spans="2:15" x14ac:dyDescent="0.25">
      <c r="B3472" s="23"/>
      <c r="C3472" s="23"/>
      <c r="D3472" s="23"/>
      <c r="E3472" s="23"/>
      <c r="F3472" s="23"/>
      <c r="G3472" s="23"/>
      <c r="H3472" s="23"/>
      <c r="I3472" s="23"/>
      <c r="J3472" s="23"/>
      <c r="K3472" s="23"/>
      <c r="L3472" s="23"/>
      <c r="M3472" s="23"/>
      <c r="N3472" s="23"/>
      <c r="O3472" s="23"/>
    </row>
    <row r="3473" spans="2:15" x14ac:dyDescent="0.25">
      <c r="B3473" s="23"/>
      <c r="C3473" s="23"/>
      <c r="D3473" s="23"/>
      <c r="E3473" s="23"/>
      <c r="F3473" s="23"/>
      <c r="G3473" s="23"/>
      <c r="H3473" s="23"/>
      <c r="I3473" s="23"/>
      <c r="J3473" s="23"/>
      <c r="K3473" s="23"/>
      <c r="L3473" s="23"/>
      <c r="M3473" s="23"/>
      <c r="N3473" s="23"/>
      <c r="O3473" s="23"/>
    </row>
    <row r="3474" spans="2:15" x14ac:dyDescent="0.25">
      <c r="B3474" s="23"/>
      <c r="C3474" s="23"/>
      <c r="D3474" s="23"/>
      <c r="E3474" s="23"/>
      <c r="F3474" s="23"/>
      <c r="G3474" s="23"/>
      <c r="H3474" s="23"/>
      <c r="I3474" s="23"/>
      <c r="J3474" s="23"/>
      <c r="K3474" s="23"/>
      <c r="L3474" s="23"/>
      <c r="M3474" s="23"/>
      <c r="N3474" s="23"/>
      <c r="O3474" s="23"/>
    </row>
    <row r="3475" spans="2:15" x14ac:dyDescent="0.25">
      <c r="B3475" s="23"/>
      <c r="C3475" s="23"/>
      <c r="D3475" s="23"/>
      <c r="E3475" s="23"/>
      <c r="F3475" s="23"/>
      <c r="G3475" s="23"/>
      <c r="H3475" s="23"/>
      <c r="I3475" s="23"/>
      <c r="J3475" s="23"/>
      <c r="K3475" s="23"/>
      <c r="L3475" s="23"/>
      <c r="M3475" s="23"/>
      <c r="N3475" s="23"/>
      <c r="O3475" s="23"/>
    </row>
    <row r="3476" spans="2:15" x14ac:dyDescent="0.25">
      <c r="B3476" s="23"/>
      <c r="C3476" s="23"/>
      <c r="D3476" s="23"/>
      <c r="E3476" s="23"/>
      <c r="F3476" s="23"/>
      <c r="G3476" s="23"/>
      <c r="H3476" s="23"/>
      <c r="I3476" s="23"/>
      <c r="J3476" s="23"/>
      <c r="K3476" s="23"/>
      <c r="L3476" s="23"/>
      <c r="M3476" s="23"/>
      <c r="N3476" s="23"/>
      <c r="O3476" s="23"/>
    </row>
    <row r="3477" spans="2:15" x14ac:dyDescent="0.25">
      <c r="B3477" s="23"/>
      <c r="C3477" s="23"/>
      <c r="D3477" s="23"/>
      <c r="E3477" s="23"/>
      <c r="F3477" s="23"/>
      <c r="G3477" s="23"/>
      <c r="H3477" s="23"/>
      <c r="I3477" s="23"/>
      <c r="J3477" s="23"/>
      <c r="K3477" s="23"/>
      <c r="L3477" s="23"/>
      <c r="M3477" s="23"/>
      <c r="N3477" s="23"/>
      <c r="O3477" s="23"/>
    </row>
    <row r="3478" spans="2:15" x14ac:dyDescent="0.25">
      <c r="B3478" s="23"/>
      <c r="C3478" s="23"/>
      <c r="D3478" s="23"/>
      <c r="E3478" s="23"/>
      <c r="F3478" s="23"/>
      <c r="G3478" s="23"/>
      <c r="H3478" s="23"/>
      <c r="I3478" s="23"/>
      <c r="J3478" s="23"/>
      <c r="K3478" s="23"/>
      <c r="L3478" s="23"/>
      <c r="M3478" s="23"/>
      <c r="N3478" s="23"/>
      <c r="O3478" s="23"/>
    </row>
    <row r="3479" spans="2:15" x14ac:dyDescent="0.25">
      <c r="B3479" s="23"/>
      <c r="C3479" s="23"/>
      <c r="D3479" s="23"/>
      <c r="E3479" s="23"/>
      <c r="F3479" s="23"/>
      <c r="G3479" s="23"/>
      <c r="H3479" s="23"/>
      <c r="I3479" s="23"/>
      <c r="J3479" s="23"/>
      <c r="K3479" s="23"/>
      <c r="L3479" s="23"/>
      <c r="M3479" s="23"/>
      <c r="N3479" s="23"/>
      <c r="O3479" s="23"/>
    </row>
    <row r="3480" spans="2:15" x14ac:dyDescent="0.25">
      <c r="B3480" s="23"/>
      <c r="C3480" s="23"/>
      <c r="D3480" s="23"/>
      <c r="E3480" s="23"/>
      <c r="F3480" s="23"/>
      <c r="G3480" s="23"/>
      <c r="H3480" s="23"/>
      <c r="I3480" s="23"/>
      <c r="J3480" s="23"/>
      <c r="K3480" s="23"/>
      <c r="L3480" s="23"/>
      <c r="M3480" s="23"/>
      <c r="N3480" s="23"/>
      <c r="O3480" s="23"/>
    </row>
    <row r="3481" spans="2:15" x14ac:dyDescent="0.25">
      <c r="B3481" s="23"/>
      <c r="C3481" s="23"/>
      <c r="D3481" s="23"/>
      <c r="E3481" s="23"/>
      <c r="F3481" s="23"/>
      <c r="G3481" s="23"/>
      <c r="H3481" s="23"/>
      <c r="I3481" s="23"/>
      <c r="J3481" s="23"/>
      <c r="K3481" s="23"/>
      <c r="L3481" s="23"/>
      <c r="M3481" s="23"/>
      <c r="N3481" s="23"/>
      <c r="O3481" s="23"/>
    </row>
    <row r="3482" spans="2:15" x14ac:dyDescent="0.25">
      <c r="B3482" s="23"/>
      <c r="C3482" s="23"/>
      <c r="D3482" s="23"/>
      <c r="E3482" s="23"/>
      <c r="F3482" s="23"/>
      <c r="G3482" s="23"/>
      <c r="H3482" s="23"/>
      <c r="I3482" s="23"/>
      <c r="J3482" s="23"/>
      <c r="K3482" s="23"/>
      <c r="L3482" s="23"/>
      <c r="M3482" s="23"/>
      <c r="N3482" s="23"/>
      <c r="O3482" s="23"/>
    </row>
    <row r="3483" spans="2:15" x14ac:dyDescent="0.25">
      <c r="B3483" s="23"/>
      <c r="C3483" s="23"/>
      <c r="D3483" s="23"/>
      <c r="E3483" s="23"/>
      <c r="F3483" s="23"/>
      <c r="G3483" s="23"/>
      <c r="H3483" s="23"/>
      <c r="I3483" s="23"/>
      <c r="J3483" s="23"/>
      <c r="K3483" s="23"/>
      <c r="L3483" s="23"/>
      <c r="M3483" s="23"/>
      <c r="N3483" s="23"/>
      <c r="O3483" s="23"/>
    </row>
    <row r="3484" spans="2:15" x14ac:dyDescent="0.25">
      <c r="B3484" s="23"/>
      <c r="C3484" s="23"/>
      <c r="D3484" s="23"/>
      <c r="E3484" s="23"/>
      <c r="F3484" s="23"/>
      <c r="G3484" s="23"/>
      <c r="H3484" s="23"/>
      <c r="I3484" s="23"/>
      <c r="J3484" s="23"/>
      <c r="K3484" s="23"/>
      <c r="L3484" s="23"/>
      <c r="M3484" s="23"/>
      <c r="N3484" s="23"/>
      <c r="O3484" s="23"/>
    </row>
    <row r="3485" spans="2:15" x14ac:dyDescent="0.25">
      <c r="B3485" s="23"/>
      <c r="C3485" s="23"/>
      <c r="D3485" s="23"/>
      <c r="E3485" s="23"/>
      <c r="F3485" s="23"/>
      <c r="G3485" s="23"/>
      <c r="H3485" s="23"/>
      <c r="I3485" s="23"/>
      <c r="J3485" s="23"/>
      <c r="K3485" s="23"/>
      <c r="L3485" s="23"/>
      <c r="M3485" s="23"/>
      <c r="N3485" s="23"/>
      <c r="O3485" s="23"/>
    </row>
    <row r="3486" spans="2:15" x14ac:dyDescent="0.25">
      <c r="B3486" s="23"/>
      <c r="C3486" s="23"/>
      <c r="D3486" s="23"/>
      <c r="E3486" s="23"/>
      <c r="F3486" s="23"/>
      <c r="G3486" s="23"/>
      <c r="H3486" s="23"/>
      <c r="I3486" s="23"/>
      <c r="J3486" s="23"/>
      <c r="K3486" s="23"/>
      <c r="L3486" s="23"/>
      <c r="M3486" s="23"/>
      <c r="N3486" s="23"/>
      <c r="O3486" s="23"/>
    </row>
    <row r="3487" spans="2:15" x14ac:dyDescent="0.25">
      <c r="B3487" s="23"/>
      <c r="C3487" s="23"/>
      <c r="D3487" s="23"/>
      <c r="E3487" s="23"/>
      <c r="F3487" s="23"/>
      <c r="G3487" s="23"/>
      <c r="H3487" s="23"/>
      <c r="I3487" s="23"/>
      <c r="J3487" s="23"/>
      <c r="K3487" s="23"/>
      <c r="L3487" s="23"/>
      <c r="M3487" s="23"/>
      <c r="N3487" s="23"/>
      <c r="O3487" s="23"/>
    </row>
    <row r="3488" spans="2:15" x14ac:dyDescent="0.25">
      <c r="B3488" s="23"/>
      <c r="C3488" s="23"/>
      <c r="D3488" s="23"/>
      <c r="E3488" s="23"/>
      <c r="F3488" s="23"/>
      <c r="G3488" s="23"/>
      <c r="H3488" s="23"/>
      <c r="I3488" s="23"/>
      <c r="J3488" s="23"/>
      <c r="K3488" s="23"/>
      <c r="L3488" s="23"/>
      <c r="M3488" s="23"/>
      <c r="N3488" s="23"/>
      <c r="O3488" s="23"/>
    </row>
    <row r="3489" spans="2:15" x14ac:dyDescent="0.25">
      <c r="B3489" s="23"/>
      <c r="C3489" s="23"/>
      <c r="D3489" s="23"/>
      <c r="E3489" s="23"/>
      <c r="F3489" s="23"/>
      <c r="G3489" s="23"/>
      <c r="H3489" s="23"/>
      <c r="I3489" s="23"/>
      <c r="J3489" s="23"/>
      <c r="K3489" s="23"/>
      <c r="L3489" s="23"/>
      <c r="M3489" s="23"/>
      <c r="N3489" s="23"/>
      <c r="O3489" s="23"/>
    </row>
    <row r="3490" spans="2:15" x14ac:dyDescent="0.25">
      <c r="B3490" s="23"/>
      <c r="C3490" s="23"/>
      <c r="D3490" s="23"/>
      <c r="E3490" s="23"/>
      <c r="F3490" s="23"/>
      <c r="G3490" s="23"/>
      <c r="H3490" s="23"/>
      <c r="I3490" s="23"/>
      <c r="J3490" s="23"/>
      <c r="K3490" s="23"/>
      <c r="L3490" s="23"/>
      <c r="M3490" s="23"/>
      <c r="N3490" s="23"/>
      <c r="O3490" s="23"/>
    </row>
    <row r="3491" spans="2:15" x14ac:dyDescent="0.25">
      <c r="B3491" s="23"/>
      <c r="C3491" s="23"/>
      <c r="D3491" s="23"/>
      <c r="E3491" s="23"/>
      <c r="F3491" s="23"/>
      <c r="G3491" s="23"/>
      <c r="H3491" s="23"/>
      <c r="I3491" s="23"/>
      <c r="J3491" s="23"/>
      <c r="K3491" s="23"/>
      <c r="L3491" s="23"/>
      <c r="M3491" s="23"/>
      <c r="N3491" s="23"/>
      <c r="O3491" s="23"/>
    </row>
    <row r="3492" spans="2:15" x14ac:dyDescent="0.25">
      <c r="B3492" s="23"/>
      <c r="C3492" s="23"/>
      <c r="D3492" s="23"/>
      <c r="E3492" s="23"/>
      <c r="F3492" s="23"/>
      <c r="G3492" s="23"/>
      <c r="H3492" s="23"/>
      <c r="I3492" s="23"/>
      <c r="J3492" s="23"/>
      <c r="K3492" s="23"/>
      <c r="L3492" s="23"/>
      <c r="M3492" s="23"/>
      <c r="N3492" s="23"/>
      <c r="O3492" s="23"/>
    </row>
    <row r="3493" spans="2:15" x14ac:dyDescent="0.25">
      <c r="B3493" s="23"/>
      <c r="C3493" s="23"/>
      <c r="D3493" s="23"/>
      <c r="E3493" s="23"/>
      <c r="F3493" s="23"/>
      <c r="G3493" s="23"/>
      <c r="H3493" s="23"/>
      <c r="I3493" s="23"/>
      <c r="J3493" s="23"/>
      <c r="K3493" s="23"/>
      <c r="L3493" s="23"/>
      <c r="M3493" s="23"/>
      <c r="N3493" s="23"/>
      <c r="O3493" s="23"/>
    </row>
    <row r="3494" spans="2:15" x14ac:dyDescent="0.25">
      <c r="B3494" s="23"/>
      <c r="C3494" s="23"/>
      <c r="D3494" s="23"/>
      <c r="E3494" s="23"/>
      <c r="F3494" s="23"/>
      <c r="G3494" s="23"/>
      <c r="H3494" s="23"/>
      <c r="I3494" s="23"/>
      <c r="J3494" s="23"/>
      <c r="K3494" s="23"/>
      <c r="L3494" s="23"/>
      <c r="M3494" s="23"/>
      <c r="N3494" s="23"/>
      <c r="O3494" s="23"/>
    </row>
    <row r="3495" spans="2:15" x14ac:dyDescent="0.25">
      <c r="B3495" s="23"/>
      <c r="C3495" s="23"/>
      <c r="D3495" s="23"/>
      <c r="E3495" s="23"/>
      <c r="F3495" s="23"/>
      <c r="G3495" s="23"/>
      <c r="H3495" s="23"/>
      <c r="I3495" s="23"/>
      <c r="J3495" s="23"/>
      <c r="K3495" s="23"/>
      <c r="L3495" s="23"/>
      <c r="M3495" s="23"/>
      <c r="N3495" s="23"/>
      <c r="O3495" s="23"/>
    </row>
    <row r="3496" spans="2:15" x14ac:dyDescent="0.25">
      <c r="B3496" s="23"/>
      <c r="C3496" s="23"/>
      <c r="D3496" s="23"/>
      <c r="E3496" s="23"/>
      <c r="F3496" s="23"/>
      <c r="G3496" s="23"/>
      <c r="H3496" s="23"/>
      <c r="I3496" s="23"/>
      <c r="J3496" s="23"/>
      <c r="K3496" s="23"/>
      <c r="L3496" s="23"/>
      <c r="M3496" s="23"/>
      <c r="N3496" s="23"/>
      <c r="O3496" s="23"/>
    </row>
    <row r="3497" spans="2:15" x14ac:dyDescent="0.25">
      <c r="B3497" s="23"/>
      <c r="C3497" s="23"/>
      <c r="D3497" s="23"/>
      <c r="E3497" s="23"/>
      <c r="F3497" s="23"/>
      <c r="G3497" s="23"/>
      <c r="H3497" s="23"/>
      <c r="I3497" s="23"/>
      <c r="J3497" s="23"/>
      <c r="K3497" s="23"/>
      <c r="L3497" s="23"/>
      <c r="M3497" s="23"/>
      <c r="N3497" s="23"/>
      <c r="O3497" s="23"/>
    </row>
    <row r="3498" spans="2:15" x14ac:dyDescent="0.25">
      <c r="B3498" s="23"/>
      <c r="C3498" s="23"/>
      <c r="D3498" s="23"/>
      <c r="E3498" s="23"/>
      <c r="F3498" s="23"/>
      <c r="G3498" s="23"/>
      <c r="H3498" s="23"/>
      <c r="I3498" s="23"/>
      <c r="J3498" s="23"/>
      <c r="K3498" s="23"/>
      <c r="L3498" s="23"/>
      <c r="M3498" s="23"/>
      <c r="N3498" s="23"/>
      <c r="O3498" s="23"/>
    </row>
    <row r="3499" spans="2:15" x14ac:dyDescent="0.25">
      <c r="B3499" s="23"/>
      <c r="C3499" s="23"/>
      <c r="D3499" s="23"/>
      <c r="E3499" s="23"/>
      <c r="F3499" s="23"/>
      <c r="G3499" s="23"/>
      <c r="H3499" s="23"/>
      <c r="I3499" s="23"/>
      <c r="J3499" s="23"/>
      <c r="K3499" s="23"/>
      <c r="L3499" s="23"/>
      <c r="M3499" s="23"/>
      <c r="N3499" s="23"/>
      <c r="O3499" s="23"/>
    </row>
    <row r="3500" spans="2:15" x14ac:dyDescent="0.25">
      <c r="B3500" s="23"/>
      <c r="C3500" s="23"/>
      <c r="D3500" s="23"/>
      <c r="E3500" s="23"/>
      <c r="F3500" s="23"/>
      <c r="G3500" s="23"/>
      <c r="H3500" s="23"/>
      <c r="I3500" s="23"/>
      <c r="J3500" s="23"/>
      <c r="K3500" s="23"/>
      <c r="L3500" s="23"/>
      <c r="M3500" s="23"/>
      <c r="N3500" s="23"/>
      <c r="O3500" s="23"/>
    </row>
    <row r="3501" spans="2:15" x14ac:dyDescent="0.25">
      <c r="B3501" s="23"/>
      <c r="C3501" s="23"/>
      <c r="D3501" s="23"/>
      <c r="E3501" s="23"/>
      <c r="F3501" s="23"/>
      <c r="G3501" s="23"/>
      <c r="H3501" s="23"/>
      <c r="I3501" s="23"/>
      <c r="J3501" s="23"/>
      <c r="K3501" s="23"/>
      <c r="L3501" s="23"/>
      <c r="M3501" s="23"/>
      <c r="N3501" s="23"/>
      <c r="O3501" s="23"/>
    </row>
    <row r="3502" spans="2:15" x14ac:dyDescent="0.25">
      <c r="B3502" s="23"/>
      <c r="C3502" s="23"/>
      <c r="D3502" s="23"/>
      <c r="E3502" s="23"/>
      <c r="F3502" s="23"/>
      <c r="G3502" s="23"/>
      <c r="H3502" s="23"/>
      <c r="I3502" s="23"/>
      <c r="J3502" s="23"/>
      <c r="K3502" s="23"/>
      <c r="L3502" s="23"/>
      <c r="M3502" s="23"/>
      <c r="N3502" s="23"/>
      <c r="O3502" s="23"/>
    </row>
    <row r="3503" spans="2:15" x14ac:dyDescent="0.25">
      <c r="B3503" s="23"/>
      <c r="C3503" s="23"/>
      <c r="D3503" s="23"/>
      <c r="E3503" s="23"/>
      <c r="F3503" s="23"/>
      <c r="G3503" s="23"/>
      <c r="H3503" s="23"/>
      <c r="I3503" s="23"/>
      <c r="J3503" s="23"/>
      <c r="K3503" s="23"/>
      <c r="L3503" s="23"/>
      <c r="M3503" s="23"/>
      <c r="N3503" s="23"/>
      <c r="O3503" s="23"/>
    </row>
    <row r="3504" spans="2:15" x14ac:dyDescent="0.25">
      <c r="B3504" s="23"/>
      <c r="C3504" s="23"/>
      <c r="D3504" s="23"/>
      <c r="E3504" s="23"/>
      <c r="F3504" s="23"/>
      <c r="G3504" s="23"/>
      <c r="H3504" s="23"/>
      <c r="I3504" s="23"/>
      <c r="J3504" s="23"/>
      <c r="K3504" s="23"/>
      <c r="L3504" s="23"/>
      <c r="M3504" s="23"/>
      <c r="N3504" s="23"/>
      <c r="O3504" s="23"/>
    </row>
    <row r="3505" spans="2:15" x14ac:dyDescent="0.25">
      <c r="B3505" s="23"/>
      <c r="C3505" s="23"/>
      <c r="D3505" s="23"/>
      <c r="E3505" s="23"/>
      <c r="F3505" s="23"/>
      <c r="G3505" s="23"/>
      <c r="H3505" s="23"/>
      <c r="I3505" s="23"/>
      <c r="J3505" s="23"/>
      <c r="K3505" s="23"/>
      <c r="L3505" s="23"/>
      <c r="M3505" s="23"/>
      <c r="N3505" s="23"/>
      <c r="O3505" s="23"/>
    </row>
    <row r="3506" spans="2:15" x14ac:dyDescent="0.25">
      <c r="B3506" s="23"/>
      <c r="C3506" s="23"/>
      <c r="D3506" s="23"/>
      <c r="E3506" s="23"/>
      <c r="F3506" s="23"/>
      <c r="G3506" s="23"/>
      <c r="H3506" s="23"/>
      <c r="I3506" s="23"/>
      <c r="J3506" s="23"/>
      <c r="K3506" s="23"/>
      <c r="L3506" s="23"/>
      <c r="M3506" s="23"/>
      <c r="N3506" s="23"/>
      <c r="O3506" s="23"/>
    </row>
    <row r="3507" spans="2:15" x14ac:dyDescent="0.25">
      <c r="B3507" s="23"/>
      <c r="C3507" s="23"/>
      <c r="D3507" s="23"/>
      <c r="E3507" s="23"/>
      <c r="F3507" s="23"/>
      <c r="G3507" s="23"/>
      <c r="H3507" s="23"/>
      <c r="I3507" s="23"/>
      <c r="J3507" s="23"/>
      <c r="K3507" s="23"/>
      <c r="L3507" s="23"/>
      <c r="M3507" s="23"/>
      <c r="N3507" s="23"/>
      <c r="O3507" s="23"/>
    </row>
    <row r="3508" spans="2:15" x14ac:dyDescent="0.25">
      <c r="B3508" s="23"/>
      <c r="C3508" s="23"/>
      <c r="D3508" s="23"/>
      <c r="E3508" s="23"/>
      <c r="F3508" s="23"/>
      <c r="G3508" s="23"/>
      <c r="H3508" s="23"/>
      <c r="I3508" s="23"/>
      <c r="J3508" s="23"/>
      <c r="K3508" s="23"/>
      <c r="L3508" s="23"/>
      <c r="M3508" s="23"/>
      <c r="N3508" s="23"/>
      <c r="O3508" s="23"/>
    </row>
    <row r="3509" spans="2:15" x14ac:dyDescent="0.25">
      <c r="B3509" s="23"/>
      <c r="C3509" s="23"/>
      <c r="D3509" s="23"/>
      <c r="E3509" s="23"/>
      <c r="F3509" s="23"/>
      <c r="G3509" s="23"/>
      <c r="H3509" s="23"/>
      <c r="I3509" s="23"/>
      <c r="J3509" s="23"/>
      <c r="K3509" s="23"/>
      <c r="L3509" s="23"/>
      <c r="M3509" s="23"/>
      <c r="N3509" s="23"/>
      <c r="O3509" s="23"/>
    </row>
    <row r="3510" spans="2:15" x14ac:dyDescent="0.25">
      <c r="B3510" s="23"/>
      <c r="C3510" s="23"/>
      <c r="D3510" s="23"/>
      <c r="E3510" s="23"/>
      <c r="F3510" s="23"/>
      <c r="G3510" s="23"/>
      <c r="H3510" s="23"/>
      <c r="I3510" s="23"/>
      <c r="J3510" s="23"/>
      <c r="K3510" s="23"/>
      <c r="L3510" s="23"/>
      <c r="M3510" s="23"/>
      <c r="N3510" s="23"/>
      <c r="O3510" s="23"/>
    </row>
    <row r="3511" spans="2:15" x14ac:dyDescent="0.25">
      <c r="B3511" s="23"/>
      <c r="C3511" s="23"/>
      <c r="D3511" s="23"/>
      <c r="E3511" s="23"/>
      <c r="F3511" s="23"/>
      <c r="G3511" s="23"/>
      <c r="H3511" s="23"/>
      <c r="I3511" s="23"/>
      <c r="J3511" s="23"/>
      <c r="K3511" s="23"/>
      <c r="L3511" s="23"/>
      <c r="M3511" s="23"/>
      <c r="N3511" s="23"/>
      <c r="O3511" s="23"/>
    </row>
    <row r="3512" spans="2:15" x14ac:dyDescent="0.25">
      <c r="B3512" s="23"/>
      <c r="C3512" s="23"/>
      <c r="D3512" s="23"/>
      <c r="E3512" s="23"/>
      <c r="F3512" s="23"/>
      <c r="G3512" s="23"/>
      <c r="H3512" s="23"/>
      <c r="I3512" s="23"/>
      <c r="J3512" s="23"/>
      <c r="K3512" s="23"/>
      <c r="L3512" s="23"/>
      <c r="M3512" s="23"/>
      <c r="N3512" s="23"/>
      <c r="O3512" s="23"/>
    </row>
    <row r="3513" spans="2:15" x14ac:dyDescent="0.25">
      <c r="B3513" s="23"/>
      <c r="C3513" s="23"/>
      <c r="D3513" s="23"/>
      <c r="E3513" s="23"/>
      <c r="F3513" s="23"/>
      <c r="G3513" s="23"/>
      <c r="H3513" s="23"/>
      <c r="I3513" s="23"/>
      <c r="J3513" s="23"/>
      <c r="K3513" s="23"/>
      <c r="L3513" s="23"/>
      <c r="M3513" s="23"/>
      <c r="N3513" s="23"/>
      <c r="O3513" s="23"/>
    </row>
    <row r="3514" spans="2:15" x14ac:dyDescent="0.25">
      <c r="B3514" s="23"/>
      <c r="C3514" s="23"/>
      <c r="D3514" s="23"/>
      <c r="E3514" s="23"/>
      <c r="F3514" s="23"/>
      <c r="G3514" s="23"/>
      <c r="H3514" s="23"/>
      <c r="I3514" s="23"/>
      <c r="J3514" s="23"/>
      <c r="K3514" s="23"/>
      <c r="L3514" s="23"/>
      <c r="M3514" s="23"/>
      <c r="N3514" s="23"/>
      <c r="O3514" s="23"/>
    </row>
    <row r="3515" spans="2:15" x14ac:dyDescent="0.25">
      <c r="B3515" s="23"/>
      <c r="C3515" s="23"/>
      <c r="D3515" s="23"/>
      <c r="E3515" s="23"/>
      <c r="F3515" s="23"/>
      <c r="G3515" s="23"/>
      <c r="H3515" s="23"/>
      <c r="I3515" s="23"/>
      <c r="J3515" s="23"/>
      <c r="K3515" s="23"/>
      <c r="L3515" s="23"/>
      <c r="M3515" s="23"/>
      <c r="N3515" s="23"/>
      <c r="O3515" s="23"/>
    </row>
    <row r="3516" spans="2:15" x14ac:dyDescent="0.25">
      <c r="B3516" s="23"/>
      <c r="C3516" s="23"/>
      <c r="D3516" s="23"/>
      <c r="E3516" s="23"/>
      <c r="F3516" s="23"/>
      <c r="G3516" s="23"/>
      <c r="H3516" s="23"/>
      <c r="I3516" s="23"/>
      <c r="J3516" s="23"/>
      <c r="K3516" s="23"/>
      <c r="L3516" s="23"/>
      <c r="M3516" s="23"/>
      <c r="N3516" s="23"/>
      <c r="O3516" s="23"/>
    </row>
    <row r="3517" spans="2:15" x14ac:dyDescent="0.25">
      <c r="B3517" s="23"/>
      <c r="C3517" s="23"/>
      <c r="D3517" s="23"/>
      <c r="E3517" s="23"/>
      <c r="F3517" s="23"/>
      <c r="G3517" s="23"/>
      <c r="H3517" s="23"/>
      <c r="I3517" s="23"/>
      <c r="J3517" s="23"/>
      <c r="K3517" s="23"/>
      <c r="L3517" s="23"/>
      <c r="M3517" s="23"/>
      <c r="N3517" s="23"/>
      <c r="O3517" s="23"/>
    </row>
    <row r="3518" spans="2:15" x14ac:dyDescent="0.25">
      <c r="B3518" s="23"/>
      <c r="C3518" s="23"/>
      <c r="D3518" s="23"/>
      <c r="E3518" s="23"/>
      <c r="F3518" s="23"/>
      <c r="G3518" s="23"/>
      <c r="H3518" s="23"/>
      <c r="I3518" s="23"/>
      <c r="J3518" s="23"/>
      <c r="K3518" s="23"/>
      <c r="L3518" s="23"/>
      <c r="M3518" s="23"/>
      <c r="N3518" s="23"/>
      <c r="O3518" s="23"/>
    </row>
    <row r="3519" spans="2:15" x14ac:dyDescent="0.25">
      <c r="B3519" s="23"/>
      <c r="C3519" s="23"/>
      <c r="D3519" s="23"/>
      <c r="E3519" s="23"/>
      <c r="F3519" s="23"/>
      <c r="G3519" s="23"/>
      <c r="H3519" s="23"/>
      <c r="I3519" s="23"/>
      <c r="J3519" s="23"/>
      <c r="K3519" s="23"/>
      <c r="L3519" s="23"/>
      <c r="M3519" s="23"/>
      <c r="N3519" s="23"/>
      <c r="O3519" s="23"/>
    </row>
    <row r="3520" spans="2:15" x14ac:dyDescent="0.25">
      <c r="B3520" s="23"/>
      <c r="C3520" s="23"/>
      <c r="D3520" s="23"/>
      <c r="E3520" s="23"/>
      <c r="F3520" s="23"/>
      <c r="G3520" s="23"/>
      <c r="H3520" s="23"/>
      <c r="I3520" s="23"/>
      <c r="J3520" s="23"/>
      <c r="K3520" s="23"/>
      <c r="L3520" s="23"/>
      <c r="M3520" s="23"/>
      <c r="N3520" s="23"/>
      <c r="O3520" s="23"/>
    </row>
    <row r="3521" spans="2:15" x14ac:dyDescent="0.25">
      <c r="B3521" s="23"/>
      <c r="C3521" s="23"/>
      <c r="D3521" s="23"/>
      <c r="E3521" s="23"/>
      <c r="F3521" s="23"/>
      <c r="G3521" s="23"/>
      <c r="H3521" s="23"/>
      <c r="I3521" s="23"/>
      <c r="J3521" s="23"/>
      <c r="K3521" s="23"/>
      <c r="L3521" s="23"/>
      <c r="M3521" s="23"/>
      <c r="N3521" s="23"/>
      <c r="O3521" s="23"/>
    </row>
    <row r="3522" spans="2:15" x14ac:dyDescent="0.25">
      <c r="B3522" s="23"/>
      <c r="C3522" s="23"/>
      <c r="D3522" s="23"/>
      <c r="E3522" s="23"/>
      <c r="F3522" s="23"/>
      <c r="G3522" s="23"/>
      <c r="H3522" s="23"/>
      <c r="I3522" s="23"/>
      <c r="J3522" s="23"/>
      <c r="K3522" s="23"/>
      <c r="L3522" s="23"/>
      <c r="M3522" s="23"/>
      <c r="N3522" s="23"/>
      <c r="O3522" s="23"/>
    </row>
    <row r="3523" spans="2:15" x14ac:dyDescent="0.25">
      <c r="B3523" s="23"/>
      <c r="C3523" s="23"/>
      <c r="D3523" s="23"/>
      <c r="E3523" s="23"/>
      <c r="F3523" s="23"/>
      <c r="G3523" s="23"/>
      <c r="H3523" s="23"/>
      <c r="I3523" s="23"/>
      <c r="J3523" s="23"/>
      <c r="K3523" s="23"/>
      <c r="L3523" s="23"/>
      <c r="M3523" s="23"/>
      <c r="N3523" s="23"/>
      <c r="O3523" s="23"/>
    </row>
    <row r="3524" spans="2:15" x14ac:dyDescent="0.25">
      <c r="B3524" s="23"/>
      <c r="C3524" s="23"/>
      <c r="D3524" s="23"/>
      <c r="E3524" s="23"/>
      <c r="F3524" s="23"/>
      <c r="G3524" s="23"/>
      <c r="H3524" s="23"/>
      <c r="I3524" s="23"/>
      <c r="J3524" s="23"/>
      <c r="K3524" s="23"/>
      <c r="L3524" s="23"/>
      <c r="M3524" s="23"/>
      <c r="N3524" s="23"/>
      <c r="O3524" s="23"/>
    </row>
    <row r="3525" spans="2:15" x14ac:dyDescent="0.25">
      <c r="B3525" s="23"/>
      <c r="C3525" s="23"/>
      <c r="D3525" s="23"/>
      <c r="E3525" s="23"/>
      <c r="F3525" s="23"/>
      <c r="G3525" s="23"/>
      <c r="H3525" s="23"/>
      <c r="I3525" s="23"/>
      <c r="J3525" s="23"/>
      <c r="K3525" s="23"/>
      <c r="L3525" s="23"/>
      <c r="M3525" s="23"/>
      <c r="N3525" s="23"/>
      <c r="O3525" s="23"/>
    </row>
    <row r="3526" spans="2:15" x14ac:dyDescent="0.25">
      <c r="B3526" s="23"/>
      <c r="C3526" s="23"/>
      <c r="D3526" s="23"/>
      <c r="E3526" s="23"/>
      <c r="F3526" s="23"/>
      <c r="G3526" s="23"/>
      <c r="H3526" s="23"/>
      <c r="I3526" s="23"/>
      <c r="J3526" s="23"/>
      <c r="K3526" s="23"/>
      <c r="L3526" s="23"/>
      <c r="M3526" s="23"/>
      <c r="N3526" s="23"/>
      <c r="O3526" s="23"/>
    </row>
    <row r="3527" spans="2:15" x14ac:dyDescent="0.25">
      <c r="B3527" s="23"/>
      <c r="C3527" s="23"/>
      <c r="D3527" s="23"/>
      <c r="E3527" s="23"/>
      <c r="F3527" s="23"/>
      <c r="G3527" s="23"/>
      <c r="H3527" s="23"/>
      <c r="I3527" s="23"/>
      <c r="J3527" s="23"/>
      <c r="K3527" s="23"/>
      <c r="L3527" s="23"/>
      <c r="M3527" s="23"/>
      <c r="N3527" s="23"/>
      <c r="O3527" s="23"/>
    </row>
    <row r="3528" spans="2:15" x14ac:dyDescent="0.25">
      <c r="B3528" s="23"/>
      <c r="C3528" s="23"/>
      <c r="D3528" s="23"/>
      <c r="E3528" s="23"/>
      <c r="F3528" s="23"/>
      <c r="G3528" s="23"/>
      <c r="H3528" s="23"/>
      <c r="I3528" s="23"/>
      <c r="J3528" s="23"/>
      <c r="K3528" s="23"/>
      <c r="L3528" s="23"/>
      <c r="M3528" s="23"/>
      <c r="N3528" s="23"/>
      <c r="O3528" s="23"/>
    </row>
    <row r="3529" spans="2:15" x14ac:dyDescent="0.25">
      <c r="B3529" s="23"/>
      <c r="C3529" s="23"/>
      <c r="D3529" s="23"/>
      <c r="E3529" s="23"/>
      <c r="F3529" s="23"/>
      <c r="G3529" s="23"/>
      <c r="H3529" s="23"/>
      <c r="I3529" s="23"/>
      <c r="J3529" s="23"/>
      <c r="K3529" s="23"/>
      <c r="L3529" s="23"/>
      <c r="M3529" s="23"/>
      <c r="N3529" s="23"/>
      <c r="O3529" s="23"/>
    </row>
    <row r="3530" spans="2:15" x14ac:dyDescent="0.25">
      <c r="B3530" s="23"/>
      <c r="C3530" s="23"/>
      <c r="D3530" s="23"/>
      <c r="E3530" s="23"/>
      <c r="F3530" s="23"/>
      <c r="G3530" s="23"/>
      <c r="H3530" s="23"/>
      <c r="I3530" s="23"/>
      <c r="J3530" s="23"/>
      <c r="K3530" s="23"/>
      <c r="L3530" s="23"/>
      <c r="M3530" s="23"/>
      <c r="N3530" s="23"/>
      <c r="O3530" s="23"/>
    </row>
    <row r="3531" spans="2:15" x14ac:dyDescent="0.25">
      <c r="B3531" s="23"/>
      <c r="C3531" s="23"/>
      <c r="D3531" s="23"/>
      <c r="E3531" s="23"/>
      <c r="F3531" s="23"/>
      <c r="G3531" s="23"/>
      <c r="H3531" s="23"/>
      <c r="I3531" s="23"/>
      <c r="J3531" s="23"/>
      <c r="K3531" s="23"/>
      <c r="L3531" s="23"/>
      <c r="M3531" s="23"/>
      <c r="N3531" s="23"/>
      <c r="O3531" s="23"/>
    </row>
    <row r="3532" spans="2:15" x14ac:dyDescent="0.25">
      <c r="B3532" s="23"/>
      <c r="C3532" s="23"/>
      <c r="D3532" s="23"/>
      <c r="E3532" s="23"/>
      <c r="F3532" s="23"/>
      <c r="G3532" s="23"/>
      <c r="H3532" s="23"/>
      <c r="I3532" s="23"/>
      <c r="J3532" s="23"/>
      <c r="K3532" s="23"/>
      <c r="L3532" s="23"/>
      <c r="M3532" s="23"/>
      <c r="N3532" s="23"/>
      <c r="O3532" s="23"/>
    </row>
    <row r="3533" spans="2:15" x14ac:dyDescent="0.25">
      <c r="B3533" s="23"/>
      <c r="C3533" s="23"/>
      <c r="D3533" s="23"/>
      <c r="E3533" s="23"/>
      <c r="F3533" s="23"/>
      <c r="G3533" s="23"/>
      <c r="H3533" s="23"/>
      <c r="I3533" s="23"/>
      <c r="J3533" s="23"/>
      <c r="K3533" s="23"/>
      <c r="L3533" s="23"/>
      <c r="M3533" s="23"/>
      <c r="N3533" s="23"/>
      <c r="O3533" s="23"/>
    </row>
    <row r="3534" spans="2:15" x14ac:dyDescent="0.25">
      <c r="B3534" s="23"/>
      <c r="C3534" s="23"/>
      <c r="D3534" s="23"/>
      <c r="E3534" s="23"/>
      <c r="F3534" s="23"/>
      <c r="G3534" s="23"/>
      <c r="H3534" s="23"/>
      <c r="I3534" s="23"/>
      <c r="J3534" s="23"/>
      <c r="K3534" s="23"/>
      <c r="L3534" s="23"/>
      <c r="M3534" s="23"/>
      <c r="N3534" s="23"/>
      <c r="O3534" s="23"/>
    </row>
    <row r="3535" spans="2:15" x14ac:dyDescent="0.25">
      <c r="B3535" s="23"/>
      <c r="C3535" s="23"/>
      <c r="D3535" s="23"/>
      <c r="E3535" s="23"/>
      <c r="F3535" s="23"/>
      <c r="G3535" s="23"/>
      <c r="H3535" s="23"/>
      <c r="I3535" s="23"/>
      <c r="J3535" s="23"/>
      <c r="K3535" s="23"/>
      <c r="L3535" s="23"/>
      <c r="M3535" s="23"/>
      <c r="N3535" s="23"/>
      <c r="O3535" s="23"/>
    </row>
    <row r="3536" spans="2:15" x14ac:dyDescent="0.25">
      <c r="B3536" s="23"/>
      <c r="C3536" s="23"/>
      <c r="D3536" s="23"/>
      <c r="E3536" s="23"/>
      <c r="F3536" s="23"/>
      <c r="G3536" s="23"/>
      <c r="H3536" s="23"/>
      <c r="I3536" s="23"/>
      <c r="J3536" s="23"/>
      <c r="K3536" s="23"/>
      <c r="L3536" s="23"/>
      <c r="M3536" s="23"/>
      <c r="N3536" s="23"/>
      <c r="O3536" s="23"/>
    </row>
    <row r="3537" spans="2:15" x14ac:dyDescent="0.25">
      <c r="B3537" s="23"/>
      <c r="C3537" s="23"/>
      <c r="D3537" s="23"/>
      <c r="E3537" s="23"/>
      <c r="F3537" s="23"/>
      <c r="G3537" s="23"/>
      <c r="H3537" s="23"/>
      <c r="I3537" s="23"/>
      <c r="J3537" s="23"/>
      <c r="K3537" s="23"/>
      <c r="L3537" s="23"/>
      <c r="M3537" s="23"/>
      <c r="N3537" s="23"/>
      <c r="O3537" s="23"/>
    </row>
    <row r="3538" spans="2:15" x14ac:dyDescent="0.25">
      <c r="B3538" s="23"/>
      <c r="C3538" s="23"/>
      <c r="D3538" s="23"/>
      <c r="E3538" s="23"/>
      <c r="F3538" s="23"/>
      <c r="G3538" s="23"/>
      <c r="H3538" s="23"/>
      <c r="I3538" s="23"/>
      <c r="J3538" s="23"/>
      <c r="K3538" s="23"/>
      <c r="L3538" s="23"/>
      <c r="M3538" s="23"/>
      <c r="N3538" s="23"/>
      <c r="O3538" s="23"/>
    </row>
    <row r="3539" spans="2:15" x14ac:dyDescent="0.25">
      <c r="B3539" s="23"/>
      <c r="C3539" s="23"/>
      <c r="D3539" s="23"/>
      <c r="E3539" s="23"/>
      <c r="F3539" s="23"/>
      <c r="G3539" s="23"/>
      <c r="H3539" s="23"/>
      <c r="I3539" s="23"/>
      <c r="J3539" s="23"/>
      <c r="K3539" s="23"/>
      <c r="L3539" s="23"/>
      <c r="M3539" s="23"/>
      <c r="N3539" s="23"/>
      <c r="O3539" s="23"/>
    </row>
    <row r="3540" spans="2:15" x14ac:dyDescent="0.25">
      <c r="B3540" s="23"/>
      <c r="C3540" s="23"/>
      <c r="D3540" s="23"/>
      <c r="E3540" s="23"/>
      <c r="F3540" s="23"/>
      <c r="G3540" s="23"/>
      <c r="H3540" s="23"/>
      <c r="I3540" s="23"/>
      <c r="J3540" s="23"/>
      <c r="K3540" s="23"/>
      <c r="L3540" s="23"/>
      <c r="M3540" s="23"/>
      <c r="N3540" s="23"/>
      <c r="O3540" s="23"/>
    </row>
    <row r="3541" spans="2:15" x14ac:dyDescent="0.25">
      <c r="B3541" s="23"/>
      <c r="C3541" s="23"/>
      <c r="D3541" s="23"/>
      <c r="E3541" s="23"/>
      <c r="F3541" s="23"/>
      <c r="G3541" s="23"/>
      <c r="H3541" s="23"/>
      <c r="I3541" s="23"/>
      <c r="J3541" s="23"/>
      <c r="K3541" s="23"/>
      <c r="L3541" s="23"/>
      <c r="M3541" s="23"/>
      <c r="N3541" s="23"/>
      <c r="O3541" s="23"/>
    </row>
    <row r="3542" spans="2:15" x14ac:dyDescent="0.25">
      <c r="B3542" s="23"/>
      <c r="C3542" s="23"/>
      <c r="D3542" s="23"/>
      <c r="E3542" s="23"/>
      <c r="F3542" s="23"/>
      <c r="G3542" s="23"/>
      <c r="H3542" s="23"/>
      <c r="I3542" s="23"/>
      <c r="J3542" s="23"/>
      <c r="K3542" s="23"/>
      <c r="L3542" s="23"/>
      <c r="M3542" s="23"/>
      <c r="N3542" s="23"/>
      <c r="O3542" s="23"/>
    </row>
    <row r="3543" spans="2:15" x14ac:dyDescent="0.25">
      <c r="B3543" s="23"/>
      <c r="C3543" s="23"/>
      <c r="D3543" s="23"/>
      <c r="E3543" s="23"/>
      <c r="F3543" s="23"/>
      <c r="G3543" s="23"/>
      <c r="H3543" s="23"/>
      <c r="I3543" s="23"/>
      <c r="J3543" s="23"/>
      <c r="K3543" s="23"/>
      <c r="L3543" s="23"/>
      <c r="M3543" s="23"/>
      <c r="N3543" s="23"/>
      <c r="O3543" s="23"/>
    </row>
    <row r="3544" spans="2:15" x14ac:dyDescent="0.25">
      <c r="B3544" s="23"/>
      <c r="C3544" s="23"/>
      <c r="D3544" s="23"/>
      <c r="E3544" s="23"/>
      <c r="F3544" s="23"/>
      <c r="G3544" s="23"/>
      <c r="H3544" s="23"/>
      <c r="I3544" s="23"/>
      <c r="J3544" s="23"/>
      <c r="K3544" s="23"/>
      <c r="L3544" s="23"/>
      <c r="M3544" s="23"/>
      <c r="N3544" s="23"/>
      <c r="O3544" s="23"/>
    </row>
    <row r="3545" spans="2:15" x14ac:dyDescent="0.25">
      <c r="B3545" s="23"/>
      <c r="C3545" s="23"/>
      <c r="D3545" s="23"/>
      <c r="E3545" s="23"/>
      <c r="F3545" s="23"/>
      <c r="G3545" s="23"/>
      <c r="H3545" s="23"/>
      <c r="I3545" s="23"/>
      <c r="J3545" s="23"/>
      <c r="K3545" s="23"/>
      <c r="L3545" s="23"/>
      <c r="M3545" s="23"/>
      <c r="N3545" s="23"/>
      <c r="O3545" s="23"/>
    </row>
    <row r="3546" spans="2:15" x14ac:dyDescent="0.25">
      <c r="B3546" s="23"/>
      <c r="C3546" s="23"/>
      <c r="D3546" s="23"/>
      <c r="E3546" s="23"/>
      <c r="F3546" s="23"/>
      <c r="G3546" s="23"/>
      <c r="H3546" s="23"/>
      <c r="I3546" s="23"/>
      <c r="J3546" s="23"/>
      <c r="K3546" s="23"/>
      <c r="L3546" s="23"/>
      <c r="M3546" s="23"/>
      <c r="N3546" s="23"/>
      <c r="O3546" s="23"/>
    </row>
    <row r="3547" spans="2:15" x14ac:dyDescent="0.25">
      <c r="B3547" s="23"/>
      <c r="C3547" s="23"/>
      <c r="D3547" s="23"/>
      <c r="E3547" s="23"/>
      <c r="F3547" s="23"/>
      <c r="G3547" s="23"/>
      <c r="H3547" s="23"/>
      <c r="I3547" s="23"/>
      <c r="J3547" s="23"/>
      <c r="K3547" s="23"/>
      <c r="L3547" s="23"/>
      <c r="M3547" s="23"/>
      <c r="N3547" s="23"/>
      <c r="O3547" s="23"/>
    </row>
    <row r="3548" spans="2:15" x14ac:dyDescent="0.25">
      <c r="B3548" s="23"/>
      <c r="C3548" s="23"/>
      <c r="D3548" s="23"/>
      <c r="E3548" s="23"/>
      <c r="F3548" s="23"/>
      <c r="G3548" s="23"/>
      <c r="H3548" s="23"/>
      <c r="I3548" s="23"/>
      <c r="J3548" s="23"/>
      <c r="K3548" s="23"/>
      <c r="L3548" s="23"/>
      <c r="M3548" s="23"/>
      <c r="N3548" s="23"/>
      <c r="O3548" s="23"/>
    </row>
    <row r="3549" spans="2:15" x14ac:dyDescent="0.25">
      <c r="B3549" s="23"/>
      <c r="C3549" s="23"/>
      <c r="D3549" s="23"/>
      <c r="E3549" s="23"/>
      <c r="F3549" s="23"/>
      <c r="G3549" s="23"/>
      <c r="H3549" s="23"/>
      <c r="I3549" s="23"/>
      <c r="J3549" s="23"/>
      <c r="K3549" s="23"/>
      <c r="L3549" s="23"/>
      <c r="M3549" s="23"/>
      <c r="N3549" s="23"/>
      <c r="O3549" s="23"/>
    </row>
    <row r="3550" spans="2:15" x14ac:dyDescent="0.25">
      <c r="B3550" s="23"/>
      <c r="C3550" s="23"/>
      <c r="D3550" s="23"/>
      <c r="E3550" s="23"/>
      <c r="F3550" s="23"/>
      <c r="G3550" s="23"/>
      <c r="H3550" s="23"/>
      <c r="I3550" s="23"/>
      <c r="J3550" s="23"/>
      <c r="K3550" s="23"/>
      <c r="L3550" s="23"/>
      <c r="M3550" s="23"/>
      <c r="N3550" s="23"/>
      <c r="O3550" s="23"/>
    </row>
    <row r="3551" spans="2:15" x14ac:dyDescent="0.25">
      <c r="B3551" s="23"/>
      <c r="C3551" s="23"/>
      <c r="D3551" s="23"/>
      <c r="E3551" s="23"/>
      <c r="F3551" s="23"/>
      <c r="G3551" s="23"/>
      <c r="H3551" s="23"/>
      <c r="I3551" s="23"/>
      <c r="J3551" s="23"/>
      <c r="K3551" s="23"/>
      <c r="L3551" s="23"/>
      <c r="M3551" s="23"/>
      <c r="N3551" s="23"/>
      <c r="O3551" s="23"/>
    </row>
    <row r="3552" spans="2:15" x14ac:dyDescent="0.25">
      <c r="B3552" s="23"/>
      <c r="C3552" s="23"/>
      <c r="D3552" s="23"/>
      <c r="E3552" s="23"/>
      <c r="F3552" s="23"/>
      <c r="G3552" s="23"/>
      <c r="H3552" s="23"/>
      <c r="I3552" s="23"/>
      <c r="J3552" s="23"/>
      <c r="K3552" s="23"/>
      <c r="L3552" s="23"/>
      <c r="M3552" s="23"/>
      <c r="N3552" s="23"/>
      <c r="O3552" s="23"/>
    </row>
    <row r="3553" spans="2:15" x14ac:dyDescent="0.25">
      <c r="B3553" s="23"/>
      <c r="C3553" s="23"/>
      <c r="D3553" s="23"/>
      <c r="E3553" s="23"/>
      <c r="F3553" s="23"/>
      <c r="G3553" s="23"/>
      <c r="H3553" s="23"/>
      <c r="I3553" s="23"/>
      <c r="J3553" s="23"/>
      <c r="K3553" s="23"/>
      <c r="L3553" s="23"/>
      <c r="M3553" s="23"/>
      <c r="N3553" s="23"/>
      <c r="O3553" s="23"/>
    </row>
    <row r="3554" spans="2:15" x14ac:dyDescent="0.25">
      <c r="B3554" s="23"/>
      <c r="C3554" s="23"/>
      <c r="D3554" s="23"/>
      <c r="E3554" s="23"/>
      <c r="F3554" s="23"/>
      <c r="G3554" s="23"/>
      <c r="H3554" s="23"/>
      <c r="I3554" s="23"/>
      <c r="J3554" s="23"/>
      <c r="K3554" s="23"/>
      <c r="L3554" s="23"/>
      <c r="M3554" s="23"/>
      <c r="N3554" s="23"/>
      <c r="O3554" s="23"/>
    </row>
    <row r="3555" spans="2:15" x14ac:dyDescent="0.25">
      <c r="B3555" s="23"/>
      <c r="C3555" s="23"/>
      <c r="D3555" s="23"/>
      <c r="E3555" s="23"/>
      <c r="F3555" s="23"/>
      <c r="G3555" s="23"/>
      <c r="H3555" s="23"/>
      <c r="I3555" s="23"/>
      <c r="J3555" s="23"/>
      <c r="K3555" s="23"/>
      <c r="L3555" s="23"/>
      <c r="M3555" s="23"/>
      <c r="N3555" s="23"/>
      <c r="O3555" s="23"/>
    </row>
    <row r="3556" spans="2:15" x14ac:dyDescent="0.25">
      <c r="B3556" s="23"/>
      <c r="C3556" s="23"/>
      <c r="D3556" s="23"/>
      <c r="E3556" s="23"/>
      <c r="F3556" s="23"/>
      <c r="G3556" s="23"/>
      <c r="H3556" s="23"/>
      <c r="I3556" s="23"/>
      <c r="J3556" s="23"/>
      <c r="K3556" s="23"/>
      <c r="L3556" s="23"/>
      <c r="M3556" s="23"/>
      <c r="N3556" s="23"/>
      <c r="O3556" s="23"/>
    </row>
    <row r="3557" spans="2:15" x14ac:dyDescent="0.25">
      <c r="B3557" s="23"/>
      <c r="C3557" s="23"/>
      <c r="D3557" s="23"/>
      <c r="E3557" s="23"/>
      <c r="F3557" s="23"/>
      <c r="G3557" s="23"/>
      <c r="H3557" s="23"/>
      <c r="I3557" s="23"/>
      <c r="J3557" s="23"/>
      <c r="K3557" s="23"/>
      <c r="L3557" s="23"/>
      <c r="M3557" s="23"/>
      <c r="N3557" s="23"/>
      <c r="O3557" s="23"/>
    </row>
    <row r="3558" spans="2:15" x14ac:dyDescent="0.25">
      <c r="B3558" s="23"/>
      <c r="C3558" s="23"/>
      <c r="D3558" s="23"/>
      <c r="E3558" s="23"/>
      <c r="F3558" s="23"/>
      <c r="G3558" s="23"/>
      <c r="H3558" s="23"/>
      <c r="I3558" s="23"/>
      <c r="J3558" s="23"/>
      <c r="K3558" s="23"/>
      <c r="L3558" s="23"/>
      <c r="M3558" s="23"/>
      <c r="N3558" s="23"/>
      <c r="O3558" s="23"/>
    </row>
    <row r="3559" spans="2:15" x14ac:dyDescent="0.25">
      <c r="B3559" s="23"/>
      <c r="C3559" s="23"/>
      <c r="D3559" s="23"/>
      <c r="E3559" s="23"/>
      <c r="F3559" s="23"/>
      <c r="G3559" s="23"/>
      <c r="H3559" s="23"/>
      <c r="I3559" s="23"/>
      <c r="J3559" s="23"/>
      <c r="K3559" s="23"/>
      <c r="L3559" s="23"/>
      <c r="M3559" s="23"/>
      <c r="N3559" s="23"/>
      <c r="O3559" s="23"/>
    </row>
    <row r="3560" spans="2:15" x14ac:dyDescent="0.25">
      <c r="B3560" s="23"/>
      <c r="C3560" s="23"/>
      <c r="D3560" s="23"/>
      <c r="E3560" s="23"/>
      <c r="F3560" s="23"/>
      <c r="G3560" s="23"/>
      <c r="H3560" s="23"/>
      <c r="I3560" s="23"/>
      <c r="J3560" s="23"/>
      <c r="K3560" s="23"/>
      <c r="L3560" s="23"/>
      <c r="M3560" s="23"/>
      <c r="N3560" s="23"/>
      <c r="O3560" s="23"/>
    </row>
    <row r="3561" spans="2:15" x14ac:dyDescent="0.25">
      <c r="B3561" s="23"/>
      <c r="C3561" s="23"/>
      <c r="D3561" s="23"/>
      <c r="E3561" s="23"/>
      <c r="F3561" s="23"/>
      <c r="G3561" s="23"/>
      <c r="H3561" s="23"/>
      <c r="I3561" s="23"/>
      <c r="J3561" s="23"/>
      <c r="K3561" s="23"/>
      <c r="L3561" s="23"/>
      <c r="M3561" s="23"/>
      <c r="N3561" s="23"/>
      <c r="O3561" s="23"/>
    </row>
    <row r="3562" spans="2:15" x14ac:dyDescent="0.25">
      <c r="B3562" s="23"/>
      <c r="C3562" s="23"/>
      <c r="D3562" s="23"/>
      <c r="E3562" s="23"/>
      <c r="F3562" s="23"/>
      <c r="G3562" s="23"/>
      <c r="H3562" s="23"/>
      <c r="I3562" s="23"/>
      <c r="J3562" s="23"/>
      <c r="K3562" s="23"/>
      <c r="L3562" s="23"/>
      <c r="M3562" s="23"/>
      <c r="N3562" s="23"/>
      <c r="O3562" s="23"/>
    </row>
    <row r="3563" spans="2:15" x14ac:dyDescent="0.25">
      <c r="B3563" s="23"/>
      <c r="C3563" s="23"/>
      <c r="D3563" s="23"/>
      <c r="E3563" s="23"/>
      <c r="F3563" s="23"/>
      <c r="G3563" s="23"/>
      <c r="H3563" s="23"/>
      <c r="I3563" s="23"/>
      <c r="J3563" s="23"/>
      <c r="K3563" s="23"/>
      <c r="L3563" s="23"/>
      <c r="M3563" s="23"/>
      <c r="N3563" s="23"/>
      <c r="O3563" s="23"/>
    </row>
    <row r="3564" spans="2:15" x14ac:dyDescent="0.25">
      <c r="B3564" s="23"/>
      <c r="C3564" s="23"/>
      <c r="D3564" s="23"/>
      <c r="E3564" s="23"/>
      <c r="F3564" s="23"/>
      <c r="G3564" s="23"/>
      <c r="H3564" s="23"/>
      <c r="I3564" s="23"/>
      <c r="J3564" s="23"/>
      <c r="K3564" s="23"/>
      <c r="L3564" s="23"/>
      <c r="M3564" s="23"/>
      <c r="N3564" s="23"/>
      <c r="O3564" s="23"/>
    </row>
    <row r="3565" spans="2:15" x14ac:dyDescent="0.25">
      <c r="B3565" s="23"/>
      <c r="C3565" s="23"/>
      <c r="D3565" s="23"/>
      <c r="E3565" s="23"/>
      <c r="F3565" s="23"/>
      <c r="G3565" s="23"/>
      <c r="H3565" s="23"/>
      <c r="I3565" s="23"/>
      <c r="J3565" s="23"/>
      <c r="K3565" s="23"/>
      <c r="L3565" s="23"/>
      <c r="M3565" s="23"/>
      <c r="N3565" s="23"/>
      <c r="O3565" s="23"/>
    </row>
    <row r="3566" spans="2:15" x14ac:dyDescent="0.25">
      <c r="B3566" s="23"/>
      <c r="C3566" s="23"/>
      <c r="D3566" s="23"/>
      <c r="E3566" s="23"/>
      <c r="F3566" s="23"/>
      <c r="G3566" s="23"/>
      <c r="H3566" s="23"/>
      <c r="I3566" s="23"/>
      <c r="J3566" s="23"/>
      <c r="K3566" s="23"/>
      <c r="L3566" s="23"/>
      <c r="M3566" s="23"/>
      <c r="N3566" s="23"/>
      <c r="O3566" s="23"/>
    </row>
    <row r="3567" spans="2:15" x14ac:dyDescent="0.25">
      <c r="B3567" s="23"/>
      <c r="C3567" s="23"/>
      <c r="D3567" s="23"/>
      <c r="E3567" s="23"/>
      <c r="F3567" s="23"/>
      <c r="G3567" s="23"/>
      <c r="H3567" s="23"/>
      <c r="I3567" s="23"/>
      <c r="J3567" s="23"/>
      <c r="K3567" s="23"/>
      <c r="L3567" s="23"/>
      <c r="M3567" s="23"/>
      <c r="N3567" s="23"/>
      <c r="O3567" s="23"/>
    </row>
    <row r="3568" spans="2:15" x14ac:dyDescent="0.25">
      <c r="B3568" s="23"/>
      <c r="C3568" s="23"/>
      <c r="D3568" s="23"/>
      <c r="E3568" s="23"/>
      <c r="F3568" s="23"/>
      <c r="G3568" s="23"/>
      <c r="H3568" s="23"/>
      <c r="I3568" s="23"/>
      <c r="J3568" s="23"/>
      <c r="K3568" s="23"/>
      <c r="L3568" s="23"/>
      <c r="M3568" s="23"/>
      <c r="N3568" s="23"/>
      <c r="O3568" s="23"/>
    </row>
    <row r="3569" spans="2:15" x14ac:dyDescent="0.25">
      <c r="B3569" s="23"/>
      <c r="C3569" s="23"/>
      <c r="D3569" s="23"/>
      <c r="E3569" s="23"/>
      <c r="F3569" s="23"/>
      <c r="G3569" s="23"/>
      <c r="H3569" s="23"/>
      <c r="I3569" s="23"/>
      <c r="J3569" s="23"/>
      <c r="K3569" s="23"/>
      <c r="L3569" s="23"/>
      <c r="M3569" s="23"/>
      <c r="N3569" s="23"/>
      <c r="O3569" s="23"/>
    </row>
    <row r="3570" spans="2:15" x14ac:dyDescent="0.25">
      <c r="B3570" s="23"/>
      <c r="C3570" s="23"/>
      <c r="D3570" s="23"/>
      <c r="E3570" s="23"/>
      <c r="F3570" s="23"/>
      <c r="G3570" s="23"/>
      <c r="H3570" s="23"/>
      <c r="I3570" s="23"/>
      <c r="J3570" s="23"/>
      <c r="K3570" s="23"/>
      <c r="L3570" s="23"/>
      <c r="M3570" s="23"/>
      <c r="N3570" s="23"/>
      <c r="O3570" s="23"/>
    </row>
    <row r="3571" spans="2:15" x14ac:dyDescent="0.25">
      <c r="B3571" s="23"/>
      <c r="C3571" s="23"/>
      <c r="D3571" s="23"/>
      <c r="E3571" s="23"/>
      <c r="F3571" s="23"/>
      <c r="G3571" s="23"/>
      <c r="H3571" s="23"/>
      <c r="I3571" s="23"/>
      <c r="J3571" s="23"/>
      <c r="K3571" s="23"/>
      <c r="L3571" s="23"/>
      <c r="M3571" s="23"/>
      <c r="N3571" s="23"/>
      <c r="O3571" s="23"/>
    </row>
    <row r="3572" spans="2:15" x14ac:dyDescent="0.25">
      <c r="B3572" s="23"/>
      <c r="C3572" s="23"/>
      <c r="D3572" s="23"/>
      <c r="E3572" s="23"/>
      <c r="F3572" s="23"/>
      <c r="G3572" s="23"/>
      <c r="H3572" s="23"/>
      <c r="I3572" s="23"/>
      <c r="J3572" s="23"/>
      <c r="K3572" s="23"/>
      <c r="L3572" s="23"/>
      <c r="M3572" s="23"/>
      <c r="N3572" s="23"/>
      <c r="O3572" s="23"/>
    </row>
    <row r="3573" spans="2:15" x14ac:dyDescent="0.25">
      <c r="B3573" s="23"/>
      <c r="C3573" s="23"/>
      <c r="D3573" s="23"/>
      <c r="E3573" s="23"/>
      <c r="F3573" s="23"/>
      <c r="G3573" s="23"/>
      <c r="H3573" s="23"/>
      <c r="I3573" s="23"/>
      <c r="J3573" s="23"/>
      <c r="K3573" s="23"/>
      <c r="L3573" s="23"/>
      <c r="M3573" s="23"/>
      <c r="N3573" s="23"/>
      <c r="O3573" s="23"/>
    </row>
    <row r="3574" spans="2:15" x14ac:dyDescent="0.25">
      <c r="B3574" s="23"/>
      <c r="C3574" s="23"/>
      <c r="D3574" s="23"/>
      <c r="E3574" s="23"/>
      <c r="F3574" s="23"/>
      <c r="G3574" s="23"/>
      <c r="H3574" s="23"/>
      <c r="I3574" s="23"/>
      <c r="J3574" s="23"/>
      <c r="K3574" s="23"/>
      <c r="L3574" s="23"/>
      <c r="M3574" s="23"/>
      <c r="N3574" s="23"/>
      <c r="O3574" s="23"/>
    </row>
    <row r="3575" spans="2:15" x14ac:dyDescent="0.25">
      <c r="B3575" s="23"/>
      <c r="C3575" s="23"/>
      <c r="D3575" s="23"/>
      <c r="E3575" s="23"/>
      <c r="F3575" s="23"/>
      <c r="G3575" s="23"/>
      <c r="H3575" s="23"/>
      <c r="I3575" s="23"/>
      <c r="J3575" s="23"/>
      <c r="K3575" s="23"/>
      <c r="L3575" s="23"/>
      <c r="M3575" s="23"/>
      <c r="N3575" s="23"/>
      <c r="O3575" s="23"/>
    </row>
    <row r="3576" spans="2:15" x14ac:dyDescent="0.25">
      <c r="B3576" s="23"/>
      <c r="C3576" s="23"/>
      <c r="D3576" s="23"/>
      <c r="E3576" s="23"/>
      <c r="F3576" s="23"/>
      <c r="G3576" s="23"/>
      <c r="H3576" s="23"/>
      <c r="I3576" s="23"/>
      <c r="J3576" s="23"/>
      <c r="K3576" s="23"/>
      <c r="L3576" s="23"/>
      <c r="M3576" s="23"/>
      <c r="N3576" s="23"/>
      <c r="O3576" s="23"/>
    </row>
    <row r="3577" spans="2:15" x14ac:dyDescent="0.25">
      <c r="B3577" s="23"/>
      <c r="C3577" s="23"/>
      <c r="D3577" s="23"/>
      <c r="E3577" s="23"/>
      <c r="F3577" s="23"/>
      <c r="G3577" s="23"/>
      <c r="H3577" s="23"/>
      <c r="I3577" s="23"/>
      <c r="J3577" s="23"/>
      <c r="K3577" s="23"/>
      <c r="L3577" s="23"/>
      <c r="M3577" s="23"/>
      <c r="N3577" s="23"/>
      <c r="O3577" s="23"/>
    </row>
    <row r="3578" spans="2:15" x14ac:dyDescent="0.25">
      <c r="B3578" s="23"/>
      <c r="C3578" s="23"/>
      <c r="D3578" s="23"/>
      <c r="E3578" s="23"/>
      <c r="F3578" s="23"/>
      <c r="G3578" s="23"/>
      <c r="H3578" s="23"/>
      <c r="I3578" s="23"/>
      <c r="J3578" s="23"/>
      <c r="K3578" s="23"/>
      <c r="L3578" s="23"/>
      <c r="M3578" s="23"/>
      <c r="N3578" s="23"/>
      <c r="O3578" s="23"/>
    </row>
    <row r="3579" spans="2:15" x14ac:dyDescent="0.25">
      <c r="B3579" s="23"/>
      <c r="C3579" s="23"/>
      <c r="D3579" s="23"/>
      <c r="E3579" s="23"/>
      <c r="F3579" s="23"/>
      <c r="G3579" s="23"/>
      <c r="H3579" s="23"/>
      <c r="I3579" s="23"/>
      <c r="J3579" s="23"/>
      <c r="K3579" s="23"/>
      <c r="L3579" s="23"/>
      <c r="M3579" s="23"/>
      <c r="N3579" s="23"/>
      <c r="O3579" s="23"/>
    </row>
    <row r="3580" spans="2:15" x14ac:dyDescent="0.25">
      <c r="B3580" s="23"/>
      <c r="C3580" s="23"/>
      <c r="D3580" s="23"/>
      <c r="E3580" s="23"/>
      <c r="F3580" s="23"/>
      <c r="G3580" s="23"/>
      <c r="H3580" s="23"/>
      <c r="I3580" s="23"/>
      <c r="J3580" s="23"/>
      <c r="K3580" s="23"/>
      <c r="L3580" s="23"/>
      <c r="M3580" s="23"/>
      <c r="N3580" s="23"/>
      <c r="O3580" s="23"/>
    </row>
    <row r="3581" spans="2:15" x14ac:dyDescent="0.25">
      <c r="B3581" s="23"/>
      <c r="C3581" s="23"/>
      <c r="D3581" s="23"/>
      <c r="E3581" s="23"/>
      <c r="F3581" s="23"/>
      <c r="G3581" s="23"/>
      <c r="H3581" s="23"/>
      <c r="I3581" s="23"/>
      <c r="J3581" s="23"/>
      <c r="K3581" s="23"/>
      <c r="L3581" s="23"/>
      <c r="M3581" s="23"/>
      <c r="N3581" s="23"/>
      <c r="O3581" s="23"/>
    </row>
    <row r="3582" spans="2:15" x14ac:dyDescent="0.25">
      <c r="B3582" s="23"/>
      <c r="C3582" s="23"/>
      <c r="D3582" s="23"/>
      <c r="E3582" s="23"/>
      <c r="F3582" s="23"/>
      <c r="G3582" s="23"/>
      <c r="H3582" s="23"/>
      <c r="I3582" s="23"/>
      <c r="J3582" s="23"/>
      <c r="K3582" s="23"/>
      <c r="L3582" s="23"/>
      <c r="M3582" s="23"/>
      <c r="N3582" s="23"/>
      <c r="O3582" s="23"/>
    </row>
    <row r="3583" spans="2:15" x14ac:dyDescent="0.25">
      <c r="B3583" s="23"/>
      <c r="C3583" s="23"/>
      <c r="D3583" s="23"/>
      <c r="E3583" s="23"/>
      <c r="F3583" s="23"/>
      <c r="G3583" s="23"/>
      <c r="H3583" s="23"/>
      <c r="I3583" s="23"/>
      <c r="J3583" s="23"/>
      <c r="K3583" s="23"/>
      <c r="L3583" s="23"/>
      <c r="M3583" s="23"/>
      <c r="N3583" s="23"/>
      <c r="O3583" s="23"/>
    </row>
    <row r="3584" spans="2:15" x14ac:dyDescent="0.25">
      <c r="B3584" s="23"/>
      <c r="C3584" s="23"/>
      <c r="D3584" s="23"/>
      <c r="E3584" s="23"/>
      <c r="F3584" s="23"/>
      <c r="G3584" s="23"/>
      <c r="H3584" s="23"/>
      <c r="I3584" s="23"/>
      <c r="J3584" s="23"/>
      <c r="K3584" s="23"/>
      <c r="L3584" s="23"/>
      <c r="M3584" s="23"/>
      <c r="N3584" s="23"/>
      <c r="O3584" s="23"/>
    </row>
    <row r="3585" spans="2:15" x14ac:dyDescent="0.25">
      <c r="B3585" s="23"/>
      <c r="C3585" s="23"/>
      <c r="D3585" s="23"/>
      <c r="E3585" s="23"/>
      <c r="F3585" s="23"/>
      <c r="G3585" s="23"/>
      <c r="H3585" s="23"/>
      <c r="I3585" s="23"/>
      <c r="J3585" s="23"/>
      <c r="K3585" s="23"/>
      <c r="L3585" s="23"/>
      <c r="M3585" s="23"/>
      <c r="N3585" s="23"/>
      <c r="O3585" s="23"/>
    </row>
    <row r="3586" spans="2:15" x14ac:dyDescent="0.25">
      <c r="B3586" s="23"/>
      <c r="C3586" s="23"/>
      <c r="D3586" s="23"/>
      <c r="E3586" s="23"/>
      <c r="F3586" s="23"/>
      <c r="G3586" s="23"/>
      <c r="H3586" s="23"/>
      <c r="I3586" s="23"/>
      <c r="J3586" s="23"/>
      <c r="K3586" s="23"/>
      <c r="L3586" s="23"/>
      <c r="M3586" s="23"/>
      <c r="N3586" s="23"/>
      <c r="O3586" s="23"/>
    </row>
    <row r="3587" spans="2:15" x14ac:dyDescent="0.25">
      <c r="B3587" s="23"/>
      <c r="C3587" s="23"/>
      <c r="D3587" s="23"/>
      <c r="E3587" s="23"/>
      <c r="F3587" s="23"/>
      <c r="G3587" s="23"/>
      <c r="H3587" s="23"/>
      <c r="I3587" s="23"/>
      <c r="J3587" s="23"/>
      <c r="K3587" s="23"/>
      <c r="L3587" s="23"/>
      <c r="M3587" s="23"/>
      <c r="N3587" s="23"/>
      <c r="O3587" s="23"/>
    </row>
    <row r="3588" spans="2:15" x14ac:dyDescent="0.25">
      <c r="B3588" s="23"/>
      <c r="C3588" s="23"/>
      <c r="D3588" s="23"/>
      <c r="E3588" s="23"/>
      <c r="F3588" s="23"/>
      <c r="G3588" s="23"/>
      <c r="H3588" s="23"/>
      <c r="I3588" s="23"/>
      <c r="J3588" s="23"/>
      <c r="K3588" s="23"/>
      <c r="L3588" s="23"/>
      <c r="M3588" s="23"/>
      <c r="N3588" s="23"/>
      <c r="O3588" s="23"/>
    </row>
    <row r="3589" spans="2:15" x14ac:dyDescent="0.25">
      <c r="B3589" s="23"/>
      <c r="C3589" s="23"/>
      <c r="D3589" s="23"/>
      <c r="E3589" s="23"/>
      <c r="F3589" s="23"/>
      <c r="G3589" s="23"/>
      <c r="H3589" s="23"/>
      <c r="I3589" s="23"/>
      <c r="J3589" s="23"/>
      <c r="K3589" s="23"/>
      <c r="L3589" s="23"/>
      <c r="M3589" s="23"/>
      <c r="N3589" s="23"/>
      <c r="O3589" s="23"/>
    </row>
    <row r="3590" spans="2:15" x14ac:dyDescent="0.25">
      <c r="B3590" s="23"/>
      <c r="C3590" s="23"/>
      <c r="D3590" s="23"/>
      <c r="E3590" s="23"/>
      <c r="F3590" s="23"/>
      <c r="G3590" s="23"/>
      <c r="H3590" s="23"/>
      <c r="I3590" s="23"/>
      <c r="J3590" s="23"/>
      <c r="K3590" s="23"/>
      <c r="L3590" s="23"/>
      <c r="M3590" s="23"/>
      <c r="N3590" s="23"/>
      <c r="O3590" s="23"/>
    </row>
    <row r="3591" spans="2:15" x14ac:dyDescent="0.25">
      <c r="B3591" s="23"/>
      <c r="C3591" s="23"/>
      <c r="D3591" s="23"/>
      <c r="E3591" s="23"/>
      <c r="F3591" s="23"/>
      <c r="G3591" s="23"/>
      <c r="H3591" s="23"/>
      <c r="I3591" s="23"/>
      <c r="J3591" s="23"/>
      <c r="K3591" s="23"/>
      <c r="L3591" s="23"/>
      <c r="M3591" s="23"/>
      <c r="N3591" s="23"/>
      <c r="O3591" s="23"/>
    </row>
    <row r="3592" spans="2:15" x14ac:dyDescent="0.25">
      <c r="B3592" s="23"/>
      <c r="C3592" s="23"/>
      <c r="D3592" s="23"/>
      <c r="E3592" s="23"/>
      <c r="F3592" s="23"/>
      <c r="G3592" s="23"/>
      <c r="H3592" s="23"/>
      <c r="I3592" s="23"/>
      <c r="J3592" s="23"/>
      <c r="K3592" s="23"/>
      <c r="L3592" s="23"/>
      <c r="M3592" s="23"/>
      <c r="N3592" s="23"/>
      <c r="O3592" s="23"/>
    </row>
    <row r="3593" spans="2:15" x14ac:dyDescent="0.25">
      <c r="B3593" s="23"/>
      <c r="C3593" s="23"/>
      <c r="D3593" s="23"/>
      <c r="E3593" s="23"/>
      <c r="F3593" s="23"/>
      <c r="G3593" s="23"/>
      <c r="H3593" s="23"/>
      <c r="I3593" s="23"/>
      <c r="J3593" s="23"/>
      <c r="K3593" s="23"/>
      <c r="L3593" s="23"/>
      <c r="M3593" s="23"/>
      <c r="N3593" s="23"/>
      <c r="O3593" s="23"/>
    </row>
    <row r="3594" spans="2:15" x14ac:dyDescent="0.25">
      <c r="B3594" s="23"/>
      <c r="C3594" s="23"/>
      <c r="D3594" s="23"/>
      <c r="E3594" s="23"/>
      <c r="F3594" s="23"/>
      <c r="G3594" s="23"/>
      <c r="H3594" s="23"/>
      <c r="I3594" s="23"/>
      <c r="J3594" s="23"/>
      <c r="K3594" s="23"/>
      <c r="L3594" s="23"/>
      <c r="M3594" s="23"/>
      <c r="N3594" s="23"/>
      <c r="O3594" s="23"/>
    </row>
    <row r="3595" spans="2:15" x14ac:dyDescent="0.25">
      <c r="B3595" s="23"/>
      <c r="C3595" s="23"/>
      <c r="D3595" s="23"/>
      <c r="E3595" s="23"/>
      <c r="F3595" s="23"/>
      <c r="G3595" s="23"/>
      <c r="H3595" s="23"/>
      <c r="I3595" s="23"/>
      <c r="J3595" s="23"/>
      <c r="K3595" s="23"/>
      <c r="L3595" s="23"/>
      <c r="M3595" s="23"/>
      <c r="N3595" s="23"/>
      <c r="O3595" s="23"/>
    </row>
    <row r="3596" spans="2:15" x14ac:dyDescent="0.25">
      <c r="B3596" s="23"/>
      <c r="C3596" s="23"/>
      <c r="D3596" s="23"/>
      <c r="E3596" s="23"/>
      <c r="F3596" s="23"/>
      <c r="G3596" s="23"/>
      <c r="H3596" s="23"/>
      <c r="I3596" s="23"/>
      <c r="J3596" s="23"/>
      <c r="K3596" s="23"/>
      <c r="L3596" s="23"/>
      <c r="M3596" s="23"/>
      <c r="N3596" s="23"/>
      <c r="O3596" s="23"/>
    </row>
    <row r="3597" spans="2:15" x14ac:dyDescent="0.25">
      <c r="B3597" s="23"/>
      <c r="C3597" s="23"/>
      <c r="D3597" s="23"/>
      <c r="E3597" s="23"/>
      <c r="F3597" s="23"/>
      <c r="G3597" s="23"/>
      <c r="H3597" s="23"/>
      <c r="I3597" s="23"/>
      <c r="J3597" s="23"/>
      <c r="K3597" s="23"/>
      <c r="L3597" s="23"/>
      <c r="M3597" s="23"/>
      <c r="N3597" s="23"/>
      <c r="O3597" s="23"/>
    </row>
    <row r="3598" spans="2:15" x14ac:dyDescent="0.25">
      <c r="B3598" s="23"/>
      <c r="C3598" s="23"/>
      <c r="D3598" s="23"/>
      <c r="E3598" s="23"/>
      <c r="F3598" s="23"/>
      <c r="G3598" s="23"/>
      <c r="H3598" s="23"/>
      <c r="I3598" s="23"/>
      <c r="J3598" s="23"/>
      <c r="K3598" s="23"/>
      <c r="L3598" s="23"/>
      <c r="M3598" s="23"/>
      <c r="N3598" s="23"/>
      <c r="O3598" s="23"/>
    </row>
    <row r="3599" spans="2:15" x14ac:dyDescent="0.25">
      <c r="B3599" s="23"/>
      <c r="C3599" s="23"/>
      <c r="D3599" s="23"/>
      <c r="E3599" s="23"/>
      <c r="F3599" s="23"/>
      <c r="G3599" s="23"/>
      <c r="H3599" s="23"/>
      <c r="I3599" s="23"/>
      <c r="J3599" s="23"/>
      <c r="K3599" s="23"/>
      <c r="L3599" s="23"/>
      <c r="M3599" s="23"/>
      <c r="N3599" s="23"/>
      <c r="O3599" s="23"/>
    </row>
    <row r="3600" spans="2:15" x14ac:dyDescent="0.25">
      <c r="B3600" s="23"/>
      <c r="C3600" s="23"/>
      <c r="D3600" s="23"/>
      <c r="E3600" s="23"/>
      <c r="F3600" s="23"/>
      <c r="G3600" s="23"/>
      <c r="H3600" s="23"/>
      <c r="I3600" s="23"/>
      <c r="J3600" s="23"/>
      <c r="K3600" s="23"/>
      <c r="L3600" s="23"/>
      <c r="M3600" s="23"/>
      <c r="N3600" s="23"/>
      <c r="O3600" s="23"/>
    </row>
    <row r="3601" spans="2:15" x14ac:dyDescent="0.25">
      <c r="B3601" s="23"/>
      <c r="C3601" s="23"/>
      <c r="D3601" s="23"/>
      <c r="E3601" s="23"/>
      <c r="F3601" s="23"/>
      <c r="G3601" s="23"/>
      <c r="H3601" s="23"/>
      <c r="I3601" s="23"/>
      <c r="J3601" s="23"/>
      <c r="K3601" s="23"/>
      <c r="L3601" s="23"/>
      <c r="M3601" s="23"/>
      <c r="N3601" s="23"/>
      <c r="O3601" s="23"/>
    </row>
    <row r="3602" spans="2:15" x14ac:dyDescent="0.25">
      <c r="B3602" s="23"/>
      <c r="C3602" s="23"/>
      <c r="D3602" s="23"/>
      <c r="E3602" s="23"/>
      <c r="F3602" s="23"/>
      <c r="G3602" s="23"/>
      <c r="H3602" s="23"/>
      <c r="I3602" s="23"/>
      <c r="J3602" s="23"/>
      <c r="K3602" s="23"/>
      <c r="L3602" s="23"/>
      <c r="M3602" s="23"/>
      <c r="N3602" s="23"/>
      <c r="O3602" s="23"/>
    </row>
    <row r="3603" spans="2:15" x14ac:dyDescent="0.25">
      <c r="B3603" s="23"/>
      <c r="C3603" s="23"/>
      <c r="D3603" s="23"/>
      <c r="E3603" s="23"/>
      <c r="F3603" s="23"/>
      <c r="G3603" s="23"/>
      <c r="H3603" s="23"/>
      <c r="I3603" s="23"/>
      <c r="J3603" s="23"/>
      <c r="K3603" s="23"/>
      <c r="L3603" s="23"/>
      <c r="M3603" s="23"/>
      <c r="N3603" s="23"/>
      <c r="O3603" s="23"/>
    </row>
    <row r="3604" spans="2:15" x14ac:dyDescent="0.25">
      <c r="B3604" s="23"/>
      <c r="C3604" s="23"/>
      <c r="D3604" s="23"/>
      <c r="E3604" s="23"/>
      <c r="F3604" s="23"/>
      <c r="G3604" s="23"/>
      <c r="H3604" s="23"/>
      <c r="I3604" s="23"/>
      <c r="J3604" s="23"/>
      <c r="K3604" s="23"/>
      <c r="L3604" s="23"/>
      <c r="M3604" s="23"/>
      <c r="N3604" s="23"/>
      <c r="O3604" s="23"/>
    </row>
    <row r="3605" spans="2:15" x14ac:dyDescent="0.25">
      <c r="B3605" s="23"/>
      <c r="C3605" s="23"/>
      <c r="D3605" s="23"/>
      <c r="E3605" s="23"/>
      <c r="F3605" s="23"/>
      <c r="G3605" s="23"/>
      <c r="H3605" s="23"/>
      <c r="I3605" s="23"/>
      <c r="J3605" s="23"/>
      <c r="K3605" s="23"/>
      <c r="L3605" s="23"/>
      <c r="M3605" s="23"/>
      <c r="N3605" s="23"/>
      <c r="O3605" s="23"/>
    </row>
    <row r="3606" spans="2:15" x14ac:dyDescent="0.25">
      <c r="B3606" s="23"/>
      <c r="C3606" s="23"/>
      <c r="D3606" s="23"/>
      <c r="E3606" s="23"/>
      <c r="F3606" s="23"/>
      <c r="G3606" s="23"/>
      <c r="H3606" s="23"/>
      <c r="I3606" s="23"/>
      <c r="J3606" s="23"/>
      <c r="K3606" s="23"/>
      <c r="L3606" s="23"/>
      <c r="M3606" s="23"/>
      <c r="N3606" s="23"/>
      <c r="O3606" s="23"/>
    </row>
    <row r="3607" spans="2:15" x14ac:dyDescent="0.25">
      <c r="B3607" s="23"/>
      <c r="C3607" s="23"/>
      <c r="D3607" s="23"/>
      <c r="E3607" s="23"/>
      <c r="F3607" s="23"/>
      <c r="G3607" s="23"/>
      <c r="H3607" s="23"/>
      <c r="I3607" s="23"/>
      <c r="J3607" s="23"/>
      <c r="K3607" s="23"/>
      <c r="L3607" s="23"/>
      <c r="M3607" s="23"/>
      <c r="N3607" s="23"/>
      <c r="O3607" s="23"/>
    </row>
    <row r="3608" spans="2:15" x14ac:dyDescent="0.25">
      <c r="B3608" s="23"/>
      <c r="C3608" s="23"/>
      <c r="D3608" s="23"/>
      <c r="E3608" s="23"/>
      <c r="F3608" s="23"/>
      <c r="G3608" s="23"/>
      <c r="H3608" s="23"/>
      <c r="I3608" s="23"/>
      <c r="J3608" s="23"/>
      <c r="K3608" s="23"/>
      <c r="L3608" s="23"/>
      <c r="M3608" s="23"/>
      <c r="N3608" s="23"/>
      <c r="O3608" s="23"/>
    </row>
    <row r="3609" spans="2:15" x14ac:dyDescent="0.25">
      <c r="B3609" s="23"/>
      <c r="C3609" s="23"/>
      <c r="D3609" s="23"/>
      <c r="E3609" s="23"/>
      <c r="F3609" s="23"/>
      <c r="G3609" s="23"/>
      <c r="H3609" s="23"/>
      <c r="I3609" s="23"/>
      <c r="J3609" s="23"/>
      <c r="K3609" s="23"/>
      <c r="L3609" s="23"/>
      <c r="M3609" s="23"/>
      <c r="N3609" s="23"/>
      <c r="O3609" s="23"/>
    </row>
    <row r="3610" spans="2:15" x14ac:dyDescent="0.25">
      <c r="B3610" s="23"/>
      <c r="C3610" s="23"/>
      <c r="D3610" s="23"/>
      <c r="E3610" s="23"/>
      <c r="F3610" s="23"/>
      <c r="G3610" s="23"/>
      <c r="H3610" s="23"/>
      <c r="I3610" s="23"/>
      <c r="J3610" s="23"/>
      <c r="K3610" s="23"/>
      <c r="L3610" s="23"/>
      <c r="M3610" s="23"/>
      <c r="N3610" s="23"/>
      <c r="O3610" s="23"/>
    </row>
    <row r="3611" spans="2:15" x14ac:dyDescent="0.25">
      <c r="B3611" s="23"/>
      <c r="C3611" s="23"/>
      <c r="D3611" s="23"/>
      <c r="E3611" s="23"/>
      <c r="F3611" s="23"/>
      <c r="G3611" s="23"/>
      <c r="H3611" s="23"/>
      <c r="I3611" s="23"/>
      <c r="J3611" s="23"/>
      <c r="K3611" s="23"/>
      <c r="L3611" s="23"/>
      <c r="M3611" s="23"/>
      <c r="N3611" s="23"/>
      <c r="O3611" s="23"/>
    </row>
    <row r="3612" spans="2:15" x14ac:dyDescent="0.25">
      <c r="B3612" s="23"/>
      <c r="C3612" s="23"/>
      <c r="D3612" s="23"/>
      <c r="E3612" s="23"/>
      <c r="F3612" s="23"/>
      <c r="G3612" s="23"/>
      <c r="H3612" s="23"/>
      <c r="I3612" s="23"/>
      <c r="J3612" s="23"/>
      <c r="K3612" s="23"/>
      <c r="L3612" s="23"/>
      <c r="M3612" s="23"/>
      <c r="N3612" s="23"/>
      <c r="O3612" s="23"/>
    </row>
    <row r="3613" spans="2:15" x14ac:dyDescent="0.25">
      <c r="B3613" s="23"/>
      <c r="C3613" s="23"/>
      <c r="D3613" s="23"/>
      <c r="E3613" s="23"/>
      <c r="F3613" s="23"/>
      <c r="G3613" s="23"/>
      <c r="H3613" s="23"/>
      <c r="I3613" s="23"/>
      <c r="J3613" s="23"/>
      <c r="K3613" s="23"/>
      <c r="L3613" s="23"/>
      <c r="M3613" s="23"/>
      <c r="N3613" s="23"/>
      <c r="O3613" s="23"/>
    </row>
    <row r="3614" spans="2:15" x14ac:dyDescent="0.25">
      <c r="B3614" s="23"/>
      <c r="C3614" s="23"/>
      <c r="D3614" s="23"/>
      <c r="E3614" s="23"/>
      <c r="F3614" s="23"/>
      <c r="G3614" s="23"/>
      <c r="H3614" s="23"/>
      <c r="I3614" s="23"/>
      <c r="J3614" s="23"/>
      <c r="K3614" s="23"/>
      <c r="L3614" s="23"/>
      <c r="M3614" s="23"/>
      <c r="N3614" s="23"/>
      <c r="O3614" s="23"/>
    </row>
    <row r="3615" spans="2:15" x14ac:dyDescent="0.25">
      <c r="B3615" s="23"/>
      <c r="C3615" s="23"/>
      <c r="D3615" s="23"/>
      <c r="E3615" s="23"/>
      <c r="F3615" s="23"/>
      <c r="G3615" s="23"/>
      <c r="H3615" s="23"/>
      <c r="I3615" s="23"/>
      <c r="J3615" s="23"/>
      <c r="K3615" s="23"/>
      <c r="L3615" s="23"/>
      <c r="M3615" s="23"/>
      <c r="N3615" s="23"/>
      <c r="O3615" s="23"/>
    </row>
    <row r="3616" spans="2:15" x14ac:dyDescent="0.25">
      <c r="B3616" s="23"/>
      <c r="C3616" s="23"/>
      <c r="D3616" s="23"/>
      <c r="E3616" s="23"/>
      <c r="F3616" s="23"/>
      <c r="G3616" s="23"/>
      <c r="H3616" s="23"/>
      <c r="I3616" s="23"/>
      <c r="J3616" s="23"/>
      <c r="K3616" s="23"/>
      <c r="L3616" s="23"/>
      <c r="M3616" s="23"/>
      <c r="N3616" s="23"/>
      <c r="O3616" s="23"/>
    </row>
    <row r="3617" spans="2:15" x14ac:dyDescent="0.25">
      <c r="B3617" s="23"/>
      <c r="C3617" s="23"/>
      <c r="D3617" s="23"/>
      <c r="E3617" s="23"/>
      <c r="F3617" s="23"/>
      <c r="G3617" s="23"/>
      <c r="H3617" s="23"/>
      <c r="I3617" s="23"/>
      <c r="J3617" s="23"/>
      <c r="K3617" s="23"/>
      <c r="L3617" s="23"/>
      <c r="M3617" s="23"/>
      <c r="N3617" s="23"/>
      <c r="O3617" s="23"/>
    </row>
    <row r="3618" spans="2:15" x14ac:dyDescent="0.25">
      <c r="B3618" s="23"/>
      <c r="C3618" s="23"/>
      <c r="D3618" s="23"/>
      <c r="E3618" s="23"/>
      <c r="F3618" s="23"/>
      <c r="G3618" s="23"/>
      <c r="H3618" s="23"/>
      <c r="I3618" s="23"/>
      <c r="J3618" s="23"/>
      <c r="K3618" s="23"/>
      <c r="L3618" s="23"/>
      <c r="M3618" s="23"/>
      <c r="N3618" s="23"/>
      <c r="O3618" s="23"/>
    </row>
    <row r="3619" spans="2:15" x14ac:dyDescent="0.25">
      <c r="B3619" s="23"/>
      <c r="C3619" s="23"/>
      <c r="D3619" s="23"/>
      <c r="E3619" s="23"/>
      <c r="F3619" s="23"/>
      <c r="G3619" s="23"/>
      <c r="H3619" s="23"/>
      <c r="I3619" s="23"/>
      <c r="J3619" s="23"/>
      <c r="K3619" s="23"/>
      <c r="L3619" s="23"/>
      <c r="M3619" s="23"/>
      <c r="N3619" s="23"/>
      <c r="O3619" s="23"/>
    </row>
    <row r="3620" spans="2:15" x14ac:dyDescent="0.25">
      <c r="B3620" s="23"/>
      <c r="C3620" s="23"/>
      <c r="D3620" s="23"/>
      <c r="E3620" s="23"/>
      <c r="F3620" s="23"/>
      <c r="G3620" s="23"/>
      <c r="H3620" s="23"/>
      <c r="I3620" s="23"/>
      <c r="J3620" s="23"/>
      <c r="K3620" s="23"/>
      <c r="L3620" s="23"/>
      <c r="M3620" s="23"/>
      <c r="N3620" s="23"/>
      <c r="O3620" s="23"/>
    </row>
    <row r="3621" spans="2:15" x14ac:dyDescent="0.25">
      <c r="B3621" s="23"/>
      <c r="C3621" s="23"/>
      <c r="D3621" s="23"/>
      <c r="E3621" s="23"/>
      <c r="F3621" s="23"/>
      <c r="G3621" s="23"/>
      <c r="H3621" s="23"/>
      <c r="I3621" s="23"/>
      <c r="J3621" s="23"/>
      <c r="K3621" s="23"/>
      <c r="L3621" s="23"/>
      <c r="M3621" s="23"/>
      <c r="N3621" s="23"/>
      <c r="O3621" s="23"/>
    </row>
    <row r="3622" spans="2:15" x14ac:dyDescent="0.25">
      <c r="B3622" s="23"/>
      <c r="C3622" s="23"/>
      <c r="D3622" s="23"/>
      <c r="E3622" s="23"/>
      <c r="F3622" s="23"/>
      <c r="G3622" s="23"/>
      <c r="H3622" s="23"/>
      <c r="I3622" s="23"/>
      <c r="J3622" s="23"/>
      <c r="K3622" s="23"/>
      <c r="L3622" s="23"/>
      <c r="M3622" s="23"/>
      <c r="N3622" s="23"/>
      <c r="O3622" s="23"/>
    </row>
    <row r="3623" spans="2:15" x14ac:dyDescent="0.25">
      <c r="B3623" s="23"/>
      <c r="C3623" s="23"/>
      <c r="D3623" s="23"/>
      <c r="E3623" s="23"/>
      <c r="F3623" s="23"/>
      <c r="G3623" s="23"/>
      <c r="H3623" s="23"/>
      <c r="I3623" s="23"/>
      <c r="J3623" s="23"/>
      <c r="K3623" s="23"/>
      <c r="L3623" s="23"/>
      <c r="M3623" s="23"/>
      <c r="N3623" s="23"/>
      <c r="O3623" s="23"/>
    </row>
    <row r="3624" spans="2:15" x14ac:dyDescent="0.25">
      <c r="B3624" s="23"/>
      <c r="C3624" s="23"/>
      <c r="D3624" s="23"/>
      <c r="E3624" s="23"/>
      <c r="F3624" s="23"/>
      <c r="G3624" s="23"/>
      <c r="H3624" s="23"/>
      <c r="I3624" s="23"/>
      <c r="J3624" s="23"/>
      <c r="K3624" s="23"/>
      <c r="L3624" s="23"/>
      <c r="M3624" s="23"/>
      <c r="N3624" s="23"/>
      <c r="O3624" s="23"/>
    </row>
    <row r="3625" spans="2:15" x14ac:dyDescent="0.25">
      <c r="B3625" s="23"/>
      <c r="C3625" s="23"/>
      <c r="D3625" s="23"/>
      <c r="E3625" s="23"/>
      <c r="F3625" s="23"/>
      <c r="G3625" s="23"/>
      <c r="H3625" s="23"/>
      <c r="I3625" s="23"/>
      <c r="J3625" s="23"/>
      <c r="K3625" s="23"/>
      <c r="L3625" s="23"/>
      <c r="M3625" s="23"/>
      <c r="N3625" s="23"/>
      <c r="O3625" s="23"/>
    </row>
    <row r="3626" spans="2:15" x14ac:dyDescent="0.25">
      <c r="B3626" s="23"/>
      <c r="C3626" s="23"/>
      <c r="D3626" s="23"/>
      <c r="E3626" s="23"/>
      <c r="F3626" s="23"/>
      <c r="G3626" s="23"/>
      <c r="H3626" s="23"/>
      <c r="I3626" s="23"/>
      <c r="J3626" s="23"/>
      <c r="K3626" s="23"/>
      <c r="L3626" s="23"/>
      <c r="M3626" s="23"/>
      <c r="N3626" s="23"/>
      <c r="O3626" s="23"/>
    </row>
    <row r="3627" spans="2:15" x14ac:dyDescent="0.25">
      <c r="B3627" s="23"/>
      <c r="C3627" s="23"/>
      <c r="D3627" s="23"/>
      <c r="E3627" s="23"/>
      <c r="F3627" s="23"/>
      <c r="G3627" s="23"/>
      <c r="H3627" s="23"/>
      <c r="I3627" s="23"/>
      <c r="J3627" s="23"/>
      <c r="K3627" s="23"/>
      <c r="L3627" s="23"/>
      <c r="M3627" s="23"/>
      <c r="N3627" s="23"/>
      <c r="O3627" s="23"/>
    </row>
    <row r="3628" spans="2:15" x14ac:dyDescent="0.25">
      <c r="B3628" s="23"/>
      <c r="C3628" s="23"/>
      <c r="D3628" s="23"/>
      <c r="E3628" s="23"/>
      <c r="F3628" s="23"/>
      <c r="G3628" s="23"/>
      <c r="H3628" s="23"/>
      <c r="I3628" s="23"/>
      <c r="J3628" s="23"/>
      <c r="K3628" s="23"/>
      <c r="L3628" s="23"/>
      <c r="M3628" s="23"/>
      <c r="N3628" s="23"/>
      <c r="O3628" s="23"/>
    </row>
    <row r="3629" spans="2:15" x14ac:dyDescent="0.25">
      <c r="B3629" s="23"/>
      <c r="C3629" s="23"/>
      <c r="D3629" s="23"/>
      <c r="E3629" s="23"/>
      <c r="F3629" s="23"/>
      <c r="G3629" s="23"/>
      <c r="H3629" s="23"/>
      <c r="I3629" s="23"/>
      <c r="J3629" s="23"/>
      <c r="K3629" s="23"/>
      <c r="L3629" s="23"/>
      <c r="M3629" s="23"/>
      <c r="N3629" s="23"/>
      <c r="O3629" s="23"/>
    </row>
    <row r="3630" spans="2:15" x14ac:dyDescent="0.25">
      <c r="B3630" s="23"/>
      <c r="C3630" s="23"/>
      <c r="D3630" s="23"/>
      <c r="E3630" s="23"/>
      <c r="F3630" s="23"/>
      <c r="G3630" s="23"/>
      <c r="H3630" s="23"/>
      <c r="I3630" s="23"/>
      <c r="J3630" s="23"/>
      <c r="K3630" s="23"/>
      <c r="L3630" s="23"/>
      <c r="M3630" s="23"/>
      <c r="N3630" s="23"/>
      <c r="O3630" s="23"/>
    </row>
    <row r="3631" spans="2:15" x14ac:dyDescent="0.25">
      <c r="B3631" s="23"/>
      <c r="C3631" s="23"/>
      <c r="D3631" s="23"/>
      <c r="E3631" s="23"/>
      <c r="F3631" s="23"/>
      <c r="G3631" s="23"/>
      <c r="H3631" s="23"/>
      <c r="I3631" s="23"/>
      <c r="J3631" s="23"/>
      <c r="K3631" s="23"/>
      <c r="L3631" s="23"/>
      <c r="M3631" s="23"/>
      <c r="N3631" s="23"/>
      <c r="O3631" s="23"/>
    </row>
    <row r="3632" spans="2:15" x14ac:dyDescent="0.25">
      <c r="B3632" s="23"/>
      <c r="C3632" s="23"/>
      <c r="D3632" s="23"/>
      <c r="E3632" s="23"/>
      <c r="F3632" s="23"/>
      <c r="G3632" s="23"/>
      <c r="H3632" s="23"/>
      <c r="I3632" s="23"/>
      <c r="J3632" s="23"/>
      <c r="K3632" s="23"/>
      <c r="L3632" s="23"/>
      <c r="M3632" s="23"/>
      <c r="N3632" s="23"/>
      <c r="O3632" s="23"/>
    </row>
    <row r="3633" spans="2:15" x14ac:dyDescent="0.25">
      <c r="B3633" s="23"/>
      <c r="C3633" s="23"/>
      <c r="D3633" s="23"/>
      <c r="E3633" s="23"/>
      <c r="F3633" s="23"/>
      <c r="G3633" s="23"/>
      <c r="H3633" s="23"/>
      <c r="I3633" s="23"/>
      <c r="J3633" s="23"/>
      <c r="K3633" s="23"/>
      <c r="L3633" s="23"/>
      <c r="M3633" s="23"/>
      <c r="N3633" s="23"/>
      <c r="O3633" s="23"/>
    </row>
    <row r="3634" spans="2:15" x14ac:dyDescent="0.25">
      <c r="B3634" s="23"/>
      <c r="C3634" s="23"/>
      <c r="D3634" s="23"/>
      <c r="E3634" s="23"/>
      <c r="F3634" s="23"/>
      <c r="G3634" s="23"/>
      <c r="H3634" s="23"/>
      <c r="I3634" s="23"/>
      <c r="J3634" s="23"/>
      <c r="K3634" s="23"/>
      <c r="L3634" s="23"/>
      <c r="M3634" s="23"/>
      <c r="N3634" s="23"/>
      <c r="O3634" s="23"/>
    </row>
    <row r="3635" spans="2:15" x14ac:dyDescent="0.25">
      <c r="B3635" s="23"/>
      <c r="C3635" s="23"/>
      <c r="D3635" s="23"/>
      <c r="E3635" s="23"/>
      <c r="F3635" s="23"/>
      <c r="G3635" s="23"/>
      <c r="H3635" s="23"/>
      <c r="I3635" s="23"/>
      <c r="J3635" s="23"/>
      <c r="K3635" s="23"/>
      <c r="L3635" s="23"/>
      <c r="M3635" s="23"/>
      <c r="N3635" s="23"/>
      <c r="O3635" s="23"/>
    </row>
    <row r="3636" spans="2:15" x14ac:dyDescent="0.25">
      <c r="B3636" s="23"/>
      <c r="C3636" s="23"/>
      <c r="D3636" s="23"/>
      <c r="E3636" s="23"/>
      <c r="F3636" s="23"/>
      <c r="G3636" s="23"/>
      <c r="H3636" s="23"/>
      <c r="I3636" s="23"/>
      <c r="J3636" s="23"/>
      <c r="K3636" s="23"/>
      <c r="L3636" s="23"/>
      <c r="M3636" s="23"/>
      <c r="N3636" s="23"/>
      <c r="O3636" s="23"/>
    </row>
    <row r="3637" spans="2:15" x14ac:dyDescent="0.25">
      <c r="B3637" s="23"/>
      <c r="C3637" s="23"/>
      <c r="D3637" s="23"/>
      <c r="E3637" s="23"/>
      <c r="F3637" s="23"/>
      <c r="G3637" s="23"/>
      <c r="H3637" s="23"/>
      <c r="I3637" s="23"/>
      <c r="J3637" s="23"/>
      <c r="K3637" s="23"/>
      <c r="L3637" s="23"/>
      <c r="M3637" s="23"/>
      <c r="N3637" s="23"/>
      <c r="O3637" s="23"/>
    </row>
    <row r="3638" spans="2:15" x14ac:dyDescent="0.25">
      <c r="B3638" s="23"/>
      <c r="C3638" s="23"/>
      <c r="D3638" s="23"/>
      <c r="E3638" s="23"/>
      <c r="F3638" s="23"/>
      <c r="G3638" s="23"/>
      <c r="H3638" s="23"/>
      <c r="I3638" s="23"/>
      <c r="J3638" s="23"/>
      <c r="K3638" s="23"/>
      <c r="L3638" s="23"/>
      <c r="M3638" s="23"/>
      <c r="N3638" s="23"/>
      <c r="O3638" s="23"/>
    </row>
    <row r="3639" spans="2:15" x14ac:dyDescent="0.25">
      <c r="B3639" s="23"/>
      <c r="C3639" s="23"/>
      <c r="D3639" s="23"/>
      <c r="E3639" s="23"/>
      <c r="F3639" s="23"/>
      <c r="G3639" s="23"/>
      <c r="H3639" s="23"/>
      <c r="I3639" s="23"/>
      <c r="J3639" s="23"/>
      <c r="K3639" s="23"/>
      <c r="L3639" s="23"/>
      <c r="M3639" s="23"/>
      <c r="N3639" s="23"/>
      <c r="O3639" s="23"/>
    </row>
    <row r="3640" spans="2:15" x14ac:dyDescent="0.25">
      <c r="B3640" s="23"/>
      <c r="C3640" s="23"/>
      <c r="D3640" s="23"/>
      <c r="E3640" s="23"/>
      <c r="F3640" s="23"/>
      <c r="G3640" s="23"/>
      <c r="H3640" s="23"/>
      <c r="I3640" s="23"/>
      <c r="J3640" s="23"/>
      <c r="K3640" s="23"/>
      <c r="L3640" s="23"/>
      <c r="M3640" s="23"/>
      <c r="N3640" s="23"/>
      <c r="O3640" s="23"/>
    </row>
    <row r="3641" spans="2:15" x14ac:dyDescent="0.25">
      <c r="B3641" s="23"/>
      <c r="C3641" s="23"/>
      <c r="D3641" s="23"/>
      <c r="E3641" s="23"/>
      <c r="F3641" s="23"/>
      <c r="G3641" s="23"/>
      <c r="H3641" s="23"/>
      <c r="I3641" s="23"/>
      <c r="J3641" s="23"/>
      <c r="K3641" s="23"/>
      <c r="L3641" s="23"/>
      <c r="M3641" s="23"/>
      <c r="N3641" s="23"/>
      <c r="O3641" s="23"/>
    </row>
    <row r="3642" spans="2:15" x14ac:dyDescent="0.25">
      <c r="B3642" s="23"/>
      <c r="C3642" s="23"/>
      <c r="D3642" s="23"/>
      <c r="E3642" s="23"/>
      <c r="F3642" s="23"/>
      <c r="G3642" s="23"/>
      <c r="H3642" s="23"/>
      <c r="I3642" s="23"/>
      <c r="J3642" s="23"/>
      <c r="K3642" s="23"/>
      <c r="L3642" s="23"/>
      <c r="M3642" s="23"/>
      <c r="N3642" s="23"/>
      <c r="O3642" s="23"/>
    </row>
    <row r="3643" spans="2:15" x14ac:dyDescent="0.25">
      <c r="B3643" s="23"/>
      <c r="C3643" s="23"/>
      <c r="D3643" s="23"/>
      <c r="E3643" s="23"/>
      <c r="F3643" s="23"/>
      <c r="G3643" s="23"/>
      <c r="H3643" s="23"/>
      <c r="I3643" s="23"/>
      <c r="J3643" s="23"/>
      <c r="K3643" s="23"/>
      <c r="L3643" s="23"/>
      <c r="M3643" s="23"/>
      <c r="N3643" s="23"/>
      <c r="O3643" s="23"/>
    </row>
    <row r="3644" spans="2:15" x14ac:dyDescent="0.25">
      <c r="B3644" s="23"/>
      <c r="C3644" s="23"/>
      <c r="D3644" s="23"/>
      <c r="E3644" s="23"/>
      <c r="F3644" s="23"/>
      <c r="G3644" s="23"/>
      <c r="H3644" s="23"/>
      <c r="I3644" s="23"/>
      <c r="J3644" s="23"/>
      <c r="K3644" s="23"/>
      <c r="L3644" s="23"/>
      <c r="M3644" s="23"/>
      <c r="N3644" s="23"/>
      <c r="O3644" s="23"/>
    </row>
    <row r="3645" spans="2:15" x14ac:dyDescent="0.25">
      <c r="B3645" s="23"/>
      <c r="C3645" s="23"/>
      <c r="D3645" s="23"/>
      <c r="E3645" s="23"/>
      <c r="F3645" s="23"/>
      <c r="G3645" s="23"/>
      <c r="H3645" s="23"/>
      <c r="I3645" s="23"/>
      <c r="J3645" s="23"/>
      <c r="K3645" s="23"/>
      <c r="L3645" s="23"/>
      <c r="M3645" s="23"/>
      <c r="N3645" s="23"/>
      <c r="O3645" s="23"/>
    </row>
    <row r="3646" spans="2:15" x14ac:dyDescent="0.25">
      <c r="B3646" s="23"/>
      <c r="C3646" s="23"/>
      <c r="D3646" s="23"/>
      <c r="E3646" s="23"/>
      <c r="F3646" s="23"/>
      <c r="G3646" s="23"/>
      <c r="H3646" s="23"/>
      <c r="I3646" s="23"/>
      <c r="J3646" s="23"/>
      <c r="K3646" s="23"/>
      <c r="L3646" s="23"/>
      <c r="M3646" s="23"/>
      <c r="N3646" s="23"/>
      <c r="O3646" s="23"/>
    </row>
    <row r="3647" spans="2:15" x14ac:dyDescent="0.25">
      <c r="B3647" s="23"/>
      <c r="C3647" s="23"/>
      <c r="D3647" s="23"/>
      <c r="E3647" s="23"/>
      <c r="F3647" s="23"/>
      <c r="G3647" s="23"/>
      <c r="H3647" s="23"/>
      <c r="I3647" s="23"/>
      <c r="J3647" s="23"/>
      <c r="K3647" s="23"/>
      <c r="L3647" s="23"/>
      <c r="M3647" s="23"/>
      <c r="N3647" s="23"/>
      <c r="O3647" s="23"/>
    </row>
    <row r="3648" spans="2:15" x14ac:dyDescent="0.25">
      <c r="B3648" s="23"/>
      <c r="C3648" s="23"/>
      <c r="D3648" s="23"/>
      <c r="E3648" s="23"/>
      <c r="F3648" s="23"/>
      <c r="G3648" s="23"/>
      <c r="H3648" s="23"/>
      <c r="I3648" s="23"/>
      <c r="J3648" s="23"/>
      <c r="K3648" s="23"/>
      <c r="L3648" s="23"/>
      <c r="M3648" s="23"/>
      <c r="N3648" s="23"/>
      <c r="O3648" s="23"/>
    </row>
    <row r="3649" spans="2:15" x14ac:dyDescent="0.25">
      <c r="B3649" s="23"/>
      <c r="C3649" s="23"/>
      <c r="D3649" s="23"/>
      <c r="E3649" s="23"/>
      <c r="F3649" s="23"/>
      <c r="G3649" s="23"/>
      <c r="H3649" s="23"/>
      <c r="I3649" s="23"/>
      <c r="J3649" s="23"/>
      <c r="K3649" s="23"/>
      <c r="L3649" s="23"/>
      <c r="M3649" s="23"/>
      <c r="N3649" s="23"/>
      <c r="O3649" s="23"/>
    </row>
    <row r="3650" spans="2:15" x14ac:dyDescent="0.25">
      <c r="B3650" s="23"/>
      <c r="C3650" s="23"/>
      <c r="D3650" s="23"/>
      <c r="E3650" s="23"/>
      <c r="F3650" s="23"/>
      <c r="G3650" s="23"/>
      <c r="H3650" s="23"/>
      <c r="I3650" s="23"/>
      <c r="J3650" s="23"/>
      <c r="K3650" s="23"/>
      <c r="L3650" s="23"/>
      <c r="M3650" s="23"/>
      <c r="N3650" s="23"/>
      <c r="O3650" s="23"/>
    </row>
    <row r="3651" spans="2:15" x14ac:dyDescent="0.25">
      <c r="B3651" s="23"/>
      <c r="C3651" s="23"/>
      <c r="D3651" s="23"/>
      <c r="E3651" s="23"/>
      <c r="F3651" s="23"/>
      <c r="G3651" s="23"/>
      <c r="H3651" s="23"/>
      <c r="I3651" s="23"/>
      <c r="J3651" s="23"/>
      <c r="K3651" s="23"/>
      <c r="L3651" s="23"/>
      <c r="M3651" s="23"/>
      <c r="N3651" s="23"/>
      <c r="O3651" s="23"/>
    </row>
    <row r="3652" spans="2:15" x14ac:dyDescent="0.25">
      <c r="B3652" s="23"/>
      <c r="C3652" s="23"/>
      <c r="D3652" s="23"/>
      <c r="E3652" s="23"/>
      <c r="F3652" s="23"/>
      <c r="G3652" s="23"/>
      <c r="H3652" s="23"/>
      <c r="I3652" s="23"/>
      <c r="J3652" s="23"/>
      <c r="K3652" s="23"/>
      <c r="L3652" s="23"/>
      <c r="M3652" s="23"/>
      <c r="N3652" s="23"/>
      <c r="O3652" s="23"/>
    </row>
    <row r="3653" spans="2:15" x14ac:dyDescent="0.25">
      <c r="B3653" s="23"/>
      <c r="C3653" s="23"/>
      <c r="D3653" s="23"/>
      <c r="E3653" s="23"/>
      <c r="F3653" s="23"/>
      <c r="G3653" s="23"/>
      <c r="H3653" s="23"/>
      <c r="I3653" s="23"/>
      <c r="J3653" s="23"/>
      <c r="K3653" s="23"/>
      <c r="L3653" s="23"/>
      <c r="M3653" s="23"/>
      <c r="N3653" s="23"/>
      <c r="O3653" s="23"/>
    </row>
    <row r="3654" spans="2:15" x14ac:dyDescent="0.25">
      <c r="B3654" s="23"/>
      <c r="C3654" s="23"/>
      <c r="D3654" s="23"/>
      <c r="E3654" s="23"/>
      <c r="F3654" s="23"/>
      <c r="G3654" s="23"/>
      <c r="H3654" s="23"/>
      <c r="I3654" s="23"/>
      <c r="J3654" s="23"/>
      <c r="K3654" s="23"/>
      <c r="L3654" s="23"/>
      <c r="M3654" s="23"/>
      <c r="N3654" s="23"/>
      <c r="O3654" s="23"/>
    </row>
    <row r="3655" spans="2:15" x14ac:dyDescent="0.25">
      <c r="B3655" s="23"/>
      <c r="C3655" s="23"/>
      <c r="D3655" s="23"/>
      <c r="E3655" s="23"/>
      <c r="F3655" s="23"/>
      <c r="G3655" s="23"/>
      <c r="H3655" s="23"/>
      <c r="I3655" s="23"/>
      <c r="J3655" s="23"/>
      <c r="K3655" s="23"/>
      <c r="L3655" s="23"/>
      <c r="M3655" s="23"/>
      <c r="N3655" s="23"/>
      <c r="O3655" s="23"/>
    </row>
    <row r="3656" spans="2:15" x14ac:dyDescent="0.25">
      <c r="B3656" s="23"/>
      <c r="C3656" s="23"/>
      <c r="D3656" s="23"/>
      <c r="E3656" s="23"/>
      <c r="F3656" s="23"/>
      <c r="G3656" s="23"/>
      <c r="H3656" s="23"/>
      <c r="I3656" s="23"/>
      <c r="J3656" s="23"/>
      <c r="K3656" s="23"/>
      <c r="L3656" s="23"/>
      <c r="M3656" s="23"/>
      <c r="N3656" s="23"/>
      <c r="O3656" s="23"/>
    </row>
    <row r="3657" spans="2:15" x14ac:dyDescent="0.25">
      <c r="B3657" s="23"/>
      <c r="C3657" s="23"/>
      <c r="D3657" s="23"/>
      <c r="E3657" s="23"/>
      <c r="F3657" s="23"/>
      <c r="G3657" s="23"/>
      <c r="H3657" s="23"/>
      <c r="I3657" s="23"/>
      <c r="J3657" s="23"/>
      <c r="K3657" s="23"/>
      <c r="L3657" s="23"/>
      <c r="M3657" s="23"/>
      <c r="N3657" s="23"/>
      <c r="O3657" s="23"/>
    </row>
    <row r="3658" spans="2:15" x14ac:dyDescent="0.25">
      <c r="B3658" s="23"/>
      <c r="C3658" s="23"/>
      <c r="D3658" s="23"/>
      <c r="E3658" s="23"/>
      <c r="F3658" s="23"/>
      <c r="G3658" s="23"/>
      <c r="H3658" s="23"/>
      <c r="I3658" s="23"/>
      <c r="J3658" s="23"/>
      <c r="K3658" s="23"/>
      <c r="L3658" s="23"/>
      <c r="M3658" s="23"/>
      <c r="N3658" s="23"/>
      <c r="O3658" s="23"/>
    </row>
    <row r="3659" spans="2:15" x14ac:dyDescent="0.25">
      <c r="B3659" s="23"/>
      <c r="C3659" s="23"/>
      <c r="D3659" s="23"/>
      <c r="E3659" s="23"/>
      <c r="F3659" s="23"/>
      <c r="G3659" s="23"/>
      <c r="H3659" s="23"/>
      <c r="I3659" s="23"/>
      <c r="J3659" s="23"/>
      <c r="K3659" s="23"/>
      <c r="L3659" s="23"/>
      <c r="M3659" s="23"/>
      <c r="N3659" s="23"/>
      <c r="O3659" s="23"/>
    </row>
    <row r="3660" spans="2:15" x14ac:dyDescent="0.25">
      <c r="B3660" s="23"/>
      <c r="C3660" s="23"/>
      <c r="D3660" s="23"/>
      <c r="E3660" s="23"/>
      <c r="F3660" s="23"/>
      <c r="G3660" s="23"/>
      <c r="H3660" s="23"/>
      <c r="I3660" s="23"/>
      <c r="J3660" s="23"/>
      <c r="K3660" s="23"/>
      <c r="L3660" s="23"/>
      <c r="M3660" s="23"/>
      <c r="N3660" s="23"/>
      <c r="O3660" s="23"/>
    </row>
    <row r="3661" spans="2:15" x14ac:dyDescent="0.25">
      <c r="B3661" s="23"/>
      <c r="C3661" s="23"/>
      <c r="D3661" s="23"/>
      <c r="E3661" s="23"/>
      <c r="F3661" s="23"/>
      <c r="G3661" s="23"/>
      <c r="H3661" s="23"/>
      <c r="I3661" s="23"/>
      <c r="J3661" s="23"/>
      <c r="K3661" s="23"/>
      <c r="L3661" s="23"/>
      <c r="M3661" s="23"/>
      <c r="N3661" s="23"/>
      <c r="O3661" s="23"/>
    </row>
    <row r="3662" spans="2:15" x14ac:dyDescent="0.25">
      <c r="B3662" s="23"/>
      <c r="C3662" s="23"/>
      <c r="D3662" s="23"/>
      <c r="E3662" s="23"/>
      <c r="F3662" s="23"/>
      <c r="G3662" s="23"/>
      <c r="H3662" s="23"/>
      <c r="I3662" s="23"/>
      <c r="J3662" s="23"/>
      <c r="K3662" s="23"/>
      <c r="L3662" s="23"/>
      <c r="M3662" s="23"/>
      <c r="N3662" s="23"/>
      <c r="O3662" s="23"/>
    </row>
    <row r="3663" spans="2:15" x14ac:dyDescent="0.25">
      <c r="B3663" s="23"/>
      <c r="C3663" s="23"/>
      <c r="D3663" s="23"/>
      <c r="E3663" s="23"/>
      <c r="F3663" s="23"/>
      <c r="G3663" s="23"/>
      <c r="H3663" s="23"/>
      <c r="I3663" s="23"/>
      <c r="J3663" s="23"/>
      <c r="K3663" s="23"/>
      <c r="L3663" s="23"/>
      <c r="M3663" s="23"/>
      <c r="N3663" s="23"/>
      <c r="O3663" s="23"/>
    </row>
    <row r="3664" spans="2:15" x14ac:dyDescent="0.25">
      <c r="B3664" s="23"/>
      <c r="C3664" s="23"/>
      <c r="D3664" s="23"/>
      <c r="E3664" s="23"/>
      <c r="F3664" s="23"/>
      <c r="G3664" s="23"/>
      <c r="H3664" s="23"/>
      <c r="I3664" s="23"/>
      <c r="J3664" s="23"/>
      <c r="K3664" s="23"/>
      <c r="L3664" s="23"/>
      <c r="M3664" s="23"/>
      <c r="N3664" s="23"/>
      <c r="O3664" s="23"/>
    </row>
    <row r="3665" spans="2:15" x14ac:dyDescent="0.25">
      <c r="B3665" s="23"/>
      <c r="C3665" s="23"/>
      <c r="D3665" s="23"/>
      <c r="E3665" s="23"/>
      <c r="F3665" s="23"/>
      <c r="G3665" s="23"/>
      <c r="H3665" s="23"/>
      <c r="I3665" s="23"/>
      <c r="J3665" s="23"/>
      <c r="K3665" s="23"/>
      <c r="L3665" s="23"/>
      <c r="M3665" s="23"/>
      <c r="N3665" s="23"/>
      <c r="O3665" s="23"/>
    </row>
    <row r="3666" spans="2:15" x14ac:dyDescent="0.25">
      <c r="B3666" s="23"/>
      <c r="C3666" s="23"/>
      <c r="D3666" s="23"/>
      <c r="E3666" s="23"/>
      <c r="F3666" s="23"/>
      <c r="G3666" s="23"/>
      <c r="H3666" s="23"/>
      <c r="I3666" s="23"/>
      <c r="J3666" s="23"/>
      <c r="K3666" s="23"/>
      <c r="L3666" s="23"/>
      <c r="M3666" s="23"/>
      <c r="N3666" s="23"/>
      <c r="O3666" s="23"/>
    </row>
    <row r="3667" spans="2:15" x14ac:dyDescent="0.25">
      <c r="B3667" s="23"/>
      <c r="C3667" s="23"/>
      <c r="D3667" s="23"/>
      <c r="E3667" s="23"/>
      <c r="F3667" s="23"/>
      <c r="G3667" s="23"/>
      <c r="H3667" s="23"/>
      <c r="I3667" s="23"/>
      <c r="J3667" s="23"/>
      <c r="K3667" s="23"/>
      <c r="L3667" s="23"/>
      <c r="M3667" s="23"/>
      <c r="N3667" s="23"/>
      <c r="O3667" s="23"/>
    </row>
    <row r="3668" spans="2:15" x14ac:dyDescent="0.25">
      <c r="B3668" s="23"/>
      <c r="C3668" s="23"/>
      <c r="D3668" s="23"/>
      <c r="E3668" s="23"/>
      <c r="F3668" s="23"/>
      <c r="G3668" s="23"/>
      <c r="H3668" s="23"/>
      <c r="I3668" s="23"/>
      <c r="J3668" s="23"/>
      <c r="K3668" s="23"/>
      <c r="L3668" s="23"/>
      <c r="M3668" s="23"/>
      <c r="N3668" s="23"/>
      <c r="O3668" s="23"/>
    </row>
    <row r="3669" spans="2:15" x14ac:dyDescent="0.25">
      <c r="B3669" s="23"/>
      <c r="C3669" s="23"/>
      <c r="D3669" s="23"/>
      <c r="E3669" s="23"/>
      <c r="F3669" s="23"/>
      <c r="G3669" s="23"/>
      <c r="H3669" s="23"/>
      <c r="I3669" s="23"/>
      <c r="J3669" s="23"/>
      <c r="K3669" s="23"/>
      <c r="L3669" s="23"/>
      <c r="M3669" s="23"/>
      <c r="N3669" s="23"/>
      <c r="O3669" s="23"/>
    </row>
    <row r="3670" spans="2:15" x14ac:dyDescent="0.25">
      <c r="B3670" s="23"/>
      <c r="C3670" s="23"/>
      <c r="D3670" s="23"/>
      <c r="E3670" s="23"/>
      <c r="F3670" s="23"/>
      <c r="G3670" s="23"/>
      <c r="H3670" s="23"/>
      <c r="I3670" s="23"/>
      <c r="J3670" s="23"/>
      <c r="K3670" s="23"/>
      <c r="L3670" s="23"/>
      <c r="M3670" s="23"/>
      <c r="N3670" s="23"/>
      <c r="O3670" s="23"/>
    </row>
    <row r="3671" spans="2:15" x14ac:dyDescent="0.25">
      <c r="B3671" s="23"/>
      <c r="C3671" s="23"/>
      <c r="D3671" s="23"/>
      <c r="E3671" s="23"/>
      <c r="F3671" s="23"/>
      <c r="G3671" s="23"/>
      <c r="H3671" s="23"/>
      <c r="I3671" s="23"/>
      <c r="J3671" s="23"/>
      <c r="K3671" s="23"/>
      <c r="L3671" s="23"/>
      <c r="M3671" s="23"/>
      <c r="N3671" s="23"/>
      <c r="O3671" s="23"/>
    </row>
    <row r="3672" spans="2:15" x14ac:dyDescent="0.25">
      <c r="B3672" s="23"/>
      <c r="C3672" s="23"/>
      <c r="D3672" s="23"/>
      <c r="E3672" s="23"/>
      <c r="F3672" s="23"/>
      <c r="G3672" s="23"/>
      <c r="H3672" s="23"/>
      <c r="I3672" s="23"/>
      <c r="J3672" s="23"/>
      <c r="K3672" s="23"/>
      <c r="L3672" s="23"/>
      <c r="M3672" s="23"/>
      <c r="N3672" s="23"/>
      <c r="O3672" s="23"/>
    </row>
    <row r="3673" spans="2:15" x14ac:dyDescent="0.25">
      <c r="B3673" s="23"/>
      <c r="C3673" s="23"/>
      <c r="D3673" s="23"/>
      <c r="E3673" s="23"/>
      <c r="F3673" s="23"/>
      <c r="G3673" s="23"/>
      <c r="H3673" s="23"/>
      <c r="I3673" s="23"/>
      <c r="J3673" s="23"/>
      <c r="K3673" s="23"/>
      <c r="L3673" s="23"/>
      <c r="M3673" s="23"/>
      <c r="N3673" s="23"/>
      <c r="O3673" s="23"/>
    </row>
    <row r="3674" spans="2:15" x14ac:dyDescent="0.25">
      <c r="B3674" s="23"/>
      <c r="C3674" s="23"/>
      <c r="D3674" s="23"/>
      <c r="E3674" s="23"/>
      <c r="F3674" s="23"/>
      <c r="G3674" s="23"/>
      <c r="H3674" s="23"/>
      <c r="I3674" s="23"/>
      <c r="J3674" s="23"/>
      <c r="K3674" s="23"/>
      <c r="L3674" s="23"/>
      <c r="M3674" s="23"/>
      <c r="N3674" s="23"/>
      <c r="O3674" s="23"/>
    </row>
    <row r="3675" spans="2:15" x14ac:dyDescent="0.25">
      <c r="B3675" s="23"/>
      <c r="C3675" s="23"/>
      <c r="D3675" s="23"/>
      <c r="E3675" s="23"/>
      <c r="F3675" s="23"/>
      <c r="G3675" s="23"/>
      <c r="H3675" s="23"/>
      <c r="I3675" s="23"/>
      <c r="J3675" s="23"/>
      <c r="K3675" s="23"/>
      <c r="L3675" s="23"/>
      <c r="M3675" s="23"/>
      <c r="N3675" s="23"/>
      <c r="O3675" s="23"/>
    </row>
    <row r="3676" spans="2:15" x14ac:dyDescent="0.25">
      <c r="B3676" s="23"/>
      <c r="C3676" s="23"/>
      <c r="D3676" s="23"/>
      <c r="E3676" s="23"/>
      <c r="F3676" s="23"/>
      <c r="G3676" s="23"/>
      <c r="H3676" s="23"/>
      <c r="I3676" s="23"/>
      <c r="J3676" s="23"/>
      <c r="K3676" s="23"/>
      <c r="L3676" s="23"/>
      <c r="M3676" s="23"/>
      <c r="N3676" s="23"/>
      <c r="O3676" s="23"/>
    </row>
    <row r="3677" spans="2:15" x14ac:dyDescent="0.25">
      <c r="B3677" s="23"/>
      <c r="C3677" s="23"/>
      <c r="D3677" s="23"/>
      <c r="E3677" s="23"/>
      <c r="F3677" s="23"/>
      <c r="G3677" s="23"/>
      <c r="H3677" s="23"/>
      <c r="I3677" s="23"/>
      <c r="J3677" s="23"/>
      <c r="K3677" s="23"/>
      <c r="L3677" s="23"/>
      <c r="M3677" s="23"/>
      <c r="N3677" s="23"/>
      <c r="O3677" s="23"/>
    </row>
    <row r="3678" spans="2:15" x14ac:dyDescent="0.25">
      <c r="B3678" s="23"/>
      <c r="C3678" s="23"/>
      <c r="D3678" s="23"/>
      <c r="E3678" s="23"/>
      <c r="F3678" s="23"/>
      <c r="G3678" s="23"/>
      <c r="H3678" s="23"/>
      <c r="I3678" s="23"/>
      <c r="J3678" s="23"/>
      <c r="K3678" s="23"/>
      <c r="L3678" s="23"/>
      <c r="M3678" s="23"/>
      <c r="N3678" s="23"/>
      <c r="O3678" s="23"/>
    </row>
    <row r="3679" spans="2:15" x14ac:dyDescent="0.25">
      <c r="B3679" s="23"/>
      <c r="C3679" s="23"/>
      <c r="D3679" s="23"/>
      <c r="E3679" s="23"/>
      <c r="F3679" s="23"/>
      <c r="G3679" s="23"/>
      <c r="H3679" s="23"/>
      <c r="I3679" s="23"/>
      <c r="J3679" s="23"/>
      <c r="K3679" s="23"/>
      <c r="L3679" s="23"/>
      <c r="M3679" s="23"/>
      <c r="N3679" s="23"/>
      <c r="O3679" s="23"/>
    </row>
    <row r="3680" spans="2:15" x14ac:dyDescent="0.25">
      <c r="B3680" s="23"/>
      <c r="C3680" s="23"/>
      <c r="D3680" s="23"/>
      <c r="E3680" s="23"/>
      <c r="F3680" s="23"/>
      <c r="G3680" s="23"/>
      <c r="H3680" s="23"/>
      <c r="I3680" s="23"/>
      <c r="J3680" s="23"/>
      <c r="K3680" s="23"/>
      <c r="L3680" s="23"/>
      <c r="M3680" s="23"/>
      <c r="N3680" s="23"/>
      <c r="O3680" s="23"/>
    </row>
    <row r="3681" spans="2:15" x14ac:dyDescent="0.25">
      <c r="B3681" s="23"/>
      <c r="C3681" s="23"/>
      <c r="D3681" s="23"/>
      <c r="E3681" s="23"/>
      <c r="F3681" s="23"/>
      <c r="G3681" s="23"/>
      <c r="H3681" s="23"/>
      <c r="I3681" s="23"/>
      <c r="J3681" s="23"/>
      <c r="K3681" s="23"/>
      <c r="L3681" s="23"/>
      <c r="M3681" s="23"/>
      <c r="N3681" s="23"/>
      <c r="O3681" s="23"/>
    </row>
    <row r="3682" spans="2:15" x14ac:dyDescent="0.25">
      <c r="B3682" s="23"/>
      <c r="C3682" s="23"/>
      <c r="D3682" s="23"/>
      <c r="E3682" s="23"/>
      <c r="F3682" s="23"/>
      <c r="G3682" s="23"/>
      <c r="H3682" s="23"/>
      <c r="I3682" s="23"/>
      <c r="J3682" s="23"/>
      <c r="K3682" s="23"/>
      <c r="L3682" s="23"/>
      <c r="M3682" s="23"/>
      <c r="N3682" s="23"/>
      <c r="O3682" s="23"/>
    </row>
    <row r="3683" spans="2:15" x14ac:dyDescent="0.25">
      <c r="B3683" s="23"/>
      <c r="C3683" s="23"/>
      <c r="D3683" s="23"/>
      <c r="E3683" s="23"/>
      <c r="F3683" s="23"/>
      <c r="G3683" s="23"/>
      <c r="H3683" s="23"/>
      <c r="I3683" s="23"/>
      <c r="J3683" s="23"/>
      <c r="K3683" s="23"/>
      <c r="L3683" s="23"/>
      <c r="M3683" s="23"/>
      <c r="N3683" s="23"/>
      <c r="O3683" s="23"/>
    </row>
    <row r="3684" spans="2:15" x14ac:dyDescent="0.25">
      <c r="B3684" s="23"/>
      <c r="C3684" s="23"/>
      <c r="D3684" s="23"/>
      <c r="E3684" s="23"/>
      <c r="F3684" s="23"/>
      <c r="G3684" s="23"/>
      <c r="H3684" s="23"/>
      <c r="I3684" s="23"/>
      <c r="J3684" s="23"/>
      <c r="K3684" s="23"/>
      <c r="L3684" s="23"/>
      <c r="M3684" s="23"/>
      <c r="N3684" s="23"/>
      <c r="O3684" s="23"/>
    </row>
    <row r="3685" spans="2:15" x14ac:dyDescent="0.25">
      <c r="B3685" s="23"/>
      <c r="C3685" s="23"/>
      <c r="D3685" s="23"/>
      <c r="E3685" s="23"/>
      <c r="F3685" s="23"/>
      <c r="G3685" s="23"/>
      <c r="H3685" s="23"/>
      <c r="I3685" s="23"/>
      <c r="J3685" s="23"/>
      <c r="K3685" s="23"/>
      <c r="L3685" s="23"/>
      <c r="M3685" s="23"/>
      <c r="N3685" s="23"/>
      <c r="O3685" s="23"/>
    </row>
    <row r="3686" spans="2:15" x14ac:dyDescent="0.25">
      <c r="B3686" s="23"/>
      <c r="C3686" s="23"/>
      <c r="D3686" s="23"/>
      <c r="E3686" s="23"/>
      <c r="F3686" s="23"/>
      <c r="G3686" s="23"/>
      <c r="H3686" s="23"/>
      <c r="I3686" s="23"/>
      <c r="J3686" s="23"/>
      <c r="K3686" s="23"/>
      <c r="L3686" s="23"/>
      <c r="M3686" s="23"/>
      <c r="N3686" s="23"/>
      <c r="O3686" s="23"/>
    </row>
    <row r="3687" spans="2:15" x14ac:dyDescent="0.25">
      <c r="B3687" s="23"/>
      <c r="C3687" s="23"/>
      <c r="D3687" s="23"/>
      <c r="E3687" s="23"/>
      <c r="F3687" s="23"/>
      <c r="G3687" s="23"/>
      <c r="H3687" s="23"/>
      <c r="I3687" s="23"/>
      <c r="J3687" s="23"/>
      <c r="K3687" s="23"/>
      <c r="L3687" s="23"/>
      <c r="M3687" s="23"/>
      <c r="N3687" s="23"/>
      <c r="O3687" s="23"/>
    </row>
    <row r="3688" spans="2:15" x14ac:dyDescent="0.25">
      <c r="B3688" s="23"/>
      <c r="C3688" s="23"/>
      <c r="D3688" s="23"/>
      <c r="E3688" s="23"/>
      <c r="F3688" s="23"/>
      <c r="G3688" s="23"/>
      <c r="H3688" s="23"/>
      <c r="I3688" s="23"/>
      <c r="J3688" s="23"/>
      <c r="K3688" s="23"/>
      <c r="L3688" s="23"/>
      <c r="M3688" s="23"/>
      <c r="N3688" s="23"/>
      <c r="O3688" s="23"/>
    </row>
    <row r="3689" spans="2:15" x14ac:dyDescent="0.25">
      <c r="B3689" s="23"/>
      <c r="C3689" s="23"/>
      <c r="D3689" s="23"/>
      <c r="E3689" s="23"/>
      <c r="F3689" s="23"/>
      <c r="G3689" s="23"/>
      <c r="H3689" s="23"/>
      <c r="I3689" s="23"/>
      <c r="J3689" s="23"/>
      <c r="K3689" s="23"/>
      <c r="L3689" s="23"/>
      <c r="M3689" s="23"/>
      <c r="N3689" s="23"/>
      <c r="O3689" s="23"/>
    </row>
    <row r="3690" spans="2:15" x14ac:dyDescent="0.25">
      <c r="B3690" s="23"/>
      <c r="C3690" s="23"/>
      <c r="D3690" s="23"/>
      <c r="E3690" s="23"/>
      <c r="F3690" s="23"/>
      <c r="G3690" s="23"/>
      <c r="H3690" s="23"/>
      <c r="I3690" s="23"/>
      <c r="J3690" s="23"/>
      <c r="K3690" s="23"/>
      <c r="L3690" s="23"/>
      <c r="M3690" s="23"/>
      <c r="N3690" s="23"/>
      <c r="O3690" s="23"/>
    </row>
    <row r="3691" spans="2:15" x14ac:dyDescent="0.25">
      <c r="B3691" s="23"/>
      <c r="C3691" s="23"/>
      <c r="D3691" s="23"/>
      <c r="E3691" s="23"/>
      <c r="F3691" s="23"/>
      <c r="G3691" s="23"/>
      <c r="H3691" s="23"/>
      <c r="I3691" s="23"/>
      <c r="J3691" s="23"/>
      <c r="K3691" s="23"/>
      <c r="L3691" s="23"/>
      <c r="M3691" s="23"/>
      <c r="N3691" s="23"/>
      <c r="O3691" s="23"/>
    </row>
    <row r="3692" spans="2:15" x14ac:dyDescent="0.25">
      <c r="B3692" s="23"/>
      <c r="C3692" s="23"/>
      <c r="D3692" s="23"/>
      <c r="E3692" s="23"/>
      <c r="F3692" s="23"/>
      <c r="G3692" s="23"/>
      <c r="H3692" s="23"/>
      <c r="I3692" s="23"/>
      <c r="J3692" s="23"/>
      <c r="K3692" s="23"/>
      <c r="L3692" s="23"/>
      <c r="M3692" s="23"/>
      <c r="N3692" s="23"/>
      <c r="O3692" s="23"/>
    </row>
    <row r="3693" spans="2:15" x14ac:dyDescent="0.25">
      <c r="B3693" s="23"/>
      <c r="C3693" s="23"/>
      <c r="D3693" s="23"/>
      <c r="E3693" s="23"/>
      <c r="F3693" s="23"/>
      <c r="G3693" s="23"/>
      <c r="H3693" s="23"/>
      <c r="I3693" s="23"/>
      <c r="J3693" s="23"/>
      <c r="K3693" s="23"/>
      <c r="L3693" s="23"/>
      <c r="M3693" s="23"/>
      <c r="N3693" s="23"/>
      <c r="O3693" s="23"/>
    </row>
    <row r="3694" spans="2:15" x14ac:dyDescent="0.25">
      <c r="B3694" s="23"/>
      <c r="C3694" s="23"/>
      <c r="D3694" s="23"/>
      <c r="E3694" s="23"/>
      <c r="F3694" s="23"/>
      <c r="G3694" s="23"/>
      <c r="H3694" s="23"/>
      <c r="I3694" s="23"/>
      <c r="J3694" s="23"/>
      <c r="K3694" s="23"/>
      <c r="L3694" s="23"/>
      <c r="M3694" s="23"/>
      <c r="N3694" s="23"/>
      <c r="O3694" s="23"/>
    </row>
    <row r="3695" spans="2:15" x14ac:dyDescent="0.25">
      <c r="B3695" s="23"/>
      <c r="C3695" s="23"/>
      <c r="D3695" s="23"/>
      <c r="E3695" s="23"/>
      <c r="F3695" s="23"/>
      <c r="G3695" s="23"/>
      <c r="H3695" s="23"/>
      <c r="I3695" s="23"/>
      <c r="J3695" s="23"/>
      <c r="K3695" s="23"/>
      <c r="L3695" s="23"/>
      <c r="M3695" s="23"/>
      <c r="N3695" s="23"/>
      <c r="O3695" s="23"/>
    </row>
    <row r="3696" spans="2:15" x14ac:dyDescent="0.25">
      <c r="B3696" s="23"/>
      <c r="C3696" s="23"/>
      <c r="D3696" s="23"/>
      <c r="E3696" s="23"/>
      <c r="F3696" s="23"/>
      <c r="G3696" s="23"/>
      <c r="H3696" s="23"/>
      <c r="I3696" s="23"/>
      <c r="J3696" s="23"/>
      <c r="K3696" s="23"/>
      <c r="L3696" s="23"/>
      <c r="M3696" s="23"/>
      <c r="N3696" s="23"/>
      <c r="O3696" s="23"/>
    </row>
    <row r="3697" spans="2:15" x14ac:dyDescent="0.25">
      <c r="B3697" s="23"/>
      <c r="C3697" s="23"/>
      <c r="D3697" s="23"/>
      <c r="E3697" s="23"/>
      <c r="F3697" s="23"/>
      <c r="G3697" s="23"/>
      <c r="H3697" s="23"/>
      <c r="I3697" s="23"/>
      <c r="J3697" s="23"/>
      <c r="K3697" s="23"/>
      <c r="L3697" s="23"/>
      <c r="M3697" s="23"/>
      <c r="N3697" s="23"/>
      <c r="O3697" s="23"/>
    </row>
    <row r="3698" spans="2:15" x14ac:dyDescent="0.25">
      <c r="B3698" s="23"/>
      <c r="C3698" s="23"/>
      <c r="D3698" s="23"/>
      <c r="E3698" s="23"/>
      <c r="F3698" s="23"/>
      <c r="G3698" s="23"/>
      <c r="H3698" s="23"/>
      <c r="I3698" s="23"/>
      <c r="J3698" s="23"/>
      <c r="K3698" s="23"/>
      <c r="L3698" s="23"/>
      <c r="M3698" s="23"/>
      <c r="N3698" s="23"/>
      <c r="O3698" s="23"/>
    </row>
    <row r="3699" spans="2:15" x14ac:dyDescent="0.25">
      <c r="B3699" s="23"/>
      <c r="C3699" s="23"/>
      <c r="D3699" s="23"/>
      <c r="E3699" s="23"/>
      <c r="F3699" s="23"/>
      <c r="G3699" s="23"/>
      <c r="H3699" s="23"/>
      <c r="I3699" s="23"/>
      <c r="J3699" s="23"/>
      <c r="K3699" s="23"/>
      <c r="L3699" s="23"/>
      <c r="M3699" s="23"/>
      <c r="N3699" s="23"/>
      <c r="O3699" s="23"/>
    </row>
    <row r="3700" spans="2:15" x14ac:dyDescent="0.25">
      <c r="B3700" s="23"/>
      <c r="C3700" s="23"/>
      <c r="D3700" s="23"/>
      <c r="E3700" s="23"/>
      <c r="F3700" s="23"/>
      <c r="G3700" s="23"/>
      <c r="H3700" s="23"/>
      <c r="I3700" s="23"/>
      <c r="J3700" s="23"/>
      <c r="K3700" s="23"/>
      <c r="L3700" s="23"/>
      <c r="M3700" s="23"/>
      <c r="N3700" s="23"/>
      <c r="O3700" s="23"/>
    </row>
    <row r="3701" spans="2:15" x14ac:dyDescent="0.25">
      <c r="B3701" s="23"/>
      <c r="C3701" s="23"/>
      <c r="D3701" s="23"/>
      <c r="E3701" s="23"/>
      <c r="F3701" s="23"/>
      <c r="G3701" s="23"/>
      <c r="H3701" s="23"/>
      <c r="I3701" s="23"/>
      <c r="J3701" s="23"/>
      <c r="K3701" s="23"/>
      <c r="L3701" s="23"/>
      <c r="M3701" s="23"/>
      <c r="N3701" s="23"/>
      <c r="O3701" s="23"/>
    </row>
    <row r="3702" spans="2:15" x14ac:dyDescent="0.25">
      <c r="B3702" s="23"/>
      <c r="C3702" s="23"/>
      <c r="D3702" s="23"/>
      <c r="E3702" s="23"/>
      <c r="F3702" s="23"/>
      <c r="G3702" s="23"/>
      <c r="H3702" s="23"/>
      <c r="I3702" s="23"/>
      <c r="J3702" s="23"/>
      <c r="K3702" s="23"/>
      <c r="L3702" s="23"/>
      <c r="M3702" s="23"/>
      <c r="N3702" s="23"/>
      <c r="O3702" s="23"/>
    </row>
    <row r="3703" spans="2:15" x14ac:dyDescent="0.25">
      <c r="B3703" s="23"/>
      <c r="C3703" s="23"/>
      <c r="D3703" s="23"/>
      <c r="E3703" s="23"/>
      <c r="F3703" s="23"/>
      <c r="G3703" s="23"/>
      <c r="H3703" s="23"/>
      <c r="I3703" s="23"/>
      <c r="J3703" s="23"/>
      <c r="K3703" s="23"/>
      <c r="L3703" s="23"/>
      <c r="M3703" s="23"/>
      <c r="N3703" s="23"/>
      <c r="O3703" s="23"/>
    </row>
    <row r="3704" spans="2:15" x14ac:dyDescent="0.25">
      <c r="B3704" s="23"/>
      <c r="C3704" s="23"/>
      <c r="D3704" s="23"/>
      <c r="E3704" s="23"/>
      <c r="F3704" s="23"/>
      <c r="G3704" s="23"/>
      <c r="H3704" s="23"/>
      <c r="I3704" s="23"/>
      <c r="J3704" s="23"/>
      <c r="K3704" s="23"/>
      <c r="L3704" s="23"/>
      <c r="M3704" s="23"/>
      <c r="N3704" s="23"/>
      <c r="O3704" s="23"/>
    </row>
    <row r="3705" spans="2:15" x14ac:dyDescent="0.25">
      <c r="B3705" s="23"/>
      <c r="C3705" s="23"/>
      <c r="D3705" s="23"/>
      <c r="E3705" s="23"/>
      <c r="F3705" s="23"/>
      <c r="G3705" s="23"/>
      <c r="H3705" s="23"/>
      <c r="I3705" s="23"/>
      <c r="J3705" s="23"/>
      <c r="K3705" s="23"/>
      <c r="L3705" s="23"/>
      <c r="M3705" s="23"/>
      <c r="N3705" s="23"/>
      <c r="O3705" s="23"/>
    </row>
    <row r="3706" spans="2:15" x14ac:dyDescent="0.25">
      <c r="B3706" s="23"/>
      <c r="C3706" s="23"/>
      <c r="D3706" s="23"/>
      <c r="E3706" s="23"/>
      <c r="F3706" s="23"/>
      <c r="G3706" s="23"/>
      <c r="H3706" s="23"/>
      <c r="I3706" s="23"/>
      <c r="J3706" s="23"/>
      <c r="K3706" s="23"/>
      <c r="L3706" s="23"/>
      <c r="M3706" s="23"/>
      <c r="N3706" s="23"/>
      <c r="O3706" s="23"/>
    </row>
    <row r="3707" spans="2:15" x14ac:dyDescent="0.25">
      <c r="B3707" s="23"/>
      <c r="C3707" s="23"/>
      <c r="D3707" s="23"/>
      <c r="E3707" s="23"/>
      <c r="F3707" s="23"/>
      <c r="G3707" s="23"/>
      <c r="H3707" s="23"/>
      <c r="I3707" s="23"/>
      <c r="J3707" s="23"/>
      <c r="K3707" s="23"/>
      <c r="L3707" s="23"/>
      <c r="M3707" s="23"/>
      <c r="N3707" s="23"/>
      <c r="O3707" s="23"/>
    </row>
    <row r="3708" spans="2:15" x14ac:dyDescent="0.25">
      <c r="B3708" s="23"/>
      <c r="C3708" s="23"/>
      <c r="D3708" s="23"/>
      <c r="E3708" s="23"/>
      <c r="F3708" s="23"/>
      <c r="G3708" s="23"/>
      <c r="H3708" s="23"/>
      <c r="I3708" s="23"/>
      <c r="J3708" s="23"/>
      <c r="K3708" s="23"/>
      <c r="L3708" s="23"/>
      <c r="M3708" s="23"/>
      <c r="N3708" s="23"/>
      <c r="O3708" s="23"/>
    </row>
    <row r="3709" spans="2:15" x14ac:dyDescent="0.25">
      <c r="B3709" s="23"/>
      <c r="C3709" s="23"/>
      <c r="D3709" s="23"/>
      <c r="E3709" s="23"/>
      <c r="F3709" s="23"/>
      <c r="G3709" s="23"/>
      <c r="H3709" s="23"/>
      <c r="I3709" s="23"/>
      <c r="J3709" s="23"/>
      <c r="K3709" s="23"/>
      <c r="L3709" s="23"/>
      <c r="M3709" s="23"/>
      <c r="N3709" s="23"/>
      <c r="O3709" s="23"/>
    </row>
    <row r="3710" spans="2:15" x14ac:dyDescent="0.25">
      <c r="B3710" s="23"/>
      <c r="C3710" s="23"/>
      <c r="D3710" s="23"/>
      <c r="E3710" s="23"/>
      <c r="F3710" s="23"/>
      <c r="G3710" s="23"/>
      <c r="H3710" s="23"/>
      <c r="I3710" s="23"/>
      <c r="J3710" s="23"/>
      <c r="K3710" s="23"/>
      <c r="L3710" s="23"/>
      <c r="M3710" s="23"/>
      <c r="N3710" s="23"/>
      <c r="O3710" s="23"/>
    </row>
    <row r="3711" spans="2:15" x14ac:dyDescent="0.25">
      <c r="B3711" s="23"/>
      <c r="C3711" s="23"/>
      <c r="D3711" s="23"/>
      <c r="E3711" s="23"/>
      <c r="F3711" s="23"/>
      <c r="G3711" s="23"/>
      <c r="H3711" s="23"/>
      <c r="I3711" s="23"/>
      <c r="J3711" s="23"/>
      <c r="K3711" s="23"/>
      <c r="L3711" s="23"/>
      <c r="M3711" s="23"/>
      <c r="N3711" s="23"/>
      <c r="O3711" s="23"/>
    </row>
    <row r="3712" spans="2:15" x14ac:dyDescent="0.25">
      <c r="B3712" s="23"/>
      <c r="C3712" s="23"/>
      <c r="D3712" s="23"/>
      <c r="E3712" s="23"/>
      <c r="F3712" s="23"/>
      <c r="G3712" s="23"/>
      <c r="H3712" s="23"/>
      <c r="I3712" s="23"/>
      <c r="J3712" s="23"/>
      <c r="K3712" s="23"/>
      <c r="L3712" s="23"/>
      <c r="M3712" s="23"/>
      <c r="N3712" s="23"/>
      <c r="O3712" s="23"/>
    </row>
    <row r="3713" spans="2:15" x14ac:dyDescent="0.25">
      <c r="B3713" s="23"/>
      <c r="C3713" s="23"/>
      <c r="D3713" s="23"/>
      <c r="E3713" s="23"/>
      <c r="F3713" s="23"/>
      <c r="G3713" s="23"/>
      <c r="H3713" s="23"/>
      <c r="I3713" s="23"/>
      <c r="J3713" s="23"/>
      <c r="K3713" s="23"/>
      <c r="L3713" s="23"/>
      <c r="M3713" s="23"/>
      <c r="N3713" s="23"/>
      <c r="O3713" s="23"/>
    </row>
    <row r="3714" spans="2:15" x14ac:dyDescent="0.25">
      <c r="B3714" s="23"/>
      <c r="C3714" s="23"/>
      <c r="D3714" s="23"/>
      <c r="E3714" s="23"/>
      <c r="F3714" s="23"/>
      <c r="G3714" s="23"/>
      <c r="H3714" s="23"/>
      <c r="I3714" s="23"/>
      <c r="J3714" s="23"/>
      <c r="K3714" s="23"/>
      <c r="L3714" s="23"/>
      <c r="M3714" s="23"/>
      <c r="N3714" s="23"/>
      <c r="O3714" s="23"/>
    </row>
    <row r="3715" spans="2:15" x14ac:dyDescent="0.25">
      <c r="B3715" s="23"/>
      <c r="C3715" s="23"/>
      <c r="D3715" s="23"/>
      <c r="E3715" s="23"/>
      <c r="F3715" s="23"/>
      <c r="G3715" s="23"/>
      <c r="H3715" s="23"/>
      <c r="I3715" s="23"/>
      <c r="J3715" s="23"/>
      <c r="K3715" s="23"/>
      <c r="L3715" s="23"/>
      <c r="M3715" s="23"/>
      <c r="N3715" s="23"/>
      <c r="O3715" s="23"/>
    </row>
    <row r="3716" spans="2:15" x14ac:dyDescent="0.25">
      <c r="B3716" s="23"/>
      <c r="C3716" s="23"/>
      <c r="D3716" s="23"/>
      <c r="E3716" s="23"/>
      <c r="F3716" s="23"/>
      <c r="G3716" s="23"/>
      <c r="H3716" s="23"/>
      <c r="I3716" s="23"/>
      <c r="J3716" s="23"/>
      <c r="K3716" s="23"/>
      <c r="L3716" s="23"/>
      <c r="M3716" s="23"/>
      <c r="N3716" s="23"/>
      <c r="O3716" s="23"/>
    </row>
    <row r="3717" spans="2:15" x14ac:dyDescent="0.25">
      <c r="B3717" s="23"/>
      <c r="C3717" s="23"/>
      <c r="D3717" s="23"/>
      <c r="E3717" s="23"/>
      <c r="F3717" s="23"/>
      <c r="G3717" s="23"/>
      <c r="H3717" s="23"/>
      <c r="I3717" s="23"/>
      <c r="J3717" s="23"/>
      <c r="K3717" s="23"/>
      <c r="L3717" s="23"/>
      <c r="M3717" s="23"/>
      <c r="N3717" s="23"/>
      <c r="O3717" s="23"/>
    </row>
    <row r="3718" spans="2:15" x14ac:dyDescent="0.25">
      <c r="B3718" s="23"/>
      <c r="C3718" s="23"/>
      <c r="D3718" s="23"/>
      <c r="E3718" s="23"/>
      <c r="F3718" s="23"/>
      <c r="G3718" s="23"/>
      <c r="H3718" s="23"/>
      <c r="I3718" s="23"/>
      <c r="J3718" s="23"/>
      <c r="K3718" s="23"/>
      <c r="L3718" s="23"/>
      <c r="M3718" s="23"/>
      <c r="N3718" s="23"/>
      <c r="O3718" s="23"/>
    </row>
    <row r="3719" spans="2:15" x14ac:dyDescent="0.25">
      <c r="B3719" s="23"/>
      <c r="C3719" s="23"/>
      <c r="D3719" s="23"/>
      <c r="E3719" s="23"/>
      <c r="F3719" s="23"/>
      <c r="G3719" s="23"/>
      <c r="H3719" s="23"/>
      <c r="I3719" s="23"/>
      <c r="J3719" s="23"/>
      <c r="K3719" s="23"/>
      <c r="L3719" s="23"/>
      <c r="M3719" s="23"/>
      <c r="N3719" s="23"/>
      <c r="O3719" s="23"/>
    </row>
    <row r="3720" spans="2:15" x14ac:dyDescent="0.25">
      <c r="B3720" s="23"/>
      <c r="C3720" s="23"/>
      <c r="D3720" s="23"/>
      <c r="E3720" s="23"/>
      <c r="F3720" s="23"/>
      <c r="G3720" s="23"/>
      <c r="H3720" s="23"/>
      <c r="I3720" s="23"/>
      <c r="J3720" s="23"/>
      <c r="K3720" s="23"/>
      <c r="L3720" s="23"/>
      <c r="M3720" s="23"/>
      <c r="N3720" s="23"/>
      <c r="O3720" s="23"/>
    </row>
    <row r="3721" spans="2:15" x14ac:dyDescent="0.25">
      <c r="B3721" s="23"/>
      <c r="C3721" s="23"/>
      <c r="D3721" s="23"/>
      <c r="E3721" s="23"/>
      <c r="F3721" s="23"/>
      <c r="G3721" s="23"/>
      <c r="H3721" s="23"/>
      <c r="I3721" s="23"/>
      <c r="J3721" s="23"/>
      <c r="K3721" s="23"/>
      <c r="L3721" s="23"/>
      <c r="M3721" s="23"/>
      <c r="N3721" s="23"/>
      <c r="O3721" s="23"/>
    </row>
    <row r="3722" spans="2:15" x14ac:dyDescent="0.25">
      <c r="B3722" s="23"/>
      <c r="C3722" s="23"/>
      <c r="D3722" s="23"/>
      <c r="E3722" s="23"/>
      <c r="F3722" s="23"/>
      <c r="G3722" s="23"/>
      <c r="H3722" s="23"/>
      <c r="I3722" s="23"/>
      <c r="J3722" s="23"/>
      <c r="K3722" s="23"/>
      <c r="L3722" s="23"/>
      <c r="M3722" s="23"/>
      <c r="N3722" s="23"/>
      <c r="O3722" s="23"/>
    </row>
    <row r="3723" spans="2:15" x14ac:dyDescent="0.25">
      <c r="B3723" s="23"/>
      <c r="C3723" s="23"/>
      <c r="D3723" s="23"/>
      <c r="E3723" s="23"/>
      <c r="F3723" s="23"/>
      <c r="G3723" s="23"/>
      <c r="H3723" s="23"/>
      <c r="I3723" s="23"/>
      <c r="J3723" s="23"/>
      <c r="K3723" s="23"/>
      <c r="L3723" s="23"/>
      <c r="M3723" s="23"/>
      <c r="N3723" s="23"/>
      <c r="O3723" s="23"/>
    </row>
    <row r="3724" spans="2:15" x14ac:dyDescent="0.25">
      <c r="B3724" s="23"/>
      <c r="C3724" s="23"/>
      <c r="D3724" s="23"/>
      <c r="E3724" s="23"/>
      <c r="F3724" s="23"/>
      <c r="G3724" s="23"/>
      <c r="H3724" s="23"/>
      <c r="I3724" s="23"/>
      <c r="J3724" s="23"/>
      <c r="K3724" s="23"/>
      <c r="L3724" s="23"/>
      <c r="M3724" s="23"/>
      <c r="N3724" s="23"/>
      <c r="O3724" s="23"/>
    </row>
    <row r="3725" spans="2:15" x14ac:dyDescent="0.25">
      <c r="B3725" s="23"/>
      <c r="C3725" s="23"/>
      <c r="D3725" s="23"/>
      <c r="E3725" s="23"/>
      <c r="F3725" s="23"/>
      <c r="G3725" s="23"/>
      <c r="H3725" s="23"/>
      <c r="I3725" s="23"/>
      <c r="J3725" s="23"/>
      <c r="K3725" s="23"/>
      <c r="L3725" s="23"/>
      <c r="M3725" s="23"/>
      <c r="N3725" s="23"/>
      <c r="O3725" s="23"/>
    </row>
    <row r="3726" spans="2:15" x14ac:dyDescent="0.25">
      <c r="B3726" s="23"/>
      <c r="C3726" s="23"/>
      <c r="D3726" s="23"/>
      <c r="E3726" s="23"/>
      <c r="F3726" s="23"/>
      <c r="G3726" s="23"/>
      <c r="H3726" s="23"/>
      <c r="I3726" s="23"/>
      <c r="J3726" s="23"/>
      <c r="K3726" s="23"/>
      <c r="L3726" s="23"/>
      <c r="M3726" s="23"/>
      <c r="N3726" s="23"/>
      <c r="O3726" s="23"/>
    </row>
    <row r="3727" spans="2:15" x14ac:dyDescent="0.25">
      <c r="B3727" s="23"/>
      <c r="C3727" s="23"/>
      <c r="D3727" s="23"/>
      <c r="E3727" s="23"/>
      <c r="F3727" s="23"/>
      <c r="G3727" s="23"/>
      <c r="H3727" s="23"/>
      <c r="I3727" s="23"/>
      <c r="J3727" s="23"/>
      <c r="K3727" s="23"/>
      <c r="L3727" s="23"/>
      <c r="M3727" s="23"/>
      <c r="N3727" s="23"/>
      <c r="O3727" s="23"/>
    </row>
    <row r="3728" spans="2:15" x14ac:dyDescent="0.25">
      <c r="B3728" s="23"/>
      <c r="C3728" s="23"/>
      <c r="D3728" s="23"/>
      <c r="E3728" s="23"/>
      <c r="F3728" s="23"/>
      <c r="G3728" s="23"/>
      <c r="H3728" s="23"/>
      <c r="I3728" s="23"/>
      <c r="J3728" s="23"/>
      <c r="K3728" s="23"/>
      <c r="L3728" s="23"/>
      <c r="M3728" s="23"/>
      <c r="N3728" s="23"/>
      <c r="O3728" s="23"/>
    </row>
    <row r="3729" spans="2:15" x14ac:dyDescent="0.25">
      <c r="B3729" s="23"/>
      <c r="C3729" s="23"/>
      <c r="D3729" s="23"/>
      <c r="E3729" s="23"/>
      <c r="F3729" s="23"/>
      <c r="G3729" s="23"/>
      <c r="H3729" s="23"/>
      <c r="I3729" s="23"/>
      <c r="J3729" s="23"/>
      <c r="K3729" s="23"/>
      <c r="L3729" s="23"/>
      <c r="M3729" s="23"/>
      <c r="N3729" s="23"/>
      <c r="O3729" s="23"/>
    </row>
    <row r="3730" spans="2:15" x14ac:dyDescent="0.25">
      <c r="B3730" s="23"/>
      <c r="C3730" s="23"/>
      <c r="D3730" s="23"/>
      <c r="E3730" s="23"/>
      <c r="F3730" s="23"/>
      <c r="G3730" s="23"/>
      <c r="H3730" s="23"/>
      <c r="I3730" s="23"/>
      <c r="J3730" s="23"/>
      <c r="K3730" s="23"/>
      <c r="L3730" s="23"/>
      <c r="M3730" s="23"/>
      <c r="N3730" s="23"/>
      <c r="O3730" s="23"/>
    </row>
    <row r="3731" spans="2:15" x14ac:dyDescent="0.25">
      <c r="B3731" s="23"/>
      <c r="C3731" s="23"/>
      <c r="D3731" s="23"/>
      <c r="E3731" s="23"/>
      <c r="F3731" s="23"/>
      <c r="G3731" s="23"/>
      <c r="H3731" s="23"/>
      <c r="I3731" s="23"/>
      <c r="J3731" s="23"/>
      <c r="K3731" s="23"/>
      <c r="L3731" s="23"/>
      <c r="M3731" s="23"/>
      <c r="N3731" s="23"/>
      <c r="O3731" s="23"/>
    </row>
    <row r="3732" spans="2:15" x14ac:dyDescent="0.25">
      <c r="B3732" s="23"/>
      <c r="C3732" s="23"/>
      <c r="D3732" s="23"/>
      <c r="E3732" s="23"/>
      <c r="F3732" s="23"/>
      <c r="G3732" s="23"/>
      <c r="H3732" s="23"/>
      <c r="I3732" s="23"/>
      <c r="J3732" s="23"/>
      <c r="K3732" s="23"/>
      <c r="L3732" s="23"/>
      <c r="M3732" s="23"/>
      <c r="N3732" s="23"/>
      <c r="O3732" s="23"/>
    </row>
    <row r="3733" spans="2:15" x14ac:dyDescent="0.25">
      <c r="B3733" s="23"/>
      <c r="C3733" s="23"/>
      <c r="D3733" s="23"/>
      <c r="E3733" s="23"/>
      <c r="F3733" s="23"/>
      <c r="G3733" s="23"/>
      <c r="H3733" s="23"/>
      <c r="I3733" s="23"/>
      <c r="J3733" s="23"/>
      <c r="K3733" s="23"/>
      <c r="L3733" s="23"/>
      <c r="M3733" s="23"/>
      <c r="N3733" s="23"/>
      <c r="O3733" s="23"/>
    </row>
    <row r="3734" spans="2:15" x14ac:dyDescent="0.25">
      <c r="B3734" s="23"/>
      <c r="C3734" s="23"/>
      <c r="D3734" s="23"/>
      <c r="E3734" s="23"/>
      <c r="F3734" s="23"/>
      <c r="G3734" s="23"/>
      <c r="H3734" s="23"/>
      <c r="I3734" s="23"/>
      <c r="J3734" s="23"/>
      <c r="K3734" s="23"/>
      <c r="L3734" s="23"/>
      <c r="M3734" s="23"/>
      <c r="N3734" s="23"/>
      <c r="O3734" s="23"/>
    </row>
    <row r="3735" spans="2:15" x14ac:dyDescent="0.25">
      <c r="B3735" s="23"/>
      <c r="C3735" s="23"/>
      <c r="D3735" s="23"/>
      <c r="E3735" s="23"/>
      <c r="F3735" s="23"/>
      <c r="G3735" s="23"/>
      <c r="H3735" s="23"/>
      <c r="I3735" s="23"/>
      <c r="J3735" s="23"/>
      <c r="K3735" s="23"/>
      <c r="L3735" s="23"/>
      <c r="M3735" s="23"/>
      <c r="N3735" s="23"/>
      <c r="O3735" s="23"/>
    </row>
    <row r="3736" spans="2:15" x14ac:dyDescent="0.25">
      <c r="B3736" s="23"/>
      <c r="C3736" s="23"/>
      <c r="D3736" s="23"/>
      <c r="E3736" s="23"/>
      <c r="F3736" s="23"/>
      <c r="G3736" s="23"/>
      <c r="H3736" s="23"/>
      <c r="I3736" s="23"/>
      <c r="J3736" s="23"/>
      <c r="K3736" s="23"/>
      <c r="L3736" s="23"/>
      <c r="M3736" s="23"/>
      <c r="N3736" s="23"/>
      <c r="O3736" s="23"/>
    </row>
    <row r="3737" spans="2:15" x14ac:dyDescent="0.25">
      <c r="B3737" s="23"/>
      <c r="C3737" s="23"/>
      <c r="D3737" s="23"/>
      <c r="E3737" s="23"/>
      <c r="F3737" s="23"/>
      <c r="G3737" s="23"/>
      <c r="H3737" s="23"/>
      <c r="I3737" s="23"/>
      <c r="J3737" s="23"/>
      <c r="K3737" s="23"/>
      <c r="L3737" s="23"/>
      <c r="M3737" s="23"/>
      <c r="N3737" s="23"/>
      <c r="O3737" s="23"/>
    </row>
    <row r="3738" spans="2:15" x14ac:dyDescent="0.25">
      <c r="B3738" s="23"/>
      <c r="C3738" s="23"/>
      <c r="D3738" s="23"/>
      <c r="E3738" s="23"/>
      <c r="F3738" s="23"/>
      <c r="G3738" s="23"/>
      <c r="H3738" s="23"/>
      <c r="I3738" s="23"/>
      <c r="J3738" s="23"/>
      <c r="K3738" s="23"/>
      <c r="L3738" s="23"/>
      <c r="M3738" s="23"/>
      <c r="N3738" s="23"/>
      <c r="O3738" s="23"/>
    </row>
    <row r="3739" spans="2:15" x14ac:dyDescent="0.25">
      <c r="B3739" s="23"/>
      <c r="C3739" s="23"/>
      <c r="D3739" s="23"/>
      <c r="E3739" s="23"/>
      <c r="F3739" s="23"/>
      <c r="G3739" s="23"/>
      <c r="H3739" s="23"/>
      <c r="I3739" s="23"/>
      <c r="J3739" s="23"/>
      <c r="K3739" s="23"/>
      <c r="L3739" s="23"/>
      <c r="M3739" s="23"/>
      <c r="N3739" s="23"/>
      <c r="O3739" s="23"/>
    </row>
    <row r="3740" spans="2:15" x14ac:dyDescent="0.25">
      <c r="B3740" s="23"/>
      <c r="C3740" s="23"/>
      <c r="D3740" s="23"/>
      <c r="E3740" s="23"/>
      <c r="F3740" s="23"/>
      <c r="G3740" s="23"/>
      <c r="H3740" s="23"/>
      <c r="I3740" s="23"/>
      <c r="J3740" s="23"/>
      <c r="K3740" s="23"/>
      <c r="L3740" s="23"/>
      <c r="M3740" s="23"/>
      <c r="N3740" s="23"/>
      <c r="O3740" s="23"/>
    </row>
    <row r="3741" spans="2:15" x14ac:dyDescent="0.25">
      <c r="B3741" s="23"/>
      <c r="C3741" s="23"/>
      <c r="D3741" s="23"/>
      <c r="E3741" s="23"/>
      <c r="F3741" s="23"/>
      <c r="G3741" s="23"/>
      <c r="H3741" s="23"/>
      <c r="I3741" s="23"/>
      <c r="J3741" s="23"/>
      <c r="K3741" s="23"/>
      <c r="L3741" s="23"/>
      <c r="M3741" s="23"/>
      <c r="N3741" s="23"/>
      <c r="O3741" s="23"/>
    </row>
    <row r="3742" spans="2:15" x14ac:dyDescent="0.25">
      <c r="B3742" s="23"/>
      <c r="C3742" s="23"/>
      <c r="D3742" s="23"/>
      <c r="E3742" s="23"/>
      <c r="F3742" s="23"/>
      <c r="G3742" s="23"/>
      <c r="H3742" s="23"/>
      <c r="I3742" s="23"/>
      <c r="J3742" s="23"/>
      <c r="K3742" s="23"/>
      <c r="L3742" s="23"/>
      <c r="M3742" s="23"/>
      <c r="N3742" s="23"/>
      <c r="O3742" s="23"/>
    </row>
    <row r="3743" spans="2:15" x14ac:dyDescent="0.25">
      <c r="B3743" s="23"/>
      <c r="C3743" s="23"/>
      <c r="D3743" s="23"/>
      <c r="E3743" s="23"/>
      <c r="F3743" s="23"/>
      <c r="G3743" s="23"/>
      <c r="H3743" s="23"/>
      <c r="I3743" s="23"/>
      <c r="J3743" s="23"/>
      <c r="K3743" s="23"/>
      <c r="L3743" s="23"/>
      <c r="M3743" s="23"/>
      <c r="N3743" s="23"/>
      <c r="O3743" s="23"/>
    </row>
    <row r="3744" spans="2:15" x14ac:dyDescent="0.25">
      <c r="B3744" s="23"/>
      <c r="C3744" s="23"/>
      <c r="D3744" s="23"/>
      <c r="E3744" s="23"/>
      <c r="F3744" s="23"/>
      <c r="G3744" s="23"/>
      <c r="H3744" s="23"/>
      <c r="I3744" s="23"/>
      <c r="J3744" s="23"/>
      <c r="K3744" s="23"/>
      <c r="L3744" s="23"/>
      <c r="M3744" s="23"/>
      <c r="N3744" s="23"/>
      <c r="O3744" s="23"/>
    </row>
    <row r="3745" spans="2:15" x14ac:dyDescent="0.25">
      <c r="B3745" s="23"/>
      <c r="C3745" s="23"/>
      <c r="D3745" s="23"/>
      <c r="E3745" s="23"/>
      <c r="F3745" s="23"/>
      <c r="G3745" s="23"/>
      <c r="H3745" s="23"/>
      <c r="I3745" s="23"/>
      <c r="J3745" s="23"/>
      <c r="K3745" s="23"/>
      <c r="L3745" s="23"/>
      <c r="M3745" s="23"/>
      <c r="N3745" s="23"/>
      <c r="O3745" s="23"/>
    </row>
    <row r="3746" spans="2:15" x14ac:dyDescent="0.25">
      <c r="B3746" s="23"/>
      <c r="C3746" s="23"/>
      <c r="D3746" s="23"/>
      <c r="E3746" s="23"/>
      <c r="F3746" s="23"/>
      <c r="G3746" s="23"/>
      <c r="H3746" s="23"/>
      <c r="I3746" s="23"/>
      <c r="J3746" s="23"/>
      <c r="K3746" s="23"/>
      <c r="L3746" s="23"/>
      <c r="M3746" s="23"/>
      <c r="N3746" s="23"/>
      <c r="O3746" s="23"/>
    </row>
    <row r="3747" spans="2:15" x14ac:dyDescent="0.25">
      <c r="B3747" s="23"/>
      <c r="C3747" s="23"/>
      <c r="D3747" s="23"/>
      <c r="E3747" s="23"/>
      <c r="F3747" s="23"/>
      <c r="G3747" s="23"/>
      <c r="H3747" s="23"/>
      <c r="I3747" s="23"/>
      <c r="J3747" s="23"/>
      <c r="K3747" s="23"/>
      <c r="L3747" s="23"/>
      <c r="M3747" s="23"/>
      <c r="N3747" s="23"/>
      <c r="O3747" s="23"/>
    </row>
    <row r="3748" spans="2:15" x14ac:dyDescent="0.25">
      <c r="B3748" s="23"/>
      <c r="C3748" s="23"/>
      <c r="D3748" s="23"/>
      <c r="E3748" s="23"/>
      <c r="F3748" s="23"/>
      <c r="G3748" s="23"/>
      <c r="H3748" s="23"/>
      <c r="I3748" s="23"/>
      <c r="J3748" s="23"/>
      <c r="K3748" s="23"/>
      <c r="L3748" s="23"/>
      <c r="M3748" s="23"/>
      <c r="N3748" s="23"/>
      <c r="O3748" s="23"/>
    </row>
    <row r="3749" spans="2:15" x14ac:dyDescent="0.25">
      <c r="B3749" s="23"/>
      <c r="C3749" s="23"/>
      <c r="D3749" s="23"/>
      <c r="E3749" s="23"/>
      <c r="F3749" s="23"/>
      <c r="G3749" s="23"/>
      <c r="H3749" s="23"/>
      <c r="I3749" s="23"/>
      <c r="J3749" s="23"/>
      <c r="K3749" s="23"/>
      <c r="L3749" s="23"/>
      <c r="M3749" s="23"/>
      <c r="N3749" s="23"/>
      <c r="O3749" s="23"/>
    </row>
    <row r="3750" spans="2:15" x14ac:dyDescent="0.25">
      <c r="B3750" s="23"/>
      <c r="C3750" s="23"/>
      <c r="D3750" s="23"/>
      <c r="E3750" s="23"/>
      <c r="F3750" s="23"/>
      <c r="G3750" s="23"/>
      <c r="H3750" s="23"/>
      <c r="I3750" s="23"/>
      <c r="J3750" s="23"/>
      <c r="K3750" s="23"/>
      <c r="L3750" s="23"/>
      <c r="M3750" s="23"/>
      <c r="N3750" s="23"/>
      <c r="O3750" s="23"/>
    </row>
    <row r="3751" spans="2:15" x14ac:dyDescent="0.25">
      <c r="B3751" s="23"/>
      <c r="C3751" s="23"/>
      <c r="D3751" s="23"/>
      <c r="E3751" s="23"/>
      <c r="F3751" s="23"/>
      <c r="G3751" s="23"/>
      <c r="H3751" s="23"/>
      <c r="I3751" s="23"/>
      <c r="J3751" s="23"/>
      <c r="K3751" s="23"/>
      <c r="L3751" s="23"/>
      <c r="M3751" s="23"/>
      <c r="N3751" s="23"/>
      <c r="O3751" s="23"/>
    </row>
    <row r="3752" spans="2:15" x14ac:dyDescent="0.25">
      <c r="B3752" s="23"/>
      <c r="C3752" s="23"/>
      <c r="D3752" s="23"/>
      <c r="E3752" s="23"/>
      <c r="F3752" s="23"/>
      <c r="G3752" s="23"/>
      <c r="H3752" s="23"/>
      <c r="I3752" s="23"/>
      <c r="J3752" s="23"/>
      <c r="K3752" s="23"/>
      <c r="L3752" s="23"/>
      <c r="M3752" s="23"/>
      <c r="N3752" s="23"/>
      <c r="O3752" s="23"/>
    </row>
    <row r="3753" spans="2:15" x14ac:dyDescent="0.25">
      <c r="B3753" s="23"/>
      <c r="C3753" s="23"/>
      <c r="D3753" s="23"/>
      <c r="E3753" s="23"/>
      <c r="F3753" s="23"/>
      <c r="G3753" s="23"/>
      <c r="H3753" s="23"/>
      <c r="I3753" s="23"/>
      <c r="J3753" s="23"/>
      <c r="K3753" s="23"/>
      <c r="L3753" s="23"/>
      <c r="M3753" s="23"/>
      <c r="N3753" s="23"/>
      <c r="O3753" s="23"/>
    </row>
    <row r="3754" spans="2:15" x14ac:dyDescent="0.25">
      <c r="B3754" s="23"/>
      <c r="C3754" s="23"/>
      <c r="D3754" s="23"/>
      <c r="E3754" s="23"/>
      <c r="F3754" s="23"/>
      <c r="G3754" s="23"/>
      <c r="H3754" s="23"/>
      <c r="I3754" s="23"/>
      <c r="J3754" s="23"/>
      <c r="K3754" s="23"/>
      <c r="L3754" s="23"/>
      <c r="M3754" s="23"/>
      <c r="N3754" s="23"/>
      <c r="O3754" s="23"/>
    </row>
    <row r="3755" spans="2:15" x14ac:dyDescent="0.25">
      <c r="B3755" s="23"/>
      <c r="C3755" s="23"/>
      <c r="D3755" s="23"/>
      <c r="E3755" s="23"/>
      <c r="F3755" s="23"/>
      <c r="G3755" s="23"/>
      <c r="H3755" s="23"/>
      <c r="I3755" s="23"/>
      <c r="J3755" s="23"/>
      <c r="K3755" s="23"/>
      <c r="L3755" s="23"/>
      <c r="M3755" s="23"/>
      <c r="N3755" s="23"/>
      <c r="O3755" s="23"/>
    </row>
    <row r="3756" spans="2:15" x14ac:dyDescent="0.25">
      <c r="B3756" s="23"/>
      <c r="C3756" s="23"/>
      <c r="D3756" s="23"/>
      <c r="E3756" s="23"/>
      <c r="F3756" s="23"/>
      <c r="G3756" s="23"/>
      <c r="H3756" s="23"/>
      <c r="I3756" s="23"/>
      <c r="J3756" s="23"/>
      <c r="K3756" s="23"/>
      <c r="L3756" s="23"/>
      <c r="M3756" s="23"/>
      <c r="N3756" s="23"/>
      <c r="O3756" s="23"/>
    </row>
    <row r="3757" spans="2:15" x14ac:dyDescent="0.25">
      <c r="B3757" s="23"/>
      <c r="C3757" s="23"/>
      <c r="D3757" s="23"/>
      <c r="E3757" s="23"/>
      <c r="F3757" s="23"/>
      <c r="G3757" s="23"/>
      <c r="H3757" s="23"/>
      <c r="I3757" s="23"/>
      <c r="J3757" s="23"/>
      <c r="K3757" s="23"/>
      <c r="L3757" s="23"/>
      <c r="M3757" s="23"/>
      <c r="N3757" s="23"/>
      <c r="O3757" s="23"/>
    </row>
    <row r="3758" spans="2:15" x14ac:dyDescent="0.25">
      <c r="B3758" s="23"/>
      <c r="C3758" s="23"/>
      <c r="D3758" s="23"/>
      <c r="E3758" s="23"/>
      <c r="F3758" s="23"/>
      <c r="G3758" s="23"/>
      <c r="H3758" s="23"/>
      <c r="I3758" s="23"/>
      <c r="J3758" s="23"/>
      <c r="K3758" s="23"/>
      <c r="L3758" s="23"/>
      <c r="M3758" s="23"/>
      <c r="N3758" s="23"/>
      <c r="O3758" s="23"/>
    </row>
    <row r="3759" spans="2:15" x14ac:dyDescent="0.25">
      <c r="B3759" s="23"/>
      <c r="C3759" s="23"/>
      <c r="D3759" s="23"/>
      <c r="E3759" s="23"/>
      <c r="F3759" s="23"/>
      <c r="G3759" s="23"/>
      <c r="H3759" s="23"/>
      <c r="I3759" s="23"/>
      <c r="J3759" s="23"/>
      <c r="K3759" s="23"/>
      <c r="L3759" s="23"/>
      <c r="M3759" s="23"/>
      <c r="N3759" s="23"/>
      <c r="O3759" s="23"/>
    </row>
    <row r="3760" spans="2:15" x14ac:dyDescent="0.25">
      <c r="B3760" s="23"/>
      <c r="C3760" s="23"/>
      <c r="D3760" s="23"/>
      <c r="E3760" s="23"/>
      <c r="F3760" s="23"/>
      <c r="G3760" s="23"/>
      <c r="H3760" s="23"/>
      <c r="I3760" s="23"/>
      <c r="J3760" s="23"/>
      <c r="K3760" s="23"/>
      <c r="L3760" s="23"/>
      <c r="M3760" s="23"/>
      <c r="N3760" s="23"/>
      <c r="O3760" s="23"/>
    </row>
    <row r="3761" spans="2:15" x14ac:dyDescent="0.25">
      <c r="B3761" s="23"/>
      <c r="C3761" s="23"/>
      <c r="D3761" s="23"/>
      <c r="E3761" s="23"/>
      <c r="F3761" s="23"/>
      <c r="G3761" s="23"/>
      <c r="H3761" s="23"/>
      <c r="I3761" s="23"/>
      <c r="J3761" s="23"/>
      <c r="K3761" s="23"/>
      <c r="L3761" s="23"/>
      <c r="M3761" s="23"/>
      <c r="N3761" s="23"/>
      <c r="O3761" s="23"/>
    </row>
    <row r="3762" spans="2:15" x14ac:dyDescent="0.25">
      <c r="B3762" s="23"/>
      <c r="C3762" s="23"/>
      <c r="D3762" s="23"/>
      <c r="E3762" s="23"/>
      <c r="F3762" s="23"/>
      <c r="G3762" s="23"/>
      <c r="H3762" s="23"/>
      <c r="I3762" s="23"/>
      <c r="J3762" s="23"/>
      <c r="K3762" s="23"/>
      <c r="L3762" s="23"/>
      <c r="M3762" s="23"/>
      <c r="N3762" s="23"/>
      <c r="O3762" s="23"/>
    </row>
    <row r="3763" spans="2:15" x14ac:dyDescent="0.25">
      <c r="B3763" s="23"/>
      <c r="C3763" s="23"/>
      <c r="D3763" s="23"/>
      <c r="E3763" s="23"/>
      <c r="F3763" s="23"/>
      <c r="G3763" s="23"/>
      <c r="H3763" s="23"/>
      <c r="I3763" s="23"/>
      <c r="J3763" s="23"/>
      <c r="K3763" s="23"/>
      <c r="L3763" s="23"/>
      <c r="M3763" s="23"/>
      <c r="N3763" s="23"/>
      <c r="O3763" s="23"/>
    </row>
    <row r="3764" spans="2:15" x14ac:dyDescent="0.25">
      <c r="B3764" s="23"/>
      <c r="C3764" s="23"/>
      <c r="D3764" s="23"/>
      <c r="E3764" s="23"/>
      <c r="F3764" s="23"/>
      <c r="G3764" s="23"/>
      <c r="H3764" s="23"/>
      <c r="I3764" s="23"/>
      <c r="J3764" s="23"/>
      <c r="K3764" s="23"/>
      <c r="L3764" s="23"/>
      <c r="M3764" s="23"/>
      <c r="N3764" s="23"/>
      <c r="O3764" s="23"/>
    </row>
    <row r="3765" spans="2:15" x14ac:dyDescent="0.25">
      <c r="B3765" s="23"/>
      <c r="C3765" s="23"/>
      <c r="D3765" s="23"/>
      <c r="E3765" s="23"/>
      <c r="F3765" s="23"/>
      <c r="G3765" s="23"/>
      <c r="H3765" s="23"/>
      <c r="I3765" s="23"/>
      <c r="J3765" s="23"/>
      <c r="K3765" s="23"/>
      <c r="L3765" s="23"/>
      <c r="M3765" s="23"/>
      <c r="N3765" s="23"/>
      <c r="O3765" s="23"/>
    </row>
    <row r="3766" spans="2:15" x14ac:dyDescent="0.25">
      <c r="B3766" s="23"/>
      <c r="C3766" s="23"/>
      <c r="D3766" s="23"/>
      <c r="E3766" s="23"/>
      <c r="F3766" s="23"/>
      <c r="G3766" s="23"/>
      <c r="H3766" s="23"/>
      <c r="I3766" s="23"/>
      <c r="J3766" s="23"/>
      <c r="K3766" s="23"/>
      <c r="L3766" s="23"/>
      <c r="M3766" s="23"/>
      <c r="N3766" s="23"/>
      <c r="O3766" s="23"/>
    </row>
    <row r="3767" spans="2:15" x14ac:dyDescent="0.25">
      <c r="B3767" s="23"/>
      <c r="C3767" s="23"/>
      <c r="D3767" s="23"/>
      <c r="E3767" s="23"/>
      <c r="F3767" s="23"/>
      <c r="G3767" s="23"/>
      <c r="H3767" s="23"/>
      <c r="I3767" s="23"/>
      <c r="J3767" s="23"/>
      <c r="K3767" s="23"/>
      <c r="L3767" s="23"/>
      <c r="M3767" s="23"/>
      <c r="N3767" s="23"/>
      <c r="O3767" s="23"/>
    </row>
    <row r="3768" spans="2:15" x14ac:dyDescent="0.25">
      <c r="B3768" s="23"/>
      <c r="C3768" s="23"/>
      <c r="D3768" s="23"/>
      <c r="E3768" s="23"/>
      <c r="F3768" s="23"/>
      <c r="G3768" s="23"/>
      <c r="H3768" s="23"/>
      <c r="I3768" s="23"/>
      <c r="J3768" s="23"/>
      <c r="K3768" s="23"/>
      <c r="L3768" s="23"/>
      <c r="M3768" s="23"/>
      <c r="N3768" s="23"/>
      <c r="O3768" s="23"/>
    </row>
    <row r="3769" spans="2:15" x14ac:dyDescent="0.25">
      <c r="B3769" s="23"/>
      <c r="C3769" s="23"/>
      <c r="D3769" s="23"/>
      <c r="E3769" s="23"/>
      <c r="F3769" s="23"/>
      <c r="G3769" s="23"/>
      <c r="H3769" s="23"/>
      <c r="I3769" s="23"/>
      <c r="J3769" s="23"/>
      <c r="K3769" s="23"/>
      <c r="L3769" s="23"/>
      <c r="M3769" s="23"/>
      <c r="N3769" s="23"/>
      <c r="O3769" s="23"/>
    </row>
    <row r="3770" spans="2:15" x14ac:dyDescent="0.25">
      <c r="B3770" s="23"/>
      <c r="C3770" s="23"/>
      <c r="D3770" s="23"/>
      <c r="E3770" s="23"/>
      <c r="F3770" s="23"/>
      <c r="G3770" s="23"/>
      <c r="H3770" s="23"/>
      <c r="I3770" s="23"/>
      <c r="J3770" s="23"/>
      <c r="K3770" s="23"/>
      <c r="L3770" s="23"/>
      <c r="M3770" s="23"/>
      <c r="N3770" s="23"/>
      <c r="O3770" s="23"/>
    </row>
    <row r="3771" spans="2:15" x14ac:dyDescent="0.25">
      <c r="B3771" s="23"/>
      <c r="C3771" s="23"/>
      <c r="D3771" s="23"/>
      <c r="E3771" s="23"/>
      <c r="F3771" s="23"/>
      <c r="G3771" s="23"/>
      <c r="H3771" s="23"/>
      <c r="I3771" s="23"/>
      <c r="J3771" s="23"/>
      <c r="K3771" s="23"/>
      <c r="L3771" s="23"/>
      <c r="M3771" s="23"/>
      <c r="N3771" s="23"/>
      <c r="O3771" s="23"/>
    </row>
    <row r="3772" spans="2:15" x14ac:dyDescent="0.25">
      <c r="B3772" s="23"/>
      <c r="C3772" s="23"/>
      <c r="D3772" s="23"/>
      <c r="E3772" s="23"/>
      <c r="F3772" s="23"/>
      <c r="G3772" s="23"/>
      <c r="H3772" s="23"/>
      <c r="I3772" s="23"/>
      <c r="J3772" s="23"/>
      <c r="K3772" s="23"/>
      <c r="L3772" s="23"/>
      <c r="M3772" s="23"/>
      <c r="N3772" s="23"/>
      <c r="O3772" s="23"/>
    </row>
    <row r="3773" spans="2:15" x14ac:dyDescent="0.25">
      <c r="B3773" s="23"/>
      <c r="C3773" s="23"/>
      <c r="D3773" s="23"/>
      <c r="E3773" s="23"/>
      <c r="F3773" s="23"/>
      <c r="G3773" s="23"/>
      <c r="H3773" s="23"/>
      <c r="I3773" s="23"/>
      <c r="J3773" s="23"/>
      <c r="K3773" s="23"/>
      <c r="L3773" s="23"/>
      <c r="M3773" s="23"/>
      <c r="N3773" s="23"/>
      <c r="O3773" s="23"/>
    </row>
    <row r="3774" spans="2:15" x14ac:dyDescent="0.25">
      <c r="B3774" s="23"/>
      <c r="C3774" s="23"/>
      <c r="D3774" s="23"/>
      <c r="E3774" s="23"/>
      <c r="F3774" s="23"/>
      <c r="G3774" s="23"/>
      <c r="H3774" s="23"/>
      <c r="I3774" s="23"/>
      <c r="J3774" s="23"/>
      <c r="K3774" s="23"/>
      <c r="L3774" s="23"/>
      <c r="M3774" s="23"/>
      <c r="N3774" s="23"/>
      <c r="O3774" s="23"/>
    </row>
    <row r="3775" spans="2:15" x14ac:dyDescent="0.25">
      <c r="B3775" s="23"/>
      <c r="C3775" s="23"/>
      <c r="D3775" s="23"/>
      <c r="E3775" s="23"/>
      <c r="F3775" s="23"/>
      <c r="G3775" s="23"/>
      <c r="H3775" s="23"/>
      <c r="I3775" s="23"/>
      <c r="J3775" s="23"/>
      <c r="K3775" s="23"/>
      <c r="L3775" s="23"/>
      <c r="M3775" s="23"/>
      <c r="N3775" s="23"/>
      <c r="O3775" s="23"/>
    </row>
    <row r="3776" spans="2:15" x14ac:dyDescent="0.25">
      <c r="B3776" s="23"/>
      <c r="C3776" s="23"/>
      <c r="D3776" s="23"/>
      <c r="E3776" s="23"/>
      <c r="F3776" s="23"/>
      <c r="G3776" s="23"/>
      <c r="H3776" s="23"/>
      <c r="I3776" s="23"/>
      <c r="J3776" s="23"/>
      <c r="K3776" s="23"/>
      <c r="L3776" s="23"/>
      <c r="M3776" s="23"/>
      <c r="N3776" s="23"/>
      <c r="O3776" s="23"/>
    </row>
    <row r="3777" spans="2:15" x14ac:dyDescent="0.25">
      <c r="B3777" s="23"/>
      <c r="C3777" s="23"/>
      <c r="D3777" s="23"/>
      <c r="E3777" s="23"/>
      <c r="F3777" s="23"/>
      <c r="G3777" s="23"/>
      <c r="H3777" s="23"/>
      <c r="I3777" s="23"/>
      <c r="J3777" s="23"/>
      <c r="K3777" s="23"/>
      <c r="L3777" s="23"/>
      <c r="M3777" s="23"/>
      <c r="N3777" s="23"/>
      <c r="O3777" s="23"/>
    </row>
    <row r="3778" spans="2:15" x14ac:dyDescent="0.25">
      <c r="B3778" s="23"/>
      <c r="C3778" s="23"/>
      <c r="D3778" s="23"/>
      <c r="E3778" s="23"/>
      <c r="F3778" s="23"/>
      <c r="G3778" s="23"/>
      <c r="H3778" s="23"/>
      <c r="I3778" s="23"/>
      <c r="J3778" s="23"/>
      <c r="K3778" s="23"/>
      <c r="L3778" s="23"/>
      <c r="M3778" s="23"/>
      <c r="N3778" s="23"/>
      <c r="O3778" s="23"/>
    </row>
    <row r="3779" spans="2:15" x14ac:dyDescent="0.25">
      <c r="B3779" s="23"/>
      <c r="C3779" s="23"/>
      <c r="D3779" s="23"/>
      <c r="E3779" s="23"/>
      <c r="F3779" s="23"/>
      <c r="G3779" s="23"/>
      <c r="H3779" s="23"/>
      <c r="I3779" s="23"/>
      <c r="J3779" s="23"/>
      <c r="K3779" s="23"/>
      <c r="L3779" s="23"/>
      <c r="M3779" s="23"/>
      <c r="N3779" s="23"/>
      <c r="O3779" s="23"/>
    </row>
    <row r="3780" spans="2:15" x14ac:dyDescent="0.25">
      <c r="B3780" s="23"/>
      <c r="C3780" s="23"/>
      <c r="D3780" s="23"/>
      <c r="E3780" s="23"/>
      <c r="F3780" s="23"/>
      <c r="G3780" s="23"/>
      <c r="H3780" s="23"/>
      <c r="I3780" s="23"/>
      <c r="J3780" s="23"/>
      <c r="K3780" s="23"/>
      <c r="L3780" s="23"/>
      <c r="M3780" s="23"/>
      <c r="N3780" s="23"/>
      <c r="O3780" s="23"/>
    </row>
    <row r="3781" spans="2:15" x14ac:dyDescent="0.25">
      <c r="B3781" s="23"/>
      <c r="C3781" s="23"/>
      <c r="D3781" s="23"/>
      <c r="E3781" s="23"/>
      <c r="F3781" s="23"/>
      <c r="G3781" s="23"/>
      <c r="H3781" s="23"/>
      <c r="I3781" s="23"/>
      <c r="J3781" s="23"/>
      <c r="K3781" s="23"/>
      <c r="L3781" s="23"/>
      <c r="M3781" s="23"/>
      <c r="N3781" s="23"/>
      <c r="O3781" s="23"/>
    </row>
    <row r="3782" spans="2:15" x14ac:dyDescent="0.25">
      <c r="B3782" s="23"/>
      <c r="C3782" s="23"/>
      <c r="D3782" s="23"/>
      <c r="E3782" s="23"/>
      <c r="F3782" s="23"/>
      <c r="G3782" s="23"/>
      <c r="H3782" s="23"/>
      <c r="I3782" s="23"/>
      <c r="J3782" s="23"/>
      <c r="K3782" s="23"/>
      <c r="L3782" s="23"/>
      <c r="M3782" s="23"/>
      <c r="N3782" s="23"/>
      <c r="O3782" s="23"/>
    </row>
    <row r="3783" spans="2:15" x14ac:dyDescent="0.25">
      <c r="B3783" s="23"/>
      <c r="C3783" s="23"/>
      <c r="D3783" s="23"/>
      <c r="E3783" s="23"/>
      <c r="F3783" s="23"/>
      <c r="G3783" s="23"/>
      <c r="H3783" s="23"/>
      <c r="I3783" s="23"/>
      <c r="J3783" s="23"/>
      <c r="K3783" s="23"/>
      <c r="L3783" s="23"/>
      <c r="M3783" s="23"/>
      <c r="N3783" s="23"/>
      <c r="O3783" s="23"/>
    </row>
    <row r="3784" spans="2:15" x14ac:dyDescent="0.25">
      <c r="B3784" s="23"/>
      <c r="C3784" s="23"/>
      <c r="D3784" s="23"/>
      <c r="E3784" s="23"/>
      <c r="F3784" s="23"/>
      <c r="G3784" s="23"/>
      <c r="H3784" s="23"/>
      <c r="I3784" s="23"/>
      <c r="J3784" s="23"/>
      <c r="K3784" s="23"/>
      <c r="L3784" s="23"/>
      <c r="M3784" s="23"/>
      <c r="N3784" s="23"/>
      <c r="O3784" s="23"/>
    </row>
    <row r="3785" spans="2:15" x14ac:dyDescent="0.25">
      <c r="B3785" s="23"/>
      <c r="C3785" s="23"/>
      <c r="D3785" s="23"/>
      <c r="E3785" s="23"/>
      <c r="F3785" s="23"/>
      <c r="G3785" s="23"/>
      <c r="H3785" s="23"/>
      <c r="I3785" s="23"/>
      <c r="J3785" s="23"/>
      <c r="K3785" s="23"/>
      <c r="L3785" s="23"/>
      <c r="M3785" s="23"/>
      <c r="N3785" s="23"/>
      <c r="O3785" s="23"/>
    </row>
    <row r="3786" spans="2:15" x14ac:dyDescent="0.25">
      <c r="B3786" s="23"/>
      <c r="C3786" s="23"/>
      <c r="D3786" s="23"/>
      <c r="E3786" s="23"/>
      <c r="F3786" s="23"/>
      <c r="G3786" s="23"/>
      <c r="H3786" s="23"/>
      <c r="I3786" s="23"/>
      <c r="J3786" s="23"/>
      <c r="K3786" s="23"/>
      <c r="L3786" s="23"/>
      <c r="M3786" s="23"/>
      <c r="N3786" s="23"/>
      <c r="O3786" s="23"/>
    </row>
    <row r="3787" spans="2:15" x14ac:dyDescent="0.25">
      <c r="B3787" s="23"/>
      <c r="C3787" s="23"/>
      <c r="D3787" s="23"/>
      <c r="E3787" s="23"/>
      <c r="F3787" s="23"/>
      <c r="G3787" s="23"/>
      <c r="H3787" s="23"/>
      <c r="I3787" s="23"/>
      <c r="J3787" s="23"/>
      <c r="K3787" s="23"/>
      <c r="L3787" s="23"/>
      <c r="M3787" s="23"/>
      <c r="N3787" s="23"/>
      <c r="O3787" s="23"/>
    </row>
    <row r="3788" spans="2:15" x14ac:dyDescent="0.25">
      <c r="B3788" s="23"/>
      <c r="C3788" s="23"/>
      <c r="D3788" s="23"/>
      <c r="E3788" s="23"/>
      <c r="F3788" s="23"/>
      <c r="G3788" s="23"/>
      <c r="H3788" s="23"/>
      <c r="I3788" s="23"/>
      <c r="J3788" s="23"/>
      <c r="K3788" s="23"/>
      <c r="L3788" s="23"/>
      <c r="M3788" s="23"/>
      <c r="N3788" s="23"/>
      <c r="O3788" s="23"/>
    </row>
    <row r="3789" spans="2:15" x14ac:dyDescent="0.25">
      <c r="B3789" s="23"/>
      <c r="C3789" s="23"/>
      <c r="D3789" s="23"/>
      <c r="E3789" s="23"/>
      <c r="F3789" s="23"/>
      <c r="G3789" s="23"/>
      <c r="H3789" s="23"/>
      <c r="I3789" s="23"/>
      <c r="J3789" s="23"/>
      <c r="K3789" s="23"/>
      <c r="L3789" s="23"/>
      <c r="M3789" s="23"/>
      <c r="N3789" s="23"/>
      <c r="O3789" s="23"/>
    </row>
    <row r="3790" spans="2:15" x14ac:dyDescent="0.25">
      <c r="B3790" s="23"/>
      <c r="C3790" s="23"/>
      <c r="D3790" s="23"/>
      <c r="E3790" s="23"/>
      <c r="F3790" s="23"/>
      <c r="G3790" s="23"/>
      <c r="H3790" s="23"/>
      <c r="I3790" s="23"/>
      <c r="J3790" s="23"/>
      <c r="K3790" s="23"/>
      <c r="L3790" s="23"/>
      <c r="M3790" s="23"/>
      <c r="N3790" s="23"/>
      <c r="O3790" s="23"/>
    </row>
    <row r="3791" spans="2:15" x14ac:dyDescent="0.25">
      <c r="B3791" s="23"/>
      <c r="C3791" s="23"/>
      <c r="D3791" s="23"/>
      <c r="E3791" s="23"/>
      <c r="F3791" s="23"/>
      <c r="G3791" s="23"/>
      <c r="H3791" s="23"/>
      <c r="I3791" s="23"/>
      <c r="J3791" s="23"/>
      <c r="K3791" s="23"/>
      <c r="L3791" s="23"/>
      <c r="M3791" s="23"/>
      <c r="N3791" s="23"/>
      <c r="O3791" s="23"/>
    </row>
    <row r="3792" spans="2:15" x14ac:dyDescent="0.25">
      <c r="B3792" s="23"/>
      <c r="C3792" s="23"/>
      <c r="D3792" s="23"/>
      <c r="E3792" s="23"/>
      <c r="F3792" s="23"/>
      <c r="G3792" s="23"/>
      <c r="H3792" s="23"/>
      <c r="I3792" s="23"/>
      <c r="J3792" s="23"/>
      <c r="K3792" s="23"/>
      <c r="L3792" s="23"/>
      <c r="M3792" s="23"/>
      <c r="N3792" s="23"/>
      <c r="O3792" s="23"/>
    </row>
    <row r="3793" spans="2:15" x14ac:dyDescent="0.25">
      <c r="B3793" s="23"/>
      <c r="C3793" s="23"/>
      <c r="D3793" s="23"/>
      <c r="E3793" s="23"/>
      <c r="F3793" s="23"/>
      <c r="G3793" s="23"/>
      <c r="H3793" s="23"/>
      <c r="I3793" s="23"/>
      <c r="J3793" s="23"/>
      <c r="K3793" s="23"/>
      <c r="L3793" s="23"/>
      <c r="M3793" s="23"/>
      <c r="N3793" s="23"/>
      <c r="O3793" s="23"/>
    </row>
    <row r="3794" spans="2:15" x14ac:dyDescent="0.25">
      <c r="B3794" s="23"/>
      <c r="C3794" s="23"/>
      <c r="D3794" s="23"/>
      <c r="E3794" s="23"/>
      <c r="F3794" s="23"/>
      <c r="G3794" s="23"/>
      <c r="H3794" s="23"/>
      <c r="I3794" s="23"/>
      <c r="J3794" s="23"/>
      <c r="K3794" s="23"/>
      <c r="L3794" s="23"/>
      <c r="M3794" s="23"/>
      <c r="N3794" s="23"/>
      <c r="O3794" s="23"/>
    </row>
    <row r="3795" spans="2:15" x14ac:dyDescent="0.25">
      <c r="B3795" s="23"/>
      <c r="C3795" s="23"/>
      <c r="D3795" s="23"/>
      <c r="E3795" s="23"/>
      <c r="F3795" s="23"/>
      <c r="G3795" s="23"/>
      <c r="H3795" s="23"/>
      <c r="I3795" s="23"/>
      <c r="J3795" s="23"/>
      <c r="K3795" s="23"/>
      <c r="L3795" s="23"/>
      <c r="M3795" s="23"/>
      <c r="N3795" s="23"/>
      <c r="O3795" s="23"/>
    </row>
    <row r="3796" spans="2:15" x14ac:dyDescent="0.25">
      <c r="B3796" s="23"/>
      <c r="C3796" s="23"/>
      <c r="D3796" s="23"/>
      <c r="E3796" s="23"/>
      <c r="F3796" s="23"/>
      <c r="G3796" s="23"/>
      <c r="H3796" s="23"/>
      <c r="I3796" s="23"/>
      <c r="J3796" s="23"/>
      <c r="K3796" s="23"/>
      <c r="L3796" s="23"/>
      <c r="M3796" s="23"/>
      <c r="N3796" s="23"/>
      <c r="O3796" s="23"/>
    </row>
    <row r="3797" spans="2:15" x14ac:dyDescent="0.25">
      <c r="B3797" s="23"/>
      <c r="C3797" s="23"/>
      <c r="D3797" s="23"/>
      <c r="E3797" s="23"/>
      <c r="F3797" s="23"/>
      <c r="G3797" s="23"/>
      <c r="H3797" s="23"/>
      <c r="I3797" s="23"/>
      <c r="J3797" s="23"/>
      <c r="K3797" s="23"/>
      <c r="L3797" s="23"/>
      <c r="M3797" s="23"/>
      <c r="N3797" s="23"/>
      <c r="O3797" s="23"/>
    </row>
    <row r="3798" spans="2:15" x14ac:dyDescent="0.25">
      <c r="B3798" s="23"/>
      <c r="C3798" s="23"/>
      <c r="D3798" s="23"/>
      <c r="E3798" s="23"/>
      <c r="F3798" s="23"/>
      <c r="G3798" s="23"/>
      <c r="H3798" s="23"/>
      <c r="I3798" s="23"/>
      <c r="J3798" s="23"/>
      <c r="K3798" s="23"/>
      <c r="L3798" s="23"/>
      <c r="M3798" s="23"/>
      <c r="N3798" s="23"/>
      <c r="O3798" s="23"/>
    </row>
    <row r="3799" spans="2:15" x14ac:dyDescent="0.25">
      <c r="B3799" s="23"/>
      <c r="C3799" s="23"/>
      <c r="D3799" s="23"/>
      <c r="E3799" s="23"/>
      <c r="F3799" s="23"/>
      <c r="G3799" s="23"/>
      <c r="H3799" s="23"/>
      <c r="I3799" s="23"/>
      <c r="J3799" s="23"/>
      <c r="K3799" s="23"/>
      <c r="L3799" s="23"/>
      <c r="M3799" s="23"/>
      <c r="N3799" s="23"/>
      <c r="O3799" s="23"/>
    </row>
    <row r="3800" spans="2:15" x14ac:dyDescent="0.25">
      <c r="B3800" s="23"/>
      <c r="C3800" s="23"/>
      <c r="D3800" s="23"/>
      <c r="E3800" s="23"/>
      <c r="F3800" s="23"/>
      <c r="G3800" s="23"/>
      <c r="H3800" s="23"/>
      <c r="I3800" s="23"/>
      <c r="J3800" s="23"/>
      <c r="K3800" s="23"/>
      <c r="L3800" s="23"/>
      <c r="M3800" s="23"/>
      <c r="N3800" s="23"/>
      <c r="O3800" s="23"/>
    </row>
    <row r="3801" spans="2:15" x14ac:dyDescent="0.25">
      <c r="B3801" s="23"/>
      <c r="C3801" s="23"/>
      <c r="D3801" s="23"/>
      <c r="E3801" s="23"/>
      <c r="F3801" s="23"/>
      <c r="G3801" s="23"/>
      <c r="H3801" s="23"/>
      <c r="I3801" s="23"/>
      <c r="J3801" s="23"/>
      <c r="K3801" s="23"/>
      <c r="L3801" s="23"/>
      <c r="M3801" s="23"/>
      <c r="N3801" s="23"/>
      <c r="O3801" s="23"/>
    </row>
    <row r="3802" spans="2:15" x14ac:dyDescent="0.25">
      <c r="B3802" s="23"/>
      <c r="C3802" s="23"/>
      <c r="D3802" s="23"/>
      <c r="E3802" s="23"/>
      <c r="F3802" s="23"/>
      <c r="G3802" s="23"/>
      <c r="H3802" s="23"/>
      <c r="I3802" s="23"/>
      <c r="J3802" s="23"/>
      <c r="K3802" s="23"/>
      <c r="L3802" s="23"/>
      <c r="M3802" s="23"/>
      <c r="N3802" s="23"/>
      <c r="O3802" s="23"/>
    </row>
    <row r="3803" spans="2:15" x14ac:dyDescent="0.25">
      <c r="B3803" s="23"/>
      <c r="C3803" s="23"/>
      <c r="D3803" s="23"/>
      <c r="E3803" s="23"/>
      <c r="F3803" s="23"/>
      <c r="G3803" s="23"/>
      <c r="H3803" s="23"/>
      <c r="I3803" s="23"/>
      <c r="J3803" s="23"/>
      <c r="K3803" s="23"/>
      <c r="L3803" s="23"/>
      <c r="M3803" s="23"/>
      <c r="N3803" s="23"/>
      <c r="O3803" s="23"/>
    </row>
    <row r="3804" spans="2:15" x14ac:dyDescent="0.25">
      <c r="B3804" s="23"/>
      <c r="C3804" s="23"/>
      <c r="D3804" s="23"/>
      <c r="E3804" s="23"/>
      <c r="F3804" s="23"/>
      <c r="G3804" s="23"/>
      <c r="H3804" s="23"/>
      <c r="I3804" s="23"/>
      <c r="J3804" s="23"/>
      <c r="K3804" s="23"/>
      <c r="L3804" s="23"/>
      <c r="M3804" s="23"/>
      <c r="N3804" s="23"/>
      <c r="O3804" s="23"/>
    </row>
    <row r="3805" spans="2:15" x14ac:dyDescent="0.25">
      <c r="B3805" s="23"/>
      <c r="C3805" s="23"/>
      <c r="D3805" s="23"/>
      <c r="E3805" s="23"/>
      <c r="F3805" s="23"/>
      <c r="G3805" s="23"/>
      <c r="H3805" s="23"/>
      <c r="I3805" s="23"/>
      <c r="J3805" s="23"/>
      <c r="K3805" s="23"/>
      <c r="L3805" s="23"/>
      <c r="M3805" s="23"/>
      <c r="N3805" s="23"/>
      <c r="O3805" s="23"/>
    </row>
    <row r="3806" spans="2:15" x14ac:dyDescent="0.25">
      <c r="B3806" s="23"/>
      <c r="C3806" s="23"/>
      <c r="D3806" s="23"/>
      <c r="E3806" s="23"/>
      <c r="F3806" s="23"/>
      <c r="G3806" s="23"/>
      <c r="H3806" s="23"/>
      <c r="I3806" s="23"/>
      <c r="J3806" s="23"/>
      <c r="K3806" s="23"/>
      <c r="L3806" s="23"/>
      <c r="M3806" s="23"/>
      <c r="N3806" s="23"/>
      <c r="O3806" s="23"/>
    </row>
    <row r="3807" spans="2:15" x14ac:dyDescent="0.25">
      <c r="B3807" s="23"/>
      <c r="C3807" s="23"/>
      <c r="D3807" s="23"/>
      <c r="E3807" s="23"/>
      <c r="F3807" s="23"/>
      <c r="G3807" s="23"/>
      <c r="H3807" s="23"/>
      <c r="I3807" s="23"/>
      <c r="J3807" s="23"/>
      <c r="K3807" s="23"/>
      <c r="L3807" s="23"/>
      <c r="M3807" s="23"/>
      <c r="N3807" s="23"/>
      <c r="O3807" s="23"/>
    </row>
    <row r="3808" spans="2:15" x14ac:dyDescent="0.25">
      <c r="B3808" s="23"/>
      <c r="C3808" s="23"/>
      <c r="D3808" s="23"/>
      <c r="E3808" s="23"/>
      <c r="F3808" s="23"/>
      <c r="G3808" s="23"/>
      <c r="H3808" s="23"/>
      <c r="I3808" s="23"/>
      <c r="J3808" s="23"/>
      <c r="K3808" s="23"/>
      <c r="L3808" s="23"/>
      <c r="M3808" s="23"/>
      <c r="N3808" s="23"/>
      <c r="O3808" s="23"/>
    </row>
    <row r="3809" spans="2:15" x14ac:dyDescent="0.25">
      <c r="B3809" s="23"/>
      <c r="C3809" s="23"/>
      <c r="D3809" s="23"/>
      <c r="E3809" s="23"/>
      <c r="F3809" s="23"/>
      <c r="G3809" s="23"/>
      <c r="H3809" s="23"/>
      <c r="I3809" s="23"/>
      <c r="J3809" s="23"/>
      <c r="K3809" s="23"/>
      <c r="L3809" s="23"/>
      <c r="M3809" s="23"/>
      <c r="N3809" s="23"/>
      <c r="O3809" s="23"/>
    </row>
    <row r="3810" spans="2:15" x14ac:dyDescent="0.25">
      <c r="B3810" s="23"/>
      <c r="C3810" s="23"/>
      <c r="D3810" s="23"/>
      <c r="E3810" s="23"/>
      <c r="F3810" s="23"/>
      <c r="G3810" s="23"/>
      <c r="H3810" s="23"/>
      <c r="I3810" s="23"/>
      <c r="J3810" s="23"/>
      <c r="K3810" s="23"/>
      <c r="L3810" s="23"/>
      <c r="M3810" s="23"/>
      <c r="N3810" s="23"/>
      <c r="O3810" s="23"/>
    </row>
    <row r="3811" spans="2:15" x14ac:dyDescent="0.25">
      <c r="B3811" s="23"/>
      <c r="C3811" s="23"/>
      <c r="D3811" s="23"/>
      <c r="E3811" s="23"/>
      <c r="F3811" s="23"/>
      <c r="G3811" s="23"/>
      <c r="H3811" s="23"/>
      <c r="I3811" s="23"/>
      <c r="J3811" s="23"/>
      <c r="K3811" s="23"/>
      <c r="L3811" s="23"/>
      <c r="M3811" s="23"/>
      <c r="N3811" s="23"/>
      <c r="O3811" s="23"/>
    </row>
    <row r="3812" spans="2:15" x14ac:dyDescent="0.25">
      <c r="B3812" s="23"/>
      <c r="C3812" s="23"/>
      <c r="D3812" s="23"/>
      <c r="E3812" s="23"/>
      <c r="F3812" s="23"/>
      <c r="G3812" s="23"/>
      <c r="H3812" s="23"/>
      <c r="I3812" s="23"/>
      <c r="J3812" s="23"/>
      <c r="K3812" s="23"/>
      <c r="L3812" s="23"/>
      <c r="M3812" s="23"/>
      <c r="N3812" s="23"/>
      <c r="O3812" s="23"/>
    </row>
    <row r="3813" spans="2:15" x14ac:dyDescent="0.25">
      <c r="B3813" s="23"/>
      <c r="C3813" s="23"/>
      <c r="D3813" s="23"/>
      <c r="E3813" s="23"/>
      <c r="F3813" s="23"/>
      <c r="G3813" s="23"/>
      <c r="H3813" s="23"/>
      <c r="I3813" s="23"/>
      <c r="J3813" s="23"/>
      <c r="K3813" s="23"/>
      <c r="L3813" s="23"/>
      <c r="M3813" s="23"/>
      <c r="N3813" s="23"/>
      <c r="O3813" s="23"/>
    </row>
    <row r="3814" spans="2:15" x14ac:dyDescent="0.25">
      <c r="B3814" s="23"/>
      <c r="C3814" s="23"/>
      <c r="D3814" s="23"/>
      <c r="E3814" s="23"/>
      <c r="F3814" s="23"/>
      <c r="G3814" s="23"/>
      <c r="H3814" s="23"/>
      <c r="I3814" s="23"/>
      <c r="J3814" s="23"/>
      <c r="K3814" s="23"/>
      <c r="L3814" s="23"/>
      <c r="M3814" s="23"/>
      <c r="N3814" s="23"/>
      <c r="O3814" s="23"/>
    </row>
    <row r="3815" spans="2:15" x14ac:dyDescent="0.25">
      <c r="B3815" s="23"/>
      <c r="C3815" s="23"/>
      <c r="D3815" s="23"/>
      <c r="E3815" s="23"/>
      <c r="F3815" s="23"/>
      <c r="G3815" s="23"/>
      <c r="H3815" s="23"/>
      <c r="I3815" s="23"/>
      <c r="J3815" s="23"/>
      <c r="K3815" s="23"/>
      <c r="L3815" s="23"/>
      <c r="M3815" s="23"/>
      <c r="N3815" s="23"/>
      <c r="O3815" s="23"/>
    </row>
    <row r="3816" spans="2:15" x14ac:dyDescent="0.25">
      <c r="B3816" s="23"/>
      <c r="C3816" s="23"/>
      <c r="D3816" s="23"/>
      <c r="E3816" s="23"/>
      <c r="F3816" s="23"/>
      <c r="G3816" s="23"/>
      <c r="H3816" s="23"/>
      <c r="I3816" s="23"/>
      <c r="J3816" s="23"/>
      <c r="K3816" s="23"/>
      <c r="L3816" s="23"/>
      <c r="M3816" s="23"/>
      <c r="N3816" s="23"/>
      <c r="O3816" s="23"/>
    </row>
    <row r="3817" spans="2:15" x14ac:dyDescent="0.25">
      <c r="B3817" s="23"/>
      <c r="C3817" s="23"/>
      <c r="D3817" s="23"/>
      <c r="E3817" s="23"/>
      <c r="F3817" s="23"/>
      <c r="G3817" s="23"/>
      <c r="H3817" s="23"/>
      <c r="I3817" s="23"/>
      <c r="J3817" s="23"/>
      <c r="K3817" s="23"/>
      <c r="L3817" s="23"/>
      <c r="M3817" s="23"/>
      <c r="N3817" s="23"/>
      <c r="O3817" s="23"/>
    </row>
    <row r="3818" spans="2:15" x14ac:dyDescent="0.25">
      <c r="B3818" s="23"/>
      <c r="C3818" s="23"/>
      <c r="D3818" s="23"/>
      <c r="E3818" s="23"/>
      <c r="F3818" s="23"/>
      <c r="G3818" s="23"/>
      <c r="H3818" s="23"/>
      <c r="I3818" s="23"/>
      <c r="J3818" s="23"/>
      <c r="K3818" s="23"/>
      <c r="L3818" s="23"/>
      <c r="M3818" s="23"/>
      <c r="N3818" s="23"/>
      <c r="O3818" s="23"/>
    </row>
    <row r="3819" spans="2:15" x14ac:dyDescent="0.25">
      <c r="B3819" s="23"/>
      <c r="C3819" s="23"/>
      <c r="D3819" s="23"/>
      <c r="E3819" s="23"/>
      <c r="F3819" s="23"/>
      <c r="G3819" s="23"/>
      <c r="H3819" s="23"/>
      <c r="I3819" s="23"/>
      <c r="J3819" s="23"/>
      <c r="K3819" s="23"/>
      <c r="L3819" s="23"/>
      <c r="M3819" s="23"/>
      <c r="N3819" s="23"/>
      <c r="O3819" s="23"/>
    </row>
    <row r="3820" spans="2:15" x14ac:dyDescent="0.25">
      <c r="B3820" s="23"/>
      <c r="C3820" s="23"/>
      <c r="D3820" s="23"/>
      <c r="E3820" s="23"/>
      <c r="F3820" s="23"/>
      <c r="G3820" s="23"/>
      <c r="H3820" s="23"/>
      <c r="I3820" s="23"/>
      <c r="J3820" s="23"/>
      <c r="K3820" s="23"/>
      <c r="L3820" s="23"/>
      <c r="M3820" s="23"/>
      <c r="N3820" s="23"/>
      <c r="O3820" s="23"/>
    </row>
    <row r="3821" spans="2:15" x14ac:dyDescent="0.25">
      <c r="B3821" s="23"/>
      <c r="C3821" s="23"/>
      <c r="D3821" s="23"/>
      <c r="E3821" s="23"/>
      <c r="F3821" s="23"/>
      <c r="G3821" s="23"/>
      <c r="H3821" s="23"/>
      <c r="I3821" s="23"/>
      <c r="J3821" s="23"/>
      <c r="K3821" s="23"/>
      <c r="L3821" s="23"/>
      <c r="M3821" s="23"/>
      <c r="N3821" s="23"/>
      <c r="O3821" s="23"/>
    </row>
    <row r="3822" spans="2:15" x14ac:dyDescent="0.25">
      <c r="B3822" s="23"/>
      <c r="C3822" s="23"/>
      <c r="D3822" s="23"/>
      <c r="E3822" s="23"/>
      <c r="F3822" s="23"/>
      <c r="G3822" s="23"/>
      <c r="H3822" s="23"/>
      <c r="I3822" s="23"/>
      <c r="J3822" s="23"/>
      <c r="K3822" s="23"/>
      <c r="L3822" s="23"/>
      <c r="M3822" s="23"/>
      <c r="N3822" s="23"/>
      <c r="O3822" s="23"/>
    </row>
    <row r="3823" spans="2:15" x14ac:dyDescent="0.25">
      <c r="B3823" s="23"/>
      <c r="C3823" s="23"/>
      <c r="D3823" s="23"/>
      <c r="E3823" s="23"/>
      <c r="F3823" s="23"/>
      <c r="G3823" s="23"/>
      <c r="H3823" s="23"/>
      <c r="I3823" s="23"/>
      <c r="J3823" s="23"/>
      <c r="K3823" s="23"/>
      <c r="L3823" s="23"/>
      <c r="M3823" s="23"/>
      <c r="N3823" s="23"/>
      <c r="O3823" s="23"/>
    </row>
    <row r="3824" spans="2:15" x14ac:dyDescent="0.25">
      <c r="B3824" s="23"/>
      <c r="C3824" s="23"/>
      <c r="D3824" s="23"/>
      <c r="E3824" s="23"/>
      <c r="F3824" s="23"/>
      <c r="G3824" s="23"/>
      <c r="H3824" s="23"/>
      <c r="I3824" s="23"/>
      <c r="J3824" s="23"/>
      <c r="K3824" s="23"/>
      <c r="L3824" s="23"/>
      <c r="M3824" s="23"/>
      <c r="N3824" s="23"/>
      <c r="O3824" s="23"/>
    </row>
    <row r="3825" spans="2:15" x14ac:dyDescent="0.25">
      <c r="B3825" s="23"/>
      <c r="C3825" s="23"/>
      <c r="D3825" s="23"/>
      <c r="E3825" s="23"/>
      <c r="F3825" s="23"/>
      <c r="G3825" s="23"/>
      <c r="H3825" s="23"/>
      <c r="I3825" s="23"/>
      <c r="J3825" s="23"/>
      <c r="K3825" s="23"/>
      <c r="L3825" s="23"/>
      <c r="M3825" s="23"/>
      <c r="N3825" s="23"/>
      <c r="O3825" s="23"/>
    </row>
    <row r="3826" spans="2:15" x14ac:dyDescent="0.25">
      <c r="B3826" s="23"/>
      <c r="C3826" s="23"/>
      <c r="D3826" s="23"/>
      <c r="E3826" s="23"/>
      <c r="F3826" s="23"/>
      <c r="G3826" s="23"/>
      <c r="H3826" s="23"/>
      <c r="I3826" s="23"/>
      <c r="J3826" s="23"/>
      <c r="K3826" s="23"/>
      <c r="L3826" s="23"/>
      <c r="M3826" s="23"/>
      <c r="N3826" s="23"/>
      <c r="O3826" s="23"/>
    </row>
    <row r="3827" spans="2:15" x14ac:dyDescent="0.25">
      <c r="B3827" s="23"/>
      <c r="C3827" s="23"/>
      <c r="D3827" s="23"/>
      <c r="E3827" s="23"/>
      <c r="F3827" s="23"/>
      <c r="G3827" s="23"/>
      <c r="H3827" s="23"/>
      <c r="I3827" s="23"/>
      <c r="J3827" s="23"/>
      <c r="K3827" s="23"/>
      <c r="L3827" s="23"/>
      <c r="M3827" s="23"/>
      <c r="N3827" s="23"/>
      <c r="O3827" s="23"/>
    </row>
    <row r="3828" spans="2:15" x14ac:dyDescent="0.25">
      <c r="B3828" s="23"/>
      <c r="C3828" s="23"/>
      <c r="D3828" s="23"/>
      <c r="E3828" s="23"/>
      <c r="F3828" s="23"/>
      <c r="G3828" s="23"/>
      <c r="H3828" s="23"/>
      <c r="I3828" s="23"/>
      <c r="J3828" s="23"/>
      <c r="K3828" s="23"/>
      <c r="L3828" s="23"/>
      <c r="M3828" s="23"/>
      <c r="N3828" s="23"/>
      <c r="O3828" s="23"/>
    </row>
    <row r="3829" spans="2:15" x14ac:dyDescent="0.25">
      <c r="B3829" s="23"/>
      <c r="C3829" s="23"/>
      <c r="D3829" s="23"/>
      <c r="E3829" s="23"/>
      <c r="F3829" s="23"/>
      <c r="G3829" s="23"/>
      <c r="H3829" s="23"/>
      <c r="I3829" s="23"/>
      <c r="J3829" s="23"/>
      <c r="K3829" s="23"/>
      <c r="L3829" s="23"/>
      <c r="M3829" s="23"/>
      <c r="N3829" s="23"/>
      <c r="O3829" s="23"/>
    </row>
    <row r="3830" spans="2:15" x14ac:dyDescent="0.25">
      <c r="B3830" s="23"/>
      <c r="C3830" s="23"/>
      <c r="D3830" s="23"/>
      <c r="E3830" s="23"/>
      <c r="F3830" s="23"/>
      <c r="G3830" s="23"/>
      <c r="H3830" s="23"/>
      <c r="I3830" s="23"/>
      <c r="J3830" s="23"/>
      <c r="K3830" s="23"/>
      <c r="L3830" s="23"/>
      <c r="M3830" s="23"/>
      <c r="N3830" s="23"/>
      <c r="O3830" s="23"/>
    </row>
    <row r="3831" spans="2:15" x14ac:dyDescent="0.25">
      <c r="B3831" s="23"/>
      <c r="C3831" s="23"/>
      <c r="D3831" s="23"/>
      <c r="E3831" s="23"/>
      <c r="F3831" s="23"/>
      <c r="G3831" s="23"/>
      <c r="H3831" s="23"/>
      <c r="I3831" s="23"/>
      <c r="J3831" s="23"/>
      <c r="K3831" s="23"/>
      <c r="L3831" s="23"/>
      <c r="M3831" s="23"/>
      <c r="N3831" s="23"/>
      <c r="O3831" s="23"/>
    </row>
  </sheetData>
  <autoFilter ref="A1:O1">
    <sortState ref="A2:M1538">
      <sortCondition ref="B1"/>
    </sortState>
  </autoFilter>
  <conditionalFormatting sqref="Q2:Q1538">
    <cfRule type="colorScale" priority="8">
      <colorScale>
        <cfvo type="min"/>
        <cfvo type="percentile" val="50"/>
        <cfvo type="max"/>
        <color rgb="FFF8696B"/>
        <color rgb="FFFFEB84"/>
        <color rgb="FF63BE7B"/>
      </colorScale>
    </cfRule>
  </conditionalFormatting>
  <conditionalFormatting sqref="K2:K1538">
    <cfRule type="colorScale" priority="7">
      <colorScale>
        <cfvo type="min"/>
        <cfvo type="percentile" val="50"/>
        <cfvo type="max"/>
        <color rgb="FF63BE7B"/>
        <color rgb="FFFFEB84"/>
        <color rgb="FFF8696B"/>
      </colorScale>
    </cfRule>
  </conditionalFormatting>
  <conditionalFormatting sqref="S2:S1538">
    <cfRule type="colorScale" priority="5">
      <colorScale>
        <cfvo type="min"/>
        <cfvo type="percentile" val="50"/>
        <cfvo type="max"/>
        <color rgb="FFF8696B"/>
        <color rgb="FFFFEB84"/>
        <color rgb="FF63BE7B"/>
      </colorScale>
    </cfRule>
  </conditionalFormatting>
  <conditionalFormatting sqref="O2:O1538">
    <cfRule type="colorScale" priority="3">
      <colorScale>
        <cfvo type="min"/>
        <cfvo type="percentile" val="50"/>
        <cfvo type="max"/>
        <color rgb="FF63BE7B"/>
        <color rgb="FFFFEB84"/>
        <color rgb="FFF8696B"/>
      </colorScale>
    </cfRule>
  </conditionalFormatting>
  <conditionalFormatting sqref="P2:P1538">
    <cfRule type="colorScale" priority="2">
      <colorScale>
        <cfvo type="min"/>
        <cfvo type="percentile" val="50"/>
        <cfvo type="max"/>
        <color rgb="FF63BE7B"/>
        <color rgb="FFFFEB84"/>
        <color rgb="FFF8696B"/>
      </colorScale>
    </cfRule>
  </conditionalFormatting>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62"/>
  <sheetViews>
    <sheetView zoomScale="80" zoomScaleNormal="80" zoomScalePageLayoutView="80" workbookViewId="0">
      <selection activeCell="O2" sqref="O2"/>
    </sheetView>
  </sheetViews>
  <sheetFormatPr baseColWidth="10" defaultRowHeight="15" x14ac:dyDescent="0.25"/>
  <cols>
    <col min="1" max="1" width="22.7109375" customWidth="1"/>
    <col min="2" max="2" width="8" bestFit="1" customWidth="1"/>
    <col min="3" max="4" width="8" hidden="1" customWidth="1"/>
    <col min="5" max="6" width="14.28515625" customWidth="1"/>
    <col min="7" max="7" width="12.42578125" bestFit="1" customWidth="1"/>
    <col min="8" max="8" width="14.28515625" bestFit="1" customWidth="1"/>
    <col min="9" max="9" width="14.28515625" customWidth="1"/>
    <col min="10" max="10" width="21" bestFit="1" customWidth="1"/>
    <col min="11" max="11" width="19.42578125" bestFit="1" customWidth="1"/>
    <col min="12" max="12" width="6" bestFit="1" customWidth="1"/>
    <col min="15" max="15" width="4.42578125" bestFit="1" customWidth="1"/>
    <col min="16" max="16" width="85.28515625" customWidth="1"/>
    <col min="21" max="22" width="21" bestFit="1" customWidth="1"/>
  </cols>
  <sheetData>
    <row r="1" spans="1:23" ht="144.75" customHeight="1" x14ac:dyDescent="0.25">
      <c r="A1" s="30" t="s">
        <v>8</v>
      </c>
      <c r="B1" s="30" t="s">
        <v>3122</v>
      </c>
      <c r="C1" s="17"/>
      <c r="D1" s="17"/>
      <c r="E1" s="30" t="s">
        <v>3111</v>
      </c>
      <c r="F1" s="30" t="s">
        <v>3117</v>
      </c>
      <c r="G1" s="30" t="s">
        <v>3106</v>
      </c>
      <c r="H1" s="32" t="s">
        <v>3166</v>
      </c>
      <c r="I1" s="32" t="s">
        <v>3120</v>
      </c>
      <c r="J1" s="30" t="s">
        <v>3102</v>
      </c>
      <c r="K1" s="32" t="s">
        <v>3104</v>
      </c>
      <c r="L1" s="79" t="s">
        <v>3121</v>
      </c>
      <c r="O1" s="82" t="s">
        <v>3167</v>
      </c>
      <c r="P1" s="82"/>
      <c r="Q1" s="82"/>
      <c r="R1" s="82"/>
      <c r="S1" s="82"/>
      <c r="T1" s="82"/>
      <c r="U1" s="82"/>
      <c r="V1" s="82"/>
      <c r="W1" s="82"/>
    </row>
    <row r="2" spans="1:23" ht="45" x14ac:dyDescent="0.25">
      <c r="A2" s="23" t="s">
        <v>1440</v>
      </c>
      <c r="B2" s="23">
        <f>AVERAGEIF('2. UnidadCompradora'!$B$2:$B$1538,'3. Dependencia'!A2,'2. UnidadCompradora'!$C$2:$C$1538)</f>
        <v>1</v>
      </c>
      <c r="C2" s="23">
        <f>SUMPRODUCT(('2. UnidadCompradora'!$B$2:$B$1538='3. Dependencia'!A2)*'2. UnidadCompradora'!$K$2:$K$1538*'2. UnidadCompradora'!$M$2:$M$1538)</f>
        <v>49.015966825229498</v>
      </c>
      <c r="D2" s="23">
        <f>100*((C2-MIN($C$2:$C$261))/(MAX($C$2:$C$261)-MIN($C$2:$C$261)))</f>
        <v>51.826899762179544</v>
      </c>
      <c r="E2" s="23">
        <f>SUMPRODUCT(('2. UnidadCompradora'!$B$2:$B$1538='3. Dependencia'!A2)*'2. UnidadCompradora'!$P$2:$P$1538*'2. UnidadCompradora'!$M$2:$M$1538)</f>
        <v>24.517468248107662</v>
      </c>
      <c r="F2" s="23">
        <f>100*((E2-MIN($E$2:$E$261))/(MAX($E$2:$E$261)-MIN($E$2:$E$261)))</f>
        <v>41.699794274265805</v>
      </c>
      <c r="G2" s="23">
        <f>COUNTIF('2. UnidadCompradora'!$B$2:$B$1538,'3. Dependencia'!A2)</f>
        <v>1</v>
      </c>
      <c r="H2">
        <f>SUMIF('2. UnidadCompradora'!$B$2:$B$1538,'3. Dependencia'!A2,'2. UnidadCompradora'!$R$2:$R$1538)</f>
        <v>1</v>
      </c>
      <c r="I2" s="21">
        <f t="shared" ref="I2:I65" si="0">H2/G2</f>
        <v>1</v>
      </c>
      <c r="J2" s="18">
        <f>SUMIF('2. UnidadCompradora'!$B$2:$B$1538,'3. Dependencia'!A2,'2. UnidadCompradora'!$L$2:$L$1538)</f>
        <v>38640727.619999997</v>
      </c>
      <c r="K2" s="18">
        <f>SUMIFS('2. UnidadCompradora'!$L$2:$L$1538,'2. UnidadCompradora'!$B$2:$B$1538,'3. Dependencia'!A2,'2. UnidadCompradora'!$R$2:$R$1538,1)</f>
        <v>38640727.619999997</v>
      </c>
      <c r="L2" s="21">
        <f>K2/J2</f>
        <v>1</v>
      </c>
      <c r="O2" s="78" t="s">
        <v>3170</v>
      </c>
      <c r="P2" s="30" t="s">
        <v>8</v>
      </c>
      <c r="Q2" s="30" t="s">
        <v>3122</v>
      </c>
      <c r="R2" s="30" t="s">
        <v>3106</v>
      </c>
      <c r="S2" s="32" t="s">
        <v>3166</v>
      </c>
      <c r="T2" s="32" t="s">
        <v>3120</v>
      </c>
      <c r="U2" s="30" t="s">
        <v>3102</v>
      </c>
      <c r="V2" s="32" t="s">
        <v>3104</v>
      </c>
      <c r="W2" s="80" t="s">
        <v>3121</v>
      </c>
    </row>
    <row r="3" spans="1:23" x14ac:dyDescent="0.25">
      <c r="A3" s="23" t="s">
        <v>1366</v>
      </c>
      <c r="B3" s="23">
        <f>AVERAGEIF('2. UnidadCompradora'!$B$2:$B$1538,'3. Dependencia'!A3,'2. UnidadCompradora'!$C$2:$C$1538)</f>
        <v>2</v>
      </c>
      <c r="C3" s="23">
        <f>SUMPRODUCT(('2. UnidadCompradora'!$B$2:$B$1538='3. Dependencia'!A3)*'2. UnidadCompradora'!$K$2:$K$1538*'2. UnidadCompradora'!$M$2:$M$1538)</f>
        <v>46.963434482925031</v>
      </c>
      <c r="D3" s="23">
        <f t="shared" ref="D3:D66" si="1">100*((C3-MIN($C$2:$C$261))/(MAX($C$2:$C$261)-MIN($C$2:$C$261)))</f>
        <v>49.480232533997366</v>
      </c>
      <c r="E3" s="23">
        <f>SUMPRODUCT(('2. UnidadCompradora'!$B$2:$B$1538='3. Dependencia'!A3)*'2. UnidadCompradora'!$P$2:$P$1538*'2. UnidadCompradora'!$M$2:$M$1538)</f>
        <v>23.982287670547194</v>
      </c>
      <c r="F3" s="23">
        <f t="shared" ref="F3:F66" si="2">100*((E3-MIN($E$2:$E$261))/(MAX($E$2:$E$261)-MIN($E$2:$E$261)))</f>
        <v>40.712455000626775</v>
      </c>
      <c r="G3" s="23">
        <f>COUNTIF('2. UnidadCompradora'!$B$2:$B$1538,'3. Dependencia'!A3)</f>
        <v>1</v>
      </c>
      <c r="H3">
        <f>SUMIF('2. UnidadCompradora'!$B$2:$B$1538,'3. Dependencia'!A3,'2. UnidadCompradora'!$R$2:$R$1538)</f>
        <v>1</v>
      </c>
      <c r="I3" s="21">
        <f t="shared" si="0"/>
        <v>1</v>
      </c>
      <c r="J3" s="18">
        <f>SUMIF('2. UnidadCompradora'!$B$2:$B$1538,'3. Dependencia'!A3,'2. UnidadCompradora'!$L$2:$L$1538)</f>
        <v>2030549615.9300001</v>
      </c>
      <c r="K3" s="18">
        <f>SUMIFS('2. UnidadCompradora'!$L$2:$L$1538,'2. UnidadCompradora'!$B$2:$B$1538,'3. Dependencia'!A3,'2. UnidadCompradora'!$R$2:$R$1538,1)</f>
        <v>2030549615.9300001</v>
      </c>
      <c r="L3" s="21">
        <f t="shared" ref="L3:L66" si="3">K3/J3</f>
        <v>1</v>
      </c>
      <c r="O3">
        <v>1</v>
      </c>
      <c r="P3" t="s">
        <v>17</v>
      </c>
      <c r="Q3">
        <v>69</v>
      </c>
      <c r="R3">
        <v>367</v>
      </c>
      <c r="S3">
        <v>91</v>
      </c>
      <c r="T3" s="21">
        <v>0.24795640326975477</v>
      </c>
      <c r="U3" s="19">
        <v>424466885322.03204</v>
      </c>
      <c r="V3" s="19">
        <v>297111341175.48743</v>
      </c>
      <c r="W3" s="21">
        <v>0.69996353414018797</v>
      </c>
    </row>
    <row r="4" spans="1:23" x14ac:dyDescent="0.25">
      <c r="A4" s="23" t="s">
        <v>1875</v>
      </c>
      <c r="B4" s="23">
        <f>AVERAGEIF('2. UnidadCompradora'!$B$2:$B$1538,'3. Dependencia'!A4,'2. UnidadCompradora'!$C$2:$C$1538)</f>
        <v>3</v>
      </c>
      <c r="C4" s="23">
        <f>SUMPRODUCT(('2. UnidadCompradora'!$B$2:$B$1538='3. Dependencia'!A4)*'2. UnidadCompradora'!$K$2:$K$1538*'2. UnidadCompradora'!$M$2:$M$1538)</f>
        <v>40.841040842797334</v>
      </c>
      <c r="D4" s="23">
        <f t="shared" si="1"/>
        <v>42.480479001642315</v>
      </c>
      <c r="E4" s="23">
        <f>SUMPRODUCT(('2. UnidadCompradora'!$B$2:$B$1538='3. Dependencia'!A4)*'2. UnidadCompradora'!$P$2:$P$1538*'2. UnidadCompradora'!$M$2:$M$1538)</f>
        <v>20.875826291982388</v>
      </c>
      <c r="F4" s="23">
        <f t="shared" si="2"/>
        <v>34.981433641292526</v>
      </c>
      <c r="G4" s="23">
        <f>COUNTIF('2. UnidadCompradora'!$B$2:$B$1538,'3. Dependencia'!A4)</f>
        <v>2</v>
      </c>
      <c r="H4">
        <f>SUMIF('2. UnidadCompradora'!$B$2:$B$1538,'3. Dependencia'!A4,'2. UnidadCompradora'!$R$2:$R$1538)</f>
        <v>1</v>
      </c>
      <c r="I4" s="21">
        <f t="shared" si="0"/>
        <v>0.5</v>
      </c>
      <c r="J4" s="18">
        <f>SUMIF('2. UnidadCompradora'!$B$2:$B$1538,'3. Dependencia'!A4,'2. UnidadCompradora'!$L$2:$L$1538)</f>
        <v>2852868478.3658042</v>
      </c>
      <c r="K4" s="18">
        <f>SUMIFS('2. UnidadCompradora'!$L$2:$L$1538,'2. UnidadCompradora'!$B$2:$B$1538,'3. Dependencia'!A4,'2. UnidadCompradora'!$R$2:$R$1538,1)</f>
        <v>651941627.585814</v>
      </c>
      <c r="L4" s="21">
        <f t="shared" si="3"/>
        <v>0.22852144518041811</v>
      </c>
      <c r="O4">
        <f>O3+1</f>
        <v>2</v>
      </c>
      <c r="P4" t="s">
        <v>84</v>
      </c>
      <c r="Q4">
        <v>150</v>
      </c>
      <c r="R4">
        <v>87</v>
      </c>
      <c r="S4">
        <v>46</v>
      </c>
      <c r="T4" s="21">
        <v>0.52873563218390807</v>
      </c>
      <c r="U4" s="19">
        <v>147627542114.31702</v>
      </c>
      <c r="V4" s="19">
        <v>78874419840.115036</v>
      </c>
      <c r="W4" s="21">
        <v>0.53427984175905174</v>
      </c>
    </row>
    <row r="5" spans="1:23" x14ac:dyDescent="0.25">
      <c r="A5" s="23" t="s">
        <v>2118</v>
      </c>
      <c r="B5" s="23">
        <f>AVERAGEIF('2. UnidadCompradora'!$B$2:$B$1538,'3. Dependencia'!A5,'2. UnidadCompradora'!$C$2:$C$1538)</f>
        <v>4</v>
      </c>
      <c r="C5" s="23">
        <f>SUMPRODUCT(('2. UnidadCompradora'!$B$2:$B$1538='3. Dependencia'!A5)*'2. UnidadCompradora'!$K$2:$K$1538*'2. UnidadCompradora'!$M$2:$M$1538)</f>
        <v>41.061597698850989</v>
      </c>
      <c r="D5" s="23">
        <f t="shared" si="1"/>
        <v>42.732642407491937</v>
      </c>
      <c r="E5" s="23">
        <f>SUMPRODUCT(('2. UnidadCompradora'!$B$2:$B$1538='3. Dependencia'!A5)*'2. UnidadCompradora'!$P$2:$P$1538*'2. UnidadCompradora'!$M$2:$M$1538)</f>
        <v>20.761222690767099</v>
      </c>
      <c r="F5" s="23">
        <f t="shared" si="2"/>
        <v>34.770004749578796</v>
      </c>
      <c r="G5" s="23">
        <f>COUNTIF('2. UnidadCompradora'!$B$2:$B$1538,'3. Dependencia'!A5)</f>
        <v>2</v>
      </c>
      <c r="H5">
        <f>SUMIF('2. UnidadCompradora'!$B$2:$B$1538,'3. Dependencia'!A5,'2. UnidadCompradora'!$R$2:$R$1538)</f>
        <v>1</v>
      </c>
      <c r="I5" s="21">
        <f t="shared" si="0"/>
        <v>0.5</v>
      </c>
      <c r="J5" s="18">
        <f>SUMIF('2. UnidadCompradora'!$B$2:$B$1538,'3. Dependencia'!A5,'2. UnidadCompradora'!$L$2:$L$1538)</f>
        <v>1559424832.6399899</v>
      </c>
      <c r="K5" s="18">
        <f>SUMIFS('2. UnidadCompradora'!$L$2:$L$1538,'2. UnidadCompradora'!$B$2:$B$1538,'3. Dependencia'!A5,'2. UnidadCompradora'!$R$2:$R$1538,1)</f>
        <v>431972773.3499999</v>
      </c>
      <c r="L5" s="21">
        <f t="shared" si="3"/>
        <v>0.27700775587798115</v>
      </c>
      <c r="O5">
        <f t="shared" ref="O5:O68" si="4">O4+1</f>
        <v>3</v>
      </c>
      <c r="P5" t="s">
        <v>14</v>
      </c>
      <c r="Q5">
        <v>160</v>
      </c>
      <c r="R5">
        <v>110</v>
      </c>
      <c r="S5">
        <v>42</v>
      </c>
      <c r="T5" s="21">
        <v>0.38181818181818183</v>
      </c>
      <c r="U5" s="19">
        <v>401055667795.90741</v>
      </c>
      <c r="V5" s="19">
        <v>287415880199.99402</v>
      </c>
      <c r="W5" s="21">
        <v>0.71664834405546074</v>
      </c>
    </row>
    <row r="6" spans="1:23" x14ac:dyDescent="0.25">
      <c r="A6" s="23" t="s">
        <v>1745</v>
      </c>
      <c r="B6" s="23">
        <f>AVERAGEIF('2. UnidadCompradora'!$B$2:$B$1538,'3. Dependencia'!A6,'2. UnidadCompradora'!$C$2:$C$1538)</f>
        <v>5</v>
      </c>
      <c r="C6" s="23">
        <f>SUMPRODUCT(('2. UnidadCompradora'!$B$2:$B$1538='3. Dependencia'!A6)*'2. UnidadCompradora'!$K$2:$K$1538*'2. UnidadCompradora'!$M$2:$M$1538)</f>
        <v>38.608544616005403</v>
      </c>
      <c r="D6" s="23">
        <f t="shared" si="1"/>
        <v>39.928058450465507</v>
      </c>
      <c r="E6" s="23">
        <f>SUMPRODUCT(('2. UnidadCompradora'!$B$2:$B$1538='3. Dependencia'!A6)*'2. UnidadCompradora'!$P$2:$P$1538*'2. UnidadCompradora'!$M$2:$M$1538)</f>
        <v>19.358791726921318</v>
      </c>
      <c r="F6" s="23">
        <f t="shared" si="2"/>
        <v>32.182700151410849</v>
      </c>
      <c r="G6" s="23">
        <f>COUNTIF('2. UnidadCompradora'!$B$2:$B$1538,'3. Dependencia'!A6)</f>
        <v>2</v>
      </c>
      <c r="H6">
        <f>SUMIF('2. UnidadCompradora'!$B$2:$B$1538,'3. Dependencia'!A6,'2. UnidadCompradora'!$R$2:$R$1538)</f>
        <v>0</v>
      </c>
      <c r="I6" s="21">
        <f t="shared" si="0"/>
        <v>0</v>
      </c>
      <c r="J6" s="18">
        <f>SUMIF('2. UnidadCompradora'!$B$2:$B$1538,'3. Dependencia'!A6,'2. UnidadCompradora'!$L$2:$L$1538)</f>
        <v>442131249.46699893</v>
      </c>
      <c r="K6" s="18">
        <f>SUMIFS('2. UnidadCompradora'!$L$2:$L$1538,'2. UnidadCompradora'!$B$2:$B$1538,'3. Dependencia'!A6,'2. UnidadCompradora'!$R$2:$R$1538,1)</f>
        <v>0</v>
      </c>
      <c r="L6" s="21">
        <f t="shared" si="3"/>
        <v>0</v>
      </c>
      <c r="O6">
        <f t="shared" si="4"/>
        <v>4</v>
      </c>
      <c r="P6" t="s">
        <v>11</v>
      </c>
      <c r="Q6">
        <v>20</v>
      </c>
      <c r="R6">
        <v>59</v>
      </c>
      <c r="S6">
        <v>28</v>
      </c>
      <c r="T6" s="21">
        <v>0.47457627118644069</v>
      </c>
      <c r="U6" s="19">
        <v>6319534861.8160887</v>
      </c>
      <c r="V6" s="19">
        <v>235749331.45699984</v>
      </c>
      <c r="W6" s="21">
        <v>3.7304854963526687E-2</v>
      </c>
    </row>
    <row r="7" spans="1:23" x14ac:dyDescent="0.25">
      <c r="A7" s="23" t="s">
        <v>26</v>
      </c>
      <c r="B7" s="23">
        <f>AVERAGEIF('2. UnidadCompradora'!$B$2:$B$1538,'3. Dependencia'!A7,'2. UnidadCompradora'!$C$2:$C$1538)</f>
        <v>6</v>
      </c>
      <c r="C7" s="23">
        <f>SUMPRODUCT(('2. UnidadCompradora'!$B$2:$B$1538='3. Dependencia'!A7)*'2. UnidadCompradora'!$K$2:$K$1538*'2. UnidadCompradora'!$M$2:$M$1538)</f>
        <v>36.264553107916043</v>
      </c>
      <c r="D7" s="23">
        <f t="shared" si="1"/>
        <v>37.248164963868888</v>
      </c>
      <c r="E7" s="23">
        <f>SUMPRODUCT(('2. UnidadCompradora'!$B$2:$B$1538='3. Dependencia'!A7)*'2. UnidadCompradora'!$P$2:$P$1538*'2. UnidadCompradora'!$M$2:$M$1538)</f>
        <v>18.196058045897296</v>
      </c>
      <c r="F7" s="23">
        <f t="shared" si="2"/>
        <v>30.037606184639998</v>
      </c>
      <c r="G7" s="23">
        <f>COUNTIF('2. UnidadCompradora'!$B$2:$B$1538,'3. Dependencia'!A7)</f>
        <v>2</v>
      </c>
      <c r="H7">
        <f>SUMIF('2. UnidadCompradora'!$B$2:$B$1538,'3. Dependencia'!A7,'2. UnidadCompradora'!$R$2:$R$1538)</f>
        <v>0</v>
      </c>
      <c r="I7" s="21">
        <f t="shared" si="0"/>
        <v>0</v>
      </c>
      <c r="J7" s="18">
        <f>SUMIF('2. UnidadCompradora'!$B$2:$B$1538,'3. Dependencia'!A7,'2. UnidadCompradora'!$L$2:$L$1538)</f>
        <v>467109470.55999994</v>
      </c>
      <c r="K7" s="18">
        <f>SUMIFS('2. UnidadCompradora'!$L$2:$L$1538,'2. UnidadCompradora'!$B$2:$B$1538,'3. Dependencia'!A7,'2. UnidadCompradora'!$R$2:$R$1538,1)</f>
        <v>0</v>
      </c>
      <c r="L7" s="21">
        <f t="shared" si="3"/>
        <v>0</v>
      </c>
      <c r="O7">
        <f t="shared" si="4"/>
        <v>5</v>
      </c>
      <c r="P7" t="s">
        <v>31</v>
      </c>
      <c r="Q7">
        <v>220</v>
      </c>
      <c r="R7">
        <v>67</v>
      </c>
      <c r="S7">
        <v>18</v>
      </c>
      <c r="T7" s="21">
        <v>0.26865671641791045</v>
      </c>
      <c r="U7" s="19">
        <v>327324355171.59784</v>
      </c>
      <c r="V7" s="19">
        <v>199257906453.41641</v>
      </c>
      <c r="W7" s="21">
        <v>0.60874757195796392</v>
      </c>
    </row>
    <row r="8" spans="1:23" x14ac:dyDescent="0.25">
      <c r="A8" s="23" t="s">
        <v>1481</v>
      </c>
      <c r="B8" s="23">
        <f>AVERAGEIF('2. UnidadCompradora'!$B$2:$B$1538,'3. Dependencia'!A8,'2. UnidadCompradora'!$C$2:$C$1538)</f>
        <v>7</v>
      </c>
      <c r="C8" s="23">
        <f>SUMPRODUCT(('2. UnidadCompradora'!$B$2:$B$1538='3. Dependencia'!A8)*'2. UnidadCompradora'!$K$2:$K$1538*'2. UnidadCompradora'!$M$2:$M$1538)</f>
        <v>44.421627888918231</v>
      </c>
      <c r="D8" s="23">
        <f t="shared" si="1"/>
        <v>46.574176384920449</v>
      </c>
      <c r="E8" s="23">
        <f>SUMPRODUCT(('2. UnidadCompradora'!$B$2:$B$1538='3. Dependencia'!A8)*'2. UnidadCompradora'!$P$2:$P$1538*'2. UnidadCompradora'!$M$2:$M$1538)</f>
        <v>22.319349473365012</v>
      </c>
      <c r="F8" s="23">
        <f t="shared" si="2"/>
        <v>37.644548091155741</v>
      </c>
      <c r="G8" s="23">
        <f>COUNTIF('2. UnidadCompradora'!$B$2:$B$1538,'3. Dependencia'!A8)</f>
        <v>2</v>
      </c>
      <c r="H8">
        <f>SUMIF('2. UnidadCompradora'!$B$2:$B$1538,'3. Dependencia'!A8,'2. UnidadCompradora'!$R$2:$R$1538)</f>
        <v>1</v>
      </c>
      <c r="I8" s="21">
        <f t="shared" si="0"/>
        <v>0.5</v>
      </c>
      <c r="J8" s="18">
        <f>SUMIF('2. UnidadCompradora'!$B$2:$B$1538,'3. Dependencia'!A8,'2. UnidadCompradora'!$L$2:$L$1538)</f>
        <v>723643308.28566587</v>
      </c>
      <c r="K8" s="18">
        <f>SUMIFS('2. UnidadCompradora'!$L$2:$L$1538,'2. UnidadCompradora'!$B$2:$B$1538,'3. Dependencia'!A8,'2. UnidadCompradora'!$R$2:$R$1538,1)</f>
        <v>193201821.0399999</v>
      </c>
      <c r="L8" s="21">
        <f t="shared" si="3"/>
        <v>0.26698487891458733</v>
      </c>
      <c r="O8">
        <f t="shared" si="4"/>
        <v>6</v>
      </c>
      <c r="P8" t="s">
        <v>44</v>
      </c>
      <c r="Q8">
        <v>105</v>
      </c>
      <c r="R8">
        <v>33</v>
      </c>
      <c r="S8">
        <v>17</v>
      </c>
      <c r="T8" s="21">
        <v>0.51515151515151514</v>
      </c>
      <c r="U8" s="19">
        <v>4539204482.8769455</v>
      </c>
      <c r="V8" s="19">
        <v>3907307317.6739454</v>
      </c>
      <c r="W8" s="21">
        <v>0.8607912096521142</v>
      </c>
    </row>
    <row r="9" spans="1:23" x14ac:dyDescent="0.25">
      <c r="A9" s="23" t="s">
        <v>1420</v>
      </c>
      <c r="B9" s="23">
        <f>AVERAGEIF('2. UnidadCompradora'!$B$2:$B$1538,'3. Dependencia'!A9,'2. UnidadCompradora'!$C$2:$C$1538)</f>
        <v>8</v>
      </c>
      <c r="C9" s="23">
        <f>SUMPRODUCT(('2. UnidadCompradora'!$B$2:$B$1538='3. Dependencia'!A9)*'2. UnidadCompradora'!$K$2:$K$1538*'2. UnidadCompradora'!$M$2:$M$1538)</f>
        <v>35.717421468632658</v>
      </c>
      <c r="D9" s="23">
        <f t="shared" si="1"/>
        <v>36.622627494400135</v>
      </c>
      <c r="E9" s="23">
        <f>SUMPRODUCT(('2. UnidadCompradora'!$B$2:$B$1538='3. Dependencia'!A9)*'2. UnidadCompradora'!$P$2:$P$1538*'2. UnidadCompradora'!$M$2:$M$1538)</f>
        <v>18.440567565492405</v>
      </c>
      <c r="F9" s="23">
        <f t="shared" si="2"/>
        <v>30.488694773421209</v>
      </c>
      <c r="G9" s="23">
        <f>COUNTIF('2. UnidadCompradora'!$B$2:$B$1538,'3. Dependencia'!A9)</f>
        <v>2</v>
      </c>
      <c r="H9">
        <f>SUMIF('2. UnidadCompradora'!$B$2:$B$1538,'3. Dependencia'!A9,'2. UnidadCompradora'!$R$2:$R$1538)</f>
        <v>0</v>
      </c>
      <c r="I9" s="21">
        <f t="shared" si="0"/>
        <v>0</v>
      </c>
      <c r="J9" s="18">
        <f>SUMIF('2. UnidadCompradora'!$B$2:$B$1538,'3. Dependencia'!A9,'2. UnidadCompradora'!$L$2:$L$1538)</f>
        <v>3664926303.6466274</v>
      </c>
      <c r="K9" s="18">
        <f>SUMIFS('2. UnidadCompradora'!$L$2:$L$1538,'2. UnidadCompradora'!$B$2:$B$1538,'3. Dependencia'!A9,'2. UnidadCompradora'!$R$2:$R$1538,1)</f>
        <v>0</v>
      </c>
      <c r="L9" s="21">
        <f t="shared" si="3"/>
        <v>0</v>
      </c>
      <c r="O9">
        <f t="shared" si="4"/>
        <v>7</v>
      </c>
      <c r="P9" t="s">
        <v>77</v>
      </c>
      <c r="Q9">
        <v>200</v>
      </c>
      <c r="R9">
        <v>27</v>
      </c>
      <c r="S9">
        <v>14</v>
      </c>
      <c r="T9" s="21">
        <v>0.51851851851851849</v>
      </c>
      <c r="U9" s="19">
        <v>19477741036.825527</v>
      </c>
      <c r="V9" s="19">
        <v>7566607581.6389866</v>
      </c>
      <c r="W9" s="21">
        <v>0.3884745960701092</v>
      </c>
    </row>
    <row r="10" spans="1:23" x14ac:dyDescent="0.25">
      <c r="A10" s="23" t="s">
        <v>523</v>
      </c>
      <c r="B10" s="23">
        <f>AVERAGEIF('2. UnidadCompradora'!$B$2:$B$1538,'3. Dependencia'!A10,'2. UnidadCompradora'!$C$2:$C$1538)</f>
        <v>9</v>
      </c>
      <c r="C10" s="23">
        <f>SUMPRODUCT(('2. UnidadCompradora'!$B$2:$B$1538='3. Dependencia'!A10)*'2. UnidadCompradora'!$K$2:$K$1538*'2. UnidadCompradora'!$M$2:$M$1538)</f>
        <v>43.649775751112749</v>
      </c>
      <c r="D10" s="23">
        <f t="shared" si="1"/>
        <v>45.691715202965639</v>
      </c>
      <c r="E10" s="23">
        <f>SUMPRODUCT(('2. UnidadCompradora'!$B$2:$B$1538='3. Dependencia'!A10)*'2. UnidadCompradora'!$P$2:$P$1538*'2. UnidadCompradora'!$M$2:$M$1538)</f>
        <v>22.234084050058726</v>
      </c>
      <c r="F10" s="23">
        <f t="shared" si="2"/>
        <v>37.487244361081117</v>
      </c>
      <c r="G10" s="23">
        <f>COUNTIF('2. UnidadCompradora'!$B$2:$B$1538,'3. Dependencia'!A10)</f>
        <v>2</v>
      </c>
      <c r="H10">
        <f>SUMIF('2. UnidadCompradora'!$B$2:$B$1538,'3. Dependencia'!A10,'2. UnidadCompradora'!$R$2:$R$1538)</f>
        <v>1</v>
      </c>
      <c r="I10" s="21">
        <f t="shared" si="0"/>
        <v>0.5</v>
      </c>
      <c r="J10" s="18">
        <f>SUMIF('2. UnidadCompradora'!$B$2:$B$1538,'3. Dependencia'!A10,'2. UnidadCompradora'!$L$2:$L$1538)</f>
        <v>3107429660.5981245</v>
      </c>
      <c r="K10" s="18">
        <f>SUMIFS('2. UnidadCompradora'!$L$2:$L$1538,'2. UnidadCompradora'!$B$2:$B$1538,'3. Dependencia'!A10,'2. UnidadCompradora'!$R$2:$R$1538,1)</f>
        <v>1959938717.9371343</v>
      </c>
      <c r="L10" s="21">
        <f t="shared" si="3"/>
        <v>0.63072665579174569</v>
      </c>
      <c r="O10">
        <f t="shared" si="4"/>
        <v>8</v>
      </c>
      <c r="P10" t="s">
        <v>585</v>
      </c>
      <c r="Q10">
        <v>88</v>
      </c>
      <c r="R10">
        <v>31</v>
      </c>
      <c r="S10">
        <v>11</v>
      </c>
      <c r="T10" s="21">
        <v>0.35483870967741937</v>
      </c>
      <c r="U10" s="19">
        <v>6223063582.9109993</v>
      </c>
      <c r="V10" s="19">
        <v>2997014480.9000001</v>
      </c>
      <c r="W10" s="21">
        <v>0.48159792053708517</v>
      </c>
    </row>
    <row r="11" spans="1:23" x14ac:dyDescent="0.25">
      <c r="A11" s="23" t="s">
        <v>2070</v>
      </c>
      <c r="B11" s="23">
        <f>AVERAGEIF('2. UnidadCompradora'!$B$2:$B$1538,'3. Dependencia'!A11,'2. UnidadCompradora'!$C$2:$C$1538)</f>
        <v>10</v>
      </c>
      <c r="C11" s="23">
        <f>SUMPRODUCT(('2. UnidadCompradora'!$B$2:$B$1538='3. Dependencia'!A11)*'2. UnidadCompradora'!$K$2:$K$1538*'2. UnidadCompradora'!$M$2:$M$1538)</f>
        <v>37.777280282966892</v>
      </c>
      <c r="D11" s="23">
        <f t="shared" si="1"/>
        <v>38.977671103044678</v>
      </c>
      <c r="E11" s="23">
        <f>SUMPRODUCT(('2. UnidadCompradora'!$B$2:$B$1538='3. Dependencia'!A11)*'2. UnidadCompradora'!$P$2:$P$1538*'2. UnidadCompradora'!$M$2:$M$1538)</f>
        <v>18.967479675483947</v>
      </c>
      <c r="F11" s="23">
        <f t="shared" si="2"/>
        <v>31.460779788767042</v>
      </c>
      <c r="G11" s="23">
        <f>COUNTIF('2. UnidadCompradora'!$B$2:$B$1538,'3. Dependencia'!A11)</f>
        <v>2</v>
      </c>
      <c r="H11">
        <f>SUMIF('2. UnidadCompradora'!$B$2:$B$1538,'3. Dependencia'!A11,'2. UnidadCompradora'!$R$2:$R$1538)</f>
        <v>0</v>
      </c>
      <c r="I11" s="21">
        <f t="shared" si="0"/>
        <v>0</v>
      </c>
      <c r="J11" s="18">
        <f>SUMIF('2. UnidadCompradora'!$B$2:$B$1538,'3. Dependencia'!A11,'2. UnidadCompradora'!$L$2:$L$1538)</f>
        <v>487077328</v>
      </c>
      <c r="K11" s="18">
        <f>SUMIFS('2. UnidadCompradora'!$L$2:$L$1538,'2. UnidadCompradora'!$B$2:$B$1538,'3. Dependencia'!A11,'2. UnidadCompradora'!$R$2:$R$1538,1)</f>
        <v>0</v>
      </c>
      <c r="L11" s="21">
        <f t="shared" si="3"/>
        <v>0</v>
      </c>
      <c r="O11">
        <f t="shared" si="4"/>
        <v>9</v>
      </c>
      <c r="P11" t="s">
        <v>109</v>
      </c>
      <c r="Q11">
        <v>219</v>
      </c>
      <c r="R11">
        <v>33</v>
      </c>
      <c r="S11">
        <v>10</v>
      </c>
      <c r="T11" s="21">
        <v>0.30303030303030304</v>
      </c>
      <c r="U11" s="19">
        <v>4556218295.4625597</v>
      </c>
      <c r="V11" s="19">
        <v>233374109.84096935</v>
      </c>
      <c r="W11" s="21">
        <v>5.1221011529096756E-2</v>
      </c>
    </row>
    <row r="12" spans="1:23" x14ac:dyDescent="0.25">
      <c r="A12" s="23" t="s">
        <v>1821</v>
      </c>
      <c r="B12" s="23">
        <f>AVERAGEIF('2. UnidadCompradora'!$B$2:$B$1538,'3. Dependencia'!A12,'2. UnidadCompradora'!$C$2:$C$1538)</f>
        <v>11</v>
      </c>
      <c r="C12" s="23">
        <f>SUMPRODUCT(('2. UnidadCompradora'!$B$2:$B$1538='3. Dependencia'!A12)*'2. UnidadCompradora'!$K$2:$K$1538*'2. UnidadCompradora'!$M$2:$M$1538)</f>
        <v>42.89845423067878</v>
      </c>
      <c r="D12" s="23">
        <f t="shared" si="1"/>
        <v>44.832726745881992</v>
      </c>
      <c r="E12" s="23">
        <f>SUMPRODUCT(('2. UnidadCompradora'!$B$2:$B$1538='3. Dependencia'!A12)*'2. UnidadCompradora'!$P$2:$P$1538*'2. UnidadCompradora'!$M$2:$M$1538)</f>
        <v>21.646555919459757</v>
      </c>
      <c r="F12" s="23">
        <f t="shared" si="2"/>
        <v>36.403330590606998</v>
      </c>
      <c r="G12" s="23">
        <f>COUNTIF('2. UnidadCompradora'!$B$2:$B$1538,'3. Dependencia'!A12)</f>
        <v>2</v>
      </c>
      <c r="H12">
        <f>SUMIF('2. UnidadCompradora'!$B$2:$B$1538,'3. Dependencia'!A12,'2. UnidadCompradora'!$R$2:$R$1538)</f>
        <v>0</v>
      </c>
      <c r="I12" s="21">
        <f t="shared" si="0"/>
        <v>0</v>
      </c>
      <c r="J12" s="18">
        <f>SUMIF('2. UnidadCompradora'!$B$2:$B$1538,'3. Dependencia'!A12,'2. UnidadCompradora'!$L$2:$L$1538)</f>
        <v>1063997966.9899999</v>
      </c>
      <c r="K12" s="18">
        <f>SUMIFS('2. UnidadCompradora'!$L$2:$L$1538,'2. UnidadCompradora'!$B$2:$B$1538,'3. Dependencia'!A12,'2. UnidadCompradora'!$R$2:$R$1538,1)</f>
        <v>0</v>
      </c>
      <c r="L12" s="21">
        <f t="shared" si="3"/>
        <v>0</v>
      </c>
      <c r="O12">
        <f t="shared" si="4"/>
        <v>10</v>
      </c>
      <c r="P12" t="s">
        <v>68</v>
      </c>
      <c r="Q12">
        <v>232</v>
      </c>
      <c r="R12">
        <v>17</v>
      </c>
      <c r="S12">
        <v>9</v>
      </c>
      <c r="T12" s="21">
        <v>0.52941176470588236</v>
      </c>
      <c r="U12" s="19">
        <v>2692089607.0506477</v>
      </c>
      <c r="V12" s="19">
        <v>36279364.459999979</v>
      </c>
      <c r="W12" s="21">
        <v>1.3476284134444651E-2</v>
      </c>
    </row>
    <row r="13" spans="1:23" x14ac:dyDescent="0.25">
      <c r="A13" s="23" t="s">
        <v>964</v>
      </c>
      <c r="B13" s="23">
        <f>AVERAGEIF('2. UnidadCompradora'!$B$2:$B$1538,'3. Dependencia'!A13,'2. UnidadCompradora'!$C$2:$C$1538)</f>
        <v>12</v>
      </c>
      <c r="C13" s="23">
        <f>SUMPRODUCT(('2. UnidadCompradora'!$B$2:$B$1538='3. Dependencia'!A13)*'2. UnidadCompradora'!$K$2:$K$1538*'2. UnidadCompradora'!$M$2:$M$1538)</f>
        <v>47.350537865856566</v>
      </c>
      <c r="D13" s="23">
        <f t="shared" si="1"/>
        <v>49.922809152119726</v>
      </c>
      <c r="E13" s="23">
        <f>SUMPRODUCT(('2. UnidadCompradora'!$B$2:$B$1538='3. Dependencia'!A13)*'2. UnidadCompradora'!$P$2:$P$1538*'2. UnidadCompradora'!$M$2:$M$1538)</f>
        <v>23.711505429968113</v>
      </c>
      <c r="F13" s="23">
        <f t="shared" si="2"/>
        <v>40.212896623627394</v>
      </c>
      <c r="G13" s="23">
        <f>COUNTIF('2. UnidadCompradora'!$B$2:$B$1538,'3. Dependencia'!A13)</f>
        <v>2</v>
      </c>
      <c r="H13">
        <f>SUMIF('2. UnidadCompradora'!$B$2:$B$1538,'3. Dependencia'!A13,'2. UnidadCompradora'!$R$2:$R$1538)</f>
        <v>1</v>
      </c>
      <c r="I13" s="21">
        <f t="shared" si="0"/>
        <v>0.5</v>
      </c>
      <c r="J13" s="18">
        <f>SUMIF('2. UnidadCompradora'!$B$2:$B$1538,'3. Dependencia'!A13,'2. UnidadCompradora'!$L$2:$L$1538)</f>
        <v>229304708.93199989</v>
      </c>
      <c r="K13" s="18">
        <f>SUMIFS('2. UnidadCompradora'!$L$2:$L$1538,'2. UnidadCompradora'!$B$2:$B$1538,'3. Dependencia'!A13,'2. UnidadCompradora'!$R$2:$R$1538,1)</f>
        <v>53612840.1599999</v>
      </c>
      <c r="L13" s="21">
        <f t="shared" si="3"/>
        <v>0.2338061019754232</v>
      </c>
      <c r="O13">
        <f t="shared" si="4"/>
        <v>11</v>
      </c>
      <c r="P13" t="s">
        <v>240</v>
      </c>
      <c r="Q13">
        <v>255</v>
      </c>
      <c r="R13">
        <v>19</v>
      </c>
      <c r="S13">
        <v>9</v>
      </c>
      <c r="T13" s="21">
        <v>0.47368421052631576</v>
      </c>
      <c r="U13" s="19">
        <v>2764159946.648119</v>
      </c>
      <c r="V13" s="19">
        <v>2689195228.1571188</v>
      </c>
      <c r="W13" s="21">
        <v>0.97287974649155018</v>
      </c>
    </row>
    <row r="14" spans="1:23" x14ac:dyDescent="0.25">
      <c r="A14" s="23" t="s">
        <v>317</v>
      </c>
      <c r="B14" s="23">
        <f>AVERAGEIF('2. UnidadCompradora'!$B$2:$B$1538,'3. Dependencia'!A14,'2. UnidadCompradora'!$C$2:$C$1538)</f>
        <v>13</v>
      </c>
      <c r="C14" s="23">
        <f>SUMPRODUCT(('2. UnidadCompradora'!$B$2:$B$1538='3. Dependencia'!A14)*'2. UnidadCompradora'!$K$2:$K$1538*'2. UnidadCompradora'!$M$2:$M$1538)</f>
        <v>28.425358584547165</v>
      </c>
      <c r="D14" s="23">
        <f t="shared" si="1"/>
        <v>28.285587125664886</v>
      </c>
      <c r="E14" s="23">
        <f>SUMPRODUCT(('2. UnidadCompradora'!$B$2:$B$1538='3. Dependencia'!A14)*'2. UnidadCompradora'!$P$2:$P$1538*'2. UnidadCompradora'!$M$2:$M$1538)</f>
        <v>14.232000312229733</v>
      </c>
      <c r="F14" s="23">
        <f t="shared" si="2"/>
        <v>22.724429945578322</v>
      </c>
      <c r="G14" s="23">
        <f>COUNTIF('2. UnidadCompradora'!$B$2:$B$1538,'3. Dependencia'!A14)</f>
        <v>2</v>
      </c>
      <c r="H14">
        <f>SUMIF('2. UnidadCompradora'!$B$2:$B$1538,'3. Dependencia'!A14,'2. UnidadCompradora'!$R$2:$R$1538)</f>
        <v>0</v>
      </c>
      <c r="I14" s="21">
        <f t="shared" si="0"/>
        <v>0</v>
      </c>
      <c r="J14" s="18">
        <f>SUMIF('2. UnidadCompradora'!$B$2:$B$1538,'3. Dependencia'!A14,'2. UnidadCompradora'!$L$2:$L$1538)</f>
        <v>148440901.4317776</v>
      </c>
      <c r="K14" s="18">
        <f>SUMIFS('2. UnidadCompradora'!$L$2:$L$1538,'2. UnidadCompradora'!$B$2:$B$1538,'3. Dependencia'!A14,'2. UnidadCompradora'!$R$2:$R$1538,1)</f>
        <v>0</v>
      </c>
      <c r="L14" s="21">
        <f t="shared" si="3"/>
        <v>0</v>
      </c>
      <c r="O14">
        <f t="shared" si="4"/>
        <v>12</v>
      </c>
      <c r="P14" t="s">
        <v>713</v>
      </c>
      <c r="Q14">
        <v>218</v>
      </c>
      <c r="R14">
        <v>10</v>
      </c>
      <c r="S14">
        <v>8</v>
      </c>
      <c r="T14" s="21">
        <v>0.8</v>
      </c>
      <c r="U14" s="19">
        <v>302033451.272071</v>
      </c>
      <c r="V14" s="19">
        <v>295025858.106071</v>
      </c>
      <c r="W14" s="21">
        <v>0.97679861903876475</v>
      </c>
    </row>
    <row r="15" spans="1:23" x14ac:dyDescent="0.25">
      <c r="A15" s="23" t="s">
        <v>1816</v>
      </c>
      <c r="B15" s="23">
        <f>AVERAGEIF('2. UnidadCompradora'!$B$2:$B$1538,'3. Dependencia'!A15,'2. UnidadCompradora'!$C$2:$C$1538)</f>
        <v>14</v>
      </c>
      <c r="C15" s="23">
        <f>SUMPRODUCT(('2. UnidadCompradora'!$B$2:$B$1538='3. Dependencia'!A15)*'2. UnidadCompradora'!$K$2:$K$1538*'2. UnidadCompradora'!$M$2:$M$1538)</f>
        <v>47.613677205364674</v>
      </c>
      <c r="D15" s="23">
        <f t="shared" si="1"/>
        <v>50.223657256552471</v>
      </c>
      <c r="E15" s="23">
        <f>SUMPRODUCT(('2. UnidadCompradora'!$B$2:$B$1538='3. Dependencia'!A15)*'2. UnidadCompradora'!$P$2:$P$1538*'2. UnidadCompradora'!$M$2:$M$1538)</f>
        <v>23.879050254746364</v>
      </c>
      <c r="F15" s="23">
        <f t="shared" si="2"/>
        <v>40.521995257872661</v>
      </c>
      <c r="G15" s="23">
        <f>COUNTIF('2. UnidadCompradora'!$B$2:$B$1538,'3. Dependencia'!A15)</f>
        <v>2</v>
      </c>
      <c r="H15">
        <f>SUMIF('2. UnidadCompradora'!$B$2:$B$1538,'3. Dependencia'!A15,'2. UnidadCompradora'!$R$2:$R$1538)</f>
        <v>1</v>
      </c>
      <c r="I15" s="21">
        <f t="shared" si="0"/>
        <v>0.5</v>
      </c>
      <c r="J15" s="18">
        <f>SUMIF('2. UnidadCompradora'!$B$2:$B$1538,'3. Dependencia'!A15,'2. UnidadCompradora'!$L$2:$L$1538)</f>
        <v>451051915.39923084</v>
      </c>
      <c r="K15" s="18">
        <f>SUMIFS('2. UnidadCompradora'!$L$2:$L$1538,'2. UnidadCompradora'!$B$2:$B$1538,'3. Dependencia'!A15,'2. UnidadCompradora'!$R$2:$R$1538,1)</f>
        <v>348946902.611</v>
      </c>
      <c r="L15" s="21">
        <f t="shared" si="3"/>
        <v>0.77362913380412845</v>
      </c>
      <c r="O15">
        <f t="shared" si="4"/>
        <v>13</v>
      </c>
      <c r="P15" t="s">
        <v>41</v>
      </c>
      <c r="Q15">
        <v>85</v>
      </c>
      <c r="R15">
        <v>70</v>
      </c>
      <c r="S15">
        <v>7</v>
      </c>
      <c r="T15" s="21">
        <v>0.1</v>
      </c>
      <c r="U15" s="19">
        <v>75419849514.47467</v>
      </c>
      <c r="V15" s="19">
        <v>36553020695.057373</v>
      </c>
      <c r="W15" s="21">
        <v>0.48466048302101256</v>
      </c>
    </row>
    <row r="16" spans="1:23" x14ac:dyDescent="0.25">
      <c r="A16" s="23" t="s">
        <v>2443</v>
      </c>
      <c r="B16" s="23">
        <f>AVERAGEIF('2. UnidadCompradora'!$B$2:$B$1538,'3. Dependencia'!A16,'2. UnidadCompradora'!$C$2:$C$1538)</f>
        <v>15</v>
      </c>
      <c r="C16" s="23">
        <f>SUMPRODUCT(('2. UnidadCompradora'!$B$2:$B$1538='3. Dependencia'!A16)*'2. UnidadCompradora'!$K$2:$K$1538*'2. UnidadCompradora'!$M$2:$M$1538)</f>
        <v>40.788368107462617</v>
      </c>
      <c r="D16" s="23">
        <f t="shared" si="1"/>
        <v>42.420258083666468</v>
      </c>
      <c r="E16" s="23">
        <f>SUMPRODUCT(('2. UnidadCompradora'!$B$2:$B$1538='3. Dependencia'!A16)*'2. UnidadCompradora'!$P$2:$P$1538*'2. UnidadCompradora'!$M$2:$M$1538)</f>
        <v>20.461199305319791</v>
      </c>
      <c r="F16" s="23">
        <f t="shared" si="2"/>
        <v>34.21650022440982</v>
      </c>
      <c r="G16" s="23">
        <f>COUNTIF('2. UnidadCompradora'!$B$2:$B$1538,'3. Dependencia'!A16)</f>
        <v>2</v>
      </c>
      <c r="H16">
        <f>SUMIF('2. UnidadCompradora'!$B$2:$B$1538,'3. Dependencia'!A16,'2. UnidadCompradora'!$R$2:$R$1538)</f>
        <v>0</v>
      </c>
      <c r="I16" s="21">
        <f t="shared" si="0"/>
        <v>0</v>
      </c>
      <c r="J16" s="18">
        <f>SUMIF('2. UnidadCompradora'!$B$2:$B$1538,'3. Dependencia'!A16,'2. UnidadCompradora'!$L$2:$L$1538)</f>
        <v>283358269.46758497</v>
      </c>
      <c r="K16" s="18">
        <f>SUMIFS('2. UnidadCompradora'!$L$2:$L$1538,'2. UnidadCompradora'!$B$2:$B$1538,'3. Dependencia'!A16,'2. UnidadCompradora'!$R$2:$R$1538,1)</f>
        <v>0</v>
      </c>
      <c r="L16" s="21">
        <f t="shared" si="3"/>
        <v>0</v>
      </c>
      <c r="O16">
        <f t="shared" si="4"/>
        <v>14</v>
      </c>
      <c r="P16" t="s">
        <v>402</v>
      </c>
      <c r="Q16">
        <v>175</v>
      </c>
      <c r="R16">
        <v>14</v>
      </c>
      <c r="S16">
        <v>7</v>
      </c>
      <c r="T16" s="21">
        <v>0.5</v>
      </c>
      <c r="U16" s="19">
        <v>1137902620.4653521</v>
      </c>
      <c r="V16" s="19">
        <v>562212477.09899962</v>
      </c>
      <c r="W16" s="21">
        <v>0.49407784724942411</v>
      </c>
    </row>
    <row r="17" spans="1:23" x14ac:dyDescent="0.25">
      <c r="A17" s="23" t="s">
        <v>1033</v>
      </c>
      <c r="B17" s="23">
        <f>AVERAGEIF('2. UnidadCompradora'!$B$2:$B$1538,'3. Dependencia'!A17,'2. UnidadCompradora'!$C$2:$C$1538)</f>
        <v>16</v>
      </c>
      <c r="C17" s="23">
        <f>SUMPRODUCT(('2. UnidadCompradora'!$B$2:$B$1538='3. Dependencia'!A17)*'2. UnidadCompradora'!$K$2:$K$1538*'2. UnidadCompradora'!$M$2:$M$1538)</f>
        <v>34.678186058609221</v>
      </c>
      <c r="D17" s="23">
        <f t="shared" si="1"/>
        <v>35.434466105269287</v>
      </c>
      <c r="E17" s="23">
        <f>SUMPRODUCT(('2. UnidadCompradora'!$B$2:$B$1538='3. Dependencia'!A17)*'2. UnidadCompradora'!$P$2:$P$1538*'2. UnidadCompradora'!$M$2:$M$1538)</f>
        <v>17.416657860355272</v>
      </c>
      <c r="F17" s="23">
        <f t="shared" si="2"/>
        <v>28.599713171827435</v>
      </c>
      <c r="G17" s="23">
        <f>COUNTIF('2. UnidadCompradora'!$B$2:$B$1538,'3. Dependencia'!A17)</f>
        <v>2</v>
      </c>
      <c r="H17">
        <f>SUMIF('2. UnidadCompradora'!$B$2:$B$1538,'3. Dependencia'!A17,'2. UnidadCompradora'!$R$2:$R$1538)</f>
        <v>0</v>
      </c>
      <c r="I17" s="21">
        <f t="shared" si="0"/>
        <v>0</v>
      </c>
      <c r="J17" s="18">
        <f>SUMIF('2. UnidadCompradora'!$B$2:$B$1538,'3. Dependencia'!A17,'2. UnidadCompradora'!$L$2:$L$1538)</f>
        <v>575108588.58899987</v>
      </c>
      <c r="K17" s="18">
        <f>SUMIFS('2. UnidadCompradora'!$L$2:$L$1538,'2. UnidadCompradora'!$B$2:$B$1538,'3. Dependencia'!A17,'2. UnidadCompradora'!$R$2:$R$1538,1)</f>
        <v>0</v>
      </c>
      <c r="L17" s="21">
        <f t="shared" si="3"/>
        <v>0</v>
      </c>
      <c r="O17">
        <f t="shared" si="4"/>
        <v>15</v>
      </c>
      <c r="P17" t="s">
        <v>961</v>
      </c>
      <c r="Q17">
        <v>214</v>
      </c>
      <c r="R17">
        <v>19</v>
      </c>
      <c r="S17">
        <v>7</v>
      </c>
      <c r="T17" s="21">
        <v>0.36842105263157893</v>
      </c>
      <c r="U17" s="19">
        <v>7281390763.1106911</v>
      </c>
      <c r="V17" s="19">
        <v>7056202493.8506899</v>
      </c>
      <c r="W17" s="21">
        <v>0.96907345360437736</v>
      </c>
    </row>
    <row r="18" spans="1:23" x14ac:dyDescent="0.25">
      <c r="A18" s="23" t="s">
        <v>171</v>
      </c>
      <c r="B18" s="23">
        <f>AVERAGEIF('2. UnidadCompradora'!$B$2:$B$1538,'3. Dependencia'!A18,'2. UnidadCompradora'!$C$2:$C$1538)</f>
        <v>17</v>
      </c>
      <c r="C18" s="23">
        <f>SUMPRODUCT(('2. UnidadCompradora'!$B$2:$B$1538='3. Dependencia'!A18)*'2. UnidadCompradora'!$K$2:$K$1538*'2. UnidadCompradora'!$M$2:$M$1538)</f>
        <v>41.659555841699529</v>
      </c>
      <c r="D18" s="23">
        <f t="shared" si="1"/>
        <v>43.416289991856878</v>
      </c>
      <c r="E18" s="23">
        <f>SUMPRODUCT(('2. UnidadCompradora'!$B$2:$B$1538='3. Dependencia'!A18)*'2. UnidadCompradora'!$P$2:$P$1538*'2. UnidadCompradora'!$M$2:$M$1538)</f>
        <v>20.889148639310072</v>
      </c>
      <c r="F18" s="23">
        <f t="shared" si="2"/>
        <v>35.006011657172024</v>
      </c>
      <c r="G18" s="23">
        <f>COUNTIF('2. UnidadCompradora'!$B$2:$B$1538,'3. Dependencia'!A18)</f>
        <v>2</v>
      </c>
      <c r="H18">
        <f>SUMIF('2. UnidadCompradora'!$B$2:$B$1538,'3. Dependencia'!A18,'2. UnidadCompradora'!$R$2:$R$1538)</f>
        <v>0</v>
      </c>
      <c r="I18" s="21">
        <f t="shared" si="0"/>
        <v>0</v>
      </c>
      <c r="J18" s="18">
        <f>SUMIF('2. UnidadCompradora'!$B$2:$B$1538,'3. Dependencia'!A18,'2. UnidadCompradora'!$L$2:$L$1538)</f>
        <v>420496167.70999998</v>
      </c>
      <c r="K18" s="18">
        <f>SUMIFS('2. UnidadCompradora'!$L$2:$L$1538,'2. UnidadCompradora'!$B$2:$B$1538,'3. Dependencia'!A18,'2. UnidadCompradora'!$R$2:$R$1538,1)</f>
        <v>0</v>
      </c>
      <c r="L18" s="21">
        <f t="shared" si="3"/>
        <v>0</v>
      </c>
      <c r="O18">
        <f t="shared" si="4"/>
        <v>16</v>
      </c>
      <c r="P18" t="s">
        <v>107</v>
      </c>
      <c r="Q18">
        <v>100</v>
      </c>
      <c r="R18">
        <v>24</v>
      </c>
      <c r="S18">
        <v>6</v>
      </c>
      <c r="T18" s="21">
        <v>0.25</v>
      </c>
      <c r="U18" s="19">
        <v>2640785472.6632681</v>
      </c>
      <c r="V18" s="19">
        <v>250690048.53399995</v>
      </c>
      <c r="W18" s="21">
        <v>9.4930107397620464E-2</v>
      </c>
    </row>
    <row r="19" spans="1:23" x14ac:dyDescent="0.25">
      <c r="A19" s="23" t="s">
        <v>308</v>
      </c>
      <c r="B19" s="23">
        <f>AVERAGEIF('2. UnidadCompradora'!$B$2:$B$1538,'3. Dependencia'!A19,'2. UnidadCompradora'!$C$2:$C$1538)</f>
        <v>18</v>
      </c>
      <c r="C19" s="23">
        <f>SUMPRODUCT(('2. UnidadCompradora'!$B$2:$B$1538='3. Dependencia'!A19)*'2. UnidadCompradora'!$K$2:$K$1538*'2. UnidadCompradora'!$M$2:$M$1538)</f>
        <v>50.392782300276245</v>
      </c>
      <c r="D19" s="23">
        <f t="shared" si="1"/>
        <v>53.401017591143344</v>
      </c>
      <c r="E19" s="23">
        <f>SUMPRODUCT(('2. UnidadCompradora'!$B$2:$B$1538='3. Dependencia'!A19)*'2. UnidadCompradora'!$P$2:$P$1538*'2. UnidadCompradora'!$M$2:$M$1538)</f>
        <v>26.613731364092718</v>
      </c>
      <c r="F19" s="23">
        <f t="shared" si="2"/>
        <v>45.567129878497688</v>
      </c>
      <c r="G19" s="23">
        <f>COUNTIF('2. UnidadCompradora'!$B$2:$B$1538,'3. Dependencia'!A19)</f>
        <v>2</v>
      </c>
      <c r="H19">
        <f>SUMIF('2. UnidadCompradora'!$B$2:$B$1538,'3. Dependencia'!A19,'2. UnidadCompradora'!$R$2:$R$1538)</f>
        <v>1</v>
      </c>
      <c r="I19" s="21">
        <f t="shared" si="0"/>
        <v>0.5</v>
      </c>
      <c r="J19" s="18">
        <f>SUMIF('2. UnidadCompradora'!$B$2:$B$1538,'3. Dependencia'!A19,'2. UnidadCompradora'!$L$2:$L$1538)</f>
        <v>8073724119.7952137</v>
      </c>
      <c r="K19" s="18">
        <f>SUMIFS('2. UnidadCompradora'!$L$2:$L$1538,'2. UnidadCompradora'!$B$2:$B$1538,'3. Dependencia'!A19,'2. UnidadCompradora'!$R$2:$R$1538,1)</f>
        <v>6665936086.7600002</v>
      </c>
      <c r="L19" s="21">
        <f t="shared" si="3"/>
        <v>0.82563337412240911</v>
      </c>
      <c r="O19">
        <f t="shared" si="4"/>
        <v>17</v>
      </c>
      <c r="P19" t="s">
        <v>102</v>
      </c>
      <c r="Q19">
        <v>239</v>
      </c>
      <c r="R19">
        <v>35</v>
      </c>
      <c r="S19">
        <v>6</v>
      </c>
      <c r="T19" s="21">
        <v>0.17142857142857143</v>
      </c>
      <c r="U19" s="19">
        <v>49587195187.867279</v>
      </c>
      <c r="V19" s="19">
        <v>45588393905.725136</v>
      </c>
      <c r="W19" s="21">
        <v>0.9193581877944057</v>
      </c>
    </row>
    <row r="20" spans="1:23" x14ac:dyDescent="0.25">
      <c r="A20" s="23" t="s">
        <v>988</v>
      </c>
      <c r="B20" s="23">
        <f>AVERAGEIF('2. UnidadCompradora'!$B$2:$B$1538,'3. Dependencia'!A20,'2. UnidadCompradora'!$C$2:$C$1538)</f>
        <v>19</v>
      </c>
      <c r="C20" s="23">
        <f>SUMPRODUCT(('2. UnidadCompradora'!$B$2:$B$1538='3. Dependencia'!A20)*'2. UnidadCompradora'!$K$2:$K$1538*'2. UnidadCompradora'!$M$2:$M$1538)</f>
        <v>35.406236806042529</v>
      </c>
      <c r="D20" s="23">
        <f t="shared" si="1"/>
        <v>36.266849008204247</v>
      </c>
      <c r="E20" s="23">
        <f>SUMPRODUCT(('2. UnidadCompradora'!$B$2:$B$1538='3. Dependencia'!A20)*'2. UnidadCompradora'!$P$2:$P$1538*'2. UnidadCompradora'!$M$2:$M$1538)</f>
        <v>19.164035195758206</v>
      </c>
      <c r="F20" s="23">
        <f t="shared" si="2"/>
        <v>31.823399421755127</v>
      </c>
      <c r="G20" s="23">
        <f>COUNTIF('2. UnidadCompradora'!$B$2:$B$1538,'3. Dependencia'!A20)</f>
        <v>2</v>
      </c>
      <c r="H20">
        <f>SUMIF('2. UnidadCompradora'!$B$2:$B$1538,'3. Dependencia'!A20,'2. UnidadCompradora'!$R$2:$R$1538)</f>
        <v>0</v>
      </c>
      <c r="I20" s="21">
        <f t="shared" si="0"/>
        <v>0</v>
      </c>
      <c r="J20" s="18">
        <f>SUMIF('2. UnidadCompradora'!$B$2:$B$1538,'3. Dependencia'!A20,'2. UnidadCompradora'!$L$2:$L$1538)</f>
        <v>9657671167.3681793</v>
      </c>
      <c r="K20" s="18">
        <f>SUMIFS('2. UnidadCompradora'!$L$2:$L$1538,'2. UnidadCompradora'!$B$2:$B$1538,'3. Dependencia'!A20,'2. UnidadCompradora'!$R$2:$R$1538,1)</f>
        <v>0</v>
      </c>
      <c r="L20" s="21">
        <f t="shared" si="3"/>
        <v>0</v>
      </c>
      <c r="O20">
        <f t="shared" si="4"/>
        <v>18</v>
      </c>
      <c r="P20" t="s">
        <v>174</v>
      </c>
      <c r="Q20">
        <v>43</v>
      </c>
      <c r="R20">
        <v>10</v>
      </c>
      <c r="S20">
        <v>5</v>
      </c>
      <c r="T20" s="21">
        <v>0.5</v>
      </c>
      <c r="U20" s="19">
        <v>4549278717.7621775</v>
      </c>
      <c r="V20" s="19">
        <v>3908419146.7215347</v>
      </c>
      <c r="W20" s="21">
        <v>0.85912941131998044</v>
      </c>
    </row>
    <row r="21" spans="1:23" x14ac:dyDescent="0.25">
      <c r="A21" s="23" t="s">
        <v>11</v>
      </c>
      <c r="B21" s="23">
        <f>AVERAGEIF('2. UnidadCompradora'!$B$2:$B$1538,'3. Dependencia'!A21,'2. UnidadCompradora'!$C$2:$C$1538)</f>
        <v>20</v>
      </c>
      <c r="C21" s="23">
        <f>SUMPRODUCT(('2. UnidadCompradora'!$B$2:$B$1538='3. Dependencia'!A21)*'2. UnidadCompradora'!$K$2:$K$1538*'2. UnidadCompradora'!$M$2:$M$1538)</f>
        <v>39.366510530124479</v>
      </c>
      <c r="D21" s="23">
        <f t="shared" si="1"/>
        <v>40.794643465513488</v>
      </c>
      <c r="E21" s="23">
        <f>SUMPRODUCT(('2. UnidadCompradora'!$B$2:$B$1538='3. Dependencia'!A21)*'2. UnidadCompradora'!$P$2:$P$1538*'2. UnidadCompradora'!$M$2:$M$1538)</f>
        <v>20.29043774181185</v>
      </c>
      <c r="F21" s="23">
        <f t="shared" si="2"/>
        <v>33.901467121288007</v>
      </c>
      <c r="G21" s="23">
        <f>COUNTIF('2. UnidadCompradora'!$B$2:$B$1538,'3. Dependencia'!A21)</f>
        <v>59</v>
      </c>
      <c r="H21">
        <f>SUMIF('2. UnidadCompradora'!$B$2:$B$1538,'3. Dependencia'!A21,'2. UnidadCompradora'!$R$2:$R$1538)</f>
        <v>28</v>
      </c>
      <c r="I21" s="21">
        <f t="shared" si="0"/>
        <v>0.47457627118644069</v>
      </c>
      <c r="J21" s="18">
        <f>SUMIF('2. UnidadCompradora'!$B$2:$B$1538,'3. Dependencia'!A21,'2. UnidadCompradora'!$L$2:$L$1538)</f>
        <v>6319534861.8160887</v>
      </c>
      <c r="K21" s="18">
        <f>SUMIFS('2. UnidadCompradora'!$L$2:$L$1538,'2. UnidadCompradora'!$B$2:$B$1538,'3. Dependencia'!A21,'2. UnidadCompradora'!$R$2:$R$1538,1)</f>
        <v>235749331.45699984</v>
      </c>
      <c r="L21" s="21">
        <f t="shared" si="3"/>
        <v>3.7304854963526687E-2</v>
      </c>
      <c r="O21">
        <f t="shared" si="4"/>
        <v>19</v>
      </c>
      <c r="P21" t="s">
        <v>379</v>
      </c>
      <c r="Q21">
        <v>229</v>
      </c>
      <c r="R21">
        <v>4</v>
      </c>
      <c r="S21">
        <v>4</v>
      </c>
      <c r="T21" s="21">
        <v>1</v>
      </c>
      <c r="U21" s="19">
        <v>17708462674.41214</v>
      </c>
      <c r="V21" s="19">
        <v>17708462674.41214</v>
      </c>
      <c r="W21" s="21">
        <v>1</v>
      </c>
    </row>
    <row r="22" spans="1:23" x14ac:dyDescent="0.25">
      <c r="A22" s="23" t="s">
        <v>314</v>
      </c>
      <c r="B22" s="23">
        <f>AVERAGEIF('2. UnidadCompradora'!$B$2:$B$1538,'3. Dependencia'!A22,'2. UnidadCompradora'!$C$2:$C$1538)</f>
        <v>21</v>
      </c>
      <c r="C22" s="23">
        <f>SUMPRODUCT(('2. UnidadCompradora'!$B$2:$B$1538='3. Dependencia'!A22)*'2. UnidadCompradora'!$K$2:$K$1538*'2. UnidadCompradora'!$M$2:$M$1538)</f>
        <v>40.821956492506828</v>
      </c>
      <c r="D22" s="23">
        <f t="shared" si="1"/>
        <v>42.458659798858115</v>
      </c>
      <c r="E22" s="23">
        <f>SUMPRODUCT(('2. UnidadCompradora'!$B$2:$B$1538='3. Dependencia'!A22)*'2. UnidadCompradora'!$P$2:$P$1538*'2. UnidadCompradora'!$M$2:$M$1538)</f>
        <v>20.58544246384205</v>
      </c>
      <c r="F22" s="23">
        <f t="shared" si="2"/>
        <v>34.445712858487752</v>
      </c>
      <c r="G22" s="23">
        <f>COUNTIF('2. UnidadCompradora'!$B$2:$B$1538,'3. Dependencia'!A22)</f>
        <v>10</v>
      </c>
      <c r="H22">
        <f>SUMIF('2. UnidadCompradora'!$B$2:$B$1538,'3. Dependencia'!A22,'2. UnidadCompradora'!$R$2:$R$1538)</f>
        <v>2</v>
      </c>
      <c r="I22" s="21">
        <f t="shared" si="0"/>
        <v>0.2</v>
      </c>
      <c r="J22" s="18">
        <f>SUMIF('2. UnidadCompradora'!$B$2:$B$1538,'3. Dependencia'!A22,'2. UnidadCompradora'!$L$2:$L$1538)</f>
        <v>1029286098.4572687</v>
      </c>
      <c r="K22" s="18">
        <f>SUMIFS('2. UnidadCompradora'!$L$2:$L$1538,'2. UnidadCompradora'!$B$2:$B$1538,'3. Dependencia'!A22,'2. UnidadCompradora'!$R$2:$R$1538,1)</f>
        <v>40545564.370000005</v>
      </c>
      <c r="L22" s="21">
        <f t="shared" si="3"/>
        <v>3.9391928474280538E-2</v>
      </c>
      <c r="O22">
        <f t="shared" si="4"/>
        <v>20</v>
      </c>
      <c r="P22" t="s">
        <v>100</v>
      </c>
      <c r="Q22">
        <v>30</v>
      </c>
      <c r="R22">
        <v>26</v>
      </c>
      <c r="S22">
        <v>3</v>
      </c>
      <c r="T22" s="21">
        <v>0.11538461538461539</v>
      </c>
      <c r="U22" s="19">
        <v>65718062162.141548</v>
      </c>
      <c r="V22" s="19">
        <v>52756990102.838486</v>
      </c>
      <c r="W22" s="21">
        <v>0.80277762866280011</v>
      </c>
    </row>
    <row r="23" spans="1:23" x14ac:dyDescent="0.25">
      <c r="A23" s="23" t="s">
        <v>2438</v>
      </c>
      <c r="B23" s="23">
        <f>AVERAGEIF('2. UnidadCompradora'!$B$2:$B$1538,'3. Dependencia'!A23,'2. UnidadCompradora'!$C$2:$C$1538)</f>
        <v>22</v>
      </c>
      <c r="C23" s="23">
        <f>SUMPRODUCT(('2. UnidadCompradora'!$B$2:$B$1538='3. Dependencia'!A23)*'2. UnidadCompradora'!$K$2:$K$1538*'2. UnidadCompradora'!$M$2:$M$1538)</f>
        <v>63.440203579346253</v>
      </c>
      <c r="D23" s="23">
        <f t="shared" si="1"/>
        <v>68.318178844497481</v>
      </c>
      <c r="E23" s="23">
        <f>SUMPRODUCT(('2. UnidadCompradora'!$B$2:$B$1538='3. Dependencia'!A23)*'2. UnidadCompradora'!$P$2:$P$1538*'2. UnidadCompradora'!$M$2:$M$1538)</f>
        <v>31.727998954360771</v>
      </c>
      <c r="F23" s="23">
        <f t="shared" si="2"/>
        <v>55.002295240417752</v>
      </c>
      <c r="G23" s="23">
        <f>COUNTIF('2. UnidadCompradora'!$B$2:$B$1538,'3. Dependencia'!A23)</f>
        <v>1</v>
      </c>
      <c r="H23">
        <f>SUMIF('2. UnidadCompradora'!$B$2:$B$1538,'3. Dependencia'!A23,'2. UnidadCompradora'!$R$2:$R$1538)</f>
        <v>1</v>
      </c>
      <c r="I23" s="21">
        <f t="shared" si="0"/>
        <v>1</v>
      </c>
      <c r="J23" s="18">
        <f>SUMIF('2. UnidadCompradora'!$B$2:$B$1538,'3. Dependencia'!A23,'2. UnidadCompradora'!$L$2:$L$1538)</f>
        <v>32200922.359999999</v>
      </c>
      <c r="K23" s="18">
        <f>SUMIFS('2. UnidadCompradora'!$L$2:$L$1538,'2. UnidadCompradora'!$B$2:$B$1538,'3. Dependencia'!A23,'2. UnidadCompradora'!$R$2:$R$1538,1)</f>
        <v>32200922.359999999</v>
      </c>
      <c r="L23" s="21">
        <f t="shared" si="3"/>
        <v>1</v>
      </c>
      <c r="O23">
        <f t="shared" si="4"/>
        <v>21</v>
      </c>
      <c r="P23" t="s">
        <v>458</v>
      </c>
      <c r="Q23">
        <v>107</v>
      </c>
      <c r="R23">
        <v>18</v>
      </c>
      <c r="S23">
        <v>3</v>
      </c>
      <c r="T23" s="21">
        <v>0.16666666666666666</v>
      </c>
      <c r="U23" s="19">
        <v>42088390122.277954</v>
      </c>
      <c r="V23" s="19">
        <v>31308593456.292896</v>
      </c>
      <c r="W23" s="21">
        <v>0.74387719191285562</v>
      </c>
    </row>
    <row r="24" spans="1:23" x14ac:dyDescent="0.25">
      <c r="A24" s="23" t="s">
        <v>2296</v>
      </c>
      <c r="B24" s="23">
        <f>AVERAGEIF('2. UnidadCompradora'!$B$2:$B$1538,'3. Dependencia'!A24,'2. UnidadCompradora'!$C$2:$C$1538)</f>
        <v>23</v>
      </c>
      <c r="C24" s="23">
        <f>SUMPRODUCT(('2. UnidadCompradora'!$B$2:$B$1538='3. Dependencia'!A24)*'2. UnidadCompradora'!$K$2:$K$1538*'2. UnidadCompradora'!$M$2:$M$1538)</f>
        <v>64.65923130826242</v>
      </c>
      <c r="D24" s="23">
        <f t="shared" si="1"/>
        <v>69.711897405093296</v>
      </c>
      <c r="E24" s="23">
        <f>SUMPRODUCT(('2. UnidadCompradora'!$B$2:$B$1538='3. Dependencia'!A24)*'2. UnidadCompradora'!$P$2:$P$1538*'2. UnidadCompradora'!$M$2:$M$1538)</f>
        <v>32.359105842080126</v>
      </c>
      <c r="F24" s="23">
        <f t="shared" si="2"/>
        <v>56.166606208035056</v>
      </c>
      <c r="G24" s="23">
        <f>COUNTIF('2. UnidadCompradora'!$B$2:$B$1538,'3. Dependencia'!A24)</f>
        <v>1</v>
      </c>
      <c r="H24">
        <f>SUMIF('2. UnidadCompradora'!$B$2:$B$1538,'3. Dependencia'!A24,'2. UnidadCompradora'!$R$2:$R$1538)</f>
        <v>1</v>
      </c>
      <c r="I24" s="21">
        <f t="shared" si="0"/>
        <v>1</v>
      </c>
      <c r="J24" s="18">
        <f>SUMIF('2. UnidadCompradora'!$B$2:$B$1538,'3. Dependencia'!A24,'2. UnidadCompradora'!$L$2:$L$1538)</f>
        <v>119785114.445591</v>
      </c>
      <c r="K24" s="18">
        <f>SUMIFS('2. UnidadCompradora'!$L$2:$L$1538,'2. UnidadCompradora'!$B$2:$B$1538,'3. Dependencia'!A24,'2. UnidadCompradora'!$R$2:$R$1538,1)</f>
        <v>119785114.445591</v>
      </c>
      <c r="L24" s="21">
        <f t="shared" si="3"/>
        <v>1</v>
      </c>
      <c r="O24">
        <f t="shared" si="4"/>
        <v>22</v>
      </c>
      <c r="P24" t="s">
        <v>734</v>
      </c>
      <c r="Q24">
        <v>119</v>
      </c>
      <c r="R24">
        <v>7</v>
      </c>
      <c r="S24">
        <v>3</v>
      </c>
      <c r="T24" s="21">
        <v>0.42857142857142855</v>
      </c>
      <c r="U24" s="19">
        <v>214282937.97757989</v>
      </c>
      <c r="V24" s="19">
        <v>4090333.1</v>
      </c>
      <c r="W24" s="21">
        <v>1.9088468445527685E-2</v>
      </c>
    </row>
    <row r="25" spans="1:23" x14ac:dyDescent="0.25">
      <c r="A25" s="23" t="s">
        <v>479</v>
      </c>
      <c r="B25" s="23">
        <f>AVERAGEIF('2. UnidadCompradora'!$B$2:$B$1538,'3. Dependencia'!A25,'2. UnidadCompradora'!$C$2:$C$1538)</f>
        <v>24</v>
      </c>
      <c r="C25" s="23">
        <f>SUMPRODUCT(('2. UnidadCompradora'!$B$2:$B$1538='3. Dependencia'!A25)*'2. UnidadCompradora'!$K$2:$K$1538*'2. UnidadCompradora'!$M$2:$M$1538)</f>
        <v>36.532804149186831</v>
      </c>
      <c r="D25" s="23">
        <f t="shared" si="1"/>
        <v>37.554857294363011</v>
      </c>
      <c r="E25" s="23">
        <f>SUMPRODUCT(('2. UnidadCompradora'!$B$2:$B$1538='3. Dependencia'!A25)*'2. UnidadCompradora'!$P$2:$P$1538*'2. UnidadCompradora'!$M$2:$M$1538)</f>
        <v>18.374565132604367</v>
      </c>
      <c r="F25" s="23">
        <f t="shared" si="2"/>
        <v>30.366928781009573</v>
      </c>
      <c r="G25" s="23">
        <f>COUNTIF('2. UnidadCompradora'!$B$2:$B$1538,'3. Dependencia'!A25)</f>
        <v>1</v>
      </c>
      <c r="H25">
        <f>SUMIF('2. UnidadCompradora'!$B$2:$B$1538,'3. Dependencia'!A25,'2. UnidadCompradora'!$R$2:$R$1538)</f>
        <v>0</v>
      </c>
      <c r="I25" s="21">
        <f t="shared" si="0"/>
        <v>0</v>
      </c>
      <c r="J25" s="18">
        <f>SUMIF('2. UnidadCompradora'!$B$2:$B$1538,'3. Dependencia'!A25,'2. UnidadCompradora'!$L$2:$L$1538)</f>
        <v>438892804.00184512</v>
      </c>
      <c r="K25" s="18">
        <f>SUMIFS('2. UnidadCompradora'!$L$2:$L$1538,'2. UnidadCompradora'!$B$2:$B$1538,'3. Dependencia'!A25,'2. UnidadCompradora'!$R$2:$R$1538,1)</f>
        <v>0</v>
      </c>
      <c r="L25" s="21">
        <f t="shared" si="3"/>
        <v>0</v>
      </c>
      <c r="O25">
        <f t="shared" si="4"/>
        <v>23</v>
      </c>
      <c r="P25" t="s">
        <v>95</v>
      </c>
      <c r="Q25">
        <v>162</v>
      </c>
      <c r="R25">
        <v>3</v>
      </c>
      <c r="S25">
        <v>3</v>
      </c>
      <c r="T25" s="21">
        <v>1</v>
      </c>
      <c r="U25" s="19">
        <v>2895538187.8789997</v>
      </c>
      <c r="V25" s="19">
        <v>2895538187.8789997</v>
      </c>
      <c r="W25" s="21">
        <v>1</v>
      </c>
    </row>
    <row r="26" spans="1:23" x14ac:dyDescent="0.25">
      <c r="A26" s="23" t="s">
        <v>2188</v>
      </c>
      <c r="B26" s="23">
        <f>AVERAGEIF('2. UnidadCompradora'!$B$2:$B$1538,'3. Dependencia'!A26,'2. UnidadCompradora'!$C$2:$C$1538)</f>
        <v>25</v>
      </c>
      <c r="C26" s="23">
        <f>SUMPRODUCT(('2. UnidadCompradora'!$B$2:$B$1538='3. Dependencia'!A26)*'2. UnidadCompradora'!$K$2:$K$1538*'2. UnidadCompradora'!$M$2:$M$1538)</f>
        <v>33.969879153325536</v>
      </c>
      <c r="D26" s="23">
        <f t="shared" si="1"/>
        <v>34.624656404410601</v>
      </c>
      <c r="E26" s="23">
        <f>SUMPRODUCT(('2. UnidadCompradora'!$B$2:$B$1538='3. Dependencia'!A26)*'2. UnidadCompradora'!$P$2:$P$1538*'2. UnidadCompradora'!$M$2:$M$1538)</f>
        <v>17.194384898661024</v>
      </c>
      <c r="F26" s="23">
        <f t="shared" si="2"/>
        <v>28.189648169937492</v>
      </c>
      <c r="G26" s="23">
        <f>COUNTIF('2. UnidadCompradora'!$B$2:$B$1538,'3. Dependencia'!A26)</f>
        <v>1</v>
      </c>
      <c r="H26">
        <f>SUMIF('2. UnidadCompradora'!$B$2:$B$1538,'3. Dependencia'!A26,'2. UnidadCompradora'!$R$2:$R$1538)</f>
        <v>0</v>
      </c>
      <c r="I26" s="21">
        <f t="shared" si="0"/>
        <v>0</v>
      </c>
      <c r="J26" s="18">
        <f>SUMIF('2. UnidadCompradora'!$B$2:$B$1538,'3. Dependencia'!A26,'2. UnidadCompradora'!$L$2:$L$1538)</f>
        <v>849707221.07509923</v>
      </c>
      <c r="K26" s="18">
        <f>SUMIFS('2. UnidadCompradora'!$L$2:$L$1538,'2. UnidadCompradora'!$B$2:$B$1538,'3. Dependencia'!A26,'2. UnidadCompradora'!$R$2:$R$1538,1)</f>
        <v>0</v>
      </c>
      <c r="L26" s="21">
        <f t="shared" si="3"/>
        <v>0</v>
      </c>
      <c r="O26">
        <f t="shared" si="4"/>
        <v>24</v>
      </c>
      <c r="P26" t="s">
        <v>1412</v>
      </c>
      <c r="Q26">
        <v>209</v>
      </c>
      <c r="R26">
        <v>8</v>
      </c>
      <c r="S26">
        <v>3</v>
      </c>
      <c r="T26" s="21">
        <v>0.375</v>
      </c>
      <c r="U26" s="19">
        <v>900444858.26000309</v>
      </c>
      <c r="V26" s="19">
        <v>897433009.52000308</v>
      </c>
      <c r="W26" s="21">
        <v>0.9966551547133935</v>
      </c>
    </row>
    <row r="27" spans="1:23" x14ac:dyDescent="0.25">
      <c r="A27" s="23" t="s">
        <v>953</v>
      </c>
      <c r="B27" s="23">
        <f>AVERAGEIF('2. UnidadCompradora'!$B$2:$B$1538,'3. Dependencia'!A27,'2. UnidadCompradora'!$C$2:$C$1538)</f>
        <v>26</v>
      </c>
      <c r="C27" s="23">
        <f>SUMPRODUCT(('2. UnidadCompradora'!$B$2:$B$1538='3. Dependencia'!A27)*'2. UnidadCompradora'!$K$2:$K$1538*'2. UnidadCompradora'!$M$2:$M$1538)</f>
        <v>50.51585575401441</v>
      </c>
      <c r="D27" s="23">
        <f t="shared" si="1"/>
        <v>53.541727890607994</v>
      </c>
      <c r="E27" s="23">
        <f>SUMPRODUCT(('2. UnidadCompradora'!$B$2:$B$1538='3. Dependencia'!A27)*'2. UnidadCompradora'!$P$2:$P$1538*'2. UnidadCompradora'!$M$2:$M$1538)</f>
        <v>27.48553175183989</v>
      </c>
      <c r="F27" s="23">
        <f t="shared" si="2"/>
        <v>47.175489370017658</v>
      </c>
      <c r="G27" s="23">
        <f>COUNTIF('2. UnidadCompradora'!$B$2:$B$1538,'3. Dependencia'!A27)</f>
        <v>2</v>
      </c>
      <c r="H27">
        <f>SUMIF('2. UnidadCompradora'!$B$2:$B$1538,'3. Dependencia'!A27,'2. UnidadCompradora'!$R$2:$R$1538)</f>
        <v>2</v>
      </c>
      <c r="I27" s="21">
        <f t="shared" si="0"/>
        <v>1</v>
      </c>
      <c r="J27" s="18">
        <f>SUMIF('2. UnidadCompradora'!$B$2:$B$1538,'3. Dependencia'!A27,'2. UnidadCompradora'!$L$2:$L$1538)</f>
        <v>9285726870.5880585</v>
      </c>
      <c r="K27" s="18">
        <f>SUMIFS('2. UnidadCompradora'!$L$2:$L$1538,'2. UnidadCompradora'!$B$2:$B$1538,'3. Dependencia'!A27,'2. UnidadCompradora'!$R$2:$R$1538,1)</f>
        <v>9285726870.5880585</v>
      </c>
      <c r="L27" s="21">
        <f t="shared" si="3"/>
        <v>1</v>
      </c>
      <c r="O27">
        <f t="shared" si="4"/>
        <v>25</v>
      </c>
      <c r="P27" t="s">
        <v>549</v>
      </c>
      <c r="Q27">
        <v>212</v>
      </c>
      <c r="R27">
        <v>3</v>
      </c>
      <c r="S27">
        <v>3</v>
      </c>
      <c r="T27" s="21">
        <v>1</v>
      </c>
      <c r="U27" s="19">
        <v>1318443983.236593</v>
      </c>
      <c r="V27" s="19">
        <v>1318443983.236593</v>
      </c>
      <c r="W27" s="21">
        <v>1</v>
      </c>
    </row>
    <row r="28" spans="1:23" x14ac:dyDescent="0.25">
      <c r="A28" s="23" t="s">
        <v>772</v>
      </c>
      <c r="B28" s="23">
        <f>AVERAGEIF('2. UnidadCompradora'!$B$2:$B$1538,'3. Dependencia'!A28,'2. UnidadCompradora'!$C$2:$C$1538)</f>
        <v>27</v>
      </c>
      <c r="C28" s="23">
        <f>SUMPRODUCT(('2. UnidadCompradora'!$B$2:$B$1538='3. Dependencia'!A28)*'2. UnidadCompradora'!$K$2:$K$1538*'2. UnidadCompradora'!$M$2:$M$1538)</f>
        <v>38.087039412542246</v>
      </c>
      <c r="D28" s="23">
        <f t="shared" si="1"/>
        <v>39.331819772482255</v>
      </c>
      <c r="E28" s="23">
        <f>SUMPRODUCT(('2. UnidadCompradora'!$B$2:$B$1538='3. Dependencia'!A28)*'2. UnidadCompradora'!$P$2:$P$1538*'2. UnidadCompradora'!$M$2:$M$1538)</f>
        <v>19.535837548777788</v>
      </c>
      <c r="F28" s="23">
        <f t="shared" si="2"/>
        <v>32.509326902234669</v>
      </c>
      <c r="G28" s="23">
        <f>COUNTIF('2. UnidadCompradora'!$B$2:$B$1538,'3. Dependencia'!A28)</f>
        <v>1</v>
      </c>
      <c r="H28">
        <f>SUMIF('2. UnidadCompradora'!$B$2:$B$1538,'3. Dependencia'!A28,'2. UnidadCompradora'!$R$2:$R$1538)</f>
        <v>0</v>
      </c>
      <c r="I28" s="21">
        <f t="shared" si="0"/>
        <v>0</v>
      </c>
      <c r="J28" s="18">
        <f>SUMIF('2. UnidadCompradora'!$B$2:$B$1538,'3. Dependencia'!A28,'2. UnidadCompradora'!$L$2:$L$1538)</f>
        <v>1997076020.3474841</v>
      </c>
      <c r="K28" s="18">
        <f>SUMIFS('2. UnidadCompradora'!$L$2:$L$1538,'2. UnidadCompradora'!$B$2:$B$1538,'3. Dependencia'!A28,'2. UnidadCompradora'!$R$2:$R$1538,1)</f>
        <v>0</v>
      </c>
      <c r="L28" s="21">
        <f t="shared" si="3"/>
        <v>0</v>
      </c>
      <c r="O28">
        <f t="shared" si="4"/>
        <v>26</v>
      </c>
      <c r="P28" t="s">
        <v>314</v>
      </c>
      <c r="Q28">
        <v>21</v>
      </c>
      <c r="R28">
        <v>10</v>
      </c>
      <c r="S28">
        <v>2</v>
      </c>
      <c r="T28" s="21">
        <v>0.2</v>
      </c>
      <c r="U28" s="19">
        <v>1029286098.4572687</v>
      </c>
      <c r="V28" s="19">
        <v>40545564.370000005</v>
      </c>
      <c r="W28" s="21">
        <v>3.9391928474280538E-2</v>
      </c>
    </row>
    <row r="29" spans="1:23" x14ac:dyDescent="0.25">
      <c r="A29" s="23" t="s">
        <v>1975</v>
      </c>
      <c r="B29" s="23">
        <f>AVERAGEIF('2. UnidadCompradora'!$B$2:$B$1538,'3. Dependencia'!A29,'2. UnidadCompradora'!$C$2:$C$1538)</f>
        <v>28</v>
      </c>
      <c r="C29" s="23">
        <f>SUMPRODUCT(('2. UnidadCompradora'!$B$2:$B$1538='3. Dependencia'!A29)*'2. UnidadCompradora'!$K$2:$K$1538*'2. UnidadCompradora'!$M$2:$M$1538)</f>
        <v>42.008378258934826</v>
      </c>
      <c r="D29" s="23">
        <f t="shared" si="1"/>
        <v>43.815099851321655</v>
      </c>
      <c r="E29" s="23">
        <f>SUMPRODUCT(('2. UnidadCompradora'!$B$2:$B$1538='3. Dependencia'!A29)*'2. UnidadCompradora'!$P$2:$P$1538*'2. UnidadCompradora'!$M$2:$M$1538)</f>
        <v>21.922708947092822</v>
      </c>
      <c r="F29" s="23">
        <f t="shared" si="2"/>
        <v>36.912797378357986</v>
      </c>
      <c r="G29" s="23">
        <f>COUNTIF('2. UnidadCompradora'!$B$2:$B$1538,'3. Dependencia'!A29)</f>
        <v>2</v>
      </c>
      <c r="H29">
        <f>SUMIF('2. UnidadCompradora'!$B$2:$B$1538,'3. Dependencia'!A29,'2. UnidadCompradora'!$R$2:$R$1538)</f>
        <v>0</v>
      </c>
      <c r="I29" s="21">
        <f t="shared" si="0"/>
        <v>0</v>
      </c>
      <c r="J29" s="18">
        <f>SUMIF('2. UnidadCompradora'!$B$2:$B$1538,'3. Dependencia'!A29,'2. UnidadCompradora'!$L$2:$L$1538)</f>
        <v>7299235932.9696903</v>
      </c>
      <c r="K29" s="18">
        <f>SUMIFS('2. UnidadCompradora'!$L$2:$L$1538,'2. UnidadCompradora'!$B$2:$B$1538,'3. Dependencia'!A29,'2. UnidadCompradora'!$R$2:$R$1538,1)</f>
        <v>0</v>
      </c>
      <c r="L29" s="21">
        <f t="shared" si="3"/>
        <v>0</v>
      </c>
      <c r="O29">
        <f t="shared" si="4"/>
        <v>27</v>
      </c>
      <c r="P29" t="s">
        <v>953</v>
      </c>
      <c r="Q29">
        <v>26</v>
      </c>
      <c r="R29">
        <v>2</v>
      </c>
      <c r="S29">
        <v>2</v>
      </c>
      <c r="T29" s="21">
        <v>1</v>
      </c>
      <c r="U29" s="19">
        <v>9285726870.5880585</v>
      </c>
      <c r="V29" s="19">
        <v>9285726870.5880585</v>
      </c>
      <c r="W29" s="21">
        <v>1</v>
      </c>
    </row>
    <row r="30" spans="1:23" x14ac:dyDescent="0.25">
      <c r="A30" s="23" t="s">
        <v>138</v>
      </c>
      <c r="B30" s="23">
        <f>AVERAGEIF('2. UnidadCompradora'!$B$2:$B$1538,'3. Dependencia'!A30,'2. UnidadCompradora'!$C$2:$C$1538)</f>
        <v>29</v>
      </c>
      <c r="C30" s="23">
        <f>SUMPRODUCT(('2. UnidadCompradora'!$B$2:$B$1538='3. Dependencia'!A30)*'2. UnidadCompradora'!$K$2:$K$1538*'2. UnidadCompradora'!$M$2:$M$1538)</f>
        <v>36.375075655922117</v>
      </c>
      <c r="D30" s="23">
        <f t="shared" si="1"/>
        <v>37.374525769998677</v>
      </c>
      <c r="E30" s="23">
        <f>SUMPRODUCT(('2. UnidadCompradora'!$B$2:$B$1538='3. Dependencia'!A30)*'2. UnidadCompradora'!$P$2:$P$1538*'2. UnidadCompradora'!$M$2:$M$1538)</f>
        <v>18.969398355694132</v>
      </c>
      <c r="F30" s="23">
        <f t="shared" si="2"/>
        <v>31.464319506769712</v>
      </c>
      <c r="G30" s="23">
        <f>COUNTIF('2. UnidadCompradora'!$B$2:$B$1538,'3. Dependencia'!A30)</f>
        <v>3</v>
      </c>
      <c r="H30">
        <f>SUMIF('2. UnidadCompradora'!$B$2:$B$1538,'3. Dependencia'!A30,'2. UnidadCompradora'!$R$2:$R$1538)</f>
        <v>0</v>
      </c>
      <c r="I30" s="21">
        <f t="shared" si="0"/>
        <v>0</v>
      </c>
      <c r="J30" s="18">
        <f>SUMIF('2. UnidadCompradora'!$B$2:$B$1538,'3. Dependencia'!A30,'2. UnidadCompradora'!$L$2:$L$1538)</f>
        <v>6753826315.8921127</v>
      </c>
      <c r="K30" s="18">
        <f>SUMIFS('2. UnidadCompradora'!$L$2:$L$1538,'2. UnidadCompradora'!$B$2:$B$1538,'3. Dependencia'!A30,'2. UnidadCompradora'!$R$2:$R$1538,1)</f>
        <v>0</v>
      </c>
      <c r="L30" s="21">
        <f t="shared" si="3"/>
        <v>0</v>
      </c>
      <c r="O30">
        <f t="shared" si="4"/>
        <v>28</v>
      </c>
      <c r="P30" t="s">
        <v>332</v>
      </c>
      <c r="Q30">
        <v>32</v>
      </c>
      <c r="R30">
        <v>2</v>
      </c>
      <c r="S30">
        <v>2</v>
      </c>
      <c r="T30" s="21">
        <v>1</v>
      </c>
      <c r="U30" s="19">
        <v>100858348.0699999</v>
      </c>
      <c r="V30" s="19">
        <v>100858348.0699999</v>
      </c>
      <c r="W30" s="21">
        <v>1</v>
      </c>
    </row>
    <row r="31" spans="1:23" x14ac:dyDescent="0.25">
      <c r="A31" s="23" t="s">
        <v>100</v>
      </c>
      <c r="B31" s="23">
        <f>AVERAGEIF('2. UnidadCompradora'!$B$2:$B$1538,'3. Dependencia'!A31,'2. UnidadCompradora'!$C$2:$C$1538)</f>
        <v>30</v>
      </c>
      <c r="C31" s="23">
        <f>SUMPRODUCT(('2. UnidadCompradora'!$B$2:$B$1538='3. Dependencia'!A31)*'2. UnidadCompradora'!$K$2:$K$1538*'2. UnidadCompradora'!$M$2:$M$1538)</f>
        <v>37.154726603657473</v>
      </c>
      <c r="D31" s="23">
        <f t="shared" si="1"/>
        <v>38.265903357948197</v>
      </c>
      <c r="E31" s="23">
        <f>SUMPRODUCT(('2. UnidadCompradora'!$B$2:$B$1538='3. Dependencia'!A31)*'2. UnidadCompradora'!$P$2:$P$1538*'2. UnidadCompradora'!$M$2:$M$1538)</f>
        <v>23.764804857322229</v>
      </c>
      <c r="F31" s="23">
        <f t="shared" si="2"/>
        <v>40.311227206043277</v>
      </c>
      <c r="G31" s="23">
        <f>COUNTIF('2. UnidadCompradora'!$B$2:$B$1538,'3. Dependencia'!A31)</f>
        <v>26</v>
      </c>
      <c r="H31">
        <f>SUMIF('2. UnidadCompradora'!$B$2:$B$1538,'3. Dependencia'!A31,'2. UnidadCompradora'!$R$2:$R$1538)</f>
        <v>3</v>
      </c>
      <c r="I31" s="21">
        <f t="shared" si="0"/>
        <v>0.11538461538461539</v>
      </c>
      <c r="J31" s="18">
        <f>SUMIF('2. UnidadCompradora'!$B$2:$B$1538,'3. Dependencia'!A31,'2. UnidadCompradora'!$L$2:$L$1538)</f>
        <v>65718062162.141548</v>
      </c>
      <c r="K31" s="18">
        <f>SUMIFS('2. UnidadCompradora'!$L$2:$L$1538,'2. UnidadCompradora'!$B$2:$B$1538,'3. Dependencia'!A31,'2. UnidadCompradora'!$R$2:$R$1538,1)</f>
        <v>52756990102.838486</v>
      </c>
      <c r="L31" s="21">
        <f t="shared" si="3"/>
        <v>0.80277762866280011</v>
      </c>
      <c r="O31">
        <f t="shared" si="4"/>
        <v>29</v>
      </c>
      <c r="P31" t="s">
        <v>907</v>
      </c>
      <c r="Q31">
        <v>123</v>
      </c>
      <c r="R31">
        <v>2</v>
      </c>
      <c r="S31">
        <v>2</v>
      </c>
      <c r="T31" s="21">
        <v>1</v>
      </c>
      <c r="U31" s="19">
        <v>64656028.666083999</v>
      </c>
      <c r="V31" s="19">
        <v>64656028.666083999</v>
      </c>
      <c r="W31" s="21">
        <v>1</v>
      </c>
    </row>
    <row r="32" spans="1:23" x14ac:dyDescent="0.25">
      <c r="A32" s="23" t="s">
        <v>1415</v>
      </c>
      <c r="B32" s="23">
        <f>AVERAGEIF('2. UnidadCompradora'!$B$2:$B$1538,'3. Dependencia'!A32,'2. UnidadCompradora'!$C$2:$C$1538)</f>
        <v>31</v>
      </c>
      <c r="C32" s="23">
        <f>SUMPRODUCT(('2. UnidadCompradora'!$B$2:$B$1538='3. Dependencia'!A32)*'2. UnidadCompradora'!$K$2:$K$1538*'2. UnidadCompradora'!$M$2:$M$1538)</f>
        <v>62.453605556215308</v>
      </c>
      <c r="D32" s="23">
        <f t="shared" si="1"/>
        <v>67.190197959347913</v>
      </c>
      <c r="E32" s="23">
        <f>SUMPRODUCT(('2. UnidadCompradora'!$B$2:$B$1538='3. Dependencia'!A32)*'2. UnidadCompradora'!$P$2:$P$1538*'2. UnidadCompradora'!$M$2:$M$1538)</f>
        <v>31.842913155688599</v>
      </c>
      <c r="F32" s="23">
        <f t="shared" si="2"/>
        <v>55.214297149356618</v>
      </c>
      <c r="G32" s="23">
        <f>COUNTIF('2. UnidadCompradora'!$B$2:$B$1538,'3. Dependencia'!A32)</f>
        <v>1</v>
      </c>
      <c r="H32">
        <f>SUMIF('2. UnidadCompradora'!$B$2:$B$1538,'3. Dependencia'!A32,'2. UnidadCompradora'!$R$2:$R$1538)</f>
        <v>1</v>
      </c>
      <c r="I32" s="21">
        <f t="shared" si="0"/>
        <v>1</v>
      </c>
      <c r="J32" s="18">
        <f>SUMIF('2. UnidadCompradora'!$B$2:$B$1538,'3. Dependencia'!A32,'2. UnidadCompradora'!$L$2:$L$1538)</f>
        <v>2499195109.4402533</v>
      </c>
      <c r="K32" s="18">
        <f>SUMIFS('2. UnidadCompradora'!$L$2:$L$1538,'2. UnidadCompradora'!$B$2:$B$1538,'3. Dependencia'!A32,'2. UnidadCompradora'!$R$2:$R$1538,1)</f>
        <v>2499195109.4402533</v>
      </c>
      <c r="L32" s="21">
        <f t="shared" si="3"/>
        <v>1</v>
      </c>
      <c r="O32">
        <f t="shared" si="4"/>
        <v>30</v>
      </c>
      <c r="P32" t="s">
        <v>725</v>
      </c>
      <c r="Q32">
        <v>134</v>
      </c>
      <c r="R32">
        <v>2</v>
      </c>
      <c r="S32">
        <v>2</v>
      </c>
      <c r="T32" s="21">
        <v>1</v>
      </c>
      <c r="U32" s="19">
        <v>1358145335.4300001</v>
      </c>
      <c r="V32" s="19">
        <v>1358145335.4300001</v>
      </c>
      <c r="W32" s="21">
        <v>1</v>
      </c>
    </row>
    <row r="33" spans="1:23" x14ac:dyDescent="0.25">
      <c r="A33" s="23" t="s">
        <v>332</v>
      </c>
      <c r="B33" s="23">
        <f>AVERAGEIF('2. UnidadCompradora'!$B$2:$B$1538,'3. Dependencia'!A33,'2. UnidadCompradora'!$C$2:$C$1538)</f>
        <v>32</v>
      </c>
      <c r="C33" s="23">
        <f>SUMPRODUCT(('2. UnidadCompradora'!$B$2:$B$1538='3. Dependencia'!A33)*'2. UnidadCompradora'!$K$2:$K$1538*'2. UnidadCompradora'!$M$2:$M$1538)</f>
        <v>60.020673465751486</v>
      </c>
      <c r="D33" s="23">
        <f t="shared" si="1"/>
        <v>64.408618401544615</v>
      </c>
      <c r="E33" s="23">
        <f>SUMPRODUCT(('2. UnidadCompradora'!$B$2:$B$1538='3. Dependencia'!A33)*'2. UnidadCompradora'!$P$2:$P$1538*'2. UnidadCompradora'!$M$2:$M$1538)</f>
        <v>30.029038161035761</v>
      </c>
      <c r="F33" s="23">
        <f t="shared" si="2"/>
        <v>51.867931278128445</v>
      </c>
      <c r="G33" s="23">
        <f>COUNTIF('2. UnidadCompradora'!$B$2:$B$1538,'3. Dependencia'!A33)</f>
        <v>2</v>
      </c>
      <c r="H33">
        <f>SUMIF('2. UnidadCompradora'!$B$2:$B$1538,'3. Dependencia'!A33,'2. UnidadCompradora'!$R$2:$R$1538)</f>
        <v>2</v>
      </c>
      <c r="I33" s="21">
        <f t="shared" si="0"/>
        <v>1</v>
      </c>
      <c r="J33" s="18">
        <f>SUMIF('2. UnidadCompradora'!$B$2:$B$1538,'3. Dependencia'!A33,'2. UnidadCompradora'!$L$2:$L$1538)</f>
        <v>100858348.0699999</v>
      </c>
      <c r="K33" s="18">
        <f>SUMIFS('2. UnidadCompradora'!$L$2:$L$1538,'2. UnidadCompradora'!$B$2:$B$1538,'3. Dependencia'!A33,'2. UnidadCompradora'!$R$2:$R$1538,1)</f>
        <v>100858348.0699999</v>
      </c>
      <c r="L33" s="21">
        <f t="shared" si="3"/>
        <v>1</v>
      </c>
      <c r="O33">
        <f t="shared" si="4"/>
        <v>31</v>
      </c>
      <c r="P33" t="s">
        <v>2121</v>
      </c>
      <c r="Q33">
        <v>154</v>
      </c>
      <c r="R33">
        <v>2</v>
      </c>
      <c r="S33">
        <v>2</v>
      </c>
      <c r="T33" s="21">
        <v>1</v>
      </c>
      <c r="U33" s="19">
        <v>283548882.34999901</v>
      </c>
      <c r="V33" s="19">
        <v>283548882.34999901</v>
      </c>
      <c r="W33" s="21">
        <v>1</v>
      </c>
    </row>
    <row r="34" spans="1:23" x14ac:dyDescent="0.25">
      <c r="A34" s="23" t="s">
        <v>273</v>
      </c>
      <c r="B34" s="23">
        <f>AVERAGEIF('2. UnidadCompradora'!$B$2:$B$1538,'3. Dependencia'!A34,'2. UnidadCompradora'!$C$2:$C$1538)</f>
        <v>33</v>
      </c>
      <c r="C34" s="23">
        <f>SUMPRODUCT(('2. UnidadCompradora'!$B$2:$B$1538='3. Dependencia'!A34)*'2. UnidadCompradora'!$K$2:$K$1538*'2. UnidadCompradora'!$M$2:$M$1538)</f>
        <v>60.72949131375087</v>
      </c>
      <c r="D34" s="23">
        <f t="shared" si="1"/>
        <v>65.219012264953008</v>
      </c>
      <c r="E34" s="23">
        <f>SUMPRODUCT(('2. UnidadCompradora'!$B$2:$B$1538='3. Dependencia'!A34)*'2. UnidadCompradora'!$P$2:$P$1538*'2. UnidadCompradora'!$M$2:$M$1538)</f>
        <v>30.426935657737044</v>
      </c>
      <c r="F34" s="23">
        <f t="shared" si="2"/>
        <v>52.602000939562373</v>
      </c>
      <c r="G34" s="23">
        <f>COUNTIF('2. UnidadCompradora'!$B$2:$B$1538,'3. Dependencia'!A34)</f>
        <v>1</v>
      </c>
      <c r="H34">
        <f>SUMIF('2. UnidadCompradora'!$B$2:$B$1538,'3. Dependencia'!A34,'2. UnidadCompradora'!$R$2:$R$1538)</f>
        <v>1</v>
      </c>
      <c r="I34" s="21">
        <f t="shared" si="0"/>
        <v>1</v>
      </c>
      <c r="J34" s="18">
        <f>SUMIF('2. UnidadCompradora'!$B$2:$B$1538,'3. Dependencia'!A34,'2. UnidadCompradora'!$L$2:$L$1538)</f>
        <v>252419931.75</v>
      </c>
      <c r="K34" s="18">
        <f>SUMIFS('2. UnidadCompradora'!$L$2:$L$1538,'2. UnidadCompradora'!$B$2:$B$1538,'3. Dependencia'!A34,'2. UnidadCompradora'!$R$2:$R$1538,1)</f>
        <v>252419931.75</v>
      </c>
      <c r="L34" s="21">
        <f t="shared" si="3"/>
        <v>1</v>
      </c>
      <c r="O34">
        <f t="shared" si="4"/>
        <v>32</v>
      </c>
      <c r="P34" t="s">
        <v>1306</v>
      </c>
      <c r="Q34">
        <v>164</v>
      </c>
      <c r="R34">
        <v>3</v>
      </c>
      <c r="S34">
        <v>2</v>
      </c>
      <c r="T34" s="21">
        <v>0.66666666666666663</v>
      </c>
      <c r="U34" s="19">
        <v>3455312935.4093065</v>
      </c>
      <c r="V34" s="19">
        <v>759540686.32946301</v>
      </c>
      <c r="W34" s="21">
        <v>0.21981820475530678</v>
      </c>
    </row>
    <row r="35" spans="1:23" x14ac:dyDescent="0.25">
      <c r="A35" s="23" t="s">
        <v>1282</v>
      </c>
      <c r="B35" s="23">
        <f>AVERAGEIF('2. UnidadCompradora'!$B$2:$B$1538,'3. Dependencia'!A35,'2. UnidadCompradora'!$C$2:$C$1538)</f>
        <v>34</v>
      </c>
      <c r="C35" s="23">
        <f>SUMPRODUCT(('2. UnidadCompradora'!$B$2:$B$1538='3. Dependencia'!A35)*'2. UnidadCompradora'!$K$2:$K$1538*'2. UnidadCompradora'!$M$2:$M$1538)</f>
        <v>31.044998729722035</v>
      </c>
      <c r="D35" s="23">
        <f t="shared" si="1"/>
        <v>31.280630639283917</v>
      </c>
      <c r="E35" s="23">
        <f>SUMPRODUCT(('2. UnidadCompradora'!$B$2:$B$1538='3. Dependencia'!A35)*'2. UnidadCompradora'!$P$2:$P$1538*'2. UnidadCompradora'!$M$2:$M$1538)</f>
        <v>15.572560137367027</v>
      </c>
      <c r="F35" s="23">
        <f t="shared" si="2"/>
        <v>25.197590257288581</v>
      </c>
      <c r="G35" s="23">
        <f>COUNTIF('2. UnidadCompradora'!$B$2:$B$1538,'3. Dependencia'!A35)</f>
        <v>1</v>
      </c>
      <c r="H35">
        <f>SUMIF('2. UnidadCompradora'!$B$2:$B$1538,'3. Dependencia'!A35,'2. UnidadCompradora'!$R$2:$R$1538)</f>
        <v>0</v>
      </c>
      <c r="I35" s="21">
        <f t="shared" si="0"/>
        <v>0</v>
      </c>
      <c r="J35" s="18">
        <f>SUMIF('2. UnidadCompradora'!$B$2:$B$1538,'3. Dependencia'!A35,'2. UnidadCompradora'!$L$2:$L$1538)</f>
        <v>203222158.31675261</v>
      </c>
      <c r="K35" s="18">
        <f>SUMIFS('2. UnidadCompradora'!$L$2:$L$1538,'2. UnidadCompradora'!$B$2:$B$1538,'3. Dependencia'!A35,'2. UnidadCompradora'!$R$2:$R$1538,1)</f>
        <v>0</v>
      </c>
      <c r="L35" s="21">
        <f t="shared" si="3"/>
        <v>0</v>
      </c>
      <c r="O35">
        <f t="shared" si="4"/>
        <v>33</v>
      </c>
      <c r="P35" t="s">
        <v>248</v>
      </c>
      <c r="Q35">
        <v>176</v>
      </c>
      <c r="R35">
        <v>3</v>
      </c>
      <c r="S35">
        <v>2</v>
      </c>
      <c r="T35" s="21">
        <v>0.66666666666666663</v>
      </c>
      <c r="U35" s="19">
        <v>183817588.20140952</v>
      </c>
      <c r="V35" s="19">
        <v>87693084.461409509</v>
      </c>
      <c r="W35" s="21">
        <v>0.47706579832460816</v>
      </c>
    </row>
    <row r="36" spans="1:23" x14ac:dyDescent="0.25">
      <c r="A36" s="23" t="s">
        <v>915</v>
      </c>
      <c r="B36" s="23">
        <f>AVERAGEIF('2. UnidadCompradora'!$B$2:$B$1538,'3. Dependencia'!A36,'2. UnidadCompradora'!$C$2:$C$1538)</f>
        <v>35</v>
      </c>
      <c r="C36" s="23">
        <f>SUMPRODUCT(('2. UnidadCompradora'!$B$2:$B$1538='3. Dependencia'!A36)*'2. UnidadCompradora'!$K$2:$K$1538*'2. UnidadCompradora'!$M$2:$M$1538)</f>
        <v>27.269439697407932</v>
      </c>
      <c r="D36" s="23">
        <f t="shared" si="1"/>
        <v>26.964021119138064</v>
      </c>
      <c r="E36" s="23">
        <f>SUMPRODUCT(('2. UnidadCompradora'!$B$2:$B$1538='3. Dependencia'!A36)*'2. UnidadCompradora'!$P$2:$P$1538*'2. UnidadCompradora'!$M$2:$M$1538)</f>
        <v>13.689243393408187</v>
      </c>
      <c r="F36" s="23">
        <f t="shared" si="2"/>
        <v>21.723113297589023</v>
      </c>
      <c r="G36" s="23">
        <f>COUNTIF('2. UnidadCompradora'!$B$2:$B$1538,'3. Dependencia'!A36)</f>
        <v>1</v>
      </c>
      <c r="H36">
        <f>SUMIF('2. UnidadCompradora'!$B$2:$B$1538,'3. Dependencia'!A36,'2. UnidadCompradora'!$R$2:$R$1538)</f>
        <v>0</v>
      </c>
      <c r="I36" s="21">
        <f t="shared" si="0"/>
        <v>0</v>
      </c>
      <c r="J36" s="18">
        <f>SUMIF('2. UnidadCompradora'!$B$2:$B$1538,'3. Dependencia'!A36,'2. UnidadCompradora'!$L$2:$L$1538)</f>
        <v>221323759.59383592</v>
      </c>
      <c r="K36" s="18">
        <f>SUMIFS('2. UnidadCompradora'!$L$2:$L$1538,'2. UnidadCompradora'!$B$2:$B$1538,'3. Dependencia'!A36,'2. UnidadCompradora'!$R$2:$R$1538,1)</f>
        <v>0</v>
      </c>
      <c r="L36" s="21">
        <f t="shared" si="3"/>
        <v>0</v>
      </c>
      <c r="O36">
        <f t="shared" si="4"/>
        <v>34</v>
      </c>
      <c r="P36" t="s">
        <v>668</v>
      </c>
      <c r="Q36">
        <v>178</v>
      </c>
      <c r="R36">
        <v>2</v>
      </c>
      <c r="S36">
        <v>2</v>
      </c>
      <c r="T36" s="21">
        <v>1</v>
      </c>
      <c r="U36" s="19">
        <v>2701105524.3939838</v>
      </c>
      <c r="V36" s="19">
        <v>2701105524.3939838</v>
      </c>
      <c r="W36" s="21">
        <v>1</v>
      </c>
    </row>
    <row r="37" spans="1:23" x14ac:dyDescent="0.25">
      <c r="A37" s="23" t="s">
        <v>298</v>
      </c>
      <c r="B37" s="23">
        <f>AVERAGEIF('2. UnidadCompradora'!$B$2:$B$1538,'3. Dependencia'!A37,'2. UnidadCompradora'!$C$2:$C$1538)</f>
        <v>36</v>
      </c>
      <c r="C37" s="23">
        <f>SUMPRODUCT(('2. UnidadCompradora'!$B$2:$B$1538='3. Dependencia'!A37)*'2. UnidadCompradora'!$K$2:$K$1538*'2. UnidadCompradora'!$M$2:$M$1538)</f>
        <v>43.465941093868544</v>
      </c>
      <c r="D37" s="23">
        <f t="shared" si="1"/>
        <v>45.481536412274956</v>
      </c>
      <c r="E37" s="23">
        <f>SUMPRODUCT(('2. UnidadCompradora'!$B$2:$B$1538='3. Dependencia'!A37)*'2. UnidadCompradora'!$P$2:$P$1538*'2. UnidadCompradora'!$M$2:$M$1538)</f>
        <v>21.899194829211382</v>
      </c>
      <c r="F37" s="23">
        <f t="shared" si="2"/>
        <v>36.869416857758466</v>
      </c>
      <c r="G37" s="23">
        <f>COUNTIF('2. UnidadCompradora'!$B$2:$B$1538,'3. Dependencia'!A37)</f>
        <v>3</v>
      </c>
      <c r="H37">
        <f>SUMIF('2. UnidadCompradora'!$B$2:$B$1538,'3. Dependencia'!A37,'2. UnidadCompradora'!$R$2:$R$1538)</f>
        <v>1</v>
      </c>
      <c r="I37" s="21">
        <f t="shared" si="0"/>
        <v>0.33333333333333331</v>
      </c>
      <c r="J37" s="18">
        <f>SUMIF('2. UnidadCompradora'!$B$2:$B$1538,'3. Dependencia'!A37,'2. UnidadCompradora'!$L$2:$L$1538)</f>
        <v>1368824746.8665318</v>
      </c>
      <c r="K37" s="18">
        <f>SUMIFS('2. UnidadCompradora'!$L$2:$L$1538,'2. UnidadCompradora'!$B$2:$B$1538,'3. Dependencia'!A37,'2. UnidadCompradora'!$R$2:$R$1538,1)</f>
        <v>890206571.73580098</v>
      </c>
      <c r="L37" s="21">
        <f t="shared" si="3"/>
        <v>0.65034371549289438</v>
      </c>
      <c r="O37">
        <f t="shared" si="4"/>
        <v>35</v>
      </c>
      <c r="P37" t="s">
        <v>1052</v>
      </c>
      <c r="Q37">
        <v>202</v>
      </c>
      <c r="R37">
        <v>7</v>
      </c>
      <c r="S37">
        <v>2</v>
      </c>
      <c r="T37" s="21">
        <v>0.2857142857142857</v>
      </c>
      <c r="U37" s="19">
        <v>7778113995.5886927</v>
      </c>
      <c r="V37" s="19">
        <v>4358320590.4509974</v>
      </c>
      <c r="W37" s="21">
        <v>0.56033128248349029</v>
      </c>
    </row>
    <row r="38" spans="1:23" x14ac:dyDescent="0.25">
      <c r="A38" s="23" t="s">
        <v>2214</v>
      </c>
      <c r="B38" s="23">
        <f>AVERAGEIF('2. UnidadCompradora'!$B$2:$B$1538,'3. Dependencia'!A38,'2. UnidadCompradora'!$C$2:$C$1538)</f>
        <v>37</v>
      </c>
      <c r="C38" s="23">
        <f>SUMPRODUCT(('2. UnidadCompradora'!$B$2:$B$1538='3. Dependencia'!A38)*'2. UnidadCompradora'!$K$2:$K$1538*'2. UnidadCompradora'!$M$2:$M$1538)</f>
        <v>59.896318299861967</v>
      </c>
      <c r="D38" s="23">
        <f t="shared" si="1"/>
        <v>64.266442716205376</v>
      </c>
      <c r="E38" s="23">
        <f>SUMPRODUCT(('2. UnidadCompradora'!$B$2:$B$1538='3. Dependencia'!A38)*'2. UnidadCompradora'!$P$2:$P$1538*'2. UnidadCompradora'!$M$2:$M$1538)</f>
        <v>30.04439505722415</v>
      </c>
      <c r="F38" s="23">
        <f t="shared" si="2"/>
        <v>51.896262774755456</v>
      </c>
      <c r="G38" s="23">
        <f>COUNTIF('2. UnidadCompradora'!$B$2:$B$1538,'3. Dependencia'!A38)</f>
        <v>2</v>
      </c>
      <c r="H38">
        <f>SUMIF('2. UnidadCompradora'!$B$2:$B$1538,'3. Dependencia'!A38,'2. UnidadCompradora'!$R$2:$R$1538)</f>
        <v>1</v>
      </c>
      <c r="I38" s="21">
        <f t="shared" si="0"/>
        <v>0.5</v>
      </c>
      <c r="J38" s="18">
        <f>SUMIF('2. UnidadCompradora'!$B$2:$B$1538,'3. Dependencia'!A38,'2. UnidadCompradora'!$L$2:$L$1538)</f>
        <v>404513160.484999</v>
      </c>
      <c r="K38" s="18">
        <f>SUMIFS('2. UnidadCompradora'!$L$2:$L$1538,'2. UnidadCompradora'!$B$2:$B$1538,'3. Dependencia'!A38,'2. UnidadCompradora'!$R$2:$R$1538,1)</f>
        <v>397388434.05499899</v>
      </c>
      <c r="L38" s="21">
        <f t="shared" si="3"/>
        <v>0.9823869106719354</v>
      </c>
      <c r="O38">
        <f t="shared" si="4"/>
        <v>36</v>
      </c>
      <c r="P38" t="s">
        <v>148</v>
      </c>
      <c r="Q38">
        <v>223</v>
      </c>
      <c r="R38">
        <v>26</v>
      </c>
      <c r="S38">
        <v>2</v>
      </c>
      <c r="T38" s="21">
        <v>7.6923076923076927E-2</v>
      </c>
      <c r="U38" s="19">
        <v>13658877726.562988</v>
      </c>
      <c r="V38" s="19">
        <v>26739563.859999903</v>
      </c>
      <c r="W38" s="21">
        <v>1.957669172775327E-3</v>
      </c>
    </row>
    <row r="39" spans="1:23" x14ac:dyDescent="0.25">
      <c r="A39" s="23" t="s">
        <v>1765</v>
      </c>
      <c r="B39" s="23">
        <f>AVERAGEIF('2. UnidadCompradora'!$B$2:$B$1538,'3. Dependencia'!A39,'2. UnidadCompradora'!$C$2:$C$1538)</f>
        <v>38</v>
      </c>
      <c r="C39" s="23">
        <f>SUMPRODUCT(('2. UnidadCompradora'!$B$2:$B$1538='3. Dependencia'!A39)*'2. UnidadCompradora'!$K$2:$K$1538*'2. UnidadCompradora'!$M$2:$M$1538)</f>
        <v>22.015661396626445</v>
      </c>
      <c r="D39" s="23">
        <f t="shared" si="1"/>
        <v>20.9573584671204</v>
      </c>
      <c r="E39" s="23">
        <f>SUMPRODUCT(('2. UnidadCompradora'!$B$2:$B$1538='3. Dependencia'!A39)*'2. UnidadCompradora'!$P$2:$P$1538*'2. UnidadCompradora'!$M$2:$M$1538)</f>
        <v>11.035635516592864</v>
      </c>
      <c r="F39" s="23">
        <f t="shared" si="2"/>
        <v>16.827548354704618</v>
      </c>
      <c r="G39" s="23">
        <f>COUNTIF('2. UnidadCompradora'!$B$2:$B$1538,'3. Dependencia'!A39)</f>
        <v>1</v>
      </c>
      <c r="H39">
        <f>SUMIF('2. UnidadCompradora'!$B$2:$B$1538,'3. Dependencia'!A39,'2. UnidadCompradora'!$R$2:$R$1538)</f>
        <v>0</v>
      </c>
      <c r="I39" s="21">
        <f t="shared" si="0"/>
        <v>0</v>
      </c>
      <c r="J39" s="18">
        <f>SUMIF('2. UnidadCompradora'!$B$2:$B$1538,'3. Dependencia'!A39,'2. UnidadCompradora'!$L$2:$L$1538)</f>
        <v>112949029.5184</v>
      </c>
      <c r="K39" s="18">
        <f>SUMIFS('2. UnidadCompradora'!$L$2:$L$1538,'2. UnidadCompradora'!$B$2:$B$1538,'3. Dependencia'!A39,'2. UnidadCompradora'!$R$2:$R$1538,1)</f>
        <v>0</v>
      </c>
      <c r="L39" s="21">
        <f t="shared" si="3"/>
        <v>0</v>
      </c>
      <c r="O39">
        <f t="shared" si="4"/>
        <v>37</v>
      </c>
      <c r="P39" t="s">
        <v>252</v>
      </c>
      <c r="Q39">
        <v>227</v>
      </c>
      <c r="R39">
        <v>4</v>
      </c>
      <c r="S39">
        <v>2</v>
      </c>
      <c r="T39" s="21">
        <v>0.5</v>
      </c>
      <c r="U39" s="19">
        <v>9663543446.2313595</v>
      </c>
      <c r="V39" s="19">
        <v>1915493049.6659999</v>
      </c>
      <c r="W39" s="21">
        <v>0.19821849617833653</v>
      </c>
    </row>
    <row r="40" spans="1:23" x14ac:dyDescent="0.25">
      <c r="A40" s="23" t="s">
        <v>146</v>
      </c>
      <c r="B40" s="23">
        <f>AVERAGEIF('2. UnidadCompradora'!$B$2:$B$1538,'3. Dependencia'!A40,'2. UnidadCompradora'!$C$2:$C$1538)</f>
        <v>39</v>
      </c>
      <c r="C40" s="23">
        <f>SUMPRODUCT(('2. UnidadCompradora'!$B$2:$B$1538='3. Dependencia'!A40)*'2. UnidadCompradora'!$K$2:$K$1538*'2. UnidadCompradora'!$M$2:$M$1538)</f>
        <v>32.450013781029554</v>
      </c>
      <c r="D40" s="23">
        <f t="shared" si="1"/>
        <v>32.886989139975931</v>
      </c>
      <c r="E40" s="23">
        <f>SUMPRODUCT(('2. UnidadCompradora'!$B$2:$B$1538='3. Dependencia'!A40)*'2. UnidadCompradora'!$P$2:$P$1538*'2. UnidadCompradora'!$M$2:$M$1538)</f>
        <v>16.336357473205823</v>
      </c>
      <c r="F40" s="23">
        <f t="shared" si="2"/>
        <v>26.606698020900012</v>
      </c>
      <c r="G40" s="23">
        <f>COUNTIF('2. UnidadCompradora'!$B$2:$B$1538,'3. Dependencia'!A40)</f>
        <v>1</v>
      </c>
      <c r="H40">
        <f>SUMIF('2. UnidadCompradora'!$B$2:$B$1538,'3. Dependencia'!A40,'2. UnidadCompradora'!$R$2:$R$1538)</f>
        <v>0</v>
      </c>
      <c r="I40" s="21">
        <f t="shared" si="0"/>
        <v>0</v>
      </c>
      <c r="J40" s="18">
        <f>SUMIF('2. UnidadCompradora'!$B$2:$B$1538,'3. Dependencia'!A40,'2. UnidadCompradora'!$L$2:$L$1538)</f>
        <v>451821830.68240476</v>
      </c>
      <c r="K40" s="18">
        <f>SUMIFS('2. UnidadCompradora'!$L$2:$L$1538,'2. UnidadCompradora'!$B$2:$B$1538,'3. Dependencia'!A40,'2. UnidadCompradora'!$R$2:$R$1538,1)</f>
        <v>0</v>
      </c>
      <c r="L40" s="21">
        <f t="shared" si="3"/>
        <v>0</v>
      </c>
      <c r="O40">
        <f t="shared" si="4"/>
        <v>38</v>
      </c>
      <c r="P40" t="s">
        <v>1592</v>
      </c>
      <c r="Q40">
        <v>231</v>
      </c>
      <c r="R40">
        <v>2</v>
      </c>
      <c r="S40">
        <v>2</v>
      </c>
      <c r="T40" s="21">
        <v>1</v>
      </c>
      <c r="U40" s="19">
        <v>10985695028.267044</v>
      </c>
      <c r="V40" s="19">
        <v>10985695028.267044</v>
      </c>
      <c r="W40" s="21">
        <v>1</v>
      </c>
    </row>
    <row r="41" spans="1:23" x14ac:dyDescent="0.25">
      <c r="A41" s="23" t="s">
        <v>2167</v>
      </c>
      <c r="B41" s="23">
        <f>AVERAGEIF('2. UnidadCompradora'!$B$2:$B$1538,'3. Dependencia'!A41,'2. UnidadCompradora'!$C$2:$C$1538)</f>
        <v>40</v>
      </c>
      <c r="C41" s="23">
        <f>SUMPRODUCT(('2. UnidadCompradora'!$B$2:$B$1538='3. Dependencia'!A41)*'2. UnidadCompradora'!$K$2:$K$1538*'2. UnidadCompradora'!$M$2:$M$1538)</f>
        <v>27.904310961724331</v>
      </c>
      <c r="D41" s="23">
        <f t="shared" si="1"/>
        <v>27.689871601188536</v>
      </c>
      <c r="E41" s="23">
        <f>SUMPRODUCT(('2. UnidadCompradora'!$B$2:$B$1538='3. Dependencia'!A41)*'2. UnidadCompradora'!$P$2:$P$1538*'2. UnidadCompradora'!$M$2:$M$1538)</f>
        <v>13.970964992225234</v>
      </c>
      <c r="F41" s="23">
        <f t="shared" si="2"/>
        <v>22.242853382351392</v>
      </c>
      <c r="G41" s="23">
        <f>COUNTIF('2. UnidadCompradora'!$B$2:$B$1538,'3. Dependencia'!A41)</f>
        <v>1</v>
      </c>
      <c r="H41">
        <f>SUMIF('2. UnidadCompradora'!$B$2:$B$1538,'3. Dependencia'!A41,'2. UnidadCompradora'!$R$2:$R$1538)</f>
        <v>0</v>
      </c>
      <c r="I41" s="21">
        <f t="shared" si="0"/>
        <v>0</v>
      </c>
      <c r="J41" s="18">
        <f>SUMIF('2. UnidadCompradora'!$B$2:$B$1538,'3. Dependencia'!A41,'2. UnidadCompradora'!$L$2:$L$1538)</f>
        <v>76462860.846361756</v>
      </c>
      <c r="K41" s="18">
        <f>SUMIFS('2. UnidadCompradora'!$L$2:$L$1538,'2. UnidadCompradora'!$B$2:$B$1538,'3. Dependencia'!A41,'2. UnidadCompradora'!$R$2:$R$1538,1)</f>
        <v>0</v>
      </c>
      <c r="L41" s="21">
        <f t="shared" si="3"/>
        <v>0</v>
      </c>
      <c r="O41">
        <f t="shared" si="4"/>
        <v>39</v>
      </c>
      <c r="P41" t="s">
        <v>1286</v>
      </c>
      <c r="Q41">
        <v>236</v>
      </c>
      <c r="R41">
        <v>5</v>
      </c>
      <c r="S41">
        <v>2</v>
      </c>
      <c r="T41" s="21">
        <v>0.4</v>
      </c>
      <c r="U41" s="19">
        <v>3801066413.0049891</v>
      </c>
      <c r="V41" s="19">
        <v>99102978.519999996</v>
      </c>
      <c r="W41" s="21">
        <v>2.6072414357436253E-2</v>
      </c>
    </row>
    <row r="42" spans="1:23" x14ac:dyDescent="0.25">
      <c r="A42" s="23" t="s">
        <v>1147</v>
      </c>
      <c r="B42" s="23">
        <f>AVERAGEIF('2. UnidadCompradora'!$B$2:$B$1538,'3. Dependencia'!A42,'2. UnidadCompradora'!$C$2:$C$1538)</f>
        <v>41</v>
      </c>
      <c r="C42" s="23">
        <f>SUMPRODUCT(('2. UnidadCompradora'!$B$2:$B$1538='3. Dependencia'!A42)*'2. UnidadCompradora'!$K$2:$K$1538*'2. UnidadCompradora'!$M$2:$M$1538)</f>
        <v>65.20964873200478</v>
      </c>
      <c r="D42" s="23">
        <f t="shared" si="1"/>
        <v>70.341191523141859</v>
      </c>
      <c r="E42" s="23">
        <f>SUMPRODUCT(('2. UnidadCompradora'!$B$2:$B$1538='3. Dependencia'!A42)*'2. UnidadCompradora'!$P$2:$P$1538*'2. UnidadCompradora'!$M$2:$M$1538)</f>
        <v>32.64143250916036</v>
      </c>
      <c r="F42" s="23">
        <f t="shared" si="2"/>
        <v>56.687462565854638</v>
      </c>
      <c r="G42" s="23">
        <f>COUNTIF('2. UnidadCompradora'!$B$2:$B$1538,'3. Dependencia'!A42)</f>
        <v>1</v>
      </c>
      <c r="H42">
        <f>SUMIF('2. UnidadCompradora'!$B$2:$B$1538,'3. Dependencia'!A42,'2. UnidadCompradora'!$R$2:$R$1538)</f>
        <v>1</v>
      </c>
      <c r="I42" s="21">
        <f t="shared" si="0"/>
        <v>1</v>
      </c>
      <c r="J42" s="18">
        <f>SUMIF('2. UnidadCompradora'!$B$2:$B$1538,'3. Dependencia'!A42,'2. UnidadCompradora'!$L$2:$L$1538)</f>
        <v>148656493.35087729</v>
      </c>
      <c r="K42" s="18">
        <f>SUMIFS('2. UnidadCompradora'!$L$2:$L$1538,'2. UnidadCompradora'!$B$2:$B$1538,'3. Dependencia'!A42,'2. UnidadCompradora'!$R$2:$R$1538,1)</f>
        <v>148656493.35087729</v>
      </c>
      <c r="L42" s="21">
        <f t="shared" si="3"/>
        <v>1</v>
      </c>
      <c r="O42">
        <f t="shared" si="4"/>
        <v>40</v>
      </c>
      <c r="P42" t="s">
        <v>1783</v>
      </c>
      <c r="Q42">
        <v>251</v>
      </c>
      <c r="R42">
        <v>2</v>
      </c>
      <c r="S42">
        <v>2</v>
      </c>
      <c r="T42" s="21">
        <v>1</v>
      </c>
      <c r="U42" s="19">
        <v>2125068890.3759055</v>
      </c>
      <c r="V42" s="19">
        <v>2125068890.3759055</v>
      </c>
      <c r="W42" s="21">
        <v>1</v>
      </c>
    </row>
    <row r="43" spans="1:23" x14ac:dyDescent="0.25">
      <c r="A43" s="23" t="s">
        <v>639</v>
      </c>
      <c r="B43" s="23">
        <f>AVERAGEIF('2. UnidadCompradora'!$B$2:$B$1538,'3. Dependencia'!A43,'2. UnidadCompradora'!$C$2:$C$1538)</f>
        <v>42</v>
      </c>
      <c r="C43" s="23">
        <f>SUMPRODUCT(('2. UnidadCompradora'!$B$2:$B$1538='3. Dependencia'!A43)*'2. UnidadCompradora'!$K$2:$K$1538*'2. UnidadCompradora'!$M$2:$M$1538)</f>
        <v>30.461169907257286</v>
      </c>
      <c r="D43" s="23">
        <f t="shared" si="1"/>
        <v>30.613137155109143</v>
      </c>
      <c r="E43" s="23">
        <f>SUMPRODUCT(('2. UnidadCompradora'!$B$2:$B$1538='3. Dependencia'!A43)*'2. UnidadCompradora'!$P$2:$P$1538*'2. UnidadCompradora'!$M$2:$M$1538)</f>
        <v>15.312595858599767</v>
      </c>
      <c r="F43" s="23">
        <f t="shared" si="2"/>
        <v>24.717989627272889</v>
      </c>
      <c r="G43" s="23">
        <f>COUNTIF('2. UnidadCompradora'!$B$2:$B$1538,'3. Dependencia'!A43)</f>
        <v>1</v>
      </c>
      <c r="H43">
        <f>SUMIF('2. UnidadCompradora'!$B$2:$B$1538,'3. Dependencia'!A43,'2. UnidadCompradora'!$R$2:$R$1538)</f>
        <v>0</v>
      </c>
      <c r="I43" s="21">
        <f t="shared" si="0"/>
        <v>0</v>
      </c>
      <c r="J43" s="18">
        <f>SUMIF('2. UnidadCompradora'!$B$2:$B$1538,'3. Dependencia'!A43,'2. UnidadCompradora'!$L$2:$L$1538)</f>
        <v>332816171.39799988</v>
      </c>
      <c r="K43" s="18">
        <f>SUMIFS('2. UnidadCompradora'!$L$2:$L$1538,'2. UnidadCompradora'!$B$2:$B$1538,'3. Dependencia'!A43,'2. UnidadCompradora'!$R$2:$R$1538,1)</f>
        <v>0</v>
      </c>
      <c r="L43" s="21">
        <f t="shared" si="3"/>
        <v>0</v>
      </c>
      <c r="O43">
        <f t="shared" si="4"/>
        <v>41</v>
      </c>
      <c r="P43" t="s">
        <v>1440</v>
      </c>
      <c r="Q43">
        <v>1</v>
      </c>
      <c r="R43">
        <v>1</v>
      </c>
      <c r="S43">
        <v>1</v>
      </c>
      <c r="T43" s="21">
        <v>1</v>
      </c>
      <c r="U43" s="19">
        <v>38640727.619999997</v>
      </c>
      <c r="V43" s="19">
        <v>38640727.619999997</v>
      </c>
      <c r="W43" s="21">
        <v>1</v>
      </c>
    </row>
    <row r="44" spans="1:23" x14ac:dyDescent="0.25">
      <c r="A44" s="23" t="s">
        <v>174</v>
      </c>
      <c r="B44" s="23">
        <f>AVERAGEIF('2. UnidadCompradora'!$B$2:$B$1538,'3. Dependencia'!A44,'2. UnidadCompradora'!$C$2:$C$1538)</f>
        <v>43</v>
      </c>
      <c r="C44" s="23">
        <f>SUMPRODUCT(('2. UnidadCompradora'!$B$2:$B$1538='3. Dependencia'!A44)*'2. UnidadCompradora'!$K$2:$K$1538*'2. UnidadCompradora'!$M$2:$M$1538)</f>
        <v>56.524844176856107</v>
      </c>
      <c r="D44" s="23">
        <f t="shared" si="1"/>
        <v>60.411824851212678</v>
      </c>
      <c r="E44" s="23">
        <f>SUMPRODUCT(('2. UnidadCompradora'!$B$2:$B$1538='3. Dependencia'!A44)*'2. UnidadCompradora'!$P$2:$P$1538*'2. UnidadCompradora'!$M$2:$M$1538)</f>
        <v>28.675121759139103</v>
      </c>
      <c r="F44" s="23">
        <f t="shared" si="2"/>
        <v>49.370129801643465</v>
      </c>
      <c r="G44" s="23">
        <f>COUNTIF('2. UnidadCompradora'!$B$2:$B$1538,'3. Dependencia'!A44)</f>
        <v>10</v>
      </c>
      <c r="H44">
        <f>SUMIF('2. UnidadCompradora'!$B$2:$B$1538,'3. Dependencia'!A44,'2. UnidadCompradora'!$R$2:$R$1538)</f>
        <v>5</v>
      </c>
      <c r="I44" s="21">
        <f t="shared" si="0"/>
        <v>0.5</v>
      </c>
      <c r="J44" s="18">
        <f>SUMIF('2. UnidadCompradora'!$B$2:$B$1538,'3. Dependencia'!A44,'2. UnidadCompradora'!$L$2:$L$1538)</f>
        <v>4549278717.7621775</v>
      </c>
      <c r="K44" s="18">
        <f>SUMIFS('2. UnidadCompradora'!$L$2:$L$1538,'2. UnidadCompradora'!$B$2:$B$1538,'3. Dependencia'!A44,'2. UnidadCompradora'!$R$2:$R$1538,1)</f>
        <v>3908419146.7215347</v>
      </c>
      <c r="L44" s="21">
        <f t="shared" si="3"/>
        <v>0.85912941131998044</v>
      </c>
      <c r="O44">
        <f t="shared" si="4"/>
        <v>42</v>
      </c>
      <c r="P44" t="s">
        <v>1366</v>
      </c>
      <c r="Q44">
        <v>2</v>
      </c>
      <c r="R44">
        <v>1</v>
      </c>
      <c r="S44">
        <v>1</v>
      </c>
      <c r="T44" s="21">
        <v>1</v>
      </c>
      <c r="U44" s="19">
        <v>2030549615.9300001</v>
      </c>
      <c r="V44" s="19">
        <v>2030549615.9300001</v>
      </c>
      <c r="W44" s="21">
        <v>1</v>
      </c>
    </row>
    <row r="45" spans="1:23" x14ac:dyDescent="0.25">
      <c r="A45" s="23" t="s">
        <v>135</v>
      </c>
      <c r="B45" s="23">
        <f>AVERAGEIF('2. UnidadCompradora'!$B$2:$B$1538,'3. Dependencia'!A45,'2. UnidadCompradora'!$C$2:$C$1538)</f>
        <v>44</v>
      </c>
      <c r="C45" s="23">
        <f>SUMPRODUCT(('2. UnidadCompradora'!$B$2:$B$1538='3. Dependencia'!A45)*'2. UnidadCompradora'!$K$2:$K$1538*'2. UnidadCompradora'!$M$2:$M$1538)</f>
        <v>3.6851305286624418</v>
      </c>
      <c r="D45" s="23">
        <f t="shared" si="1"/>
        <v>0</v>
      </c>
      <c r="E45" s="23">
        <f>SUMPRODUCT(('2. UnidadCompradora'!$B$2:$B$1538='3. Dependencia'!A45)*'2. UnidadCompradora'!$P$2:$P$1538*'2. UnidadCompradora'!$M$2:$M$1538)</f>
        <v>1.9143767073438709</v>
      </c>
      <c r="F45" s="23">
        <f t="shared" si="2"/>
        <v>0</v>
      </c>
      <c r="G45" s="23">
        <f>COUNTIF('2. UnidadCompradora'!$B$2:$B$1538,'3. Dependencia'!A45)</f>
        <v>1</v>
      </c>
      <c r="H45">
        <f>SUMIF('2. UnidadCompradora'!$B$2:$B$1538,'3. Dependencia'!A45,'2. UnidadCompradora'!$R$2:$R$1538)</f>
        <v>0</v>
      </c>
      <c r="I45" s="21">
        <f t="shared" si="0"/>
        <v>0</v>
      </c>
      <c r="J45" s="18">
        <f>SUMIF('2. UnidadCompradora'!$B$2:$B$1538,'3. Dependencia'!A45,'2. UnidadCompradora'!$L$2:$L$1538)</f>
        <v>291445788.72708499</v>
      </c>
      <c r="K45" s="18">
        <f>SUMIFS('2. UnidadCompradora'!$L$2:$L$1538,'2. UnidadCompradora'!$B$2:$B$1538,'3. Dependencia'!A45,'2. UnidadCompradora'!$R$2:$R$1538,1)</f>
        <v>0</v>
      </c>
      <c r="L45" s="21">
        <f t="shared" si="3"/>
        <v>0</v>
      </c>
      <c r="O45">
        <f t="shared" si="4"/>
        <v>43</v>
      </c>
      <c r="P45" t="s">
        <v>1875</v>
      </c>
      <c r="Q45">
        <v>3</v>
      </c>
      <c r="R45">
        <v>2</v>
      </c>
      <c r="S45">
        <v>1</v>
      </c>
      <c r="T45" s="21">
        <v>0.5</v>
      </c>
      <c r="U45" s="19">
        <v>2852868478.3658042</v>
      </c>
      <c r="V45" s="19">
        <v>651941627.585814</v>
      </c>
      <c r="W45" s="21">
        <v>0.22852144518041811</v>
      </c>
    </row>
    <row r="46" spans="1:23" x14ac:dyDescent="0.25">
      <c r="A46" s="23" t="s">
        <v>1144</v>
      </c>
      <c r="B46" s="23">
        <f>AVERAGEIF('2. UnidadCompradora'!$B$2:$B$1538,'3. Dependencia'!A46,'2. UnidadCompradora'!$C$2:$C$1538)</f>
        <v>45</v>
      </c>
      <c r="C46" s="23">
        <f>SUMPRODUCT(('2. UnidadCompradora'!$B$2:$B$1538='3. Dependencia'!A46)*'2. UnidadCompradora'!$K$2:$K$1538*'2. UnidadCompradora'!$M$2:$M$1538)</f>
        <v>41.538260727617711</v>
      </c>
      <c r="D46" s="23">
        <f t="shared" si="1"/>
        <v>43.27761287418727</v>
      </c>
      <c r="E46" s="23">
        <f>SUMPRODUCT(('2. UnidadCompradora'!$B$2:$B$1538='3. Dependencia'!A46)*'2. UnidadCompradora'!$P$2:$P$1538*'2. UnidadCompradora'!$M$2:$M$1538)</f>
        <v>20.933176765637921</v>
      </c>
      <c r="F46" s="23">
        <f t="shared" si="2"/>
        <v>35.087237882657227</v>
      </c>
      <c r="G46" s="23">
        <f>COUNTIF('2. UnidadCompradora'!$B$2:$B$1538,'3. Dependencia'!A46)</f>
        <v>1</v>
      </c>
      <c r="H46">
        <f>SUMIF('2. UnidadCompradora'!$B$2:$B$1538,'3. Dependencia'!A46,'2. UnidadCompradora'!$R$2:$R$1538)</f>
        <v>0</v>
      </c>
      <c r="I46" s="21">
        <f t="shared" si="0"/>
        <v>0</v>
      </c>
      <c r="J46" s="18">
        <f>SUMIF('2. UnidadCompradora'!$B$2:$B$1538,'3. Dependencia'!A46,'2. UnidadCompradora'!$L$2:$L$1538)</f>
        <v>665563125.24999702</v>
      </c>
      <c r="K46" s="18">
        <f>SUMIFS('2. UnidadCompradora'!$L$2:$L$1538,'2. UnidadCompradora'!$B$2:$B$1538,'3. Dependencia'!A46,'2. UnidadCompradora'!$R$2:$R$1538,1)</f>
        <v>0</v>
      </c>
      <c r="L46" s="21">
        <f t="shared" si="3"/>
        <v>0</v>
      </c>
      <c r="O46">
        <f t="shared" si="4"/>
        <v>44</v>
      </c>
      <c r="P46" t="s">
        <v>2118</v>
      </c>
      <c r="Q46">
        <v>4</v>
      </c>
      <c r="R46">
        <v>2</v>
      </c>
      <c r="S46">
        <v>1</v>
      </c>
      <c r="T46" s="21">
        <v>0.5</v>
      </c>
      <c r="U46" s="19">
        <v>1559424832.6399899</v>
      </c>
      <c r="V46" s="19">
        <v>431972773.3499999</v>
      </c>
      <c r="W46" s="21">
        <v>0.27700775587798115</v>
      </c>
    </row>
    <row r="47" spans="1:23" x14ac:dyDescent="0.25">
      <c r="A47" s="23" t="s">
        <v>200</v>
      </c>
      <c r="B47" s="23">
        <f>AVERAGEIF('2. UnidadCompradora'!$B$2:$B$1538,'3. Dependencia'!A47,'2. UnidadCompradora'!$C$2:$C$1538)</f>
        <v>46</v>
      </c>
      <c r="C47" s="23">
        <f>SUMPRODUCT(('2. UnidadCompradora'!$B$2:$B$1538='3. Dependencia'!A47)*'2. UnidadCompradora'!$K$2:$K$1538*'2. UnidadCompradora'!$M$2:$M$1538)</f>
        <v>39.347853931730526</v>
      </c>
      <c r="D47" s="23">
        <f t="shared" si="1"/>
        <v>40.773313312931677</v>
      </c>
      <c r="E47" s="23">
        <f>SUMPRODUCT(('2. UnidadCompradora'!$B$2:$B$1538='3. Dependencia'!A47)*'2. UnidadCompradora'!$P$2:$P$1538*'2. UnidadCompradora'!$M$2:$M$1538)</f>
        <v>20.04680212218047</v>
      </c>
      <c r="F47" s="23">
        <f t="shared" si="2"/>
        <v>33.451990765445736</v>
      </c>
      <c r="G47" s="23">
        <f>COUNTIF('2. UnidadCompradora'!$B$2:$B$1538,'3. Dependencia'!A47)</f>
        <v>1</v>
      </c>
      <c r="H47">
        <f>SUMIF('2. UnidadCompradora'!$B$2:$B$1538,'3. Dependencia'!A47,'2. UnidadCompradora'!$R$2:$R$1538)</f>
        <v>0</v>
      </c>
      <c r="I47" s="21">
        <f t="shared" si="0"/>
        <v>0</v>
      </c>
      <c r="J47" s="18">
        <f>SUMIF('2. UnidadCompradora'!$B$2:$B$1538,'3. Dependencia'!A47,'2. UnidadCompradora'!$L$2:$L$1538)</f>
        <v>1512600500.452338</v>
      </c>
      <c r="K47" s="18">
        <f>SUMIFS('2. UnidadCompradora'!$L$2:$L$1538,'2. UnidadCompradora'!$B$2:$B$1538,'3. Dependencia'!A47,'2. UnidadCompradora'!$R$2:$R$1538,1)</f>
        <v>0</v>
      </c>
      <c r="L47" s="21">
        <f t="shared" si="3"/>
        <v>0</v>
      </c>
      <c r="O47">
        <f t="shared" si="4"/>
        <v>45</v>
      </c>
      <c r="P47" t="s">
        <v>1481</v>
      </c>
      <c r="Q47">
        <v>7</v>
      </c>
      <c r="R47">
        <v>2</v>
      </c>
      <c r="S47">
        <v>1</v>
      </c>
      <c r="T47" s="21">
        <v>0.5</v>
      </c>
      <c r="U47" s="19">
        <v>723643308.28566587</v>
      </c>
      <c r="V47" s="19">
        <v>193201821.0399999</v>
      </c>
      <c r="W47" s="21">
        <v>0.26698487891458733</v>
      </c>
    </row>
    <row r="48" spans="1:23" x14ac:dyDescent="0.25">
      <c r="A48" s="23" t="s">
        <v>326</v>
      </c>
      <c r="B48" s="23">
        <f>AVERAGEIF('2. UnidadCompradora'!$B$2:$B$1538,'3. Dependencia'!A48,'2. UnidadCompradora'!$C$2:$C$1538)</f>
        <v>47</v>
      </c>
      <c r="C48" s="23">
        <f>SUMPRODUCT(('2. UnidadCompradora'!$B$2:$B$1538='3. Dependencia'!A48)*'2. UnidadCompradora'!$K$2:$K$1538*'2. UnidadCompradora'!$M$2:$M$1538)</f>
        <v>47.149029493997766</v>
      </c>
      <c r="D48" s="23">
        <f t="shared" si="1"/>
        <v>49.692423943224803</v>
      </c>
      <c r="E48" s="23">
        <f>SUMPRODUCT(('2. UnidadCompradora'!$B$2:$B$1538='3. Dependencia'!A48)*'2. UnidadCompradora'!$P$2:$P$1538*'2. UnidadCompradora'!$M$2:$M$1538)</f>
        <v>23.669077296838712</v>
      </c>
      <c r="F48" s="23">
        <f t="shared" si="2"/>
        <v>40.134622179631691</v>
      </c>
      <c r="G48" s="23">
        <f>COUNTIF('2. UnidadCompradora'!$B$2:$B$1538,'3. Dependencia'!A48)</f>
        <v>2</v>
      </c>
      <c r="H48">
        <f>SUMIF('2. UnidadCompradora'!$B$2:$B$1538,'3. Dependencia'!A48,'2. UnidadCompradora'!$R$2:$R$1538)</f>
        <v>1</v>
      </c>
      <c r="I48" s="21">
        <f t="shared" si="0"/>
        <v>0.5</v>
      </c>
      <c r="J48" s="18">
        <f>SUMIF('2. UnidadCompradora'!$B$2:$B$1538,'3. Dependencia'!A48,'2. UnidadCompradora'!$L$2:$L$1538)</f>
        <v>665914113.82390141</v>
      </c>
      <c r="K48" s="18">
        <f>SUMIFS('2. UnidadCompradora'!$L$2:$L$1538,'2. UnidadCompradora'!$B$2:$B$1538,'3. Dependencia'!A48,'2. UnidadCompradora'!$R$2:$R$1538,1)</f>
        <v>462973664.65309435</v>
      </c>
      <c r="L48" s="21">
        <f t="shared" si="3"/>
        <v>0.69524531023159253</v>
      </c>
      <c r="O48">
        <f t="shared" si="4"/>
        <v>46</v>
      </c>
      <c r="P48" t="s">
        <v>523</v>
      </c>
      <c r="Q48">
        <v>9</v>
      </c>
      <c r="R48">
        <v>2</v>
      </c>
      <c r="S48">
        <v>1</v>
      </c>
      <c r="T48" s="21">
        <v>0.5</v>
      </c>
      <c r="U48" s="19">
        <v>3107429660.5981245</v>
      </c>
      <c r="V48" s="19">
        <v>1959938717.9371343</v>
      </c>
      <c r="W48" s="21">
        <v>0.63072665579174569</v>
      </c>
    </row>
    <row r="49" spans="1:23" x14ac:dyDescent="0.25">
      <c r="A49" s="23" t="s">
        <v>552</v>
      </c>
      <c r="B49" s="23">
        <f>AVERAGEIF('2. UnidadCompradora'!$B$2:$B$1538,'3. Dependencia'!A49,'2. UnidadCompradora'!$C$2:$C$1538)</f>
        <v>48</v>
      </c>
      <c r="C49" s="23">
        <f>SUMPRODUCT(('2. UnidadCompradora'!$B$2:$B$1538='3. Dependencia'!A49)*'2. UnidadCompradora'!$K$2:$K$1538*'2. UnidadCompradora'!$M$2:$M$1538)</f>
        <v>35.410546772884118</v>
      </c>
      <c r="D49" s="23">
        <f t="shared" si="1"/>
        <v>36.271776607995612</v>
      </c>
      <c r="E49" s="23">
        <f>SUMPRODUCT(('2. UnidadCompradora'!$B$2:$B$1538='3. Dependencia'!A49)*'2. UnidadCompradora'!$P$2:$P$1538*'2. UnidadCompradora'!$M$2:$M$1538)</f>
        <v>17.759701695197087</v>
      </c>
      <c r="F49" s="23">
        <f t="shared" si="2"/>
        <v>29.232584888254397</v>
      </c>
      <c r="G49" s="23">
        <f>COUNTIF('2. UnidadCompradora'!$B$2:$B$1538,'3. Dependencia'!A49)</f>
        <v>1</v>
      </c>
      <c r="H49">
        <f>SUMIF('2. UnidadCompradora'!$B$2:$B$1538,'3. Dependencia'!A49,'2. UnidadCompradora'!$R$2:$R$1538)</f>
        <v>0</v>
      </c>
      <c r="I49" s="21">
        <f t="shared" si="0"/>
        <v>0</v>
      </c>
      <c r="J49" s="18">
        <f>SUMIF('2. UnidadCompradora'!$B$2:$B$1538,'3. Dependencia'!A49,'2. UnidadCompradora'!$L$2:$L$1538)</f>
        <v>220937469.83873099</v>
      </c>
      <c r="K49" s="18">
        <f>SUMIFS('2. UnidadCompradora'!$L$2:$L$1538,'2. UnidadCompradora'!$B$2:$B$1538,'3. Dependencia'!A49,'2. UnidadCompradora'!$R$2:$R$1538,1)</f>
        <v>0</v>
      </c>
      <c r="L49" s="21">
        <f t="shared" si="3"/>
        <v>0</v>
      </c>
      <c r="O49">
        <f t="shared" si="4"/>
        <v>47</v>
      </c>
      <c r="P49" t="s">
        <v>964</v>
      </c>
      <c r="Q49">
        <v>12</v>
      </c>
      <c r="R49">
        <v>2</v>
      </c>
      <c r="S49">
        <v>1</v>
      </c>
      <c r="T49" s="21">
        <v>0.5</v>
      </c>
      <c r="U49" s="19">
        <v>229304708.93199989</v>
      </c>
      <c r="V49" s="19">
        <v>53612840.1599999</v>
      </c>
      <c r="W49" s="21">
        <v>0.2338061019754232</v>
      </c>
    </row>
    <row r="50" spans="1:23" x14ac:dyDescent="0.25">
      <c r="A50" s="23" t="s">
        <v>571</v>
      </c>
      <c r="B50" s="23">
        <f>AVERAGEIF('2. UnidadCompradora'!$B$2:$B$1538,'3. Dependencia'!A50,'2. UnidadCompradora'!$C$2:$C$1538)</f>
        <v>49</v>
      </c>
      <c r="C50" s="23">
        <f>SUMPRODUCT(('2. UnidadCompradora'!$B$2:$B$1538='3. Dependencia'!A50)*'2. UnidadCompradora'!$K$2:$K$1538*'2. UnidadCompradora'!$M$2:$M$1538)</f>
        <v>44.476992508984416</v>
      </c>
      <c r="D50" s="23">
        <f t="shared" si="1"/>
        <v>46.63747494389186</v>
      </c>
      <c r="E50" s="23">
        <f>SUMPRODUCT(('2. UnidadCompradora'!$B$2:$B$1538='3. Dependencia'!A50)*'2. UnidadCompradora'!$P$2:$P$1538*'2. UnidadCompradora'!$M$2:$M$1538)</f>
        <v>22.317252316762957</v>
      </c>
      <c r="F50" s="23">
        <f t="shared" si="2"/>
        <v>37.640679107184724</v>
      </c>
      <c r="G50" s="23">
        <f>COUNTIF('2. UnidadCompradora'!$B$2:$B$1538,'3. Dependencia'!A50)</f>
        <v>1</v>
      </c>
      <c r="H50">
        <f>SUMIF('2. UnidadCompradora'!$B$2:$B$1538,'3. Dependencia'!A50,'2. UnidadCompradora'!$R$2:$R$1538)</f>
        <v>0</v>
      </c>
      <c r="I50" s="21">
        <f t="shared" si="0"/>
        <v>0</v>
      </c>
      <c r="J50" s="18">
        <f>SUMIF('2. UnidadCompradora'!$B$2:$B$1538,'3. Dependencia'!A50,'2. UnidadCompradora'!$L$2:$L$1538)</f>
        <v>319614093.81818008</v>
      </c>
      <c r="K50" s="18">
        <f>SUMIFS('2. UnidadCompradora'!$L$2:$L$1538,'2. UnidadCompradora'!$B$2:$B$1538,'3. Dependencia'!A50,'2. UnidadCompradora'!$R$2:$R$1538,1)</f>
        <v>0</v>
      </c>
      <c r="L50" s="21">
        <f t="shared" si="3"/>
        <v>0</v>
      </c>
      <c r="O50">
        <f t="shared" si="4"/>
        <v>48</v>
      </c>
      <c r="P50" t="s">
        <v>1816</v>
      </c>
      <c r="Q50">
        <v>14</v>
      </c>
      <c r="R50">
        <v>2</v>
      </c>
      <c r="S50">
        <v>1</v>
      </c>
      <c r="T50" s="21">
        <v>0.5</v>
      </c>
      <c r="U50" s="19">
        <v>451051915.39923084</v>
      </c>
      <c r="V50" s="19">
        <v>348946902.611</v>
      </c>
      <c r="W50" s="21">
        <v>0.77362913380412845</v>
      </c>
    </row>
    <row r="51" spans="1:23" x14ac:dyDescent="0.25">
      <c r="A51" s="23" t="s">
        <v>215</v>
      </c>
      <c r="B51" s="23">
        <f>AVERAGEIF('2. UnidadCompradora'!$B$2:$B$1538,'3. Dependencia'!A51,'2. UnidadCompradora'!$C$2:$C$1538)</f>
        <v>50</v>
      </c>
      <c r="C51" s="23">
        <f>SUMPRODUCT(('2. UnidadCompradora'!$B$2:$B$1538='3. Dependencia'!A51)*'2. UnidadCompradora'!$K$2:$K$1538*'2. UnidadCompradora'!$M$2:$M$1538)</f>
        <v>38.217605144257433</v>
      </c>
      <c r="D51" s="23">
        <f t="shared" si="1"/>
        <v>39.481096018914336</v>
      </c>
      <c r="E51" s="23">
        <f>SUMPRODUCT(('2. UnidadCompradora'!$B$2:$B$1538='3. Dependencia'!A51)*'2. UnidadCompradora'!$P$2:$P$1538*'2. UnidadCompradora'!$M$2:$M$1538)</f>
        <v>19.318462967636258</v>
      </c>
      <c r="F51" s="23">
        <f t="shared" si="2"/>
        <v>32.108298781912758</v>
      </c>
      <c r="G51" s="23">
        <f>COUNTIF('2. UnidadCompradora'!$B$2:$B$1538,'3. Dependencia'!A51)</f>
        <v>9</v>
      </c>
      <c r="H51">
        <f>SUMIF('2. UnidadCompradora'!$B$2:$B$1538,'3. Dependencia'!A51,'2. UnidadCompradora'!$R$2:$R$1538)</f>
        <v>0</v>
      </c>
      <c r="I51" s="21">
        <f t="shared" si="0"/>
        <v>0</v>
      </c>
      <c r="J51" s="18">
        <f>SUMIF('2. UnidadCompradora'!$B$2:$B$1538,'3. Dependencia'!A51,'2. UnidadCompradora'!$L$2:$L$1538)</f>
        <v>1210731500.8242402</v>
      </c>
      <c r="K51" s="18">
        <f>SUMIFS('2. UnidadCompradora'!$L$2:$L$1538,'2. UnidadCompradora'!$B$2:$B$1538,'3. Dependencia'!A51,'2. UnidadCompradora'!$R$2:$R$1538,1)</f>
        <v>0</v>
      </c>
      <c r="L51" s="21">
        <f t="shared" si="3"/>
        <v>0</v>
      </c>
      <c r="O51">
        <f t="shared" si="4"/>
        <v>49</v>
      </c>
      <c r="P51" t="s">
        <v>308</v>
      </c>
      <c r="Q51">
        <v>18</v>
      </c>
      <c r="R51">
        <v>2</v>
      </c>
      <c r="S51">
        <v>1</v>
      </c>
      <c r="T51" s="21">
        <v>0.5</v>
      </c>
      <c r="U51" s="19">
        <v>8073724119.7952137</v>
      </c>
      <c r="V51" s="19">
        <v>6665936086.7600002</v>
      </c>
      <c r="W51" s="21">
        <v>0.82563337412240911</v>
      </c>
    </row>
    <row r="52" spans="1:23" x14ac:dyDescent="0.25">
      <c r="A52" s="23" t="s">
        <v>2344</v>
      </c>
      <c r="B52" s="23">
        <f>AVERAGEIF('2. UnidadCompradora'!$B$2:$B$1538,'3. Dependencia'!A52,'2. UnidadCompradora'!$C$2:$C$1538)</f>
        <v>51</v>
      </c>
      <c r="C52" s="23">
        <f>SUMPRODUCT(('2. UnidadCompradora'!$B$2:$B$1538='3. Dependencia'!A52)*'2. UnidadCompradora'!$K$2:$K$1538*'2. UnidadCompradora'!$M$2:$M$1538)</f>
        <v>50.165376249270352</v>
      </c>
      <c r="D52" s="23">
        <f t="shared" si="1"/>
        <v>53.141023477342088</v>
      </c>
      <c r="E52" s="23">
        <f>SUMPRODUCT(('2. UnidadCompradora'!$B$2:$B$1538='3. Dependencia'!A52)*'2. UnidadCompradora'!$P$2:$P$1538*'2. UnidadCompradora'!$M$2:$M$1538)</f>
        <v>25.412900052043881</v>
      </c>
      <c r="F52" s="23">
        <f t="shared" si="2"/>
        <v>43.351750686663422</v>
      </c>
      <c r="G52" s="23">
        <f>COUNTIF('2. UnidadCompradora'!$B$2:$B$1538,'3. Dependencia'!A52)</f>
        <v>1</v>
      </c>
      <c r="H52">
        <f>SUMIF('2. UnidadCompradora'!$B$2:$B$1538,'3. Dependencia'!A52,'2. UnidadCompradora'!$R$2:$R$1538)</f>
        <v>1</v>
      </c>
      <c r="I52" s="21">
        <f t="shared" si="0"/>
        <v>1</v>
      </c>
      <c r="J52" s="18">
        <f>SUMIF('2. UnidadCompradora'!$B$2:$B$1538,'3. Dependencia'!A52,'2. UnidadCompradora'!$L$2:$L$1538)</f>
        <v>1339552734.4991152</v>
      </c>
      <c r="K52" s="18">
        <f>SUMIFS('2. UnidadCompradora'!$L$2:$L$1538,'2. UnidadCompradora'!$B$2:$B$1538,'3. Dependencia'!A52,'2. UnidadCompradora'!$R$2:$R$1538,1)</f>
        <v>1339552734.4991152</v>
      </c>
      <c r="L52" s="21">
        <f t="shared" si="3"/>
        <v>1</v>
      </c>
      <c r="O52">
        <f t="shared" si="4"/>
        <v>50</v>
      </c>
      <c r="P52" t="s">
        <v>2438</v>
      </c>
      <c r="Q52">
        <v>22</v>
      </c>
      <c r="R52">
        <v>1</v>
      </c>
      <c r="S52">
        <v>1</v>
      </c>
      <c r="T52" s="21">
        <v>1</v>
      </c>
      <c r="U52" s="19">
        <v>32200922.359999999</v>
      </c>
      <c r="V52" s="19">
        <v>32200922.359999999</v>
      </c>
      <c r="W52" s="21">
        <v>1</v>
      </c>
    </row>
    <row r="53" spans="1:23" x14ac:dyDescent="0.25">
      <c r="A53" s="23" t="s">
        <v>461</v>
      </c>
      <c r="B53" s="23">
        <f>AVERAGEIF('2. UnidadCompradora'!$B$2:$B$1538,'3. Dependencia'!A53,'2. UnidadCompradora'!$C$2:$C$1538)</f>
        <v>52</v>
      </c>
      <c r="C53" s="23">
        <f>SUMPRODUCT(('2. UnidadCompradora'!$B$2:$B$1538='3. Dependencia'!A53)*'2. UnidadCompradora'!$K$2:$K$1538*'2. UnidadCompradora'!$M$2:$M$1538)</f>
        <v>32.393629335500428</v>
      </c>
      <c r="D53" s="23">
        <f t="shared" si="1"/>
        <v>32.822524611074101</v>
      </c>
      <c r="E53" s="23">
        <f>SUMPRODUCT(('2. UnidadCompradora'!$B$2:$B$1538='3. Dependencia'!A53)*'2. UnidadCompradora'!$P$2:$P$1538*'2. UnidadCompradora'!$M$2:$M$1538)</f>
        <v>16.615212741752469</v>
      </c>
      <c r="F53" s="23">
        <f t="shared" si="2"/>
        <v>27.12115009528635</v>
      </c>
      <c r="G53" s="23">
        <f>COUNTIF('2. UnidadCompradora'!$B$2:$B$1538,'3. Dependencia'!A53)</f>
        <v>1</v>
      </c>
      <c r="H53">
        <f>SUMIF('2. UnidadCompradora'!$B$2:$B$1538,'3. Dependencia'!A53,'2. UnidadCompradora'!$R$2:$R$1538)</f>
        <v>0</v>
      </c>
      <c r="I53" s="21">
        <f t="shared" si="0"/>
        <v>0</v>
      </c>
      <c r="J53" s="18">
        <f>SUMIF('2. UnidadCompradora'!$B$2:$B$1538,'3. Dependencia'!A53,'2. UnidadCompradora'!$L$2:$L$1538)</f>
        <v>1697247546.8041182</v>
      </c>
      <c r="K53" s="18">
        <f>SUMIFS('2. UnidadCompradora'!$L$2:$L$1538,'2. UnidadCompradora'!$B$2:$B$1538,'3. Dependencia'!A53,'2. UnidadCompradora'!$R$2:$R$1538,1)</f>
        <v>0</v>
      </c>
      <c r="L53" s="21">
        <f t="shared" si="3"/>
        <v>0</v>
      </c>
      <c r="O53">
        <f t="shared" si="4"/>
        <v>51</v>
      </c>
      <c r="P53" t="s">
        <v>2296</v>
      </c>
      <c r="Q53">
        <v>23</v>
      </c>
      <c r="R53">
        <v>1</v>
      </c>
      <c r="S53">
        <v>1</v>
      </c>
      <c r="T53" s="21">
        <v>1</v>
      </c>
      <c r="U53" s="19">
        <v>119785114.445591</v>
      </c>
      <c r="V53" s="19">
        <v>119785114.445591</v>
      </c>
      <c r="W53" s="21">
        <v>1</v>
      </c>
    </row>
    <row r="54" spans="1:23" x14ac:dyDescent="0.25">
      <c r="A54" s="23" t="s">
        <v>2139</v>
      </c>
      <c r="B54" s="23">
        <f>AVERAGEIF('2. UnidadCompradora'!$B$2:$B$1538,'3. Dependencia'!A54,'2. UnidadCompradora'!$C$2:$C$1538)</f>
        <v>53</v>
      </c>
      <c r="C54" s="23">
        <f>SUMPRODUCT(('2. UnidadCompradora'!$B$2:$B$1538='3. Dependencia'!A54)*'2. UnidadCompradora'!$K$2:$K$1538*'2. UnidadCompradora'!$M$2:$M$1538)</f>
        <v>40.493334514223349</v>
      </c>
      <c r="D54" s="23">
        <f t="shared" si="1"/>
        <v>42.082945170151007</v>
      </c>
      <c r="E54" s="23">
        <f>SUMPRODUCT(('2. UnidadCompradora'!$B$2:$B$1538='3. Dependencia'!A54)*'2. UnidadCompradora'!$P$2:$P$1538*'2. UnidadCompradora'!$M$2:$M$1538)</f>
        <v>20.252429265443894</v>
      </c>
      <c r="F54" s="23">
        <f t="shared" si="2"/>
        <v>33.831346375089922</v>
      </c>
      <c r="G54" s="23">
        <f>COUNTIF('2. UnidadCompradora'!$B$2:$B$1538,'3. Dependencia'!A54)</f>
        <v>1</v>
      </c>
      <c r="H54">
        <f>SUMIF('2. UnidadCompradora'!$B$2:$B$1538,'3. Dependencia'!A54,'2. UnidadCompradora'!$R$2:$R$1538)</f>
        <v>0</v>
      </c>
      <c r="I54" s="21">
        <f t="shared" si="0"/>
        <v>0</v>
      </c>
      <c r="J54" s="18">
        <f>SUMIF('2. UnidadCompradora'!$B$2:$B$1538,'3. Dependencia'!A54,'2. UnidadCompradora'!$L$2:$L$1538)</f>
        <v>23540442.439999998</v>
      </c>
      <c r="K54" s="18">
        <f>SUMIFS('2. UnidadCompradora'!$L$2:$L$1538,'2. UnidadCompradora'!$B$2:$B$1538,'3. Dependencia'!A54,'2. UnidadCompradora'!$R$2:$R$1538,1)</f>
        <v>0</v>
      </c>
      <c r="L54" s="21">
        <f t="shared" si="3"/>
        <v>0</v>
      </c>
      <c r="O54">
        <f t="shared" si="4"/>
        <v>52</v>
      </c>
      <c r="P54" t="s">
        <v>1415</v>
      </c>
      <c r="Q54">
        <v>31</v>
      </c>
      <c r="R54">
        <v>1</v>
      </c>
      <c r="S54">
        <v>1</v>
      </c>
      <c r="T54" s="21">
        <v>1</v>
      </c>
      <c r="U54" s="19">
        <v>2499195109.4402533</v>
      </c>
      <c r="V54" s="19">
        <v>2499195109.4402533</v>
      </c>
      <c r="W54" s="21">
        <v>1</v>
      </c>
    </row>
    <row r="55" spans="1:23" x14ac:dyDescent="0.25">
      <c r="A55" s="23" t="s">
        <v>2136</v>
      </c>
      <c r="B55" s="23">
        <f>AVERAGEIF('2. UnidadCompradora'!$B$2:$B$1538,'3. Dependencia'!A55,'2. UnidadCompradora'!$C$2:$C$1538)</f>
        <v>54</v>
      </c>
      <c r="C55" s="23">
        <f>SUMPRODUCT(('2. UnidadCompradora'!$B$2:$B$1538='3. Dependencia'!A55)*'2. UnidadCompradora'!$K$2:$K$1538*'2. UnidadCompradora'!$M$2:$M$1538)</f>
        <v>52.103286301390852</v>
      </c>
      <c r="D55" s="23">
        <f t="shared" si="1"/>
        <v>55.356642650178202</v>
      </c>
      <c r="E55" s="23">
        <f>SUMPRODUCT(('2. UnidadCompradora'!$B$2:$B$1538='3. Dependencia'!A55)*'2. UnidadCompradora'!$P$2:$P$1538*'2. UnidadCompradora'!$M$2:$M$1538)</f>
        <v>26.058105545534822</v>
      </c>
      <c r="F55" s="23">
        <f t="shared" si="2"/>
        <v>44.542071767064144</v>
      </c>
      <c r="G55" s="23">
        <f>COUNTIF('2. UnidadCompradora'!$B$2:$B$1538,'3. Dependencia'!A55)</f>
        <v>1</v>
      </c>
      <c r="H55">
        <f>SUMIF('2. UnidadCompradora'!$B$2:$B$1538,'3. Dependencia'!A55,'2. UnidadCompradora'!$R$2:$R$1538)</f>
        <v>1</v>
      </c>
      <c r="I55" s="21">
        <f t="shared" si="0"/>
        <v>1</v>
      </c>
      <c r="J55" s="18">
        <f>SUMIF('2. UnidadCompradora'!$B$2:$B$1538,'3. Dependencia'!A55,'2. UnidadCompradora'!$L$2:$L$1538)</f>
        <v>26381303.8439999</v>
      </c>
      <c r="K55" s="18">
        <f>SUMIFS('2. UnidadCompradora'!$L$2:$L$1538,'2. UnidadCompradora'!$B$2:$B$1538,'3. Dependencia'!A55,'2. UnidadCompradora'!$R$2:$R$1538,1)</f>
        <v>26381303.8439999</v>
      </c>
      <c r="L55" s="21">
        <f t="shared" si="3"/>
        <v>1</v>
      </c>
      <c r="O55">
        <f t="shared" si="4"/>
        <v>53</v>
      </c>
      <c r="P55" t="s">
        <v>273</v>
      </c>
      <c r="Q55">
        <v>33</v>
      </c>
      <c r="R55">
        <v>1</v>
      </c>
      <c r="S55">
        <v>1</v>
      </c>
      <c r="T55" s="21">
        <v>1</v>
      </c>
      <c r="U55" s="19">
        <v>252419931.75</v>
      </c>
      <c r="V55" s="19">
        <v>252419931.75</v>
      </c>
      <c r="W55" s="21">
        <v>1</v>
      </c>
    </row>
    <row r="56" spans="1:23" x14ac:dyDescent="0.25">
      <c r="A56" s="23" t="s">
        <v>1233</v>
      </c>
      <c r="B56" s="23">
        <f>AVERAGEIF('2. UnidadCompradora'!$B$2:$B$1538,'3. Dependencia'!A56,'2. UnidadCompradora'!$C$2:$C$1538)</f>
        <v>55</v>
      </c>
      <c r="C56" s="23">
        <f>SUMPRODUCT(('2. UnidadCompradora'!$B$2:$B$1538='3. Dependencia'!A56)*'2. UnidadCompradora'!$K$2:$K$1538*'2. UnidadCompradora'!$M$2:$M$1538)</f>
        <v>42.881096891174529</v>
      </c>
      <c r="D56" s="23">
        <f t="shared" si="1"/>
        <v>44.812882040420575</v>
      </c>
      <c r="E56" s="23">
        <f>SUMPRODUCT(('2. UnidadCompradora'!$B$2:$B$1538='3. Dependencia'!A56)*'2. UnidadCompradora'!$P$2:$P$1538*'2. UnidadCompradora'!$M$2:$M$1538)</f>
        <v>21.794985297107136</v>
      </c>
      <c r="F56" s="23">
        <f t="shared" si="2"/>
        <v>36.677163685561752</v>
      </c>
      <c r="G56" s="23">
        <f>COUNTIF('2. UnidadCompradora'!$B$2:$B$1538,'3. Dependencia'!A56)</f>
        <v>2</v>
      </c>
      <c r="H56">
        <f>SUMIF('2. UnidadCompradora'!$B$2:$B$1538,'3. Dependencia'!A56,'2. UnidadCompradora'!$R$2:$R$1538)</f>
        <v>1</v>
      </c>
      <c r="I56" s="21">
        <f t="shared" si="0"/>
        <v>0.5</v>
      </c>
      <c r="J56" s="18">
        <f>SUMIF('2. UnidadCompradora'!$B$2:$B$1538,'3. Dependencia'!A56,'2. UnidadCompradora'!$L$2:$L$1538)</f>
        <v>1811599531.008873</v>
      </c>
      <c r="K56" s="18">
        <f>SUMIFS('2. UnidadCompradora'!$L$2:$L$1538,'2. UnidadCompradora'!$B$2:$B$1538,'3. Dependencia'!A56,'2. UnidadCompradora'!$R$2:$R$1538,1)</f>
        <v>211611894.25</v>
      </c>
      <c r="L56" s="21">
        <f t="shared" si="3"/>
        <v>0.1168094220758349</v>
      </c>
      <c r="O56">
        <f t="shared" si="4"/>
        <v>54</v>
      </c>
      <c r="P56" t="s">
        <v>298</v>
      </c>
      <c r="Q56">
        <v>36</v>
      </c>
      <c r="R56">
        <v>3</v>
      </c>
      <c r="S56">
        <v>1</v>
      </c>
      <c r="T56" s="21">
        <v>0.33333333333333331</v>
      </c>
      <c r="U56" s="19">
        <v>1368824746.8665318</v>
      </c>
      <c r="V56" s="19">
        <v>890206571.73580098</v>
      </c>
      <c r="W56" s="21">
        <v>0.65034371549289438</v>
      </c>
    </row>
    <row r="57" spans="1:23" x14ac:dyDescent="0.25">
      <c r="A57" s="23" t="s">
        <v>594</v>
      </c>
      <c r="B57" s="23">
        <f>AVERAGEIF('2. UnidadCompradora'!$B$2:$B$1538,'3. Dependencia'!A57,'2. UnidadCompradora'!$C$2:$C$1538)</f>
        <v>56</v>
      </c>
      <c r="C57" s="23">
        <f>SUMPRODUCT(('2. UnidadCompradora'!$B$2:$B$1538='3. Dependencia'!A57)*'2. UnidadCompradora'!$K$2:$K$1538*'2. UnidadCompradora'!$M$2:$M$1538)</f>
        <v>42.437357183267856</v>
      </c>
      <c r="D57" s="23">
        <f t="shared" si="1"/>
        <v>44.305552918766594</v>
      </c>
      <c r="E57" s="23">
        <f>SUMPRODUCT(('2. UnidadCompradora'!$B$2:$B$1538='3. Dependencia'!A57)*'2. UnidadCompradora'!$P$2:$P$1538*'2. UnidadCompradora'!$M$2:$M$1538)</f>
        <v>21.722806728148278</v>
      </c>
      <c r="F57" s="23">
        <f t="shared" si="2"/>
        <v>36.544003517132261</v>
      </c>
      <c r="G57" s="23">
        <f>COUNTIF('2. UnidadCompradora'!$B$2:$B$1538,'3. Dependencia'!A57)</f>
        <v>1</v>
      </c>
      <c r="H57">
        <f>SUMIF('2. UnidadCompradora'!$B$2:$B$1538,'3. Dependencia'!A57,'2. UnidadCompradora'!$R$2:$R$1538)</f>
        <v>0</v>
      </c>
      <c r="I57" s="21">
        <f t="shared" si="0"/>
        <v>0</v>
      </c>
      <c r="J57" s="18">
        <f>SUMIF('2. UnidadCompradora'!$B$2:$B$1538,'3. Dependencia'!A57,'2. UnidadCompradora'!$L$2:$L$1538)</f>
        <v>2044980153.38344</v>
      </c>
      <c r="K57" s="18">
        <f>SUMIFS('2. UnidadCompradora'!$L$2:$L$1538,'2. UnidadCompradora'!$B$2:$B$1538,'3. Dependencia'!A57,'2. UnidadCompradora'!$R$2:$R$1538,1)</f>
        <v>0</v>
      </c>
      <c r="L57" s="21">
        <f t="shared" si="3"/>
        <v>0</v>
      </c>
      <c r="O57">
        <f t="shared" si="4"/>
        <v>55</v>
      </c>
      <c r="P57" t="s">
        <v>2214</v>
      </c>
      <c r="Q57">
        <v>37</v>
      </c>
      <c r="R57">
        <v>2</v>
      </c>
      <c r="S57">
        <v>1</v>
      </c>
      <c r="T57" s="21">
        <v>0.5</v>
      </c>
      <c r="U57" s="19">
        <v>404513160.484999</v>
      </c>
      <c r="V57" s="19">
        <v>397388434.05499899</v>
      </c>
      <c r="W57" s="21">
        <v>0.9823869106719354</v>
      </c>
    </row>
    <row r="58" spans="1:23" x14ac:dyDescent="0.25">
      <c r="A58" s="23" t="s">
        <v>23</v>
      </c>
      <c r="B58" s="23">
        <f>AVERAGEIF('2. UnidadCompradora'!$B$2:$B$1538,'3. Dependencia'!A58,'2. UnidadCompradora'!$C$2:$C$1538)</f>
        <v>57</v>
      </c>
      <c r="C58" s="23">
        <f>SUMPRODUCT(('2. UnidadCompradora'!$B$2:$B$1538='3. Dependencia'!A58)*'2. UnidadCompradora'!$K$2:$K$1538*'2. UnidadCompradora'!$M$2:$M$1538)</f>
        <v>36.62206013158454</v>
      </c>
      <c r="D58" s="23">
        <f t="shared" si="1"/>
        <v>37.656903963492098</v>
      </c>
      <c r="E58" s="23">
        <f>SUMPRODUCT(('2. UnidadCompradora'!$B$2:$B$1538='3. Dependencia'!A58)*'2. UnidadCompradora'!$P$2:$P$1538*'2. UnidadCompradora'!$M$2:$M$1538)</f>
        <v>19.989255128678121</v>
      </c>
      <c r="F58" s="23">
        <f t="shared" si="2"/>
        <v>33.345823970260987</v>
      </c>
      <c r="G58" s="23">
        <f>COUNTIF('2. UnidadCompradora'!$B$2:$B$1538,'3. Dependencia'!A58)</f>
        <v>1</v>
      </c>
      <c r="H58">
        <f>SUMIF('2. UnidadCompradora'!$B$2:$B$1538,'3. Dependencia'!A58,'2. UnidadCompradora'!$R$2:$R$1538)</f>
        <v>0</v>
      </c>
      <c r="I58" s="21">
        <f t="shared" si="0"/>
        <v>0</v>
      </c>
      <c r="J58" s="18">
        <f>SUMIF('2. UnidadCompradora'!$B$2:$B$1538,'3. Dependencia'!A58,'2. UnidadCompradora'!$L$2:$L$1538)</f>
        <v>6807274413.0699997</v>
      </c>
      <c r="K58" s="18">
        <f>SUMIFS('2. UnidadCompradora'!$L$2:$L$1538,'2. UnidadCompradora'!$B$2:$B$1538,'3. Dependencia'!A58,'2. UnidadCompradora'!$R$2:$R$1538,1)</f>
        <v>0</v>
      </c>
      <c r="L58" s="21">
        <f t="shared" si="3"/>
        <v>0</v>
      </c>
      <c r="O58">
        <f t="shared" si="4"/>
        <v>56</v>
      </c>
      <c r="P58" t="s">
        <v>1147</v>
      </c>
      <c r="Q58">
        <v>41</v>
      </c>
      <c r="R58">
        <v>1</v>
      </c>
      <c r="S58">
        <v>1</v>
      </c>
      <c r="T58" s="21">
        <v>1</v>
      </c>
      <c r="U58" s="19">
        <v>148656493.35087729</v>
      </c>
      <c r="V58" s="19">
        <v>148656493.35087729</v>
      </c>
      <c r="W58" s="21">
        <v>1</v>
      </c>
    </row>
    <row r="59" spans="1:23" x14ac:dyDescent="0.25">
      <c r="A59" s="23" t="s">
        <v>800</v>
      </c>
      <c r="B59" s="23">
        <f>AVERAGEIF('2. UnidadCompradora'!$B$2:$B$1538,'3. Dependencia'!A59,'2. UnidadCompradora'!$C$2:$C$1538)</f>
        <v>58</v>
      </c>
      <c r="C59" s="23">
        <f>SUMPRODUCT(('2. UnidadCompradora'!$B$2:$B$1538='3. Dependencia'!A59)*'2. UnidadCompradora'!$K$2:$K$1538*'2. UnidadCompradora'!$M$2:$M$1538)</f>
        <v>39.524279198379865</v>
      </c>
      <c r="D59" s="23">
        <f t="shared" si="1"/>
        <v>40.97502092208169</v>
      </c>
      <c r="E59" s="23">
        <f>SUMPRODUCT(('2. UnidadCompradora'!$B$2:$B$1538='3. Dependencia'!A59)*'2. UnidadCompradora'!$P$2:$P$1538*'2. UnidadCompradora'!$M$2:$M$1538)</f>
        <v>20.060834543824065</v>
      </c>
      <c r="F59" s="23">
        <f t="shared" si="2"/>
        <v>33.477878777032664</v>
      </c>
      <c r="G59" s="23">
        <f>COUNTIF('2. UnidadCompradora'!$B$2:$B$1538,'3. Dependencia'!A59)</f>
        <v>1</v>
      </c>
      <c r="H59">
        <f>SUMIF('2. UnidadCompradora'!$B$2:$B$1538,'3. Dependencia'!A59,'2. UnidadCompradora'!$R$2:$R$1538)</f>
        <v>0</v>
      </c>
      <c r="I59" s="21">
        <f t="shared" si="0"/>
        <v>0</v>
      </c>
      <c r="J59" s="18">
        <f>SUMIF('2. UnidadCompradora'!$B$2:$B$1538,'3. Dependencia'!A59,'2. UnidadCompradora'!$L$2:$L$1538)</f>
        <v>1211715634.529999</v>
      </c>
      <c r="K59" s="18">
        <f>SUMIFS('2. UnidadCompradora'!$L$2:$L$1538,'2. UnidadCompradora'!$B$2:$B$1538,'3. Dependencia'!A59,'2. UnidadCompradora'!$R$2:$R$1538,1)</f>
        <v>0</v>
      </c>
      <c r="L59" s="21">
        <f t="shared" si="3"/>
        <v>0</v>
      </c>
      <c r="O59">
        <f t="shared" si="4"/>
        <v>57</v>
      </c>
      <c r="P59" t="s">
        <v>326</v>
      </c>
      <c r="Q59">
        <v>47</v>
      </c>
      <c r="R59">
        <v>2</v>
      </c>
      <c r="S59">
        <v>1</v>
      </c>
      <c r="T59" s="21">
        <v>0.5</v>
      </c>
      <c r="U59" s="19">
        <v>665914113.82390141</v>
      </c>
      <c r="V59" s="19">
        <v>462973664.65309435</v>
      </c>
      <c r="W59" s="21">
        <v>0.69524531023159253</v>
      </c>
    </row>
    <row r="60" spans="1:23" x14ac:dyDescent="0.25">
      <c r="A60" s="23" t="s">
        <v>1673</v>
      </c>
      <c r="B60" s="23">
        <f>AVERAGEIF('2. UnidadCompradora'!$B$2:$B$1538,'3. Dependencia'!A60,'2. UnidadCompradora'!$C$2:$C$1538)</f>
        <v>59</v>
      </c>
      <c r="C60" s="23">
        <f>SUMPRODUCT(('2. UnidadCompradora'!$B$2:$B$1538='3. Dependencia'!A60)*'2. UnidadCompradora'!$K$2:$K$1538*'2. UnidadCompradora'!$M$2:$M$1538)</f>
        <v>19.579259226215694</v>
      </c>
      <c r="D60" s="23">
        <f t="shared" si="1"/>
        <v>18.171811555077277</v>
      </c>
      <c r="E60" s="23">
        <f>SUMPRODUCT(('2. UnidadCompradora'!$B$2:$B$1538='3. Dependencia'!A60)*'2. UnidadCompradora'!$P$2:$P$1538*'2. UnidadCompradora'!$M$2:$M$1538)</f>
        <v>9.8622409131964819</v>
      </c>
      <c r="F60" s="23">
        <f t="shared" si="2"/>
        <v>14.662786358500741</v>
      </c>
      <c r="G60" s="23">
        <f>COUNTIF('2. UnidadCompradora'!$B$2:$B$1538,'3. Dependencia'!A60)</f>
        <v>2</v>
      </c>
      <c r="H60">
        <f>SUMIF('2. UnidadCompradora'!$B$2:$B$1538,'3. Dependencia'!A60,'2. UnidadCompradora'!$R$2:$R$1538)</f>
        <v>1</v>
      </c>
      <c r="I60" s="21">
        <f t="shared" si="0"/>
        <v>0.5</v>
      </c>
      <c r="J60" s="18">
        <f>SUMIF('2. UnidadCompradora'!$B$2:$B$1538,'3. Dependencia'!A60,'2. UnidadCompradora'!$L$2:$L$1538)</f>
        <v>328551034.03999889</v>
      </c>
      <c r="K60" s="18">
        <f>SUMIFS('2. UnidadCompradora'!$L$2:$L$1538,'2. UnidadCompradora'!$B$2:$B$1538,'3. Dependencia'!A60,'2. UnidadCompradora'!$R$2:$R$1538,1)</f>
        <v>17906375.169999901</v>
      </c>
      <c r="L60" s="21">
        <f t="shared" si="3"/>
        <v>5.4501046457884283E-2</v>
      </c>
      <c r="O60">
        <f t="shared" si="4"/>
        <v>58</v>
      </c>
      <c r="P60" t="s">
        <v>2344</v>
      </c>
      <c r="Q60">
        <v>51</v>
      </c>
      <c r="R60">
        <v>1</v>
      </c>
      <c r="S60">
        <v>1</v>
      </c>
      <c r="T60" s="21">
        <v>1</v>
      </c>
      <c r="U60" s="19">
        <v>1339552734.4991152</v>
      </c>
      <c r="V60" s="19">
        <v>1339552734.4991152</v>
      </c>
      <c r="W60" s="21">
        <v>1</v>
      </c>
    </row>
    <row r="61" spans="1:23" x14ac:dyDescent="0.25">
      <c r="A61" s="23" t="s">
        <v>1834</v>
      </c>
      <c r="B61" s="23">
        <f>AVERAGEIF('2. UnidadCompradora'!$B$2:$B$1538,'3. Dependencia'!A61,'2. UnidadCompradora'!$C$2:$C$1538)</f>
        <v>60</v>
      </c>
      <c r="C61" s="23">
        <f>SUMPRODUCT(('2. UnidadCompradora'!$B$2:$B$1538='3. Dependencia'!A61)*'2. UnidadCompradora'!$K$2:$K$1538*'2. UnidadCompradora'!$M$2:$M$1538)</f>
        <v>49.509382957221185</v>
      </c>
      <c r="D61" s="23">
        <f t="shared" si="1"/>
        <v>52.391024108937124</v>
      </c>
      <c r="E61" s="23">
        <f>SUMPRODUCT(('2. UnidadCompradora'!$B$2:$B$1538='3. Dependencia'!A61)*'2. UnidadCompradora'!$P$2:$P$1538*'2. UnidadCompradora'!$M$2:$M$1538)</f>
        <v>24.893868923943639</v>
      </c>
      <c r="F61" s="23">
        <f t="shared" si="2"/>
        <v>42.394205068415268</v>
      </c>
      <c r="G61" s="23">
        <f>COUNTIF('2. UnidadCompradora'!$B$2:$B$1538,'3. Dependencia'!A61)</f>
        <v>1</v>
      </c>
      <c r="H61">
        <f>SUMIF('2. UnidadCompradora'!$B$2:$B$1538,'3. Dependencia'!A61,'2. UnidadCompradora'!$R$2:$R$1538)</f>
        <v>1</v>
      </c>
      <c r="I61" s="21">
        <f t="shared" si="0"/>
        <v>1</v>
      </c>
      <c r="J61" s="18">
        <f>SUMIF('2. UnidadCompradora'!$B$2:$B$1538,'3. Dependencia'!A61,'2. UnidadCompradora'!$L$2:$L$1538)</f>
        <v>564691309.55467701</v>
      </c>
      <c r="K61" s="18">
        <f>SUMIFS('2. UnidadCompradora'!$L$2:$L$1538,'2. UnidadCompradora'!$B$2:$B$1538,'3. Dependencia'!A61,'2. UnidadCompradora'!$R$2:$R$1538,1)</f>
        <v>564691309.55467701</v>
      </c>
      <c r="L61" s="21">
        <f t="shared" si="3"/>
        <v>1</v>
      </c>
      <c r="O61">
        <f t="shared" si="4"/>
        <v>59</v>
      </c>
      <c r="P61" t="s">
        <v>2136</v>
      </c>
      <c r="Q61">
        <v>54</v>
      </c>
      <c r="R61">
        <v>1</v>
      </c>
      <c r="S61">
        <v>1</v>
      </c>
      <c r="T61" s="21">
        <v>1</v>
      </c>
      <c r="U61" s="19">
        <v>26381303.8439999</v>
      </c>
      <c r="V61" s="19">
        <v>26381303.8439999</v>
      </c>
      <c r="W61" s="21">
        <v>1</v>
      </c>
    </row>
    <row r="62" spans="1:23" x14ac:dyDescent="0.25">
      <c r="A62" s="23" t="s">
        <v>1070</v>
      </c>
      <c r="B62" s="23">
        <f>AVERAGEIF('2. UnidadCompradora'!$B$2:$B$1538,'3. Dependencia'!A62,'2. UnidadCompradora'!$C$2:$C$1538)</f>
        <v>61</v>
      </c>
      <c r="C62" s="23">
        <f>SUMPRODUCT(('2. UnidadCompradora'!$B$2:$B$1538='3. Dependencia'!A62)*'2. UnidadCompradora'!$K$2:$K$1538*'2. UnidadCompradora'!$M$2:$M$1538)</f>
        <v>26.29185156810852</v>
      </c>
      <c r="D62" s="23">
        <f t="shared" si="1"/>
        <v>25.846341276339004</v>
      </c>
      <c r="E62" s="23">
        <f>SUMPRODUCT(('2. UnidadCompradora'!$B$2:$B$1538='3. Dependencia'!A62)*'2. UnidadCompradora'!$P$2:$P$1538*'2. UnidadCompradora'!$M$2:$M$1538)</f>
        <v>13.348598183008093</v>
      </c>
      <c r="F62" s="23">
        <f t="shared" si="2"/>
        <v>21.094666734490342</v>
      </c>
      <c r="G62" s="23">
        <f>COUNTIF('2. UnidadCompradora'!$B$2:$B$1538,'3. Dependencia'!A62)</f>
        <v>1</v>
      </c>
      <c r="H62">
        <f>SUMIF('2. UnidadCompradora'!$B$2:$B$1538,'3. Dependencia'!A62,'2. UnidadCompradora'!$R$2:$R$1538)</f>
        <v>0</v>
      </c>
      <c r="I62" s="21">
        <f t="shared" si="0"/>
        <v>0</v>
      </c>
      <c r="J62" s="18">
        <f>SUMIF('2. UnidadCompradora'!$B$2:$B$1538,'3. Dependencia'!A62,'2. UnidadCompradora'!$L$2:$L$1538)</f>
        <v>822235338.80432296</v>
      </c>
      <c r="K62" s="18">
        <f>SUMIFS('2. UnidadCompradora'!$L$2:$L$1538,'2. UnidadCompradora'!$B$2:$B$1538,'3. Dependencia'!A62,'2. UnidadCompradora'!$R$2:$R$1538,1)</f>
        <v>0</v>
      </c>
      <c r="L62" s="21">
        <f t="shared" si="3"/>
        <v>0</v>
      </c>
      <c r="O62">
        <f t="shared" si="4"/>
        <v>60</v>
      </c>
      <c r="P62" t="s">
        <v>1233</v>
      </c>
      <c r="Q62">
        <v>55</v>
      </c>
      <c r="R62">
        <v>2</v>
      </c>
      <c r="S62">
        <v>1</v>
      </c>
      <c r="T62" s="21">
        <v>0.5</v>
      </c>
      <c r="U62" s="19">
        <v>1811599531.008873</v>
      </c>
      <c r="V62" s="19">
        <v>211611894.25</v>
      </c>
      <c r="W62" s="21">
        <v>0.1168094220758349</v>
      </c>
    </row>
    <row r="63" spans="1:23" x14ac:dyDescent="0.25">
      <c r="A63" s="23" t="s">
        <v>195</v>
      </c>
      <c r="B63" s="23">
        <f>AVERAGEIF('2. UnidadCompradora'!$B$2:$B$1538,'3. Dependencia'!A63,'2. UnidadCompradora'!$C$2:$C$1538)</f>
        <v>62</v>
      </c>
      <c r="C63" s="23">
        <f>SUMPRODUCT(('2. UnidadCompradora'!$B$2:$B$1538='3. Dependencia'!A63)*'2. UnidadCompradora'!$K$2:$K$1538*'2. UnidadCompradora'!$M$2:$M$1538)</f>
        <v>52.004420838922286</v>
      </c>
      <c r="D63" s="23">
        <f t="shared" si="1"/>
        <v>55.243609429705984</v>
      </c>
      <c r="E63" s="23">
        <f>SUMPRODUCT(('2. UnidadCompradora'!$B$2:$B$1538='3. Dependencia'!A63)*'2. UnidadCompradora'!$P$2:$P$1538*'2. UnidadCompradora'!$M$2:$M$1538)</f>
        <v>26.141630311133252</v>
      </c>
      <c r="F63" s="23">
        <f t="shared" si="2"/>
        <v>44.696164207736665</v>
      </c>
      <c r="G63" s="23">
        <f>COUNTIF('2. UnidadCompradora'!$B$2:$B$1538,'3. Dependencia'!A63)</f>
        <v>3</v>
      </c>
      <c r="H63">
        <f>SUMIF('2. UnidadCompradora'!$B$2:$B$1538,'3. Dependencia'!A63,'2. UnidadCompradora'!$R$2:$R$1538)</f>
        <v>1</v>
      </c>
      <c r="I63" s="21">
        <f t="shared" si="0"/>
        <v>0.33333333333333331</v>
      </c>
      <c r="J63" s="18">
        <f>SUMIF('2. UnidadCompradora'!$B$2:$B$1538,'3. Dependencia'!A63,'2. UnidadCompradora'!$L$2:$L$1538)</f>
        <v>1139708822.171998</v>
      </c>
      <c r="K63" s="18">
        <f>SUMIFS('2. UnidadCompradora'!$L$2:$L$1538,'2. UnidadCompradora'!$B$2:$B$1538,'3. Dependencia'!A63,'2. UnidadCompradora'!$R$2:$R$1538,1)</f>
        <v>570617117.06999993</v>
      </c>
      <c r="L63" s="21">
        <f t="shared" si="3"/>
        <v>0.50066921126621389</v>
      </c>
      <c r="O63">
        <f t="shared" si="4"/>
        <v>61</v>
      </c>
      <c r="P63" t="s">
        <v>1673</v>
      </c>
      <c r="Q63">
        <v>59</v>
      </c>
      <c r="R63">
        <v>2</v>
      </c>
      <c r="S63">
        <v>1</v>
      </c>
      <c r="T63" s="21">
        <v>0.5</v>
      </c>
      <c r="U63" s="19">
        <v>328551034.03999889</v>
      </c>
      <c r="V63" s="19">
        <v>17906375.169999901</v>
      </c>
      <c r="W63" s="21">
        <v>5.4501046457884283E-2</v>
      </c>
    </row>
    <row r="64" spans="1:23" x14ac:dyDescent="0.25">
      <c r="A64" s="23" t="s">
        <v>722</v>
      </c>
      <c r="B64" s="23">
        <f>AVERAGEIF('2. UnidadCompradora'!$B$2:$B$1538,'3. Dependencia'!A64,'2. UnidadCompradora'!$C$2:$C$1538)</f>
        <v>63</v>
      </c>
      <c r="C64" s="23">
        <f>SUMPRODUCT(('2. UnidadCompradora'!$B$2:$B$1538='3. Dependencia'!A64)*'2. UnidadCompradora'!$K$2:$K$1538*'2. UnidadCompradora'!$M$2:$M$1538)</f>
        <v>50.796986578122862</v>
      </c>
      <c r="D64" s="23">
        <f t="shared" si="1"/>
        <v>53.863145720753579</v>
      </c>
      <c r="E64" s="23">
        <f>SUMPRODUCT(('2. UnidadCompradora'!$B$2:$B$1538='3. Dependencia'!A64)*'2. UnidadCompradora'!$P$2:$P$1538*'2. UnidadCompradora'!$M$2:$M$1538)</f>
        <v>25.912192073882444</v>
      </c>
      <c r="F64" s="23">
        <f t="shared" si="2"/>
        <v>44.272880194806213</v>
      </c>
      <c r="G64" s="23">
        <f>COUNTIF('2. UnidadCompradora'!$B$2:$B$1538,'3. Dependencia'!A64)</f>
        <v>1</v>
      </c>
      <c r="H64">
        <f>SUMIF('2. UnidadCompradora'!$B$2:$B$1538,'3. Dependencia'!A64,'2. UnidadCompradora'!$R$2:$R$1538)</f>
        <v>1</v>
      </c>
      <c r="I64" s="21">
        <f t="shared" si="0"/>
        <v>1</v>
      </c>
      <c r="J64" s="18">
        <f>SUMIF('2. UnidadCompradora'!$B$2:$B$1538,'3. Dependencia'!A64,'2. UnidadCompradora'!$L$2:$L$1538)</f>
        <v>2083799983.7301171</v>
      </c>
      <c r="K64" s="18">
        <f>SUMIFS('2. UnidadCompradora'!$L$2:$L$1538,'2. UnidadCompradora'!$B$2:$B$1538,'3. Dependencia'!A64,'2. UnidadCompradora'!$R$2:$R$1538,1)</f>
        <v>2083799983.7301171</v>
      </c>
      <c r="L64" s="21">
        <f t="shared" si="3"/>
        <v>1</v>
      </c>
      <c r="O64">
        <f t="shared" si="4"/>
        <v>62</v>
      </c>
      <c r="P64" t="s">
        <v>1834</v>
      </c>
      <c r="Q64">
        <v>60</v>
      </c>
      <c r="R64">
        <v>1</v>
      </c>
      <c r="S64">
        <v>1</v>
      </c>
      <c r="T64" s="21">
        <v>1</v>
      </c>
      <c r="U64" s="19">
        <v>564691309.55467701</v>
      </c>
      <c r="V64" s="19">
        <v>564691309.55467701</v>
      </c>
      <c r="W64" s="21">
        <v>1</v>
      </c>
    </row>
    <row r="65" spans="1:23" x14ac:dyDescent="0.25">
      <c r="A65" s="23" t="s">
        <v>1126</v>
      </c>
      <c r="B65" s="23">
        <f>AVERAGEIF('2. UnidadCompradora'!$B$2:$B$1538,'3. Dependencia'!A65,'2. UnidadCompradora'!$C$2:$C$1538)</f>
        <v>64</v>
      </c>
      <c r="C65" s="23">
        <f>SUMPRODUCT(('2. UnidadCompradora'!$B$2:$B$1538='3. Dependencia'!A65)*'2. UnidadCompradora'!$K$2:$K$1538*'2. UnidadCompradora'!$M$2:$M$1538)</f>
        <v>18.101157853056964</v>
      </c>
      <c r="D65" s="23">
        <f t="shared" si="1"/>
        <v>16.481893213313995</v>
      </c>
      <c r="E65" s="23">
        <f>SUMPRODUCT(('2. UnidadCompradora'!$B$2:$B$1538='3. Dependencia'!A65)*'2. UnidadCompradora'!$P$2:$P$1538*'2. UnidadCompradora'!$M$2:$M$1538)</f>
        <v>9.3394355716485258</v>
      </c>
      <c r="F65" s="23">
        <f t="shared" si="2"/>
        <v>13.69827780228311</v>
      </c>
      <c r="G65" s="23">
        <f>COUNTIF('2. UnidadCompradora'!$B$2:$B$1538,'3. Dependencia'!A65)</f>
        <v>2</v>
      </c>
      <c r="H65">
        <f>SUMIF('2. UnidadCompradora'!$B$2:$B$1538,'3. Dependencia'!A65,'2. UnidadCompradora'!$R$2:$R$1538)</f>
        <v>0</v>
      </c>
      <c r="I65" s="21">
        <f t="shared" si="0"/>
        <v>0</v>
      </c>
      <c r="J65" s="18">
        <f>SUMIF('2. UnidadCompradora'!$B$2:$B$1538,'3. Dependencia'!A65,'2. UnidadCompradora'!$L$2:$L$1538)</f>
        <v>1222191185.1167669</v>
      </c>
      <c r="K65" s="18">
        <f>SUMIFS('2. UnidadCompradora'!$L$2:$L$1538,'2. UnidadCompradora'!$B$2:$B$1538,'3. Dependencia'!A65,'2. UnidadCompradora'!$R$2:$R$1538,1)</f>
        <v>0</v>
      </c>
      <c r="L65" s="21">
        <f t="shared" si="3"/>
        <v>0</v>
      </c>
      <c r="O65">
        <f t="shared" si="4"/>
        <v>63</v>
      </c>
      <c r="P65" t="s">
        <v>195</v>
      </c>
      <c r="Q65">
        <v>62</v>
      </c>
      <c r="R65">
        <v>3</v>
      </c>
      <c r="S65">
        <v>1</v>
      </c>
      <c r="T65" s="21">
        <v>0.33333333333333331</v>
      </c>
      <c r="U65" s="19">
        <v>1139708822.171998</v>
      </c>
      <c r="V65" s="19">
        <v>570617117.06999993</v>
      </c>
      <c r="W65" s="21">
        <v>0.50066921126621389</v>
      </c>
    </row>
    <row r="66" spans="1:23" x14ac:dyDescent="0.25">
      <c r="A66" s="23" t="s">
        <v>1314</v>
      </c>
      <c r="B66" s="23">
        <f>AVERAGEIF('2. UnidadCompradora'!$B$2:$B$1538,'3. Dependencia'!A66,'2. UnidadCompradora'!$C$2:$C$1538)</f>
        <v>65</v>
      </c>
      <c r="C66" s="23">
        <f>SUMPRODUCT(('2. UnidadCompradora'!$B$2:$B$1538='3. Dependencia'!A66)*'2. UnidadCompradora'!$K$2:$K$1538*'2. UnidadCompradora'!$M$2:$M$1538)</f>
        <v>31.774384911896508</v>
      </c>
      <c r="D66" s="23">
        <f t="shared" si="1"/>
        <v>32.11454034931365</v>
      </c>
      <c r="E66" s="23">
        <f>SUMPRODUCT(('2. UnidadCompradora'!$B$2:$B$1538='3. Dependencia'!A66)*'2. UnidadCompradora'!$P$2:$P$1538*'2. UnidadCompradora'!$M$2:$M$1538)</f>
        <v>15.917794230535623</v>
      </c>
      <c r="F66" s="23">
        <f t="shared" si="2"/>
        <v>25.834502718384012</v>
      </c>
      <c r="G66" s="23">
        <f>COUNTIF('2. UnidadCompradora'!$B$2:$B$1538,'3. Dependencia'!A66)</f>
        <v>1</v>
      </c>
      <c r="H66">
        <f>SUMIF('2. UnidadCompradora'!$B$2:$B$1538,'3. Dependencia'!A66,'2. UnidadCompradora'!$R$2:$R$1538)</f>
        <v>0</v>
      </c>
      <c r="I66" s="21">
        <f t="shared" ref="I66:I129" si="5">H66/G66</f>
        <v>0</v>
      </c>
      <c r="J66" s="18">
        <f>SUMIF('2. UnidadCompradora'!$B$2:$B$1538,'3. Dependencia'!A66,'2. UnidadCompradora'!$L$2:$L$1538)</f>
        <v>124293858.6118999</v>
      </c>
      <c r="K66" s="18">
        <f>SUMIFS('2. UnidadCompradora'!$L$2:$L$1538,'2. UnidadCompradora'!$B$2:$B$1538,'3. Dependencia'!A66,'2. UnidadCompradora'!$R$2:$R$1538,1)</f>
        <v>0</v>
      </c>
      <c r="L66" s="21">
        <f t="shared" si="3"/>
        <v>0</v>
      </c>
      <c r="O66">
        <f t="shared" si="4"/>
        <v>64</v>
      </c>
      <c r="P66" t="s">
        <v>722</v>
      </c>
      <c r="Q66">
        <v>63</v>
      </c>
      <c r="R66">
        <v>1</v>
      </c>
      <c r="S66">
        <v>1</v>
      </c>
      <c r="T66" s="21">
        <v>1</v>
      </c>
      <c r="U66" s="19">
        <v>2083799983.7301171</v>
      </c>
      <c r="V66" s="19">
        <v>2083799983.7301171</v>
      </c>
      <c r="W66" s="21">
        <v>1</v>
      </c>
    </row>
    <row r="67" spans="1:23" x14ac:dyDescent="0.25">
      <c r="A67" s="23" t="s">
        <v>749</v>
      </c>
      <c r="B67" s="23">
        <f>AVERAGEIF('2. UnidadCompradora'!$B$2:$B$1538,'3. Dependencia'!A67,'2. UnidadCompradora'!$C$2:$C$1538)</f>
        <v>66</v>
      </c>
      <c r="C67" s="23">
        <f>SUMPRODUCT(('2. UnidadCompradora'!$B$2:$B$1538='3. Dependencia'!A67)*'2. UnidadCompradora'!$K$2:$K$1538*'2. UnidadCompradora'!$M$2:$M$1538)</f>
        <v>41.95098368551615</v>
      </c>
      <c r="D67" s="23">
        <f t="shared" ref="D67:D130" si="6">100*((C67-MIN($C$2:$C$261))/(MAX($C$2:$C$261)-MIN($C$2:$C$261)))</f>
        <v>43.749480439758138</v>
      </c>
      <c r="E67" s="23">
        <f>SUMPRODUCT(('2. UnidadCompradora'!$B$2:$B$1538='3. Dependencia'!A67)*'2. UnidadCompradora'!$P$2:$P$1538*'2. UnidadCompradora'!$M$2:$M$1538)</f>
        <v>21.029233066028695</v>
      </c>
      <c r="F67" s="23">
        <f t="shared" ref="F67:F130" si="7">100*((E67-MIN($E$2:$E$261))/(MAX($E$2:$E$261)-MIN($E$2:$E$261)))</f>
        <v>35.264449391880134</v>
      </c>
      <c r="G67" s="23">
        <f>COUNTIF('2. UnidadCompradora'!$B$2:$B$1538,'3. Dependencia'!A67)</f>
        <v>2</v>
      </c>
      <c r="H67">
        <f>SUMIF('2. UnidadCompradora'!$B$2:$B$1538,'3. Dependencia'!A67,'2. UnidadCompradora'!$R$2:$R$1538)</f>
        <v>0</v>
      </c>
      <c r="I67" s="21">
        <f t="shared" si="5"/>
        <v>0</v>
      </c>
      <c r="J67" s="18">
        <f>SUMIF('2. UnidadCompradora'!$B$2:$B$1538,'3. Dependencia'!A67,'2. UnidadCompradora'!$L$2:$L$1538)</f>
        <v>412094883.36671996</v>
      </c>
      <c r="K67" s="18">
        <f>SUMIFS('2. UnidadCompradora'!$L$2:$L$1538,'2. UnidadCompradora'!$B$2:$B$1538,'3. Dependencia'!A67,'2. UnidadCompradora'!$R$2:$R$1538,1)</f>
        <v>0</v>
      </c>
      <c r="L67" s="21">
        <f t="shared" ref="L67:L130" si="8">K67/J67</f>
        <v>0</v>
      </c>
      <c r="O67">
        <f t="shared" si="4"/>
        <v>65</v>
      </c>
      <c r="P67" t="s">
        <v>442</v>
      </c>
      <c r="Q67">
        <v>71</v>
      </c>
      <c r="R67">
        <v>1</v>
      </c>
      <c r="S67">
        <v>1</v>
      </c>
      <c r="T67" s="21">
        <v>1</v>
      </c>
      <c r="U67" s="19">
        <v>912145533.03999805</v>
      </c>
      <c r="V67" s="19">
        <v>912145533.03999805</v>
      </c>
      <c r="W67" s="21">
        <v>1</v>
      </c>
    </row>
    <row r="68" spans="1:23" x14ac:dyDescent="0.25">
      <c r="A68" s="23" t="s">
        <v>2155</v>
      </c>
      <c r="B68" s="23">
        <f>AVERAGEIF('2. UnidadCompradora'!$B$2:$B$1538,'3. Dependencia'!A68,'2. UnidadCompradora'!$C$2:$C$1538)</f>
        <v>67</v>
      </c>
      <c r="C68" s="23">
        <f>SUMPRODUCT(('2. UnidadCompradora'!$B$2:$B$1538='3. Dependencia'!A68)*'2. UnidadCompradora'!$K$2:$K$1538*'2. UnidadCompradora'!$M$2:$M$1538)</f>
        <v>25.046378544687229</v>
      </c>
      <c r="D68" s="23">
        <f t="shared" si="6"/>
        <v>24.422387720330104</v>
      </c>
      <c r="E68" s="23">
        <f>SUMPRODUCT(('2. UnidadCompradora'!$B$2:$B$1538='3. Dependencia'!A68)*'2. UnidadCompradora'!$P$2:$P$1538*'2. UnidadCompradora'!$M$2:$M$1538)</f>
        <v>12.644122870653211</v>
      </c>
      <c r="F68" s="23">
        <f t="shared" si="7"/>
        <v>19.79500046788613</v>
      </c>
      <c r="G68" s="23">
        <f>COUNTIF('2. UnidadCompradora'!$B$2:$B$1538,'3. Dependencia'!A68)</f>
        <v>1</v>
      </c>
      <c r="H68">
        <f>SUMIF('2. UnidadCompradora'!$B$2:$B$1538,'3. Dependencia'!A68,'2. UnidadCompradora'!$R$2:$R$1538)</f>
        <v>0</v>
      </c>
      <c r="I68" s="21">
        <f t="shared" si="5"/>
        <v>0</v>
      </c>
      <c r="J68" s="18">
        <f>SUMIF('2. UnidadCompradora'!$B$2:$B$1538,'3. Dependencia'!A68,'2. UnidadCompradora'!$L$2:$L$1538)</f>
        <v>490691824.501185</v>
      </c>
      <c r="K68" s="18">
        <f>SUMIFS('2. UnidadCompradora'!$L$2:$L$1538,'2. UnidadCompradora'!$B$2:$B$1538,'3. Dependencia'!A68,'2. UnidadCompradora'!$R$2:$R$1538,1)</f>
        <v>0</v>
      </c>
      <c r="L68" s="21">
        <f t="shared" si="8"/>
        <v>0</v>
      </c>
      <c r="O68">
        <f t="shared" si="4"/>
        <v>66</v>
      </c>
      <c r="P68" t="s">
        <v>924</v>
      </c>
      <c r="Q68">
        <v>72</v>
      </c>
      <c r="R68">
        <v>1</v>
      </c>
      <c r="S68">
        <v>1</v>
      </c>
      <c r="T68" s="21">
        <v>1</v>
      </c>
      <c r="U68" s="19">
        <v>3486385525.5851502</v>
      </c>
      <c r="V68" s="19">
        <v>3486385525.5851502</v>
      </c>
      <c r="W68" s="21">
        <v>1</v>
      </c>
    </row>
    <row r="69" spans="1:23" x14ac:dyDescent="0.25">
      <c r="A69" s="23" t="s">
        <v>305</v>
      </c>
      <c r="B69" s="23">
        <f>AVERAGEIF('2. UnidadCompradora'!$B$2:$B$1538,'3. Dependencia'!A69,'2. UnidadCompradora'!$C$2:$C$1538)</f>
        <v>68</v>
      </c>
      <c r="C69" s="23">
        <f>SUMPRODUCT(('2. UnidadCompradora'!$B$2:$B$1538='3. Dependencia'!A69)*'2. UnidadCompradora'!$K$2:$K$1538*'2. UnidadCompradora'!$M$2:$M$1538)</f>
        <v>36.413653443661325</v>
      </c>
      <c r="D69" s="23">
        <f t="shared" si="6"/>
        <v>37.418631886310457</v>
      </c>
      <c r="E69" s="23">
        <f>SUMPRODUCT(('2. UnidadCompradora'!$B$2:$B$1538='3. Dependencia'!A69)*'2. UnidadCompradora'!$P$2:$P$1538*'2. UnidadCompradora'!$M$2:$M$1538)</f>
        <v>18.281416257909811</v>
      </c>
      <c r="F69" s="23">
        <f t="shared" si="7"/>
        <v>30.195081097933247</v>
      </c>
      <c r="G69" s="23">
        <f>COUNTIF('2. UnidadCompradora'!$B$2:$B$1538,'3. Dependencia'!A69)</f>
        <v>1</v>
      </c>
      <c r="H69">
        <f>SUMIF('2. UnidadCompradora'!$B$2:$B$1538,'3. Dependencia'!A69,'2. UnidadCompradora'!$R$2:$R$1538)</f>
        <v>0</v>
      </c>
      <c r="I69" s="21">
        <f t="shared" si="5"/>
        <v>0</v>
      </c>
      <c r="J69" s="18">
        <f>SUMIF('2. UnidadCompradora'!$B$2:$B$1538,'3. Dependencia'!A69,'2. UnidadCompradora'!$L$2:$L$1538)</f>
        <v>302714105.98973274</v>
      </c>
      <c r="K69" s="18">
        <f>SUMIFS('2. UnidadCompradora'!$L$2:$L$1538,'2. UnidadCompradora'!$B$2:$B$1538,'3. Dependencia'!A69,'2. UnidadCompradora'!$R$2:$R$1538,1)</f>
        <v>0</v>
      </c>
      <c r="L69" s="21">
        <f t="shared" si="8"/>
        <v>0</v>
      </c>
      <c r="O69">
        <f t="shared" ref="O69:O132" si="9">O68+1</f>
        <v>67</v>
      </c>
      <c r="P69" t="s">
        <v>405</v>
      </c>
      <c r="Q69">
        <v>76</v>
      </c>
      <c r="R69">
        <v>9</v>
      </c>
      <c r="S69">
        <v>1</v>
      </c>
      <c r="T69" s="21">
        <v>0.1111111111111111</v>
      </c>
      <c r="U69" s="19">
        <v>576784274.24943781</v>
      </c>
      <c r="V69" s="19">
        <v>5064212.01</v>
      </c>
      <c r="W69" s="21">
        <v>8.7800798948445592E-3</v>
      </c>
    </row>
    <row r="70" spans="1:23" x14ac:dyDescent="0.25">
      <c r="A70" s="23" t="s">
        <v>17</v>
      </c>
      <c r="B70" s="23">
        <f>AVERAGEIF('2. UnidadCompradora'!$B$2:$B$1538,'3. Dependencia'!A70,'2. UnidadCompradora'!$C$2:$C$1538)</f>
        <v>69</v>
      </c>
      <c r="C70" s="23">
        <f>SUMPRODUCT(('2. UnidadCompradora'!$B$2:$B$1538='3. Dependencia'!A70)*'2. UnidadCompradora'!$K$2:$K$1538*'2. UnidadCompradora'!$M$2:$M$1538)</f>
        <v>36.82234698337497</v>
      </c>
      <c r="D70" s="23">
        <f t="shared" si="6"/>
        <v>37.88589260432623</v>
      </c>
      <c r="E70" s="23">
        <f>SUMPRODUCT(('2. UnidadCompradora'!$B$2:$B$1538='3. Dependencia'!A70)*'2. UnidadCompradora'!$P$2:$P$1538*'2. UnidadCompradora'!$M$2:$M$1538)</f>
        <v>27.916351676238847</v>
      </c>
      <c r="F70" s="23">
        <f t="shared" si="7"/>
        <v>47.970296672562618</v>
      </c>
      <c r="G70" s="23">
        <f>COUNTIF('2. UnidadCompradora'!$B$2:$B$1538,'3. Dependencia'!A70)</f>
        <v>367</v>
      </c>
      <c r="H70">
        <f>SUMIF('2. UnidadCompradora'!$B$2:$B$1538,'3. Dependencia'!A70,'2. UnidadCompradora'!$R$2:$R$1538)</f>
        <v>91</v>
      </c>
      <c r="I70" s="21">
        <f t="shared" si="5"/>
        <v>0.24795640326975477</v>
      </c>
      <c r="J70" s="18">
        <f>SUMIF('2. UnidadCompradora'!$B$2:$B$1538,'3. Dependencia'!A70,'2. UnidadCompradora'!$L$2:$L$1538)</f>
        <v>424466885322.03204</v>
      </c>
      <c r="K70" s="18">
        <f>SUMIFS('2. UnidadCompradora'!$L$2:$L$1538,'2. UnidadCompradora'!$B$2:$B$1538,'3. Dependencia'!A70,'2. UnidadCompradora'!$R$2:$R$1538,1)</f>
        <v>297111341175.48743</v>
      </c>
      <c r="L70" s="21">
        <f t="shared" si="8"/>
        <v>0.69996353414018797</v>
      </c>
      <c r="O70">
        <f t="shared" si="9"/>
        <v>68</v>
      </c>
      <c r="P70" t="s">
        <v>1731</v>
      </c>
      <c r="Q70">
        <v>77</v>
      </c>
      <c r="R70">
        <v>2</v>
      </c>
      <c r="S70">
        <v>1</v>
      </c>
      <c r="T70" s="21">
        <v>0.5</v>
      </c>
      <c r="U70" s="19">
        <v>1784980029.0039992</v>
      </c>
      <c r="V70" s="19">
        <v>1737198992.8639991</v>
      </c>
      <c r="W70" s="21">
        <v>0.97323161303565875</v>
      </c>
    </row>
    <row r="71" spans="1:23" x14ac:dyDescent="0.25">
      <c r="A71" s="23" t="s">
        <v>122</v>
      </c>
      <c r="B71" s="23">
        <f>AVERAGEIF('2. UnidadCompradora'!$B$2:$B$1538,'3. Dependencia'!A71,'2. UnidadCompradora'!$C$2:$C$1538)</f>
        <v>70</v>
      </c>
      <c r="C71" s="23">
        <f>SUMPRODUCT(('2. UnidadCompradora'!$B$2:$B$1538='3. Dependencia'!A71)*'2. UnidadCompradora'!$K$2:$K$1538*'2. UnidadCompradora'!$M$2:$M$1538)</f>
        <v>27.164835278883174</v>
      </c>
      <c r="D71" s="23">
        <f t="shared" si="6"/>
        <v>26.844426530631122</v>
      </c>
      <c r="E71" s="23">
        <f>SUMPRODUCT(('2. UnidadCompradora'!$B$2:$B$1538='3. Dependencia'!A71)*'2. UnidadCompradora'!$P$2:$P$1538*'2. UnidadCompradora'!$M$2:$M$1538)</f>
        <v>13.584238521901169</v>
      </c>
      <c r="F71" s="23">
        <f t="shared" si="7"/>
        <v>21.529392826575506</v>
      </c>
      <c r="G71" s="23">
        <f>COUNTIF('2. UnidadCompradora'!$B$2:$B$1538,'3. Dependencia'!A71)</f>
        <v>1</v>
      </c>
      <c r="H71">
        <f>SUMIF('2. UnidadCompradora'!$B$2:$B$1538,'3. Dependencia'!A71,'2. UnidadCompradora'!$R$2:$R$1538)</f>
        <v>0</v>
      </c>
      <c r="I71" s="21">
        <f t="shared" si="5"/>
        <v>0</v>
      </c>
      <c r="J71" s="18">
        <f>SUMIF('2. UnidadCompradora'!$B$2:$B$1538,'3. Dependencia'!A71,'2. UnidadCompradora'!$L$2:$L$1538)</f>
        <v>7554708.4700000007</v>
      </c>
      <c r="K71" s="18">
        <f>SUMIFS('2. UnidadCompradora'!$L$2:$L$1538,'2. UnidadCompradora'!$B$2:$B$1538,'3. Dependencia'!A71,'2. UnidadCompradora'!$R$2:$R$1538,1)</f>
        <v>0</v>
      </c>
      <c r="L71" s="21">
        <f t="shared" si="8"/>
        <v>0</v>
      </c>
      <c r="O71">
        <f t="shared" si="9"/>
        <v>69</v>
      </c>
      <c r="P71" t="s">
        <v>2259</v>
      </c>
      <c r="Q71">
        <v>78</v>
      </c>
      <c r="R71">
        <v>1</v>
      </c>
      <c r="S71">
        <v>1</v>
      </c>
      <c r="T71" s="21">
        <v>1</v>
      </c>
      <c r="U71" s="19">
        <v>1126071712.170083</v>
      </c>
      <c r="V71" s="19">
        <v>1126071712.170083</v>
      </c>
      <c r="W71" s="21">
        <v>1</v>
      </c>
    </row>
    <row r="72" spans="1:23" x14ac:dyDescent="0.25">
      <c r="A72" s="23" t="s">
        <v>442</v>
      </c>
      <c r="B72" s="23">
        <f>AVERAGEIF('2. UnidadCompradora'!$B$2:$B$1538,'3. Dependencia'!A72,'2. UnidadCompradora'!$C$2:$C$1538)</f>
        <v>71</v>
      </c>
      <c r="C72" s="23">
        <f>SUMPRODUCT(('2. UnidadCompradora'!$B$2:$B$1538='3. Dependencia'!A72)*'2. UnidadCompradora'!$K$2:$K$1538*'2. UnidadCompradora'!$M$2:$M$1538)</f>
        <v>57.91451728788941</v>
      </c>
      <c r="D72" s="23">
        <f t="shared" si="6"/>
        <v>62.000642859257539</v>
      </c>
      <c r="E72" s="23">
        <f>SUMPRODUCT(('2. UnidadCompradora'!$B$2:$B$1538='3. Dependencia'!A72)*'2. UnidadCompradora'!$P$2:$P$1538*'2. UnidadCompradora'!$M$2:$M$1538)</f>
        <v>29.182097519169268</v>
      </c>
      <c r="F72" s="23">
        <f t="shared" si="7"/>
        <v>50.305434817648511</v>
      </c>
      <c r="G72" s="23">
        <f>COUNTIF('2. UnidadCompradora'!$B$2:$B$1538,'3. Dependencia'!A72)</f>
        <v>1</v>
      </c>
      <c r="H72">
        <f>SUMIF('2. UnidadCompradora'!$B$2:$B$1538,'3. Dependencia'!A72,'2. UnidadCompradora'!$R$2:$R$1538)</f>
        <v>1</v>
      </c>
      <c r="I72" s="21">
        <f t="shared" si="5"/>
        <v>1</v>
      </c>
      <c r="J72" s="18">
        <f>SUMIF('2. UnidadCompradora'!$B$2:$B$1538,'3. Dependencia'!A72,'2. UnidadCompradora'!$L$2:$L$1538)</f>
        <v>912145533.03999805</v>
      </c>
      <c r="K72" s="18">
        <f>SUMIFS('2. UnidadCompradora'!$L$2:$L$1538,'2. UnidadCompradora'!$B$2:$B$1538,'3. Dependencia'!A72,'2. UnidadCompradora'!$R$2:$R$1538,1)</f>
        <v>912145533.03999805</v>
      </c>
      <c r="L72" s="21">
        <f t="shared" si="8"/>
        <v>1</v>
      </c>
      <c r="O72">
        <f t="shared" si="9"/>
        <v>70</v>
      </c>
      <c r="P72" t="s">
        <v>644</v>
      </c>
      <c r="Q72">
        <v>79</v>
      </c>
      <c r="R72">
        <v>1</v>
      </c>
      <c r="S72">
        <v>1</v>
      </c>
      <c r="T72" s="21">
        <v>1</v>
      </c>
      <c r="U72" s="19">
        <v>132056293.24000001</v>
      </c>
      <c r="V72" s="19">
        <v>132056293.24000001</v>
      </c>
      <c r="W72" s="21">
        <v>1</v>
      </c>
    </row>
    <row r="73" spans="1:23" x14ac:dyDescent="0.25">
      <c r="A73" s="23" t="s">
        <v>924</v>
      </c>
      <c r="B73" s="23">
        <f>AVERAGEIF('2. UnidadCompradora'!$B$2:$B$1538,'3. Dependencia'!A73,'2. UnidadCompradora'!$C$2:$C$1538)</f>
        <v>72</v>
      </c>
      <c r="C73" s="23">
        <f>SUMPRODUCT(('2. UnidadCompradora'!$B$2:$B$1538='3. Dependencia'!A73)*'2. UnidadCompradora'!$K$2:$K$1538*'2. UnidadCompradora'!$M$2:$M$1538)</f>
        <v>52.828114022064831</v>
      </c>
      <c r="D73" s="23">
        <f t="shared" si="6"/>
        <v>56.185340655625417</v>
      </c>
      <c r="E73" s="23">
        <f>SUMPRODUCT(('2. UnidadCompradora'!$B$2:$B$1538='3. Dependencia'!A73)*'2. UnidadCompradora'!$P$2:$P$1538*'2. UnidadCompradora'!$M$2:$M$1538)</f>
        <v>27.273549500288123</v>
      </c>
      <c r="F73" s="23">
        <f t="shared" si="7"/>
        <v>46.784409403652774</v>
      </c>
      <c r="G73" s="23">
        <f>COUNTIF('2. UnidadCompradora'!$B$2:$B$1538,'3. Dependencia'!A73)</f>
        <v>1</v>
      </c>
      <c r="H73">
        <f>SUMIF('2. UnidadCompradora'!$B$2:$B$1538,'3. Dependencia'!A73,'2. UnidadCompradora'!$R$2:$R$1538)</f>
        <v>1</v>
      </c>
      <c r="I73" s="21">
        <f t="shared" si="5"/>
        <v>1</v>
      </c>
      <c r="J73" s="18">
        <f>SUMIF('2. UnidadCompradora'!$B$2:$B$1538,'3. Dependencia'!A73,'2. UnidadCompradora'!$L$2:$L$1538)</f>
        <v>3486385525.5851502</v>
      </c>
      <c r="K73" s="18">
        <f>SUMIFS('2. UnidadCompradora'!$L$2:$L$1538,'2. UnidadCompradora'!$B$2:$B$1538,'3. Dependencia'!A73,'2. UnidadCompradora'!$R$2:$R$1538,1)</f>
        <v>3486385525.5851502</v>
      </c>
      <c r="L73" s="21">
        <f t="shared" si="8"/>
        <v>1</v>
      </c>
      <c r="O73">
        <f t="shared" si="9"/>
        <v>71</v>
      </c>
      <c r="P73" t="s">
        <v>934</v>
      </c>
      <c r="Q73">
        <v>80</v>
      </c>
      <c r="R73">
        <v>1</v>
      </c>
      <c r="S73">
        <v>1</v>
      </c>
      <c r="T73" s="21">
        <v>1</v>
      </c>
      <c r="U73" s="19">
        <v>5416464623.1043091</v>
      </c>
      <c r="V73" s="19">
        <v>5416464623.1043091</v>
      </c>
      <c r="W73" s="21">
        <v>1</v>
      </c>
    </row>
    <row r="74" spans="1:23" x14ac:dyDescent="0.25">
      <c r="A74" s="23" t="s">
        <v>384</v>
      </c>
      <c r="B74" s="23">
        <f>AVERAGEIF('2. UnidadCompradora'!$B$2:$B$1538,'3. Dependencia'!A74,'2. UnidadCompradora'!$C$2:$C$1538)</f>
        <v>73</v>
      </c>
      <c r="C74" s="23">
        <f>SUMPRODUCT(('2. UnidadCompradora'!$B$2:$B$1538='3. Dependencia'!A74)*'2. UnidadCompradora'!$K$2:$K$1538*'2. UnidadCompradora'!$M$2:$M$1538)</f>
        <v>29.296777405432273</v>
      </c>
      <c r="D74" s="23">
        <f t="shared" si="6"/>
        <v>29.281883236008415</v>
      </c>
      <c r="E74" s="23">
        <f>SUMPRODUCT(('2. UnidadCompradora'!$B$2:$B$1538='3. Dependencia'!A74)*'2. UnidadCompradora'!$P$2:$P$1538*'2. UnidadCompradora'!$M$2:$M$1538)</f>
        <v>14.679004234082861</v>
      </c>
      <c r="F74" s="23">
        <f t="shared" si="7"/>
        <v>23.549094640115747</v>
      </c>
      <c r="G74" s="23">
        <f>COUNTIF('2. UnidadCompradora'!$B$2:$B$1538,'3. Dependencia'!A74)</f>
        <v>1</v>
      </c>
      <c r="H74">
        <f>SUMIF('2. UnidadCompradora'!$B$2:$B$1538,'3. Dependencia'!A74,'2. UnidadCompradora'!$R$2:$R$1538)</f>
        <v>0</v>
      </c>
      <c r="I74" s="21">
        <f t="shared" si="5"/>
        <v>0</v>
      </c>
      <c r="J74" s="18">
        <f>SUMIF('2. UnidadCompradora'!$B$2:$B$1538,'3. Dependencia'!A74,'2. UnidadCompradora'!$L$2:$L$1538)</f>
        <v>124349657.949999</v>
      </c>
      <c r="K74" s="18">
        <f>SUMIFS('2. UnidadCompradora'!$L$2:$L$1538,'2. UnidadCompradora'!$B$2:$B$1538,'3. Dependencia'!A74,'2. UnidadCompradora'!$R$2:$R$1538,1)</f>
        <v>0</v>
      </c>
      <c r="L74" s="21">
        <f t="shared" si="8"/>
        <v>0</v>
      </c>
      <c r="O74">
        <f t="shared" si="9"/>
        <v>72</v>
      </c>
      <c r="P74" t="s">
        <v>1626</v>
      </c>
      <c r="Q74">
        <v>81</v>
      </c>
      <c r="R74">
        <v>1</v>
      </c>
      <c r="S74">
        <v>1</v>
      </c>
      <c r="T74" s="21">
        <v>1</v>
      </c>
      <c r="U74" s="19">
        <v>21913509.210000001</v>
      </c>
      <c r="V74" s="19">
        <v>21913509.210000001</v>
      </c>
      <c r="W74" s="21">
        <v>1</v>
      </c>
    </row>
    <row r="75" spans="1:23" x14ac:dyDescent="0.25">
      <c r="A75" s="23" t="s">
        <v>131</v>
      </c>
      <c r="B75" s="23">
        <f>AVERAGEIF('2. UnidadCompradora'!$B$2:$B$1538,'3. Dependencia'!A75,'2. UnidadCompradora'!$C$2:$C$1538)</f>
        <v>74</v>
      </c>
      <c r="C75" s="23">
        <f>SUMPRODUCT(('2. UnidadCompradora'!$B$2:$B$1538='3. Dependencia'!A75)*'2. UnidadCompradora'!$K$2:$K$1538*'2. UnidadCompradora'!$M$2:$M$1538)</f>
        <v>41.368789616381804</v>
      </c>
      <c r="D75" s="23">
        <f t="shared" si="6"/>
        <v>43.083855974642191</v>
      </c>
      <c r="E75" s="23">
        <f>SUMPRODUCT(('2. UnidadCompradora'!$B$2:$B$1538='3. Dependencia'!A75)*'2. UnidadCompradora'!$P$2:$P$1538*'2. UnidadCompradora'!$M$2:$M$1538)</f>
        <v>21.018532815422574</v>
      </c>
      <c r="F75" s="23">
        <f t="shared" si="7"/>
        <v>35.244708806918403</v>
      </c>
      <c r="G75" s="23">
        <f>COUNTIF('2. UnidadCompradora'!$B$2:$B$1538,'3. Dependencia'!A75)</f>
        <v>2</v>
      </c>
      <c r="H75">
        <f>SUMIF('2. UnidadCompradora'!$B$2:$B$1538,'3. Dependencia'!A75,'2. UnidadCompradora'!$R$2:$R$1538)</f>
        <v>0</v>
      </c>
      <c r="I75" s="21">
        <f t="shared" si="5"/>
        <v>0</v>
      </c>
      <c r="J75" s="18">
        <f>SUMIF('2. UnidadCompradora'!$B$2:$B$1538,'3. Dependencia'!A75,'2. UnidadCompradora'!$L$2:$L$1538)</f>
        <v>2190778064.9162989</v>
      </c>
      <c r="K75" s="18">
        <f>SUMIFS('2. UnidadCompradora'!$L$2:$L$1538,'2. UnidadCompradora'!$B$2:$B$1538,'3. Dependencia'!A75,'2. UnidadCompradora'!$R$2:$R$1538,1)</f>
        <v>0</v>
      </c>
      <c r="L75" s="21">
        <f t="shared" si="8"/>
        <v>0</v>
      </c>
      <c r="O75">
        <f t="shared" si="9"/>
        <v>73</v>
      </c>
      <c r="P75" t="s">
        <v>1548</v>
      </c>
      <c r="Q75">
        <v>83</v>
      </c>
      <c r="R75">
        <v>1</v>
      </c>
      <c r="S75">
        <v>1</v>
      </c>
      <c r="T75" s="21">
        <v>1</v>
      </c>
      <c r="U75" s="19">
        <v>11580081122.200186</v>
      </c>
      <c r="V75" s="19">
        <v>11580081122.200186</v>
      </c>
      <c r="W75" s="21">
        <v>1</v>
      </c>
    </row>
    <row r="76" spans="1:23" x14ac:dyDescent="0.25">
      <c r="A76" s="23" t="s">
        <v>1938</v>
      </c>
      <c r="B76" s="23">
        <f>AVERAGEIF('2. UnidadCompradora'!$B$2:$B$1538,'3. Dependencia'!A76,'2. UnidadCompradora'!$C$2:$C$1538)</f>
        <v>75</v>
      </c>
      <c r="C76" s="23">
        <f>SUMPRODUCT(('2. UnidadCompradora'!$B$2:$B$1538='3. Dependencia'!A76)*'2. UnidadCompradora'!$K$2:$K$1538*'2. UnidadCompradora'!$M$2:$M$1538)</f>
        <v>46.614298957336274</v>
      </c>
      <c r="D76" s="23">
        <f t="shared" si="6"/>
        <v>49.081064696684052</v>
      </c>
      <c r="E76" s="23">
        <f>SUMPRODUCT(('2. UnidadCompradora'!$B$2:$B$1538='3. Dependencia'!A76)*'2. UnidadCompradora'!$P$2:$P$1538*'2. UnidadCompradora'!$M$2:$M$1538)</f>
        <v>23.312062952371946</v>
      </c>
      <c r="F76" s="23">
        <f t="shared" si="7"/>
        <v>39.475976671322485</v>
      </c>
      <c r="G76" s="23">
        <f>COUNTIF('2. UnidadCompradora'!$B$2:$B$1538,'3. Dependencia'!A76)</f>
        <v>1</v>
      </c>
      <c r="H76">
        <f>SUMIF('2. UnidadCompradora'!$B$2:$B$1538,'3. Dependencia'!A76,'2. UnidadCompradora'!$R$2:$R$1538)</f>
        <v>0</v>
      </c>
      <c r="I76" s="21">
        <f t="shared" si="5"/>
        <v>0</v>
      </c>
      <c r="J76" s="18">
        <f>SUMIF('2. UnidadCompradora'!$B$2:$B$1538,'3. Dependencia'!A76,'2. UnidadCompradora'!$L$2:$L$1538)</f>
        <v>20098672.43</v>
      </c>
      <c r="K76" s="18">
        <f>SUMIFS('2. UnidadCompradora'!$L$2:$L$1538,'2. UnidadCompradora'!$B$2:$B$1538,'3. Dependencia'!A76,'2. UnidadCompradora'!$R$2:$R$1538,1)</f>
        <v>0</v>
      </c>
      <c r="L76" s="21">
        <f t="shared" si="8"/>
        <v>0</v>
      </c>
      <c r="O76">
        <f t="shared" si="9"/>
        <v>74</v>
      </c>
      <c r="P76" t="s">
        <v>865</v>
      </c>
      <c r="Q76">
        <v>84</v>
      </c>
      <c r="R76">
        <v>2</v>
      </c>
      <c r="S76">
        <v>1</v>
      </c>
      <c r="T76" s="21">
        <v>0.5</v>
      </c>
      <c r="U76" s="19">
        <v>1058517713.76</v>
      </c>
      <c r="V76" s="19">
        <v>172113687.54000002</v>
      </c>
      <c r="W76" s="21">
        <v>0.16259877874752668</v>
      </c>
    </row>
    <row r="77" spans="1:23" x14ac:dyDescent="0.25">
      <c r="A77" s="23" t="s">
        <v>405</v>
      </c>
      <c r="B77" s="23">
        <f>AVERAGEIF('2. UnidadCompradora'!$B$2:$B$1538,'3. Dependencia'!A77,'2. UnidadCompradora'!$C$2:$C$1538)</f>
        <v>76</v>
      </c>
      <c r="C77" s="23">
        <f>SUMPRODUCT(('2. UnidadCompradora'!$B$2:$B$1538='3. Dependencia'!A77)*'2. UnidadCompradora'!$K$2:$K$1538*'2. UnidadCompradora'!$M$2:$M$1538)</f>
        <v>41.87046283430157</v>
      </c>
      <c r="D77" s="23">
        <f t="shared" si="6"/>
        <v>43.657420675906408</v>
      </c>
      <c r="E77" s="23">
        <f>SUMPRODUCT(('2. UnidadCompradora'!$B$2:$B$1538='3. Dependencia'!A77)*'2. UnidadCompradora'!$P$2:$P$1538*'2. UnidadCompradora'!$M$2:$M$1538)</f>
        <v>21.031314874360845</v>
      </c>
      <c r="F77" s="23">
        <f t="shared" si="7"/>
        <v>35.26829006026891</v>
      </c>
      <c r="G77" s="23">
        <f>COUNTIF('2. UnidadCompradora'!$B$2:$B$1538,'3. Dependencia'!A77)</f>
        <v>9</v>
      </c>
      <c r="H77">
        <f>SUMIF('2. UnidadCompradora'!$B$2:$B$1538,'3. Dependencia'!A77,'2. UnidadCompradora'!$R$2:$R$1538)</f>
        <v>1</v>
      </c>
      <c r="I77" s="21">
        <f t="shared" si="5"/>
        <v>0.1111111111111111</v>
      </c>
      <c r="J77" s="18">
        <f>SUMIF('2. UnidadCompradora'!$B$2:$B$1538,'3. Dependencia'!A77,'2. UnidadCompradora'!$L$2:$L$1538)</f>
        <v>576784274.24943781</v>
      </c>
      <c r="K77" s="18">
        <f>SUMIFS('2. UnidadCompradora'!$L$2:$L$1538,'2. UnidadCompradora'!$B$2:$B$1538,'3. Dependencia'!A77,'2. UnidadCompradora'!$R$2:$R$1538,1)</f>
        <v>5064212.01</v>
      </c>
      <c r="L77" s="21">
        <f t="shared" si="8"/>
        <v>8.7800798948445592E-3</v>
      </c>
      <c r="O77">
        <f t="shared" si="9"/>
        <v>75</v>
      </c>
      <c r="P77" t="s">
        <v>1123</v>
      </c>
      <c r="Q77">
        <v>87</v>
      </c>
      <c r="R77">
        <v>1</v>
      </c>
      <c r="S77">
        <v>1</v>
      </c>
      <c r="T77" s="21">
        <v>1</v>
      </c>
      <c r="U77" s="19">
        <v>7649468336.2300997</v>
      </c>
      <c r="V77" s="19">
        <v>7649468336.2300997</v>
      </c>
      <c r="W77" s="21">
        <v>1</v>
      </c>
    </row>
    <row r="78" spans="1:23" x14ac:dyDescent="0.25">
      <c r="A78" s="23" t="s">
        <v>1731</v>
      </c>
      <c r="B78" s="23">
        <f>AVERAGEIF('2. UnidadCompradora'!$B$2:$B$1538,'3. Dependencia'!A78,'2. UnidadCompradora'!$C$2:$C$1538)</f>
        <v>77</v>
      </c>
      <c r="C78" s="23">
        <f>SUMPRODUCT(('2. UnidadCompradora'!$B$2:$B$1538='3. Dependencia'!A78)*'2. UnidadCompradora'!$K$2:$K$1538*'2. UnidadCompradora'!$M$2:$M$1538)</f>
        <v>61.494511350028851</v>
      </c>
      <c r="D78" s="23">
        <f t="shared" si="6"/>
        <v>66.093662281926996</v>
      </c>
      <c r="E78" s="23">
        <f>SUMPRODUCT(('2. UnidadCompradora'!$B$2:$B$1538='3. Dependencia'!A78)*'2. UnidadCompradora'!$P$2:$P$1538*'2. UnidadCompradora'!$M$2:$M$1538)</f>
        <v>31.164354100687863</v>
      </c>
      <c r="F78" s="23">
        <f t="shared" si="7"/>
        <v>53.962443041459892</v>
      </c>
      <c r="G78" s="23">
        <f>COUNTIF('2. UnidadCompradora'!$B$2:$B$1538,'3. Dependencia'!A78)</f>
        <v>2</v>
      </c>
      <c r="H78">
        <f>SUMIF('2. UnidadCompradora'!$B$2:$B$1538,'3. Dependencia'!A78,'2. UnidadCompradora'!$R$2:$R$1538)</f>
        <v>1</v>
      </c>
      <c r="I78" s="21">
        <f t="shared" si="5"/>
        <v>0.5</v>
      </c>
      <c r="J78" s="18">
        <f>SUMIF('2. UnidadCompradora'!$B$2:$B$1538,'3. Dependencia'!A78,'2. UnidadCompradora'!$L$2:$L$1538)</f>
        <v>1784980029.0039992</v>
      </c>
      <c r="K78" s="18">
        <f>SUMIFS('2. UnidadCompradora'!$L$2:$L$1538,'2. UnidadCompradora'!$B$2:$B$1538,'3. Dependencia'!A78,'2. UnidadCompradora'!$R$2:$R$1538,1)</f>
        <v>1737198992.8639991</v>
      </c>
      <c r="L78" s="21">
        <f t="shared" si="8"/>
        <v>0.97323161303565875</v>
      </c>
      <c r="O78">
        <f t="shared" si="9"/>
        <v>76</v>
      </c>
      <c r="P78" t="s">
        <v>620</v>
      </c>
      <c r="Q78">
        <v>92</v>
      </c>
      <c r="R78">
        <v>1</v>
      </c>
      <c r="S78">
        <v>1</v>
      </c>
      <c r="T78" s="21">
        <v>1</v>
      </c>
      <c r="U78" s="19">
        <v>17792962.709999979</v>
      </c>
      <c r="V78" s="19">
        <v>17792962.709999979</v>
      </c>
      <c r="W78" s="21">
        <v>1</v>
      </c>
    </row>
    <row r="79" spans="1:23" x14ac:dyDescent="0.25">
      <c r="A79" s="23" t="s">
        <v>2259</v>
      </c>
      <c r="B79" s="23">
        <f>AVERAGEIF('2. UnidadCompradora'!$B$2:$B$1538,'3. Dependencia'!A79,'2. UnidadCompradora'!$C$2:$C$1538)</f>
        <v>78</v>
      </c>
      <c r="C79" s="23">
        <f>SUMPRODUCT(('2. UnidadCompradora'!$B$2:$B$1538='3. Dependencia'!A79)*'2. UnidadCompradora'!$K$2:$K$1538*'2. UnidadCompradora'!$M$2:$M$1538)</f>
        <v>59.616278346323227</v>
      </c>
      <c r="D79" s="23">
        <f t="shared" si="6"/>
        <v>63.946272082103114</v>
      </c>
      <c r="E79" s="23">
        <f>SUMPRODUCT(('2. UnidadCompradora'!$B$2:$B$1538='3. Dependencia'!A79)*'2. UnidadCompradora'!$P$2:$P$1538*'2. UnidadCompradora'!$M$2:$M$1538)</f>
        <v>30.085719448999157</v>
      </c>
      <c r="F79" s="23">
        <f t="shared" si="7"/>
        <v>51.97250095803313</v>
      </c>
      <c r="G79" s="23">
        <f>COUNTIF('2. UnidadCompradora'!$B$2:$B$1538,'3. Dependencia'!A79)</f>
        <v>1</v>
      </c>
      <c r="H79">
        <f>SUMIF('2. UnidadCompradora'!$B$2:$B$1538,'3. Dependencia'!A79,'2. UnidadCompradora'!$R$2:$R$1538)</f>
        <v>1</v>
      </c>
      <c r="I79" s="21">
        <f t="shared" si="5"/>
        <v>1</v>
      </c>
      <c r="J79" s="18">
        <f>SUMIF('2. UnidadCompradora'!$B$2:$B$1538,'3. Dependencia'!A79,'2. UnidadCompradora'!$L$2:$L$1538)</f>
        <v>1126071712.170083</v>
      </c>
      <c r="K79" s="18">
        <f>SUMIFS('2. UnidadCompradora'!$L$2:$L$1538,'2. UnidadCompradora'!$B$2:$B$1538,'3. Dependencia'!A79,'2. UnidadCompradora'!$R$2:$R$1538,1)</f>
        <v>1126071712.170083</v>
      </c>
      <c r="L79" s="21">
        <f t="shared" si="8"/>
        <v>1</v>
      </c>
      <c r="O79">
        <f t="shared" si="9"/>
        <v>77</v>
      </c>
      <c r="P79" t="s">
        <v>398</v>
      </c>
      <c r="Q79">
        <v>93</v>
      </c>
      <c r="R79">
        <v>1</v>
      </c>
      <c r="S79">
        <v>1</v>
      </c>
      <c r="T79" s="21">
        <v>1</v>
      </c>
      <c r="U79" s="19">
        <v>16665482.7099999</v>
      </c>
      <c r="V79" s="19">
        <v>16665482.7099999</v>
      </c>
      <c r="W79" s="21">
        <v>1</v>
      </c>
    </row>
    <row r="80" spans="1:23" x14ac:dyDescent="0.25">
      <c r="A80" s="23" t="s">
        <v>644</v>
      </c>
      <c r="B80" s="23">
        <f>AVERAGEIF('2. UnidadCompradora'!$B$2:$B$1538,'3. Dependencia'!A80,'2. UnidadCompradora'!$C$2:$C$1538)</f>
        <v>79</v>
      </c>
      <c r="C80" s="23">
        <f>SUMPRODUCT(('2. UnidadCompradora'!$B$2:$B$1538='3. Dependencia'!A80)*'2. UnidadCompradora'!$K$2:$K$1538*'2. UnidadCompradora'!$M$2:$M$1538)</f>
        <v>58.752892445408591</v>
      </c>
      <c r="D80" s="23">
        <f t="shared" si="6"/>
        <v>62.959160036562267</v>
      </c>
      <c r="E80" s="23">
        <f>SUMPRODUCT(('2. UnidadCompradora'!$B$2:$B$1538='3. Dependencia'!A80)*'2. UnidadCompradora'!$P$2:$P$1538*'2. UnidadCompradora'!$M$2:$M$1538)</f>
        <v>29.408961749391185</v>
      </c>
      <c r="F80" s="23">
        <f t="shared" si="7"/>
        <v>50.723970118953751</v>
      </c>
      <c r="G80" s="23">
        <f>COUNTIF('2. UnidadCompradora'!$B$2:$B$1538,'3. Dependencia'!A80)</f>
        <v>1</v>
      </c>
      <c r="H80">
        <f>SUMIF('2. UnidadCompradora'!$B$2:$B$1538,'3. Dependencia'!A80,'2. UnidadCompradora'!$R$2:$R$1538)</f>
        <v>1</v>
      </c>
      <c r="I80" s="21">
        <f t="shared" si="5"/>
        <v>1</v>
      </c>
      <c r="J80" s="18">
        <f>SUMIF('2. UnidadCompradora'!$B$2:$B$1538,'3. Dependencia'!A80,'2. UnidadCompradora'!$L$2:$L$1538)</f>
        <v>132056293.24000001</v>
      </c>
      <c r="K80" s="18">
        <f>SUMIFS('2. UnidadCompradora'!$L$2:$L$1538,'2. UnidadCompradora'!$B$2:$B$1538,'3. Dependencia'!A80,'2. UnidadCompradora'!$R$2:$R$1538,1)</f>
        <v>132056293.24000001</v>
      </c>
      <c r="L80" s="21">
        <f t="shared" si="8"/>
        <v>1</v>
      </c>
      <c r="O80">
        <f t="shared" si="9"/>
        <v>78</v>
      </c>
      <c r="P80" t="s">
        <v>1003</v>
      </c>
      <c r="Q80">
        <v>95</v>
      </c>
      <c r="R80">
        <v>2</v>
      </c>
      <c r="S80">
        <v>1</v>
      </c>
      <c r="T80" s="21">
        <v>0.5</v>
      </c>
      <c r="U80" s="19">
        <v>240591330.74299097</v>
      </c>
      <c r="V80" s="19">
        <v>58348586.414170004</v>
      </c>
      <c r="W80" s="21">
        <v>0.24252156648362461</v>
      </c>
    </row>
    <row r="81" spans="1:23" x14ac:dyDescent="0.25">
      <c r="A81" s="23" t="s">
        <v>934</v>
      </c>
      <c r="B81" s="23">
        <f>AVERAGEIF('2. UnidadCompradora'!$B$2:$B$1538,'3. Dependencia'!A81,'2. UnidadCompradora'!$C$2:$C$1538)</f>
        <v>80</v>
      </c>
      <c r="C81" s="23">
        <f>SUMPRODUCT(('2. UnidadCompradora'!$B$2:$B$1538='3. Dependencia'!A81)*'2. UnidadCompradora'!$K$2:$K$1538*'2. UnidadCompradora'!$M$2:$M$1538)</f>
        <v>49.910615287386065</v>
      </c>
      <c r="D81" s="23">
        <f t="shared" si="6"/>
        <v>52.849754400625471</v>
      </c>
      <c r="E81" s="23">
        <f>SUMPRODUCT(('2. UnidadCompradora'!$B$2:$B$1538='3. Dependencia'!A81)*'2. UnidadCompradora'!$P$2:$P$1538*'2. UnidadCompradora'!$M$2:$M$1538)</f>
        <v>26.290642198239404</v>
      </c>
      <c r="F81" s="23">
        <f t="shared" si="7"/>
        <v>44.971071957658417</v>
      </c>
      <c r="G81" s="23">
        <f>COUNTIF('2. UnidadCompradora'!$B$2:$B$1538,'3. Dependencia'!A81)</f>
        <v>1</v>
      </c>
      <c r="H81">
        <f>SUMIF('2. UnidadCompradora'!$B$2:$B$1538,'3. Dependencia'!A81,'2. UnidadCompradora'!$R$2:$R$1538)</f>
        <v>1</v>
      </c>
      <c r="I81" s="21">
        <f t="shared" si="5"/>
        <v>1</v>
      </c>
      <c r="J81" s="18">
        <f>SUMIF('2. UnidadCompradora'!$B$2:$B$1538,'3. Dependencia'!A81,'2. UnidadCompradora'!$L$2:$L$1538)</f>
        <v>5416464623.1043091</v>
      </c>
      <c r="K81" s="18">
        <f>SUMIFS('2. UnidadCompradora'!$L$2:$L$1538,'2. UnidadCompradora'!$B$2:$B$1538,'3. Dependencia'!A81,'2. UnidadCompradora'!$R$2:$R$1538,1)</f>
        <v>5416464623.1043091</v>
      </c>
      <c r="L81" s="21">
        <f t="shared" si="8"/>
        <v>1</v>
      </c>
      <c r="O81">
        <f t="shared" si="9"/>
        <v>79</v>
      </c>
      <c r="P81" t="s">
        <v>2424</v>
      </c>
      <c r="Q81">
        <v>101</v>
      </c>
      <c r="R81">
        <v>1</v>
      </c>
      <c r="S81">
        <v>1</v>
      </c>
      <c r="T81" s="21">
        <v>1</v>
      </c>
      <c r="U81" s="19">
        <v>212227588.40000001</v>
      </c>
      <c r="V81" s="19">
        <v>212227588.40000001</v>
      </c>
      <c r="W81" s="21">
        <v>1</v>
      </c>
    </row>
    <row r="82" spans="1:23" x14ac:dyDescent="0.25">
      <c r="A82" s="23" t="s">
        <v>1626</v>
      </c>
      <c r="B82" s="23">
        <f>AVERAGEIF('2. UnidadCompradora'!$B$2:$B$1538,'3. Dependencia'!A82,'2. UnidadCompradora'!$C$2:$C$1538)</f>
        <v>81</v>
      </c>
      <c r="C82" s="23">
        <f>SUMPRODUCT(('2. UnidadCompradora'!$B$2:$B$1538='3. Dependencia'!A82)*'2. UnidadCompradora'!$K$2:$K$1538*'2. UnidadCompradora'!$M$2:$M$1538)</f>
        <v>71.642569139470424</v>
      </c>
      <c r="D82" s="23">
        <f t="shared" si="6"/>
        <v>77.695971367806877</v>
      </c>
      <c r="E82" s="23">
        <f>SUMPRODUCT(('2. UnidadCompradora'!$B$2:$B$1538='3. Dependencia'!A82)*'2. UnidadCompradora'!$P$2:$P$1538*'2. UnidadCompradora'!$M$2:$M$1538)</f>
        <v>35.826645473641584</v>
      </c>
      <c r="F82" s="23">
        <f t="shared" si="7"/>
        <v>62.56377046378315</v>
      </c>
      <c r="G82" s="23">
        <f>COUNTIF('2. UnidadCompradora'!$B$2:$B$1538,'3. Dependencia'!A82)</f>
        <v>1</v>
      </c>
      <c r="H82">
        <f>SUMIF('2. UnidadCompradora'!$B$2:$B$1538,'3. Dependencia'!A82,'2. UnidadCompradora'!$R$2:$R$1538)</f>
        <v>1</v>
      </c>
      <c r="I82" s="21">
        <f t="shared" si="5"/>
        <v>1</v>
      </c>
      <c r="J82" s="18">
        <f>SUMIF('2. UnidadCompradora'!$B$2:$B$1538,'3. Dependencia'!A82,'2. UnidadCompradora'!$L$2:$L$1538)</f>
        <v>21913509.210000001</v>
      </c>
      <c r="K82" s="18">
        <f>SUMIFS('2. UnidadCompradora'!$L$2:$L$1538,'2. UnidadCompradora'!$B$2:$B$1538,'3. Dependencia'!A82,'2. UnidadCompradora'!$R$2:$R$1538,1)</f>
        <v>21913509.210000001</v>
      </c>
      <c r="L82" s="21">
        <f t="shared" si="8"/>
        <v>1</v>
      </c>
      <c r="O82">
        <f t="shared" si="9"/>
        <v>80</v>
      </c>
      <c r="P82" t="s">
        <v>992</v>
      </c>
      <c r="Q82">
        <v>102</v>
      </c>
      <c r="R82">
        <v>3</v>
      </c>
      <c r="S82">
        <v>1</v>
      </c>
      <c r="T82" s="21">
        <v>0.33333333333333331</v>
      </c>
      <c r="U82" s="19">
        <v>2516041092.5761251</v>
      </c>
      <c r="V82" s="19">
        <v>434767483.29399997</v>
      </c>
      <c r="W82" s="21">
        <v>0.17279824426430573</v>
      </c>
    </row>
    <row r="83" spans="1:23" x14ac:dyDescent="0.25">
      <c r="A83" s="23" t="s">
        <v>600</v>
      </c>
      <c r="B83" s="23">
        <f>AVERAGEIF('2. UnidadCompradora'!$B$2:$B$1538,'3. Dependencia'!A83,'2. UnidadCompradora'!$C$2:$C$1538)</f>
        <v>82</v>
      </c>
      <c r="C83" s="23">
        <f>SUMPRODUCT(('2. UnidadCompradora'!$B$2:$B$1538='3. Dependencia'!A83)*'2. UnidadCompradora'!$K$2:$K$1538*'2. UnidadCompradora'!$M$2:$M$1538)</f>
        <v>30.732695747741584</v>
      </c>
      <c r="D83" s="23">
        <f t="shared" si="6"/>
        <v>30.923573574714467</v>
      </c>
      <c r="E83" s="23">
        <f>SUMPRODUCT(('2. UnidadCompradora'!$B$2:$B$1538='3. Dependencia'!A83)*'2. UnidadCompradora'!$P$2:$P$1538*'2. UnidadCompradora'!$M$2:$M$1538)</f>
        <v>15.390846197828649</v>
      </c>
      <c r="F83" s="23">
        <f t="shared" si="7"/>
        <v>24.862351430252417</v>
      </c>
      <c r="G83" s="23">
        <f>COUNTIF('2. UnidadCompradora'!$B$2:$B$1538,'3. Dependencia'!A83)</f>
        <v>1</v>
      </c>
      <c r="H83">
        <f>SUMIF('2. UnidadCompradora'!$B$2:$B$1538,'3. Dependencia'!A83,'2. UnidadCompradora'!$R$2:$R$1538)</f>
        <v>0</v>
      </c>
      <c r="I83" s="21">
        <f t="shared" si="5"/>
        <v>0</v>
      </c>
      <c r="J83" s="18">
        <f>SUMIF('2. UnidadCompradora'!$B$2:$B$1538,'3. Dependencia'!A83,'2. UnidadCompradora'!$L$2:$L$1538)</f>
        <v>99537446.049749002</v>
      </c>
      <c r="K83" s="18">
        <f>SUMIFS('2. UnidadCompradora'!$L$2:$L$1538,'2. UnidadCompradora'!$B$2:$B$1538,'3. Dependencia'!A83,'2. UnidadCompradora'!$R$2:$R$1538,1)</f>
        <v>0</v>
      </c>
      <c r="L83" s="21">
        <f t="shared" si="8"/>
        <v>0</v>
      </c>
      <c r="O83">
        <f t="shared" si="9"/>
        <v>81</v>
      </c>
      <c r="P83" t="s">
        <v>2285</v>
      </c>
      <c r="Q83">
        <v>103</v>
      </c>
      <c r="R83">
        <v>1</v>
      </c>
      <c r="S83">
        <v>1</v>
      </c>
      <c r="T83" s="21">
        <v>1</v>
      </c>
      <c r="U83" s="19">
        <v>146136966.75478101</v>
      </c>
      <c r="V83" s="19">
        <v>146136966.75478101</v>
      </c>
      <c r="W83" s="21">
        <v>1</v>
      </c>
    </row>
    <row r="84" spans="1:23" x14ac:dyDescent="0.25">
      <c r="A84" s="23" t="s">
        <v>1548</v>
      </c>
      <c r="B84" s="23">
        <f>AVERAGEIF('2. UnidadCompradora'!$B$2:$B$1538,'3. Dependencia'!A84,'2. UnidadCompradora'!$C$2:$C$1538)</f>
        <v>83</v>
      </c>
      <c r="C84" s="23">
        <f>SUMPRODUCT(('2. UnidadCompradora'!$B$2:$B$1538='3. Dependencia'!A84)*'2. UnidadCompradora'!$K$2:$K$1538*'2. UnidadCompradora'!$M$2:$M$1538)</f>
        <v>55.034534885014367</v>
      </c>
      <c r="D84" s="23">
        <f t="shared" si="6"/>
        <v>58.707949154377673</v>
      </c>
      <c r="E84" s="23">
        <f>SUMPRODUCT(('2. UnidadCompradora'!$B$2:$B$1538='3. Dependencia'!A84)*'2. UnidadCompradora'!$P$2:$P$1538*'2. UnidadCompradora'!$M$2:$M$1538)</f>
        <v>30.372181173036143</v>
      </c>
      <c r="F84" s="23">
        <f t="shared" si="7"/>
        <v>52.500985963646215</v>
      </c>
      <c r="G84" s="23">
        <f>COUNTIF('2. UnidadCompradora'!$B$2:$B$1538,'3. Dependencia'!A84)</f>
        <v>1</v>
      </c>
      <c r="H84">
        <f>SUMIF('2. UnidadCompradora'!$B$2:$B$1538,'3. Dependencia'!A84,'2. UnidadCompradora'!$R$2:$R$1538)</f>
        <v>1</v>
      </c>
      <c r="I84" s="21">
        <f t="shared" si="5"/>
        <v>1</v>
      </c>
      <c r="J84" s="18">
        <f>SUMIF('2. UnidadCompradora'!$B$2:$B$1538,'3. Dependencia'!A84,'2. UnidadCompradora'!$L$2:$L$1538)</f>
        <v>11580081122.200186</v>
      </c>
      <c r="K84" s="18">
        <f>SUMIFS('2. UnidadCompradora'!$L$2:$L$1538,'2. UnidadCompradora'!$B$2:$B$1538,'3. Dependencia'!A84,'2. UnidadCompradora'!$R$2:$R$1538,1)</f>
        <v>11580081122.200186</v>
      </c>
      <c r="L84" s="21">
        <f t="shared" si="8"/>
        <v>1</v>
      </c>
      <c r="O84">
        <f t="shared" si="9"/>
        <v>82</v>
      </c>
      <c r="P84" t="s">
        <v>464</v>
      </c>
      <c r="Q84">
        <v>110</v>
      </c>
      <c r="R84">
        <v>5</v>
      </c>
      <c r="S84">
        <v>1</v>
      </c>
      <c r="T84" s="21">
        <v>0.2</v>
      </c>
      <c r="U84" s="19">
        <v>131524472.50399999</v>
      </c>
      <c r="V84" s="19">
        <v>2784286.0819999799</v>
      </c>
      <c r="W84" s="21">
        <v>2.1169338519227306E-2</v>
      </c>
    </row>
    <row r="85" spans="1:23" x14ac:dyDescent="0.25">
      <c r="A85" s="23" t="s">
        <v>865</v>
      </c>
      <c r="B85" s="23">
        <f>AVERAGEIF('2. UnidadCompradora'!$B$2:$B$1538,'3. Dependencia'!A85,'2. UnidadCompradora'!$C$2:$C$1538)</f>
        <v>84</v>
      </c>
      <c r="C85" s="23">
        <f>SUMPRODUCT(('2. UnidadCompradora'!$B$2:$B$1538='3. Dependencia'!A85)*'2. UnidadCompradora'!$K$2:$K$1538*'2. UnidadCompradora'!$M$2:$M$1538)</f>
        <v>37.63404315545862</v>
      </c>
      <c r="D85" s="23">
        <f t="shared" si="6"/>
        <v>38.813907606580003</v>
      </c>
      <c r="E85" s="23">
        <f>SUMPRODUCT(('2. UnidadCompradora'!$B$2:$B$1538='3. Dependencia'!A85)*'2. UnidadCompradora'!$P$2:$P$1538*'2. UnidadCompradora'!$M$2:$M$1538)</f>
        <v>19.006880284744796</v>
      </c>
      <c r="F85" s="23">
        <f t="shared" si="7"/>
        <v>31.533468840948025</v>
      </c>
      <c r="G85" s="23">
        <f>COUNTIF('2. UnidadCompradora'!$B$2:$B$1538,'3. Dependencia'!A85)</f>
        <v>2</v>
      </c>
      <c r="H85">
        <f>SUMIF('2. UnidadCompradora'!$B$2:$B$1538,'3. Dependencia'!A85,'2. UnidadCompradora'!$R$2:$R$1538)</f>
        <v>1</v>
      </c>
      <c r="I85" s="21">
        <f t="shared" si="5"/>
        <v>0.5</v>
      </c>
      <c r="J85" s="18">
        <f>SUMIF('2. UnidadCompradora'!$B$2:$B$1538,'3. Dependencia'!A85,'2. UnidadCompradora'!$L$2:$L$1538)</f>
        <v>1058517713.76</v>
      </c>
      <c r="K85" s="18">
        <f>SUMIFS('2. UnidadCompradora'!$L$2:$L$1538,'2. UnidadCompradora'!$B$2:$B$1538,'3. Dependencia'!A85,'2. UnidadCompradora'!$R$2:$R$1538,1)</f>
        <v>172113687.54000002</v>
      </c>
      <c r="L85" s="21">
        <f t="shared" si="8"/>
        <v>0.16259877874752668</v>
      </c>
      <c r="O85">
        <f t="shared" si="9"/>
        <v>83</v>
      </c>
      <c r="P85" t="s">
        <v>2090</v>
      </c>
      <c r="Q85">
        <v>111</v>
      </c>
      <c r="R85">
        <v>1</v>
      </c>
      <c r="S85">
        <v>1</v>
      </c>
      <c r="T85" s="21">
        <v>1</v>
      </c>
      <c r="U85" s="19">
        <v>48226882.744005457</v>
      </c>
      <c r="V85" s="19">
        <v>48226882.744005457</v>
      </c>
      <c r="W85" s="21">
        <v>1</v>
      </c>
    </row>
    <row r="86" spans="1:23" x14ac:dyDescent="0.25">
      <c r="A86" s="23" t="s">
        <v>41</v>
      </c>
      <c r="B86" s="23">
        <f>AVERAGEIF('2. UnidadCompradora'!$B$2:$B$1538,'3. Dependencia'!A86,'2. UnidadCompradora'!$C$2:$C$1538)</f>
        <v>85</v>
      </c>
      <c r="C86" s="23">
        <f>SUMPRODUCT(('2. UnidadCompradora'!$B$2:$B$1538='3. Dependencia'!A86)*'2. UnidadCompradora'!$K$2:$K$1538*'2. UnidadCompradora'!$M$2:$M$1538)</f>
        <v>39.373667388108963</v>
      </c>
      <c r="D86" s="23">
        <f t="shared" si="6"/>
        <v>40.80282592565932</v>
      </c>
      <c r="E86" s="23">
        <f>SUMPRODUCT(('2. UnidadCompradora'!$B$2:$B$1538='3. Dependencia'!A86)*'2. UnidadCompradora'!$P$2:$P$1538*'2. UnidadCompradora'!$M$2:$M$1538)</f>
        <v>22.395766747844906</v>
      </c>
      <c r="F86" s="23">
        <f t="shared" si="7"/>
        <v>37.785528125637519</v>
      </c>
      <c r="G86" s="23">
        <f>COUNTIF('2. UnidadCompradora'!$B$2:$B$1538,'3. Dependencia'!A86)</f>
        <v>70</v>
      </c>
      <c r="H86">
        <f>SUMIF('2. UnidadCompradora'!$B$2:$B$1538,'3. Dependencia'!A86,'2. UnidadCompradora'!$R$2:$R$1538)</f>
        <v>7</v>
      </c>
      <c r="I86" s="21">
        <f t="shared" si="5"/>
        <v>0.1</v>
      </c>
      <c r="J86" s="18">
        <f>SUMIF('2. UnidadCompradora'!$B$2:$B$1538,'3. Dependencia'!A86,'2. UnidadCompradora'!$L$2:$L$1538)</f>
        <v>75419849514.47467</v>
      </c>
      <c r="K86" s="18">
        <f>SUMIFS('2. UnidadCompradora'!$L$2:$L$1538,'2. UnidadCompradora'!$B$2:$B$1538,'3. Dependencia'!A86,'2. UnidadCompradora'!$R$2:$R$1538,1)</f>
        <v>36553020695.057373</v>
      </c>
      <c r="L86" s="21">
        <f t="shared" si="8"/>
        <v>0.48466048302101256</v>
      </c>
      <c r="O86">
        <f t="shared" si="9"/>
        <v>84</v>
      </c>
      <c r="P86" t="s">
        <v>2184</v>
      </c>
      <c r="Q86">
        <v>112</v>
      </c>
      <c r="R86">
        <v>1</v>
      </c>
      <c r="S86">
        <v>1</v>
      </c>
      <c r="T86" s="21">
        <v>1</v>
      </c>
      <c r="U86" s="19">
        <v>33517710.2999999</v>
      </c>
      <c r="V86" s="19">
        <v>33517710.2999999</v>
      </c>
      <c r="W86" s="21">
        <v>1</v>
      </c>
    </row>
    <row r="87" spans="1:23" x14ac:dyDescent="0.25">
      <c r="A87" s="23" t="s">
        <v>1478</v>
      </c>
      <c r="B87" s="23">
        <f>AVERAGEIF('2. UnidadCompradora'!$B$2:$B$1538,'3. Dependencia'!A87,'2. UnidadCompradora'!$C$2:$C$1538)</f>
        <v>86</v>
      </c>
      <c r="C87" s="23">
        <f>SUMPRODUCT(('2. UnidadCompradora'!$B$2:$B$1538='3. Dependencia'!A87)*'2. UnidadCompradora'!$K$2:$K$1538*'2. UnidadCompradora'!$M$2:$M$1538)</f>
        <v>31.264699362380387</v>
      </c>
      <c r="D87" s="23">
        <f t="shared" si="6"/>
        <v>31.531815122005103</v>
      </c>
      <c r="E87" s="23">
        <f>SUMPRODUCT(('2. UnidadCompradora'!$B$2:$B$1538='3. Dependencia'!A87)*'2. UnidadCompradora'!$P$2:$P$1538*'2. UnidadCompradora'!$M$2:$M$1538)</f>
        <v>15.780673441259767</v>
      </c>
      <c r="F87" s="23">
        <f t="shared" si="7"/>
        <v>25.581532513258924</v>
      </c>
      <c r="G87" s="23">
        <f>COUNTIF('2. UnidadCompradora'!$B$2:$B$1538,'3. Dependencia'!A87)</f>
        <v>1</v>
      </c>
      <c r="H87">
        <f>SUMIF('2. UnidadCompradora'!$B$2:$B$1538,'3. Dependencia'!A87,'2. UnidadCompradora'!$R$2:$R$1538)</f>
        <v>0</v>
      </c>
      <c r="I87" s="21">
        <f t="shared" si="5"/>
        <v>0</v>
      </c>
      <c r="J87" s="18">
        <f>SUMIF('2. UnidadCompradora'!$B$2:$B$1538,'3. Dependencia'!A87,'2. UnidadCompradora'!$L$2:$L$1538)</f>
        <v>601789986.15342796</v>
      </c>
      <c r="K87" s="18">
        <f>SUMIFS('2. UnidadCompradora'!$L$2:$L$1538,'2. UnidadCompradora'!$B$2:$B$1538,'3. Dependencia'!A87,'2. UnidadCompradora'!$R$2:$R$1538,1)</f>
        <v>0</v>
      </c>
      <c r="L87" s="21">
        <f t="shared" si="8"/>
        <v>0</v>
      </c>
      <c r="O87">
        <f t="shared" si="9"/>
        <v>85</v>
      </c>
      <c r="P87" t="s">
        <v>2109</v>
      </c>
      <c r="Q87">
        <v>113</v>
      </c>
      <c r="R87">
        <v>2</v>
      </c>
      <c r="S87">
        <v>1</v>
      </c>
      <c r="T87" s="21">
        <v>0.5</v>
      </c>
      <c r="U87" s="19">
        <v>611894235.24907458</v>
      </c>
      <c r="V87" s="19">
        <v>45409655.635041997</v>
      </c>
      <c r="W87" s="21">
        <v>7.4211608835565795E-2</v>
      </c>
    </row>
    <row r="88" spans="1:23" x14ac:dyDescent="0.25">
      <c r="A88" s="23" t="s">
        <v>1123</v>
      </c>
      <c r="B88" s="23">
        <f>AVERAGEIF('2. UnidadCompradora'!$B$2:$B$1538,'3. Dependencia'!A88,'2. UnidadCompradora'!$C$2:$C$1538)</f>
        <v>87</v>
      </c>
      <c r="C88" s="23">
        <f>SUMPRODUCT(('2. UnidadCompradora'!$B$2:$B$1538='3. Dependencia'!A88)*'2. UnidadCompradora'!$K$2:$K$1538*'2. UnidadCompradora'!$M$2:$M$1538)</f>
        <v>53.318419969620038</v>
      </c>
      <c r="D88" s="23">
        <f t="shared" si="6"/>
        <v>56.745909117907878</v>
      </c>
      <c r="E88" s="23">
        <f>SUMPRODUCT(('2. UnidadCompradora'!$B$2:$B$1538='3. Dependencia'!A88)*'2. UnidadCompradora'!$P$2:$P$1538*'2. UnidadCompradora'!$M$2:$M$1538)</f>
        <v>28.545069696600599</v>
      </c>
      <c r="F88" s="23">
        <f t="shared" si="7"/>
        <v>49.130200487415848</v>
      </c>
      <c r="G88" s="23">
        <f>COUNTIF('2. UnidadCompradora'!$B$2:$B$1538,'3. Dependencia'!A88)</f>
        <v>1</v>
      </c>
      <c r="H88">
        <f>SUMIF('2. UnidadCompradora'!$B$2:$B$1538,'3. Dependencia'!A88,'2. UnidadCompradora'!$R$2:$R$1538)</f>
        <v>1</v>
      </c>
      <c r="I88" s="21">
        <f t="shared" si="5"/>
        <v>1</v>
      </c>
      <c r="J88" s="18">
        <f>SUMIF('2. UnidadCompradora'!$B$2:$B$1538,'3. Dependencia'!A88,'2. UnidadCompradora'!$L$2:$L$1538)</f>
        <v>7649468336.2300997</v>
      </c>
      <c r="K88" s="18">
        <f>SUMIFS('2. UnidadCompradora'!$L$2:$L$1538,'2. UnidadCompradora'!$B$2:$B$1538,'3. Dependencia'!A88,'2. UnidadCompradora'!$R$2:$R$1538,1)</f>
        <v>7649468336.2300997</v>
      </c>
      <c r="L88" s="21">
        <f t="shared" si="8"/>
        <v>1</v>
      </c>
      <c r="O88">
        <f t="shared" si="9"/>
        <v>86</v>
      </c>
      <c r="P88" t="s">
        <v>1681</v>
      </c>
      <c r="Q88">
        <v>114</v>
      </c>
      <c r="R88">
        <v>2</v>
      </c>
      <c r="S88">
        <v>1</v>
      </c>
      <c r="T88" s="21">
        <v>0.5</v>
      </c>
      <c r="U88" s="19">
        <v>4067540803.6835914</v>
      </c>
      <c r="V88" s="19">
        <v>3848980973.0335922</v>
      </c>
      <c r="W88" s="21">
        <v>0.94626732927864676</v>
      </c>
    </row>
    <row r="89" spans="1:23" x14ac:dyDescent="0.25">
      <c r="A89" s="23" t="s">
        <v>585</v>
      </c>
      <c r="B89" s="23">
        <f>AVERAGEIF('2. UnidadCompradora'!$B$2:$B$1538,'3. Dependencia'!A89,'2. UnidadCompradora'!$C$2:$C$1538)</f>
        <v>88</v>
      </c>
      <c r="C89" s="23">
        <f>SUMPRODUCT(('2. UnidadCompradora'!$B$2:$B$1538='3. Dependencia'!A89)*'2. UnidadCompradora'!$K$2:$K$1538*'2. UnidadCompradora'!$M$2:$M$1538)</f>
        <v>49.233696504688673</v>
      </c>
      <c r="D89" s="23">
        <f t="shared" si="6"/>
        <v>52.075830847385149</v>
      </c>
      <c r="E89" s="23">
        <f>SUMPRODUCT(('2. UnidadCompradora'!$B$2:$B$1538='3. Dependencia'!A89)*'2. UnidadCompradora'!$P$2:$P$1538*'2. UnidadCompradora'!$M$2:$M$1538)</f>
        <v>24.763298315503917</v>
      </c>
      <c r="F89" s="23">
        <f t="shared" si="7"/>
        <v>42.15331910375054</v>
      </c>
      <c r="G89" s="23">
        <f>COUNTIF('2. UnidadCompradora'!$B$2:$B$1538,'3. Dependencia'!A89)</f>
        <v>31</v>
      </c>
      <c r="H89">
        <f>SUMIF('2. UnidadCompradora'!$B$2:$B$1538,'3. Dependencia'!A89,'2. UnidadCompradora'!$R$2:$R$1538)</f>
        <v>11</v>
      </c>
      <c r="I89" s="21">
        <f t="shared" si="5"/>
        <v>0.35483870967741937</v>
      </c>
      <c r="J89" s="18">
        <f>SUMIF('2. UnidadCompradora'!$B$2:$B$1538,'3. Dependencia'!A89,'2. UnidadCompradora'!$L$2:$L$1538)</f>
        <v>6223063582.9109993</v>
      </c>
      <c r="K89" s="18">
        <f>SUMIFS('2. UnidadCompradora'!$L$2:$L$1538,'2. UnidadCompradora'!$B$2:$B$1538,'3. Dependencia'!A89,'2. UnidadCompradora'!$R$2:$R$1538,1)</f>
        <v>2997014480.9000001</v>
      </c>
      <c r="L89" s="21">
        <f t="shared" si="8"/>
        <v>0.48159792053708517</v>
      </c>
      <c r="O89">
        <f t="shared" si="9"/>
        <v>87</v>
      </c>
      <c r="P89" t="s">
        <v>615</v>
      </c>
      <c r="Q89">
        <v>116</v>
      </c>
      <c r="R89">
        <v>1</v>
      </c>
      <c r="S89">
        <v>1</v>
      </c>
      <c r="T89" s="21">
        <v>1</v>
      </c>
      <c r="U89" s="19">
        <v>168451796.42075428</v>
      </c>
      <c r="V89" s="19">
        <v>168451796.42075428</v>
      </c>
      <c r="W89" s="21">
        <v>1</v>
      </c>
    </row>
    <row r="90" spans="1:23" x14ac:dyDescent="0.25">
      <c r="A90" s="23" t="s">
        <v>1499</v>
      </c>
      <c r="B90" s="23">
        <f>AVERAGEIF('2. UnidadCompradora'!$B$2:$B$1538,'3. Dependencia'!A90,'2. UnidadCompradora'!$C$2:$C$1538)</f>
        <v>89</v>
      </c>
      <c r="C90" s="23">
        <f>SUMPRODUCT(('2. UnidadCompradora'!$B$2:$B$1538='3. Dependencia'!A90)*'2. UnidadCompradora'!$K$2:$K$1538*'2. UnidadCompradora'!$M$2:$M$1538)</f>
        <v>42.283765879949634</v>
      </c>
      <c r="D90" s="23">
        <f t="shared" si="6"/>
        <v>44.129951457780116</v>
      </c>
      <c r="E90" s="23">
        <f>SUMPRODUCT(('2. UnidadCompradora'!$B$2:$B$1538='3. Dependencia'!A90)*'2. UnidadCompradora'!$P$2:$P$1538*'2. UnidadCompradora'!$M$2:$M$1538)</f>
        <v>21.154084133413221</v>
      </c>
      <c r="F90" s="23">
        <f t="shared" si="7"/>
        <v>35.494783539554938</v>
      </c>
      <c r="G90" s="23">
        <f>COUNTIF('2. UnidadCompradora'!$B$2:$B$1538,'3. Dependencia'!A90)</f>
        <v>1</v>
      </c>
      <c r="H90">
        <f>SUMIF('2. UnidadCompradora'!$B$2:$B$1538,'3. Dependencia'!A90,'2. UnidadCompradora'!$R$2:$R$1538)</f>
        <v>0</v>
      </c>
      <c r="I90" s="21">
        <f t="shared" si="5"/>
        <v>0</v>
      </c>
      <c r="J90" s="18">
        <f>SUMIF('2. UnidadCompradora'!$B$2:$B$1538,'3. Dependencia'!A90,'2. UnidadCompradora'!$L$2:$L$1538)</f>
        <v>49658638.969999999</v>
      </c>
      <c r="K90" s="18">
        <f>SUMIFS('2. UnidadCompradora'!$L$2:$L$1538,'2. UnidadCompradora'!$B$2:$B$1538,'3. Dependencia'!A90,'2. UnidadCompradora'!$R$2:$R$1538,1)</f>
        <v>0</v>
      </c>
      <c r="L90" s="21">
        <f t="shared" si="8"/>
        <v>0</v>
      </c>
      <c r="O90">
        <f t="shared" si="9"/>
        <v>88</v>
      </c>
      <c r="P90" t="s">
        <v>861</v>
      </c>
      <c r="Q90">
        <v>118</v>
      </c>
      <c r="R90">
        <v>1</v>
      </c>
      <c r="S90">
        <v>1</v>
      </c>
      <c r="T90" s="21">
        <v>1</v>
      </c>
      <c r="U90" s="19">
        <v>116174933.5</v>
      </c>
      <c r="V90" s="19">
        <v>116174933.5</v>
      </c>
      <c r="W90" s="21">
        <v>1</v>
      </c>
    </row>
    <row r="91" spans="1:23" x14ac:dyDescent="0.25">
      <c r="A91" s="23" t="s">
        <v>141</v>
      </c>
      <c r="B91" s="23">
        <f>AVERAGEIF('2. UnidadCompradora'!$B$2:$B$1538,'3. Dependencia'!A91,'2. UnidadCompradora'!$C$2:$C$1538)</f>
        <v>90</v>
      </c>
      <c r="C91" s="23">
        <f>SUMPRODUCT(('2. UnidadCompradora'!$B$2:$B$1538='3. Dependencia'!A91)*'2. UnidadCompradora'!$K$2:$K$1538*'2. UnidadCompradora'!$M$2:$M$1538)</f>
        <v>34.92217928161292</v>
      </c>
      <c r="D91" s="23">
        <f t="shared" si="6"/>
        <v>35.713424389394774</v>
      </c>
      <c r="E91" s="23">
        <f>SUMPRODUCT(('2. UnidadCompradora'!$B$2:$B$1538='3. Dependencia'!A91)*'2. UnidadCompradora'!$P$2:$P$1538*'2. UnidadCompradora'!$M$2:$M$1538)</f>
        <v>17.701985768356064</v>
      </c>
      <c r="F91" s="23">
        <f t="shared" si="7"/>
        <v>29.126106432805997</v>
      </c>
      <c r="G91" s="23">
        <f>COUNTIF('2. UnidadCompradora'!$B$2:$B$1538,'3. Dependencia'!A91)</f>
        <v>1</v>
      </c>
      <c r="H91">
        <f>SUMIF('2. UnidadCompradora'!$B$2:$B$1538,'3. Dependencia'!A91,'2. UnidadCompradora'!$R$2:$R$1538)</f>
        <v>0</v>
      </c>
      <c r="I91" s="21">
        <f t="shared" si="5"/>
        <v>0</v>
      </c>
      <c r="J91" s="18">
        <f>SUMIF('2. UnidadCompradora'!$B$2:$B$1538,'3. Dependencia'!A91,'2. UnidadCompradora'!$L$2:$L$1538)</f>
        <v>977275897.370489</v>
      </c>
      <c r="K91" s="18">
        <f>SUMIFS('2. UnidadCompradora'!$L$2:$L$1538,'2. UnidadCompradora'!$B$2:$B$1538,'3. Dependencia'!A91,'2. UnidadCompradora'!$R$2:$R$1538,1)</f>
        <v>0</v>
      </c>
      <c r="L91" s="21">
        <f t="shared" si="8"/>
        <v>0</v>
      </c>
      <c r="O91">
        <f t="shared" si="9"/>
        <v>89</v>
      </c>
      <c r="P91" t="s">
        <v>29</v>
      </c>
      <c r="Q91">
        <v>120</v>
      </c>
      <c r="R91">
        <v>1</v>
      </c>
      <c r="S91">
        <v>1</v>
      </c>
      <c r="T91" s="21">
        <v>1</v>
      </c>
      <c r="U91" s="19">
        <v>458819402.47999901</v>
      </c>
      <c r="V91" s="19">
        <v>458819402.47999901</v>
      </c>
      <c r="W91" s="21">
        <v>1</v>
      </c>
    </row>
    <row r="92" spans="1:23" x14ac:dyDescent="0.25">
      <c r="A92" s="23" t="s">
        <v>349</v>
      </c>
      <c r="B92" s="23">
        <f>AVERAGEIF('2. UnidadCompradora'!$B$2:$B$1538,'3. Dependencia'!A92,'2. UnidadCompradora'!$C$2:$C$1538)</f>
        <v>91</v>
      </c>
      <c r="C92" s="23">
        <f>SUMPRODUCT(('2. UnidadCompradora'!$B$2:$B$1538='3. Dependencia'!A92)*'2. UnidadCompradora'!$K$2:$K$1538*'2. UnidadCompradora'!$M$2:$M$1538)</f>
        <v>34.75829676898676</v>
      </c>
      <c r="D92" s="23">
        <f t="shared" si="6"/>
        <v>35.526056953703034</v>
      </c>
      <c r="E92" s="23">
        <f>SUMPRODUCT(('2. UnidadCompradora'!$B$2:$B$1538='3. Dependencia'!A92)*'2. UnidadCompradora'!$P$2:$P$1538*'2. UnidadCompradora'!$M$2:$M$1538)</f>
        <v>17.500775293401087</v>
      </c>
      <c r="F92" s="23">
        <f t="shared" si="7"/>
        <v>28.754899007648337</v>
      </c>
      <c r="G92" s="23">
        <f>COUNTIF('2. UnidadCompradora'!$B$2:$B$1538,'3. Dependencia'!A92)</f>
        <v>1</v>
      </c>
      <c r="H92">
        <f>SUMIF('2. UnidadCompradora'!$B$2:$B$1538,'3. Dependencia'!A92,'2. UnidadCompradora'!$R$2:$R$1538)</f>
        <v>0</v>
      </c>
      <c r="I92" s="21">
        <f t="shared" si="5"/>
        <v>0</v>
      </c>
      <c r="J92" s="18">
        <f>SUMIF('2. UnidadCompradora'!$B$2:$B$1538,'3. Dependencia'!A92,'2. UnidadCompradora'!$L$2:$L$1538)</f>
        <v>493503985.071064</v>
      </c>
      <c r="K92" s="18">
        <f>SUMIFS('2. UnidadCompradora'!$L$2:$L$1538,'2. UnidadCompradora'!$B$2:$B$1538,'3. Dependencia'!A92,'2. UnidadCompradora'!$R$2:$R$1538,1)</f>
        <v>0</v>
      </c>
      <c r="L92" s="21">
        <f t="shared" si="8"/>
        <v>0</v>
      </c>
      <c r="O92">
        <f t="shared" si="9"/>
        <v>90</v>
      </c>
      <c r="P92" t="s">
        <v>2334</v>
      </c>
      <c r="Q92">
        <v>121</v>
      </c>
      <c r="R92">
        <v>1</v>
      </c>
      <c r="S92">
        <v>1</v>
      </c>
      <c r="T92" s="21">
        <v>1</v>
      </c>
      <c r="U92" s="19">
        <v>26265044.869999997</v>
      </c>
      <c r="V92" s="19">
        <v>26265044.869999997</v>
      </c>
      <c r="W92" s="21">
        <v>1</v>
      </c>
    </row>
    <row r="93" spans="1:23" x14ac:dyDescent="0.25">
      <c r="A93" s="23" t="s">
        <v>620</v>
      </c>
      <c r="B93" s="23">
        <f>AVERAGEIF('2. UnidadCompradora'!$B$2:$B$1538,'3. Dependencia'!A93,'2. UnidadCompradora'!$C$2:$C$1538)</f>
        <v>92</v>
      </c>
      <c r="C93" s="23">
        <f>SUMPRODUCT(('2. UnidadCompradora'!$B$2:$B$1538='3. Dependencia'!A93)*'2. UnidadCompradora'!$K$2:$K$1538*'2. UnidadCompradora'!$M$2:$M$1538)</f>
        <v>73.531668185413082</v>
      </c>
      <c r="D93" s="23">
        <f t="shared" si="6"/>
        <v>79.855784750784636</v>
      </c>
      <c r="E93" s="23">
        <f>SUMPRODUCT(('2. UnidadCompradora'!$B$2:$B$1538='3. Dependencia'!A93)*'2. UnidadCompradora'!$P$2:$P$1538*'2. UnidadCompradora'!$M$2:$M$1538)</f>
        <v>36.77017911630044</v>
      </c>
      <c r="F93" s="23">
        <f t="shared" si="7"/>
        <v>64.304468576639323</v>
      </c>
      <c r="G93" s="23">
        <f>COUNTIF('2. UnidadCompradora'!$B$2:$B$1538,'3. Dependencia'!A93)</f>
        <v>1</v>
      </c>
      <c r="H93">
        <f>SUMIF('2. UnidadCompradora'!$B$2:$B$1538,'3. Dependencia'!A93,'2. UnidadCompradora'!$R$2:$R$1538)</f>
        <v>1</v>
      </c>
      <c r="I93" s="21">
        <f t="shared" si="5"/>
        <v>1</v>
      </c>
      <c r="J93" s="18">
        <f>SUMIF('2. UnidadCompradora'!$B$2:$B$1538,'3. Dependencia'!A93,'2. UnidadCompradora'!$L$2:$L$1538)</f>
        <v>17792962.709999979</v>
      </c>
      <c r="K93" s="18">
        <f>SUMIFS('2. UnidadCompradora'!$L$2:$L$1538,'2. UnidadCompradora'!$B$2:$B$1538,'3. Dependencia'!A93,'2. UnidadCompradora'!$R$2:$R$1538,1)</f>
        <v>17792962.709999979</v>
      </c>
      <c r="L93" s="21">
        <f t="shared" si="8"/>
        <v>1</v>
      </c>
      <c r="O93">
        <f t="shared" si="9"/>
        <v>91</v>
      </c>
      <c r="P93" t="s">
        <v>2262</v>
      </c>
      <c r="Q93">
        <v>127</v>
      </c>
      <c r="R93">
        <v>1</v>
      </c>
      <c r="S93">
        <v>1</v>
      </c>
      <c r="T93" s="21">
        <v>1</v>
      </c>
      <c r="U93" s="19">
        <v>51371129.396914296</v>
      </c>
      <c r="V93" s="19">
        <v>51371129.396914296</v>
      </c>
      <c r="W93" s="21">
        <v>1</v>
      </c>
    </row>
    <row r="94" spans="1:23" x14ac:dyDescent="0.25">
      <c r="A94" s="23" t="s">
        <v>398</v>
      </c>
      <c r="B94" s="23">
        <f>AVERAGEIF('2. UnidadCompradora'!$B$2:$B$1538,'3. Dependencia'!A94,'2. UnidadCompradora'!$C$2:$C$1538)</f>
        <v>93</v>
      </c>
      <c r="C94" s="23">
        <f>SUMPRODUCT(('2. UnidadCompradora'!$B$2:$B$1538='3. Dependencia'!A94)*'2. UnidadCompradora'!$K$2:$K$1538*'2. UnidadCompradora'!$M$2:$M$1538)</f>
        <v>67.418564127746052</v>
      </c>
      <c r="D94" s="23">
        <f t="shared" si="6"/>
        <v>72.866652029743804</v>
      </c>
      <c r="E94" s="23">
        <f>SUMPRODUCT(('2. UnidadCompradora'!$B$2:$B$1538='3. Dependencia'!A94)*'2. UnidadCompradora'!$P$2:$P$1538*'2. UnidadCompradora'!$M$2:$M$1538)</f>
        <v>33.713349118334747</v>
      </c>
      <c r="F94" s="23">
        <f t="shared" si="7"/>
        <v>58.66501072563306</v>
      </c>
      <c r="G94" s="23">
        <f>COUNTIF('2. UnidadCompradora'!$B$2:$B$1538,'3. Dependencia'!A94)</f>
        <v>1</v>
      </c>
      <c r="H94">
        <f>SUMIF('2. UnidadCompradora'!$B$2:$B$1538,'3. Dependencia'!A94,'2. UnidadCompradora'!$R$2:$R$1538)</f>
        <v>1</v>
      </c>
      <c r="I94" s="21">
        <f t="shared" si="5"/>
        <v>1</v>
      </c>
      <c r="J94" s="18">
        <f>SUMIF('2. UnidadCompradora'!$B$2:$B$1538,'3. Dependencia'!A94,'2. UnidadCompradora'!$L$2:$L$1538)</f>
        <v>16665482.7099999</v>
      </c>
      <c r="K94" s="18">
        <f>SUMIFS('2. UnidadCompradora'!$L$2:$L$1538,'2. UnidadCompradora'!$B$2:$B$1538,'3. Dependencia'!A94,'2. UnidadCompradora'!$R$2:$R$1538,1)</f>
        <v>16665482.7099999</v>
      </c>
      <c r="L94" s="21">
        <f t="shared" si="8"/>
        <v>1</v>
      </c>
      <c r="O94">
        <f t="shared" si="9"/>
        <v>92</v>
      </c>
      <c r="P94" t="s">
        <v>684</v>
      </c>
      <c r="Q94">
        <v>131</v>
      </c>
      <c r="R94">
        <v>2</v>
      </c>
      <c r="S94">
        <v>1</v>
      </c>
      <c r="T94" s="21">
        <v>0.5</v>
      </c>
      <c r="U94" s="19">
        <v>3517436447.271349</v>
      </c>
      <c r="V94" s="19">
        <v>301375126.12</v>
      </c>
      <c r="W94" s="21">
        <v>8.5680333003256309E-2</v>
      </c>
    </row>
    <row r="95" spans="1:23" x14ac:dyDescent="0.25">
      <c r="A95" s="23" t="s">
        <v>20</v>
      </c>
      <c r="B95" s="23">
        <f>AVERAGEIF('2. UnidadCompradora'!$B$2:$B$1538,'3. Dependencia'!A95,'2. UnidadCompradora'!$C$2:$C$1538)</f>
        <v>94</v>
      </c>
      <c r="C95" s="23">
        <f>SUMPRODUCT(('2. UnidadCompradora'!$B$2:$B$1538='3. Dependencia'!A95)*'2. UnidadCompradora'!$K$2:$K$1538*'2. UnidadCompradora'!$M$2:$M$1538)</f>
        <v>37.631931213801849</v>
      </c>
      <c r="D95" s="23">
        <f t="shared" si="6"/>
        <v>38.811493016479943</v>
      </c>
      <c r="E95" s="23">
        <f>SUMPRODUCT(('2. UnidadCompradora'!$B$2:$B$1538='3. Dependencia'!A95)*'2. UnidadCompradora'!$P$2:$P$1538*'2. UnidadCompradora'!$M$2:$M$1538)</f>
        <v>22.711619928187879</v>
      </c>
      <c r="F95" s="23">
        <f t="shared" si="7"/>
        <v>38.368236584673802</v>
      </c>
      <c r="G95" s="23">
        <f>COUNTIF('2. UnidadCompradora'!$B$2:$B$1538,'3. Dependencia'!A95)</f>
        <v>3</v>
      </c>
      <c r="H95">
        <f>SUMIF('2. UnidadCompradora'!$B$2:$B$1538,'3. Dependencia'!A95,'2. UnidadCompradora'!$R$2:$R$1538)</f>
        <v>0</v>
      </c>
      <c r="I95" s="21">
        <f t="shared" si="5"/>
        <v>0</v>
      </c>
      <c r="J95" s="18">
        <f>SUMIF('2. UnidadCompradora'!$B$2:$B$1538,'3. Dependencia'!A95,'2. UnidadCompradora'!$L$2:$L$1538)</f>
        <v>16488863713.537745</v>
      </c>
      <c r="K95" s="18">
        <f>SUMIFS('2. UnidadCompradora'!$L$2:$L$1538,'2. UnidadCompradora'!$B$2:$B$1538,'3. Dependencia'!A95,'2. UnidadCompradora'!$R$2:$R$1538,1)</f>
        <v>0</v>
      </c>
      <c r="L95" s="21">
        <f t="shared" si="8"/>
        <v>0</v>
      </c>
      <c r="O95">
        <f t="shared" si="9"/>
        <v>93</v>
      </c>
      <c r="P95" t="s">
        <v>2329</v>
      </c>
      <c r="Q95">
        <v>132</v>
      </c>
      <c r="R95">
        <v>1</v>
      </c>
      <c r="S95">
        <v>1</v>
      </c>
      <c r="T95" s="21">
        <v>1</v>
      </c>
      <c r="U95" s="19">
        <v>70075256.109999895</v>
      </c>
      <c r="V95" s="19">
        <v>70075256.109999895</v>
      </c>
      <c r="W95" s="21">
        <v>1</v>
      </c>
    </row>
    <row r="96" spans="1:23" x14ac:dyDescent="0.25">
      <c r="A96" s="23" t="s">
        <v>1003</v>
      </c>
      <c r="B96" s="23">
        <f>AVERAGEIF('2. UnidadCompradora'!$B$2:$B$1538,'3. Dependencia'!A96,'2. UnidadCompradora'!$C$2:$C$1538)</f>
        <v>95</v>
      </c>
      <c r="C96" s="23">
        <f>SUMPRODUCT(('2. UnidadCompradora'!$B$2:$B$1538='3. Dependencia'!A96)*'2. UnidadCompradora'!$K$2:$K$1538*'2. UnidadCompradora'!$M$2:$M$1538)</f>
        <v>47.118224186653805</v>
      </c>
      <c r="D96" s="23">
        <f t="shared" si="6"/>
        <v>49.657204130260993</v>
      </c>
      <c r="E96" s="23">
        <f>SUMPRODUCT(('2. UnidadCompradora'!$B$2:$B$1538='3. Dependencia'!A96)*'2. UnidadCompradora'!$P$2:$P$1538*'2. UnidadCompradora'!$M$2:$M$1538)</f>
        <v>23.596592802793808</v>
      </c>
      <c r="F96" s="23">
        <f t="shared" si="7"/>
        <v>40.000897618799129</v>
      </c>
      <c r="G96" s="23">
        <f>COUNTIF('2. UnidadCompradora'!$B$2:$B$1538,'3. Dependencia'!A96)</f>
        <v>2</v>
      </c>
      <c r="H96">
        <f>SUMIF('2. UnidadCompradora'!$B$2:$B$1538,'3. Dependencia'!A96,'2. UnidadCompradora'!$R$2:$R$1538)</f>
        <v>1</v>
      </c>
      <c r="I96" s="21">
        <f t="shared" si="5"/>
        <v>0.5</v>
      </c>
      <c r="J96" s="18">
        <f>SUMIF('2. UnidadCompradora'!$B$2:$B$1538,'3. Dependencia'!A96,'2. UnidadCompradora'!$L$2:$L$1538)</f>
        <v>240591330.74299097</v>
      </c>
      <c r="K96" s="18">
        <f>SUMIFS('2. UnidadCompradora'!$L$2:$L$1538,'2. UnidadCompradora'!$B$2:$B$1538,'3. Dependencia'!A96,'2. UnidadCompradora'!$R$2:$R$1538,1)</f>
        <v>58348586.414170004</v>
      </c>
      <c r="L96" s="21">
        <f t="shared" si="8"/>
        <v>0.24252156648362461</v>
      </c>
      <c r="O96">
        <f t="shared" si="9"/>
        <v>94</v>
      </c>
      <c r="P96" t="s">
        <v>2246</v>
      </c>
      <c r="Q96">
        <v>133</v>
      </c>
      <c r="R96">
        <v>1</v>
      </c>
      <c r="S96">
        <v>1</v>
      </c>
      <c r="T96" s="21">
        <v>1</v>
      </c>
      <c r="U96" s="19">
        <v>121503521219.46506</v>
      </c>
      <c r="V96" s="19">
        <v>121503521219.46506</v>
      </c>
      <c r="W96" s="21">
        <v>1</v>
      </c>
    </row>
    <row r="97" spans="1:23" x14ac:dyDescent="0.25">
      <c r="A97" s="23" t="s">
        <v>1647</v>
      </c>
      <c r="B97" s="23">
        <f>AVERAGEIF('2. UnidadCompradora'!$B$2:$B$1538,'3. Dependencia'!A97,'2. UnidadCompradora'!$C$2:$C$1538)</f>
        <v>96</v>
      </c>
      <c r="C97" s="23">
        <f>SUMPRODUCT(('2. UnidadCompradora'!$B$2:$B$1538='3. Dependencia'!A97)*'2. UnidadCompradora'!$K$2:$K$1538*'2. UnidadCompradora'!$M$2:$M$1538)</f>
        <v>42.859053105057995</v>
      </c>
      <c r="D97" s="23">
        <f t="shared" si="6"/>
        <v>44.787679304561784</v>
      </c>
      <c r="E97" s="23">
        <f>SUMPRODUCT(('2. UnidadCompradora'!$B$2:$B$1538='3. Dependencia'!A97)*'2. UnidadCompradora'!$P$2:$P$1538*'2. UnidadCompradora'!$M$2:$M$1538)</f>
        <v>21.450535147071573</v>
      </c>
      <c r="F97" s="23">
        <f t="shared" si="7"/>
        <v>36.041697498632459</v>
      </c>
      <c r="G97" s="23">
        <f>COUNTIF('2. UnidadCompradora'!$B$2:$B$1538,'3. Dependencia'!A97)</f>
        <v>1</v>
      </c>
      <c r="H97">
        <f>SUMIF('2. UnidadCompradora'!$B$2:$B$1538,'3. Dependencia'!A97,'2. UnidadCompradora'!$R$2:$R$1538)</f>
        <v>0</v>
      </c>
      <c r="I97" s="21">
        <f t="shared" si="5"/>
        <v>0</v>
      </c>
      <c r="J97" s="18">
        <f>SUMIF('2. UnidadCompradora'!$B$2:$B$1538,'3. Dependencia'!A97,'2. UnidadCompradora'!$L$2:$L$1538)</f>
        <v>85382636.519999892</v>
      </c>
      <c r="K97" s="18">
        <f>SUMIFS('2. UnidadCompradora'!$L$2:$L$1538,'2. UnidadCompradora'!$B$2:$B$1538,'3. Dependencia'!A97,'2. UnidadCompradora'!$R$2:$R$1538,1)</f>
        <v>0</v>
      </c>
      <c r="L97" s="21">
        <f t="shared" si="8"/>
        <v>0</v>
      </c>
      <c r="O97">
        <f t="shared" si="9"/>
        <v>95</v>
      </c>
      <c r="P97" t="s">
        <v>565</v>
      </c>
      <c r="Q97">
        <v>135</v>
      </c>
      <c r="R97">
        <v>3</v>
      </c>
      <c r="S97">
        <v>1</v>
      </c>
      <c r="T97" s="21">
        <v>0.33333333333333331</v>
      </c>
      <c r="U97" s="19">
        <v>5081881145.1111012</v>
      </c>
      <c r="V97" s="19">
        <v>4510596477.5111008</v>
      </c>
      <c r="W97" s="21">
        <v>0.88758401637362361</v>
      </c>
    </row>
    <row r="98" spans="1:23" x14ac:dyDescent="0.25">
      <c r="A98" s="23" t="s">
        <v>445</v>
      </c>
      <c r="B98" s="23">
        <f>AVERAGEIF('2. UnidadCompradora'!$B$2:$B$1538,'3. Dependencia'!A98,'2. UnidadCompradora'!$C$2:$C$1538)</f>
        <v>97</v>
      </c>
      <c r="C98" s="23">
        <f>SUMPRODUCT(('2. UnidadCompradora'!$B$2:$B$1538='3. Dependencia'!A98)*'2. UnidadCompradora'!$K$2:$K$1538*'2. UnidadCompradora'!$M$2:$M$1538)</f>
        <v>40.125184797761207</v>
      </c>
      <c r="D98" s="23">
        <f t="shared" si="6"/>
        <v>41.6620383435544</v>
      </c>
      <c r="E98" s="23">
        <f>SUMPRODUCT(('2. UnidadCompradora'!$B$2:$B$1538='3. Dependencia'!A98)*'2. UnidadCompradora'!$P$2:$P$1538*'2. UnidadCompradora'!$M$2:$M$1538)</f>
        <v>22.806001796284388</v>
      </c>
      <c r="F98" s="23">
        <f t="shared" si="7"/>
        <v>38.542358981857724</v>
      </c>
      <c r="G98" s="23">
        <f>COUNTIF('2. UnidadCompradora'!$B$2:$B$1538,'3. Dependencia'!A98)</f>
        <v>1</v>
      </c>
      <c r="H98">
        <f>SUMIF('2. UnidadCompradora'!$B$2:$B$1538,'3. Dependencia'!A98,'2. UnidadCompradora'!$R$2:$R$1538)</f>
        <v>0</v>
      </c>
      <c r="I98" s="21">
        <f t="shared" si="5"/>
        <v>0</v>
      </c>
      <c r="J98" s="18">
        <f>SUMIF('2. UnidadCompradora'!$B$2:$B$1538,'3. Dependencia'!A98,'2. UnidadCompradora'!$L$2:$L$1538)</f>
        <v>11127804624.71092</v>
      </c>
      <c r="K98" s="18">
        <f>SUMIFS('2. UnidadCompradora'!$L$2:$L$1538,'2. UnidadCompradora'!$B$2:$B$1538,'3. Dependencia'!A98,'2. UnidadCompradora'!$R$2:$R$1538,1)</f>
        <v>0</v>
      </c>
      <c r="L98" s="21">
        <f t="shared" si="8"/>
        <v>0</v>
      </c>
      <c r="O98">
        <f t="shared" si="9"/>
        <v>96</v>
      </c>
      <c r="P98" t="s">
        <v>1862</v>
      </c>
      <c r="Q98">
        <v>136</v>
      </c>
      <c r="R98">
        <v>3</v>
      </c>
      <c r="S98">
        <v>1</v>
      </c>
      <c r="T98" s="21">
        <v>0.33333333333333331</v>
      </c>
      <c r="U98" s="19">
        <v>3202220431.4675865</v>
      </c>
      <c r="V98" s="19">
        <v>1189477108.7123001</v>
      </c>
      <c r="W98" s="21">
        <v>0.37145385027949479</v>
      </c>
    </row>
    <row r="99" spans="1:23" x14ac:dyDescent="0.25">
      <c r="A99" s="23" t="s">
        <v>288</v>
      </c>
      <c r="B99" s="23">
        <f>AVERAGEIF('2. UnidadCompradora'!$B$2:$B$1538,'3. Dependencia'!A99,'2. UnidadCompradora'!$C$2:$C$1538)</f>
        <v>98</v>
      </c>
      <c r="C99" s="23">
        <f>SUMPRODUCT(('2. UnidadCompradora'!$B$2:$B$1538='3. Dependencia'!A99)*'2. UnidadCompradora'!$K$2:$K$1538*'2. UnidadCompradora'!$M$2:$M$1538)</f>
        <v>41.849353400974323</v>
      </c>
      <c r="D99" s="23">
        <f t="shared" si="6"/>
        <v>43.633286188778705</v>
      </c>
      <c r="E99" s="23">
        <f>SUMPRODUCT(('2. UnidadCompradora'!$B$2:$B$1538='3. Dependencia'!A99)*'2. UnidadCompradora'!$P$2:$P$1538*'2. UnidadCompradora'!$M$2:$M$1538)</f>
        <v>21.117492774445502</v>
      </c>
      <c r="F99" s="23">
        <f t="shared" si="7"/>
        <v>35.42727719253962</v>
      </c>
      <c r="G99" s="23">
        <f>COUNTIF('2. UnidadCompradora'!$B$2:$B$1538,'3. Dependencia'!A99)</f>
        <v>1</v>
      </c>
      <c r="H99">
        <f>SUMIF('2. UnidadCompradora'!$B$2:$B$1538,'3. Dependencia'!A99,'2. UnidadCompradora'!$R$2:$R$1538)</f>
        <v>0</v>
      </c>
      <c r="I99" s="21">
        <f t="shared" si="5"/>
        <v>0</v>
      </c>
      <c r="J99" s="18">
        <f>SUMIF('2. UnidadCompradora'!$B$2:$B$1538,'3. Dependencia'!A99,'2. UnidadCompradora'!$L$2:$L$1538)</f>
        <v>782256765.57638168</v>
      </c>
      <c r="K99" s="18">
        <f>SUMIFS('2. UnidadCompradora'!$L$2:$L$1538,'2. UnidadCompradora'!$B$2:$B$1538,'3. Dependencia'!A99,'2. UnidadCompradora'!$R$2:$R$1538,1)</f>
        <v>0</v>
      </c>
      <c r="L99" s="21">
        <f t="shared" si="8"/>
        <v>0</v>
      </c>
      <c r="O99">
        <f t="shared" si="9"/>
        <v>97</v>
      </c>
      <c r="P99" t="s">
        <v>710</v>
      </c>
      <c r="Q99">
        <v>137</v>
      </c>
      <c r="R99">
        <v>1</v>
      </c>
      <c r="S99">
        <v>1</v>
      </c>
      <c r="T99" s="21">
        <v>1</v>
      </c>
      <c r="U99" s="19">
        <v>2169229543.5999889</v>
      </c>
      <c r="V99" s="19">
        <v>2169229543.5999889</v>
      </c>
      <c r="W99" s="21">
        <v>1</v>
      </c>
    </row>
    <row r="100" spans="1:23" x14ac:dyDescent="0.25">
      <c r="A100" s="23" t="s">
        <v>36</v>
      </c>
      <c r="B100" s="23">
        <f>AVERAGEIF('2. UnidadCompradora'!$B$2:$B$1538,'3. Dependencia'!A100,'2. UnidadCompradora'!$C$2:$C$1538)</f>
        <v>99</v>
      </c>
      <c r="C100" s="23">
        <f>SUMPRODUCT(('2. UnidadCompradora'!$B$2:$B$1538='3. Dependencia'!A100)*'2. UnidadCompradora'!$K$2:$K$1538*'2. UnidadCompradora'!$M$2:$M$1538)</f>
        <v>38.941165558553386</v>
      </c>
      <c r="D100" s="23">
        <f t="shared" si="6"/>
        <v>40.308345108656752</v>
      </c>
      <c r="E100" s="23">
        <f>SUMPRODUCT(('2. UnidadCompradora'!$B$2:$B$1538='3. Dependencia'!A100)*'2. UnidadCompradora'!$P$2:$P$1538*'2. UnidadCompradora'!$M$2:$M$1538)</f>
        <v>19.589891894605305</v>
      </c>
      <c r="F100" s="23">
        <f t="shared" si="7"/>
        <v>32.609050212055912</v>
      </c>
      <c r="G100" s="23">
        <f>COUNTIF('2. UnidadCompradora'!$B$2:$B$1538,'3. Dependencia'!A100)</f>
        <v>1</v>
      </c>
      <c r="H100">
        <f>SUMIF('2. UnidadCompradora'!$B$2:$B$1538,'3. Dependencia'!A100,'2. UnidadCompradora'!$R$2:$R$1538)</f>
        <v>0</v>
      </c>
      <c r="I100" s="21">
        <f t="shared" si="5"/>
        <v>0</v>
      </c>
      <c r="J100" s="18">
        <f>SUMIF('2. UnidadCompradora'!$B$2:$B$1538,'3. Dependencia'!A100,'2. UnidadCompradora'!$L$2:$L$1538)</f>
        <v>484102704.12999892</v>
      </c>
      <c r="K100" s="18">
        <f>SUMIFS('2. UnidadCompradora'!$L$2:$L$1538,'2. UnidadCompradora'!$B$2:$B$1538,'3. Dependencia'!A100,'2. UnidadCompradora'!$R$2:$R$1538,1)</f>
        <v>0</v>
      </c>
      <c r="L100" s="21">
        <f t="shared" si="8"/>
        <v>0</v>
      </c>
      <c r="O100">
        <f t="shared" si="9"/>
        <v>98</v>
      </c>
      <c r="P100" t="s">
        <v>2142</v>
      </c>
      <c r="Q100">
        <v>139</v>
      </c>
      <c r="R100">
        <v>1</v>
      </c>
      <c r="S100">
        <v>1</v>
      </c>
      <c r="T100" s="21">
        <v>1</v>
      </c>
      <c r="U100" s="19">
        <v>1345024012.8206871</v>
      </c>
      <c r="V100" s="19">
        <v>1345024012.8206871</v>
      </c>
      <c r="W100" s="21">
        <v>1</v>
      </c>
    </row>
    <row r="101" spans="1:23" x14ac:dyDescent="0.25">
      <c r="A101" s="23" t="s">
        <v>107</v>
      </c>
      <c r="B101" s="23">
        <f>AVERAGEIF('2. UnidadCompradora'!$B$2:$B$1538,'3. Dependencia'!A101,'2. UnidadCompradora'!$C$2:$C$1538)</f>
        <v>100</v>
      </c>
      <c r="C101" s="23">
        <f>SUMPRODUCT(('2. UnidadCompradora'!$B$2:$B$1538='3. Dependencia'!A101)*'2. UnidadCompradora'!$K$2:$K$1538*'2. UnidadCompradora'!$M$2:$M$1538)</f>
        <v>37.091594293301888</v>
      </c>
      <c r="D101" s="23">
        <f t="shared" si="6"/>
        <v>38.193723972173188</v>
      </c>
      <c r="E101" s="23">
        <f>SUMPRODUCT(('2. UnidadCompradora'!$B$2:$B$1538='3. Dependencia'!A101)*'2. UnidadCompradora'!$P$2:$P$1538*'2. UnidadCompradora'!$M$2:$M$1538)</f>
        <v>18.885128873854228</v>
      </c>
      <c r="F101" s="23">
        <f t="shared" si="7"/>
        <v>31.308853160496437</v>
      </c>
      <c r="G101" s="23">
        <f>COUNTIF('2. UnidadCompradora'!$B$2:$B$1538,'3. Dependencia'!A101)</f>
        <v>24</v>
      </c>
      <c r="H101">
        <f>SUMIF('2. UnidadCompradora'!$B$2:$B$1538,'3. Dependencia'!A101,'2. UnidadCompradora'!$R$2:$R$1538)</f>
        <v>6</v>
      </c>
      <c r="I101" s="21">
        <f t="shared" si="5"/>
        <v>0.25</v>
      </c>
      <c r="J101" s="18">
        <f>SUMIF('2. UnidadCompradora'!$B$2:$B$1538,'3. Dependencia'!A101,'2. UnidadCompradora'!$L$2:$L$1538)</f>
        <v>2640785472.6632681</v>
      </c>
      <c r="K101" s="18">
        <f>SUMIFS('2. UnidadCompradora'!$L$2:$L$1538,'2. UnidadCompradora'!$B$2:$B$1538,'3. Dependencia'!A101,'2. UnidadCompradora'!$R$2:$R$1538,1)</f>
        <v>250690048.53399995</v>
      </c>
      <c r="L101" s="21">
        <f t="shared" si="8"/>
        <v>9.4930107397620464E-2</v>
      </c>
      <c r="O101">
        <f t="shared" si="9"/>
        <v>99</v>
      </c>
      <c r="P101" t="s">
        <v>1913</v>
      </c>
      <c r="Q101">
        <v>144</v>
      </c>
      <c r="R101">
        <v>1</v>
      </c>
      <c r="S101">
        <v>1</v>
      </c>
      <c r="T101" s="21">
        <v>1</v>
      </c>
      <c r="U101" s="19">
        <v>6633043426.1443796</v>
      </c>
      <c r="V101" s="19">
        <v>6633043426.1443796</v>
      </c>
      <c r="W101" s="21">
        <v>1</v>
      </c>
    </row>
    <row r="102" spans="1:23" x14ac:dyDescent="0.25">
      <c r="A102" s="23" t="s">
        <v>2424</v>
      </c>
      <c r="B102" s="23">
        <f>AVERAGEIF('2. UnidadCompradora'!$B$2:$B$1538,'3. Dependencia'!A102,'2. UnidadCompradora'!$C$2:$C$1538)</f>
        <v>101</v>
      </c>
      <c r="C102" s="23">
        <f>SUMPRODUCT(('2. UnidadCompradora'!$B$2:$B$1538='3. Dependencia'!A102)*'2. UnidadCompradora'!$K$2:$K$1538*'2. UnidadCompradora'!$M$2:$M$1538)</f>
        <v>56.366327816836261</v>
      </c>
      <c r="D102" s="23">
        <f t="shared" si="6"/>
        <v>60.230592556099772</v>
      </c>
      <c r="E102" s="23">
        <f>SUMPRODUCT(('2. UnidadCompradora'!$B$2:$B$1538='3. Dependencia'!A102)*'2. UnidadCompradora'!$P$2:$P$1538*'2. UnidadCompradora'!$M$2:$M$1538)</f>
        <v>28.235444881357974</v>
      </c>
      <c r="F102" s="23">
        <f t="shared" si="7"/>
        <v>48.55898256023363</v>
      </c>
      <c r="G102" s="23">
        <f>COUNTIF('2. UnidadCompradora'!$B$2:$B$1538,'3. Dependencia'!A102)</f>
        <v>1</v>
      </c>
      <c r="H102">
        <f>SUMIF('2. UnidadCompradora'!$B$2:$B$1538,'3. Dependencia'!A102,'2. UnidadCompradora'!$R$2:$R$1538)</f>
        <v>1</v>
      </c>
      <c r="I102" s="21">
        <f t="shared" si="5"/>
        <v>1</v>
      </c>
      <c r="J102" s="18">
        <f>SUMIF('2. UnidadCompradora'!$B$2:$B$1538,'3. Dependencia'!A102,'2. UnidadCompradora'!$L$2:$L$1538)</f>
        <v>212227588.40000001</v>
      </c>
      <c r="K102" s="18">
        <f>SUMIFS('2. UnidadCompradora'!$L$2:$L$1538,'2. UnidadCompradora'!$B$2:$B$1538,'3. Dependencia'!A102,'2. UnidadCompradora'!$R$2:$R$1538,1)</f>
        <v>212227588.40000001</v>
      </c>
      <c r="L102" s="21">
        <f t="shared" si="8"/>
        <v>1</v>
      </c>
      <c r="O102">
        <f t="shared" si="9"/>
        <v>100</v>
      </c>
      <c r="P102" t="s">
        <v>2200</v>
      </c>
      <c r="Q102">
        <v>146</v>
      </c>
      <c r="R102">
        <v>4</v>
      </c>
      <c r="S102">
        <v>1</v>
      </c>
      <c r="T102" s="21">
        <v>0.25</v>
      </c>
      <c r="U102" s="19">
        <v>1097513670.6067176</v>
      </c>
      <c r="V102" s="19">
        <v>338289879.28932703</v>
      </c>
      <c r="W102" s="21">
        <v>0.30823295267230399</v>
      </c>
    </row>
    <row r="103" spans="1:23" x14ac:dyDescent="0.25">
      <c r="A103" s="23" t="s">
        <v>992</v>
      </c>
      <c r="B103" s="23">
        <f>AVERAGEIF('2. UnidadCompradora'!$B$2:$B$1538,'3. Dependencia'!A103,'2. UnidadCompradora'!$C$2:$C$1538)</f>
        <v>102</v>
      </c>
      <c r="C103" s="23">
        <f>SUMPRODUCT(('2. UnidadCompradora'!$B$2:$B$1538='3. Dependencia'!A103)*'2. UnidadCompradora'!$K$2:$K$1538*'2. UnidadCompradora'!$M$2:$M$1538)</f>
        <v>20.688816096656225</v>
      </c>
      <c r="D103" s="23">
        <f t="shared" si="6"/>
        <v>19.440371709770783</v>
      </c>
      <c r="E103" s="23">
        <f>SUMPRODUCT(('2. UnidadCompradora'!$B$2:$B$1538='3. Dependencia'!A103)*'2. UnidadCompradora'!$P$2:$P$1538*'2. UnidadCompradora'!$M$2:$M$1538)</f>
        <v>10.575451240693866</v>
      </c>
      <c r="F103" s="23">
        <f t="shared" si="7"/>
        <v>15.978567603614332</v>
      </c>
      <c r="G103" s="23">
        <f>COUNTIF('2. UnidadCompradora'!$B$2:$B$1538,'3. Dependencia'!A103)</f>
        <v>3</v>
      </c>
      <c r="H103">
        <f>SUMIF('2. UnidadCompradora'!$B$2:$B$1538,'3. Dependencia'!A103,'2. UnidadCompradora'!$R$2:$R$1538)</f>
        <v>1</v>
      </c>
      <c r="I103" s="21">
        <f t="shared" si="5"/>
        <v>0.33333333333333331</v>
      </c>
      <c r="J103" s="18">
        <f>SUMIF('2. UnidadCompradora'!$B$2:$B$1538,'3. Dependencia'!A103,'2. UnidadCompradora'!$L$2:$L$1538)</f>
        <v>2516041092.5761251</v>
      </c>
      <c r="K103" s="18">
        <f>SUMIFS('2. UnidadCompradora'!$L$2:$L$1538,'2. UnidadCompradora'!$B$2:$B$1538,'3. Dependencia'!A103,'2. UnidadCompradora'!$R$2:$R$1538,1)</f>
        <v>434767483.29399997</v>
      </c>
      <c r="L103" s="21">
        <f t="shared" si="8"/>
        <v>0.17279824426430573</v>
      </c>
      <c r="O103">
        <f t="shared" si="9"/>
        <v>101</v>
      </c>
      <c r="P103" t="s">
        <v>335</v>
      </c>
      <c r="Q103">
        <v>147</v>
      </c>
      <c r="R103">
        <v>3</v>
      </c>
      <c r="S103">
        <v>1</v>
      </c>
      <c r="T103" s="21">
        <v>0.33333333333333331</v>
      </c>
      <c r="U103" s="19">
        <v>753985996.06726396</v>
      </c>
      <c r="V103" s="19">
        <v>298968997.64999998</v>
      </c>
      <c r="W103" s="21">
        <v>0.39651797143368778</v>
      </c>
    </row>
    <row r="104" spans="1:23" x14ac:dyDescent="0.25">
      <c r="A104" s="23" t="s">
        <v>2285</v>
      </c>
      <c r="B104" s="23">
        <f>AVERAGEIF('2. UnidadCompradora'!$B$2:$B$1538,'3. Dependencia'!A104,'2. UnidadCompradora'!$C$2:$C$1538)</f>
        <v>103</v>
      </c>
      <c r="C104" s="23">
        <f>SUMPRODUCT(('2. UnidadCompradora'!$B$2:$B$1538='3. Dependencia'!A104)*'2. UnidadCompradora'!$K$2:$K$1538*'2. UnidadCompradora'!$M$2:$M$1538)</f>
        <v>56.039370804621413</v>
      </c>
      <c r="D104" s="23">
        <f t="shared" si="6"/>
        <v>59.856781488778175</v>
      </c>
      <c r="E104" s="23">
        <f>SUMPRODUCT(('2. UnidadCompradora'!$B$2:$B$1538='3. Dependencia'!A104)*'2. UnidadCompradora'!$P$2:$P$1538*'2. UnidadCompradora'!$M$2:$M$1538)</f>
        <v>28.055672380905744</v>
      </c>
      <c r="F104" s="23">
        <f t="shared" si="7"/>
        <v>48.227325438396612</v>
      </c>
      <c r="G104" s="23">
        <f>COUNTIF('2. UnidadCompradora'!$B$2:$B$1538,'3. Dependencia'!A104)</f>
        <v>1</v>
      </c>
      <c r="H104">
        <f>SUMIF('2. UnidadCompradora'!$B$2:$B$1538,'3. Dependencia'!A104,'2. UnidadCompradora'!$R$2:$R$1538)</f>
        <v>1</v>
      </c>
      <c r="I104" s="21">
        <f t="shared" si="5"/>
        <v>1</v>
      </c>
      <c r="J104" s="18">
        <f>SUMIF('2. UnidadCompradora'!$B$2:$B$1538,'3. Dependencia'!A104,'2. UnidadCompradora'!$L$2:$L$1538)</f>
        <v>146136966.75478101</v>
      </c>
      <c r="K104" s="18">
        <f>SUMIFS('2. UnidadCompradora'!$L$2:$L$1538,'2. UnidadCompradora'!$B$2:$B$1538,'3. Dependencia'!A104,'2. UnidadCompradora'!$R$2:$R$1538,1)</f>
        <v>146136966.75478101</v>
      </c>
      <c r="L104" s="21">
        <f t="shared" si="8"/>
        <v>1</v>
      </c>
      <c r="O104">
        <f t="shared" si="9"/>
        <v>102</v>
      </c>
      <c r="P104" t="s">
        <v>678</v>
      </c>
      <c r="Q104">
        <v>148</v>
      </c>
      <c r="R104">
        <v>1</v>
      </c>
      <c r="S104">
        <v>1</v>
      </c>
      <c r="T104" s="21">
        <v>1</v>
      </c>
      <c r="U104" s="19">
        <v>203376657.198524</v>
      </c>
      <c r="V104" s="19">
        <v>203376657.198524</v>
      </c>
      <c r="W104" s="21">
        <v>1</v>
      </c>
    </row>
    <row r="105" spans="1:23" x14ac:dyDescent="0.25">
      <c r="A105" s="23" t="s">
        <v>2394</v>
      </c>
      <c r="B105" s="23">
        <f>AVERAGEIF('2. UnidadCompradora'!$B$2:$B$1538,'3. Dependencia'!A105,'2. UnidadCompradora'!$C$2:$C$1538)</f>
        <v>104</v>
      </c>
      <c r="C105" s="23">
        <f>SUMPRODUCT(('2. UnidadCompradora'!$B$2:$B$1538='3. Dependencia'!A105)*'2. UnidadCompradora'!$K$2:$K$1538*'2. UnidadCompradora'!$M$2:$M$1538)</f>
        <v>34.235189628357162</v>
      </c>
      <c r="D105" s="23">
        <f t="shared" si="6"/>
        <v>34.92798677549316</v>
      </c>
      <c r="E105" s="23">
        <f>SUMPRODUCT(('2. UnidadCompradora'!$B$2:$B$1538='3. Dependencia'!A105)*'2. UnidadCompradora'!$P$2:$P$1538*'2. UnidadCompradora'!$M$2:$M$1538)</f>
        <v>17.126870101277341</v>
      </c>
      <c r="F105" s="23">
        <f t="shared" si="7"/>
        <v>28.065092059712882</v>
      </c>
      <c r="G105" s="23">
        <f>COUNTIF('2. UnidadCompradora'!$B$2:$B$1538,'3. Dependencia'!A105)</f>
        <v>1</v>
      </c>
      <c r="H105">
        <f>SUMIF('2. UnidadCompradora'!$B$2:$B$1538,'3. Dependencia'!A105,'2. UnidadCompradora'!$R$2:$R$1538)</f>
        <v>0</v>
      </c>
      <c r="I105" s="21">
        <f t="shared" si="5"/>
        <v>0</v>
      </c>
      <c r="J105" s="18">
        <f>SUMIF('2. UnidadCompradora'!$B$2:$B$1538,'3. Dependencia'!A105,'2. UnidadCompradora'!$L$2:$L$1538)</f>
        <v>37790771.289999999</v>
      </c>
      <c r="K105" s="18">
        <f>SUMIFS('2. UnidadCompradora'!$L$2:$L$1538,'2. UnidadCompradora'!$B$2:$B$1538,'3. Dependencia'!A105,'2. UnidadCompradora'!$R$2:$R$1538,1)</f>
        <v>0</v>
      </c>
      <c r="L105" s="21">
        <f t="shared" si="8"/>
        <v>0</v>
      </c>
      <c r="O105">
        <f t="shared" si="9"/>
        <v>103</v>
      </c>
      <c r="P105" t="s">
        <v>485</v>
      </c>
      <c r="Q105">
        <v>149</v>
      </c>
      <c r="R105">
        <v>2</v>
      </c>
      <c r="S105">
        <v>1</v>
      </c>
      <c r="T105" s="21">
        <v>0.5</v>
      </c>
      <c r="U105" s="19">
        <v>4084695209.0833521</v>
      </c>
      <c r="V105" s="19">
        <v>3509912446.6900001</v>
      </c>
      <c r="W105" s="21">
        <v>0.85928380626413026</v>
      </c>
    </row>
    <row r="106" spans="1:23" x14ac:dyDescent="0.25">
      <c r="A106" s="23" t="s">
        <v>44</v>
      </c>
      <c r="B106" s="23">
        <f>AVERAGEIF('2. UnidadCompradora'!$B$2:$B$1538,'3. Dependencia'!A106,'2. UnidadCompradora'!$C$2:$C$1538)</f>
        <v>105</v>
      </c>
      <c r="C106" s="23">
        <f>SUMPRODUCT(('2. UnidadCompradora'!$B$2:$B$1538='3. Dependencia'!A106)*'2. UnidadCompradora'!$K$2:$K$1538*'2. UnidadCompradora'!$M$2:$M$1538)</f>
        <v>48.167959495888866</v>
      </c>
      <c r="D106" s="23">
        <f t="shared" si="6"/>
        <v>50.857370089975838</v>
      </c>
      <c r="E106" s="23">
        <f>SUMPRODUCT(('2. UnidadCompradora'!$B$2:$B$1538='3. Dependencia'!A106)*'2. UnidadCompradora'!$P$2:$P$1538*'2. UnidadCompradora'!$M$2:$M$1538)</f>
        <v>24.521670290805204</v>
      </c>
      <c r="F106" s="23">
        <f t="shared" si="7"/>
        <v>41.707546502128231</v>
      </c>
      <c r="G106" s="23">
        <f>COUNTIF('2. UnidadCompradora'!$B$2:$B$1538,'3. Dependencia'!A106)</f>
        <v>33</v>
      </c>
      <c r="H106">
        <f>SUMIF('2. UnidadCompradora'!$B$2:$B$1538,'3. Dependencia'!A106,'2. UnidadCompradora'!$R$2:$R$1538)</f>
        <v>17</v>
      </c>
      <c r="I106" s="21">
        <f t="shared" si="5"/>
        <v>0.51515151515151514</v>
      </c>
      <c r="J106" s="18">
        <f>SUMIF('2. UnidadCompradora'!$B$2:$B$1538,'3. Dependencia'!A106,'2. UnidadCompradora'!$L$2:$L$1538)</f>
        <v>4539204482.8769455</v>
      </c>
      <c r="K106" s="18">
        <f>SUMIFS('2. UnidadCompradora'!$L$2:$L$1538,'2. UnidadCompradora'!$B$2:$B$1538,'3. Dependencia'!A106,'2. UnidadCompradora'!$R$2:$R$1538,1)</f>
        <v>3907307317.6739454</v>
      </c>
      <c r="L106" s="21">
        <f t="shared" si="8"/>
        <v>0.8607912096521142</v>
      </c>
      <c r="O106">
        <f t="shared" si="9"/>
        <v>104</v>
      </c>
      <c r="P106" t="s">
        <v>1572</v>
      </c>
      <c r="Q106">
        <v>151</v>
      </c>
      <c r="R106">
        <v>1</v>
      </c>
      <c r="S106">
        <v>1</v>
      </c>
      <c r="T106" s="21">
        <v>1</v>
      </c>
      <c r="U106" s="19">
        <v>6345087985.4448729</v>
      </c>
      <c r="V106" s="19">
        <v>6345087985.4448729</v>
      </c>
      <c r="W106" s="21">
        <v>1</v>
      </c>
    </row>
    <row r="107" spans="1:23" x14ac:dyDescent="0.25">
      <c r="A107" s="23" t="s">
        <v>537</v>
      </c>
      <c r="B107" s="23">
        <f>AVERAGEIF('2. UnidadCompradora'!$B$2:$B$1538,'3. Dependencia'!A107,'2. UnidadCompradora'!$C$2:$C$1538)</f>
        <v>106</v>
      </c>
      <c r="C107" s="23">
        <f>SUMPRODUCT(('2. UnidadCompradora'!$B$2:$B$1538='3. Dependencia'!A107)*'2. UnidadCompradora'!$K$2:$K$1538*'2. UnidadCompradora'!$M$2:$M$1538)</f>
        <v>25.509909270869883</v>
      </c>
      <c r="D107" s="23">
        <f t="shared" si="6"/>
        <v>24.952343980686543</v>
      </c>
      <c r="E107" s="23">
        <f>SUMPRODUCT(('2. UnidadCompradora'!$B$2:$B$1538='3. Dependencia'!A107)*'2. UnidadCompradora'!$P$2:$P$1538*'2. UnidadCompradora'!$M$2:$M$1538)</f>
        <v>13.112272530198208</v>
      </c>
      <c r="F107" s="23">
        <f t="shared" si="7"/>
        <v>20.65867632644677</v>
      </c>
      <c r="G107" s="23">
        <f>COUNTIF('2. UnidadCompradora'!$B$2:$B$1538,'3. Dependencia'!A107)</f>
        <v>2</v>
      </c>
      <c r="H107">
        <f>SUMIF('2. UnidadCompradora'!$B$2:$B$1538,'3. Dependencia'!A107,'2. UnidadCompradora'!$R$2:$R$1538)</f>
        <v>0</v>
      </c>
      <c r="I107" s="21">
        <f t="shared" si="5"/>
        <v>0</v>
      </c>
      <c r="J107" s="18">
        <f>SUMIF('2. UnidadCompradora'!$B$2:$B$1538,'3. Dependencia'!A107,'2. UnidadCompradora'!$L$2:$L$1538)</f>
        <v>1461400541.9265702</v>
      </c>
      <c r="K107" s="18">
        <f>SUMIFS('2. UnidadCompradora'!$L$2:$L$1538,'2. UnidadCompradora'!$B$2:$B$1538,'3. Dependencia'!A107,'2. UnidadCompradora'!$R$2:$R$1538,1)</f>
        <v>0</v>
      </c>
      <c r="L107" s="21">
        <f t="shared" si="8"/>
        <v>0</v>
      </c>
      <c r="O107">
        <f t="shared" si="9"/>
        <v>105</v>
      </c>
      <c r="P107" t="s">
        <v>1586</v>
      </c>
      <c r="Q107">
        <v>153</v>
      </c>
      <c r="R107">
        <v>1</v>
      </c>
      <c r="S107">
        <v>1</v>
      </c>
      <c r="T107" s="21">
        <v>1</v>
      </c>
      <c r="U107" s="19">
        <v>3213116225.3887448</v>
      </c>
      <c r="V107" s="19">
        <v>3213116225.3887448</v>
      </c>
      <c r="W107" s="21">
        <v>1</v>
      </c>
    </row>
    <row r="108" spans="1:23" x14ac:dyDescent="0.25">
      <c r="A108" s="23" t="s">
        <v>458</v>
      </c>
      <c r="B108" s="23">
        <f>AVERAGEIF('2. UnidadCompradora'!$B$2:$B$1538,'3. Dependencia'!A108,'2. UnidadCompradora'!$C$2:$C$1538)</f>
        <v>107</v>
      </c>
      <c r="C108" s="23">
        <f>SUMPRODUCT(('2. UnidadCompradora'!$B$2:$B$1538='3. Dependencia'!A108)*'2. UnidadCompradora'!$K$2:$K$1538*'2. UnidadCompradora'!$M$2:$M$1538)</f>
        <v>60.058728382762133</v>
      </c>
      <c r="D108" s="23">
        <f t="shared" si="6"/>
        <v>64.452126717968923</v>
      </c>
      <c r="E108" s="23">
        <f>SUMPRODUCT(('2. UnidadCompradora'!$B$2:$B$1538='3. Dependencia'!A108)*'2. UnidadCompradora'!$P$2:$P$1538*'2. UnidadCompradora'!$M$2:$M$1538)</f>
        <v>35.909316765322046</v>
      </c>
      <c r="F108" s="23">
        <f t="shared" si="7"/>
        <v>62.716288354941796</v>
      </c>
      <c r="G108" s="23">
        <f>COUNTIF('2. UnidadCompradora'!$B$2:$B$1538,'3. Dependencia'!A108)</f>
        <v>18</v>
      </c>
      <c r="H108">
        <f>SUMIF('2. UnidadCompradora'!$B$2:$B$1538,'3. Dependencia'!A108,'2. UnidadCompradora'!$R$2:$R$1538)</f>
        <v>3</v>
      </c>
      <c r="I108" s="21">
        <f t="shared" si="5"/>
        <v>0.16666666666666666</v>
      </c>
      <c r="J108" s="18">
        <f>SUMIF('2. UnidadCompradora'!$B$2:$B$1538,'3. Dependencia'!A108,'2. UnidadCompradora'!$L$2:$L$1538)</f>
        <v>42088390122.277954</v>
      </c>
      <c r="K108" s="18">
        <f>SUMIFS('2. UnidadCompradora'!$L$2:$L$1538,'2. UnidadCompradora'!$B$2:$B$1538,'3. Dependencia'!A108,'2. UnidadCompradora'!$R$2:$R$1538,1)</f>
        <v>31308593456.292896</v>
      </c>
      <c r="L108" s="21">
        <f t="shared" si="8"/>
        <v>0.74387719191285562</v>
      </c>
      <c r="O108">
        <f t="shared" si="9"/>
        <v>106</v>
      </c>
      <c r="P108" t="s">
        <v>1470</v>
      </c>
      <c r="Q108">
        <v>156</v>
      </c>
      <c r="R108">
        <v>1</v>
      </c>
      <c r="S108">
        <v>1</v>
      </c>
      <c r="T108" s="21">
        <v>1</v>
      </c>
      <c r="U108" s="19">
        <v>1075485130.3284414</v>
      </c>
      <c r="V108" s="19">
        <v>1075485130.3284414</v>
      </c>
      <c r="W108" s="21">
        <v>1</v>
      </c>
    </row>
    <row r="109" spans="1:23" x14ac:dyDescent="0.25">
      <c r="A109" s="23" t="s">
        <v>209</v>
      </c>
      <c r="B109" s="23">
        <f>AVERAGEIF('2. UnidadCompradora'!$B$2:$B$1538,'3. Dependencia'!A109,'2. UnidadCompradora'!$C$2:$C$1538)</f>
        <v>108</v>
      </c>
      <c r="C109" s="23">
        <f>SUMPRODUCT(('2. UnidadCompradora'!$B$2:$B$1538='3. Dependencia'!A109)*'2. UnidadCompradora'!$K$2:$K$1538*'2. UnidadCompradora'!$M$2:$M$1538)</f>
        <v>45.601232057772691</v>
      </c>
      <c r="D109" s="23">
        <f t="shared" si="6"/>
        <v>47.922821854823219</v>
      </c>
      <c r="E109" s="23">
        <f>SUMPRODUCT(('2. UnidadCompradora'!$B$2:$B$1538='3. Dependencia'!A109)*'2. UnidadCompradora'!$P$2:$P$1538*'2. UnidadCompradora'!$M$2:$M$1538)</f>
        <v>22.835678015957825</v>
      </c>
      <c r="F109" s="23">
        <f t="shared" si="7"/>
        <v>38.597107787037253</v>
      </c>
      <c r="G109" s="23">
        <f>COUNTIF('2. UnidadCompradora'!$B$2:$B$1538,'3. Dependencia'!A109)</f>
        <v>2</v>
      </c>
      <c r="H109">
        <f>SUMIF('2. UnidadCompradora'!$B$2:$B$1538,'3. Dependencia'!A109,'2. UnidadCompradora'!$R$2:$R$1538)</f>
        <v>0</v>
      </c>
      <c r="I109" s="21">
        <f t="shared" si="5"/>
        <v>0</v>
      </c>
      <c r="J109" s="18">
        <f>SUMIF('2. UnidadCompradora'!$B$2:$B$1538,'3. Dependencia'!A109,'2. UnidadCompradora'!$L$2:$L$1538)</f>
        <v>146379831.67999989</v>
      </c>
      <c r="K109" s="18">
        <f>SUMIFS('2. UnidadCompradora'!$L$2:$L$1538,'2. UnidadCompradora'!$B$2:$B$1538,'3. Dependencia'!A109,'2. UnidadCompradora'!$R$2:$R$1538,1)</f>
        <v>0</v>
      </c>
      <c r="L109" s="21">
        <f t="shared" si="8"/>
        <v>0</v>
      </c>
      <c r="O109">
        <f t="shared" si="9"/>
        <v>107</v>
      </c>
      <c r="P109" t="s">
        <v>245</v>
      </c>
      <c r="Q109">
        <v>161</v>
      </c>
      <c r="R109">
        <v>1</v>
      </c>
      <c r="S109">
        <v>1</v>
      </c>
      <c r="T109" s="21">
        <v>1</v>
      </c>
      <c r="U109" s="19">
        <v>349131935.8943767</v>
      </c>
      <c r="V109" s="19">
        <v>349131935.8943767</v>
      </c>
      <c r="W109" s="21">
        <v>1</v>
      </c>
    </row>
    <row r="110" spans="1:23" x14ac:dyDescent="0.25">
      <c r="A110" s="23" t="s">
        <v>931</v>
      </c>
      <c r="B110" s="23">
        <f>AVERAGEIF('2. UnidadCompradora'!$B$2:$B$1538,'3. Dependencia'!A110,'2. UnidadCompradora'!$C$2:$C$1538)</f>
        <v>109</v>
      </c>
      <c r="C110" s="23">
        <f>SUMPRODUCT(('2. UnidadCompradora'!$B$2:$B$1538='3. Dependencia'!A110)*'2. UnidadCompradora'!$K$2:$K$1538*'2. UnidadCompradora'!$M$2:$M$1538)</f>
        <v>36.595537905786102</v>
      </c>
      <c r="D110" s="23">
        <f t="shared" si="6"/>
        <v>37.62658101226895</v>
      </c>
      <c r="E110" s="23">
        <f>SUMPRODUCT(('2. UnidadCompradora'!$B$2:$B$1538='3. Dependencia'!A110)*'2. UnidadCompradora'!$P$2:$P$1538*'2. UnidadCompradora'!$M$2:$M$1538)</f>
        <v>18.395513828871557</v>
      </c>
      <c r="F110" s="23">
        <f t="shared" si="7"/>
        <v>30.405576428968722</v>
      </c>
      <c r="G110" s="23">
        <f>COUNTIF('2. UnidadCompradora'!$B$2:$B$1538,'3. Dependencia'!A110)</f>
        <v>1</v>
      </c>
      <c r="H110">
        <f>SUMIF('2. UnidadCompradora'!$B$2:$B$1538,'3. Dependencia'!A110,'2. UnidadCompradora'!$R$2:$R$1538)</f>
        <v>0</v>
      </c>
      <c r="I110" s="21">
        <f t="shared" si="5"/>
        <v>0</v>
      </c>
      <c r="J110" s="18">
        <f>SUMIF('2. UnidadCompradora'!$B$2:$B$1538,'3. Dependencia'!A110,'2. UnidadCompradora'!$L$2:$L$1538)</f>
        <v>396635263.44016385</v>
      </c>
      <c r="K110" s="18">
        <f>SUMIFS('2. UnidadCompradora'!$L$2:$L$1538,'2. UnidadCompradora'!$B$2:$B$1538,'3. Dependencia'!A110,'2. UnidadCompradora'!$R$2:$R$1538,1)</f>
        <v>0</v>
      </c>
      <c r="L110" s="21">
        <f t="shared" si="8"/>
        <v>0</v>
      </c>
      <c r="O110">
        <f t="shared" si="9"/>
        <v>108</v>
      </c>
      <c r="P110" t="s">
        <v>894</v>
      </c>
      <c r="Q110">
        <v>163</v>
      </c>
      <c r="R110">
        <v>1</v>
      </c>
      <c r="S110">
        <v>1</v>
      </c>
      <c r="T110" s="21">
        <v>1</v>
      </c>
      <c r="U110" s="19">
        <v>375271871.59963697</v>
      </c>
      <c r="V110" s="19">
        <v>375271871.59963697</v>
      </c>
      <c r="W110" s="21">
        <v>1</v>
      </c>
    </row>
    <row r="111" spans="1:23" x14ac:dyDescent="0.25">
      <c r="A111" s="23" t="s">
        <v>464</v>
      </c>
      <c r="B111" s="23">
        <f>AVERAGEIF('2. UnidadCompradora'!$B$2:$B$1538,'3. Dependencia'!A111,'2. UnidadCompradora'!$C$2:$C$1538)</f>
        <v>110</v>
      </c>
      <c r="C111" s="23">
        <f>SUMPRODUCT(('2. UnidadCompradora'!$B$2:$B$1538='3. Dependencia'!A111)*'2. UnidadCompradora'!$K$2:$K$1538*'2. UnidadCompradora'!$M$2:$M$1538)</f>
        <v>37.518298743861358</v>
      </c>
      <c r="D111" s="23">
        <f t="shared" si="6"/>
        <v>38.681576625994538</v>
      </c>
      <c r="E111" s="23">
        <f>SUMPRODUCT(('2. UnidadCompradora'!$B$2:$B$1538='3. Dependencia'!A111)*'2. UnidadCompradora'!$P$2:$P$1538*'2. UnidadCompradora'!$M$2:$M$1538)</f>
        <v>18.777530141674816</v>
      </c>
      <c r="F111" s="23">
        <f t="shared" si="7"/>
        <v>31.110347350441138</v>
      </c>
      <c r="G111" s="23">
        <f>COUNTIF('2. UnidadCompradora'!$B$2:$B$1538,'3. Dependencia'!A111)</f>
        <v>5</v>
      </c>
      <c r="H111">
        <f>SUMIF('2. UnidadCompradora'!$B$2:$B$1538,'3. Dependencia'!A111,'2. UnidadCompradora'!$R$2:$R$1538)</f>
        <v>1</v>
      </c>
      <c r="I111" s="21">
        <f t="shared" si="5"/>
        <v>0.2</v>
      </c>
      <c r="J111" s="18">
        <f>SUMIF('2. UnidadCompradora'!$B$2:$B$1538,'3. Dependencia'!A111,'2. UnidadCompradora'!$L$2:$L$1538)</f>
        <v>131524472.50399999</v>
      </c>
      <c r="K111" s="18">
        <f>SUMIFS('2. UnidadCompradora'!$L$2:$L$1538,'2. UnidadCompradora'!$B$2:$B$1538,'3. Dependencia'!A111,'2. UnidadCompradora'!$R$2:$R$1538,1)</f>
        <v>2784286.0819999799</v>
      </c>
      <c r="L111" s="21">
        <f t="shared" si="8"/>
        <v>2.1169338519227306E-2</v>
      </c>
      <c r="O111">
        <f t="shared" si="9"/>
        <v>109</v>
      </c>
      <c r="P111" t="s">
        <v>1152</v>
      </c>
      <c r="Q111">
        <v>165</v>
      </c>
      <c r="R111">
        <v>2</v>
      </c>
      <c r="S111">
        <v>1</v>
      </c>
      <c r="T111" s="21">
        <v>0.5</v>
      </c>
      <c r="U111" s="19">
        <v>8682626210.0284004</v>
      </c>
      <c r="V111" s="19">
        <v>7245744946.6004</v>
      </c>
      <c r="W111" s="21">
        <v>0.83451075415772158</v>
      </c>
    </row>
    <row r="112" spans="1:23" x14ac:dyDescent="0.25">
      <c r="A112" s="23" t="s">
        <v>2090</v>
      </c>
      <c r="B112" s="23">
        <f>AVERAGEIF('2. UnidadCompradora'!$B$2:$B$1538,'3. Dependencia'!A112,'2. UnidadCompradora'!$C$2:$C$1538)</f>
        <v>111</v>
      </c>
      <c r="C112" s="23">
        <f>SUMPRODUCT(('2. UnidadCompradora'!$B$2:$B$1538='3. Dependencia'!A112)*'2. UnidadCompradora'!$K$2:$K$1538*'2. UnidadCompradora'!$M$2:$M$1538)</f>
        <v>53.492816819971033</v>
      </c>
      <c r="D112" s="23">
        <f t="shared" si="6"/>
        <v>56.945297631785017</v>
      </c>
      <c r="E112" s="23">
        <f>SUMPRODUCT(('2. UnidadCompradora'!$B$2:$B$1538='3. Dependencia'!A112)*'2. UnidadCompradora'!$P$2:$P$1538*'2. UnidadCompradora'!$M$2:$M$1538)</f>
        <v>26.758256617973508</v>
      </c>
      <c r="F112" s="23">
        <f t="shared" si="7"/>
        <v>45.833760367667544</v>
      </c>
      <c r="G112" s="23">
        <f>COUNTIF('2. UnidadCompradora'!$B$2:$B$1538,'3. Dependencia'!A112)</f>
        <v>1</v>
      </c>
      <c r="H112">
        <f>SUMIF('2. UnidadCompradora'!$B$2:$B$1538,'3. Dependencia'!A112,'2. UnidadCompradora'!$R$2:$R$1538)</f>
        <v>1</v>
      </c>
      <c r="I112" s="21">
        <f t="shared" si="5"/>
        <v>1</v>
      </c>
      <c r="J112" s="18">
        <f>SUMIF('2. UnidadCompradora'!$B$2:$B$1538,'3. Dependencia'!A112,'2. UnidadCompradora'!$L$2:$L$1538)</f>
        <v>48226882.744005457</v>
      </c>
      <c r="K112" s="18">
        <f>SUMIFS('2. UnidadCompradora'!$L$2:$L$1538,'2. UnidadCompradora'!$B$2:$B$1538,'3. Dependencia'!A112,'2. UnidadCompradora'!$R$2:$R$1538,1)</f>
        <v>48226882.744005457</v>
      </c>
      <c r="L112" s="21">
        <f t="shared" si="8"/>
        <v>1</v>
      </c>
      <c r="O112">
        <f t="shared" si="9"/>
        <v>110</v>
      </c>
      <c r="P112" t="s">
        <v>2176</v>
      </c>
      <c r="Q112">
        <v>166</v>
      </c>
      <c r="R112">
        <v>1</v>
      </c>
      <c r="S112">
        <v>1</v>
      </c>
      <c r="T112" s="21">
        <v>1</v>
      </c>
      <c r="U112" s="19">
        <v>1684909569.3700001</v>
      </c>
      <c r="V112" s="19">
        <v>1684909569.3700001</v>
      </c>
      <c r="W112" s="21">
        <v>1</v>
      </c>
    </row>
    <row r="113" spans="1:23" x14ac:dyDescent="0.25">
      <c r="A113" s="23" t="s">
        <v>2184</v>
      </c>
      <c r="B113" s="23">
        <f>AVERAGEIF('2. UnidadCompradora'!$B$2:$B$1538,'3. Dependencia'!A113,'2. UnidadCompradora'!$C$2:$C$1538)</f>
        <v>112</v>
      </c>
      <c r="C113" s="23">
        <f>SUMPRODUCT(('2. UnidadCompradora'!$B$2:$B$1538='3. Dependencia'!A113)*'2. UnidadCompradora'!$K$2:$K$1538*'2. UnidadCompradora'!$M$2:$M$1538)</f>
        <v>55.662741805904439</v>
      </c>
      <c r="D113" s="23">
        <f t="shared" si="6"/>
        <v>59.42618026985663</v>
      </c>
      <c r="E113" s="23">
        <f>SUMPRODUCT(('2. UnidadCompradora'!$B$2:$B$1538='3. Dependencia'!A113)*'2. UnidadCompradora'!$P$2:$P$1538*'2. UnidadCompradora'!$M$2:$M$1538)</f>
        <v>27.839592708787329</v>
      </c>
      <c r="F113" s="23">
        <f t="shared" si="7"/>
        <v>47.828686258533153</v>
      </c>
      <c r="G113" s="23">
        <f>COUNTIF('2. UnidadCompradora'!$B$2:$B$1538,'3. Dependencia'!A113)</f>
        <v>1</v>
      </c>
      <c r="H113">
        <f>SUMIF('2. UnidadCompradora'!$B$2:$B$1538,'3. Dependencia'!A113,'2. UnidadCompradora'!$R$2:$R$1538)</f>
        <v>1</v>
      </c>
      <c r="I113" s="21">
        <f t="shared" si="5"/>
        <v>1</v>
      </c>
      <c r="J113" s="18">
        <f>SUMIF('2. UnidadCompradora'!$B$2:$B$1538,'3. Dependencia'!A113,'2. UnidadCompradora'!$L$2:$L$1538)</f>
        <v>33517710.2999999</v>
      </c>
      <c r="K113" s="18">
        <f>SUMIFS('2. UnidadCompradora'!$L$2:$L$1538,'2. UnidadCompradora'!$B$2:$B$1538,'3. Dependencia'!A113,'2. UnidadCompradora'!$R$2:$R$1538,1)</f>
        <v>33517710.2999999</v>
      </c>
      <c r="L113" s="21">
        <f t="shared" si="8"/>
        <v>1</v>
      </c>
      <c r="O113">
        <f t="shared" si="9"/>
        <v>111</v>
      </c>
      <c r="P113" t="s">
        <v>1621</v>
      </c>
      <c r="Q113">
        <v>169</v>
      </c>
      <c r="R113">
        <v>1</v>
      </c>
      <c r="S113">
        <v>1</v>
      </c>
      <c r="T113" s="21">
        <v>1</v>
      </c>
      <c r="U113" s="19">
        <v>176804784.43709698</v>
      </c>
      <c r="V113" s="19">
        <v>176804784.43709698</v>
      </c>
      <c r="W113" s="21">
        <v>1</v>
      </c>
    </row>
    <row r="114" spans="1:23" x14ac:dyDescent="0.25">
      <c r="A114" s="23" t="s">
        <v>2109</v>
      </c>
      <c r="B114" s="23">
        <f>AVERAGEIF('2. UnidadCompradora'!$B$2:$B$1538,'3. Dependencia'!A114,'2. UnidadCompradora'!$C$2:$C$1538)</f>
        <v>113</v>
      </c>
      <c r="C114" s="23">
        <f>SUMPRODUCT(('2. UnidadCompradora'!$B$2:$B$1538='3. Dependencia'!A114)*'2. UnidadCompradora'!$K$2:$K$1538*'2. UnidadCompradora'!$M$2:$M$1538)</f>
        <v>39.716268317145506</v>
      </c>
      <c r="D114" s="23">
        <f t="shared" si="6"/>
        <v>41.194522736444853</v>
      </c>
      <c r="E114" s="23">
        <f>SUMPRODUCT(('2. UnidadCompradora'!$B$2:$B$1538='3. Dependencia'!A114)*'2. UnidadCompradora'!$P$2:$P$1538*'2. UnidadCompradora'!$M$2:$M$1538)</f>
        <v>19.988220055169414</v>
      </c>
      <c r="F114" s="23">
        <f t="shared" si="7"/>
        <v>33.343914392878879</v>
      </c>
      <c r="G114" s="23">
        <f>COUNTIF('2. UnidadCompradora'!$B$2:$B$1538,'3. Dependencia'!A114)</f>
        <v>2</v>
      </c>
      <c r="H114">
        <f>SUMIF('2. UnidadCompradora'!$B$2:$B$1538,'3. Dependencia'!A114,'2. UnidadCompradora'!$R$2:$R$1538)</f>
        <v>1</v>
      </c>
      <c r="I114" s="21">
        <f t="shared" si="5"/>
        <v>0.5</v>
      </c>
      <c r="J114" s="18">
        <f>SUMIF('2. UnidadCompradora'!$B$2:$B$1538,'3. Dependencia'!A114,'2. UnidadCompradora'!$L$2:$L$1538)</f>
        <v>611894235.24907458</v>
      </c>
      <c r="K114" s="18">
        <f>SUMIFS('2. UnidadCompradora'!$L$2:$L$1538,'2. UnidadCompradora'!$B$2:$B$1538,'3. Dependencia'!A114,'2. UnidadCompradora'!$R$2:$R$1538,1)</f>
        <v>45409655.635041997</v>
      </c>
      <c r="L114" s="21">
        <f t="shared" si="8"/>
        <v>7.4211608835565795E-2</v>
      </c>
      <c r="O114">
        <f t="shared" si="9"/>
        <v>112</v>
      </c>
      <c r="P114" t="s">
        <v>777</v>
      </c>
      <c r="Q114">
        <v>170</v>
      </c>
      <c r="R114">
        <v>1</v>
      </c>
      <c r="S114">
        <v>1</v>
      </c>
      <c r="T114" s="21">
        <v>1</v>
      </c>
      <c r="U114" s="19">
        <v>274156300.49999988</v>
      </c>
      <c r="V114" s="19">
        <v>274156300.49999988</v>
      </c>
      <c r="W114" s="21">
        <v>1</v>
      </c>
    </row>
    <row r="115" spans="1:23" x14ac:dyDescent="0.25">
      <c r="A115" s="23" t="s">
        <v>1681</v>
      </c>
      <c r="B115" s="23">
        <f>AVERAGEIF('2. UnidadCompradora'!$B$2:$B$1538,'3. Dependencia'!A115,'2. UnidadCompradora'!$C$2:$C$1538)</f>
        <v>114</v>
      </c>
      <c r="C115" s="23">
        <f>SUMPRODUCT(('2. UnidadCompradora'!$B$2:$B$1538='3. Dependencia'!A115)*'2. UnidadCompradora'!$K$2:$K$1538*'2. UnidadCompradora'!$M$2:$M$1538)</f>
        <v>59.515513328545964</v>
      </c>
      <c r="D115" s="23">
        <f t="shared" si="6"/>
        <v>63.83106709356705</v>
      </c>
      <c r="E115" s="23">
        <f>SUMPRODUCT(('2. UnidadCompradora'!$B$2:$B$1538='3. Dependencia'!A115)*'2. UnidadCompradora'!$P$2:$P$1538*'2. UnidadCompradora'!$M$2:$M$1538)</f>
        <v>30.658550360725993</v>
      </c>
      <c r="F115" s="23">
        <f t="shared" si="7"/>
        <v>53.029300251610735</v>
      </c>
      <c r="G115" s="23">
        <f>COUNTIF('2. UnidadCompradora'!$B$2:$B$1538,'3. Dependencia'!A115)</f>
        <v>2</v>
      </c>
      <c r="H115">
        <f>SUMIF('2. UnidadCompradora'!$B$2:$B$1538,'3. Dependencia'!A115,'2. UnidadCompradora'!$R$2:$R$1538)</f>
        <v>1</v>
      </c>
      <c r="I115" s="21">
        <f t="shared" si="5"/>
        <v>0.5</v>
      </c>
      <c r="J115" s="18">
        <f>SUMIF('2. UnidadCompradora'!$B$2:$B$1538,'3. Dependencia'!A115,'2. UnidadCompradora'!$L$2:$L$1538)</f>
        <v>4067540803.6835914</v>
      </c>
      <c r="K115" s="18">
        <f>SUMIFS('2. UnidadCompradora'!$L$2:$L$1538,'2. UnidadCompradora'!$B$2:$B$1538,'3. Dependencia'!A115,'2. UnidadCompradora'!$R$2:$R$1538,1)</f>
        <v>3848980973.0335922</v>
      </c>
      <c r="L115" s="21">
        <f t="shared" si="8"/>
        <v>0.94626732927864676</v>
      </c>
      <c r="O115">
        <f t="shared" si="9"/>
        <v>113</v>
      </c>
      <c r="P115" t="s">
        <v>1662</v>
      </c>
      <c r="Q115">
        <v>180</v>
      </c>
      <c r="R115">
        <v>1</v>
      </c>
      <c r="S115">
        <v>1</v>
      </c>
      <c r="T115" s="21">
        <v>1</v>
      </c>
      <c r="U115" s="19">
        <v>528238223.86000001</v>
      </c>
      <c r="V115" s="19">
        <v>528238223.86000001</v>
      </c>
      <c r="W115" s="21">
        <v>1</v>
      </c>
    </row>
    <row r="116" spans="1:23" x14ac:dyDescent="0.25">
      <c r="A116" s="23" t="s">
        <v>1898</v>
      </c>
      <c r="B116" s="23">
        <f>AVERAGEIF('2. UnidadCompradora'!$B$2:$B$1538,'3. Dependencia'!A116,'2. UnidadCompradora'!$C$2:$C$1538)</f>
        <v>115</v>
      </c>
      <c r="C116" s="23">
        <f>SUMPRODUCT(('2. UnidadCompradora'!$B$2:$B$1538='3. Dependencia'!A116)*'2. UnidadCompradora'!$K$2:$K$1538*'2. UnidadCompradora'!$M$2:$M$1538)</f>
        <v>35.527592605093517</v>
      </c>
      <c r="D116" s="23">
        <f t="shared" si="6"/>
        <v>36.405595507206101</v>
      </c>
      <c r="E116" s="23">
        <f>SUMPRODUCT(('2. UnidadCompradora'!$B$2:$B$1538='3. Dependencia'!A116)*'2. UnidadCompradora'!$P$2:$P$1538*'2. UnidadCompradora'!$M$2:$M$1538)</f>
        <v>18.998528787866466</v>
      </c>
      <c r="F116" s="23">
        <f t="shared" si="7"/>
        <v>31.518061404267051</v>
      </c>
      <c r="G116" s="23">
        <f>COUNTIF('2. UnidadCompradora'!$B$2:$B$1538,'3. Dependencia'!A116)</f>
        <v>1</v>
      </c>
      <c r="H116">
        <f>SUMIF('2. UnidadCompradora'!$B$2:$B$1538,'3. Dependencia'!A116,'2. UnidadCompradora'!$R$2:$R$1538)</f>
        <v>0</v>
      </c>
      <c r="I116" s="21">
        <f t="shared" si="5"/>
        <v>0</v>
      </c>
      <c r="J116" s="18">
        <f>SUMIF('2. UnidadCompradora'!$B$2:$B$1538,'3. Dependencia'!A116,'2. UnidadCompradora'!$L$2:$L$1538)</f>
        <v>5008409167.008914</v>
      </c>
      <c r="K116" s="18">
        <f>SUMIFS('2. UnidadCompradora'!$L$2:$L$1538,'2. UnidadCompradora'!$B$2:$B$1538,'3. Dependencia'!A116,'2. UnidadCompradora'!$R$2:$R$1538,1)</f>
        <v>0</v>
      </c>
      <c r="L116" s="21">
        <f t="shared" si="8"/>
        <v>0</v>
      </c>
      <c r="O116">
        <f t="shared" si="9"/>
        <v>114</v>
      </c>
      <c r="P116" t="s">
        <v>1067</v>
      </c>
      <c r="Q116">
        <v>181</v>
      </c>
      <c r="R116">
        <v>2</v>
      </c>
      <c r="S116">
        <v>1</v>
      </c>
      <c r="T116" s="21">
        <v>0.5</v>
      </c>
      <c r="U116" s="19">
        <v>166582338.82999998</v>
      </c>
      <c r="V116" s="19">
        <v>13677554.140000001</v>
      </c>
      <c r="W116" s="21">
        <v>8.2106868207428463E-2</v>
      </c>
    </row>
    <row r="117" spans="1:23" x14ac:dyDescent="0.25">
      <c r="A117" s="23" t="s">
        <v>615</v>
      </c>
      <c r="B117" s="23">
        <f>AVERAGEIF('2. UnidadCompradora'!$B$2:$B$1538,'3. Dependencia'!A117,'2. UnidadCompradora'!$C$2:$C$1538)</f>
        <v>116</v>
      </c>
      <c r="C117" s="23">
        <f>SUMPRODUCT(('2. UnidadCompradora'!$B$2:$B$1538='3. Dependencia'!A117)*'2. UnidadCompradora'!$K$2:$K$1538*'2. UnidadCompradora'!$M$2:$M$1538)</f>
        <v>55.659260546070442</v>
      </c>
      <c r="D117" s="23">
        <f t="shared" si="6"/>
        <v>59.422200133613778</v>
      </c>
      <c r="E117" s="23">
        <f>SUMPRODUCT(('2. UnidadCompradora'!$B$2:$B$1538='3. Dependencia'!A117)*'2. UnidadCompradora'!$P$2:$P$1538*'2. UnidadCompradora'!$M$2:$M$1538)</f>
        <v>27.871118753951336</v>
      </c>
      <c r="F117" s="23">
        <f t="shared" si="7"/>
        <v>47.88684775362109</v>
      </c>
      <c r="G117" s="23">
        <f>COUNTIF('2. UnidadCompradora'!$B$2:$B$1538,'3. Dependencia'!A117)</f>
        <v>1</v>
      </c>
      <c r="H117">
        <f>SUMIF('2. UnidadCompradora'!$B$2:$B$1538,'3. Dependencia'!A117,'2. UnidadCompradora'!$R$2:$R$1538)</f>
        <v>1</v>
      </c>
      <c r="I117" s="21">
        <f t="shared" si="5"/>
        <v>1</v>
      </c>
      <c r="J117" s="18">
        <f>SUMIF('2. UnidadCompradora'!$B$2:$B$1538,'3. Dependencia'!A117,'2. UnidadCompradora'!$L$2:$L$1538)</f>
        <v>168451796.42075428</v>
      </c>
      <c r="K117" s="18">
        <f>SUMIFS('2. UnidadCompradora'!$L$2:$L$1538,'2. UnidadCompradora'!$B$2:$B$1538,'3. Dependencia'!A117,'2. UnidadCompradora'!$R$2:$R$1538,1)</f>
        <v>168451796.42075428</v>
      </c>
      <c r="L117" s="21">
        <f t="shared" si="8"/>
        <v>1</v>
      </c>
      <c r="O117">
        <f t="shared" si="9"/>
        <v>115</v>
      </c>
      <c r="P117" t="s">
        <v>1047</v>
      </c>
      <c r="Q117">
        <v>185</v>
      </c>
      <c r="R117">
        <v>2</v>
      </c>
      <c r="S117">
        <v>1</v>
      </c>
      <c r="T117" s="21">
        <v>0.5</v>
      </c>
      <c r="U117" s="19">
        <v>2748143560.4569998</v>
      </c>
      <c r="V117" s="19">
        <v>691208006.20000005</v>
      </c>
      <c r="W117" s="21">
        <v>0.25151815798336835</v>
      </c>
    </row>
    <row r="118" spans="1:23" x14ac:dyDescent="0.25">
      <c r="A118" s="23" t="s">
        <v>2267</v>
      </c>
      <c r="B118" s="23">
        <f>AVERAGEIF('2. UnidadCompradora'!$B$2:$B$1538,'3. Dependencia'!A118,'2. UnidadCompradora'!$C$2:$C$1538)</f>
        <v>117</v>
      </c>
      <c r="C118" s="23">
        <f>SUMPRODUCT(('2. UnidadCompradora'!$B$2:$B$1538='3. Dependencia'!A118)*'2. UnidadCompradora'!$K$2:$K$1538*'2. UnidadCompradora'!$M$2:$M$1538)</f>
        <v>28.449704061629237</v>
      </c>
      <c r="D118" s="23">
        <f t="shared" si="6"/>
        <v>28.313421392655684</v>
      </c>
      <c r="E118" s="23">
        <f>SUMPRODUCT(('2. UnidadCompradora'!$B$2:$B$1538='3. Dependencia'!A118)*'2. UnidadCompradora'!$P$2:$P$1538*'2. UnidadCompradora'!$M$2:$M$1538)</f>
        <v>14.312165526611711</v>
      </c>
      <c r="F118" s="23">
        <f t="shared" si="7"/>
        <v>22.87232444672</v>
      </c>
      <c r="G118" s="23">
        <f>COUNTIF('2. UnidadCompradora'!$B$2:$B$1538,'3. Dependencia'!A118)</f>
        <v>1</v>
      </c>
      <c r="H118">
        <f>SUMIF('2. UnidadCompradora'!$B$2:$B$1538,'3. Dependencia'!A118,'2. UnidadCompradora'!$R$2:$R$1538)</f>
        <v>0</v>
      </c>
      <c r="I118" s="21">
        <f t="shared" si="5"/>
        <v>0</v>
      </c>
      <c r="J118" s="18">
        <f>SUMIF('2. UnidadCompradora'!$B$2:$B$1538,'3. Dependencia'!A118,'2. UnidadCompradora'!$L$2:$L$1538)</f>
        <v>354324189.42000002</v>
      </c>
      <c r="K118" s="18">
        <f>SUMIFS('2. UnidadCompradora'!$L$2:$L$1538,'2. UnidadCompradora'!$B$2:$B$1538,'3. Dependencia'!A118,'2. UnidadCompradora'!$R$2:$R$1538,1)</f>
        <v>0</v>
      </c>
      <c r="L118" s="21">
        <f t="shared" si="8"/>
        <v>0</v>
      </c>
      <c r="O118">
        <f t="shared" si="9"/>
        <v>116</v>
      </c>
      <c r="P118" t="s">
        <v>2196</v>
      </c>
      <c r="Q118">
        <v>187</v>
      </c>
      <c r="R118">
        <v>1</v>
      </c>
      <c r="S118">
        <v>1</v>
      </c>
      <c r="T118" s="21">
        <v>1</v>
      </c>
      <c r="U118" s="19">
        <v>340593636.68334997</v>
      </c>
      <c r="V118" s="19">
        <v>340593636.68334997</v>
      </c>
      <c r="W118" s="21">
        <v>1</v>
      </c>
    </row>
    <row r="119" spans="1:23" x14ac:dyDescent="0.25">
      <c r="A119" s="23" t="s">
        <v>861</v>
      </c>
      <c r="B119" s="23">
        <f>AVERAGEIF('2. UnidadCompradora'!$B$2:$B$1538,'3. Dependencia'!A119,'2. UnidadCompradora'!$C$2:$C$1538)</f>
        <v>118</v>
      </c>
      <c r="C119" s="23">
        <f>SUMPRODUCT(('2. UnidadCompradora'!$B$2:$B$1538='3. Dependencia'!A119)*'2. UnidadCompradora'!$K$2:$K$1538*'2. UnidadCompradora'!$M$2:$M$1538)</f>
        <v>56.560307364512241</v>
      </c>
      <c r="D119" s="23">
        <f t="shared" si="6"/>
        <v>60.452370034625524</v>
      </c>
      <c r="E119" s="23">
        <f>SUMPRODUCT(('2. UnidadCompradora'!$B$2:$B$1538='3. Dependencia'!A119)*'2. UnidadCompradora'!$P$2:$P$1538*'2. UnidadCompradora'!$M$2:$M$1538)</f>
        <v>28.308753815512752</v>
      </c>
      <c r="F119" s="23">
        <f t="shared" si="7"/>
        <v>48.694228106941559</v>
      </c>
      <c r="G119" s="23">
        <f>COUNTIF('2. UnidadCompradora'!$B$2:$B$1538,'3. Dependencia'!A119)</f>
        <v>1</v>
      </c>
      <c r="H119">
        <f>SUMIF('2. UnidadCompradora'!$B$2:$B$1538,'3. Dependencia'!A119,'2. UnidadCompradora'!$R$2:$R$1538)</f>
        <v>1</v>
      </c>
      <c r="I119" s="21">
        <f t="shared" si="5"/>
        <v>1</v>
      </c>
      <c r="J119" s="18">
        <f>SUMIF('2. UnidadCompradora'!$B$2:$B$1538,'3. Dependencia'!A119,'2. UnidadCompradora'!$L$2:$L$1538)</f>
        <v>116174933.5</v>
      </c>
      <c r="K119" s="18">
        <f>SUMIFS('2. UnidadCompradora'!$L$2:$L$1538,'2. UnidadCompradora'!$B$2:$B$1538,'3. Dependencia'!A119,'2. UnidadCompradora'!$R$2:$R$1538,1)</f>
        <v>116174933.5</v>
      </c>
      <c r="L119" s="21">
        <f t="shared" si="8"/>
        <v>1</v>
      </c>
      <c r="O119">
        <f t="shared" si="9"/>
        <v>117</v>
      </c>
      <c r="P119" t="s">
        <v>973</v>
      </c>
      <c r="Q119">
        <v>188</v>
      </c>
      <c r="R119">
        <v>2</v>
      </c>
      <c r="S119">
        <v>1</v>
      </c>
      <c r="T119" s="21">
        <v>0.5</v>
      </c>
      <c r="U119" s="19">
        <v>558743252.52408004</v>
      </c>
      <c r="V119" s="19">
        <v>217726713.25408101</v>
      </c>
      <c r="W119" s="21">
        <v>0.38967220144586479</v>
      </c>
    </row>
    <row r="120" spans="1:23" x14ac:dyDescent="0.25">
      <c r="A120" s="23" t="s">
        <v>734</v>
      </c>
      <c r="B120" s="23">
        <f>AVERAGEIF('2. UnidadCompradora'!$B$2:$B$1538,'3. Dependencia'!A120,'2. UnidadCompradora'!$C$2:$C$1538)</f>
        <v>119</v>
      </c>
      <c r="C120" s="23">
        <f>SUMPRODUCT(('2. UnidadCompradora'!$B$2:$B$1538='3. Dependencia'!A120)*'2. UnidadCompradora'!$K$2:$K$1538*'2. UnidadCompradora'!$M$2:$M$1538)</f>
        <v>27.108265974407583</v>
      </c>
      <c r="D120" s="23">
        <f t="shared" si="6"/>
        <v>26.779750651865243</v>
      </c>
      <c r="E120" s="23">
        <f>SUMPRODUCT(('2. UnidadCompradora'!$B$2:$B$1538='3. Dependencia'!A120)*'2. UnidadCompradora'!$P$2:$P$1538*'2. UnidadCompradora'!$M$2:$M$1538)</f>
        <v>13.603448222704483</v>
      </c>
      <c r="F120" s="23">
        <f t="shared" si="7"/>
        <v>21.564832251758727</v>
      </c>
      <c r="G120" s="23">
        <f>COUNTIF('2. UnidadCompradora'!$B$2:$B$1538,'3. Dependencia'!A120)</f>
        <v>7</v>
      </c>
      <c r="H120">
        <f>SUMIF('2. UnidadCompradora'!$B$2:$B$1538,'3. Dependencia'!A120,'2. UnidadCompradora'!$R$2:$R$1538)</f>
        <v>3</v>
      </c>
      <c r="I120" s="21">
        <f t="shared" si="5"/>
        <v>0.42857142857142855</v>
      </c>
      <c r="J120" s="18">
        <f>SUMIF('2. UnidadCompradora'!$B$2:$B$1538,'3. Dependencia'!A120,'2. UnidadCompradora'!$L$2:$L$1538)</f>
        <v>214282937.97757989</v>
      </c>
      <c r="K120" s="18">
        <f>SUMIFS('2. UnidadCompradora'!$L$2:$L$1538,'2. UnidadCompradora'!$B$2:$B$1538,'3. Dependencia'!A120,'2. UnidadCompradora'!$R$2:$R$1538,1)</f>
        <v>4090333.1</v>
      </c>
      <c r="L120" s="21">
        <f t="shared" si="8"/>
        <v>1.9088468445527685E-2</v>
      </c>
      <c r="O120">
        <f t="shared" si="9"/>
        <v>118</v>
      </c>
      <c r="P120" t="s">
        <v>833</v>
      </c>
      <c r="Q120">
        <v>190</v>
      </c>
      <c r="R120">
        <v>3</v>
      </c>
      <c r="S120">
        <v>1</v>
      </c>
      <c r="T120" s="21">
        <v>0.33333333333333331</v>
      </c>
      <c r="U120" s="19">
        <v>491195883.71457303</v>
      </c>
      <c r="V120" s="19">
        <v>130350012.88318601</v>
      </c>
      <c r="W120" s="21">
        <v>0.26537277124034403</v>
      </c>
    </row>
    <row r="121" spans="1:23" x14ac:dyDescent="0.25">
      <c r="A121" s="23" t="s">
        <v>29</v>
      </c>
      <c r="B121" s="23">
        <f>AVERAGEIF('2. UnidadCompradora'!$B$2:$B$1538,'3. Dependencia'!A121,'2. UnidadCompradora'!$C$2:$C$1538)</f>
        <v>120</v>
      </c>
      <c r="C121" s="23">
        <f>SUMPRODUCT(('2. UnidadCompradora'!$B$2:$B$1538='3. Dependencia'!A121)*'2. UnidadCompradora'!$K$2:$K$1538*'2. UnidadCompradora'!$M$2:$M$1538)</f>
        <v>55.186136836892786</v>
      </c>
      <c r="D121" s="23">
        <f t="shared" si="6"/>
        <v>58.881276183077311</v>
      </c>
      <c r="E121" s="23">
        <f>SUMPRODUCT(('2. UnidadCompradora'!$B$2:$B$1538='3. Dependencia'!A121)*'2. UnidadCompradora'!$P$2:$P$1538*'2. UnidadCompradora'!$M$2:$M$1538)</f>
        <v>27.706144183810245</v>
      </c>
      <c r="F121" s="23">
        <f t="shared" si="7"/>
        <v>47.582490908321319</v>
      </c>
      <c r="G121" s="23">
        <f>COUNTIF('2. UnidadCompradora'!$B$2:$B$1538,'3. Dependencia'!A121)</f>
        <v>1</v>
      </c>
      <c r="H121">
        <f>SUMIF('2. UnidadCompradora'!$B$2:$B$1538,'3. Dependencia'!A121,'2. UnidadCompradora'!$R$2:$R$1538)</f>
        <v>1</v>
      </c>
      <c r="I121" s="21">
        <f t="shared" si="5"/>
        <v>1</v>
      </c>
      <c r="J121" s="18">
        <f>SUMIF('2. UnidadCompradora'!$B$2:$B$1538,'3. Dependencia'!A121,'2. UnidadCompradora'!$L$2:$L$1538)</f>
        <v>458819402.47999901</v>
      </c>
      <c r="K121" s="18">
        <f>SUMIFS('2. UnidadCompradora'!$L$2:$L$1538,'2. UnidadCompradora'!$B$2:$B$1538,'3. Dependencia'!A121,'2. UnidadCompradora'!$R$2:$R$1538,1)</f>
        <v>458819402.47999901</v>
      </c>
      <c r="L121" s="21">
        <f t="shared" si="8"/>
        <v>1</v>
      </c>
      <c r="O121">
        <f t="shared" si="9"/>
        <v>119</v>
      </c>
      <c r="P121" t="s">
        <v>3032</v>
      </c>
      <c r="Q121">
        <v>191</v>
      </c>
      <c r="R121">
        <v>1</v>
      </c>
      <c r="S121">
        <v>1</v>
      </c>
      <c r="T121" s="21">
        <v>1</v>
      </c>
      <c r="U121" s="19">
        <v>644652467.86000001</v>
      </c>
      <c r="V121" s="19">
        <v>644652467.86000001</v>
      </c>
      <c r="W121" s="21">
        <v>1</v>
      </c>
    </row>
    <row r="122" spans="1:23" x14ac:dyDescent="0.25">
      <c r="A122" s="23" t="s">
        <v>2334</v>
      </c>
      <c r="B122" s="23">
        <f>AVERAGEIF('2. UnidadCompradora'!$B$2:$B$1538,'3. Dependencia'!A122,'2. UnidadCompradora'!$C$2:$C$1538)</f>
        <v>121</v>
      </c>
      <c r="C122" s="23">
        <f>SUMPRODUCT(('2. UnidadCompradora'!$B$2:$B$1538='3. Dependencia'!A122)*'2. UnidadCompradora'!$K$2:$K$1538*'2. UnidadCompradora'!$M$2:$M$1538)</f>
        <v>62.688141171595092</v>
      </c>
      <c r="D122" s="23">
        <f t="shared" si="6"/>
        <v>67.458343328416902</v>
      </c>
      <c r="E122" s="23">
        <f>SUMPRODUCT(('2. UnidadCompradora'!$B$2:$B$1538='3. Dependencia'!A122)*'2. UnidadCompradora'!$P$2:$P$1538*'2. UnidadCompradora'!$M$2:$M$1538)</f>
        <v>31.35050431812753</v>
      </c>
      <c r="F122" s="23">
        <f t="shared" si="7"/>
        <v>54.305866230157108</v>
      </c>
      <c r="G122" s="23">
        <f>COUNTIF('2. UnidadCompradora'!$B$2:$B$1538,'3. Dependencia'!A122)</f>
        <v>1</v>
      </c>
      <c r="H122">
        <f>SUMIF('2. UnidadCompradora'!$B$2:$B$1538,'3. Dependencia'!A122,'2. UnidadCompradora'!$R$2:$R$1538)</f>
        <v>1</v>
      </c>
      <c r="I122" s="21">
        <f t="shared" si="5"/>
        <v>1</v>
      </c>
      <c r="J122" s="18">
        <f>SUMIF('2. UnidadCompradora'!$B$2:$B$1538,'3. Dependencia'!A122,'2. UnidadCompradora'!$L$2:$L$1538)</f>
        <v>26265044.869999997</v>
      </c>
      <c r="K122" s="18">
        <f>SUMIFS('2. UnidadCompradora'!$L$2:$L$1538,'2. UnidadCompradora'!$B$2:$B$1538,'3. Dependencia'!A122,'2. UnidadCompradora'!$R$2:$R$1538,1)</f>
        <v>26265044.869999997</v>
      </c>
      <c r="L122" s="21">
        <f t="shared" si="8"/>
        <v>1</v>
      </c>
      <c r="O122">
        <f t="shared" si="9"/>
        <v>120</v>
      </c>
      <c r="P122" t="s">
        <v>3035</v>
      </c>
      <c r="Q122">
        <v>193</v>
      </c>
      <c r="R122">
        <v>1</v>
      </c>
      <c r="S122">
        <v>1</v>
      </c>
      <c r="T122" s="21">
        <v>1</v>
      </c>
      <c r="U122" s="19">
        <v>26667615.219999999</v>
      </c>
      <c r="V122" s="19">
        <v>26667615.219999999</v>
      </c>
      <c r="W122" s="21">
        <v>1</v>
      </c>
    </row>
    <row r="123" spans="1:23" x14ac:dyDescent="0.25">
      <c r="A123" s="23" t="s">
        <v>1088</v>
      </c>
      <c r="B123" s="23">
        <f>AVERAGEIF('2. UnidadCompradora'!$B$2:$B$1538,'3. Dependencia'!A123,'2. UnidadCompradora'!$C$2:$C$1538)</f>
        <v>122</v>
      </c>
      <c r="C123" s="23">
        <f>SUMPRODUCT(('2. UnidadCompradora'!$B$2:$B$1538='3. Dependencia'!A123)*'2. UnidadCompradora'!$K$2:$K$1538*'2. UnidadCompradora'!$M$2:$M$1538)</f>
        <v>33.515625155940626</v>
      </c>
      <c r="D123" s="23">
        <f t="shared" si="6"/>
        <v>34.105306259731712</v>
      </c>
      <c r="E123" s="23">
        <f>SUMPRODUCT(('2. UnidadCompradora'!$B$2:$B$1538='3. Dependencia'!A123)*'2. UnidadCompradora'!$P$2:$P$1538*'2. UnidadCompradora'!$M$2:$M$1538)</f>
        <v>16.827462939433605</v>
      </c>
      <c r="F123" s="23">
        <f t="shared" si="7"/>
        <v>27.512724387768138</v>
      </c>
      <c r="G123" s="23">
        <f>COUNTIF('2. UnidadCompradora'!$B$2:$B$1538,'3. Dependencia'!A123)</f>
        <v>1</v>
      </c>
      <c r="H123">
        <f>SUMIF('2. UnidadCompradora'!$B$2:$B$1538,'3. Dependencia'!A123,'2. UnidadCompradora'!$R$2:$R$1538)</f>
        <v>0</v>
      </c>
      <c r="I123" s="21">
        <f t="shared" si="5"/>
        <v>0</v>
      </c>
      <c r="J123" s="18">
        <f>SUMIF('2. UnidadCompradora'!$B$2:$B$1538,'3. Dependencia'!A123,'2. UnidadCompradora'!$L$2:$L$1538)</f>
        <v>282680152.75099993</v>
      </c>
      <c r="K123" s="18">
        <f>SUMIFS('2. UnidadCompradora'!$L$2:$L$1538,'2. UnidadCompradora'!$B$2:$B$1538,'3. Dependencia'!A123,'2. UnidadCompradora'!$R$2:$R$1538,1)</f>
        <v>0</v>
      </c>
      <c r="L123" s="21">
        <f t="shared" si="8"/>
        <v>0</v>
      </c>
      <c r="O123">
        <f t="shared" si="9"/>
        <v>121</v>
      </c>
      <c r="P123" t="s">
        <v>2093</v>
      </c>
      <c r="Q123">
        <v>199</v>
      </c>
      <c r="R123">
        <v>1</v>
      </c>
      <c r="S123">
        <v>1</v>
      </c>
      <c r="T123" s="21">
        <v>1</v>
      </c>
      <c r="U123" s="19">
        <v>4263631173.263</v>
      </c>
      <c r="V123" s="19">
        <v>4263631173.263</v>
      </c>
      <c r="W123" s="21">
        <v>1</v>
      </c>
    </row>
    <row r="124" spans="1:23" x14ac:dyDescent="0.25">
      <c r="A124" s="23" t="s">
        <v>907</v>
      </c>
      <c r="B124" s="23">
        <f>AVERAGEIF('2. UnidadCompradora'!$B$2:$B$1538,'3. Dependencia'!A124,'2. UnidadCompradora'!$C$2:$C$1538)</f>
        <v>123</v>
      </c>
      <c r="C124" s="23">
        <f>SUMPRODUCT(('2. UnidadCompradora'!$B$2:$B$1538='3. Dependencia'!A124)*'2. UnidadCompradora'!$K$2:$K$1538*'2. UnidadCompradora'!$M$2:$M$1538)</f>
        <v>58.308140299715724</v>
      </c>
      <c r="D124" s="23">
        <f t="shared" si="6"/>
        <v>62.450673391333879</v>
      </c>
      <c r="E124" s="23">
        <f>SUMPRODUCT(('2. UnidadCompradora'!$B$2:$B$1538='3. Dependencia'!A124)*'2. UnidadCompradora'!$P$2:$P$1538*'2. UnidadCompradora'!$M$2:$M$1538)</f>
        <v>29.166892806520359</v>
      </c>
      <c r="F124" s="23">
        <f t="shared" si="7"/>
        <v>50.277384080061772</v>
      </c>
      <c r="G124" s="23">
        <f>COUNTIF('2. UnidadCompradora'!$B$2:$B$1538,'3. Dependencia'!A124)</f>
        <v>2</v>
      </c>
      <c r="H124">
        <f>SUMIF('2. UnidadCompradora'!$B$2:$B$1538,'3. Dependencia'!A124,'2. UnidadCompradora'!$R$2:$R$1538)</f>
        <v>2</v>
      </c>
      <c r="I124" s="21">
        <f t="shared" si="5"/>
        <v>1</v>
      </c>
      <c r="J124" s="18">
        <f>SUMIF('2. UnidadCompradora'!$B$2:$B$1538,'3. Dependencia'!A124,'2. UnidadCompradora'!$L$2:$L$1538)</f>
        <v>64656028.666083999</v>
      </c>
      <c r="K124" s="18">
        <f>SUMIFS('2. UnidadCompradora'!$L$2:$L$1538,'2. UnidadCompradora'!$B$2:$B$1538,'3. Dependencia'!A124,'2. UnidadCompradora'!$R$2:$R$1538,1)</f>
        <v>64656028.666083999</v>
      </c>
      <c r="L124" s="21">
        <f t="shared" si="8"/>
        <v>1</v>
      </c>
      <c r="O124">
        <f t="shared" si="9"/>
        <v>122</v>
      </c>
      <c r="P124" t="s">
        <v>212</v>
      </c>
      <c r="Q124">
        <v>201</v>
      </c>
      <c r="R124">
        <v>2</v>
      </c>
      <c r="S124">
        <v>1</v>
      </c>
      <c r="T124" s="21">
        <v>0.5</v>
      </c>
      <c r="U124" s="19">
        <v>5679294090.7749901</v>
      </c>
      <c r="V124" s="19">
        <v>10830741.6399999</v>
      </c>
      <c r="W124" s="21">
        <v>1.9070577200065279E-3</v>
      </c>
    </row>
    <row r="125" spans="1:23" x14ac:dyDescent="0.25">
      <c r="A125" s="23" t="s">
        <v>1505</v>
      </c>
      <c r="B125" s="23">
        <f>AVERAGEIF('2. UnidadCompradora'!$B$2:$B$1538,'3. Dependencia'!A125,'2. UnidadCompradora'!$C$2:$C$1538)</f>
        <v>124</v>
      </c>
      <c r="C125" s="23">
        <f>SUMPRODUCT(('2. UnidadCompradora'!$B$2:$B$1538='3. Dependencia'!A125)*'2. UnidadCompradora'!$K$2:$K$1538*'2. UnidadCompradora'!$M$2:$M$1538)</f>
        <v>23.609755526255132</v>
      </c>
      <c r="D125" s="23">
        <f t="shared" si="6"/>
        <v>22.779891723009207</v>
      </c>
      <c r="E125" s="23">
        <f>SUMPRODUCT(('2. UnidadCompradora'!$B$2:$B$1538='3. Dependencia'!A125)*'2. UnidadCompradora'!$P$2:$P$1538*'2. UnidadCompradora'!$M$2:$M$1538)</f>
        <v>12.735752519534017</v>
      </c>
      <c r="F125" s="23">
        <f t="shared" si="7"/>
        <v>19.964045374900817</v>
      </c>
      <c r="G125" s="23">
        <f>COUNTIF('2. UnidadCompradora'!$B$2:$B$1538,'3. Dependencia'!A125)</f>
        <v>2</v>
      </c>
      <c r="H125">
        <f>SUMIF('2. UnidadCompradora'!$B$2:$B$1538,'3. Dependencia'!A125,'2. UnidadCompradora'!$R$2:$R$1538)</f>
        <v>0</v>
      </c>
      <c r="I125" s="21">
        <f t="shared" si="5"/>
        <v>0</v>
      </c>
      <c r="J125" s="18">
        <f>SUMIF('2. UnidadCompradora'!$B$2:$B$1538,'3. Dependencia'!A125,'2. UnidadCompradora'!$L$2:$L$1538)</f>
        <v>3907554515.6750355</v>
      </c>
      <c r="K125" s="18">
        <f>SUMIFS('2. UnidadCompradora'!$L$2:$L$1538,'2. UnidadCompradora'!$B$2:$B$1538,'3. Dependencia'!A125,'2. UnidadCompradora'!$R$2:$R$1538,1)</f>
        <v>0</v>
      </c>
      <c r="L125" s="21">
        <f t="shared" si="8"/>
        <v>0</v>
      </c>
      <c r="O125">
        <f t="shared" si="9"/>
        <v>123</v>
      </c>
      <c r="P125" t="s">
        <v>1536</v>
      </c>
      <c r="Q125">
        <v>205</v>
      </c>
      <c r="R125">
        <v>2</v>
      </c>
      <c r="S125">
        <v>1</v>
      </c>
      <c r="T125" s="21">
        <v>0.5</v>
      </c>
      <c r="U125" s="19">
        <v>700717442.09999895</v>
      </c>
      <c r="V125" s="19">
        <v>64016074.219999999</v>
      </c>
      <c r="W125" s="21">
        <v>9.1357900308787099E-2</v>
      </c>
    </row>
    <row r="126" spans="1:23" x14ac:dyDescent="0.25">
      <c r="A126" s="23" t="s">
        <v>2243</v>
      </c>
      <c r="B126" s="23">
        <f>AVERAGEIF('2. UnidadCompradora'!$B$2:$B$1538,'3. Dependencia'!A126,'2. UnidadCompradora'!$C$2:$C$1538)</f>
        <v>125</v>
      </c>
      <c r="C126" s="23">
        <f>SUMPRODUCT(('2. UnidadCompradora'!$B$2:$B$1538='3. Dependencia'!A126)*'2. UnidadCompradora'!$K$2:$K$1538*'2. UnidadCompradora'!$M$2:$M$1538)</f>
        <v>28.692784397864024</v>
      </c>
      <c r="D126" s="23">
        <f t="shared" si="6"/>
        <v>28.591335970224407</v>
      </c>
      <c r="E126" s="23">
        <f>SUMPRODUCT(('2. UnidadCompradora'!$B$2:$B$1538='3. Dependencia'!A126)*'2. UnidadCompradora'!$P$2:$P$1538*'2. UnidadCompradora'!$M$2:$M$1538)</f>
        <v>14.41785059990068</v>
      </c>
      <c r="F126" s="23">
        <f t="shared" si="7"/>
        <v>23.067299802461172</v>
      </c>
      <c r="G126" s="23">
        <f>COUNTIF('2. UnidadCompradora'!$B$2:$B$1538,'3. Dependencia'!A126)</f>
        <v>1</v>
      </c>
      <c r="H126">
        <f>SUMIF('2. UnidadCompradora'!$B$2:$B$1538,'3. Dependencia'!A126,'2. UnidadCompradora'!$R$2:$R$1538)</f>
        <v>0</v>
      </c>
      <c r="I126" s="21">
        <f t="shared" si="5"/>
        <v>0</v>
      </c>
      <c r="J126" s="18">
        <f>SUMIF('2. UnidadCompradora'!$B$2:$B$1538,'3. Dependencia'!A126,'2. UnidadCompradora'!$L$2:$L$1538)</f>
        <v>290013802.94999897</v>
      </c>
      <c r="K126" s="18">
        <f>SUMIFS('2. UnidadCompradora'!$L$2:$L$1538,'2. UnidadCompradora'!$B$2:$B$1538,'3. Dependencia'!A126,'2. UnidadCompradora'!$R$2:$R$1538,1)</f>
        <v>0</v>
      </c>
      <c r="L126" s="21">
        <f t="shared" si="8"/>
        <v>0</v>
      </c>
      <c r="O126">
        <f t="shared" si="9"/>
        <v>124</v>
      </c>
      <c r="P126" t="s">
        <v>1667</v>
      </c>
      <c r="Q126">
        <v>206</v>
      </c>
      <c r="R126">
        <v>1</v>
      </c>
      <c r="S126">
        <v>1</v>
      </c>
      <c r="T126" s="21">
        <v>1</v>
      </c>
      <c r="U126" s="19">
        <v>9104978453.8467598</v>
      </c>
      <c r="V126" s="19">
        <v>9104978453.8467598</v>
      </c>
      <c r="W126" s="21">
        <v>1</v>
      </c>
    </row>
    <row r="127" spans="1:23" x14ac:dyDescent="0.25">
      <c r="A127" s="23" t="s">
        <v>1114</v>
      </c>
      <c r="B127" s="23">
        <f>AVERAGEIF('2. UnidadCompradora'!$B$2:$B$1538,'3. Dependencia'!A127,'2. UnidadCompradora'!$C$2:$C$1538)</f>
        <v>126</v>
      </c>
      <c r="C127" s="23">
        <f>SUMPRODUCT(('2. UnidadCompradora'!$B$2:$B$1538='3. Dependencia'!A127)*'2. UnidadCompradora'!$K$2:$K$1538*'2. UnidadCompradora'!$M$2:$M$1538)</f>
        <v>32.132122163807296</v>
      </c>
      <c r="D127" s="23">
        <f t="shared" si="6"/>
        <v>32.523542569671584</v>
      </c>
      <c r="E127" s="23">
        <f>SUMPRODUCT(('2. UnidadCompradora'!$B$2:$B$1538='3. Dependencia'!A127)*'2. UnidadCompradora'!$P$2:$P$1538*'2. UnidadCompradora'!$M$2:$M$1538)</f>
        <v>16.324067545999402</v>
      </c>
      <c r="F127" s="23">
        <f t="shared" si="7"/>
        <v>26.584024687244341</v>
      </c>
      <c r="G127" s="23">
        <f>COUNTIF('2. UnidadCompradora'!$B$2:$B$1538,'3. Dependencia'!A127)</f>
        <v>1</v>
      </c>
      <c r="H127">
        <f>SUMIF('2. UnidadCompradora'!$B$2:$B$1538,'3. Dependencia'!A127,'2. UnidadCompradora'!$R$2:$R$1538)</f>
        <v>0</v>
      </c>
      <c r="I127" s="21">
        <f t="shared" si="5"/>
        <v>0</v>
      </c>
      <c r="J127" s="18">
        <f>SUMIF('2. UnidadCompradora'!$B$2:$B$1538,'3. Dependencia'!A127,'2. UnidadCompradora'!$L$2:$L$1538)</f>
        <v>1046677712.233299</v>
      </c>
      <c r="K127" s="18">
        <f>SUMIFS('2. UnidadCompradora'!$L$2:$L$1538,'2. UnidadCompradora'!$B$2:$B$1538,'3. Dependencia'!A127,'2. UnidadCompradora'!$R$2:$R$1538,1)</f>
        <v>0</v>
      </c>
      <c r="L127" s="21">
        <f t="shared" si="8"/>
        <v>0</v>
      </c>
      <c r="O127">
        <f t="shared" si="9"/>
        <v>125</v>
      </c>
      <c r="P127" t="s">
        <v>219</v>
      </c>
      <c r="Q127">
        <v>207</v>
      </c>
      <c r="R127">
        <v>3</v>
      </c>
      <c r="S127">
        <v>1</v>
      </c>
      <c r="T127" s="21">
        <v>0.33333333333333331</v>
      </c>
      <c r="U127" s="19">
        <v>2637428068.2624359</v>
      </c>
      <c r="V127" s="19">
        <v>38968304.759999998</v>
      </c>
      <c r="W127" s="21">
        <v>1.4775115662461539E-2</v>
      </c>
    </row>
    <row r="128" spans="1:23" x14ac:dyDescent="0.25">
      <c r="A128" s="23" t="s">
        <v>2262</v>
      </c>
      <c r="B128" s="23">
        <f>AVERAGEIF('2. UnidadCompradora'!$B$2:$B$1538,'3. Dependencia'!A128,'2. UnidadCompradora'!$C$2:$C$1538)</f>
        <v>127</v>
      </c>
      <c r="C128" s="23">
        <f>SUMPRODUCT(('2. UnidadCompradora'!$B$2:$B$1538='3. Dependencia'!A128)*'2. UnidadCompradora'!$K$2:$K$1538*'2. UnidadCompradora'!$M$2:$M$1538)</f>
        <v>48.157692126195514</v>
      </c>
      <c r="D128" s="23">
        <f t="shared" si="6"/>
        <v>50.845631371183245</v>
      </c>
      <c r="E128" s="23">
        <f>SUMPRODUCT(('2. UnidadCompradora'!$B$2:$B$1538='3. Dependencia'!A128)*'2. UnidadCompradora'!$P$2:$P$1538*'2. UnidadCompradora'!$M$2:$M$1538)</f>
        <v>24.091469454249498</v>
      </c>
      <c r="F128" s="23">
        <f t="shared" si="7"/>
        <v>40.913881336961012</v>
      </c>
      <c r="G128" s="23">
        <f>COUNTIF('2. UnidadCompradora'!$B$2:$B$1538,'3. Dependencia'!A128)</f>
        <v>1</v>
      </c>
      <c r="H128">
        <f>SUMIF('2. UnidadCompradora'!$B$2:$B$1538,'3. Dependencia'!A128,'2. UnidadCompradora'!$R$2:$R$1538)</f>
        <v>1</v>
      </c>
      <c r="I128" s="21">
        <f t="shared" si="5"/>
        <v>1</v>
      </c>
      <c r="J128" s="18">
        <f>SUMIF('2. UnidadCompradora'!$B$2:$B$1538,'3. Dependencia'!A128,'2. UnidadCompradora'!$L$2:$L$1538)</f>
        <v>51371129.396914296</v>
      </c>
      <c r="K128" s="18">
        <f>SUMIFS('2. UnidadCompradora'!$L$2:$L$1538,'2. UnidadCompradora'!$B$2:$B$1538,'3. Dependencia'!A128,'2. UnidadCompradora'!$R$2:$R$1538,1)</f>
        <v>51371129.396914296</v>
      </c>
      <c r="L128" s="21">
        <f t="shared" si="8"/>
        <v>1</v>
      </c>
      <c r="O128">
        <f t="shared" si="9"/>
        <v>126</v>
      </c>
      <c r="P128" t="s">
        <v>612</v>
      </c>
      <c r="Q128">
        <v>208</v>
      </c>
      <c r="R128">
        <v>1</v>
      </c>
      <c r="S128">
        <v>1</v>
      </c>
      <c r="T128" s="21">
        <v>1</v>
      </c>
      <c r="U128" s="19">
        <v>2844420367.58599</v>
      </c>
      <c r="V128" s="19">
        <v>2844420367.58599</v>
      </c>
      <c r="W128" s="21">
        <v>1</v>
      </c>
    </row>
    <row r="129" spans="1:23" x14ac:dyDescent="0.25">
      <c r="A129" s="23" t="s">
        <v>697</v>
      </c>
      <c r="B129" s="23">
        <f>AVERAGEIF('2. UnidadCompradora'!$B$2:$B$1538,'3. Dependencia'!A129,'2. UnidadCompradora'!$C$2:$C$1538)</f>
        <v>128</v>
      </c>
      <c r="C129" s="23">
        <f>SUMPRODUCT(('2. UnidadCompradora'!$B$2:$B$1538='3. Dependencia'!A129)*'2. UnidadCompradora'!$K$2:$K$1538*'2. UnidadCompradora'!$M$2:$M$1538)</f>
        <v>36.817652433613311</v>
      </c>
      <c r="D129" s="23">
        <f t="shared" si="6"/>
        <v>37.88052530957053</v>
      </c>
      <c r="E129" s="23">
        <f>SUMPRODUCT(('2. UnidadCompradora'!$B$2:$B$1538='3. Dependencia'!A129)*'2. UnidadCompradora'!$P$2:$P$1538*'2. UnidadCompradora'!$M$2:$M$1538)</f>
        <v>18.432391432088167</v>
      </c>
      <c r="F129" s="23">
        <f t="shared" si="7"/>
        <v>30.473610859776002</v>
      </c>
      <c r="G129" s="23">
        <f>COUNTIF('2. UnidadCompradora'!$B$2:$B$1538,'3. Dependencia'!A129)</f>
        <v>1</v>
      </c>
      <c r="H129">
        <f>SUMIF('2. UnidadCompradora'!$B$2:$B$1538,'3. Dependencia'!A129,'2. UnidadCompradora'!$R$2:$R$1538)</f>
        <v>0</v>
      </c>
      <c r="I129" s="21">
        <f t="shared" si="5"/>
        <v>0</v>
      </c>
      <c r="J129" s="18">
        <f>SUMIF('2. UnidadCompradora'!$B$2:$B$1538,'3. Dependencia'!A129,'2. UnidadCompradora'!$L$2:$L$1538)</f>
        <v>95752632.383000001</v>
      </c>
      <c r="K129" s="18">
        <f>SUMIFS('2. UnidadCompradora'!$L$2:$L$1538,'2. UnidadCompradora'!$B$2:$B$1538,'3. Dependencia'!A129,'2. UnidadCompradora'!$R$2:$R$1538,1)</f>
        <v>0</v>
      </c>
      <c r="L129" s="21">
        <f t="shared" si="8"/>
        <v>0</v>
      </c>
      <c r="O129">
        <f t="shared" si="9"/>
        <v>127</v>
      </c>
      <c r="P129" t="s">
        <v>1140</v>
      </c>
      <c r="Q129">
        <v>210</v>
      </c>
      <c r="R129">
        <v>1</v>
      </c>
      <c r="S129">
        <v>1</v>
      </c>
      <c r="T129" s="21">
        <v>1</v>
      </c>
      <c r="U129" s="19">
        <v>1260005258.0969591</v>
      </c>
      <c r="V129" s="19">
        <v>1260005258.0969591</v>
      </c>
      <c r="W129" s="21">
        <v>1</v>
      </c>
    </row>
    <row r="130" spans="1:23" x14ac:dyDescent="0.25">
      <c r="A130" s="23" t="s">
        <v>1349</v>
      </c>
      <c r="B130" s="23">
        <f>AVERAGEIF('2. UnidadCompradora'!$B$2:$B$1538,'3. Dependencia'!A130,'2. UnidadCompradora'!$C$2:$C$1538)</f>
        <v>129</v>
      </c>
      <c r="C130" s="23">
        <f>SUMPRODUCT(('2. UnidadCompradora'!$B$2:$B$1538='3. Dependencia'!A130)*'2. UnidadCompradora'!$K$2:$K$1538*'2. UnidadCompradora'!$M$2:$M$1538)</f>
        <v>42.217477495319045</v>
      </c>
      <c r="D130" s="23">
        <f t="shared" si="6"/>
        <v>44.054163721521064</v>
      </c>
      <c r="E130" s="23">
        <f>SUMPRODUCT(('2. UnidadCompradora'!$B$2:$B$1538='3. Dependencia'!A130)*'2. UnidadCompradora'!$P$2:$P$1538*'2. UnidadCompradora'!$M$2:$M$1538)</f>
        <v>21.206343988235243</v>
      </c>
      <c r="F130" s="23">
        <f t="shared" si="7"/>
        <v>35.591196244469707</v>
      </c>
      <c r="G130" s="23">
        <f>COUNTIF('2. UnidadCompradora'!$B$2:$B$1538,'3. Dependencia'!A130)</f>
        <v>1</v>
      </c>
      <c r="H130">
        <f>SUMIF('2. UnidadCompradora'!$B$2:$B$1538,'3. Dependencia'!A130,'2. UnidadCompradora'!$R$2:$R$1538)</f>
        <v>0</v>
      </c>
      <c r="I130" s="21">
        <f t="shared" ref="I130:I193" si="10">H130/G130</f>
        <v>0</v>
      </c>
      <c r="J130" s="18">
        <f>SUMIF('2. UnidadCompradora'!$B$2:$B$1538,'3. Dependencia'!A130,'2. UnidadCompradora'!$L$2:$L$1538)</f>
        <v>396068883.55943429</v>
      </c>
      <c r="K130" s="18">
        <f>SUMIFS('2. UnidadCompradora'!$L$2:$L$1538,'2. UnidadCompradora'!$B$2:$B$1538,'3. Dependencia'!A130,'2. UnidadCompradora'!$R$2:$R$1538,1)</f>
        <v>0</v>
      </c>
      <c r="L130" s="21">
        <f t="shared" si="8"/>
        <v>0</v>
      </c>
      <c r="O130">
        <f t="shared" si="9"/>
        <v>128</v>
      </c>
      <c r="P130" t="s">
        <v>1825</v>
      </c>
      <c r="Q130">
        <v>215</v>
      </c>
      <c r="R130">
        <v>1</v>
      </c>
      <c r="S130">
        <v>1</v>
      </c>
      <c r="T130" s="21">
        <v>1</v>
      </c>
      <c r="U130" s="19">
        <v>332362489.20999986</v>
      </c>
      <c r="V130" s="19">
        <v>332362489.20999986</v>
      </c>
      <c r="W130" s="21">
        <v>1</v>
      </c>
    </row>
    <row r="131" spans="1:23" x14ac:dyDescent="0.25">
      <c r="A131" s="23" t="s">
        <v>455</v>
      </c>
      <c r="B131" s="23">
        <f>AVERAGEIF('2. UnidadCompradora'!$B$2:$B$1538,'3. Dependencia'!A131,'2. UnidadCompradora'!$C$2:$C$1538)</f>
        <v>130</v>
      </c>
      <c r="C131" s="23">
        <f>SUMPRODUCT(('2. UnidadCompradora'!$B$2:$B$1538='3. Dependencia'!A131)*'2. UnidadCompradora'!$K$2:$K$1538*'2. UnidadCompradora'!$M$2:$M$1538)</f>
        <v>26.271554621679133</v>
      </c>
      <c r="D131" s="23">
        <f t="shared" ref="D131:D194" si="11">100*((C131-MIN($C$2:$C$261))/(MAX($C$2:$C$261)-MIN($C$2:$C$261)))</f>
        <v>25.823135708253027</v>
      </c>
      <c r="E131" s="23">
        <f>SUMPRODUCT(('2. UnidadCompradora'!$B$2:$B$1538='3. Dependencia'!A131)*'2. UnidadCompradora'!$P$2:$P$1538*'2. UnidadCompradora'!$M$2:$M$1538)</f>
        <v>13.402342617911309</v>
      </c>
      <c r="F131" s="23">
        <f t="shared" ref="F131:F194" si="12">100*((E131-MIN($E$2:$E$261))/(MAX($E$2:$E$261)-MIN($E$2:$E$261)))</f>
        <v>21.193818298550017</v>
      </c>
      <c r="G131" s="23">
        <f>COUNTIF('2. UnidadCompradora'!$B$2:$B$1538,'3. Dependencia'!A131)</f>
        <v>6</v>
      </c>
      <c r="H131">
        <f>SUMIF('2. UnidadCompradora'!$B$2:$B$1538,'3. Dependencia'!A131,'2. UnidadCompradora'!$R$2:$R$1538)</f>
        <v>0</v>
      </c>
      <c r="I131" s="21">
        <f t="shared" si="10"/>
        <v>0</v>
      </c>
      <c r="J131" s="18">
        <f>SUMIF('2. UnidadCompradora'!$B$2:$B$1538,'3. Dependencia'!A131,'2. UnidadCompradora'!$L$2:$L$1538)</f>
        <v>1672472964.8063362</v>
      </c>
      <c r="K131" s="18">
        <f>SUMIFS('2. UnidadCompradora'!$L$2:$L$1538,'2. UnidadCompradora'!$B$2:$B$1538,'3. Dependencia'!A131,'2. UnidadCompradora'!$R$2:$R$1538,1)</f>
        <v>0</v>
      </c>
      <c r="L131" s="21">
        <f t="shared" ref="L131:L194" si="13">K131/J131</f>
        <v>0</v>
      </c>
      <c r="O131">
        <f t="shared" si="9"/>
        <v>129</v>
      </c>
      <c r="P131" t="s">
        <v>155</v>
      </c>
      <c r="Q131">
        <v>217</v>
      </c>
      <c r="R131">
        <v>2</v>
      </c>
      <c r="S131">
        <v>1</v>
      </c>
      <c r="T131" s="21">
        <v>0.5</v>
      </c>
      <c r="U131" s="19">
        <v>7196087896.4867887</v>
      </c>
      <c r="V131" s="19">
        <v>6894509576.4867887</v>
      </c>
      <c r="W131" s="21">
        <v>0.95809135125388978</v>
      </c>
    </row>
    <row r="132" spans="1:23" x14ac:dyDescent="0.25">
      <c r="A132" s="23" t="s">
        <v>684</v>
      </c>
      <c r="B132" s="23">
        <f>AVERAGEIF('2. UnidadCompradora'!$B$2:$B$1538,'3. Dependencia'!A132,'2. UnidadCompradora'!$C$2:$C$1538)</f>
        <v>131</v>
      </c>
      <c r="C132" s="23">
        <f>SUMPRODUCT(('2. UnidadCompradora'!$B$2:$B$1538='3. Dependencia'!A132)*'2. UnidadCompradora'!$K$2:$K$1538*'2. UnidadCompradora'!$M$2:$M$1538)</f>
        <v>35.449552970452025</v>
      </c>
      <c r="D132" s="23">
        <f t="shared" si="11"/>
        <v>36.316372526725857</v>
      </c>
      <c r="E132" s="23">
        <f>SUMPRODUCT(('2. UnidadCompradora'!$B$2:$B$1538='3. Dependencia'!A132)*'2. UnidadCompradora'!$P$2:$P$1538*'2. UnidadCompradora'!$M$2:$M$1538)</f>
        <v>18.456054396177457</v>
      </c>
      <c r="F132" s="23">
        <f t="shared" si="12"/>
        <v>30.51726598246854</v>
      </c>
      <c r="G132" s="23">
        <f>COUNTIF('2. UnidadCompradora'!$B$2:$B$1538,'3. Dependencia'!A132)</f>
        <v>2</v>
      </c>
      <c r="H132">
        <f>SUMIF('2. UnidadCompradora'!$B$2:$B$1538,'3. Dependencia'!A132,'2. UnidadCompradora'!$R$2:$R$1538)</f>
        <v>1</v>
      </c>
      <c r="I132" s="21">
        <f t="shared" si="10"/>
        <v>0.5</v>
      </c>
      <c r="J132" s="18">
        <f>SUMIF('2. UnidadCompradora'!$B$2:$B$1538,'3. Dependencia'!A132,'2. UnidadCompradora'!$L$2:$L$1538)</f>
        <v>3517436447.271349</v>
      </c>
      <c r="K132" s="18">
        <f>SUMIFS('2. UnidadCompradora'!$L$2:$L$1538,'2. UnidadCompradora'!$B$2:$B$1538,'3. Dependencia'!A132,'2. UnidadCompradora'!$R$2:$R$1538,1)</f>
        <v>301375126.12</v>
      </c>
      <c r="L132" s="21">
        <f t="shared" si="13"/>
        <v>8.5680333003256309E-2</v>
      </c>
      <c r="O132">
        <f t="shared" si="9"/>
        <v>130</v>
      </c>
      <c r="P132" t="s">
        <v>2353</v>
      </c>
      <c r="Q132">
        <v>221</v>
      </c>
      <c r="R132">
        <v>3</v>
      </c>
      <c r="S132">
        <v>1</v>
      </c>
      <c r="T132" s="21">
        <v>0.33333333333333331</v>
      </c>
      <c r="U132" s="19">
        <v>698768473.01004064</v>
      </c>
      <c r="V132" s="19">
        <v>216381337.38</v>
      </c>
      <c r="W132" s="21">
        <v>0.30966099035336814</v>
      </c>
    </row>
    <row r="133" spans="1:23" x14ac:dyDescent="0.25">
      <c r="A133" s="23" t="s">
        <v>2329</v>
      </c>
      <c r="B133" s="23">
        <f>AVERAGEIF('2. UnidadCompradora'!$B$2:$B$1538,'3. Dependencia'!A133,'2. UnidadCompradora'!$C$2:$C$1538)</f>
        <v>132</v>
      </c>
      <c r="C133" s="23">
        <f>SUMPRODUCT(('2. UnidadCompradora'!$B$2:$B$1538='3. Dependencia'!A133)*'2. UnidadCompradora'!$K$2:$K$1538*'2. UnidadCompradora'!$M$2:$M$1538)</f>
        <v>66.445561346469205</v>
      </c>
      <c r="D133" s="23">
        <f t="shared" si="11"/>
        <v>71.754214630979646</v>
      </c>
      <c r="E133" s="23">
        <f>SUMPRODUCT(('2. UnidadCompradora'!$B$2:$B$1538='3. Dependencia'!A133)*'2. UnidadCompradora'!$P$2:$P$1538*'2. UnidadCompradora'!$M$2:$M$1538)</f>
        <v>33.24001538331936</v>
      </c>
      <c r="F133" s="23">
        <f t="shared" si="12"/>
        <v>57.791770915157805</v>
      </c>
      <c r="G133" s="23">
        <f>COUNTIF('2. UnidadCompradora'!$B$2:$B$1538,'3. Dependencia'!A133)</f>
        <v>1</v>
      </c>
      <c r="H133">
        <f>SUMIF('2. UnidadCompradora'!$B$2:$B$1538,'3. Dependencia'!A133,'2. UnidadCompradora'!$R$2:$R$1538)</f>
        <v>1</v>
      </c>
      <c r="I133" s="21">
        <f t="shared" si="10"/>
        <v>1</v>
      </c>
      <c r="J133" s="18">
        <f>SUMIF('2. UnidadCompradora'!$B$2:$B$1538,'3. Dependencia'!A133,'2. UnidadCompradora'!$L$2:$L$1538)</f>
        <v>70075256.109999895</v>
      </c>
      <c r="K133" s="18">
        <f>SUMIFS('2. UnidadCompradora'!$L$2:$L$1538,'2. UnidadCompradora'!$B$2:$B$1538,'3. Dependencia'!A133,'2. UnidadCompradora'!$R$2:$R$1538,1)</f>
        <v>70075256.109999895</v>
      </c>
      <c r="L133" s="21">
        <f t="shared" si="13"/>
        <v>1</v>
      </c>
      <c r="O133">
        <f t="shared" ref="O133:O196" si="14">O132+1</f>
        <v>131</v>
      </c>
      <c r="P133" t="s">
        <v>164</v>
      </c>
      <c r="Q133">
        <v>225</v>
      </c>
      <c r="R133">
        <v>5</v>
      </c>
      <c r="S133">
        <v>1</v>
      </c>
      <c r="T133" s="21">
        <v>0.2</v>
      </c>
      <c r="U133" s="19">
        <v>24747482174.102768</v>
      </c>
      <c r="V133" s="19">
        <v>24439027580.523769</v>
      </c>
      <c r="W133" s="21">
        <v>0.98753592016315161</v>
      </c>
    </row>
    <row r="134" spans="1:23" x14ac:dyDescent="0.25">
      <c r="A134" s="23" t="s">
        <v>2246</v>
      </c>
      <c r="B134" s="23">
        <f>AVERAGEIF('2. UnidadCompradora'!$B$2:$B$1538,'3. Dependencia'!A134,'2. UnidadCompradora'!$C$2:$C$1538)</f>
        <v>133</v>
      </c>
      <c r="C134" s="23">
        <f>SUMPRODUCT(('2. UnidadCompradora'!$B$2:$B$1538='3. Dependencia'!A134)*'2. UnidadCompradora'!$K$2:$K$1538*'2. UnidadCompradora'!$M$2:$M$1538)</f>
        <v>52.326482318055568</v>
      </c>
      <c r="D134" s="23">
        <f t="shared" si="11"/>
        <v>55.611823417356689</v>
      </c>
      <c r="E134" s="23">
        <f>SUMPRODUCT(('2. UnidadCompradora'!$B$2:$B$1538='3. Dependencia'!A134)*'2. UnidadCompradora'!$P$2:$P$1538*'2. UnidadCompradora'!$M$2:$M$1538)</f>
        <v>56.118700575466256</v>
      </c>
      <c r="F134" s="23">
        <f t="shared" si="12"/>
        <v>100</v>
      </c>
      <c r="G134" s="23">
        <f>COUNTIF('2. UnidadCompradora'!$B$2:$B$1538,'3. Dependencia'!A134)</f>
        <v>1</v>
      </c>
      <c r="H134">
        <f>SUMIF('2. UnidadCompradora'!$B$2:$B$1538,'3. Dependencia'!A134,'2. UnidadCompradora'!$R$2:$R$1538)</f>
        <v>1</v>
      </c>
      <c r="I134" s="21">
        <f t="shared" si="10"/>
        <v>1</v>
      </c>
      <c r="J134" s="18">
        <f>SUMIF('2. UnidadCompradora'!$B$2:$B$1538,'3. Dependencia'!A134,'2. UnidadCompradora'!$L$2:$L$1538)</f>
        <v>121503521219.46506</v>
      </c>
      <c r="K134" s="18">
        <f>SUMIFS('2. UnidadCompradora'!$L$2:$L$1538,'2. UnidadCompradora'!$B$2:$B$1538,'3. Dependencia'!A134,'2. UnidadCompradora'!$R$2:$R$1538,1)</f>
        <v>121503521219.46506</v>
      </c>
      <c r="L134" s="21">
        <f t="shared" si="13"/>
        <v>1</v>
      </c>
      <c r="O134">
        <f t="shared" si="14"/>
        <v>132</v>
      </c>
      <c r="P134" t="s">
        <v>1639</v>
      </c>
      <c r="Q134">
        <v>226</v>
      </c>
      <c r="R134">
        <v>1</v>
      </c>
      <c r="S134">
        <v>1</v>
      </c>
      <c r="T134" s="21">
        <v>1</v>
      </c>
      <c r="U134" s="19">
        <v>1323286048.6222601</v>
      </c>
      <c r="V134" s="19">
        <v>1323286048.6222601</v>
      </c>
      <c r="W134" s="21">
        <v>1</v>
      </c>
    </row>
    <row r="135" spans="1:23" x14ac:dyDescent="0.25">
      <c r="A135" s="23" t="s">
        <v>725</v>
      </c>
      <c r="B135" s="23">
        <f>AVERAGEIF('2. UnidadCompradora'!$B$2:$B$1538,'3. Dependencia'!A135,'2. UnidadCompradora'!$C$2:$C$1538)</f>
        <v>134</v>
      </c>
      <c r="C135" s="23">
        <f>SUMPRODUCT(('2. UnidadCompradora'!$B$2:$B$1538='3. Dependencia'!A135)*'2. UnidadCompradora'!$K$2:$K$1538*'2. UnidadCompradora'!$M$2:$M$1538)</f>
        <v>48.419518138035606</v>
      </c>
      <c r="D135" s="23">
        <f t="shared" si="11"/>
        <v>51.144977943613348</v>
      </c>
      <c r="E135" s="23">
        <f>SUMPRODUCT(('2. UnidadCompradora'!$B$2:$B$1538='3. Dependencia'!A135)*'2. UnidadCompradora'!$P$2:$P$1538*'2. UnidadCompradora'!$M$2:$M$1538)</f>
        <v>24.422052643159464</v>
      </c>
      <c r="F135" s="23">
        <f t="shared" si="12"/>
        <v>41.523764765659919</v>
      </c>
      <c r="G135" s="23">
        <f>COUNTIF('2. UnidadCompradora'!$B$2:$B$1538,'3. Dependencia'!A135)</f>
        <v>2</v>
      </c>
      <c r="H135">
        <f>SUMIF('2. UnidadCompradora'!$B$2:$B$1538,'3. Dependencia'!A135,'2. UnidadCompradora'!$R$2:$R$1538)</f>
        <v>2</v>
      </c>
      <c r="I135" s="21">
        <f t="shared" si="10"/>
        <v>1</v>
      </c>
      <c r="J135" s="18">
        <f>SUMIF('2. UnidadCompradora'!$B$2:$B$1538,'3. Dependencia'!A135,'2. UnidadCompradora'!$L$2:$L$1538)</f>
        <v>1358145335.4300001</v>
      </c>
      <c r="K135" s="18">
        <f>SUMIFS('2. UnidadCompradora'!$L$2:$L$1538,'2. UnidadCompradora'!$B$2:$B$1538,'3. Dependencia'!A135,'2. UnidadCompradora'!$R$2:$R$1538,1)</f>
        <v>1358145335.4300001</v>
      </c>
      <c r="L135" s="21">
        <f t="shared" si="13"/>
        <v>1</v>
      </c>
      <c r="O135">
        <f t="shared" si="14"/>
        <v>133</v>
      </c>
      <c r="P135" t="s">
        <v>115</v>
      </c>
      <c r="Q135">
        <v>228</v>
      </c>
      <c r="R135">
        <v>4</v>
      </c>
      <c r="S135">
        <v>1</v>
      </c>
      <c r="T135" s="21">
        <v>0.25</v>
      </c>
      <c r="U135" s="19">
        <v>25388805880.695625</v>
      </c>
      <c r="V135" s="19">
        <v>24349044951.923401</v>
      </c>
      <c r="W135" s="21">
        <v>0.95904648160066452</v>
      </c>
    </row>
    <row r="136" spans="1:23" x14ac:dyDescent="0.25">
      <c r="A136" s="23" t="s">
        <v>565</v>
      </c>
      <c r="B136" s="23">
        <f>AVERAGEIF('2. UnidadCompradora'!$B$2:$B$1538,'3. Dependencia'!A136,'2. UnidadCompradora'!$C$2:$C$1538)</f>
        <v>135</v>
      </c>
      <c r="C136" s="23">
        <f>SUMPRODUCT(('2. UnidadCompradora'!$B$2:$B$1538='3. Dependencia'!A136)*'2. UnidadCompradora'!$K$2:$K$1538*'2. UnidadCompradora'!$M$2:$M$1538)</f>
        <v>52.981671906582534</v>
      </c>
      <c r="D136" s="23">
        <f t="shared" si="11"/>
        <v>56.360903908783264</v>
      </c>
      <c r="E136" s="23">
        <f>SUMPRODUCT(('2. UnidadCompradora'!$B$2:$B$1538='3. Dependencia'!A136)*'2. UnidadCompradora'!$P$2:$P$1538*'2. UnidadCompradora'!$M$2:$M$1538)</f>
        <v>27.491511020291561</v>
      </c>
      <c r="F136" s="23">
        <f t="shared" si="12"/>
        <v>47.18652035062027</v>
      </c>
      <c r="G136" s="23">
        <f>COUNTIF('2. UnidadCompradora'!$B$2:$B$1538,'3. Dependencia'!A136)</f>
        <v>3</v>
      </c>
      <c r="H136">
        <f>SUMIF('2. UnidadCompradora'!$B$2:$B$1538,'3. Dependencia'!A136,'2. UnidadCompradora'!$R$2:$R$1538)</f>
        <v>1</v>
      </c>
      <c r="I136" s="21">
        <f t="shared" si="10"/>
        <v>0.33333333333333331</v>
      </c>
      <c r="J136" s="18">
        <f>SUMIF('2. UnidadCompradora'!$B$2:$B$1538,'3. Dependencia'!A136,'2. UnidadCompradora'!$L$2:$L$1538)</f>
        <v>5081881145.1111012</v>
      </c>
      <c r="K136" s="18">
        <f>SUMIFS('2. UnidadCompradora'!$L$2:$L$1538,'2. UnidadCompradora'!$B$2:$B$1538,'3. Dependencia'!A136,'2. UnidadCompradora'!$R$2:$R$1538,1)</f>
        <v>4510596477.5111008</v>
      </c>
      <c r="L136" s="21">
        <f t="shared" si="13"/>
        <v>0.88758401637362361</v>
      </c>
      <c r="O136">
        <f t="shared" si="14"/>
        <v>134</v>
      </c>
      <c r="P136" t="s">
        <v>56</v>
      </c>
      <c r="Q136">
        <v>233</v>
      </c>
      <c r="R136">
        <v>2</v>
      </c>
      <c r="S136">
        <v>1</v>
      </c>
      <c r="T136" s="21">
        <v>0.5</v>
      </c>
      <c r="U136" s="19">
        <v>9174176135.6068726</v>
      </c>
      <c r="V136" s="19">
        <v>9108481250.1568718</v>
      </c>
      <c r="W136" s="21">
        <v>0.99283915149666402</v>
      </c>
    </row>
    <row r="137" spans="1:23" x14ac:dyDescent="0.25">
      <c r="A137" s="23" t="s">
        <v>1862</v>
      </c>
      <c r="B137" s="23">
        <f>AVERAGEIF('2. UnidadCompradora'!$B$2:$B$1538,'3. Dependencia'!A137,'2. UnidadCompradora'!$C$2:$C$1538)</f>
        <v>136</v>
      </c>
      <c r="C137" s="23">
        <f>SUMPRODUCT(('2. UnidadCompradora'!$B$2:$B$1538='3. Dependencia'!A137)*'2. UnidadCompradora'!$K$2:$K$1538*'2. UnidadCompradora'!$M$2:$M$1538)</f>
        <v>40.415519731260204</v>
      </c>
      <c r="D137" s="23">
        <f t="shared" si="11"/>
        <v>41.993979263361595</v>
      </c>
      <c r="E137" s="23">
        <f>SUMPRODUCT(('2. UnidadCompradora'!$B$2:$B$1538='3. Dependencia'!A137)*'2. UnidadCompradora'!$P$2:$P$1538*'2. UnidadCompradora'!$M$2:$M$1538)</f>
        <v>20.628161372103499</v>
      </c>
      <c r="F137" s="23">
        <f t="shared" si="12"/>
        <v>34.524523745171599</v>
      </c>
      <c r="G137" s="23">
        <f>COUNTIF('2. UnidadCompradora'!$B$2:$B$1538,'3. Dependencia'!A137)</f>
        <v>3</v>
      </c>
      <c r="H137">
        <f>SUMIF('2. UnidadCompradora'!$B$2:$B$1538,'3. Dependencia'!A137,'2. UnidadCompradora'!$R$2:$R$1538)</f>
        <v>1</v>
      </c>
      <c r="I137" s="21">
        <f t="shared" si="10"/>
        <v>0.33333333333333331</v>
      </c>
      <c r="J137" s="18">
        <f>SUMIF('2. UnidadCompradora'!$B$2:$B$1538,'3. Dependencia'!A137,'2. UnidadCompradora'!$L$2:$L$1538)</f>
        <v>3202220431.4675865</v>
      </c>
      <c r="K137" s="18">
        <f>SUMIFS('2. UnidadCompradora'!$L$2:$L$1538,'2. UnidadCompradora'!$B$2:$B$1538,'3. Dependencia'!A137,'2. UnidadCompradora'!$R$2:$R$1538,1)</f>
        <v>1189477108.7123001</v>
      </c>
      <c r="L137" s="21">
        <f t="shared" si="13"/>
        <v>0.37145385027949479</v>
      </c>
      <c r="O137">
        <f t="shared" si="14"/>
        <v>135</v>
      </c>
      <c r="P137" t="s">
        <v>662</v>
      </c>
      <c r="Q137">
        <v>234</v>
      </c>
      <c r="R137">
        <v>8</v>
      </c>
      <c r="S137">
        <v>1</v>
      </c>
      <c r="T137" s="21">
        <v>0.125</v>
      </c>
      <c r="U137" s="19">
        <v>29171248070.044735</v>
      </c>
      <c r="V137" s="19">
        <v>2634600602.4499989</v>
      </c>
      <c r="W137" s="21">
        <v>9.0314977135154115E-2</v>
      </c>
    </row>
    <row r="138" spans="1:23" x14ac:dyDescent="0.25">
      <c r="A138" s="23" t="s">
        <v>710</v>
      </c>
      <c r="B138" s="23">
        <f>AVERAGEIF('2. UnidadCompradora'!$B$2:$B$1538,'3. Dependencia'!A138,'2. UnidadCompradora'!$C$2:$C$1538)</f>
        <v>137</v>
      </c>
      <c r="C138" s="23">
        <f>SUMPRODUCT(('2. UnidadCompradora'!$B$2:$B$1538='3. Dependencia'!A138)*'2. UnidadCompradora'!$K$2:$K$1538*'2. UnidadCompradora'!$M$2:$M$1538)</f>
        <v>52.383994388894649</v>
      </c>
      <c r="D138" s="23">
        <f t="shared" si="11"/>
        <v>55.677577164121729</v>
      </c>
      <c r="E138" s="23">
        <f>SUMPRODUCT(('2. UnidadCompradora'!$B$2:$B$1538='3. Dependencia'!A138)*'2. UnidadCompradora'!$P$2:$P$1538*'2. UnidadCompradora'!$M$2:$M$1538)</f>
        <v>26.726757799096138</v>
      </c>
      <c r="F138" s="23">
        <f t="shared" si="12"/>
        <v>45.775649101573705</v>
      </c>
      <c r="G138" s="23">
        <f>COUNTIF('2. UnidadCompradora'!$B$2:$B$1538,'3. Dependencia'!A138)</f>
        <v>1</v>
      </c>
      <c r="H138">
        <f>SUMIF('2. UnidadCompradora'!$B$2:$B$1538,'3. Dependencia'!A138,'2. UnidadCompradora'!$R$2:$R$1538)</f>
        <v>1</v>
      </c>
      <c r="I138" s="21">
        <f t="shared" si="10"/>
        <v>1</v>
      </c>
      <c r="J138" s="18">
        <f>SUMIF('2. UnidadCompradora'!$B$2:$B$1538,'3. Dependencia'!A138,'2. UnidadCompradora'!$L$2:$L$1538)</f>
        <v>2169229543.5999889</v>
      </c>
      <c r="K138" s="18">
        <f>SUMIFS('2. UnidadCompradora'!$L$2:$L$1538,'2. UnidadCompradora'!$B$2:$B$1538,'3. Dependencia'!A138,'2. UnidadCompradora'!$R$2:$R$1538,1)</f>
        <v>2169229543.5999889</v>
      </c>
      <c r="L138" s="21">
        <f t="shared" si="13"/>
        <v>1</v>
      </c>
      <c r="O138">
        <f t="shared" si="14"/>
        <v>136</v>
      </c>
      <c r="P138" t="s">
        <v>1931</v>
      </c>
      <c r="Q138">
        <v>235</v>
      </c>
      <c r="R138">
        <v>1</v>
      </c>
      <c r="S138">
        <v>1</v>
      </c>
      <c r="T138" s="21">
        <v>1</v>
      </c>
      <c r="U138" s="19">
        <v>1267147646.6291106</v>
      </c>
      <c r="V138" s="19">
        <v>1267147646.6291106</v>
      </c>
      <c r="W138" s="21">
        <v>1</v>
      </c>
    </row>
    <row r="139" spans="1:23" x14ac:dyDescent="0.25">
      <c r="A139" s="23" t="s">
        <v>901</v>
      </c>
      <c r="B139" s="23">
        <f>AVERAGEIF('2. UnidadCompradora'!$B$2:$B$1538,'3. Dependencia'!A139,'2. UnidadCompradora'!$C$2:$C$1538)</f>
        <v>138</v>
      </c>
      <c r="C139" s="23">
        <f>SUMPRODUCT(('2. UnidadCompradora'!$B$2:$B$1538='3. Dependencia'!A139)*'2. UnidadCompradora'!$K$2:$K$1538*'2. UnidadCompradora'!$M$2:$M$1538)</f>
        <v>37.34467250726081</v>
      </c>
      <c r="D139" s="23">
        <f t="shared" si="11"/>
        <v>38.483069157446856</v>
      </c>
      <c r="E139" s="23">
        <f>SUMPRODUCT(('2. UnidadCompradora'!$B$2:$B$1538='3. Dependencia'!A139)*'2. UnidadCompradora'!$P$2:$P$1538*'2. UnidadCompradora'!$M$2:$M$1538)</f>
        <v>18.818741563296939</v>
      </c>
      <c r="F139" s="23">
        <f t="shared" si="12"/>
        <v>31.186377118329005</v>
      </c>
      <c r="G139" s="23">
        <f>COUNTIF('2. UnidadCompradora'!$B$2:$B$1538,'3. Dependencia'!A139)</f>
        <v>1</v>
      </c>
      <c r="H139">
        <f>SUMIF('2. UnidadCompradora'!$B$2:$B$1538,'3. Dependencia'!A139,'2. UnidadCompradora'!$R$2:$R$1538)</f>
        <v>0</v>
      </c>
      <c r="I139" s="21">
        <f t="shared" si="10"/>
        <v>0</v>
      </c>
      <c r="J139" s="18">
        <f>SUMIF('2. UnidadCompradora'!$B$2:$B$1538,'3. Dependencia'!A139,'2. UnidadCompradora'!$L$2:$L$1538)</f>
        <v>594008494.57750106</v>
      </c>
      <c r="K139" s="18">
        <f>SUMIFS('2. UnidadCompradora'!$L$2:$L$1538,'2. UnidadCompradora'!$B$2:$B$1538,'3. Dependencia'!A139,'2. UnidadCompradora'!$R$2:$R$1538,1)</f>
        <v>0</v>
      </c>
      <c r="L139" s="21">
        <f t="shared" si="13"/>
        <v>0</v>
      </c>
      <c r="O139">
        <f t="shared" si="14"/>
        <v>137</v>
      </c>
      <c r="P139" t="s">
        <v>1726</v>
      </c>
      <c r="Q139">
        <v>237</v>
      </c>
      <c r="R139">
        <v>1</v>
      </c>
      <c r="S139">
        <v>1</v>
      </c>
      <c r="T139" s="21">
        <v>1</v>
      </c>
      <c r="U139" s="19">
        <v>553453574.72000003</v>
      </c>
      <c r="V139" s="19">
        <v>553453574.72000003</v>
      </c>
      <c r="W139" s="21">
        <v>1</v>
      </c>
    </row>
    <row r="140" spans="1:23" x14ac:dyDescent="0.25">
      <c r="A140" s="23" t="s">
        <v>2142</v>
      </c>
      <c r="B140" s="23">
        <f>AVERAGEIF('2. UnidadCompradora'!$B$2:$B$1538,'3. Dependencia'!A140,'2. UnidadCompradora'!$C$2:$C$1538)</f>
        <v>139</v>
      </c>
      <c r="C140" s="23">
        <f>SUMPRODUCT(('2. UnidadCompradora'!$B$2:$B$1538='3. Dependencia'!A140)*'2. UnidadCompradora'!$K$2:$K$1538*'2. UnidadCompradora'!$M$2:$M$1538)</f>
        <v>59.914635270232623</v>
      </c>
      <c r="D140" s="23">
        <f t="shared" si="11"/>
        <v>64.287384570909666</v>
      </c>
      <c r="E140" s="23">
        <f>SUMPRODUCT(('2. UnidadCompradora'!$B$2:$B$1538='3. Dependencia'!A140)*'2. UnidadCompradora'!$P$2:$P$1538*'2. UnidadCompradora'!$M$2:$M$1538)</f>
        <v>30.288878452515931</v>
      </c>
      <c r="F140" s="23">
        <f t="shared" si="12"/>
        <v>52.347303167559915</v>
      </c>
      <c r="G140" s="23">
        <f>COUNTIF('2. UnidadCompradora'!$B$2:$B$1538,'3. Dependencia'!A140)</f>
        <v>1</v>
      </c>
      <c r="H140">
        <f>SUMIF('2. UnidadCompradora'!$B$2:$B$1538,'3. Dependencia'!A140,'2. UnidadCompradora'!$R$2:$R$1538)</f>
        <v>1</v>
      </c>
      <c r="I140" s="21">
        <f t="shared" si="10"/>
        <v>1</v>
      </c>
      <c r="J140" s="18">
        <f>SUMIF('2. UnidadCompradora'!$B$2:$B$1538,'3. Dependencia'!A140,'2. UnidadCompradora'!$L$2:$L$1538)</f>
        <v>1345024012.8206871</v>
      </c>
      <c r="K140" s="18">
        <f>SUMIFS('2. UnidadCompradora'!$L$2:$L$1538,'2. UnidadCompradora'!$B$2:$B$1538,'3. Dependencia'!A140,'2. UnidadCompradora'!$R$2:$R$1538,1)</f>
        <v>1345024012.8206871</v>
      </c>
      <c r="L140" s="21">
        <f t="shared" si="13"/>
        <v>1</v>
      </c>
      <c r="O140">
        <f t="shared" si="14"/>
        <v>138</v>
      </c>
      <c r="P140" t="s">
        <v>3014</v>
      </c>
      <c r="Q140">
        <v>238</v>
      </c>
      <c r="R140">
        <v>1</v>
      </c>
      <c r="S140">
        <v>1</v>
      </c>
      <c r="T140" s="21">
        <v>1</v>
      </c>
      <c r="U140" s="19">
        <v>6846018</v>
      </c>
      <c r="V140" s="19">
        <v>6846018</v>
      </c>
      <c r="W140" s="21">
        <v>1</v>
      </c>
    </row>
    <row r="141" spans="1:23" x14ac:dyDescent="0.25">
      <c r="A141" s="23" t="s">
        <v>1057</v>
      </c>
      <c r="B141" s="23">
        <f>AVERAGEIF('2. UnidadCompradora'!$B$2:$B$1538,'3. Dependencia'!A141,'2. UnidadCompradora'!$C$2:$C$1538)</f>
        <v>140</v>
      </c>
      <c r="C141" s="23">
        <f>SUMPRODUCT(('2. UnidadCompradora'!$B$2:$B$1538='3. Dependencia'!A141)*'2. UnidadCompradora'!$K$2:$K$1538*'2. UnidadCompradora'!$M$2:$M$1538)</f>
        <v>37.50429010303391</v>
      </c>
      <c r="D141" s="23">
        <f t="shared" si="11"/>
        <v>38.665560499152789</v>
      </c>
      <c r="E141" s="23">
        <f>SUMPRODUCT(('2. UnidadCompradora'!$B$2:$B$1538='3. Dependencia'!A141)*'2. UnidadCompradora'!$P$2:$P$1538*'2. UnidadCompradora'!$M$2:$M$1538)</f>
        <v>19.13232544965712</v>
      </c>
      <c r="F141" s="23">
        <f t="shared" si="12"/>
        <v>31.764899022085473</v>
      </c>
      <c r="G141" s="23">
        <f>COUNTIF('2. UnidadCompradora'!$B$2:$B$1538,'3. Dependencia'!A141)</f>
        <v>2</v>
      </c>
      <c r="H141">
        <f>SUMIF('2. UnidadCompradora'!$B$2:$B$1538,'3. Dependencia'!A141,'2. UnidadCompradora'!$R$2:$R$1538)</f>
        <v>0</v>
      </c>
      <c r="I141" s="21">
        <f t="shared" si="10"/>
        <v>0</v>
      </c>
      <c r="J141" s="18">
        <f>SUMIF('2. UnidadCompradora'!$B$2:$B$1538,'3. Dependencia'!A141,'2. UnidadCompradora'!$L$2:$L$1538)</f>
        <v>1572138200.4559898</v>
      </c>
      <c r="K141" s="18">
        <f>SUMIFS('2. UnidadCompradora'!$L$2:$L$1538,'2. UnidadCompradora'!$B$2:$B$1538,'3. Dependencia'!A141,'2. UnidadCompradora'!$R$2:$R$1538,1)</f>
        <v>0</v>
      </c>
      <c r="L141" s="21">
        <f t="shared" si="13"/>
        <v>0</v>
      </c>
      <c r="O141">
        <f t="shared" si="14"/>
        <v>139</v>
      </c>
      <c r="P141" t="s">
        <v>1723</v>
      </c>
      <c r="Q141">
        <v>240</v>
      </c>
      <c r="R141">
        <v>1</v>
      </c>
      <c r="S141">
        <v>1</v>
      </c>
      <c r="T141" s="21">
        <v>1</v>
      </c>
      <c r="U141" s="19">
        <v>21414182063.5079</v>
      </c>
      <c r="V141" s="19">
        <v>21414182063.5079</v>
      </c>
      <c r="W141" s="21">
        <v>1</v>
      </c>
    </row>
    <row r="142" spans="1:23" x14ac:dyDescent="0.25">
      <c r="A142" s="23" t="s">
        <v>851</v>
      </c>
      <c r="B142" s="23">
        <f>AVERAGEIF('2. UnidadCompradora'!$B$2:$B$1538,'3. Dependencia'!A142,'2. UnidadCompradora'!$C$2:$C$1538)</f>
        <v>141</v>
      </c>
      <c r="C142" s="23">
        <f>SUMPRODUCT(('2. UnidadCompradora'!$B$2:$B$1538='3. Dependencia'!A142)*'2. UnidadCompradora'!$K$2:$K$1538*'2. UnidadCompradora'!$M$2:$M$1538)</f>
        <v>43.782987073042918</v>
      </c>
      <c r="D142" s="23">
        <f t="shared" si="11"/>
        <v>45.84401616171467</v>
      </c>
      <c r="E142" s="23">
        <f>SUMPRODUCT(('2. UnidadCompradora'!$B$2:$B$1538='3. Dependencia'!A142)*'2. UnidadCompradora'!$P$2:$P$1538*'2. UnidadCompradora'!$M$2:$M$1538)</f>
        <v>21.990124605651573</v>
      </c>
      <c r="F142" s="23">
        <f t="shared" si="12"/>
        <v>37.037170590212398</v>
      </c>
      <c r="G142" s="23">
        <f>COUNTIF('2. UnidadCompradora'!$B$2:$B$1538,'3. Dependencia'!A142)</f>
        <v>1</v>
      </c>
      <c r="H142">
        <f>SUMIF('2. UnidadCompradora'!$B$2:$B$1538,'3. Dependencia'!A142,'2. UnidadCompradora'!$R$2:$R$1538)</f>
        <v>0</v>
      </c>
      <c r="I142" s="21">
        <f t="shared" si="10"/>
        <v>0</v>
      </c>
      <c r="J142" s="18">
        <f>SUMIF('2. UnidadCompradora'!$B$2:$B$1538,'3. Dependencia'!A142,'2. UnidadCompradora'!$L$2:$L$1538)</f>
        <v>400229781.46000004</v>
      </c>
      <c r="K142" s="18">
        <f>SUMIFS('2. UnidadCompradora'!$L$2:$L$1538,'2. UnidadCompradora'!$B$2:$B$1538,'3. Dependencia'!A142,'2. UnidadCompradora'!$R$2:$R$1538,1)</f>
        <v>0</v>
      </c>
      <c r="L142" s="21">
        <f t="shared" si="13"/>
        <v>0</v>
      </c>
      <c r="O142">
        <f t="shared" si="14"/>
        <v>140</v>
      </c>
      <c r="P142" t="s">
        <v>353</v>
      </c>
      <c r="Q142">
        <v>241</v>
      </c>
      <c r="R142">
        <v>1</v>
      </c>
      <c r="S142">
        <v>1</v>
      </c>
      <c r="T142" s="21">
        <v>1</v>
      </c>
      <c r="U142" s="19">
        <v>373222753.91299897</v>
      </c>
      <c r="V142" s="19">
        <v>373222753.91299897</v>
      </c>
      <c r="W142" s="21">
        <v>1</v>
      </c>
    </row>
    <row r="143" spans="1:23" x14ac:dyDescent="0.25">
      <c r="A143" s="23" t="s">
        <v>2056</v>
      </c>
      <c r="B143" s="23">
        <f>AVERAGEIF('2. UnidadCompradora'!$B$2:$B$1538,'3. Dependencia'!A143,'2. UnidadCompradora'!$C$2:$C$1538)</f>
        <v>142</v>
      </c>
      <c r="C143" s="23">
        <f>SUMPRODUCT(('2. UnidadCompradora'!$B$2:$B$1538='3. Dependencia'!A143)*'2. UnidadCompradora'!$K$2:$K$1538*'2. UnidadCompradora'!$M$2:$M$1538)</f>
        <v>40.380538667905348</v>
      </c>
      <c r="D143" s="23">
        <f t="shared" si="11"/>
        <v>41.953985294306939</v>
      </c>
      <c r="E143" s="23">
        <f>SUMPRODUCT(('2. UnidadCompradora'!$B$2:$B$1538='3. Dependencia'!A143)*'2. UnidadCompradora'!$P$2:$P$1538*'2. UnidadCompradora'!$M$2:$M$1538)</f>
        <v>20.260550515464786</v>
      </c>
      <c r="F143" s="23">
        <f t="shared" si="12"/>
        <v>33.846329035957808</v>
      </c>
      <c r="G143" s="23">
        <f>COUNTIF('2. UnidadCompradora'!$B$2:$B$1538,'3. Dependencia'!A143)</f>
        <v>1</v>
      </c>
      <c r="H143">
        <f>SUMIF('2. UnidadCompradora'!$B$2:$B$1538,'3. Dependencia'!A143,'2. UnidadCompradora'!$R$2:$R$1538)</f>
        <v>0</v>
      </c>
      <c r="I143" s="21">
        <f t="shared" si="10"/>
        <v>0</v>
      </c>
      <c r="J143" s="18">
        <f>SUMIF('2. UnidadCompradora'!$B$2:$B$1538,'3. Dependencia'!A143,'2. UnidadCompradora'!$L$2:$L$1538)</f>
        <v>285238843.28999901</v>
      </c>
      <c r="K143" s="18">
        <f>SUMIFS('2. UnidadCompradora'!$L$2:$L$1538,'2. UnidadCompradora'!$B$2:$B$1538,'3. Dependencia'!A143,'2. UnidadCompradora'!$R$2:$R$1538,1)</f>
        <v>0</v>
      </c>
      <c r="L143" s="21">
        <f t="shared" si="13"/>
        <v>0</v>
      </c>
      <c r="O143">
        <f t="shared" si="14"/>
        <v>141</v>
      </c>
      <c r="P143" t="s">
        <v>261</v>
      </c>
      <c r="Q143">
        <v>242</v>
      </c>
      <c r="R143">
        <v>1</v>
      </c>
      <c r="S143">
        <v>1</v>
      </c>
      <c r="T143" s="21">
        <v>1</v>
      </c>
      <c r="U143" s="19">
        <v>781065431.79949498</v>
      </c>
      <c r="V143" s="19">
        <v>781065431.79949498</v>
      </c>
      <c r="W143" s="21">
        <v>1</v>
      </c>
    </row>
    <row r="144" spans="1:23" x14ac:dyDescent="0.25">
      <c r="A144" s="23" t="s">
        <v>597</v>
      </c>
      <c r="B144" s="23">
        <f>AVERAGEIF('2. UnidadCompradora'!$B$2:$B$1538,'3. Dependencia'!A144,'2. UnidadCompradora'!$C$2:$C$1538)</f>
        <v>143</v>
      </c>
      <c r="C144" s="23">
        <f>SUMPRODUCT(('2. UnidadCompradora'!$B$2:$B$1538='3. Dependencia'!A144)*'2. UnidadCompradora'!$K$2:$K$1538*'2. UnidadCompradora'!$M$2:$M$1538)</f>
        <v>41.605472824381998</v>
      </c>
      <c r="D144" s="23">
        <f t="shared" si="11"/>
        <v>43.35445669367958</v>
      </c>
      <c r="E144" s="23">
        <f>SUMPRODUCT(('2. UnidadCompradora'!$B$2:$B$1538='3. Dependencia'!A144)*'2. UnidadCompradora'!$P$2:$P$1538*'2. UnidadCompradora'!$M$2:$M$1538)</f>
        <v>21.583672198853517</v>
      </c>
      <c r="F144" s="23">
        <f t="shared" si="12"/>
        <v>36.287318220894143</v>
      </c>
      <c r="G144" s="23">
        <f>COUNTIF('2. UnidadCompradora'!$B$2:$B$1538,'3. Dependencia'!A144)</f>
        <v>1</v>
      </c>
      <c r="H144">
        <f>SUMIF('2. UnidadCompradora'!$B$2:$B$1538,'3. Dependencia'!A144,'2. UnidadCompradora'!$R$2:$R$1538)</f>
        <v>0</v>
      </c>
      <c r="I144" s="21">
        <f t="shared" si="10"/>
        <v>0</v>
      </c>
      <c r="J144" s="18">
        <f>SUMIF('2. UnidadCompradora'!$B$2:$B$1538,'3. Dependencia'!A144,'2. UnidadCompradora'!$L$2:$L$1538)</f>
        <v>3167749026.8289289</v>
      </c>
      <c r="K144" s="18">
        <f>SUMIFS('2. UnidadCompradora'!$L$2:$L$1538,'2. UnidadCompradora'!$B$2:$B$1538,'3. Dependencia'!A144,'2. UnidadCompradora'!$R$2:$R$1538,1)</f>
        <v>0</v>
      </c>
      <c r="L144" s="21">
        <f t="shared" si="13"/>
        <v>0</v>
      </c>
      <c r="O144">
        <f t="shared" si="14"/>
        <v>142</v>
      </c>
      <c r="P144" t="s">
        <v>2305</v>
      </c>
      <c r="Q144">
        <v>244</v>
      </c>
      <c r="R144">
        <v>1</v>
      </c>
      <c r="S144">
        <v>1</v>
      </c>
      <c r="T144" s="21">
        <v>1</v>
      </c>
      <c r="U144" s="19">
        <v>22831494.249999899</v>
      </c>
      <c r="V144" s="19">
        <v>22831494.249999899</v>
      </c>
      <c r="W144" s="21">
        <v>1</v>
      </c>
    </row>
    <row r="145" spans="1:23" x14ac:dyDescent="0.25">
      <c r="A145" s="23" t="s">
        <v>1913</v>
      </c>
      <c r="B145" s="23">
        <f>AVERAGEIF('2. UnidadCompradora'!$B$2:$B$1538,'3. Dependencia'!A145,'2. UnidadCompradora'!$C$2:$C$1538)</f>
        <v>144</v>
      </c>
      <c r="C145" s="23">
        <f>SUMPRODUCT(('2. UnidadCompradora'!$B$2:$B$1538='3. Dependencia'!A145)*'2. UnidadCompradora'!$K$2:$K$1538*'2. UnidadCompradora'!$M$2:$M$1538)</f>
        <v>53.852821459415743</v>
      </c>
      <c r="D145" s="23">
        <f t="shared" si="11"/>
        <v>57.356892164044595</v>
      </c>
      <c r="E145" s="23">
        <f>SUMPRODUCT(('2. UnidadCompradora'!$B$2:$B$1538='3. Dependencia'!A145)*'2. UnidadCompradora'!$P$2:$P$1538*'2. UnidadCompradora'!$M$2:$M$1538)</f>
        <v>28.561680852165175</v>
      </c>
      <c r="F145" s="23">
        <f t="shared" si="12"/>
        <v>49.160845931135412</v>
      </c>
      <c r="G145" s="23">
        <f>COUNTIF('2. UnidadCompradora'!$B$2:$B$1538,'3. Dependencia'!A145)</f>
        <v>1</v>
      </c>
      <c r="H145">
        <f>SUMIF('2. UnidadCompradora'!$B$2:$B$1538,'3. Dependencia'!A145,'2. UnidadCompradora'!$R$2:$R$1538)</f>
        <v>1</v>
      </c>
      <c r="I145" s="21">
        <f t="shared" si="10"/>
        <v>1</v>
      </c>
      <c r="J145" s="18">
        <f>SUMIF('2. UnidadCompradora'!$B$2:$B$1538,'3. Dependencia'!A145,'2. UnidadCompradora'!$L$2:$L$1538)</f>
        <v>6633043426.1443796</v>
      </c>
      <c r="K145" s="18">
        <f>SUMIFS('2. UnidadCompradora'!$L$2:$L$1538,'2. UnidadCompradora'!$B$2:$B$1538,'3. Dependencia'!A145,'2. UnidadCompradora'!$R$2:$R$1538,1)</f>
        <v>6633043426.1443796</v>
      </c>
      <c r="L145" s="21">
        <f t="shared" si="13"/>
        <v>1</v>
      </c>
      <c r="O145">
        <f t="shared" si="14"/>
        <v>143</v>
      </c>
      <c r="P145" t="s">
        <v>1564</v>
      </c>
      <c r="Q145">
        <v>247</v>
      </c>
      <c r="R145">
        <v>1</v>
      </c>
      <c r="S145">
        <v>1</v>
      </c>
      <c r="T145" s="21">
        <v>1</v>
      </c>
      <c r="U145" s="19">
        <v>1251875847.3545585</v>
      </c>
      <c r="V145" s="19">
        <v>1251875847.3545585</v>
      </c>
      <c r="W145" s="21">
        <v>1</v>
      </c>
    </row>
    <row r="146" spans="1:23" x14ac:dyDescent="0.25">
      <c r="A146" s="23" t="s">
        <v>1678</v>
      </c>
      <c r="B146" s="23">
        <f>AVERAGEIF('2. UnidadCompradora'!$B$2:$B$1538,'3. Dependencia'!A146,'2. UnidadCompradora'!$C$2:$C$1538)</f>
        <v>145</v>
      </c>
      <c r="C146" s="23">
        <f>SUMPRODUCT(('2. UnidadCompradora'!$B$2:$B$1538='3. Dependencia'!A146)*'2. UnidadCompradora'!$K$2:$K$1538*'2. UnidadCompradora'!$M$2:$M$1538)</f>
        <v>35.205831687019632</v>
      </c>
      <c r="D146" s="23">
        <f t="shared" si="11"/>
        <v>36.037725152039826</v>
      </c>
      <c r="E146" s="23">
        <f>SUMPRODUCT(('2. UnidadCompradora'!$B$2:$B$1538='3. Dependencia'!A146)*'2. UnidadCompradora'!$P$2:$P$1538*'2. UnidadCompradora'!$M$2:$M$1538)</f>
        <v>17.83830024272957</v>
      </c>
      <c r="F146" s="23">
        <f t="shared" si="12"/>
        <v>29.377589090730403</v>
      </c>
      <c r="G146" s="23">
        <f>COUNTIF('2. UnidadCompradora'!$B$2:$B$1538,'3. Dependencia'!A146)</f>
        <v>1</v>
      </c>
      <c r="H146">
        <f>SUMIF('2. UnidadCompradora'!$B$2:$B$1538,'3. Dependencia'!A146,'2. UnidadCompradora'!$R$2:$R$1538)</f>
        <v>0</v>
      </c>
      <c r="I146" s="21">
        <f t="shared" si="10"/>
        <v>0</v>
      </c>
      <c r="J146" s="18">
        <f>SUMIF('2. UnidadCompradora'!$B$2:$B$1538,'3. Dependencia'!A146,'2. UnidadCompradora'!$L$2:$L$1538)</f>
        <v>954919589.64440799</v>
      </c>
      <c r="K146" s="18">
        <f>SUMIFS('2. UnidadCompradora'!$L$2:$L$1538,'2. UnidadCompradora'!$B$2:$B$1538,'3. Dependencia'!A146,'2. UnidadCompradora'!$R$2:$R$1538,1)</f>
        <v>0</v>
      </c>
      <c r="L146" s="21">
        <f t="shared" si="13"/>
        <v>0</v>
      </c>
      <c r="O146">
        <f t="shared" si="14"/>
        <v>144</v>
      </c>
      <c r="P146" t="s">
        <v>1077</v>
      </c>
      <c r="Q146">
        <v>252</v>
      </c>
      <c r="R146">
        <v>1</v>
      </c>
      <c r="S146">
        <v>1</v>
      </c>
      <c r="T146" s="21">
        <v>1</v>
      </c>
      <c r="U146" s="19">
        <v>1333524021.4160283</v>
      </c>
      <c r="V146" s="19">
        <v>1333524021.4160283</v>
      </c>
      <c r="W146" s="21">
        <v>1</v>
      </c>
    </row>
    <row r="147" spans="1:23" x14ac:dyDescent="0.25">
      <c r="A147" s="23" t="s">
        <v>2200</v>
      </c>
      <c r="B147" s="23">
        <f>AVERAGEIF('2. UnidadCompradora'!$B$2:$B$1538,'3. Dependencia'!A147,'2. UnidadCompradora'!$C$2:$C$1538)</f>
        <v>146</v>
      </c>
      <c r="C147" s="23">
        <f>SUMPRODUCT(('2. UnidadCompradora'!$B$2:$B$1538='3. Dependencia'!A147)*'2. UnidadCompradora'!$K$2:$K$1538*'2. UnidadCompradora'!$M$2:$M$1538)</f>
        <v>46.551491914275573</v>
      </c>
      <c r="D147" s="23">
        <f t="shared" si="11"/>
        <v>49.009257190116777</v>
      </c>
      <c r="E147" s="23">
        <f>SUMPRODUCT(('2. UnidadCompradora'!$B$2:$B$1538='3. Dependencia'!A147)*'2. UnidadCompradora'!$P$2:$P$1538*'2. UnidadCompradora'!$M$2:$M$1538)</f>
        <v>23.388400577155707</v>
      </c>
      <c r="F147" s="23">
        <f t="shared" si="12"/>
        <v>39.616809762367929</v>
      </c>
      <c r="G147" s="23">
        <f>COUNTIF('2. UnidadCompradora'!$B$2:$B$1538,'3. Dependencia'!A147)</f>
        <v>4</v>
      </c>
      <c r="H147">
        <f>SUMIF('2. UnidadCompradora'!$B$2:$B$1538,'3. Dependencia'!A147,'2. UnidadCompradora'!$R$2:$R$1538)</f>
        <v>1</v>
      </c>
      <c r="I147" s="21">
        <f t="shared" si="10"/>
        <v>0.25</v>
      </c>
      <c r="J147" s="18">
        <f>SUMIF('2. UnidadCompradora'!$B$2:$B$1538,'3. Dependencia'!A147,'2. UnidadCompradora'!$L$2:$L$1538)</f>
        <v>1097513670.6067176</v>
      </c>
      <c r="K147" s="18">
        <f>SUMIFS('2. UnidadCompradora'!$L$2:$L$1538,'2. UnidadCompradora'!$B$2:$B$1538,'3. Dependencia'!A147,'2. UnidadCompradora'!$R$2:$R$1538,1)</f>
        <v>338289879.28932703</v>
      </c>
      <c r="L147" s="21">
        <f t="shared" si="13"/>
        <v>0.30823295267230399</v>
      </c>
      <c r="O147">
        <f t="shared" si="14"/>
        <v>145</v>
      </c>
      <c r="P147" t="s">
        <v>358</v>
      </c>
      <c r="Q147">
        <v>256</v>
      </c>
      <c r="R147">
        <v>2</v>
      </c>
      <c r="S147">
        <v>1</v>
      </c>
      <c r="T147" s="21">
        <v>0.5</v>
      </c>
      <c r="U147" s="19">
        <v>1239558770.1982412</v>
      </c>
      <c r="V147" s="19">
        <v>1140095229.3974979</v>
      </c>
      <c r="W147" s="21">
        <v>0.91975891487191341</v>
      </c>
    </row>
    <row r="148" spans="1:23" x14ac:dyDescent="0.25">
      <c r="A148" s="23" t="s">
        <v>335</v>
      </c>
      <c r="B148" s="23">
        <f>AVERAGEIF('2. UnidadCompradora'!$B$2:$B$1538,'3. Dependencia'!A148,'2. UnidadCompradora'!$C$2:$C$1538)</f>
        <v>147</v>
      </c>
      <c r="C148" s="23">
        <f>SUMPRODUCT(('2. UnidadCompradora'!$B$2:$B$1538='3. Dependencia'!A148)*'2. UnidadCompradora'!$K$2:$K$1538*'2. UnidadCompradora'!$M$2:$M$1538)</f>
        <v>37.636896846201189</v>
      </c>
      <c r="D148" s="23">
        <f t="shared" si="11"/>
        <v>38.817170240939973</v>
      </c>
      <c r="E148" s="23">
        <f>SUMPRODUCT(('2. UnidadCompradora'!$B$2:$B$1538='3. Dependencia'!A148)*'2. UnidadCompradora'!$P$2:$P$1538*'2. UnidadCompradora'!$M$2:$M$1538)</f>
        <v>18.88549999998029</v>
      </c>
      <c r="F148" s="23">
        <f t="shared" si="12"/>
        <v>31.309537840425222</v>
      </c>
      <c r="G148" s="23">
        <f>COUNTIF('2. UnidadCompradora'!$B$2:$B$1538,'3. Dependencia'!A148)</f>
        <v>3</v>
      </c>
      <c r="H148">
        <f>SUMIF('2. UnidadCompradora'!$B$2:$B$1538,'3. Dependencia'!A148,'2. UnidadCompradora'!$R$2:$R$1538)</f>
        <v>1</v>
      </c>
      <c r="I148" s="21">
        <f t="shared" si="10"/>
        <v>0.33333333333333331</v>
      </c>
      <c r="J148" s="18">
        <f>SUMIF('2. UnidadCompradora'!$B$2:$B$1538,'3. Dependencia'!A148,'2. UnidadCompradora'!$L$2:$L$1538)</f>
        <v>753985996.06726396</v>
      </c>
      <c r="K148" s="18">
        <f>SUMIFS('2. UnidadCompradora'!$L$2:$L$1538,'2. UnidadCompradora'!$B$2:$B$1538,'3. Dependencia'!A148,'2. UnidadCompradora'!$R$2:$R$1538,1)</f>
        <v>298968997.64999998</v>
      </c>
      <c r="L148" s="21">
        <f t="shared" si="13"/>
        <v>0.39651797143368778</v>
      </c>
      <c r="O148">
        <f t="shared" si="14"/>
        <v>146</v>
      </c>
      <c r="P148" t="s">
        <v>1634</v>
      </c>
      <c r="Q148">
        <v>258</v>
      </c>
      <c r="R148">
        <v>1</v>
      </c>
      <c r="S148">
        <v>1</v>
      </c>
      <c r="T148" s="21">
        <v>1</v>
      </c>
      <c r="U148" s="19">
        <v>327101811.31</v>
      </c>
      <c r="V148" s="19">
        <v>327101811.31</v>
      </c>
      <c r="W148" s="21">
        <v>1</v>
      </c>
    </row>
    <row r="149" spans="1:23" x14ac:dyDescent="0.25">
      <c r="A149" s="23" t="s">
        <v>678</v>
      </c>
      <c r="B149" s="23">
        <f>AVERAGEIF('2. UnidadCompradora'!$B$2:$B$1538,'3. Dependencia'!A149,'2. UnidadCompradora'!$C$2:$C$1538)</f>
        <v>148</v>
      </c>
      <c r="C149" s="23">
        <f>SUMPRODUCT(('2. UnidadCompradora'!$B$2:$B$1538='3. Dependencia'!A149)*'2. UnidadCompradora'!$K$2:$K$1538*'2. UnidadCompradora'!$M$2:$M$1538)</f>
        <v>53.988228203644006</v>
      </c>
      <c r="D149" s="23">
        <f t="shared" si="11"/>
        <v>57.511703156595651</v>
      </c>
      <c r="E149" s="23">
        <f>SUMPRODUCT(('2. UnidadCompradora'!$B$2:$B$1538='3. Dependencia'!A149)*'2. UnidadCompradora'!$P$2:$P$1538*'2. UnidadCompradora'!$M$2:$M$1538)</f>
        <v>27.044212964511509</v>
      </c>
      <c r="F149" s="23">
        <f t="shared" si="12"/>
        <v>46.361313016850524</v>
      </c>
      <c r="G149" s="23">
        <f>COUNTIF('2. UnidadCompradora'!$B$2:$B$1538,'3. Dependencia'!A149)</f>
        <v>1</v>
      </c>
      <c r="H149">
        <f>SUMIF('2. UnidadCompradora'!$B$2:$B$1538,'3. Dependencia'!A149,'2. UnidadCompradora'!$R$2:$R$1538)</f>
        <v>1</v>
      </c>
      <c r="I149" s="21">
        <f t="shared" si="10"/>
        <v>1</v>
      </c>
      <c r="J149" s="18">
        <f>SUMIF('2. UnidadCompradora'!$B$2:$B$1538,'3. Dependencia'!A149,'2. UnidadCompradora'!$L$2:$L$1538)</f>
        <v>203376657.198524</v>
      </c>
      <c r="K149" s="18">
        <f>SUMIFS('2. UnidadCompradora'!$L$2:$L$1538,'2. UnidadCompradora'!$B$2:$B$1538,'3. Dependencia'!A149,'2. UnidadCompradora'!$R$2:$R$1538,1)</f>
        <v>203376657.198524</v>
      </c>
      <c r="L149" s="21">
        <f t="shared" si="13"/>
        <v>1</v>
      </c>
      <c r="O149">
        <f t="shared" si="14"/>
        <v>147</v>
      </c>
      <c r="P149" t="s">
        <v>2251</v>
      </c>
      <c r="Q149">
        <v>260</v>
      </c>
      <c r="R149">
        <v>1</v>
      </c>
      <c r="S149">
        <v>1</v>
      </c>
      <c r="T149" s="21">
        <v>1</v>
      </c>
      <c r="U149" s="19">
        <v>671440234.80474091</v>
      </c>
      <c r="V149" s="19">
        <v>671440234.80474091</v>
      </c>
      <c r="W149" s="21">
        <v>1</v>
      </c>
    </row>
    <row r="150" spans="1:23" x14ac:dyDescent="0.25">
      <c r="A150" s="23" t="s">
        <v>485</v>
      </c>
      <c r="B150" s="23">
        <f>AVERAGEIF('2. UnidadCompradora'!$B$2:$B$1538,'3. Dependencia'!A150,'2. UnidadCompradora'!$C$2:$C$1538)</f>
        <v>149</v>
      </c>
      <c r="C150" s="23">
        <f>SUMPRODUCT(('2. UnidadCompradora'!$B$2:$B$1538='3. Dependencia'!A150)*'2. UnidadCompradora'!$K$2:$K$1538*'2. UnidadCompradora'!$M$2:$M$1538)</f>
        <v>91.150976459209573</v>
      </c>
      <c r="D150" s="23">
        <f t="shared" si="11"/>
        <v>100</v>
      </c>
      <c r="E150" s="23">
        <f>SUMPRODUCT(('2. UnidadCompradora'!$B$2:$B$1538='3. Dependencia'!A150)*'2. UnidadCompradora'!$P$2:$P$1538*'2. UnidadCompradora'!$M$2:$M$1538)</f>
        <v>46.33895495325072</v>
      </c>
      <c r="F150" s="23">
        <f t="shared" si="12"/>
        <v>81.957628240120869</v>
      </c>
      <c r="G150" s="23">
        <f>COUNTIF('2. UnidadCompradora'!$B$2:$B$1538,'3. Dependencia'!A150)</f>
        <v>2</v>
      </c>
      <c r="H150">
        <f>SUMIF('2. UnidadCompradora'!$B$2:$B$1538,'3. Dependencia'!A150,'2. UnidadCompradora'!$R$2:$R$1538)</f>
        <v>1</v>
      </c>
      <c r="I150" s="21">
        <f t="shared" si="10"/>
        <v>0.5</v>
      </c>
      <c r="J150" s="18">
        <f>SUMIF('2. UnidadCompradora'!$B$2:$B$1538,'3. Dependencia'!A150,'2. UnidadCompradora'!$L$2:$L$1538)</f>
        <v>4084695209.0833521</v>
      </c>
      <c r="K150" s="18">
        <f>SUMIFS('2. UnidadCompradora'!$L$2:$L$1538,'2. UnidadCompradora'!$B$2:$B$1538,'3. Dependencia'!A150,'2. UnidadCompradora'!$R$2:$R$1538,1)</f>
        <v>3509912446.6900001</v>
      </c>
      <c r="L150" s="21">
        <f t="shared" si="13"/>
        <v>0.85928380626413026</v>
      </c>
      <c r="O150">
        <f t="shared" si="14"/>
        <v>148</v>
      </c>
      <c r="P150" t="s">
        <v>1745</v>
      </c>
      <c r="Q150">
        <v>5</v>
      </c>
      <c r="R150">
        <v>2</v>
      </c>
      <c r="S150">
        <v>0</v>
      </c>
      <c r="T150" s="21">
        <v>0</v>
      </c>
      <c r="U150" s="19">
        <v>442131249.46699893</v>
      </c>
      <c r="V150" s="19">
        <v>0</v>
      </c>
      <c r="W150" s="21">
        <v>0</v>
      </c>
    </row>
    <row r="151" spans="1:23" x14ac:dyDescent="0.25">
      <c r="A151" s="23" t="s">
        <v>84</v>
      </c>
      <c r="B151" s="23">
        <f>AVERAGEIF('2. UnidadCompradora'!$B$2:$B$1538,'3. Dependencia'!A151,'2. UnidadCompradora'!$C$2:$C$1538)</f>
        <v>150</v>
      </c>
      <c r="C151" s="23">
        <f>SUMPRODUCT(('2. UnidadCompradora'!$B$2:$B$1538='3. Dependencia'!A151)*'2. UnidadCompradora'!$K$2:$K$1538*'2. UnidadCompradora'!$M$2:$M$1538)</f>
        <v>41.914120626157668</v>
      </c>
      <c r="D151" s="23">
        <f t="shared" si="11"/>
        <v>43.707334778253013</v>
      </c>
      <c r="E151" s="23">
        <f>SUMPRODUCT(('2. UnidadCompradora'!$B$2:$B$1538='3. Dependencia'!A151)*'2. UnidadCompradora'!$P$2:$P$1538*'2. UnidadCompradora'!$M$2:$M$1538)</f>
        <v>29.684996121529231</v>
      </c>
      <c r="F151" s="23">
        <f t="shared" si="12"/>
        <v>51.23321800259054</v>
      </c>
      <c r="G151" s="23">
        <f>COUNTIF('2. UnidadCompradora'!$B$2:$B$1538,'3. Dependencia'!A151)</f>
        <v>87</v>
      </c>
      <c r="H151">
        <f>SUMIF('2. UnidadCompradora'!$B$2:$B$1538,'3. Dependencia'!A151,'2. UnidadCompradora'!$R$2:$R$1538)</f>
        <v>46</v>
      </c>
      <c r="I151" s="21">
        <f t="shared" si="10"/>
        <v>0.52873563218390807</v>
      </c>
      <c r="J151" s="18">
        <f>SUMIF('2. UnidadCompradora'!$B$2:$B$1538,'3. Dependencia'!A151,'2. UnidadCompradora'!$L$2:$L$1538)</f>
        <v>147627542114.31702</v>
      </c>
      <c r="K151" s="18">
        <f>SUMIFS('2. UnidadCompradora'!$L$2:$L$1538,'2. UnidadCompradora'!$B$2:$B$1538,'3. Dependencia'!A151,'2. UnidadCompradora'!$R$2:$R$1538,1)</f>
        <v>78874419840.115036</v>
      </c>
      <c r="L151" s="21">
        <f t="shared" si="13"/>
        <v>0.53427984175905174</v>
      </c>
      <c r="O151">
        <f t="shared" si="14"/>
        <v>149</v>
      </c>
      <c r="P151" t="s">
        <v>26</v>
      </c>
      <c r="Q151">
        <v>6</v>
      </c>
      <c r="R151">
        <v>2</v>
      </c>
      <c r="S151">
        <v>0</v>
      </c>
      <c r="T151" s="21">
        <v>0</v>
      </c>
      <c r="U151" s="19">
        <v>467109470.55999994</v>
      </c>
      <c r="V151" s="19">
        <v>0</v>
      </c>
      <c r="W151" s="21">
        <v>0</v>
      </c>
    </row>
    <row r="152" spans="1:23" x14ac:dyDescent="0.25">
      <c r="A152" s="23" t="s">
        <v>1572</v>
      </c>
      <c r="B152" s="23">
        <f>AVERAGEIF('2. UnidadCompradora'!$B$2:$B$1538,'3. Dependencia'!A152,'2. UnidadCompradora'!$C$2:$C$1538)</f>
        <v>151</v>
      </c>
      <c r="C152" s="23">
        <f>SUMPRODUCT(('2. UnidadCompradora'!$B$2:$B$1538='3. Dependencia'!A152)*'2. UnidadCompradora'!$K$2:$K$1538*'2. UnidadCompradora'!$M$2:$M$1538)</f>
        <v>47.968914408238412</v>
      </c>
      <c r="D152" s="23">
        <f t="shared" si="11"/>
        <v>50.629801162318621</v>
      </c>
      <c r="E152" s="23">
        <f>SUMPRODUCT(('2. UnidadCompradora'!$B$2:$B$1538='3. Dependencia'!A152)*'2. UnidadCompradora'!$P$2:$P$1538*'2. UnidadCompradora'!$M$2:$M$1538)</f>
        <v>25.548734737832216</v>
      </c>
      <c r="F152" s="23">
        <f t="shared" si="12"/>
        <v>43.602348196409721</v>
      </c>
      <c r="G152" s="23">
        <f>COUNTIF('2. UnidadCompradora'!$B$2:$B$1538,'3. Dependencia'!A152)</f>
        <v>1</v>
      </c>
      <c r="H152">
        <f>SUMIF('2. UnidadCompradora'!$B$2:$B$1538,'3. Dependencia'!A152,'2. UnidadCompradora'!$R$2:$R$1538)</f>
        <v>1</v>
      </c>
      <c r="I152" s="21">
        <f t="shared" si="10"/>
        <v>1</v>
      </c>
      <c r="J152" s="18">
        <f>SUMIF('2. UnidadCompradora'!$B$2:$B$1538,'3. Dependencia'!A152,'2. UnidadCompradora'!$L$2:$L$1538)</f>
        <v>6345087985.4448729</v>
      </c>
      <c r="K152" s="18">
        <f>SUMIFS('2. UnidadCompradora'!$L$2:$L$1538,'2. UnidadCompradora'!$B$2:$B$1538,'3. Dependencia'!A152,'2. UnidadCompradora'!$R$2:$R$1538,1)</f>
        <v>6345087985.4448729</v>
      </c>
      <c r="L152" s="21">
        <f t="shared" si="13"/>
        <v>1</v>
      </c>
      <c r="O152">
        <f t="shared" si="14"/>
        <v>150</v>
      </c>
      <c r="P152" t="s">
        <v>1420</v>
      </c>
      <c r="Q152">
        <v>8</v>
      </c>
      <c r="R152">
        <v>2</v>
      </c>
      <c r="S152">
        <v>0</v>
      </c>
      <c r="T152" s="21">
        <v>0</v>
      </c>
      <c r="U152" s="19">
        <v>3664926303.6466274</v>
      </c>
      <c r="V152" s="19">
        <v>0</v>
      </c>
      <c r="W152" s="21">
        <v>0</v>
      </c>
    </row>
    <row r="153" spans="1:23" x14ac:dyDescent="0.25">
      <c r="A153" s="23" t="s">
        <v>687</v>
      </c>
      <c r="B153" s="23">
        <f>AVERAGEIF('2. UnidadCompradora'!$B$2:$B$1538,'3. Dependencia'!A153,'2. UnidadCompradora'!$C$2:$C$1538)</f>
        <v>152</v>
      </c>
      <c r="C153" s="23">
        <f>SUMPRODUCT(('2. UnidadCompradora'!$B$2:$B$1538='3. Dependencia'!A153)*'2. UnidadCompradora'!$K$2:$K$1538*'2. UnidadCompradora'!$M$2:$M$1538)</f>
        <v>40.956255410516555</v>
      </c>
      <c r="D153" s="23">
        <f t="shared" si="11"/>
        <v>42.612204209914708</v>
      </c>
      <c r="E153" s="23">
        <f>SUMPRODUCT(('2. UnidadCompradora'!$B$2:$B$1538='3. Dependencia'!A153)*'2. UnidadCompradora'!$P$2:$P$1538*'2. UnidadCompradora'!$M$2:$M$1538)</f>
        <v>20.676963113737642</v>
      </c>
      <c r="F153" s="23">
        <f t="shared" si="12"/>
        <v>34.614556676405783</v>
      </c>
      <c r="G153" s="23">
        <f>COUNTIF('2. UnidadCompradora'!$B$2:$B$1538,'3. Dependencia'!A153)</f>
        <v>1</v>
      </c>
      <c r="H153">
        <f>SUMIF('2. UnidadCompradora'!$B$2:$B$1538,'3. Dependencia'!A153,'2. UnidadCompradora'!$R$2:$R$1538)</f>
        <v>0</v>
      </c>
      <c r="I153" s="21">
        <f t="shared" si="10"/>
        <v>0</v>
      </c>
      <c r="J153" s="18">
        <f>SUMIF('2. UnidadCompradora'!$B$2:$B$1538,'3. Dependencia'!A153,'2. UnidadCompradora'!$L$2:$L$1538)</f>
        <v>806671991.94546902</v>
      </c>
      <c r="K153" s="18">
        <f>SUMIFS('2. UnidadCompradora'!$L$2:$L$1538,'2. UnidadCompradora'!$B$2:$B$1538,'3. Dependencia'!A153,'2. UnidadCompradora'!$R$2:$R$1538,1)</f>
        <v>0</v>
      </c>
      <c r="L153" s="21">
        <f t="shared" si="13"/>
        <v>0</v>
      </c>
      <c r="O153">
        <f t="shared" si="14"/>
        <v>151</v>
      </c>
      <c r="P153" t="s">
        <v>2070</v>
      </c>
      <c r="Q153">
        <v>10</v>
      </c>
      <c r="R153">
        <v>2</v>
      </c>
      <c r="S153">
        <v>0</v>
      </c>
      <c r="T153" s="21">
        <v>0</v>
      </c>
      <c r="U153" s="19">
        <v>487077328</v>
      </c>
      <c r="V153" s="19">
        <v>0</v>
      </c>
      <c r="W153" s="21">
        <v>0</v>
      </c>
    </row>
    <row r="154" spans="1:23" x14ac:dyDescent="0.25">
      <c r="A154" s="23" t="s">
        <v>1586</v>
      </c>
      <c r="B154" s="23">
        <f>AVERAGEIF('2. UnidadCompradora'!$B$2:$B$1538,'3. Dependencia'!A154,'2. UnidadCompradora'!$C$2:$C$1538)</f>
        <v>153</v>
      </c>
      <c r="C154" s="23">
        <f>SUMPRODUCT(('2. UnidadCompradora'!$B$2:$B$1538='3. Dependencia'!A154)*'2. UnidadCompradora'!$K$2:$K$1538*'2. UnidadCompradora'!$M$2:$M$1538)</f>
        <v>47.609906862138516</v>
      </c>
      <c r="D154" s="23">
        <f t="shared" si="11"/>
        <v>50.219346610281292</v>
      </c>
      <c r="E154" s="23">
        <f>SUMPRODUCT(('2. UnidadCompradora'!$B$2:$B$1538='3. Dependencia'!A154)*'2. UnidadCompradora'!$P$2:$P$1538*'2. UnidadCompradora'!$M$2:$M$1538)</f>
        <v>24.59707405543449</v>
      </c>
      <c r="F154" s="23">
        <f t="shared" si="12"/>
        <v>41.846656741401283</v>
      </c>
      <c r="G154" s="23">
        <f>COUNTIF('2. UnidadCompradora'!$B$2:$B$1538,'3. Dependencia'!A154)</f>
        <v>1</v>
      </c>
      <c r="H154">
        <f>SUMIF('2. UnidadCompradora'!$B$2:$B$1538,'3. Dependencia'!A154,'2. UnidadCompradora'!$R$2:$R$1538)</f>
        <v>1</v>
      </c>
      <c r="I154" s="21">
        <f t="shared" si="10"/>
        <v>1</v>
      </c>
      <c r="J154" s="18">
        <f>SUMIF('2. UnidadCompradora'!$B$2:$B$1538,'3. Dependencia'!A154,'2. UnidadCompradora'!$L$2:$L$1538)</f>
        <v>3213116225.3887448</v>
      </c>
      <c r="K154" s="18">
        <f>SUMIFS('2. UnidadCompradora'!$L$2:$L$1538,'2. UnidadCompradora'!$B$2:$B$1538,'3. Dependencia'!A154,'2. UnidadCompradora'!$R$2:$R$1538,1)</f>
        <v>3213116225.3887448</v>
      </c>
      <c r="L154" s="21">
        <f t="shared" si="13"/>
        <v>1</v>
      </c>
      <c r="O154">
        <f t="shared" si="14"/>
        <v>152</v>
      </c>
      <c r="P154" t="s">
        <v>1821</v>
      </c>
      <c r="Q154">
        <v>11</v>
      </c>
      <c r="R154">
        <v>2</v>
      </c>
      <c r="S154">
        <v>0</v>
      </c>
      <c r="T154" s="21">
        <v>0</v>
      </c>
      <c r="U154" s="19">
        <v>1063997966.9899999</v>
      </c>
      <c r="V154" s="19">
        <v>0</v>
      </c>
      <c r="W154" s="21">
        <v>0</v>
      </c>
    </row>
    <row r="155" spans="1:23" x14ac:dyDescent="0.25">
      <c r="A155" s="23" t="s">
        <v>2121</v>
      </c>
      <c r="B155" s="23">
        <f>AVERAGEIF('2. UnidadCompradora'!$B$2:$B$1538,'3. Dependencia'!A155,'2. UnidadCompradora'!$C$2:$C$1538)</f>
        <v>154</v>
      </c>
      <c r="C155" s="23">
        <f>SUMPRODUCT(('2. UnidadCompradora'!$B$2:$B$1538='3. Dependencia'!A155)*'2. UnidadCompradora'!$K$2:$K$1538*'2. UnidadCompradora'!$M$2:$M$1538)</f>
        <v>53.242881502586428</v>
      </c>
      <c r="D155" s="23">
        <f t="shared" si="11"/>
        <v>56.659545730885256</v>
      </c>
      <c r="E155" s="23">
        <f>SUMPRODUCT(('2. UnidadCompradora'!$B$2:$B$1538='3. Dependencia'!A155)*'2. UnidadCompradora'!$P$2:$P$1538*'2. UnidadCompradora'!$M$2:$M$1538)</f>
        <v>26.665289208580539</v>
      </c>
      <c r="F155" s="23">
        <f t="shared" si="12"/>
        <v>45.662247464713239</v>
      </c>
      <c r="G155" s="23">
        <f>COUNTIF('2. UnidadCompradora'!$B$2:$B$1538,'3. Dependencia'!A155)</f>
        <v>2</v>
      </c>
      <c r="H155">
        <f>SUMIF('2. UnidadCompradora'!$B$2:$B$1538,'3. Dependencia'!A155,'2. UnidadCompradora'!$R$2:$R$1538)</f>
        <v>2</v>
      </c>
      <c r="I155" s="21">
        <f t="shared" si="10"/>
        <v>1</v>
      </c>
      <c r="J155" s="18">
        <f>SUMIF('2. UnidadCompradora'!$B$2:$B$1538,'3. Dependencia'!A155,'2. UnidadCompradora'!$L$2:$L$1538)</f>
        <v>283548882.34999901</v>
      </c>
      <c r="K155" s="18">
        <f>SUMIFS('2. UnidadCompradora'!$L$2:$L$1538,'2. UnidadCompradora'!$B$2:$B$1538,'3. Dependencia'!A155,'2. UnidadCompradora'!$R$2:$R$1538,1)</f>
        <v>283548882.34999901</v>
      </c>
      <c r="L155" s="21">
        <f t="shared" si="13"/>
        <v>1</v>
      </c>
      <c r="O155">
        <f t="shared" si="14"/>
        <v>153</v>
      </c>
      <c r="P155" t="s">
        <v>317</v>
      </c>
      <c r="Q155">
        <v>13</v>
      </c>
      <c r="R155">
        <v>2</v>
      </c>
      <c r="S155">
        <v>0</v>
      </c>
      <c r="T155" s="21">
        <v>0</v>
      </c>
      <c r="U155" s="19">
        <v>148440901.4317776</v>
      </c>
      <c r="V155" s="19">
        <v>0</v>
      </c>
      <c r="W155" s="21">
        <v>0</v>
      </c>
    </row>
    <row r="156" spans="1:23" x14ac:dyDescent="0.25">
      <c r="A156" s="23" t="s">
        <v>1327</v>
      </c>
      <c r="B156" s="23">
        <f>AVERAGEIF('2. UnidadCompradora'!$B$2:$B$1538,'3. Dependencia'!A156,'2. UnidadCompradora'!$C$2:$C$1538)</f>
        <v>155</v>
      </c>
      <c r="C156" s="23">
        <f>SUMPRODUCT(('2. UnidadCompradora'!$B$2:$B$1538='3. Dependencia'!A156)*'2. UnidadCompradora'!$K$2:$K$1538*'2. UnidadCompradora'!$M$2:$M$1538)</f>
        <v>40.010464217349458</v>
      </c>
      <c r="D156" s="23">
        <f t="shared" si="11"/>
        <v>41.530877912655647</v>
      </c>
      <c r="E156" s="23">
        <f>SUMPRODUCT(('2. UnidadCompradora'!$B$2:$B$1538='3. Dependencia'!A156)*'2. UnidadCompradora'!$P$2:$P$1538*'2. UnidadCompradora'!$M$2:$M$1538)</f>
        <v>20.104852615856146</v>
      </c>
      <c r="F156" s="23">
        <f t="shared" si="12"/>
        <v>33.559086453636425</v>
      </c>
      <c r="G156" s="23">
        <f>COUNTIF('2. UnidadCompradora'!$B$2:$B$1538,'3. Dependencia'!A156)</f>
        <v>1</v>
      </c>
      <c r="H156">
        <f>SUMIF('2. UnidadCompradora'!$B$2:$B$1538,'3. Dependencia'!A156,'2. UnidadCompradora'!$R$2:$R$1538)</f>
        <v>0</v>
      </c>
      <c r="I156" s="21">
        <f t="shared" si="10"/>
        <v>0</v>
      </c>
      <c r="J156" s="18">
        <f>SUMIF('2. UnidadCompradora'!$B$2:$B$1538,'3. Dependencia'!A156,'2. UnidadCompradora'!$L$2:$L$1538)</f>
        <v>404243074.61000001</v>
      </c>
      <c r="K156" s="18">
        <f>SUMIFS('2. UnidadCompradora'!$L$2:$L$1538,'2. UnidadCompradora'!$B$2:$B$1538,'3. Dependencia'!A156,'2. UnidadCompradora'!$R$2:$R$1538,1)</f>
        <v>0</v>
      </c>
      <c r="L156" s="21">
        <f t="shared" si="13"/>
        <v>0</v>
      </c>
      <c r="O156">
        <f t="shared" si="14"/>
        <v>154</v>
      </c>
      <c r="P156" t="s">
        <v>2443</v>
      </c>
      <c r="Q156">
        <v>15</v>
      </c>
      <c r="R156">
        <v>2</v>
      </c>
      <c r="S156">
        <v>0</v>
      </c>
      <c r="T156" s="21">
        <v>0</v>
      </c>
      <c r="U156" s="19">
        <v>283358269.46758497</v>
      </c>
      <c r="V156" s="19">
        <v>0</v>
      </c>
      <c r="W156" s="21">
        <v>0</v>
      </c>
    </row>
    <row r="157" spans="1:23" x14ac:dyDescent="0.25">
      <c r="A157" s="23" t="s">
        <v>1470</v>
      </c>
      <c r="B157" s="23">
        <f>AVERAGEIF('2. UnidadCompradora'!$B$2:$B$1538,'3. Dependencia'!A157,'2. UnidadCompradora'!$C$2:$C$1538)</f>
        <v>156</v>
      </c>
      <c r="C157" s="23">
        <f>SUMPRODUCT(('2. UnidadCompradora'!$B$2:$B$1538='3. Dependencia'!A157)*'2. UnidadCompradora'!$K$2:$K$1538*'2. UnidadCompradora'!$M$2:$M$1538)</f>
        <v>51.843280425556479</v>
      </c>
      <c r="D157" s="23">
        <f t="shared" si="11"/>
        <v>55.059377045451953</v>
      </c>
      <c r="E157" s="23">
        <f>SUMPRODUCT(('2. UnidadCompradora'!$B$2:$B$1538='3. Dependencia'!A157)*'2. UnidadCompradora'!$P$2:$P$1538*'2. UnidadCompradora'!$M$2:$M$1538)</f>
        <v>26.186748863172834</v>
      </c>
      <c r="F157" s="23">
        <f t="shared" si="12"/>
        <v>44.779402128293256</v>
      </c>
      <c r="G157" s="23">
        <f>COUNTIF('2. UnidadCompradora'!$B$2:$B$1538,'3. Dependencia'!A157)</f>
        <v>1</v>
      </c>
      <c r="H157">
        <f>SUMIF('2. UnidadCompradora'!$B$2:$B$1538,'3. Dependencia'!A157,'2. UnidadCompradora'!$R$2:$R$1538)</f>
        <v>1</v>
      </c>
      <c r="I157" s="21">
        <f t="shared" si="10"/>
        <v>1</v>
      </c>
      <c r="J157" s="18">
        <f>SUMIF('2. UnidadCompradora'!$B$2:$B$1538,'3. Dependencia'!A157,'2. UnidadCompradora'!$L$2:$L$1538)</f>
        <v>1075485130.3284414</v>
      </c>
      <c r="K157" s="18">
        <f>SUMIFS('2. UnidadCompradora'!$L$2:$L$1538,'2. UnidadCompradora'!$B$2:$B$1538,'3. Dependencia'!A157,'2. UnidadCompradora'!$R$2:$R$1538,1)</f>
        <v>1075485130.3284414</v>
      </c>
      <c r="L157" s="21">
        <f t="shared" si="13"/>
        <v>1</v>
      </c>
      <c r="O157">
        <f t="shared" si="14"/>
        <v>155</v>
      </c>
      <c r="P157" t="s">
        <v>1033</v>
      </c>
      <c r="Q157">
        <v>16</v>
      </c>
      <c r="R157">
        <v>2</v>
      </c>
      <c r="S157">
        <v>0</v>
      </c>
      <c r="T157" s="21">
        <v>0</v>
      </c>
      <c r="U157" s="19">
        <v>575108588.58899987</v>
      </c>
      <c r="V157" s="19">
        <v>0</v>
      </c>
      <c r="W157" s="21">
        <v>0</v>
      </c>
    </row>
    <row r="158" spans="1:23" x14ac:dyDescent="0.25">
      <c r="A158" s="23" t="s">
        <v>59</v>
      </c>
      <c r="B158" s="23">
        <f>AVERAGEIF('2. UnidadCompradora'!$B$2:$B$1538,'3. Dependencia'!A158,'2. UnidadCompradora'!$C$2:$C$1538)</f>
        <v>157</v>
      </c>
      <c r="C158" s="23">
        <f>SUMPRODUCT(('2. UnidadCompradora'!$B$2:$B$1538='3. Dependencia'!A158)*'2. UnidadCompradora'!$K$2:$K$1538*'2. UnidadCompradora'!$M$2:$M$1538)</f>
        <v>35.336511268809836</v>
      </c>
      <c r="D158" s="23">
        <f t="shared" si="11"/>
        <v>36.187131563651029</v>
      </c>
      <c r="E158" s="23">
        <f>SUMPRODUCT(('2. UnidadCompradora'!$B$2:$B$1538='3. Dependencia'!A158)*'2. UnidadCompradora'!$P$2:$P$1538*'2. UnidadCompradora'!$M$2:$M$1538)</f>
        <v>17.755270242673099</v>
      </c>
      <c r="F158" s="23">
        <f t="shared" si="12"/>
        <v>29.224409428793319</v>
      </c>
      <c r="G158" s="23">
        <f>COUNTIF('2. UnidadCompradora'!$B$2:$B$1538,'3. Dependencia'!A158)</f>
        <v>1</v>
      </c>
      <c r="H158">
        <f>SUMIF('2. UnidadCompradora'!$B$2:$B$1538,'3. Dependencia'!A158,'2. UnidadCompradora'!$R$2:$R$1538)</f>
        <v>0</v>
      </c>
      <c r="I158" s="21">
        <f t="shared" si="10"/>
        <v>0</v>
      </c>
      <c r="J158" s="18">
        <f>SUMIF('2. UnidadCompradora'!$B$2:$B$1538,'3. Dependencia'!A158,'2. UnidadCompradora'!$L$2:$L$1538)</f>
        <v>353111861.60339487</v>
      </c>
      <c r="K158" s="18">
        <f>SUMIFS('2. UnidadCompradora'!$L$2:$L$1538,'2. UnidadCompradora'!$B$2:$B$1538,'3. Dependencia'!A158,'2. UnidadCompradora'!$R$2:$R$1538,1)</f>
        <v>0</v>
      </c>
      <c r="L158" s="21">
        <f t="shared" si="13"/>
        <v>0</v>
      </c>
      <c r="O158">
        <f t="shared" si="14"/>
        <v>156</v>
      </c>
      <c r="P158" t="s">
        <v>171</v>
      </c>
      <c r="Q158">
        <v>17</v>
      </c>
      <c r="R158">
        <v>2</v>
      </c>
      <c r="S158">
        <v>0</v>
      </c>
      <c r="T158" s="21">
        <v>0</v>
      </c>
      <c r="U158" s="19">
        <v>420496167.70999998</v>
      </c>
      <c r="V158" s="19">
        <v>0</v>
      </c>
      <c r="W158" s="21">
        <v>0</v>
      </c>
    </row>
    <row r="159" spans="1:23" x14ac:dyDescent="0.25">
      <c r="A159" s="23" t="s">
        <v>482</v>
      </c>
      <c r="B159" s="23">
        <f>AVERAGEIF('2. UnidadCompradora'!$B$2:$B$1538,'3. Dependencia'!A159,'2. UnidadCompradora'!$C$2:$C$1538)</f>
        <v>158</v>
      </c>
      <c r="C159" s="23">
        <f>SUMPRODUCT(('2. UnidadCompradora'!$B$2:$B$1538='3. Dependencia'!A159)*'2. UnidadCompradora'!$K$2:$K$1538*'2. UnidadCompradora'!$M$2:$M$1538)</f>
        <v>24.534762076907668</v>
      </c>
      <c r="D159" s="23">
        <f t="shared" si="11"/>
        <v>23.837454867584569</v>
      </c>
      <c r="E159" s="23">
        <f>SUMPRODUCT(('2. UnidadCompradora'!$B$2:$B$1538='3. Dependencia'!A159)*'2. UnidadCompradora'!$P$2:$P$1538*'2. UnidadCompradora'!$M$2:$M$1538)</f>
        <v>12.480774440354098</v>
      </c>
      <c r="F159" s="23">
        <f t="shared" si="12"/>
        <v>19.493643641267401</v>
      </c>
      <c r="G159" s="23">
        <f>COUNTIF('2. UnidadCompradora'!$B$2:$B$1538,'3. Dependencia'!A159)</f>
        <v>2</v>
      </c>
      <c r="H159">
        <f>SUMIF('2. UnidadCompradora'!$B$2:$B$1538,'3. Dependencia'!A159,'2. UnidadCompradora'!$R$2:$R$1538)</f>
        <v>0</v>
      </c>
      <c r="I159" s="21">
        <f t="shared" si="10"/>
        <v>0</v>
      </c>
      <c r="J159" s="18">
        <f>SUMIF('2. UnidadCompradora'!$B$2:$B$1538,'3. Dependencia'!A159,'2. UnidadCompradora'!$L$2:$L$1538)</f>
        <v>1204125335.4085901</v>
      </c>
      <c r="K159" s="18">
        <f>SUMIFS('2. UnidadCompradora'!$L$2:$L$1538,'2. UnidadCompradora'!$B$2:$B$1538,'3. Dependencia'!A159,'2. UnidadCompradora'!$R$2:$R$1538,1)</f>
        <v>0</v>
      </c>
      <c r="L159" s="21">
        <f t="shared" si="13"/>
        <v>0</v>
      </c>
      <c r="O159">
        <f t="shared" si="14"/>
        <v>157</v>
      </c>
      <c r="P159" t="s">
        <v>988</v>
      </c>
      <c r="Q159">
        <v>19</v>
      </c>
      <c r="R159">
        <v>2</v>
      </c>
      <c r="S159">
        <v>0</v>
      </c>
      <c r="T159" s="21">
        <v>0</v>
      </c>
      <c r="U159" s="19">
        <v>9657671167.3681793</v>
      </c>
      <c r="V159" s="19">
        <v>0</v>
      </c>
      <c r="W159" s="21">
        <v>0</v>
      </c>
    </row>
    <row r="160" spans="1:23" x14ac:dyDescent="0.25">
      <c r="A160" s="23" t="s">
        <v>66</v>
      </c>
      <c r="B160" s="23">
        <f>AVERAGEIF('2. UnidadCompradora'!$B$2:$B$1538,'3. Dependencia'!A160,'2. UnidadCompradora'!$C$2:$C$1538)</f>
        <v>159</v>
      </c>
      <c r="C160" s="23">
        <f>SUMPRODUCT(('2. UnidadCompradora'!$B$2:$B$1538='3. Dependencia'!A160)*'2. UnidadCompradora'!$K$2:$K$1538*'2. UnidadCompradora'!$M$2:$M$1538)</f>
        <v>31.890882288801578</v>
      </c>
      <c r="D160" s="23">
        <f t="shared" si="11"/>
        <v>32.247732197703904</v>
      </c>
      <c r="E160" s="23">
        <f>SUMPRODUCT(('2. UnidadCompradora'!$B$2:$B$1538='3. Dependencia'!A160)*'2. UnidadCompradora'!$P$2:$P$1538*'2. UnidadCompradora'!$M$2:$M$1538)</f>
        <v>16.312658899042681</v>
      </c>
      <c r="F160" s="23">
        <f t="shared" si="12"/>
        <v>26.562977202205179</v>
      </c>
      <c r="G160" s="23">
        <f>COUNTIF('2. UnidadCompradora'!$B$2:$B$1538,'3. Dependencia'!A160)</f>
        <v>6</v>
      </c>
      <c r="H160">
        <f>SUMIF('2. UnidadCompradora'!$B$2:$B$1538,'3. Dependencia'!A160,'2. UnidadCompradora'!$R$2:$R$1538)</f>
        <v>0</v>
      </c>
      <c r="I160" s="21">
        <f t="shared" si="10"/>
        <v>0</v>
      </c>
      <c r="J160" s="18">
        <f>SUMIF('2. UnidadCompradora'!$B$2:$B$1538,'3. Dependencia'!A160,'2. UnidadCompradora'!$L$2:$L$1538)</f>
        <v>3237060916.2636824</v>
      </c>
      <c r="K160" s="18">
        <f>SUMIFS('2. UnidadCompradora'!$L$2:$L$1538,'2. UnidadCompradora'!$B$2:$B$1538,'3. Dependencia'!A160,'2. UnidadCompradora'!$R$2:$R$1538,1)</f>
        <v>0</v>
      </c>
      <c r="L160" s="21">
        <f t="shared" si="13"/>
        <v>0</v>
      </c>
      <c r="O160">
        <f t="shared" si="14"/>
        <v>158</v>
      </c>
      <c r="P160" t="s">
        <v>479</v>
      </c>
      <c r="Q160">
        <v>24</v>
      </c>
      <c r="R160">
        <v>1</v>
      </c>
      <c r="S160">
        <v>0</v>
      </c>
      <c r="T160" s="21">
        <v>0</v>
      </c>
      <c r="U160" s="19">
        <v>438892804.00184512</v>
      </c>
      <c r="V160" s="19">
        <v>0</v>
      </c>
      <c r="W160" s="21">
        <v>0</v>
      </c>
    </row>
    <row r="161" spans="1:23" x14ac:dyDescent="0.25">
      <c r="A161" s="23" t="s">
        <v>14</v>
      </c>
      <c r="B161" s="23">
        <f>AVERAGEIF('2. UnidadCompradora'!$B$2:$B$1538,'3. Dependencia'!A161,'2. UnidadCompradora'!$C$2:$C$1538)</f>
        <v>160</v>
      </c>
      <c r="C161" s="23">
        <f>SUMPRODUCT(('2. UnidadCompradora'!$B$2:$B$1538='3. Dependencia'!A161)*'2. UnidadCompradora'!$K$2:$K$1538*'2. UnidadCompradora'!$M$2:$M$1538)</f>
        <v>40.684904146500841</v>
      </c>
      <c r="D161" s="23">
        <f t="shared" si="11"/>
        <v>42.301967384181403</v>
      </c>
      <c r="E161" s="23">
        <f>SUMPRODUCT(('2. UnidadCompradora'!$B$2:$B$1538='3. Dependencia'!A161)*'2. UnidadCompradora'!$P$2:$P$1538*'2. UnidadCompradora'!$M$2:$M$1538)</f>
        <v>46.787886336757261</v>
      </c>
      <c r="F161" s="23">
        <f t="shared" si="12"/>
        <v>82.785848853293302</v>
      </c>
      <c r="G161" s="23">
        <f>COUNTIF('2. UnidadCompradora'!$B$2:$B$1538,'3. Dependencia'!A161)</f>
        <v>110</v>
      </c>
      <c r="H161">
        <f>SUMIF('2. UnidadCompradora'!$B$2:$B$1538,'3. Dependencia'!A161,'2. UnidadCompradora'!$R$2:$R$1538)</f>
        <v>42</v>
      </c>
      <c r="I161" s="21">
        <f t="shared" si="10"/>
        <v>0.38181818181818183</v>
      </c>
      <c r="J161" s="18">
        <f>SUMIF('2. UnidadCompradora'!$B$2:$B$1538,'3. Dependencia'!A161,'2. UnidadCompradora'!$L$2:$L$1538)</f>
        <v>401055667795.90741</v>
      </c>
      <c r="K161" s="18">
        <f>SUMIFS('2. UnidadCompradora'!$L$2:$L$1538,'2. UnidadCompradora'!$B$2:$B$1538,'3. Dependencia'!A161,'2. UnidadCompradora'!$R$2:$R$1538,1)</f>
        <v>287415880199.99402</v>
      </c>
      <c r="L161" s="21">
        <f t="shared" si="13"/>
        <v>0.71664834405546074</v>
      </c>
      <c r="O161">
        <f t="shared" si="14"/>
        <v>159</v>
      </c>
      <c r="P161" t="s">
        <v>2188</v>
      </c>
      <c r="Q161">
        <v>25</v>
      </c>
      <c r="R161">
        <v>1</v>
      </c>
      <c r="S161">
        <v>0</v>
      </c>
      <c r="T161" s="21">
        <v>0</v>
      </c>
      <c r="U161" s="19">
        <v>849707221.07509923</v>
      </c>
      <c r="V161" s="19">
        <v>0</v>
      </c>
      <c r="W161" s="21">
        <v>0</v>
      </c>
    </row>
    <row r="162" spans="1:23" x14ac:dyDescent="0.25">
      <c r="A162" s="23" t="s">
        <v>245</v>
      </c>
      <c r="B162" s="23">
        <f>AVERAGEIF('2. UnidadCompradora'!$B$2:$B$1538,'3. Dependencia'!A162,'2. UnidadCompradora'!$C$2:$C$1538)</f>
        <v>161</v>
      </c>
      <c r="C162" s="23">
        <f>SUMPRODUCT(('2. UnidadCompradora'!$B$2:$B$1538='3. Dependencia'!A162)*'2. UnidadCompradora'!$K$2:$K$1538*'2. UnidadCompradora'!$M$2:$M$1538)</f>
        <v>55.168063391720466</v>
      </c>
      <c r="D162" s="23">
        <f t="shared" si="11"/>
        <v>58.860612751562947</v>
      </c>
      <c r="E162" s="23">
        <f>SUMPRODUCT(('2. UnidadCompradora'!$B$2:$B$1538='3. Dependencia'!A162)*'2. UnidadCompradora'!$P$2:$P$1538*'2. UnidadCompradora'!$M$2:$M$1538)</f>
        <v>27.670065092492312</v>
      </c>
      <c r="F162" s="23">
        <f t="shared" si="12"/>
        <v>47.5159296291774</v>
      </c>
      <c r="G162" s="23">
        <f>COUNTIF('2. UnidadCompradora'!$B$2:$B$1538,'3. Dependencia'!A162)</f>
        <v>1</v>
      </c>
      <c r="H162">
        <f>SUMIF('2. UnidadCompradora'!$B$2:$B$1538,'3. Dependencia'!A162,'2. UnidadCompradora'!$R$2:$R$1538)</f>
        <v>1</v>
      </c>
      <c r="I162" s="21">
        <f t="shared" si="10"/>
        <v>1</v>
      </c>
      <c r="J162" s="18">
        <f>SUMIF('2. UnidadCompradora'!$B$2:$B$1538,'3. Dependencia'!A162,'2. UnidadCompradora'!$L$2:$L$1538)</f>
        <v>349131935.8943767</v>
      </c>
      <c r="K162" s="18">
        <f>SUMIFS('2. UnidadCompradora'!$L$2:$L$1538,'2. UnidadCompradora'!$B$2:$B$1538,'3. Dependencia'!A162,'2. UnidadCompradora'!$R$2:$R$1538,1)</f>
        <v>349131935.8943767</v>
      </c>
      <c r="L162" s="21">
        <f t="shared" si="13"/>
        <v>1</v>
      </c>
      <c r="O162">
        <f t="shared" si="14"/>
        <v>160</v>
      </c>
      <c r="P162" t="s">
        <v>772</v>
      </c>
      <c r="Q162">
        <v>27</v>
      </c>
      <c r="R162">
        <v>1</v>
      </c>
      <c r="S162">
        <v>0</v>
      </c>
      <c r="T162" s="21">
        <v>0</v>
      </c>
      <c r="U162" s="19">
        <v>1997076020.3474841</v>
      </c>
      <c r="V162" s="19">
        <v>0</v>
      </c>
      <c r="W162" s="21">
        <v>0</v>
      </c>
    </row>
    <row r="163" spans="1:23" x14ac:dyDescent="0.25">
      <c r="A163" s="23" t="s">
        <v>95</v>
      </c>
      <c r="B163" s="23">
        <f>AVERAGEIF('2. UnidadCompradora'!$B$2:$B$1538,'3. Dependencia'!A163,'2. UnidadCompradora'!$C$2:$C$1538)</f>
        <v>162</v>
      </c>
      <c r="C163" s="23">
        <f>SUMPRODUCT(('2. UnidadCompradora'!$B$2:$B$1538='3. Dependencia'!A163)*'2. UnidadCompradora'!$K$2:$K$1538*'2. UnidadCompradora'!$M$2:$M$1538)</f>
        <v>55.446058618373982</v>
      </c>
      <c r="D163" s="23">
        <f t="shared" si="11"/>
        <v>59.178445642442732</v>
      </c>
      <c r="E163" s="23">
        <f>SUMPRODUCT(('2. UnidadCompradora'!$B$2:$B$1538='3. Dependencia'!A163)*'2. UnidadCompradora'!$P$2:$P$1538*'2. UnidadCompradora'!$M$2:$M$1538)</f>
        <v>28.128633311351877</v>
      </c>
      <c r="F163" s="23">
        <f t="shared" si="12"/>
        <v>48.361928963059412</v>
      </c>
      <c r="G163" s="23">
        <f>COUNTIF('2. UnidadCompradora'!$B$2:$B$1538,'3. Dependencia'!A163)</f>
        <v>3</v>
      </c>
      <c r="H163">
        <f>SUMIF('2. UnidadCompradora'!$B$2:$B$1538,'3. Dependencia'!A163,'2. UnidadCompradora'!$R$2:$R$1538)</f>
        <v>3</v>
      </c>
      <c r="I163" s="21">
        <f t="shared" si="10"/>
        <v>1</v>
      </c>
      <c r="J163" s="18">
        <f>SUMIF('2. UnidadCompradora'!$B$2:$B$1538,'3. Dependencia'!A163,'2. UnidadCompradora'!$L$2:$L$1538)</f>
        <v>2895538187.8789997</v>
      </c>
      <c r="K163" s="18">
        <f>SUMIFS('2. UnidadCompradora'!$L$2:$L$1538,'2. UnidadCompradora'!$B$2:$B$1538,'3. Dependencia'!A163,'2. UnidadCompradora'!$R$2:$R$1538,1)</f>
        <v>2895538187.8789997</v>
      </c>
      <c r="L163" s="21">
        <f t="shared" si="13"/>
        <v>1</v>
      </c>
      <c r="O163">
        <f t="shared" si="14"/>
        <v>161</v>
      </c>
      <c r="P163" t="s">
        <v>1975</v>
      </c>
      <c r="Q163">
        <v>28</v>
      </c>
      <c r="R163">
        <v>2</v>
      </c>
      <c r="S163">
        <v>0</v>
      </c>
      <c r="T163" s="21">
        <v>0</v>
      </c>
      <c r="U163" s="19">
        <v>7299235932.9696903</v>
      </c>
      <c r="V163" s="19">
        <v>0</v>
      </c>
      <c r="W163" s="21">
        <v>0</v>
      </c>
    </row>
    <row r="164" spans="1:23" x14ac:dyDescent="0.25">
      <c r="A164" s="23" t="s">
        <v>894</v>
      </c>
      <c r="B164" s="23">
        <f>AVERAGEIF('2. UnidadCompradora'!$B$2:$B$1538,'3. Dependencia'!A164,'2. UnidadCompradora'!$C$2:$C$1538)</f>
        <v>163</v>
      </c>
      <c r="C164" s="23">
        <f>SUMPRODUCT(('2. UnidadCompradora'!$B$2:$B$1538='3. Dependencia'!A164)*'2. UnidadCompradora'!$K$2:$K$1538*'2. UnidadCompradora'!$M$2:$M$1538)</f>
        <v>55.223863196787349</v>
      </c>
      <c r="D164" s="23">
        <f t="shared" si="11"/>
        <v>58.924408859030073</v>
      </c>
      <c r="E164" s="23">
        <f>SUMPRODUCT(('2. UnidadCompradora'!$B$2:$B$1538='3. Dependencia'!A164)*'2. UnidadCompradora'!$P$2:$P$1538*'2. UnidadCompradora'!$M$2:$M$1538)</f>
        <v>27.704409539712312</v>
      </c>
      <c r="F164" s="23">
        <f t="shared" si="12"/>
        <v>47.579290713255411</v>
      </c>
      <c r="G164" s="23">
        <f>COUNTIF('2. UnidadCompradora'!$B$2:$B$1538,'3. Dependencia'!A164)</f>
        <v>1</v>
      </c>
      <c r="H164">
        <f>SUMIF('2. UnidadCompradora'!$B$2:$B$1538,'3. Dependencia'!A164,'2. UnidadCompradora'!$R$2:$R$1538)</f>
        <v>1</v>
      </c>
      <c r="I164" s="21">
        <f t="shared" si="10"/>
        <v>1</v>
      </c>
      <c r="J164" s="18">
        <f>SUMIF('2. UnidadCompradora'!$B$2:$B$1538,'3. Dependencia'!A164,'2. UnidadCompradora'!$L$2:$L$1538)</f>
        <v>375271871.59963697</v>
      </c>
      <c r="K164" s="18">
        <f>SUMIFS('2. UnidadCompradora'!$L$2:$L$1538,'2. UnidadCompradora'!$B$2:$B$1538,'3. Dependencia'!A164,'2. UnidadCompradora'!$R$2:$R$1538,1)</f>
        <v>375271871.59963697</v>
      </c>
      <c r="L164" s="21">
        <f t="shared" si="13"/>
        <v>1</v>
      </c>
      <c r="O164">
        <f t="shared" si="14"/>
        <v>162</v>
      </c>
      <c r="P164" t="s">
        <v>138</v>
      </c>
      <c r="Q164">
        <v>29</v>
      </c>
      <c r="R164">
        <v>3</v>
      </c>
      <c r="S164">
        <v>0</v>
      </c>
      <c r="T164" s="21">
        <v>0</v>
      </c>
      <c r="U164" s="19">
        <v>6753826315.8921127</v>
      </c>
      <c r="V164" s="19">
        <v>0</v>
      </c>
      <c r="W164" s="21">
        <v>0</v>
      </c>
    </row>
    <row r="165" spans="1:23" x14ac:dyDescent="0.25">
      <c r="A165" s="23" t="s">
        <v>1306</v>
      </c>
      <c r="B165" s="23">
        <f>AVERAGEIF('2. UnidadCompradora'!$B$2:$B$1538,'3. Dependencia'!A165,'2. UnidadCompradora'!$C$2:$C$1538)</f>
        <v>164</v>
      </c>
      <c r="C165" s="23">
        <f>SUMPRODUCT(('2. UnidadCompradora'!$B$2:$B$1538='3. Dependencia'!A165)*'2. UnidadCompradora'!$K$2:$K$1538*'2. UnidadCompradora'!$M$2:$M$1538)</f>
        <v>47.589615731267614</v>
      </c>
      <c r="D165" s="23">
        <f t="shared" si="11"/>
        <v>50.196147691143167</v>
      </c>
      <c r="E165" s="23">
        <f>SUMPRODUCT(('2. UnidadCompradora'!$B$2:$B$1538='3. Dependencia'!A165)*'2. UnidadCompradora'!$P$2:$P$1538*'2. UnidadCompradora'!$M$2:$M$1538)</f>
        <v>24.334227099768764</v>
      </c>
      <c r="F165" s="23">
        <f t="shared" si="12"/>
        <v>41.361737943585034</v>
      </c>
      <c r="G165" s="23">
        <f>COUNTIF('2. UnidadCompradora'!$B$2:$B$1538,'3. Dependencia'!A165)</f>
        <v>3</v>
      </c>
      <c r="H165">
        <f>SUMIF('2. UnidadCompradora'!$B$2:$B$1538,'3. Dependencia'!A165,'2. UnidadCompradora'!$R$2:$R$1538)</f>
        <v>2</v>
      </c>
      <c r="I165" s="21">
        <f t="shared" si="10"/>
        <v>0.66666666666666663</v>
      </c>
      <c r="J165" s="18">
        <f>SUMIF('2. UnidadCompradora'!$B$2:$B$1538,'3. Dependencia'!A165,'2. UnidadCompradora'!$L$2:$L$1538)</f>
        <v>3455312935.4093065</v>
      </c>
      <c r="K165" s="18">
        <f>SUMIFS('2. UnidadCompradora'!$L$2:$L$1538,'2. UnidadCompradora'!$B$2:$B$1538,'3. Dependencia'!A165,'2. UnidadCompradora'!$R$2:$R$1538,1)</f>
        <v>759540686.32946301</v>
      </c>
      <c r="L165" s="21">
        <f t="shared" si="13"/>
        <v>0.21981820475530678</v>
      </c>
      <c r="O165">
        <f t="shared" si="14"/>
        <v>163</v>
      </c>
      <c r="P165" t="s">
        <v>1282</v>
      </c>
      <c r="Q165">
        <v>34</v>
      </c>
      <c r="R165">
        <v>1</v>
      </c>
      <c r="S165">
        <v>0</v>
      </c>
      <c r="T165" s="21">
        <v>0</v>
      </c>
      <c r="U165" s="19">
        <v>203222158.31675261</v>
      </c>
      <c r="V165" s="19">
        <v>0</v>
      </c>
      <c r="W165" s="21">
        <v>0</v>
      </c>
    </row>
    <row r="166" spans="1:23" x14ac:dyDescent="0.25">
      <c r="A166" s="23" t="s">
        <v>1152</v>
      </c>
      <c r="B166" s="23">
        <f>AVERAGEIF('2. UnidadCompradora'!$B$2:$B$1538,'3. Dependencia'!A166,'2. UnidadCompradora'!$C$2:$C$1538)</f>
        <v>165</v>
      </c>
      <c r="C166" s="23">
        <f>SUMPRODUCT(('2. UnidadCompradora'!$B$2:$B$1538='3. Dependencia'!A166)*'2. UnidadCompradora'!$K$2:$K$1538*'2. UnidadCompradora'!$M$2:$M$1538)</f>
        <v>61.362362639375185</v>
      </c>
      <c r="D166" s="23">
        <f t="shared" si="11"/>
        <v>65.942576210274979</v>
      </c>
      <c r="E166" s="23">
        <f>SUMPRODUCT(('2. UnidadCompradora'!$B$2:$B$1538='3. Dependencia'!A166)*'2. UnidadCompradora'!$P$2:$P$1538*'2. UnidadCompradora'!$M$2:$M$1538)</f>
        <v>32.230506805082129</v>
      </c>
      <c r="F166" s="23">
        <f t="shared" si="12"/>
        <v>55.929357538886684</v>
      </c>
      <c r="G166" s="23">
        <f>COUNTIF('2. UnidadCompradora'!$B$2:$B$1538,'3. Dependencia'!A166)</f>
        <v>2</v>
      </c>
      <c r="H166">
        <f>SUMIF('2. UnidadCompradora'!$B$2:$B$1538,'3. Dependencia'!A166,'2. UnidadCompradora'!$R$2:$R$1538)</f>
        <v>1</v>
      </c>
      <c r="I166" s="21">
        <f t="shared" si="10"/>
        <v>0.5</v>
      </c>
      <c r="J166" s="18">
        <f>SUMIF('2. UnidadCompradora'!$B$2:$B$1538,'3. Dependencia'!A166,'2. UnidadCompradora'!$L$2:$L$1538)</f>
        <v>8682626210.0284004</v>
      </c>
      <c r="K166" s="18">
        <f>SUMIFS('2. UnidadCompradora'!$L$2:$L$1538,'2. UnidadCompradora'!$B$2:$B$1538,'3. Dependencia'!A166,'2. UnidadCompradora'!$R$2:$R$1538,1)</f>
        <v>7245744946.6004</v>
      </c>
      <c r="L166" s="21">
        <f t="shared" si="13"/>
        <v>0.83451075415772158</v>
      </c>
      <c r="O166">
        <f t="shared" si="14"/>
        <v>164</v>
      </c>
      <c r="P166" t="s">
        <v>915</v>
      </c>
      <c r="Q166">
        <v>35</v>
      </c>
      <c r="R166">
        <v>1</v>
      </c>
      <c r="S166">
        <v>0</v>
      </c>
      <c r="T166" s="21">
        <v>0</v>
      </c>
      <c r="U166" s="19">
        <v>221323759.59383592</v>
      </c>
      <c r="V166" s="19">
        <v>0</v>
      </c>
      <c r="W166" s="21">
        <v>0</v>
      </c>
    </row>
    <row r="167" spans="1:23" x14ac:dyDescent="0.25">
      <c r="A167" s="23" t="s">
        <v>2176</v>
      </c>
      <c r="B167" s="23">
        <f>AVERAGEIF('2. UnidadCompradora'!$B$2:$B$1538,'3. Dependencia'!A167,'2. UnidadCompradora'!$C$2:$C$1538)</f>
        <v>166</v>
      </c>
      <c r="C167" s="23">
        <f>SUMPRODUCT(('2. UnidadCompradora'!$B$2:$B$1538='3. Dependencia'!A167)*'2. UnidadCompradora'!$K$2:$K$1538*'2. UnidadCompradora'!$M$2:$M$1538)</f>
        <v>47.699564778018349</v>
      </c>
      <c r="D167" s="23">
        <f t="shared" si="11"/>
        <v>50.321852811331503</v>
      </c>
      <c r="E167" s="23">
        <f>SUMPRODUCT(('2. UnidadCompradora'!$B$2:$B$1538='3. Dependencia'!A167)*'2. UnidadCompradora'!$P$2:$P$1538*'2. UnidadCompradora'!$M$2:$M$1538)</f>
        <v>24.265138655724201</v>
      </c>
      <c r="F167" s="23">
        <f t="shared" si="12"/>
        <v>41.23427865784123</v>
      </c>
      <c r="G167" s="23">
        <f>COUNTIF('2. UnidadCompradora'!$B$2:$B$1538,'3. Dependencia'!A167)</f>
        <v>1</v>
      </c>
      <c r="H167">
        <f>SUMIF('2. UnidadCompradora'!$B$2:$B$1538,'3. Dependencia'!A167,'2. UnidadCompradora'!$R$2:$R$1538)</f>
        <v>1</v>
      </c>
      <c r="I167" s="21">
        <f t="shared" si="10"/>
        <v>1</v>
      </c>
      <c r="J167" s="18">
        <f>SUMIF('2. UnidadCompradora'!$B$2:$B$1538,'3. Dependencia'!A167,'2. UnidadCompradora'!$L$2:$L$1538)</f>
        <v>1684909569.3700001</v>
      </c>
      <c r="K167" s="18">
        <f>SUMIFS('2. UnidadCompradora'!$L$2:$L$1538,'2. UnidadCompradora'!$B$2:$B$1538,'3. Dependencia'!A167,'2. UnidadCompradora'!$R$2:$R$1538,1)</f>
        <v>1684909569.3700001</v>
      </c>
      <c r="L167" s="21">
        <f t="shared" si="13"/>
        <v>1</v>
      </c>
      <c r="O167">
        <f t="shared" si="14"/>
        <v>165</v>
      </c>
      <c r="P167" t="s">
        <v>1765</v>
      </c>
      <c r="Q167">
        <v>38</v>
      </c>
      <c r="R167">
        <v>1</v>
      </c>
      <c r="S167">
        <v>0</v>
      </c>
      <c r="T167" s="21">
        <v>0</v>
      </c>
      <c r="U167" s="19">
        <v>112949029.5184</v>
      </c>
      <c r="V167" s="19">
        <v>0</v>
      </c>
      <c r="W167" s="21">
        <v>0</v>
      </c>
    </row>
    <row r="168" spans="1:23" x14ac:dyDescent="0.25">
      <c r="A168" s="23" t="s">
        <v>190</v>
      </c>
      <c r="B168" s="23">
        <f>AVERAGEIF('2. UnidadCompradora'!$B$2:$B$1538,'3. Dependencia'!A168,'2. UnidadCompradora'!$C$2:$C$1538)</f>
        <v>167</v>
      </c>
      <c r="C168" s="23">
        <f>SUMPRODUCT(('2. UnidadCompradora'!$B$2:$B$1538='3. Dependencia'!A168)*'2. UnidadCompradora'!$K$2:$K$1538*'2. UnidadCompradora'!$M$2:$M$1538)</f>
        <v>31.700420780764425</v>
      </c>
      <c r="D168" s="23">
        <f t="shared" si="11"/>
        <v>32.029976905897328</v>
      </c>
      <c r="E168" s="23">
        <f>SUMPRODUCT(('2. UnidadCompradora'!$B$2:$B$1538='3. Dependencia'!A168)*'2. UnidadCompradora'!$P$2:$P$1538*'2. UnidadCompradora'!$M$2:$M$1538)</f>
        <v>16.080139663233297</v>
      </c>
      <c r="F168" s="23">
        <f t="shared" si="12"/>
        <v>26.134009143540528</v>
      </c>
      <c r="G168" s="23">
        <f>COUNTIF('2. UnidadCompradora'!$B$2:$B$1538,'3. Dependencia'!A168)</f>
        <v>2</v>
      </c>
      <c r="H168">
        <f>SUMIF('2. UnidadCompradora'!$B$2:$B$1538,'3. Dependencia'!A168,'2. UnidadCompradora'!$R$2:$R$1538)</f>
        <v>0</v>
      </c>
      <c r="I168" s="21">
        <f t="shared" si="10"/>
        <v>0</v>
      </c>
      <c r="J168" s="18">
        <f>SUMIF('2. UnidadCompradora'!$B$2:$B$1538,'3. Dependencia'!A168,'2. UnidadCompradora'!$L$2:$L$1538)</f>
        <v>1342676767.1200008</v>
      </c>
      <c r="K168" s="18">
        <f>SUMIFS('2. UnidadCompradora'!$L$2:$L$1538,'2. UnidadCompradora'!$B$2:$B$1538,'3. Dependencia'!A168,'2. UnidadCompradora'!$R$2:$R$1538,1)</f>
        <v>0</v>
      </c>
      <c r="L168" s="21">
        <f t="shared" si="13"/>
        <v>0</v>
      </c>
      <c r="O168">
        <f t="shared" si="14"/>
        <v>166</v>
      </c>
      <c r="P168" t="s">
        <v>146</v>
      </c>
      <c r="Q168">
        <v>39</v>
      </c>
      <c r="R168">
        <v>1</v>
      </c>
      <c r="S168">
        <v>0</v>
      </c>
      <c r="T168" s="21">
        <v>0</v>
      </c>
      <c r="U168" s="19">
        <v>451821830.68240476</v>
      </c>
      <c r="V168" s="19">
        <v>0</v>
      </c>
      <c r="W168" s="21">
        <v>0</v>
      </c>
    </row>
    <row r="169" spans="1:23" x14ac:dyDescent="0.25">
      <c r="A169" s="23" t="s">
        <v>1405</v>
      </c>
      <c r="B169" s="23">
        <f>AVERAGEIF('2. UnidadCompradora'!$B$2:$B$1538,'3. Dependencia'!A169,'2. UnidadCompradora'!$C$2:$C$1538)</f>
        <v>168</v>
      </c>
      <c r="C169" s="23">
        <f>SUMPRODUCT(('2. UnidadCompradora'!$B$2:$B$1538='3. Dependencia'!A169)*'2. UnidadCompradora'!$K$2:$K$1538*'2. UnidadCompradora'!$M$2:$M$1538)</f>
        <v>44.525245267291666</v>
      </c>
      <c r="D169" s="23">
        <f t="shared" si="11"/>
        <v>46.692642487055579</v>
      </c>
      <c r="E169" s="23">
        <f>SUMPRODUCT(('2. UnidadCompradora'!$B$2:$B$1538='3. Dependencia'!A169)*'2. UnidadCompradora'!$P$2:$P$1538*'2. UnidadCompradora'!$M$2:$M$1538)</f>
        <v>22.302797887688985</v>
      </c>
      <c r="F169" s="23">
        <f t="shared" si="12"/>
        <v>37.614012546212322</v>
      </c>
      <c r="G169" s="23">
        <f>COUNTIF('2. UnidadCompradora'!$B$2:$B$1538,'3. Dependencia'!A169)</f>
        <v>1</v>
      </c>
      <c r="H169">
        <f>SUMIF('2. UnidadCompradora'!$B$2:$B$1538,'3. Dependencia'!A169,'2. UnidadCompradora'!$R$2:$R$1538)</f>
        <v>0</v>
      </c>
      <c r="I169" s="21">
        <f t="shared" si="10"/>
        <v>0</v>
      </c>
      <c r="J169" s="18">
        <f>SUMIF('2. UnidadCompradora'!$B$2:$B$1538,'3. Dependencia'!A169,'2. UnidadCompradora'!$L$2:$L$1538)</f>
        <v>163125172.47829899</v>
      </c>
      <c r="K169" s="18">
        <f>SUMIFS('2. UnidadCompradora'!$L$2:$L$1538,'2. UnidadCompradora'!$B$2:$B$1538,'3. Dependencia'!A169,'2. UnidadCompradora'!$R$2:$R$1538,1)</f>
        <v>0</v>
      </c>
      <c r="L169" s="21">
        <f t="shared" si="13"/>
        <v>0</v>
      </c>
      <c r="O169">
        <f t="shared" si="14"/>
        <v>167</v>
      </c>
      <c r="P169" t="s">
        <v>2167</v>
      </c>
      <c r="Q169">
        <v>40</v>
      </c>
      <c r="R169">
        <v>1</v>
      </c>
      <c r="S169">
        <v>0</v>
      </c>
      <c r="T169" s="21">
        <v>0</v>
      </c>
      <c r="U169" s="19">
        <v>76462860.846361756</v>
      </c>
      <c r="V169" s="19">
        <v>0</v>
      </c>
      <c r="W169" s="21">
        <v>0</v>
      </c>
    </row>
    <row r="170" spans="1:23" x14ac:dyDescent="0.25">
      <c r="A170" s="23" t="s">
        <v>1621</v>
      </c>
      <c r="B170" s="23">
        <f>AVERAGEIF('2. UnidadCompradora'!$B$2:$B$1538,'3. Dependencia'!A170,'2. UnidadCompradora'!$C$2:$C$1538)</f>
        <v>169</v>
      </c>
      <c r="C170" s="23">
        <f>SUMPRODUCT(('2. UnidadCompradora'!$B$2:$B$1538='3. Dependencia'!A170)*'2. UnidadCompradora'!$K$2:$K$1538*'2. UnidadCompradora'!$M$2:$M$1538)</f>
        <v>68.398519686699146</v>
      </c>
      <c r="D170" s="23">
        <f t="shared" si="11"/>
        <v>73.987038562941265</v>
      </c>
      <c r="E170" s="23">
        <f>SUMPRODUCT(('2. UnidadCompradora'!$B$2:$B$1538='3. Dependencia'!A170)*'2. UnidadCompradora'!$P$2:$P$1538*'2. UnidadCompradora'!$M$2:$M$1538)</f>
        <v>34.242807671509098</v>
      </c>
      <c r="F170" s="23">
        <f t="shared" si="12"/>
        <v>59.641793600856275</v>
      </c>
      <c r="G170" s="23">
        <f>COUNTIF('2. UnidadCompradora'!$B$2:$B$1538,'3. Dependencia'!A170)</f>
        <v>1</v>
      </c>
      <c r="H170">
        <f>SUMIF('2. UnidadCompradora'!$B$2:$B$1538,'3. Dependencia'!A170,'2. UnidadCompradora'!$R$2:$R$1538)</f>
        <v>1</v>
      </c>
      <c r="I170" s="21">
        <f t="shared" si="10"/>
        <v>1</v>
      </c>
      <c r="J170" s="18">
        <f>SUMIF('2. UnidadCompradora'!$B$2:$B$1538,'3. Dependencia'!A170,'2. UnidadCompradora'!$L$2:$L$1538)</f>
        <v>176804784.43709698</v>
      </c>
      <c r="K170" s="18">
        <f>SUMIFS('2. UnidadCompradora'!$L$2:$L$1538,'2. UnidadCompradora'!$B$2:$B$1538,'3. Dependencia'!A170,'2. UnidadCompradora'!$R$2:$R$1538,1)</f>
        <v>176804784.43709698</v>
      </c>
      <c r="L170" s="21">
        <f t="shared" si="13"/>
        <v>1</v>
      </c>
      <c r="O170">
        <f t="shared" si="14"/>
        <v>168</v>
      </c>
      <c r="P170" t="s">
        <v>639</v>
      </c>
      <c r="Q170">
        <v>42</v>
      </c>
      <c r="R170">
        <v>1</v>
      </c>
      <c r="S170">
        <v>0</v>
      </c>
      <c r="T170" s="21">
        <v>0</v>
      </c>
      <c r="U170" s="19">
        <v>332816171.39799988</v>
      </c>
      <c r="V170" s="19">
        <v>0</v>
      </c>
      <c r="W170" s="21">
        <v>0</v>
      </c>
    </row>
    <row r="171" spans="1:23" x14ac:dyDescent="0.25">
      <c r="A171" s="23" t="s">
        <v>777</v>
      </c>
      <c r="B171" s="23">
        <f>AVERAGEIF('2. UnidadCompradora'!$B$2:$B$1538,'3. Dependencia'!A171,'2. UnidadCompradora'!$C$2:$C$1538)</f>
        <v>170</v>
      </c>
      <c r="C171" s="23">
        <f>SUMPRODUCT(('2. UnidadCompradora'!$B$2:$B$1538='3. Dependencia'!A171)*'2. UnidadCompradora'!$K$2:$K$1538*'2. UnidadCompradora'!$M$2:$M$1538)</f>
        <v>55.367265846386772</v>
      </c>
      <c r="D171" s="23">
        <f t="shared" si="11"/>
        <v>59.088361597466168</v>
      </c>
      <c r="E171" s="23">
        <f>SUMPRODUCT(('2. UnidadCompradora'!$B$2:$B$1538='3. Dependencia'!A171)*'2. UnidadCompradora'!$P$2:$P$1538*'2. UnidadCompradora'!$M$2:$M$1538)</f>
        <v>27.751181812512577</v>
      </c>
      <c r="F171" s="23">
        <f t="shared" si="12"/>
        <v>47.665579535737656</v>
      </c>
      <c r="G171" s="23">
        <f>COUNTIF('2. UnidadCompradora'!$B$2:$B$1538,'3. Dependencia'!A171)</f>
        <v>1</v>
      </c>
      <c r="H171">
        <f>SUMIF('2. UnidadCompradora'!$B$2:$B$1538,'3. Dependencia'!A171,'2. UnidadCompradora'!$R$2:$R$1538)</f>
        <v>1</v>
      </c>
      <c r="I171" s="21">
        <f t="shared" si="10"/>
        <v>1</v>
      </c>
      <c r="J171" s="18">
        <f>SUMIF('2. UnidadCompradora'!$B$2:$B$1538,'3. Dependencia'!A171,'2. UnidadCompradora'!$L$2:$L$1538)</f>
        <v>274156300.49999988</v>
      </c>
      <c r="K171" s="18">
        <f>SUMIFS('2. UnidadCompradora'!$L$2:$L$1538,'2. UnidadCompradora'!$B$2:$B$1538,'3. Dependencia'!A171,'2. UnidadCompradora'!$R$2:$R$1538,1)</f>
        <v>274156300.49999988</v>
      </c>
      <c r="L171" s="21">
        <f t="shared" si="13"/>
        <v>1</v>
      </c>
      <c r="O171">
        <f t="shared" si="14"/>
        <v>169</v>
      </c>
      <c r="P171" t="s">
        <v>135</v>
      </c>
      <c r="Q171">
        <v>44</v>
      </c>
      <c r="R171">
        <v>1</v>
      </c>
      <c r="S171">
        <v>0</v>
      </c>
      <c r="T171" s="21">
        <v>0</v>
      </c>
      <c r="U171" s="19">
        <v>291445788.72708499</v>
      </c>
      <c r="V171" s="19">
        <v>0</v>
      </c>
      <c r="W171" s="21">
        <v>0</v>
      </c>
    </row>
    <row r="172" spans="1:23" x14ac:dyDescent="0.25">
      <c r="A172" s="23" t="s">
        <v>295</v>
      </c>
      <c r="B172" s="23">
        <f>AVERAGEIF('2. UnidadCompradora'!$B$2:$B$1538,'3. Dependencia'!A172,'2. UnidadCompradora'!$C$2:$C$1538)</f>
        <v>171</v>
      </c>
      <c r="C172" s="23">
        <f>SUMPRODUCT(('2. UnidadCompradora'!$B$2:$B$1538='3. Dependencia'!A172)*'2. UnidadCompradora'!$K$2:$K$1538*'2. UnidadCompradora'!$M$2:$M$1538)</f>
        <v>31.905532651500113</v>
      </c>
      <c r="D172" s="23">
        <f t="shared" si="11"/>
        <v>32.264482007349791</v>
      </c>
      <c r="E172" s="23">
        <f>SUMPRODUCT(('2. UnidadCompradora'!$B$2:$B$1538='3. Dependencia'!A172)*'2. UnidadCompradora'!$P$2:$P$1538*'2. UnidadCompradora'!$M$2:$M$1538)</f>
        <v>16.205257925237674</v>
      </c>
      <c r="F172" s="23">
        <f t="shared" si="12"/>
        <v>26.364836230893907</v>
      </c>
      <c r="G172" s="23">
        <f>COUNTIF('2. UnidadCompradora'!$B$2:$B$1538,'3. Dependencia'!A172)</f>
        <v>3</v>
      </c>
      <c r="H172">
        <f>SUMIF('2. UnidadCompradora'!$B$2:$B$1538,'3. Dependencia'!A172,'2. UnidadCompradora'!$R$2:$R$1538)</f>
        <v>0</v>
      </c>
      <c r="I172" s="21">
        <f t="shared" si="10"/>
        <v>0</v>
      </c>
      <c r="J172" s="18">
        <f>SUMIF('2. UnidadCompradora'!$B$2:$B$1538,'3. Dependencia'!A172,'2. UnidadCompradora'!$L$2:$L$1538)</f>
        <v>1329614858.8585846</v>
      </c>
      <c r="K172" s="18">
        <f>SUMIFS('2. UnidadCompradora'!$L$2:$L$1538,'2. UnidadCompradora'!$B$2:$B$1538,'3. Dependencia'!A172,'2. UnidadCompradora'!$R$2:$R$1538,1)</f>
        <v>0</v>
      </c>
      <c r="L172" s="21">
        <f t="shared" si="13"/>
        <v>0</v>
      </c>
      <c r="O172">
        <f t="shared" si="14"/>
        <v>170</v>
      </c>
      <c r="P172" t="s">
        <v>1144</v>
      </c>
      <c r="Q172">
        <v>45</v>
      </c>
      <c r="R172">
        <v>1</v>
      </c>
      <c r="S172">
        <v>0</v>
      </c>
      <c r="T172" s="21">
        <v>0</v>
      </c>
      <c r="U172" s="19">
        <v>665563125.24999702</v>
      </c>
      <c r="V172" s="19">
        <v>0</v>
      </c>
      <c r="W172" s="21">
        <v>0</v>
      </c>
    </row>
    <row r="173" spans="1:23" x14ac:dyDescent="0.25">
      <c r="A173" s="23" t="s">
        <v>1857</v>
      </c>
      <c r="B173" s="23">
        <f>AVERAGEIF('2. UnidadCompradora'!$B$2:$B$1538,'3. Dependencia'!A173,'2. UnidadCompradora'!$C$2:$C$1538)</f>
        <v>172</v>
      </c>
      <c r="C173" s="23">
        <f>SUMPRODUCT(('2. UnidadCompradora'!$B$2:$B$1538='3. Dependencia'!A173)*'2. UnidadCompradora'!$K$2:$K$1538*'2. UnidadCompradora'!$M$2:$M$1538)</f>
        <v>33.350315907183649</v>
      </c>
      <c r="D173" s="23">
        <f t="shared" si="11"/>
        <v>33.916307631754975</v>
      </c>
      <c r="E173" s="23">
        <f>SUMPRODUCT(('2. UnidadCompradora'!$B$2:$B$1538='3. Dependencia'!A173)*'2. UnidadCompradora'!$P$2:$P$1538*'2. UnidadCompradora'!$M$2:$M$1538)</f>
        <v>17.000582360382563</v>
      </c>
      <c r="F173" s="23">
        <f t="shared" si="12"/>
        <v>27.832107434349723</v>
      </c>
      <c r="G173" s="23">
        <f>COUNTIF('2. UnidadCompradora'!$B$2:$B$1538,'3. Dependencia'!A173)</f>
        <v>2</v>
      </c>
      <c r="H173">
        <f>SUMIF('2. UnidadCompradora'!$B$2:$B$1538,'3. Dependencia'!A173,'2. UnidadCompradora'!$R$2:$R$1538)</f>
        <v>0</v>
      </c>
      <c r="I173" s="21">
        <f t="shared" si="10"/>
        <v>0</v>
      </c>
      <c r="J173" s="18">
        <f>SUMIF('2. UnidadCompradora'!$B$2:$B$1538,'3. Dependencia'!A173,'2. UnidadCompradora'!$L$2:$L$1538)</f>
        <v>1702858261.69999</v>
      </c>
      <c r="K173" s="18">
        <f>SUMIFS('2. UnidadCompradora'!$L$2:$L$1538,'2. UnidadCompradora'!$B$2:$B$1538,'3. Dependencia'!A173,'2. UnidadCompradora'!$R$2:$R$1538,1)</f>
        <v>0</v>
      </c>
      <c r="L173" s="21">
        <f t="shared" si="13"/>
        <v>0</v>
      </c>
      <c r="O173">
        <f t="shared" si="14"/>
        <v>171</v>
      </c>
      <c r="P173" t="s">
        <v>200</v>
      </c>
      <c r="Q173">
        <v>46</v>
      </c>
      <c r="R173">
        <v>1</v>
      </c>
      <c r="S173">
        <v>0</v>
      </c>
      <c r="T173" s="21">
        <v>0</v>
      </c>
      <c r="U173" s="19">
        <v>1512600500.452338</v>
      </c>
      <c r="V173" s="19">
        <v>0</v>
      </c>
      <c r="W173" s="21">
        <v>0</v>
      </c>
    </row>
    <row r="174" spans="1:23" x14ac:dyDescent="0.25">
      <c r="A174" s="23" t="s">
        <v>268</v>
      </c>
      <c r="B174" s="23">
        <f>AVERAGEIF('2. UnidadCompradora'!$B$2:$B$1538,'3. Dependencia'!A174,'2. UnidadCompradora'!$C$2:$C$1538)</f>
        <v>173</v>
      </c>
      <c r="C174" s="23">
        <f>SUMPRODUCT(('2. UnidadCompradora'!$B$2:$B$1538='3. Dependencia'!A174)*'2. UnidadCompradora'!$K$2:$K$1538*'2. UnidadCompradora'!$M$2:$M$1538)</f>
        <v>7.6484986175591487</v>
      </c>
      <c r="D174" s="23">
        <f t="shared" si="11"/>
        <v>4.5313322551568831</v>
      </c>
      <c r="E174" s="23">
        <f>SUMPRODUCT(('2. UnidadCompradora'!$B$2:$B$1538='3. Dependencia'!A174)*'2. UnidadCompradora'!$P$2:$P$1538*'2. UnidadCompradora'!$M$2:$M$1538)</f>
        <v>4.5363307096206595</v>
      </c>
      <c r="F174" s="23">
        <f t="shared" si="12"/>
        <v>4.837167619055502</v>
      </c>
      <c r="G174" s="23">
        <f>COUNTIF('2. UnidadCompradora'!$B$2:$B$1538,'3. Dependencia'!A174)</f>
        <v>11</v>
      </c>
      <c r="H174">
        <f>SUMIF('2. UnidadCompradora'!$B$2:$B$1538,'3. Dependencia'!A174,'2. UnidadCompradora'!$R$2:$R$1538)</f>
        <v>0</v>
      </c>
      <c r="I174" s="21">
        <f t="shared" si="10"/>
        <v>0</v>
      </c>
      <c r="J174" s="18">
        <f>SUMIF('2. UnidadCompradora'!$B$2:$B$1538,'3. Dependencia'!A174,'2. UnidadCompradora'!$L$2:$L$1538)</f>
        <v>4333761044.6967297</v>
      </c>
      <c r="K174" s="18">
        <f>SUMIFS('2. UnidadCompradora'!$L$2:$L$1538,'2. UnidadCompradora'!$B$2:$B$1538,'3. Dependencia'!A174,'2. UnidadCompradora'!$R$2:$R$1538,1)</f>
        <v>0</v>
      </c>
      <c r="L174" s="21">
        <f t="shared" si="13"/>
        <v>0</v>
      </c>
      <c r="O174">
        <f t="shared" si="14"/>
        <v>172</v>
      </c>
      <c r="P174" t="s">
        <v>552</v>
      </c>
      <c r="Q174">
        <v>48</v>
      </c>
      <c r="R174">
        <v>1</v>
      </c>
      <c r="S174">
        <v>0</v>
      </c>
      <c r="T174" s="21">
        <v>0</v>
      </c>
      <c r="U174" s="19">
        <v>220937469.83873099</v>
      </c>
      <c r="V174" s="19">
        <v>0</v>
      </c>
      <c r="W174" s="21">
        <v>0</v>
      </c>
    </row>
    <row r="175" spans="1:23" x14ac:dyDescent="0.25">
      <c r="A175" s="23" t="s">
        <v>1000</v>
      </c>
      <c r="B175" s="23">
        <f>AVERAGEIF('2. UnidadCompradora'!$B$2:$B$1538,'3. Dependencia'!A175,'2. UnidadCompradora'!$C$2:$C$1538)</f>
        <v>174</v>
      </c>
      <c r="C175" s="23">
        <f>SUMPRODUCT(('2. UnidadCompradora'!$B$2:$B$1538='3. Dependencia'!A175)*'2. UnidadCompradora'!$K$2:$K$1538*'2. UnidadCompradora'!$M$2:$M$1538)</f>
        <v>35.948135864691075</v>
      </c>
      <c r="D175" s="23">
        <f t="shared" si="11"/>
        <v>36.886404050384762</v>
      </c>
      <c r="E175" s="23">
        <f>SUMPRODUCT(('2. UnidadCompradora'!$B$2:$B$1538='3. Dependencia'!A175)*'2. UnidadCompradora'!$P$2:$P$1538*'2. UnidadCompradora'!$M$2:$M$1538)</f>
        <v>17.994822612435627</v>
      </c>
      <c r="F175" s="23">
        <f t="shared" si="12"/>
        <v>29.666352714250316</v>
      </c>
      <c r="G175" s="23">
        <f>COUNTIF('2. UnidadCompradora'!$B$2:$B$1538,'3. Dependencia'!A175)</f>
        <v>1</v>
      </c>
      <c r="H175">
        <f>SUMIF('2. UnidadCompradora'!$B$2:$B$1538,'3. Dependencia'!A175,'2. UnidadCompradora'!$R$2:$R$1538)</f>
        <v>0</v>
      </c>
      <c r="I175" s="21">
        <f t="shared" si="10"/>
        <v>0</v>
      </c>
      <c r="J175" s="18">
        <f>SUMIF('2. UnidadCompradora'!$B$2:$B$1538,'3. Dependencia'!A175,'2. UnidadCompradora'!$L$2:$L$1538)</f>
        <v>84352725.519999996</v>
      </c>
      <c r="K175" s="18">
        <f>SUMIFS('2. UnidadCompradora'!$L$2:$L$1538,'2. UnidadCompradora'!$B$2:$B$1538,'3. Dependencia'!A175,'2. UnidadCompradora'!$R$2:$R$1538,1)</f>
        <v>0</v>
      </c>
      <c r="L175" s="21">
        <f t="shared" si="13"/>
        <v>0</v>
      </c>
      <c r="O175">
        <f t="shared" si="14"/>
        <v>173</v>
      </c>
      <c r="P175" t="s">
        <v>571</v>
      </c>
      <c r="Q175">
        <v>49</v>
      </c>
      <c r="R175">
        <v>1</v>
      </c>
      <c r="S175">
        <v>0</v>
      </c>
      <c r="T175" s="21">
        <v>0</v>
      </c>
      <c r="U175" s="19">
        <v>319614093.81818008</v>
      </c>
      <c r="V175" s="19">
        <v>0</v>
      </c>
      <c r="W175" s="21">
        <v>0</v>
      </c>
    </row>
    <row r="176" spans="1:23" x14ac:dyDescent="0.25">
      <c r="A176" s="23" t="s">
        <v>402</v>
      </c>
      <c r="B176" s="23">
        <f>AVERAGEIF('2. UnidadCompradora'!$B$2:$B$1538,'3. Dependencia'!A176,'2. UnidadCompradora'!$C$2:$C$1538)</f>
        <v>175</v>
      </c>
      <c r="C176" s="23">
        <f>SUMPRODUCT(('2. UnidadCompradora'!$B$2:$B$1538='3. Dependencia'!A176)*'2. UnidadCompradora'!$K$2:$K$1538*'2. UnidadCompradora'!$M$2:$M$1538)</f>
        <v>42.89337805868891</v>
      </c>
      <c r="D176" s="23">
        <f t="shared" si="11"/>
        <v>44.826923141131061</v>
      </c>
      <c r="E176" s="23">
        <f>SUMPRODUCT(('2. UnidadCompradora'!$B$2:$B$1538='3. Dependencia'!A176)*'2. UnidadCompradora'!$P$2:$P$1538*'2. UnidadCompradora'!$M$2:$M$1538)</f>
        <v>21.486562555418171</v>
      </c>
      <c r="F176" s="23">
        <f t="shared" si="12"/>
        <v>36.108163429347236</v>
      </c>
      <c r="G176" s="23">
        <f>COUNTIF('2. UnidadCompradora'!$B$2:$B$1538,'3. Dependencia'!A176)</f>
        <v>14</v>
      </c>
      <c r="H176">
        <f>SUMIF('2. UnidadCompradora'!$B$2:$B$1538,'3. Dependencia'!A176,'2. UnidadCompradora'!$R$2:$R$1538)</f>
        <v>7</v>
      </c>
      <c r="I176" s="21">
        <f t="shared" si="10"/>
        <v>0.5</v>
      </c>
      <c r="J176" s="18">
        <f>SUMIF('2. UnidadCompradora'!$B$2:$B$1538,'3. Dependencia'!A176,'2. UnidadCompradora'!$L$2:$L$1538)</f>
        <v>1137902620.4653521</v>
      </c>
      <c r="K176" s="18">
        <f>SUMIFS('2. UnidadCompradora'!$L$2:$L$1538,'2. UnidadCompradora'!$B$2:$B$1538,'3. Dependencia'!A176,'2. UnidadCompradora'!$R$2:$R$1538,1)</f>
        <v>562212477.09899962</v>
      </c>
      <c r="L176" s="21">
        <f t="shared" si="13"/>
        <v>0.49407784724942411</v>
      </c>
      <c r="O176">
        <f t="shared" si="14"/>
        <v>174</v>
      </c>
      <c r="P176" t="s">
        <v>215</v>
      </c>
      <c r="Q176">
        <v>50</v>
      </c>
      <c r="R176">
        <v>9</v>
      </c>
      <c r="S176">
        <v>0</v>
      </c>
      <c r="T176" s="21">
        <v>0</v>
      </c>
      <c r="U176" s="19">
        <v>1210731500.8242402</v>
      </c>
      <c r="V176" s="19">
        <v>0</v>
      </c>
      <c r="W176" s="21">
        <v>0</v>
      </c>
    </row>
    <row r="177" spans="1:23" x14ac:dyDescent="0.25">
      <c r="A177" s="23" t="s">
        <v>248</v>
      </c>
      <c r="B177" s="23">
        <f>AVERAGEIF('2. UnidadCompradora'!$B$2:$B$1538,'3. Dependencia'!A177,'2. UnidadCompradora'!$C$2:$C$1538)</f>
        <v>176</v>
      </c>
      <c r="C177" s="23">
        <f>SUMPRODUCT(('2. UnidadCompradora'!$B$2:$B$1538='3. Dependencia'!A177)*'2. UnidadCompradora'!$K$2:$K$1538*'2. UnidadCompradora'!$M$2:$M$1538)</f>
        <v>53.648935354713707</v>
      </c>
      <c r="D177" s="23">
        <f t="shared" si="11"/>
        <v>57.123788485079508</v>
      </c>
      <c r="E177" s="23">
        <f>SUMPRODUCT(('2. UnidadCompradora'!$B$2:$B$1538='3. Dependencia'!A177)*'2. UnidadCompradora'!$P$2:$P$1538*'2. UnidadCompradora'!$M$2:$M$1538)</f>
        <v>26.842636915462421</v>
      </c>
      <c r="F177" s="23">
        <f t="shared" si="12"/>
        <v>45.989431154548328</v>
      </c>
      <c r="G177" s="23">
        <f>COUNTIF('2. UnidadCompradora'!$B$2:$B$1538,'3. Dependencia'!A177)</f>
        <v>3</v>
      </c>
      <c r="H177">
        <f>SUMIF('2. UnidadCompradora'!$B$2:$B$1538,'3. Dependencia'!A177,'2. UnidadCompradora'!$R$2:$R$1538)</f>
        <v>2</v>
      </c>
      <c r="I177" s="21">
        <f t="shared" si="10"/>
        <v>0.66666666666666663</v>
      </c>
      <c r="J177" s="18">
        <f>SUMIF('2. UnidadCompradora'!$B$2:$B$1538,'3. Dependencia'!A177,'2. UnidadCompradora'!$L$2:$L$1538)</f>
        <v>183817588.20140952</v>
      </c>
      <c r="K177" s="18">
        <f>SUMIFS('2. UnidadCompradora'!$L$2:$L$1538,'2. UnidadCompradora'!$B$2:$B$1538,'3. Dependencia'!A177,'2. UnidadCompradora'!$R$2:$R$1538,1)</f>
        <v>87693084.461409509</v>
      </c>
      <c r="L177" s="21">
        <f t="shared" si="13"/>
        <v>0.47706579832460816</v>
      </c>
      <c r="O177">
        <f t="shared" si="14"/>
        <v>175</v>
      </c>
      <c r="P177" t="s">
        <v>461</v>
      </c>
      <c r="Q177">
        <v>52</v>
      </c>
      <c r="R177">
        <v>1</v>
      </c>
      <c r="S177">
        <v>0</v>
      </c>
      <c r="T177" s="21">
        <v>0</v>
      </c>
      <c r="U177" s="19">
        <v>1697247546.8041182</v>
      </c>
      <c r="V177" s="19">
        <v>0</v>
      </c>
      <c r="W177" s="21">
        <v>0</v>
      </c>
    </row>
    <row r="178" spans="1:23" x14ac:dyDescent="0.25">
      <c r="A178" s="23" t="s">
        <v>846</v>
      </c>
      <c r="B178" s="23">
        <f>AVERAGEIF('2. UnidadCompradora'!$B$2:$B$1538,'3. Dependencia'!A178,'2. UnidadCompradora'!$C$2:$C$1538)</f>
        <v>177</v>
      </c>
      <c r="C178" s="23">
        <f>SUMPRODUCT(('2. UnidadCompradora'!$B$2:$B$1538='3. Dependencia'!A178)*'2. UnidadCompradora'!$K$2:$K$1538*'2. UnidadCompradora'!$M$2:$M$1538)</f>
        <v>43.074743335196729</v>
      </c>
      <c r="D178" s="23">
        <f t="shared" si="11"/>
        <v>45.034278680402736</v>
      </c>
      <c r="E178" s="23">
        <f>SUMPRODUCT(('2. UnidadCompradora'!$B$2:$B$1538='3. Dependencia'!A178)*'2. UnidadCompradora'!$P$2:$P$1538*'2. UnidadCompradora'!$M$2:$M$1538)</f>
        <v>21.604037984639181</v>
      </c>
      <c r="F178" s="23">
        <f t="shared" si="12"/>
        <v>36.324890474050939</v>
      </c>
      <c r="G178" s="23">
        <f>COUNTIF('2. UnidadCompradora'!$B$2:$B$1538,'3. Dependencia'!A178)</f>
        <v>2</v>
      </c>
      <c r="H178">
        <f>SUMIF('2. UnidadCompradora'!$B$2:$B$1538,'3. Dependencia'!A178,'2. UnidadCompradora'!$R$2:$R$1538)</f>
        <v>0</v>
      </c>
      <c r="I178" s="21">
        <f t="shared" si="10"/>
        <v>0</v>
      </c>
      <c r="J178" s="18">
        <f>SUMIF('2. UnidadCompradora'!$B$2:$B$1538,'3. Dependencia'!A178,'2. UnidadCompradora'!$L$2:$L$1538)</f>
        <v>381181069.48340851</v>
      </c>
      <c r="K178" s="18">
        <f>SUMIFS('2. UnidadCompradora'!$L$2:$L$1538,'2. UnidadCompradora'!$B$2:$B$1538,'3. Dependencia'!A178,'2. UnidadCompradora'!$R$2:$R$1538,1)</f>
        <v>0</v>
      </c>
      <c r="L178" s="21">
        <f t="shared" si="13"/>
        <v>0</v>
      </c>
      <c r="O178">
        <f t="shared" si="14"/>
        <v>176</v>
      </c>
      <c r="P178" t="s">
        <v>2139</v>
      </c>
      <c r="Q178">
        <v>53</v>
      </c>
      <c r="R178">
        <v>1</v>
      </c>
      <c r="S178">
        <v>0</v>
      </c>
      <c r="T178" s="21">
        <v>0</v>
      </c>
      <c r="U178" s="19">
        <v>23540442.439999998</v>
      </c>
      <c r="V178" s="19">
        <v>0</v>
      </c>
      <c r="W178" s="21">
        <v>0</v>
      </c>
    </row>
    <row r="179" spans="1:23" x14ac:dyDescent="0.25">
      <c r="A179" s="23" t="s">
        <v>668</v>
      </c>
      <c r="B179" s="23">
        <f>AVERAGEIF('2. UnidadCompradora'!$B$2:$B$1538,'3. Dependencia'!A179,'2. UnidadCompradora'!$C$2:$C$1538)</f>
        <v>178</v>
      </c>
      <c r="C179" s="23">
        <f>SUMPRODUCT(('2. UnidadCompradora'!$B$2:$B$1538='3. Dependencia'!A179)*'2. UnidadCompradora'!$K$2:$K$1538*'2. UnidadCompradora'!$M$2:$M$1538)</f>
        <v>52.928450701845648</v>
      </c>
      <c r="D179" s="23">
        <f t="shared" si="11"/>
        <v>56.300055923869088</v>
      </c>
      <c r="E179" s="23">
        <f>SUMPRODUCT(('2. UnidadCompradora'!$B$2:$B$1538='3. Dependencia'!A179)*'2. UnidadCompradora'!$P$2:$P$1538*'2. UnidadCompradora'!$M$2:$M$1538)</f>
        <v>26.800979573974427</v>
      </c>
      <c r="F179" s="23">
        <f t="shared" si="12"/>
        <v>45.912578721909661</v>
      </c>
      <c r="G179" s="23">
        <f>COUNTIF('2. UnidadCompradora'!$B$2:$B$1538,'3. Dependencia'!A179)</f>
        <v>2</v>
      </c>
      <c r="H179">
        <f>SUMIF('2. UnidadCompradora'!$B$2:$B$1538,'3. Dependencia'!A179,'2. UnidadCompradora'!$R$2:$R$1538)</f>
        <v>2</v>
      </c>
      <c r="I179" s="21">
        <f t="shared" si="10"/>
        <v>1</v>
      </c>
      <c r="J179" s="18">
        <f>SUMIF('2. UnidadCompradora'!$B$2:$B$1538,'3. Dependencia'!A179,'2. UnidadCompradora'!$L$2:$L$1538)</f>
        <v>2701105524.3939838</v>
      </c>
      <c r="K179" s="18">
        <f>SUMIFS('2. UnidadCompradora'!$L$2:$L$1538,'2. UnidadCompradora'!$B$2:$B$1538,'3. Dependencia'!A179,'2. UnidadCompradora'!$R$2:$R$1538,1)</f>
        <v>2701105524.3939838</v>
      </c>
      <c r="L179" s="21">
        <f t="shared" si="13"/>
        <v>1</v>
      </c>
      <c r="O179">
        <f t="shared" si="14"/>
        <v>177</v>
      </c>
      <c r="P179" t="s">
        <v>594</v>
      </c>
      <c r="Q179">
        <v>56</v>
      </c>
      <c r="R179">
        <v>1</v>
      </c>
      <c r="S179">
        <v>0</v>
      </c>
      <c r="T179" s="21">
        <v>0</v>
      </c>
      <c r="U179" s="19">
        <v>2044980153.38344</v>
      </c>
      <c r="V179" s="19">
        <v>0</v>
      </c>
      <c r="W179" s="21">
        <v>0</v>
      </c>
    </row>
    <row r="180" spans="1:23" x14ac:dyDescent="0.25">
      <c r="A180" s="23" t="s">
        <v>1226</v>
      </c>
      <c r="B180" s="23">
        <f>AVERAGEIF('2. UnidadCompradora'!$B$2:$B$1538,'3. Dependencia'!A180,'2. UnidadCompradora'!$C$2:$C$1538)</f>
        <v>179</v>
      </c>
      <c r="C180" s="23">
        <f>SUMPRODUCT(('2. UnidadCompradora'!$B$2:$B$1538='3. Dependencia'!A180)*'2. UnidadCompradora'!$K$2:$K$1538*'2. UnidadCompradora'!$M$2:$M$1538)</f>
        <v>19.396050699190646</v>
      </c>
      <c r="D180" s="23">
        <f t="shared" si="11"/>
        <v>17.962348621201894</v>
      </c>
      <c r="E180" s="23">
        <f>SUMPRODUCT(('2. UnidadCompradora'!$B$2:$B$1538='3. Dependencia'!A180)*'2. UnidadCompradora'!$P$2:$P$1538*'2. UnidadCompradora'!$M$2:$M$1538)</f>
        <v>9.8830507771998271</v>
      </c>
      <c r="F180" s="23">
        <f t="shared" si="12"/>
        <v>14.701177878804501</v>
      </c>
      <c r="G180" s="23">
        <f>COUNTIF('2. UnidadCompradora'!$B$2:$B$1538,'3. Dependencia'!A180)</f>
        <v>1</v>
      </c>
      <c r="H180">
        <f>SUMIF('2. UnidadCompradora'!$B$2:$B$1538,'3. Dependencia'!A180,'2. UnidadCompradora'!$R$2:$R$1538)</f>
        <v>0</v>
      </c>
      <c r="I180" s="21">
        <f t="shared" si="10"/>
        <v>0</v>
      </c>
      <c r="J180" s="18">
        <f>SUMIF('2. UnidadCompradora'!$B$2:$B$1538,'3. Dependencia'!A180,'2. UnidadCompradora'!$L$2:$L$1538)</f>
        <v>750656861.36337996</v>
      </c>
      <c r="K180" s="18">
        <f>SUMIFS('2. UnidadCompradora'!$L$2:$L$1538,'2. UnidadCompradora'!$B$2:$B$1538,'3. Dependencia'!A180,'2. UnidadCompradora'!$R$2:$R$1538,1)</f>
        <v>0</v>
      </c>
      <c r="L180" s="21">
        <f t="shared" si="13"/>
        <v>0</v>
      </c>
      <c r="O180">
        <f t="shared" si="14"/>
        <v>178</v>
      </c>
      <c r="P180" t="s">
        <v>23</v>
      </c>
      <c r="Q180">
        <v>57</v>
      </c>
      <c r="R180">
        <v>1</v>
      </c>
      <c r="S180">
        <v>0</v>
      </c>
      <c r="T180" s="21">
        <v>0</v>
      </c>
      <c r="U180" s="19">
        <v>6807274413.0699997</v>
      </c>
      <c r="V180" s="19">
        <v>0</v>
      </c>
      <c r="W180" s="21">
        <v>0</v>
      </c>
    </row>
    <row r="181" spans="1:23" x14ac:dyDescent="0.25">
      <c r="A181" s="23" t="s">
        <v>1662</v>
      </c>
      <c r="B181" s="23">
        <f>AVERAGEIF('2. UnidadCompradora'!$B$2:$B$1538,'3. Dependencia'!A181,'2. UnidadCompradora'!$C$2:$C$1538)</f>
        <v>180</v>
      </c>
      <c r="C181" s="23">
        <f>SUMPRODUCT(('2. UnidadCompradora'!$B$2:$B$1538='3. Dependencia'!A181)*'2. UnidadCompradora'!$K$2:$K$1538*'2. UnidadCompradora'!$M$2:$M$1538)</f>
        <v>49.474221010908146</v>
      </c>
      <c r="D181" s="23">
        <f t="shared" si="11"/>
        <v>52.350823335779374</v>
      </c>
      <c r="E181" s="23">
        <f>SUMPRODUCT(('2. UnidadCompradora'!$B$2:$B$1538='3. Dependencia'!A181)*'2. UnidadCompradora'!$P$2:$P$1538*'2. UnidadCompradora'!$M$2:$M$1538)</f>
        <v>24.867300800154034</v>
      </c>
      <c r="F181" s="23">
        <f t="shared" si="12"/>
        <v>42.345190300046895</v>
      </c>
      <c r="G181" s="23">
        <f>COUNTIF('2. UnidadCompradora'!$B$2:$B$1538,'3. Dependencia'!A181)</f>
        <v>1</v>
      </c>
      <c r="H181">
        <f>SUMIF('2. UnidadCompradora'!$B$2:$B$1538,'3. Dependencia'!A181,'2. UnidadCompradora'!$R$2:$R$1538)</f>
        <v>1</v>
      </c>
      <c r="I181" s="21">
        <f t="shared" si="10"/>
        <v>1</v>
      </c>
      <c r="J181" s="18">
        <f>SUMIF('2. UnidadCompradora'!$B$2:$B$1538,'3. Dependencia'!A181,'2. UnidadCompradora'!$L$2:$L$1538)</f>
        <v>528238223.86000001</v>
      </c>
      <c r="K181" s="18">
        <f>SUMIFS('2. UnidadCompradora'!$L$2:$L$1538,'2. UnidadCompradora'!$B$2:$B$1538,'3. Dependencia'!A181,'2. UnidadCompradora'!$R$2:$R$1538,1)</f>
        <v>528238223.86000001</v>
      </c>
      <c r="L181" s="21">
        <f t="shared" si="13"/>
        <v>1</v>
      </c>
      <c r="O181">
        <f t="shared" si="14"/>
        <v>179</v>
      </c>
      <c r="P181" t="s">
        <v>800</v>
      </c>
      <c r="Q181">
        <v>58</v>
      </c>
      <c r="R181">
        <v>1</v>
      </c>
      <c r="S181">
        <v>0</v>
      </c>
      <c r="T181" s="21">
        <v>0</v>
      </c>
      <c r="U181" s="19">
        <v>1211715634.529999</v>
      </c>
      <c r="V181" s="19">
        <v>0</v>
      </c>
      <c r="W181" s="21">
        <v>0</v>
      </c>
    </row>
    <row r="182" spans="1:23" x14ac:dyDescent="0.25">
      <c r="A182" s="23" t="s">
        <v>1067</v>
      </c>
      <c r="B182" s="23">
        <f>AVERAGEIF('2. UnidadCompradora'!$B$2:$B$1538,'3. Dependencia'!A182,'2. UnidadCompradora'!$C$2:$C$1538)</f>
        <v>181</v>
      </c>
      <c r="C182" s="23">
        <f>SUMPRODUCT(('2. UnidadCompradora'!$B$2:$B$1538='3. Dependencia'!A182)*'2. UnidadCompradora'!$K$2:$K$1538*'2. UnidadCompradora'!$M$2:$M$1538)</f>
        <v>48.349896792092039</v>
      </c>
      <c r="D182" s="23">
        <f t="shared" si="11"/>
        <v>51.065379621316374</v>
      </c>
      <c r="E182" s="23">
        <f>SUMPRODUCT(('2. UnidadCompradora'!$B$2:$B$1538='3. Dependencia'!A182)*'2. UnidadCompradora'!$P$2:$P$1538*'2. UnidadCompradora'!$M$2:$M$1538)</f>
        <v>24.209785586657496</v>
      </c>
      <c r="F182" s="23">
        <f t="shared" si="12"/>
        <v>41.132159370823878</v>
      </c>
      <c r="G182" s="23">
        <f>COUNTIF('2. UnidadCompradora'!$B$2:$B$1538,'3. Dependencia'!A182)</f>
        <v>2</v>
      </c>
      <c r="H182">
        <f>SUMIF('2. UnidadCompradora'!$B$2:$B$1538,'3. Dependencia'!A182,'2. UnidadCompradora'!$R$2:$R$1538)</f>
        <v>1</v>
      </c>
      <c r="I182" s="21">
        <f t="shared" si="10"/>
        <v>0.5</v>
      </c>
      <c r="J182" s="18">
        <f>SUMIF('2. UnidadCompradora'!$B$2:$B$1538,'3. Dependencia'!A182,'2. UnidadCompradora'!$L$2:$L$1538)</f>
        <v>166582338.82999998</v>
      </c>
      <c r="K182" s="18">
        <f>SUMIFS('2. UnidadCompradora'!$L$2:$L$1538,'2. UnidadCompradora'!$B$2:$B$1538,'3. Dependencia'!A182,'2. UnidadCompradora'!$R$2:$R$1538,1)</f>
        <v>13677554.140000001</v>
      </c>
      <c r="L182" s="21">
        <f t="shared" si="13"/>
        <v>8.2106868207428463E-2</v>
      </c>
      <c r="O182">
        <f t="shared" si="14"/>
        <v>180</v>
      </c>
      <c r="P182" t="s">
        <v>1070</v>
      </c>
      <c r="Q182">
        <v>61</v>
      </c>
      <c r="R182">
        <v>1</v>
      </c>
      <c r="S182">
        <v>0</v>
      </c>
      <c r="T182" s="21">
        <v>0</v>
      </c>
      <c r="U182" s="19">
        <v>822235338.80432296</v>
      </c>
      <c r="V182" s="19">
        <v>0</v>
      </c>
      <c r="W182" s="21">
        <v>0</v>
      </c>
    </row>
    <row r="183" spans="1:23" x14ac:dyDescent="0.25">
      <c r="A183" s="23" t="s">
        <v>2276</v>
      </c>
      <c r="B183" s="23">
        <f>AVERAGEIF('2. UnidadCompradora'!$B$2:$B$1538,'3. Dependencia'!A183,'2. UnidadCompradora'!$C$2:$C$1538)</f>
        <v>182</v>
      </c>
      <c r="C183" s="23">
        <f>SUMPRODUCT(('2. UnidadCompradora'!$B$2:$B$1538='3. Dependencia'!A183)*'2. UnidadCompradora'!$K$2:$K$1538*'2. UnidadCompradora'!$M$2:$M$1538)</f>
        <v>43.273303916719399</v>
      </c>
      <c r="D183" s="23">
        <f t="shared" si="11"/>
        <v>45.261293670551389</v>
      </c>
      <c r="E183" s="23">
        <f>SUMPRODUCT(('2. UnidadCompradora'!$B$2:$B$1538='3. Dependencia'!A183)*'2. UnidadCompradora'!$P$2:$P$1538*'2. UnidadCompradora'!$M$2:$M$1538)</f>
        <v>21.666516693822636</v>
      </c>
      <c r="F183" s="23">
        <f t="shared" si="12"/>
        <v>36.440155649824497</v>
      </c>
      <c r="G183" s="23">
        <f>COUNTIF('2. UnidadCompradora'!$B$2:$B$1538,'3. Dependencia'!A183)</f>
        <v>1</v>
      </c>
      <c r="H183">
        <f>SUMIF('2. UnidadCompradora'!$B$2:$B$1538,'3. Dependencia'!A183,'2. UnidadCompradora'!$R$2:$R$1538)</f>
        <v>0</v>
      </c>
      <c r="I183" s="21">
        <f t="shared" si="10"/>
        <v>0</v>
      </c>
      <c r="J183" s="18">
        <f>SUMIF('2. UnidadCompradora'!$B$2:$B$1538,'3. Dependencia'!A183,'2. UnidadCompradora'!$L$2:$L$1538)</f>
        <v>121304329.28717649</v>
      </c>
      <c r="K183" s="18">
        <f>SUMIFS('2. UnidadCompradora'!$L$2:$L$1538,'2. UnidadCompradora'!$B$2:$B$1538,'3. Dependencia'!A183,'2. UnidadCompradora'!$R$2:$R$1538,1)</f>
        <v>0</v>
      </c>
      <c r="L183" s="21">
        <f t="shared" si="13"/>
        <v>0</v>
      </c>
      <c r="O183">
        <f t="shared" si="14"/>
        <v>181</v>
      </c>
      <c r="P183" t="s">
        <v>1126</v>
      </c>
      <c r="Q183">
        <v>64</v>
      </c>
      <c r="R183">
        <v>2</v>
      </c>
      <c r="S183">
        <v>0</v>
      </c>
      <c r="T183" s="21">
        <v>0</v>
      </c>
      <c r="U183" s="19">
        <v>1222191185.1167669</v>
      </c>
      <c r="V183" s="19">
        <v>0</v>
      </c>
      <c r="W183" s="21">
        <v>0</v>
      </c>
    </row>
    <row r="184" spans="1:23" x14ac:dyDescent="0.25">
      <c r="A184" s="23" t="s">
        <v>119</v>
      </c>
      <c r="B184" s="23">
        <f>AVERAGEIF('2. UnidadCompradora'!$B$2:$B$1538,'3. Dependencia'!A184,'2. UnidadCompradora'!$C$2:$C$1538)</f>
        <v>183</v>
      </c>
      <c r="C184" s="23">
        <f>SUMPRODUCT(('2. UnidadCompradora'!$B$2:$B$1538='3. Dependencia'!A184)*'2. UnidadCompradora'!$K$2:$K$1538*'2. UnidadCompradora'!$M$2:$M$1538)</f>
        <v>39.927428090286043</v>
      </c>
      <c r="D184" s="23">
        <f t="shared" si="11"/>
        <v>41.43594242534629</v>
      </c>
      <c r="E184" s="23">
        <f>SUMPRODUCT(('2. UnidadCompradora'!$B$2:$B$1538='3. Dependencia'!A184)*'2. UnidadCompradora'!$P$2:$P$1538*'2. UnidadCompradora'!$M$2:$M$1538)</f>
        <v>21.113332627456597</v>
      </c>
      <c r="F184" s="23">
        <f t="shared" si="12"/>
        <v>35.419602256866547</v>
      </c>
      <c r="G184" s="23">
        <f>COUNTIF('2. UnidadCompradora'!$B$2:$B$1538,'3. Dependencia'!A184)</f>
        <v>1</v>
      </c>
      <c r="H184">
        <f>SUMIF('2. UnidadCompradora'!$B$2:$B$1538,'3. Dependencia'!A184,'2. UnidadCompradora'!$R$2:$R$1538)</f>
        <v>0</v>
      </c>
      <c r="I184" s="21">
        <f t="shared" si="10"/>
        <v>0</v>
      </c>
      <c r="J184" s="18">
        <f>SUMIF('2. UnidadCompradora'!$B$2:$B$1538,'3. Dependencia'!A184,'2. UnidadCompradora'!$L$2:$L$1538)</f>
        <v>4663175785.8448</v>
      </c>
      <c r="K184" s="18">
        <f>SUMIFS('2. UnidadCompradora'!$L$2:$L$1538,'2. UnidadCompradora'!$B$2:$B$1538,'3. Dependencia'!A184,'2. UnidadCompradora'!$R$2:$R$1538,1)</f>
        <v>0</v>
      </c>
      <c r="L184" s="21">
        <f t="shared" si="13"/>
        <v>0</v>
      </c>
      <c r="O184">
        <f t="shared" si="14"/>
        <v>182</v>
      </c>
      <c r="P184" t="s">
        <v>1314</v>
      </c>
      <c r="Q184">
        <v>65</v>
      </c>
      <c r="R184">
        <v>1</v>
      </c>
      <c r="S184">
        <v>0</v>
      </c>
      <c r="T184" s="21">
        <v>0</v>
      </c>
      <c r="U184" s="19">
        <v>124293858.6118999</v>
      </c>
      <c r="V184" s="19">
        <v>0</v>
      </c>
      <c r="W184" s="21">
        <v>0</v>
      </c>
    </row>
    <row r="185" spans="1:23" x14ac:dyDescent="0.25">
      <c r="A185" s="23" t="s">
        <v>448</v>
      </c>
      <c r="B185" s="23">
        <f>AVERAGEIF('2. UnidadCompradora'!$B$2:$B$1538,'3. Dependencia'!A185,'2. UnidadCompradora'!$C$2:$C$1538)</f>
        <v>184</v>
      </c>
      <c r="C185" s="23">
        <f>SUMPRODUCT(('2. UnidadCompradora'!$B$2:$B$1538='3. Dependencia'!A185)*'2. UnidadCompradora'!$K$2:$K$1538*'2. UnidadCompradora'!$M$2:$M$1538)</f>
        <v>38.004745770020087</v>
      </c>
      <c r="D185" s="23">
        <f t="shared" si="11"/>
        <v>39.237733170281544</v>
      </c>
      <c r="E185" s="23">
        <f>SUMPRODUCT(('2. UnidadCompradora'!$B$2:$B$1538='3. Dependencia'!A185)*'2. UnidadCompradora'!$P$2:$P$1538*'2. UnidadCompradora'!$M$2:$M$1538)</f>
        <v>19.252903708243114</v>
      </c>
      <c r="F185" s="23">
        <f t="shared" si="12"/>
        <v>31.987350387551</v>
      </c>
      <c r="G185" s="23">
        <f>COUNTIF('2. UnidadCompradora'!$B$2:$B$1538,'3. Dependencia'!A185)</f>
        <v>3</v>
      </c>
      <c r="H185">
        <f>SUMIF('2. UnidadCompradora'!$B$2:$B$1538,'3. Dependencia'!A185,'2. UnidadCompradora'!$R$2:$R$1538)</f>
        <v>0</v>
      </c>
      <c r="I185" s="21">
        <f t="shared" si="10"/>
        <v>0</v>
      </c>
      <c r="J185" s="18">
        <f>SUMIF('2. UnidadCompradora'!$B$2:$B$1538,'3. Dependencia'!A185,'2. UnidadCompradora'!$L$2:$L$1538)</f>
        <v>1538336867.63799</v>
      </c>
      <c r="K185" s="18">
        <f>SUMIFS('2. UnidadCompradora'!$L$2:$L$1538,'2. UnidadCompradora'!$B$2:$B$1538,'3. Dependencia'!A185,'2. UnidadCompradora'!$R$2:$R$1538,1)</f>
        <v>0</v>
      </c>
      <c r="L185" s="21">
        <f t="shared" si="13"/>
        <v>0</v>
      </c>
      <c r="O185">
        <f t="shared" si="14"/>
        <v>183</v>
      </c>
      <c r="P185" t="s">
        <v>749</v>
      </c>
      <c r="Q185">
        <v>66</v>
      </c>
      <c r="R185">
        <v>2</v>
      </c>
      <c r="S185">
        <v>0</v>
      </c>
      <c r="T185" s="21">
        <v>0</v>
      </c>
      <c r="U185" s="19">
        <v>412094883.36671996</v>
      </c>
      <c r="V185" s="19">
        <v>0</v>
      </c>
      <c r="W185" s="21">
        <v>0</v>
      </c>
    </row>
    <row r="186" spans="1:23" x14ac:dyDescent="0.25">
      <c r="A186" s="23" t="s">
        <v>1047</v>
      </c>
      <c r="B186" s="23">
        <f>AVERAGEIF('2. UnidadCompradora'!$B$2:$B$1538,'3. Dependencia'!A186,'2. UnidadCompradora'!$C$2:$C$1538)</f>
        <v>185</v>
      </c>
      <c r="C186" s="23">
        <f>SUMPRODUCT(('2. UnidadCompradora'!$B$2:$B$1538='3. Dependencia'!A186)*'2. UnidadCompradora'!$K$2:$K$1538*'2. UnidadCompradora'!$M$2:$M$1538)</f>
        <v>38.003226755900961</v>
      </c>
      <c r="D186" s="23">
        <f t="shared" si="11"/>
        <v>39.235996476257768</v>
      </c>
      <c r="E186" s="23">
        <f>SUMPRODUCT(('2. UnidadCompradora'!$B$2:$B$1538='3. Dependencia'!A186)*'2. UnidadCompradora'!$P$2:$P$1538*'2. UnidadCompradora'!$M$2:$M$1538)</f>
        <v>19.424001145327537</v>
      </c>
      <c r="F186" s="23">
        <f t="shared" si="12"/>
        <v>32.303003134185566</v>
      </c>
      <c r="G186" s="23">
        <f>COUNTIF('2. UnidadCompradora'!$B$2:$B$1538,'3. Dependencia'!A186)</f>
        <v>2</v>
      </c>
      <c r="H186">
        <f>SUMIF('2. UnidadCompradora'!$B$2:$B$1538,'3. Dependencia'!A186,'2. UnidadCompradora'!$R$2:$R$1538)</f>
        <v>1</v>
      </c>
      <c r="I186" s="21">
        <f t="shared" si="10"/>
        <v>0.5</v>
      </c>
      <c r="J186" s="18">
        <f>SUMIF('2. UnidadCompradora'!$B$2:$B$1538,'3. Dependencia'!A186,'2. UnidadCompradora'!$L$2:$L$1538)</f>
        <v>2748143560.4569998</v>
      </c>
      <c r="K186" s="18">
        <f>SUMIFS('2. UnidadCompradora'!$L$2:$L$1538,'2. UnidadCompradora'!$B$2:$B$1538,'3. Dependencia'!A186,'2. UnidadCompradora'!$R$2:$R$1538,1)</f>
        <v>691208006.20000005</v>
      </c>
      <c r="L186" s="21">
        <f t="shared" si="13"/>
        <v>0.25151815798336835</v>
      </c>
      <c r="O186">
        <f t="shared" si="14"/>
        <v>184</v>
      </c>
      <c r="P186" t="s">
        <v>2155</v>
      </c>
      <c r="Q186">
        <v>67</v>
      </c>
      <c r="R186">
        <v>1</v>
      </c>
      <c r="S186">
        <v>0</v>
      </c>
      <c r="T186" s="21">
        <v>0</v>
      </c>
      <c r="U186" s="19">
        <v>490691824.501185</v>
      </c>
      <c r="V186" s="19">
        <v>0</v>
      </c>
      <c r="W186" s="21">
        <v>0</v>
      </c>
    </row>
    <row r="187" spans="1:23" x14ac:dyDescent="0.25">
      <c r="A187" s="23" t="s">
        <v>503</v>
      </c>
      <c r="B187" s="23">
        <f>AVERAGEIF('2. UnidadCompradora'!$B$2:$B$1538,'3. Dependencia'!A187,'2. UnidadCompradora'!$C$2:$C$1538)</f>
        <v>186</v>
      </c>
      <c r="C187" s="23">
        <f>SUMPRODUCT(('2. UnidadCompradora'!$B$2:$B$1538='3. Dependencia'!A187)*'2. UnidadCompradora'!$K$2:$K$1538*'2. UnidadCompradora'!$M$2:$M$1538)</f>
        <v>17.184480417302751</v>
      </c>
      <c r="D187" s="23">
        <f t="shared" si="11"/>
        <v>15.433852774212649</v>
      </c>
      <c r="E187" s="23">
        <f>SUMPRODUCT(('2. UnidadCompradora'!$B$2:$B$1538='3. Dependencia'!A187)*'2. UnidadCompradora'!$P$2:$P$1538*'2. UnidadCompradora'!$M$2:$M$1538)</f>
        <v>8.8795480610893538</v>
      </c>
      <c r="F187" s="23">
        <f t="shared" si="12"/>
        <v>12.849844545043215</v>
      </c>
      <c r="G187" s="23">
        <f>COUNTIF('2. UnidadCompradora'!$B$2:$B$1538,'3. Dependencia'!A187)</f>
        <v>2</v>
      </c>
      <c r="H187">
        <f>SUMIF('2. UnidadCompradora'!$B$2:$B$1538,'3. Dependencia'!A187,'2. UnidadCompradora'!$R$2:$R$1538)</f>
        <v>0</v>
      </c>
      <c r="I187" s="21">
        <f t="shared" si="10"/>
        <v>0</v>
      </c>
      <c r="J187" s="18">
        <f>SUMIF('2. UnidadCompradora'!$B$2:$B$1538,'3. Dependencia'!A187,'2. UnidadCompradora'!$L$2:$L$1538)</f>
        <v>1580370053.463999</v>
      </c>
      <c r="K187" s="18">
        <f>SUMIFS('2. UnidadCompradora'!$L$2:$L$1538,'2. UnidadCompradora'!$B$2:$B$1538,'3. Dependencia'!A187,'2. UnidadCompradora'!$R$2:$R$1538,1)</f>
        <v>0</v>
      </c>
      <c r="L187" s="21">
        <f t="shared" si="13"/>
        <v>0</v>
      </c>
      <c r="O187">
        <f t="shared" si="14"/>
        <v>185</v>
      </c>
      <c r="P187" t="s">
        <v>305</v>
      </c>
      <c r="Q187">
        <v>68</v>
      </c>
      <c r="R187">
        <v>1</v>
      </c>
      <c r="S187">
        <v>0</v>
      </c>
      <c r="T187" s="21">
        <v>0</v>
      </c>
      <c r="U187" s="19">
        <v>302714105.98973274</v>
      </c>
      <c r="V187" s="19">
        <v>0</v>
      </c>
      <c r="W187" s="21">
        <v>0</v>
      </c>
    </row>
    <row r="188" spans="1:23" x14ac:dyDescent="0.25">
      <c r="A188" s="23" t="s">
        <v>2196</v>
      </c>
      <c r="B188" s="23">
        <f>AVERAGEIF('2. UnidadCompradora'!$B$2:$B$1538,'3. Dependencia'!A188,'2. UnidadCompradora'!$C$2:$C$1538)</f>
        <v>187</v>
      </c>
      <c r="C188" s="23">
        <f>SUMPRODUCT(('2. UnidadCompradora'!$B$2:$B$1538='3. Dependencia'!A188)*'2. UnidadCompradora'!$K$2:$K$1538*'2. UnidadCompradora'!$M$2:$M$1538)</f>
        <v>56.306318977797886</v>
      </c>
      <c r="D188" s="23">
        <f t="shared" si="11"/>
        <v>60.161984245735958</v>
      </c>
      <c r="E188" s="23">
        <f>SUMPRODUCT(('2. UnidadCompradora'!$B$2:$B$1538='3. Dependencia'!A188)*'2. UnidadCompradora'!$P$2:$P$1538*'2. UnidadCompradora'!$M$2:$M$1538)</f>
        <v>28.237087851630665</v>
      </c>
      <c r="F188" s="23">
        <f t="shared" si="12"/>
        <v>48.562013628892821</v>
      </c>
      <c r="G188" s="23">
        <f>COUNTIF('2. UnidadCompradora'!$B$2:$B$1538,'3. Dependencia'!A188)</f>
        <v>1</v>
      </c>
      <c r="H188">
        <f>SUMIF('2. UnidadCompradora'!$B$2:$B$1538,'3. Dependencia'!A188,'2. UnidadCompradora'!$R$2:$R$1538)</f>
        <v>1</v>
      </c>
      <c r="I188" s="21">
        <f t="shared" si="10"/>
        <v>1</v>
      </c>
      <c r="J188" s="18">
        <f>SUMIF('2. UnidadCompradora'!$B$2:$B$1538,'3. Dependencia'!A188,'2. UnidadCompradora'!$L$2:$L$1538)</f>
        <v>340593636.68334997</v>
      </c>
      <c r="K188" s="18">
        <f>SUMIFS('2. UnidadCompradora'!$L$2:$L$1538,'2. UnidadCompradora'!$B$2:$B$1538,'3. Dependencia'!A188,'2. UnidadCompradora'!$R$2:$R$1538,1)</f>
        <v>340593636.68334997</v>
      </c>
      <c r="L188" s="21">
        <f t="shared" si="13"/>
        <v>1</v>
      </c>
      <c r="O188">
        <f t="shared" si="14"/>
        <v>186</v>
      </c>
      <c r="P188" t="s">
        <v>122</v>
      </c>
      <c r="Q188">
        <v>70</v>
      </c>
      <c r="R188">
        <v>1</v>
      </c>
      <c r="S188">
        <v>0</v>
      </c>
      <c r="T188" s="21">
        <v>0</v>
      </c>
      <c r="U188" s="19">
        <v>7554708.4700000007</v>
      </c>
      <c r="V188" s="19">
        <v>0</v>
      </c>
      <c r="W188" s="21">
        <v>0</v>
      </c>
    </row>
    <row r="189" spans="1:23" x14ac:dyDescent="0.25">
      <c r="A189" s="23" t="s">
        <v>973</v>
      </c>
      <c r="B189" s="23">
        <f>AVERAGEIF('2. UnidadCompradora'!$B$2:$B$1538,'3. Dependencia'!A189,'2. UnidadCompradora'!$C$2:$C$1538)</f>
        <v>188</v>
      </c>
      <c r="C189" s="23">
        <f>SUMPRODUCT(('2. UnidadCompradora'!$B$2:$B$1538='3. Dependencia'!A189)*'2. UnidadCompradora'!$K$2:$K$1538*'2. UnidadCompradora'!$M$2:$M$1538)</f>
        <v>40.195202102099032</v>
      </c>
      <c r="D189" s="23">
        <f t="shared" si="11"/>
        <v>41.742089366434151</v>
      </c>
      <c r="E189" s="23">
        <f>SUMPRODUCT(('2. UnidadCompradora'!$B$2:$B$1538='3. Dependencia'!A189)*'2. UnidadCompradora'!$P$2:$P$1538*'2. UnidadCompradora'!$M$2:$M$1538)</f>
        <v>20.169789240167802</v>
      </c>
      <c r="F189" s="23">
        <f t="shared" si="12"/>
        <v>33.678886166422522</v>
      </c>
      <c r="G189" s="23">
        <f>COUNTIF('2. UnidadCompradora'!$B$2:$B$1538,'3. Dependencia'!A189)</f>
        <v>2</v>
      </c>
      <c r="H189">
        <f>SUMIF('2. UnidadCompradora'!$B$2:$B$1538,'3. Dependencia'!A189,'2. UnidadCompradora'!$R$2:$R$1538)</f>
        <v>1</v>
      </c>
      <c r="I189" s="21">
        <f t="shared" si="10"/>
        <v>0.5</v>
      </c>
      <c r="J189" s="18">
        <f>SUMIF('2. UnidadCompradora'!$B$2:$B$1538,'3. Dependencia'!A189,'2. UnidadCompradora'!$L$2:$L$1538)</f>
        <v>558743252.52408004</v>
      </c>
      <c r="K189" s="18">
        <f>SUMIFS('2. UnidadCompradora'!$L$2:$L$1538,'2. UnidadCompradora'!$B$2:$B$1538,'3. Dependencia'!A189,'2. UnidadCompradora'!$R$2:$R$1538,1)</f>
        <v>217726713.25408101</v>
      </c>
      <c r="L189" s="21">
        <f t="shared" si="13"/>
        <v>0.38967220144586479</v>
      </c>
      <c r="O189">
        <f t="shared" si="14"/>
        <v>187</v>
      </c>
      <c r="P189" t="s">
        <v>384</v>
      </c>
      <c r="Q189">
        <v>73</v>
      </c>
      <c r="R189">
        <v>1</v>
      </c>
      <c r="S189">
        <v>0</v>
      </c>
      <c r="T189" s="21">
        <v>0</v>
      </c>
      <c r="U189" s="19">
        <v>124349657.949999</v>
      </c>
      <c r="V189" s="19">
        <v>0</v>
      </c>
      <c r="W189" s="21">
        <v>0</v>
      </c>
    </row>
    <row r="190" spans="1:23" x14ac:dyDescent="0.25">
      <c r="A190" s="23" t="s">
        <v>823</v>
      </c>
      <c r="B190" s="23">
        <f>AVERAGEIF('2. UnidadCompradora'!$B$2:$B$1538,'3. Dependencia'!A190,'2. UnidadCompradora'!$C$2:$C$1538)</f>
        <v>189</v>
      </c>
      <c r="C190" s="23">
        <f>SUMPRODUCT(('2. UnidadCompradora'!$B$2:$B$1538='3. Dependencia'!A190)*'2. UnidadCompradora'!$K$2:$K$1538*'2. UnidadCompradora'!$M$2:$M$1538)</f>
        <v>43.231533473216608</v>
      </c>
      <c r="D190" s="23">
        <f t="shared" si="11"/>
        <v>45.213537380014898</v>
      </c>
      <c r="E190" s="23">
        <f>SUMPRODUCT(('2. UnidadCompradora'!$B$2:$B$1538='3. Dependencia'!A190)*'2. UnidadCompradora'!$P$2:$P$1538*'2. UnidadCompradora'!$M$2:$M$1538)</f>
        <v>21.892142937538956</v>
      </c>
      <c r="F190" s="23">
        <f t="shared" si="12"/>
        <v>36.85640702538867</v>
      </c>
      <c r="G190" s="23">
        <f>COUNTIF('2. UnidadCompradora'!$B$2:$B$1538,'3. Dependencia'!A190)</f>
        <v>2</v>
      </c>
      <c r="H190">
        <f>SUMIF('2. UnidadCompradora'!$B$2:$B$1538,'3. Dependencia'!A190,'2. UnidadCompradora'!$R$2:$R$1538)</f>
        <v>0</v>
      </c>
      <c r="I190" s="21">
        <f t="shared" si="10"/>
        <v>0</v>
      </c>
      <c r="J190" s="18">
        <f>SUMIF('2. UnidadCompradora'!$B$2:$B$1538,'3. Dependencia'!A190,'2. UnidadCompradora'!$L$2:$L$1538)</f>
        <v>1128247872.0286989</v>
      </c>
      <c r="K190" s="18">
        <f>SUMIFS('2. UnidadCompradora'!$L$2:$L$1538,'2. UnidadCompradora'!$B$2:$B$1538,'3. Dependencia'!A190,'2. UnidadCompradora'!$R$2:$R$1538,1)</f>
        <v>0</v>
      </c>
      <c r="L190" s="21">
        <f t="shared" si="13"/>
        <v>0</v>
      </c>
      <c r="O190">
        <f t="shared" si="14"/>
        <v>188</v>
      </c>
      <c r="P190" t="s">
        <v>131</v>
      </c>
      <c r="Q190">
        <v>74</v>
      </c>
      <c r="R190">
        <v>2</v>
      </c>
      <c r="S190">
        <v>0</v>
      </c>
      <c r="T190" s="21">
        <v>0</v>
      </c>
      <c r="U190" s="19">
        <v>2190778064.9162989</v>
      </c>
      <c r="V190" s="19">
        <v>0</v>
      </c>
      <c r="W190" s="21">
        <v>0</v>
      </c>
    </row>
    <row r="191" spans="1:23" x14ac:dyDescent="0.25">
      <c r="A191" s="23" t="s">
        <v>833</v>
      </c>
      <c r="B191" s="23">
        <f>AVERAGEIF('2. UnidadCompradora'!$B$2:$B$1538,'3. Dependencia'!A191,'2. UnidadCompradora'!$C$2:$C$1538)</f>
        <v>190</v>
      </c>
      <c r="C191" s="23">
        <f>SUMPRODUCT(('2. UnidadCompradora'!$B$2:$B$1538='3. Dependencia'!A191)*'2. UnidadCompradora'!$K$2:$K$1538*'2. UnidadCompradora'!$M$2:$M$1538)</f>
        <v>43.283444324014035</v>
      </c>
      <c r="D191" s="23">
        <f t="shared" si="11"/>
        <v>45.272887232800464</v>
      </c>
      <c r="E191" s="23">
        <f>SUMPRODUCT(('2. UnidadCompradora'!$B$2:$B$1538='3. Dependencia'!A191)*'2. UnidadCompradora'!$P$2:$P$1538*'2. UnidadCompradora'!$M$2:$M$1538)</f>
        <v>21.698262462760987</v>
      </c>
      <c r="F191" s="23">
        <f t="shared" si="12"/>
        <v>36.498722506991804</v>
      </c>
      <c r="G191" s="23">
        <f>COUNTIF('2. UnidadCompradora'!$B$2:$B$1538,'3. Dependencia'!A191)</f>
        <v>3</v>
      </c>
      <c r="H191">
        <f>SUMIF('2. UnidadCompradora'!$B$2:$B$1538,'3. Dependencia'!A191,'2. UnidadCompradora'!$R$2:$R$1538)</f>
        <v>1</v>
      </c>
      <c r="I191" s="21">
        <f t="shared" si="10"/>
        <v>0.33333333333333331</v>
      </c>
      <c r="J191" s="18">
        <f>SUMIF('2. UnidadCompradora'!$B$2:$B$1538,'3. Dependencia'!A191,'2. UnidadCompradora'!$L$2:$L$1538)</f>
        <v>491195883.71457303</v>
      </c>
      <c r="K191" s="18">
        <f>SUMIFS('2. UnidadCompradora'!$L$2:$L$1538,'2. UnidadCompradora'!$B$2:$B$1538,'3. Dependencia'!A191,'2. UnidadCompradora'!$R$2:$R$1538,1)</f>
        <v>130350012.88318601</v>
      </c>
      <c r="L191" s="21">
        <f t="shared" si="13"/>
        <v>0.26537277124034403</v>
      </c>
      <c r="O191">
        <f t="shared" si="14"/>
        <v>189</v>
      </c>
      <c r="P191" t="s">
        <v>1938</v>
      </c>
      <c r="Q191">
        <v>75</v>
      </c>
      <c r="R191">
        <v>1</v>
      </c>
      <c r="S191">
        <v>0</v>
      </c>
      <c r="T191" s="21">
        <v>0</v>
      </c>
      <c r="U191" s="19">
        <v>20098672.43</v>
      </c>
      <c r="V191" s="19">
        <v>0</v>
      </c>
      <c r="W191" s="21">
        <v>0</v>
      </c>
    </row>
    <row r="192" spans="1:23" x14ac:dyDescent="0.25">
      <c r="A192" s="23" t="s">
        <v>3032</v>
      </c>
      <c r="B192" s="23">
        <f>AVERAGEIF('2. UnidadCompradora'!$B$2:$B$1538,'3. Dependencia'!A192,'2. UnidadCompradora'!$C$2:$C$1538)</f>
        <v>191</v>
      </c>
      <c r="C192" s="23">
        <f>SUMPRODUCT(('2. UnidadCompradora'!$B$2:$B$1538='3. Dependencia'!A192)*'2. UnidadCompradora'!$K$2:$K$1538*'2. UnidadCompradora'!$M$2:$M$1538)</f>
        <v>50.298012976515096</v>
      </c>
      <c r="D192" s="23">
        <f t="shared" si="11"/>
        <v>53.292667500027314</v>
      </c>
      <c r="E192" s="23">
        <f>SUMPRODUCT(('2. UnidadCompradora'!$B$2:$B$1538='3. Dependencia'!A192)*'2. UnidadCompradora'!$P$2:$P$1538*'2. UnidadCompradora'!$M$2:$M$1538)</f>
        <v>25.307897572663702</v>
      </c>
      <c r="F192" s="23">
        <f t="shared" si="12"/>
        <v>43.158034628815997</v>
      </c>
      <c r="G192" s="23">
        <f>COUNTIF('2. UnidadCompradora'!$B$2:$B$1538,'3. Dependencia'!A192)</f>
        <v>1</v>
      </c>
      <c r="H192">
        <f>SUMIF('2. UnidadCompradora'!$B$2:$B$1538,'3. Dependencia'!A192,'2. UnidadCompradora'!$R$2:$R$1538)</f>
        <v>1</v>
      </c>
      <c r="I192" s="21">
        <f t="shared" si="10"/>
        <v>1</v>
      </c>
      <c r="J192" s="18">
        <f>SUMIF('2. UnidadCompradora'!$B$2:$B$1538,'3. Dependencia'!A192,'2. UnidadCompradora'!$L$2:$L$1538)</f>
        <v>644652467.86000001</v>
      </c>
      <c r="K192" s="18">
        <f>SUMIFS('2. UnidadCompradora'!$L$2:$L$1538,'2. UnidadCompradora'!$B$2:$B$1538,'3. Dependencia'!A192,'2. UnidadCompradora'!$R$2:$R$1538,1)</f>
        <v>644652467.86000001</v>
      </c>
      <c r="L192" s="21">
        <f t="shared" si="13"/>
        <v>1</v>
      </c>
      <c r="O192">
        <f t="shared" si="14"/>
        <v>190</v>
      </c>
      <c r="P192" t="s">
        <v>600</v>
      </c>
      <c r="Q192">
        <v>82</v>
      </c>
      <c r="R192">
        <v>1</v>
      </c>
      <c r="S192">
        <v>0</v>
      </c>
      <c r="T192" s="21">
        <v>0</v>
      </c>
      <c r="U192" s="19">
        <v>99537446.049749002</v>
      </c>
      <c r="V192" s="19">
        <v>0</v>
      </c>
      <c r="W192" s="21">
        <v>0</v>
      </c>
    </row>
    <row r="193" spans="1:23" x14ac:dyDescent="0.25">
      <c r="A193" s="23" t="s">
        <v>3080</v>
      </c>
      <c r="B193" s="23">
        <f>AVERAGEIF('2. UnidadCompradora'!$B$2:$B$1538,'3. Dependencia'!A193,'2. UnidadCompradora'!$C$2:$C$1538)</f>
        <v>192</v>
      </c>
      <c r="C193" s="23">
        <f>SUMPRODUCT(('2. UnidadCompradora'!$B$2:$B$1538='3. Dependencia'!A193)*'2. UnidadCompradora'!$K$2:$K$1538*'2. UnidadCompradora'!$M$2:$M$1538)</f>
        <v>39.759531486791516</v>
      </c>
      <c r="D193" s="23">
        <f t="shared" si="11"/>
        <v>41.2439856658726</v>
      </c>
      <c r="E193" s="23">
        <f>SUMPRODUCT(('2. UnidadCompradora'!$B$2:$B$1538='3. Dependencia'!A193)*'2. UnidadCompradora'!$P$2:$P$1538*'2. UnidadCompradora'!$M$2:$M$1538)</f>
        <v>19.888602621764509</v>
      </c>
      <c r="F193" s="23">
        <f t="shared" si="12"/>
        <v>33.16013305165734</v>
      </c>
      <c r="G193" s="23">
        <f>COUNTIF('2. UnidadCompradora'!$B$2:$B$1538,'3. Dependencia'!A193)</f>
        <v>1</v>
      </c>
      <c r="H193">
        <f>SUMIF('2. UnidadCompradora'!$B$2:$B$1538,'3. Dependencia'!A193,'2. UnidadCompradora'!$R$2:$R$1538)</f>
        <v>0</v>
      </c>
      <c r="I193" s="21">
        <f t="shared" si="10"/>
        <v>0</v>
      </c>
      <c r="J193" s="18">
        <f>SUMIF('2. UnidadCompradora'!$B$2:$B$1538,'3. Dependencia'!A193,'2. UnidadCompradora'!$L$2:$L$1538)</f>
        <v>36012526.809999898</v>
      </c>
      <c r="K193" s="18">
        <f>SUMIFS('2. UnidadCompradora'!$L$2:$L$1538,'2. UnidadCompradora'!$B$2:$B$1538,'3. Dependencia'!A193,'2. UnidadCompradora'!$R$2:$R$1538,1)</f>
        <v>0</v>
      </c>
      <c r="L193" s="21">
        <f t="shared" si="13"/>
        <v>0</v>
      </c>
      <c r="O193">
        <f t="shared" si="14"/>
        <v>191</v>
      </c>
      <c r="P193" t="s">
        <v>1478</v>
      </c>
      <c r="Q193">
        <v>86</v>
      </c>
      <c r="R193">
        <v>1</v>
      </c>
      <c r="S193">
        <v>0</v>
      </c>
      <c r="T193" s="21">
        <v>0</v>
      </c>
      <c r="U193" s="19">
        <v>601789986.15342796</v>
      </c>
      <c r="V193" s="19">
        <v>0</v>
      </c>
      <c r="W193" s="21">
        <v>0</v>
      </c>
    </row>
    <row r="194" spans="1:23" x14ac:dyDescent="0.25">
      <c r="A194" s="23" t="s">
        <v>3035</v>
      </c>
      <c r="B194" s="23">
        <f>AVERAGEIF('2. UnidadCompradora'!$B$2:$B$1538,'3. Dependencia'!A194,'2. UnidadCompradora'!$C$2:$C$1538)</f>
        <v>193</v>
      </c>
      <c r="C194" s="23">
        <f>SUMPRODUCT(('2. UnidadCompradora'!$B$2:$B$1538='3. Dependencia'!A194)*'2. UnidadCompradora'!$K$2:$K$1538*'2. UnidadCompradora'!$M$2:$M$1538)</f>
        <v>56.737172574175965</v>
      </c>
      <c r="D194" s="23">
        <f t="shared" si="11"/>
        <v>60.654580632124535</v>
      </c>
      <c r="E194" s="23">
        <f>SUMPRODUCT(('2. UnidadCompradora'!$B$2:$B$1538='3. Dependencia'!A194)*'2. UnidadCompradora'!$P$2:$P$1538*'2. UnidadCompradora'!$M$2:$M$1538)</f>
        <v>28.375119269188101</v>
      </c>
      <c r="F194" s="23">
        <f t="shared" si="12"/>
        <v>48.816663825975368</v>
      </c>
      <c r="G194" s="23">
        <f>COUNTIF('2. UnidadCompradora'!$B$2:$B$1538,'3. Dependencia'!A194)</f>
        <v>1</v>
      </c>
      <c r="H194">
        <f>SUMIF('2. UnidadCompradora'!$B$2:$B$1538,'3. Dependencia'!A194,'2. UnidadCompradora'!$R$2:$R$1538)</f>
        <v>1</v>
      </c>
      <c r="I194" s="21">
        <f t="shared" ref="I194:I257" si="15">H194/G194</f>
        <v>1</v>
      </c>
      <c r="J194" s="18">
        <f>SUMIF('2. UnidadCompradora'!$B$2:$B$1538,'3. Dependencia'!A194,'2. UnidadCompradora'!$L$2:$L$1538)</f>
        <v>26667615.219999999</v>
      </c>
      <c r="K194" s="18">
        <f>SUMIFS('2. UnidadCompradora'!$L$2:$L$1538,'2. UnidadCompradora'!$B$2:$B$1538,'3. Dependencia'!A194,'2. UnidadCompradora'!$R$2:$R$1538,1)</f>
        <v>26667615.219999999</v>
      </c>
      <c r="L194" s="21">
        <f t="shared" si="13"/>
        <v>1</v>
      </c>
      <c r="O194">
        <f t="shared" si="14"/>
        <v>192</v>
      </c>
      <c r="P194" t="s">
        <v>1499</v>
      </c>
      <c r="Q194">
        <v>89</v>
      </c>
      <c r="R194">
        <v>1</v>
      </c>
      <c r="S194">
        <v>0</v>
      </c>
      <c r="T194" s="21">
        <v>0</v>
      </c>
      <c r="U194" s="19">
        <v>49658638.969999999</v>
      </c>
      <c r="V194" s="19">
        <v>0</v>
      </c>
      <c r="W194" s="21">
        <v>0</v>
      </c>
    </row>
    <row r="195" spans="1:23" x14ac:dyDescent="0.25">
      <c r="A195" s="23" t="s">
        <v>754</v>
      </c>
      <c r="B195" s="23">
        <f>AVERAGEIF('2. UnidadCompradora'!$B$2:$B$1538,'3. Dependencia'!A195,'2. UnidadCompradora'!$C$2:$C$1538)</f>
        <v>194</v>
      </c>
      <c r="C195" s="23">
        <f>SUMPRODUCT(('2. UnidadCompradora'!$B$2:$B$1538='3. Dependencia'!A195)*'2. UnidadCompradora'!$K$2:$K$1538*'2. UnidadCompradora'!$M$2:$M$1538)</f>
        <v>42.48300908392082</v>
      </c>
      <c r="D195" s="23">
        <f t="shared" ref="D195:D258" si="16">100*((C195-MIN($C$2:$C$261))/(MAX($C$2:$C$261)-MIN($C$2:$C$261)))</f>
        <v>44.357746892502597</v>
      </c>
      <c r="E195" s="23">
        <f>SUMPRODUCT(('2. UnidadCompradora'!$B$2:$B$1538='3. Dependencia'!A195)*'2. UnidadCompradora'!$P$2:$P$1538*'2. UnidadCompradora'!$M$2:$M$1538)</f>
        <v>22.216448972345791</v>
      </c>
      <c r="F195" s="23">
        <f t="shared" ref="F195:F258" si="17">100*((E195-MIN($E$2:$E$261))/(MAX($E$2:$E$261)-MIN($E$2:$E$261)))</f>
        <v>37.454709912803821</v>
      </c>
      <c r="G195" s="23">
        <f>COUNTIF('2. UnidadCompradora'!$B$2:$B$1538,'3. Dependencia'!A195)</f>
        <v>4</v>
      </c>
      <c r="H195">
        <f>SUMIF('2. UnidadCompradora'!$B$2:$B$1538,'3. Dependencia'!A195,'2. UnidadCompradora'!$R$2:$R$1538)</f>
        <v>0</v>
      </c>
      <c r="I195" s="21">
        <f t="shared" si="15"/>
        <v>0</v>
      </c>
      <c r="J195" s="18">
        <f>SUMIF('2. UnidadCompradora'!$B$2:$B$1538,'3. Dependencia'!A195,'2. UnidadCompradora'!$L$2:$L$1538)</f>
        <v>4025825114.77</v>
      </c>
      <c r="K195" s="18">
        <f>SUMIFS('2. UnidadCompradora'!$L$2:$L$1538,'2. UnidadCompradora'!$B$2:$B$1538,'3. Dependencia'!A195,'2. UnidadCompradora'!$R$2:$R$1538,1)</f>
        <v>0</v>
      </c>
      <c r="L195" s="21">
        <f t="shared" ref="L195:L258" si="18">K195/J195</f>
        <v>0</v>
      </c>
      <c r="O195">
        <f t="shared" si="14"/>
        <v>193</v>
      </c>
      <c r="P195" t="s">
        <v>141</v>
      </c>
      <c r="Q195">
        <v>90</v>
      </c>
      <c r="R195">
        <v>1</v>
      </c>
      <c r="S195">
        <v>0</v>
      </c>
      <c r="T195" s="21">
        <v>0</v>
      </c>
      <c r="U195" s="19">
        <v>977275897.370489</v>
      </c>
      <c r="V195" s="19">
        <v>0</v>
      </c>
      <c r="W195" s="21">
        <v>0</v>
      </c>
    </row>
    <row r="196" spans="1:23" x14ac:dyDescent="0.25">
      <c r="A196" s="23" t="s">
        <v>1684</v>
      </c>
      <c r="B196" s="23">
        <f>AVERAGEIF('2. UnidadCompradora'!$B$2:$B$1538,'3. Dependencia'!A196,'2. UnidadCompradora'!$C$2:$C$1538)</f>
        <v>195</v>
      </c>
      <c r="C196" s="23">
        <f>SUMPRODUCT(('2. UnidadCompradora'!$B$2:$B$1538='3. Dependencia'!A196)*'2. UnidadCompradora'!$K$2:$K$1538*'2. UnidadCompradora'!$M$2:$M$1538)</f>
        <v>22.109647999342975</v>
      </c>
      <c r="D196" s="23">
        <f t="shared" si="16"/>
        <v>21.064813670596237</v>
      </c>
      <c r="E196" s="23">
        <f>SUMPRODUCT(('2. UnidadCompradora'!$B$2:$B$1538='3. Dependencia'!A196)*'2. UnidadCompradora'!$P$2:$P$1538*'2. UnidadCompradora'!$M$2:$M$1538)</f>
        <v>11.195592575041898</v>
      </c>
      <c r="F196" s="23">
        <f t="shared" si="17"/>
        <v>17.122648536819622</v>
      </c>
      <c r="G196" s="23">
        <f>COUNTIF('2. UnidadCompradora'!$B$2:$B$1538,'3. Dependencia'!A196)</f>
        <v>1</v>
      </c>
      <c r="H196">
        <f>SUMIF('2. UnidadCompradora'!$B$2:$B$1538,'3. Dependencia'!A196,'2. UnidadCompradora'!$R$2:$R$1538)</f>
        <v>0</v>
      </c>
      <c r="I196" s="21">
        <f t="shared" si="15"/>
        <v>0</v>
      </c>
      <c r="J196" s="18">
        <f>SUMIF('2. UnidadCompradora'!$B$2:$B$1538,'3. Dependencia'!A196,'2. UnidadCompradora'!$L$2:$L$1538)</f>
        <v>571145145.92299998</v>
      </c>
      <c r="K196" s="18">
        <f>SUMIFS('2. UnidadCompradora'!$L$2:$L$1538,'2. UnidadCompradora'!$B$2:$B$1538,'3. Dependencia'!A196,'2. UnidadCompradora'!$R$2:$R$1538,1)</f>
        <v>0</v>
      </c>
      <c r="L196" s="21">
        <f t="shared" si="18"/>
        <v>0</v>
      </c>
      <c r="O196">
        <f t="shared" si="14"/>
        <v>194</v>
      </c>
      <c r="P196" t="s">
        <v>349</v>
      </c>
      <c r="Q196">
        <v>91</v>
      </c>
      <c r="R196">
        <v>1</v>
      </c>
      <c r="S196">
        <v>0</v>
      </c>
      <c r="T196" s="21">
        <v>0</v>
      </c>
      <c r="U196" s="19">
        <v>493503985.071064</v>
      </c>
      <c r="V196" s="19">
        <v>0</v>
      </c>
      <c r="W196" s="21">
        <v>0</v>
      </c>
    </row>
    <row r="197" spans="1:23" x14ac:dyDescent="0.25">
      <c r="A197" s="23" t="s">
        <v>1810</v>
      </c>
      <c r="B197" s="23">
        <f>AVERAGEIF('2. UnidadCompradora'!$B$2:$B$1538,'3. Dependencia'!A197,'2. UnidadCompradora'!$C$2:$C$1538)</f>
        <v>196</v>
      </c>
      <c r="C197" s="23">
        <f>SUMPRODUCT(('2. UnidadCompradora'!$B$2:$B$1538='3. Dependencia'!A197)*'2. UnidadCompradora'!$K$2:$K$1538*'2. UnidadCompradora'!$M$2:$M$1538)</f>
        <v>36.335855954233068</v>
      </c>
      <c r="D197" s="23">
        <f t="shared" si="16"/>
        <v>37.329685751278461</v>
      </c>
      <c r="E197" s="23">
        <f>SUMPRODUCT(('2. UnidadCompradora'!$B$2:$B$1538='3. Dependencia'!A197)*'2. UnidadCompradora'!$P$2:$P$1538*'2. UnidadCompradora'!$M$2:$M$1538)</f>
        <v>18.304124556047071</v>
      </c>
      <c r="F197" s="23">
        <f t="shared" si="17"/>
        <v>30.236974984835165</v>
      </c>
      <c r="G197" s="23">
        <f>COUNTIF('2. UnidadCompradora'!$B$2:$B$1538,'3. Dependencia'!A197)</f>
        <v>1</v>
      </c>
      <c r="H197">
        <f>SUMIF('2. UnidadCompradora'!$B$2:$B$1538,'3. Dependencia'!A197,'2. UnidadCompradora'!$R$2:$R$1538)</f>
        <v>0</v>
      </c>
      <c r="I197" s="21">
        <f t="shared" si="15"/>
        <v>0</v>
      </c>
      <c r="J197" s="18">
        <f>SUMIF('2. UnidadCompradora'!$B$2:$B$1538,'3. Dependencia'!A197,'2. UnidadCompradora'!$L$2:$L$1538)</f>
        <v>552600516.50453591</v>
      </c>
      <c r="K197" s="18">
        <f>SUMIFS('2. UnidadCompradora'!$L$2:$L$1538,'2. UnidadCompradora'!$B$2:$B$1538,'3. Dependencia'!A197,'2. UnidadCompradora'!$R$2:$R$1538,1)</f>
        <v>0</v>
      </c>
      <c r="L197" s="21">
        <f t="shared" si="18"/>
        <v>0</v>
      </c>
      <c r="O197">
        <f t="shared" ref="O197:O260" si="19">O196+1</f>
        <v>195</v>
      </c>
      <c r="P197" t="s">
        <v>20</v>
      </c>
      <c r="Q197">
        <v>94</v>
      </c>
      <c r="R197">
        <v>3</v>
      </c>
      <c r="S197">
        <v>0</v>
      </c>
      <c r="T197" s="21">
        <v>0</v>
      </c>
      <c r="U197" s="19">
        <v>16488863713.537745</v>
      </c>
      <c r="V197" s="19">
        <v>0</v>
      </c>
      <c r="W197" s="21">
        <v>0</v>
      </c>
    </row>
    <row r="198" spans="1:23" x14ac:dyDescent="0.25">
      <c r="A198" s="23" t="s">
        <v>1521</v>
      </c>
      <c r="B198" s="23">
        <f>AVERAGEIF('2. UnidadCompradora'!$B$2:$B$1538,'3. Dependencia'!A198,'2. UnidadCompradora'!$C$2:$C$1538)</f>
        <v>197</v>
      </c>
      <c r="C198" s="23">
        <f>SUMPRODUCT(('2. UnidadCompradora'!$B$2:$B$1538='3. Dependencia'!A198)*'2. UnidadCompradora'!$K$2:$K$1538*'2. UnidadCompradora'!$M$2:$M$1538)</f>
        <v>44.357519446473312</v>
      </c>
      <c r="D198" s="23">
        <f t="shared" si="16"/>
        <v>46.500880983998108</v>
      </c>
      <c r="E198" s="23">
        <f>SUMPRODUCT(('2. UnidadCompradora'!$B$2:$B$1538='3. Dependencia'!A198)*'2. UnidadCompradora'!$P$2:$P$1538*'2. UnidadCompradora'!$M$2:$M$1538)</f>
        <v>22.60633751461943</v>
      </c>
      <c r="F198" s="23">
        <f t="shared" si="17"/>
        <v>38.174004084283986</v>
      </c>
      <c r="G198" s="23">
        <f>COUNTIF('2. UnidadCompradora'!$B$2:$B$1538,'3. Dependencia'!A198)</f>
        <v>1</v>
      </c>
      <c r="H198">
        <f>SUMIF('2. UnidadCompradora'!$B$2:$B$1538,'3. Dependencia'!A198,'2. UnidadCompradora'!$R$2:$R$1538)</f>
        <v>0</v>
      </c>
      <c r="I198" s="21">
        <f t="shared" si="15"/>
        <v>0</v>
      </c>
      <c r="J198" s="18">
        <f>SUMIF('2. UnidadCompradora'!$B$2:$B$1538,'3. Dependencia'!A198,'2. UnidadCompradora'!$L$2:$L$1538)</f>
        <v>1734481708.9971001</v>
      </c>
      <c r="K198" s="18">
        <f>SUMIFS('2. UnidadCompradora'!$L$2:$L$1538,'2. UnidadCompradora'!$B$2:$B$1538,'3. Dependencia'!A198,'2. UnidadCompradora'!$R$2:$R$1538,1)</f>
        <v>0</v>
      </c>
      <c r="L198" s="21">
        <f t="shared" si="18"/>
        <v>0</v>
      </c>
      <c r="O198">
        <f t="shared" si="19"/>
        <v>196</v>
      </c>
      <c r="P198" t="s">
        <v>1647</v>
      </c>
      <c r="Q198">
        <v>96</v>
      </c>
      <c r="R198">
        <v>1</v>
      </c>
      <c r="S198">
        <v>0</v>
      </c>
      <c r="T198" s="21">
        <v>0</v>
      </c>
      <c r="U198" s="19">
        <v>85382636.519999892</v>
      </c>
      <c r="V198" s="19">
        <v>0</v>
      </c>
      <c r="W198" s="21">
        <v>0</v>
      </c>
    </row>
    <row r="199" spans="1:23" x14ac:dyDescent="0.25">
      <c r="A199" s="23" t="s">
        <v>1159</v>
      </c>
      <c r="B199" s="23">
        <f>AVERAGEIF('2. UnidadCompradora'!$B$2:$B$1538,'3. Dependencia'!A199,'2. UnidadCompradora'!$C$2:$C$1538)</f>
        <v>198</v>
      </c>
      <c r="C199" s="23">
        <f>SUMPRODUCT(('2. UnidadCompradora'!$B$2:$B$1538='3. Dependencia'!A199)*'2. UnidadCompradora'!$K$2:$K$1538*'2. UnidadCompradora'!$M$2:$M$1538)</f>
        <v>29.668367945972303</v>
      </c>
      <c r="D199" s="23">
        <f t="shared" si="16"/>
        <v>29.706723968509984</v>
      </c>
      <c r="E199" s="23">
        <f>SUMPRODUCT(('2. UnidadCompradora'!$B$2:$B$1538='3. Dependencia'!A199)*'2. UnidadCompradora'!$P$2:$P$1538*'2. UnidadCompradora'!$M$2:$M$1538)</f>
        <v>15.061963186313099</v>
      </c>
      <c r="F199" s="23">
        <f t="shared" si="17"/>
        <v>24.2556046099882</v>
      </c>
      <c r="G199" s="23">
        <f>COUNTIF('2. UnidadCompradora'!$B$2:$B$1538,'3. Dependencia'!A199)</f>
        <v>1</v>
      </c>
      <c r="H199">
        <f>SUMIF('2. UnidadCompradora'!$B$2:$B$1538,'3. Dependencia'!A199,'2. UnidadCompradora'!$R$2:$R$1538)</f>
        <v>0</v>
      </c>
      <c r="I199" s="21">
        <f t="shared" si="15"/>
        <v>0</v>
      </c>
      <c r="J199" s="18">
        <f>SUMIF('2. UnidadCompradora'!$B$2:$B$1538,'3. Dependencia'!A199,'2. UnidadCompradora'!$L$2:$L$1538)</f>
        <v>924071937.881037</v>
      </c>
      <c r="K199" s="18">
        <f>SUMIFS('2. UnidadCompradora'!$L$2:$L$1538,'2. UnidadCompradora'!$B$2:$B$1538,'3. Dependencia'!A199,'2. UnidadCompradora'!$R$2:$R$1538,1)</f>
        <v>0</v>
      </c>
      <c r="L199" s="21">
        <f t="shared" si="18"/>
        <v>0</v>
      </c>
      <c r="O199">
        <f t="shared" si="19"/>
        <v>197</v>
      </c>
      <c r="P199" t="s">
        <v>445</v>
      </c>
      <c r="Q199">
        <v>97</v>
      </c>
      <c r="R199">
        <v>1</v>
      </c>
      <c r="S199">
        <v>0</v>
      </c>
      <c r="T199" s="21">
        <v>0</v>
      </c>
      <c r="U199" s="19">
        <v>11127804624.71092</v>
      </c>
      <c r="V199" s="19">
        <v>0</v>
      </c>
      <c r="W199" s="21">
        <v>0</v>
      </c>
    </row>
    <row r="200" spans="1:23" x14ac:dyDescent="0.25">
      <c r="A200" s="23" t="s">
        <v>2093</v>
      </c>
      <c r="B200" s="23">
        <f>AVERAGEIF('2. UnidadCompradora'!$B$2:$B$1538,'3. Dependencia'!A200,'2. UnidadCompradora'!$C$2:$C$1538)</f>
        <v>199</v>
      </c>
      <c r="C200" s="23">
        <f>SUMPRODUCT(('2. UnidadCompradora'!$B$2:$B$1538='3. Dependencia'!A200)*'2. UnidadCompradora'!$K$2:$K$1538*'2. UnidadCompradora'!$M$2:$M$1538)</f>
        <v>51.344401801272589</v>
      </c>
      <c r="D200" s="23">
        <f t="shared" si="16"/>
        <v>54.489007412624034</v>
      </c>
      <c r="E200" s="23">
        <f>SUMPRODUCT(('2. UnidadCompradora'!$B$2:$B$1538='3. Dependencia'!A200)*'2. UnidadCompradora'!$P$2:$P$1538*'2. UnidadCompradora'!$M$2:$M$1538)</f>
        <v>26.723315678690732</v>
      </c>
      <c r="F200" s="23">
        <f t="shared" si="17"/>
        <v>45.769298832518082</v>
      </c>
      <c r="G200" s="23">
        <f>COUNTIF('2. UnidadCompradora'!$B$2:$B$1538,'3. Dependencia'!A200)</f>
        <v>1</v>
      </c>
      <c r="H200">
        <f>SUMIF('2. UnidadCompradora'!$B$2:$B$1538,'3. Dependencia'!A200,'2. UnidadCompradora'!$R$2:$R$1538)</f>
        <v>1</v>
      </c>
      <c r="I200" s="21">
        <f t="shared" si="15"/>
        <v>1</v>
      </c>
      <c r="J200" s="18">
        <f>SUMIF('2. UnidadCompradora'!$B$2:$B$1538,'3. Dependencia'!A200,'2. UnidadCompradora'!$L$2:$L$1538)</f>
        <v>4263631173.263</v>
      </c>
      <c r="K200" s="18">
        <f>SUMIFS('2. UnidadCompradora'!$L$2:$L$1538,'2. UnidadCompradora'!$B$2:$B$1538,'3. Dependencia'!A200,'2. UnidadCompradora'!$R$2:$R$1538,1)</f>
        <v>4263631173.263</v>
      </c>
      <c r="L200" s="21">
        <f t="shared" si="18"/>
        <v>1</v>
      </c>
      <c r="O200">
        <f t="shared" si="19"/>
        <v>198</v>
      </c>
      <c r="P200" t="s">
        <v>288</v>
      </c>
      <c r="Q200">
        <v>98</v>
      </c>
      <c r="R200">
        <v>1</v>
      </c>
      <c r="S200">
        <v>0</v>
      </c>
      <c r="T200" s="21">
        <v>0</v>
      </c>
      <c r="U200" s="19">
        <v>782256765.57638168</v>
      </c>
      <c r="V200" s="19">
        <v>0</v>
      </c>
      <c r="W200" s="21">
        <v>0</v>
      </c>
    </row>
    <row r="201" spans="1:23" x14ac:dyDescent="0.25">
      <c r="A201" s="23" t="s">
        <v>77</v>
      </c>
      <c r="B201" s="23">
        <f>AVERAGEIF('2. UnidadCompradora'!$B$2:$B$1538,'3. Dependencia'!A201,'2. UnidadCompradora'!$C$2:$C$1538)</f>
        <v>200</v>
      </c>
      <c r="C201" s="23">
        <f>SUMPRODUCT(('2. UnidadCompradora'!$B$2:$B$1538='3. Dependencia'!A201)*'2. UnidadCompradora'!$K$2:$K$1538*'2. UnidadCompradora'!$M$2:$M$1538)</f>
        <v>40.523054960830443</v>
      </c>
      <c r="D201" s="23">
        <f t="shared" si="16"/>
        <v>42.11692465813389</v>
      </c>
      <c r="E201" s="23">
        <f>SUMPRODUCT(('2. UnidadCompradora'!$B$2:$B$1538='3. Dependencia'!A201)*'2. UnidadCompradora'!$P$2:$P$1538*'2. UnidadCompradora'!$M$2:$M$1538)</f>
        <v>21.516978815196339</v>
      </c>
      <c r="F201" s="23">
        <f t="shared" si="17"/>
        <v>36.164277513257161</v>
      </c>
      <c r="G201" s="23">
        <f>COUNTIF('2. UnidadCompradora'!$B$2:$B$1538,'3. Dependencia'!A201)</f>
        <v>27</v>
      </c>
      <c r="H201">
        <f>SUMIF('2. UnidadCompradora'!$B$2:$B$1538,'3. Dependencia'!A201,'2. UnidadCompradora'!$R$2:$R$1538)</f>
        <v>14</v>
      </c>
      <c r="I201" s="21">
        <f t="shared" si="15"/>
        <v>0.51851851851851849</v>
      </c>
      <c r="J201" s="18">
        <f>SUMIF('2. UnidadCompradora'!$B$2:$B$1538,'3. Dependencia'!A201,'2. UnidadCompradora'!$L$2:$L$1538)</f>
        <v>19477741036.825527</v>
      </c>
      <c r="K201" s="18">
        <f>SUMIFS('2. UnidadCompradora'!$L$2:$L$1538,'2. UnidadCompradora'!$B$2:$B$1538,'3. Dependencia'!A201,'2. UnidadCompradora'!$R$2:$R$1538,1)</f>
        <v>7566607581.6389866</v>
      </c>
      <c r="L201" s="21">
        <f t="shared" si="18"/>
        <v>0.3884745960701092</v>
      </c>
      <c r="O201">
        <f t="shared" si="19"/>
        <v>199</v>
      </c>
      <c r="P201" t="s">
        <v>36</v>
      </c>
      <c r="Q201">
        <v>99</v>
      </c>
      <c r="R201">
        <v>1</v>
      </c>
      <c r="S201">
        <v>0</v>
      </c>
      <c r="T201" s="21">
        <v>0</v>
      </c>
      <c r="U201" s="19">
        <v>484102704.12999892</v>
      </c>
      <c r="V201" s="19">
        <v>0</v>
      </c>
      <c r="W201" s="21">
        <v>0</v>
      </c>
    </row>
    <row r="202" spans="1:23" x14ac:dyDescent="0.25">
      <c r="A202" s="23" t="s">
        <v>212</v>
      </c>
      <c r="B202" s="23">
        <f>AVERAGEIF('2. UnidadCompradora'!$B$2:$B$1538,'3. Dependencia'!A202,'2. UnidadCompradora'!$C$2:$C$1538)</f>
        <v>201</v>
      </c>
      <c r="C202" s="23">
        <f>SUMPRODUCT(('2. UnidadCompradora'!$B$2:$B$1538='3. Dependencia'!A202)*'2. UnidadCompradora'!$K$2:$K$1538*'2. UnidadCompradora'!$M$2:$M$1538)</f>
        <v>41.5415735296775</v>
      </c>
      <c r="D202" s="23">
        <f t="shared" si="16"/>
        <v>43.281400412082256</v>
      </c>
      <c r="E202" s="23">
        <f>SUMPRODUCT(('2. UnidadCompradora'!$B$2:$B$1538='3. Dependencia'!A202)*'2. UnidadCompradora'!$P$2:$P$1538*'2. UnidadCompradora'!$M$2:$M$1538)</f>
        <v>22.165589104313952</v>
      </c>
      <c r="F202" s="23">
        <f t="shared" si="17"/>
        <v>37.360880003301432</v>
      </c>
      <c r="G202" s="23">
        <f>COUNTIF('2. UnidadCompradora'!$B$2:$B$1538,'3. Dependencia'!A202)</f>
        <v>2</v>
      </c>
      <c r="H202">
        <f>SUMIF('2. UnidadCompradora'!$B$2:$B$1538,'3. Dependencia'!A202,'2. UnidadCompradora'!$R$2:$R$1538)</f>
        <v>1</v>
      </c>
      <c r="I202" s="21">
        <f t="shared" si="15"/>
        <v>0.5</v>
      </c>
      <c r="J202" s="18">
        <f>SUMIF('2. UnidadCompradora'!$B$2:$B$1538,'3. Dependencia'!A202,'2. UnidadCompradora'!$L$2:$L$1538)</f>
        <v>5679294090.7749901</v>
      </c>
      <c r="K202" s="18">
        <f>SUMIFS('2. UnidadCompradora'!$L$2:$L$1538,'2. UnidadCompradora'!$B$2:$B$1538,'3. Dependencia'!A202,'2. UnidadCompradora'!$R$2:$R$1538,1)</f>
        <v>10830741.6399999</v>
      </c>
      <c r="L202" s="21">
        <f t="shared" si="18"/>
        <v>1.9070577200065279E-3</v>
      </c>
      <c r="O202">
        <f t="shared" si="19"/>
        <v>200</v>
      </c>
      <c r="P202" t="s">
        <v>2394</v>
      </c>
      <c r="Q202">
        <v>104</v>
      </c>
      <c r="R202">
        <v>1</v>
      </c>
      <c r="S202">
        <v>0</v>
      </c>
      <c r="T202" s="21">
        <v>0</v>
      </c>
      <c r="U202" s="19">
        <v>37790771.289999999</v>
      </c>
      <c r="V202" s="19">
        <v>0</v>
      </c>
      <c r="W202" s="21">
        <v>0</v>
      </c>
    </row>
    <row r="203" spans="1:23" x14ac:dyDescent="0.25">
      <c r="A203" s="23" t="s">
        <v>1052</v>
      </c>
      <c r="B203" s="23">
        <f>AVERAGEIF('2. UnidadCompradora'!$B$2:$B$1538,'3. Dependencia'!A203,'2. UnidadCompradora'!$C$2:$C$1538)</f>
        <v>202</v>
      </c>
      <c r="C203" s="23">
        <f>SUMPRODUCT(('2. UnidadCompradora'!$B$2:$B$1538='3. Dependencia'!A203)*'2. UnidadCompradora'!$K$2:$K$1538*'2. UnidadCompradora'!$M$2:$M$1538)</f>
        <v>43.022122840460206</v>
      </c>
      <c r="D203" s="23">
        <f t="shared" si="16"/>
        <v>44.974117489280992</v>
      </c>
      <c r="E203" s="23">
        <f>SUMPRODUCT(('2. UnidadCompradora'!$B$2:$B$1538='3. Dependencia'!A203)*'2. UnidadCompradora'!$P$2:$P$1538*'2. UnidadCompradora'!$M$2:$M$1538)</f>
        <v>22.372024719019056</v>
      </c>
      <c r="F203" s="23">
        <f t="shared" si="17"/>
        <v>37.741727138683764</v>
      </c>
      <c r="G203" s="23">
        <f>COUNTIF('2. UnidadCompradora'!$B$2:$B$1538,'3. Dependencia'!A203)</f>
        <v>7</v>
      </c>
      <c r="H203">
        <f>SUMIF('2. UnidadCompradora'!$B$2:$B$1538,'3. Dependencia'!A203,'2. UnidadCompradora'!$R$2:$R$1538)</f>
        <v>2</v>
      </c>
      <c r="I203" s="21">
        <f t="shared" si="15"/>
        <v>0.2857142857142857</v>
      </c>
      <c r="J203" s="18">
        <f>SUMIF('2. UnidadCompradora'!$B$2:$B$1538,'3. Dependencia'!A203,'2. UnidadCompradora'!$L$2:$L$1538)</f>
        <v>7778113995.5886927</v>
      </c>
      <c r="K203" s="18">
        <f>SUMIFS('2. UnidadCompradora'!$L$2:$L$1538,'2. UnidadCompradora'!$B$2:$B$1538,'3. Dependencia'!A203,'2. UnidadCompradora'!$R$2:$R$1538,1)</f>
        <v>4358320590.4509974</v>
      </c>
      <c r="L203" s="21">
        <f t="shared" si="18"/>
        <v>0.56033128248349029</v>
      </c>
      <c r="O203">
        <f t="shared" si="19"/>
        <v>201</v>
      </c>
      <c r="P203" t="s">
        <v>537</v>
      </c>
      <c r="Q203">
        <v>106</v>
      </c>
      <c r="R203">
        <v>2</v>
      </c>
      <c r="S203">
        <v>0</v>
      </c>
      <c r="T203" s="21">
        <v>0</v>
      </c>
      <c r="U203" s="19">
        <v>1461400541.9265702</v>
      </c>
      <c r="V203" s="19">
        <v>0</v>
      </c>
      <c r="W203" s="21">
        <v>0</v>
      </c>
    </row>
    <row r="204" spans="1:23" x14ac:dyDescent="0.25">
      <c r="A204" s="23" t="s">
        <v>1804</v>
      </c>
      <c r="B204" s="23">
        <f>AVERAGEIF('2. UnidadCompradora'!$B$2:$B$1538,'3. Dependencia'!A204,'2. UnidadCompradora'!$C$2:$C$1538)</f>
        <v>203</v>
      </c>
      <c r="C204" s="23">
        <f>SUMPRODUCT(('2. UnidadCompradora'!$B$2:$B$1538='3. Dependencia'!A204)*'2. UnidadCompradora'!$K$2:$K$1538*'2. UnidadCompradora'!$M$2:$M$1538)</f>
        <v>36.647027810471677</v>
      </c>
      <c r="D204" s="23">
        <f t="shared" si="16"/>
        <v>37.685449595928979</v>
      </c>
      <c r="E204" s="23">
        <f>SUMPRODUCT(('2. UnidadCompradora'!$B$2:$B$1538='3. Dependencia'!A204)*'2. UnidadCompradora'!$P$2:$P$1538*'2. UnidadCompradora'!$M$2:$M$1538)</f>
        <v>18.454132188134039</v>
      </c>
      <c r="F204" s="23">
        <f t="shared" si="17"/>
        <v>30.51371975606768</v>
      </c>
      <c r="G204" s="23">
        <f>COUNTIF('2. UnidadCompradora'!$B$2:$B$1538,'3. Dependencia'!A204)</f>
        <v>1</v>
      </c>
      <c r="H204">
        <f>SUMIF('2. UnidadCompradora'!$B$2:$B$1538,'3. Dependencia'!A204,'2. UnidadCompradora'!$R$2:$R$1538)</f>
        <v>0</v>
      </c>
      <c r="I204" s="21">
        <f t="shared" si="15"/>
        <v>0</v>
      </c>
      <c r="J204" s="18">
        <f>SUMIF('2. UnidadCompradora'!$B$2:$B$1538,'3. Dependencia'!A204,'2. UnidadCompradora'!$L$2:$L$1538)</f>
        <v>529974201.26859742</v>
      </c>
      <c r="K204" s="18">
        <f>SUMIFS('2. UnidadCompradora'!$L$2:$L$1538,'2. UnidadCompradora'!$B$2:$B$1538,'3. Dependencia'!A204,'2. UnidadCompradora'!$R$2:$R$1538,1)</f>
        <v>0</v>
      </c>
      <c r="L204" s="21">
        <f t="shared" si="18"/>
        <v>0</v>
      </c>
      <c r="O204">
        <f t="shared" si="19"/>
        <v>202</v>
      </c>
      <c r="P204" t="s">
        <v>209</v>
      </c>
      <c r="Q204">
        <v>108</v>
      </c>
      <c r="R204">
        <v>2</v>
      </c>
      <c r="S204">
        <v>0</v>
      </c>
      <c r="T204" s="21">
        <v>0</v>
      </c>
      <c r="U204" s="19">
        <v>146379831.67999989</v>
      </c>
      <c r="V204" s="19">
        <v>0</v>
      </c>
      <c r="W204" s="21">
        <v>0</v>
      </c>
    </row>
    <row r="205" spans="1:23" x14ac:dyDescent="0.25">
      <c r="A205" s="23" t="s">
        <v>1516</v>
      </c>
      <c r="B205" s="23">
        <f>AVERAGEIF('2. UnidadCompradora'!$B$2:$B$1538,'3. Dependencia'!A205,'2. UnidadCompradora'!$C$2:$C$1538)</f>
        <v>204</v>
      </c>
      <c r="C205" s="23">
        <f>SUMPRODUCT(('2. UnidadCompradora'!$B$2:$B$1538='3. Dependencia'!A205)*'2. UnidadCompradora'!$K$2:$K$1538*'2. UnidadCompradora'!$M$2:$M$1538)</f>
        <v>31.391622014578459</v>
      </c>
      <c r="D205" s="23">
        <f t="shared" si="16"/>
        <v>31.676926223198652</v>
      </c>
      <c r="E205" s="23">
        <f>SUMPRODUCT(('2. UnidadCompradora'!$B$2:$B$1538='3. Dependencia'!A205)*'2. UnidadCompradora'!$P$2:$P$1538*'2. UnidadCompradora'!$M$2:$M$1538)</f>
        <v>15.748987435710287</v>
      </c>
      <c r="F205" s="23">
        <f t="shared" si="17"/>
        <v>25.523075911850938</v>
      </c>
      <c r="G205" s="23">
        <f>COUNTIF('2. UnidadCompradora'!$B$2:$B$1538,'3. Dependencia'!A205)</f>
        <v>1</v>
      </c>
      <c r="H205">
        <f>SUMIF('2. UnidadCompradora'!$B$2:$B$1538,'3. Dependencia'!A205,'2. UnidadCompradora'!$R$2:$R$1538)</f>
        <v>0</v>
      </c>
      <c r="I205" s="21">
        <f t="shared" si="15"/>
        <v>0</v>
      </c>
      <c r="J205" s="18">
        <f>SUMIF('2. UnidadCompradora'!$B$2:$B$1538,'3. Dependencia'!A205,'2. UnidadCompradora'!$L$2:$L$1538)</f>
        <v>215859675.66827381</v>
      </c>
      <c r="K205" s="18">
        <f>SUMIFS('2. UnidadCompradora'!$L$2:$L$1538,'2. UnidadCompradora'!$B$2:$B$1538,'3. Dependencia'!A205,'2. UnidadCompradora'!$R$2:$R$1538,1)</f>
        <v>0</v>
      </c>
      <c r="L205" s="21">
        <f t="shared" si="18"/>
        <v>0</v>
      </c>
      <c r="O205">
        <f t="shared" si="19"/>
        <v>203</v>
      </c>
      <c r="P205" t="s">
        <v>931</v>
      </c>
      <c r="Q205">
        <v>109</v>
      </c>
      <c r="R205">
        <v>1</v>
      </c>
      <c r="S205">
        <v>0</v>
      </c>
      <c r="T205" s="21">
        <v>0</v>
      </c>
      <c r="U205" s="19">
        <v>396635263.44016385</v>
      </c>
      <c r="V205" s="19">
        <v>0</v>
      </c>
      <c r="W205" s="21">
        <v>0</v>
      </c>
    </row>
    <row r="206" spans="1:23" x14ac:dyDescent="0.25">
      <c r="A206" s="23" t="s">
        <v>1536</v>
      </c>
      <c r="B206" s="23">
        <f>AVERAGEIF('2. UnidadCompradora'!$B$2:$B$1538,'3. Dependencia'!A206,'2. UnidadCompradora'!$C$2:$C$1538)</f>
        <v>205</v>
      </c>
      <c r="C206" s="23">
        <f>SUMPRODUCT(('2. UnidadCompradora'!$B$2:$B$1538='3. Dependencia'!A206)*'2. UnidadCompradora'!$K$2:$K$1538*'2. UnidadCompradora'!$M$2:$M$1538)</f>
        <v>45.090454752001328</v>
      </c>
      <c r="D206" s="23">
        <f t="shared" si="16"/>
        <v>47.33884841886406</v>
      </c>
      <c r="E206" s="23">
        <f>SUMPRODUCT(('2. UnidadCompradora'!$B$2:$B$1538='3. Dependencia'!A206)*'2. UnidadCompradora'!$P$2:$P$1538*'2. UnidadCompradora'!$M$2:$M$1538)</f>
        <v>22.689259378208998</v>
      </c>
      <c r="F206" s="23">
        <f t="shared" si="17"/>
        <v>38.326984248359672</v>
      </c>
      <c r="G206" s="23">
        <f>COUNTIF('2. UnidadCompradora'!$B$2:$B$1538,'3. Dependencia'!A206)</f>
        <v>2</v>
      </c>
      <c r="H206">
        <f>SUMIF('2. UnidadCompradora'!$B$2:$B$1538,'3. Dependencia'!A206,'2. UnidadCompradora'!$R$2:$R$1538)</f>
        <v>1</v>
      </c>
      <c r="I206" s="21">
        <f t="shared" si="15"/>
        <v>0.5</v>
      </c>
      <c r="J206" s="18">
        <f>SUMIF('2. UnidadCompradora'!$B$2:$B$1538,'3. Dependencia'!A206,'2. UnidadCompradora'!$L$2:$L$1538)</f>
        <v>700717442.09999895</v>
      </c>
      <c r="K206" s="18">
        <f>SUMIFS('2. UnidadCompradora'!$L$2:$L$1538,'2. UnidadCompradora'!$B$2:$B$1538,'3. Dependencia'!A206,'2. UnidadCompradora'!$R$2:$R$1538,1)</f>
        <v>64016074.219999999</v>
      </c>
      <c r="L206" s="21">
        <f t="shared" si="18"/>
        <v>9.1357900308787099E-2</v>
      </c>
      <c r="O206">
        <f t="shared" si="19"/>
        <v>204</v>
      </c>
      <c r="P206" t="s">
        <v>1898</v>
      </c>
      <c r="Q206">
        <v>115</v>
      </c>
      <c r="R206">
        <v>1</v>
      </c>
      <c r="S206">
        <v>0</v>
      </c>
      <c r="T206" s="21">
        <v>0</v>
      </c>
      <c r="U206" s="19">
        <v>5008409167.008914</v>
      </c>
      <c r="V206" s="19">
        <v>0</v>
      </c>
      <c r="W206" s="21">
        <v>0</v>
      </c>
    </row>
    <row r="207" spans="1:23" x14ac:dyDescent="0.25">
      <c r="A207" s="23" t="s">
        <v>1667</v>
      </c>
      <c r="B207" s="23">
        <f>AVERAGEIF('2. UnidadCompradora'!$B$2:$B$1538,'3. Dependencia'!A207,'2. UnidadCompradora'!$C$2:$C$1538)</f>
        <v>206</v>
      </c>
      <c r="C207" s="23">
        <f>SUMPRODUCT(('2. UnidadCompradora'!$B$2:$B$1538='3. Dependencia'!A207)*'2. UnidadCompradora'!$K$2:$K$1538*'2. UnidadCompradora'!$M$2:$M$1538)</f>
        <v>44.106587903631116</v>
      </c>
      <c r="D207" s="23">
        <f t="shared" si="16"/>
        <v>46.21399009513452</v>
      </c>
      <c r="E207" s="23">
        <f>SUMPRODUCT(('2. UnidadCompradora'!$B$2:$B$1538='3. Dependencia'!A207)*'2. UnidadCompradora'!$P$2:$P$1538*'2. UnidadCompradora'!$M$2:$M$1538)</f>
        <v>24.297995402946455</v>
      </c>
      <c r="F207" s="23">
        <f t="shared" si="17"/>
        <v>41.294895126929923</v>
      </c>
      <c r="G207" s="23">
        <f>COUNTIF('2. UnidadCompradora'!$B$2:$B$1538,'3. Dependencia'!A207)</f>
        <v>1</v>
      </c>
      <c r="H207">
        <f>SUMIF('2. UnidadCompradora'!$B$2:$B$1538,'3. Dependencia'!A207,'2. UnidadCompradora'!$R$2:$R$1538)</f>
        <v>1</v>
      </c>
      <c r="I207" s="21">
        <f t="shared" si="15"/>
        <v>1</v>
      </c>
      <c r="J207" s="18">
        <f>SUMIF('2. UnidadCompradora'!$B$2:$B$1538,'3. Dependencia'!A207,'2. UnidadCompradora'!$L$2:$L$1538)</f>
        <v>9104978453.8467598</v>
      </c>
      <c r="K207" s="18">
        <f>SUMIFS('2. UnidadCompradora'!$L$2:$L$1538,'2. UnidadCompradora'!$B$2:$B$1538,'3. Dependencia'!A207,'2. UnidadCompradora'!$R$2:$R$1538,1)</f>
        <v>9104978453.8467598</v>
      </c>
      <c r="L207" s="21">
        <f t="shared" si="18"/>
        <v>1</v>
      </c>
      <c r="O207">
        <f t="shared" si="19"/>
        <v>205</v>
      </c>
      <c r="P207" t="s">
        <v>2267</v>
      </c>
      <c r="Q207">
        <v>117</v>
      </c>
      <c r="R207">
        <v>1</v>
      </c>
      <c r="S207">
        <v>0</v>
      </c>
      <c r="T207" s="21">
        <v>0</v>
      </c>
      <c r="U207" s="19">
        <v>354324189.42000002</v>
      </c>
      <c r="V207" s="19">
        <v>0</v>
      </c>
      <c r="W207" s="21">
        <v>0</v>
      </c>
    </row>
    <row r="208" spans="1:23" x14ac:dyDescent="0.25">
      <c r="A208" s="23" t="s">
        <v>219</v>
      </c>
      <c r="B208" s="23">
        <f>AVERAGEIF('2. UnidadCompradora'!$B$2:$B$1538,'3. Dependencia'!A208,'2. UnidadCompradora'!$C$2:$C$1538)</f>
        <v>207</v>
      </c>
      <c r="C208" s="23">
        <f>SUMPRODUCT(('2. UnidadCompradora'!$B$2:$B$1538='3. Dependencia'!A208)*'2. UnidadCompradora'!$K$2:$K$1538*'2. UnidadCompradora'!$M$2:$M$1538)</f>
        <v>29.554402815583117</v>
      </c>
      <c r="D208" s="23">
        <f t="shared" si="16"/>
        <v>29.576427246198879</v>
      </c>
      <c r="E208" s="23">
        <f>SUMPRODUCT(('2. UnidadCompradora'!$B$2:$B$1538='3. Dependencia'!A208)*'2. UnidadCompradora'!$P$2:$P$1538*'2. UnidadCompradora'!$M$2:$M$1538)</f>
        <v>15.388161859811266</v>
      </c>
      <c r="F208" s="23">
        <f t="shared" si="17"/>
        <v>24.857399172155969</v>
      </c>
      <c r="G208" s="23">
        <f>COUNTIF('2. UnidadCompradora'!$B$2:$B$1538,'3. Dependencia'!A208)</f>
        <v>3</v>
      </c>
      <c r="H208">
        <f>SUMIF('2. UnidadCompradora'!$B$2:$B$1538,'3. Dependencia'!A208,'2. UnidadCompradora'!$R$2:$R$1538)</f>
        <v>1</v>
      </c>
      <c r="I208" s="21">
        <f t="shared" si="15"/>
        <v>0.33333333333333331</v>
      </c>
      <c r="J208" s="18">
        <f>SUMIF('2. UnidadCompradora'!$B$2:$B$1538,'3. Dependencia'!A208,'2. UnidadCompradora'!$L$2:$L$1538)</f>
        <v>2637428068.2624359</v>
      </c>
      <c r="K208" s="18">
        <f>SUMIFS('2. UnidadCompradora'!$L$2:$L$1538,'2. UnidadCompradora'!$B$2:$B$1538,'3. Dependencia'!A208,'2. UnidadCompradora'!$R$2:$R$1538,1)</f>
        <v>38968304.759999998</v>
      </c>
      <c r="L208" s="21">
        <f t="shared" si="18"/>
        <v>1.4775115662461539E-2</v>
      </c>
      <c r="O208">
        <f t="shared" si="19"/>
        <v>206</v>
      </c>
      <c r="P208" t="s">
        <v>1088</v>
      </c>
      <c r="Q208">
        <v>122</v>
      </c>
      <c r="R208">
        <v>1</v>
      </c>
      <c r="S208">
        <v>0</v>
      </c>
      <c r="T208" s="21">
        <v>0</v>
      </c>
      <c r="U208" s="19">
        <v>282680152.75099993</v>
      </c>
      <c r="V208" s="19">
        <v>0</v>
      </c>
      <c r="W208" s="21">
        <v>0</v>
      </c>
    </row>
    <row r="209" spans="1:23" x14ac:dyDescent="0.25">
      <c r="A209" s="23" t="s">
        <v>612</v>
      </c>
      <c r="B209" s="23">
        <f>AVERAGEIF('2. UnidadCompradora'!$B$2:$B$1538,'3. Dependencia'!A209,'2. UnidadCompradora'!$C$2:$C$1538)</f>
        <v>208</v>
      </c>
      <c r="C209" s="23">
        <f>SUMPRODUCT(('2. UnidadCompradora'!$B$2:$B$1538='3. Dependencia'!A209)*'2. UnidadCompradora'!$K$2:$K$1538*'2. UnidadCompradora'!$M$2:$M$1538)</f>
        <v>62.837655940513379</v>
      </c>
      <c r="D209" s="23">
        <f t="shared" si="16"/>
        <v>67.629284073718793</v>
      </c>
      <c r="E209" s="23">
        <f>SUMPRODUCT(('2. UnidadCompradora'!$B$2:$B$1538='3. Dependencia'!A209)*'2. UnidadCompradora'!$P$2:$P$1538*'2. UnidadCompradora'!$M$2:$M$1538)</f>
        <v>32.12005024819328</v>
      </c>
      <c r="F209" s="23">
        <f t="shared" si="17"/>
        <v>55.725579410120439</v>
      </c>
      <c r="G209" s="23">
        <f>COUNTIF('2. UnidadCompradora'!$B$2:$B$1538,'3. Dependencia'!A209)</f>
        <v>1</v>
      </c>
      <c r="H209">
        <f>SUMIF('2. UnidadCompradora'!$B$2:$B$1538,'3. Dependencia'!A209,'2. UnidadCompradora'!$R$2:$R$1538)</f>
        <v>1</v>
      </c>
      <c r="I209" s="21">
        <f t="shared" si="15"/>
        <v>1</v>
      </c>
      <c r="J209" s="18">
        <f>SUMIF('2. UnidadCompradora'!$B$2:$B$1538,'3. Dependencia'!A209,'2. UnidadCompradora'!$L$2:$L$1538)</f>
        <v>2844420367.58599</v>
      </c>
      <c r="K209" s="18">
        <f>SUMIFS('2. UnidadCompradora'!$L$2:$L$1538,'2. UnidadCompradora'!$B$2:$B$1538,'3. Dependencia'!A209,'2. UnidadCompradora'!$R$2:$R$1538,1)</f>
        <v>2844420367.58599</v>
      </c>
      <c r="L209" s="21">
        <f t="shared" si="18"/>
        <v>1</v>
      </c>
      <c r="O209">
        <f t="shared" si="19"/>
        <v>207</v>
      </c>
      <c r="P209" t="s">
        <v>1505</v>
      </c>
      <c r="Q209">
        <v>124</v>
      </c>
      <c r="R209">
        <v>2</v>
      </c>
      <c r="S209">
        <v>0</v>
      </c>
      <c r="T209" s="21">
        <v>0</v>
      </c>
      <c r="U209" s="19">
        <v>3907554515.6750355</v>
      </c>
      <c r="V209" s="19">
        <v>0</v>
      </c>
      <c r="W209" s="21">
        <v>0</v>
      </c>
    </row>
    <row r="210" spans="1:23" x14ac:dyDescent="0.25">
      <c r="A210" s="23" t="s">
        <v>1412</v>
      </c>
      <c r="B210" s="23">
        <f>AVERAGEIF('2. UnidadCompradora'!$B$2:$B$1538,'3. Dependencia'!A210,'2. UnidadCompradora'!$C$2:$C$1538)</f>
        <v>209</v>
      </c>
      <c r="C210" s="23">
        <f>SUMPRODUCT(('2. UnidadCompradora'!$B$2:$B$1538='3. Dependencia'!A210)*'2. UnidadCompradora'!$K$2:$K$1538*'2. UnidadCompradora'!$M$2:$M$1538)</f>
        <v>65.266609313098797</v>
      </c>
      <c r="D210" s="23">
        <f t="shared" si="16"/>
        <v>70.406314749800231</v>
      </c>
      <c r="E210" s="23">
        <f>SUMPRODUCT(('2. UnidadCompradora'!$B$2:$B$1538='3. Dependencia'!A210)*'2. UnidadCompradora'!$P$2:$P$1538*'2. UnidadCompradora'!$M$2:$M$1538)</f>
        <v>32.850018377127412</v>
      </c>
      <c r="F210" s="23">
        <f t="shared" si="17"/>
        <v>57.072276641710538</v>
      </c>
      <c r="G210" s="23">
        <f>COUNTIF('2. UnidadCompradora'!$B$2:$B$1538,'3. Dependencia'!A210)</f>
        <v>8</v>
      </c>
      <c r="H210">
        <f>SUMIF('2. UnidadCompradora'!$B$2:$B$1538,'3. Dependencia'!A210,'2. UnidadCompradora'!$R$2:$R$1538)</f>
        <v>3</v>
      </c>
      <c r="I210" s="21">
        <f t="shared" si="15"/>
        <v>0.375</v>
      </c>
      <c r="J210" s="18">
        <f>SUMIF('2. UnidadCompradora'!$B$2:$B$1538,'3. Dependencia'!A210,'2. UnidadCompradora'!$L$2:$L$1538)</f>
        <v>900444858.26000309</v>
      </c>
      <c r="K210" s="18">
        <f>SUMIFS('2. UnidadCompradora'!$L$2:$L$1538,'2. UnidadCompradora'!$B$2:$B$1538,'3. Dependencia'!A210,'2. UnidadCompradora'!$R$2:$R$1538,1)</f>
        <v>897433009.52000308</v>
      </c>
      <c r="L210" s="21">
        <f t="shared" si="18"/>
        <v>0.9966551547133935</v>
      </c>
      <c r="O210">
        <f t="shared" si="19"/>
        <v>208</v>
      </c>
      <c r="P210" t="s">
        <v>2243</v>
      </c>
      <c r="Q210">
        <v>125</v>
      </c>
      <c r="R210">
        <v>1</v>
      </c>
      <c r="S210">
        <v>0</v>
      </c>
      <c r="T210" s="21">
        <v>0</v>
      </c>
      <c r="U210" s="19">
        <v>290013802.94999897</v>
      </c>
      <c r="V210" s="19">
        <v>0</v>
      </c>
      <c r="W210" s="21">
        <v>0</v>
      </c>
    </row>
    <row r="211" spans="1:23" x14ac:dyDescent="0.25">
      <c r="A211" s="23" t="s">
        <v>1140</v>
      </c>
      <c r="B211" s="23">
        <f>AVERAGEIF('2. UnidadCompradora'!$B$2:$B$1538,'3. Dependencia'!A211,'2. UnidadCompradora'!$C$2:$C$1538)</f>
        <v>210</v>
      </c>
      <c r="C211" s="23">
        <f>SUMPRODUCT(('2. UnidadCompradora'!$B$2:$B$1538='3. Dependencia'!A211)*'2. UnidadCompradora'!$K$2:$K$1538*'2. UnidadCompradora'!$M$2:$M$1538)</f>
        <v>70.563818749593437</v>
      </c>
      <c r="D211" s="23">
        <f t="shared" si="16"/>
        <v>76.462632367423154</v>
      </c>
      <c r="E211" s="23">
        <f>SUMPRODUCT(('2. UnidadCompradora'!$B$2:$B$1538='3. Dependencia'!A211)*'2. UnidadCompradora'!$P$2:$P$1538*'2. UnidadCompradora'!$M$2:$M$1538)</f>
        <v>35.59250965234687</v>
      </c>
      <c r="F211" s="23">
        <f t="shared" si="17"/>
        <v>62.131820012995576</v>
      </c>
      <c r="G211" s="23">
        <f>COUNTIF('2. UnidadCompradora'!$B$2:$B$1538,'3. Dependencia'!A211)</f>
        <v>1</v>
      </c>
      <c r="H211">
        <f>SUMIF('2. UnidadCompradora'!$B$2:$B$1538,'3. Dependencia'!A211,'2. UnidadCompradora'!$R$2:$R$1538)</f>
        <v>1</v>
      </c>
      <c r="I211" s="21">
        <f t="shared" si="15"/>
        <v>1</v>
      </c>
      <c r="J211" s="18">
        <f>SUMIF('2. UnidadCompradora'!$B$2:$B$1538,'3. Dependencia'!A211,'2. UnidadCompradora'!$L$2:$L$1538)</f>
        <v>1260005258.0969591</v>
      </c>
      <c r="K211" s="18">
        <f>SUMIFS('2. UnidadCompradora'!$L$2:$L$1538,'2. UnidadCompradora'!$B$2:$B$1538,'3. Dependencia'!A211,'2. UnidadCompradora'!$R$2:$R$1538,1)</f>
        <v>1260005258.0969591</v>
      </c>
      <c r="L211" s="21">
        <f t="shared" si="18"/>
        <v>1</v>
      </c>
      <c r="O211">
        <f t="shared" si="19"/>
        <v>209</v>
      </c>
      <c r="P211" t="s">
        <v>1114</v>
      </c>
      <c r="Q211">
        <v>126</v>
      </c>
      <c r="R211">
        <v>1</v>
      </c>
      <c r="S211">
        <v>0</v>
      </c>
      <c r="T211" s="21">
        <v>0</v>
      </c>
      <c r="U211" s="19">
        <v>1046677712.233299</v>
      </c>
      <c r="V211" s="19">
        <v>0</v>
      </c>
      <c r="W211" s="21">
        <v>0</v>
      </c>
    </row>
    <row r="212" spans="1:23" x14ac:dyDescent="0.25">
      <c r="A212" s="23" t="s">
        <v>1275</v>
      </c>
      <c r="B212" s="23">
        <f>AVERAGEIF('2. UnidadCompradora'!$B$2:$B$1538,'3. Dependencia'!A212,'2. UnidadCompradora'!$C$2:$C$1538)</f>
        <v>211</v>
      </c>
      <c r="C212" s="23">
        <f>SUMPRODUCT(('2. UnidadCompradora'!$B$2:$B$1538='3. Dependencia'!A212)*'2. UnidadCompradora'!$K$2:$K$1538*'2. UnidadCompradora'!$M$2:$M$1538)</f>
        <v>42.97413340423639</v>
      </c>
      <c r="D212" s="23">
        <f t="shared" si="16"/>
        <v>44.919251003153455</v>
      </c>
      <c r="E212" s="23">
        <f>SUMPRODUCT(('2. UnidadCompradora'!$B$2:$B$1538='3. Dependencia'!A212)*'2. UnidadCompradora'!$P$2:$P$1538*'2. UnidadCompradora'!$M$2:$M$1538)</f>
        <v>21.518515050619104</v>
      </c>
      <c r="F212" s="23">
        <f t="shared" si="17"/>
        <v>36.167111669857846</v>
      </c>
      <c r="G212" s="23">
        <f>COUNTIF('2. UnidadCompradora'!$B$2:$B$1538,'3. Dependencia'!A212)</f>
        <v>1</v>
      </c>
      <c r="H212">
        <f>SUMIF('2. UnidadCompradora'!$B$2:$B$1538,'3. Dependencia'!A212,'2. UnidadCompradora'!$R$2:$R$1538)</f>
        <v>0</v>
      </c>
      <c r="I212" s="21">
        <f t="shared" si="15"/>
        <v>0</v>
      </c>
      <c r="J212" s="18">
        <f>SUMIF('2. UnidadCompradora'!$B$2:$B$1538,'3. Dependencia'!A212,'2. UnidadCompradora'!$L$2:$L$1538)</f>
        <v>127727675.7</v>
      </c>
      <c r="K212" s="18">
        <f>SUMIFS('2. UnidadCompradora'!$L$2:$L$1538,'2. UnidadCompradora'!$B$2:$B$1538,'3. Dependencia'!A212,'2. UnidadCompradora'!$R$2:$R$1538,1)</f>
        <v>0</v>
      </c>
      <c r="L212" s="21">
        <f t="shared" si="18"/>
        <v>0</v>
      </c>
      <c r="O212">
        <f t="shared" si="19"/>
        <v>210</v>
      </c>
      <c r="P212" t="s">
        <v>697</v>
      </c>
      <c r="Q212">
        <v>128</v>
      </c>
      <c r="R212">
        <v>1</v>
      </c>
      <c r="S212">
        <v>0</v>
      </c>
      <c r="T212" s="21">
        <v>0</v>
      </c>
      <c r="U212" s="19">
        <v>95752632.383000001</v>
      </c>
      <c r="V212" s="19">
        <v>0</v>
      </c>
      <c r="W212" s="21">
        <v>0</v>
      </c>
    </row>
    <row r="213" spans="1:23" x14ac:dyDescent="0.25">
      <c r="A213" s="23" t="s">
        <v>549</v>
      </c>
      <c r="B213" s="23">
        <f>AVERAGEIF('2. UnidadCompradora'!$B$2:$B$1538,'3. Dependencia'!A213,'2. UnidadCompradora'!$C$2:$C$1538)</f>
        <v>212</v>
      </c>
      <c r="C213" s="23">
        <f>SUMPRODUCT(('2. UnidadCompradora'!$B$2:$B$1538='3. Dependencia'!A213)*'2. UnidadCompradora'!$K$2:$K$1538*'2. UnidadCompradora'!$M$2:$M$1538)</f>
        <v>50.415347732406765</v>
      </c>
      <c r="D213" s="23">
        <f t="shared" si="16"/>
        <v>53.426816726669266</v>
      </c>
      <c r="E213" s="23">
        <f>SUMPRODUCT(('2. UnidadCompradora'!$B$2:$B$1538='3. Dependencia'!A213)*'2. UnidadCompradora'!$P$2:$P$1538*'2. UnidadCompradora'!$M$2:$M$1538)</f>
        <v>25.531720869061253</v>
      </c>
      <c r="F213" s="23">
        <f t="shared" si="17"/>
        <v>43.570959798664269</v>
      </c>
      <c r="G213" s="23">
        <f>COUNTIF('2. UnidadCompradora'!$B$2:$B$1538,'3. Dependencia'!A213)</f>
        <v>3</v>
      </c>
      <c r="H213">
        <f>SUMIF('2. UnidadCompradora'!$B$2:$B$1538,'3. Dependencia'!A213,'2. UnidadCompradora'!$R$2:$R$1538)</f>
        <v>3</v>
      </c>
      <c r="I213" s="21">
        <f t="shared" si="15"/>
        <v>1</v>
      </c>
      <c r="J213" s="18">
        <f>SUMIF('2. UnidadCompradora'!$B$2:$B$1538,'3. Dependencia'!A213,'2. UnidadCompradora'!$L$2:$L$1538)</f>
        <v>1318443983.236593</v>
      </c>
      <c r="K213" s="18">
        <f>SUMIFS('2. UnidadCompradora'!$L$2:$L$1538,'2. UnidadCompradora'!$B$2:$B$1538,'3. Dependencia'!A213,'2. UnidadCompradora'!$R$2:$R$1538,1)</f>
        <v>1318443983.236593</v>
      </c>
      <c r="L213" s="21">
        <f t="shared" si="18"/>
        <v>1</v>
      </c>
      <c r="O213">
        <f t="shared" si="19"/>
        <v>211</v>
      </c>
      <c r="P213" t="s">
        <v>1349</v>
      </c>
      <c r="Q213">
        <v>129</v>
      </c>
      <c r="R213">
        <v>1</v>
      </c>
      <c r="S213">
        <v>0</v>
      </c>
      <c r="T213" s="21">
        <v>0</v>
      </c>
      <c r="U213" s="19">
        <v>396068883.55943429</v>
      </c>
      <c r="V213" s="19">
        <v>0</v>
      </c>
      <c r="W213" s="21">
        <v>0</v>
      </c>
    </row>
    <row r="214" spans="1:23" x14ac:dyDescent="0.25">
      <c r="A214" s="23" t="s">
        <v>1311</v>
      </c>
      <c r="B214" s="23">
        <f>AVERAGEIF('2. UnidadCompradora'!$B$2:$B$1538,'3. Dependencia'!A214,'2. UnidadCompradora'!$C$2:$C$1538)</f>
        <v>213</v>
      </c>
      <c r="C214" s="23">
        <f>SUMPRODUCT(('2. UnidadCompradora'!$B$2:$B$1538='3. Dependencia'!A214)*'2. UnidadCompradora'!$K$2:$K$1538*'2. UnidadCompradora'!$M$2:$M$1538)</f>
        <v>38.063341389662689</v>
      </c>
      <c r="D214" s="23">
        <f t="shared" si="16"/>
        <v>39.304725742089666</v>
      </c>
      <c r="E214" s="23">
        <f>SUMPRODUCT(('2. UnidadCompradora'!$B$2:$B$1538='3. Dependencia'!A214)*'2. UnidadCompradora'!$P$2:$P$1538*'2. UnidadCompradora'!$M$2:$M$1538)</f>
        <v>19.306310026032019</v>
      </c>
      <c r="F214" s="23">
        <f t="shared" si="17"/>
        <v>32.085878169059427</v>
      </c>
      <c r="G214" s="23">
        <f>COUNTIF('2. UnidadCompradora'!$B$2:$B$1538,'3. Dependencia'!A214)</f>
        <v>1</v>
      </c>
      <c r="H214">
        <f>SUMIF('2. UnidadCompradora'!$B$2:$B$1538,'3. Dependencia'!A214,'2. UnidadCompradora'!$R$2:$R$1538)</f>
        <v>0</v>
      </c>
      <c r="I214" s="21">
        <f t="shared" si="15"/>
        <v>0</v>
      </c>
      <c r="J214" s="18">
        <f>SUMIF('2. UnidadCompradora'!$B$2:$B$1538,'3. Dependencia'!A214,'2. UnidadCompradora'!$L$2:$L$1538)</f>
        <v>1114142847.1440001</v>
      </c>
      <c r="K214" s="18">
        <f>SUMIFS('2. UnidadCompradora'!$L$2:$L$1538,'2. UnidadCompradora'!$B$2:$B$1538,'3. Dependencia'!A214,'2. UnidadCompradora'!$R$2:$R$1538,1)</f>
        <v>0</v>
      </c>
      <c r="L214" s="21">
        <f t="shared" si="18"/>
        <v>0</v>
      </c>
      <c r="O214">
        <f t="shared" si="19"/>
        <v>212</v>
      </c>
      <c r="P214" t="s">
        <v>455</v>
      </c>
      <c r="Q214">
        <v>130</v>
      </c>
      <c r="R214">
        <v>6</v>
      </c>
      <c r="S214">
        <v>0</v>
      </c>
      <c r="T214" s="21">
        <v>0</v>
      </c>
      <c r="U214" s="19">
        <v>1672472964.8063362</v>
      </c>
      <c r="V214" s="19">
        <v>0</v>
      </c>
      <c r="W214" s="21">
        <v>0</v>
      </c>
    </row>
    <row r="215" spans="1:23" x14ac:dyDescent="0.25">
      <c r="A215" s="23" t="s">
        <v>961</v>
      </c>
      <c r="B215" s="23">
        <f>AVERAGEIF('2. UnidadCompradora'!$B$2:$B$1538,'3. Dependencia'!A215,'2. UnidadCompradora'!$C$2:$C$1538)</f>
        <v>214</v>
      </c>
      <c r="C215" s="23">
        <f>SUMPRODUCT(('2. UnidadCompradora'!$B$2:$B$1538='3. Dependencia'!A215)*'2. UnidadCompradora'!$K$2:$K$1538*'2. UnidadCompradora'!$M$2:$M$1538)</f>
        <v>50.536550041970699</v>
      </c>
      <c r="D215" s="23">
        <f t="shared" si="16"/>
        <v>53.565387740617012</v>
      </c>
      <c r="E215" s="23">
        <f>SUMPRODUCT(('2. UnidadCompradora'!$B$2:$B$1538='3. Dependencia'!A215)*'2. UnidadCompradora'!$P$2:$P$1538*'2. UnidadCompradora'!$M$2:$M$1538)</f>
        <v>26.937795027609102</v>
      </c>
      <c r="F215" s="23">
        <f t="shared" si="17"/>
        <v>46.164985622081581</v>
      </c>
      <c r="G215" s="23">
        <f>COUNTIF('2. UnidadCompradora'!$B$2:$B$1538,'3. Dependencia'!A215)</f>
        <v>19</v>
      </c>
      <c r="H215">
        <f>SUMIF('2. UnidadCompradora'!$B$2:$B$1538,'3. Dependencia'!A215,'2. UnidadCompradora'!$R$2:$R$1538)</f>
        <v>7</v>
      </c>
      <c r="I215" s="21">
        <f t="shared" si="15"/>
        <v>0.36842105263157893</v>
      </c>
      <c r="J215" s="18">
        <f>SUMIF('2. UnidadCompradora'!$B$2:$B$1538,'3. Dependencia'!A215,'2. UnidadCompradora'!$L$2:$L$1538)</f>
        <v>7281390763.1106911</v>
      </c>
      <c r="K215" s="18">
        <f>SUMIFS('2. UnidadCompradora'!$L$2:$L$1538,'2. UnidadCompradora'!$B$2:$B$1538,'3. Dependencia'!A215,'2. UnidadCompradora'!$R$2:$R$1538,1)</f>
        <v>7056202493.8506899</v>
      </c>
      <c r="L215" s="21">
        <f t="shared" si="18"/>
        <v>0.96907345360437736</v>
      </c>
      <c r="O215">
        <f t="shared" si="19"/>
        <v>213</v>
      </c>
      <c r="P215" t="s">
        <v>901</v>
      </c>
      <c r="Q215">
        <v>138</v>
      </c>
      <c r="R215">
        <v>1</v>
      </c>
      <c r="S215">
        <v>0</v>
      </c>
      <c r="T215" s="21">
        <v>0</v>
      </c>
      <c r="U215" s="19">
        <v>594008494.57750106</v>
      </c>
      <c r="V215" s="19">
        <v>0</v>
      </c>
      <c r="W215" s="21">
        <v>0</v>
      </c>
    </row>
    <row r="216" spans="1:23" x14ac:dyDescent="0.25">
      <c r="A216" s="23" t="s">
        <v>1825</v>
      </c>
      <c r="B216" s="23">
        <f>AVERAGEIF('2. UnidadCompradora'!$B$2:$B$1538,'3. Dependencia'!A216,'2. UnidadCompradora'!$C$2:$C$1538)</f>
        <v>215</v>
      </c>
      <c r="C216" s="23">
        <f>SUMPRODUCT(('2. UnidadCompradora'!$B$2:$B$1538='3. Dependencia'!A216)*'2. UnidadCompradora'!$K$2:$K$1538*'2. UnidadCompradora'!$M$2:$M$1538)</f>
        <v>57.19472976695458</v>
      </c>
      <c r="D216" s="23">
        <f t="shared" si="16"/>
        <v>61.177707331364303</v>
      </c>
      <c r="E216" s="23">
        <f>SUMPRODUCT(('2. UnidadCompradora'!$B$2:$B$1538='3. Dependencia'!A216)*'2. UnidadCompradora'!$P$2:$P$1538*'2. UnidadCompradora'!$M$2:$M$1538)</f>
        <v>28.679263937556087</v>
      </c>
      <c r="F216" s="23">
        <f t="shared" si="17"/>
        <v>49.377771587614383</v>
      </c>
      <c r="G216" s="23">
        <f>COUNTIF('2. UnidadCompradora'!$B$2:$B$1538,'3. Dependencia'!A216)</f>
        <v>1</v>
      </c>
      <c r="H216">
        <f>SUMIF('2. UnidadCompradora'!$B$2:$B$1538,'3. Dependencia'!A216,'2. UnidadCompradora'!$R$2:$R$1538)</f>
        <v>1</v>
      </c>
      <c r="I216" s="21">
        <f t="shared" si="15"/>
        <v>1</v>
      </c>
      <c r="J216" s="18">
        <f>SUMIF('2. UnidadCompradora'!$B$2:$B$1538,'3. Dependencia'!A216,'2. UnidadCompradora'!$L$2:$L$1538)</f>
        <v>332362489.20999986</v>
      </c>
      <c r="K216" s="18">
        <f>SUMIFS('2. UnidadCompradora'!$L$2:$L$1538,'2. UnidadCompradora'!$B$2:$B$1538,'3. Dependencia'!A216,'2. UnidadCompradora'!$R$2:$R$1538,1)</f>
        <v>332362489.20999986</v>
      </c>
      <c r="L216" s="21">
        <f t="shared" si="18"/>
        <v>1</v>
      </c>
      <c r="O216">
        <f t="shared" si="19"/>
        <v>214</v>
      </c>
      <c r="P216" t="s">
        <v>1057</v>
      </c>
      <c r="Q216">
        <v>140</v>
      </c>
      <c r="R216">
        <v>2</v>
      </c>
      <c r="S216">
        <v>0</v>
      </c>
      <c r="T216" s="21">
        <v>0</v>
      </c>
      <c r="U216" s="19">
        <v>1572138200.4559898</v>
      </c>
      <c r="V216" s="19">
        <v>0</v>
      </c>
      <c r="W216" s="21">
        <v>0</v>
      </c>
    </row>
    <row r="217" spans="1:23" x14ac:dyDescent="0.25">
      <c r="A217" s="23" t="s">
        <v>912</v>
      </c>
      <c r="B217" s="23">
        <f>AVERAGEIF('2. UnidadCompradora'!$B$2:$B$1538,'3. Dependencia'!A217,'2. UnidadCompradora'!$C$2:$C$1538)</f>
        <v>216</v>
      </c>
      <c r="C217" s="23">
        <f>SUMPRODUCT(('2. UnidadCompradora'!$B$2:$B$1538='3. Dependencia'!A217)*'2. UnidadCompradora'!$K$2:$K$1538*'2. UnidadCompradora'!$M$2:$M$1538)</f>
        <v>37.582667343737072</v>
      </c>
      <c r="D217" s="23">
        <f t="shared" si="16"/>
        <v>38.755169465794921</v>
      </c>
      <c r="E217" s="23">
        <f>SUMPRODUCT(('2. UnidadCompradora'!$B$2:$B$1538='3. Dependencia'!A217)*'2. UnidadCompradora'!$P$2:$P$1538*'2. UnidadCompradora'!$M$2:$M$1538)</f>
        <v>19.230201159101597</v>
      </c>
      <c r="F217" s="23">
        <f t="shared" si="17"/>
        <v>31.945467106806181</v>
      </c>
      <c r="G217" s="23">
        <f>COUNTIF('2. UnidadCompradora'!$B$2:$B$1538,'3. Dependencia'!A217)</f>
        <v>1</v>
      </c>
      <c r="H217">
        <f>SUMIF('2. UnidadCompradora'!$B$2:$B$1538,'3. Dependencia'!A217,'2. UnidadCompradora'!$R$2:$R$1538)</f>
        <v>0</v>
      </c>
      <c r="I217" s="21">
        <f t="shared" si="15"/>
        <v>0</v>
      </c>
      <c r="J217" s="18">
        <f>SUMIF('2. UnidadCompradora'!$B$2:$B$1538,'3. Dependencia'!A217,'2. UnidadCompradora'!$L$2:$L$1538)</f>
        <v>1780274226.2363601</v>
      </c>
      <c r="K217" s="18">
        <f>SUMIFS('2. UnidadCompradora'!$L$2:$L$1538,'2. UnidadCompradora'!$B$2:$B$1538,'3. Dependencia'!A217,'2. UnidadCompradora'!$R$2:$R$1538,1)</f>
        <v>0</v>
      </c>
      <c r="L217" s="21">
        <f t="shared" si="18"/>
        <v>0</v>
      </c>
      <c r="O217">
        <f t="shared" si="19"/>
        <v>215</v>
      </c>
      <c r="P217" t="s">
        <v>851</v>
      </c>
      <c r="Q217">
        <v>141</v>
      </c>
      <c r="R217">
        <v>1</v>
      </c>
      <c r="S217">
        <v>0</v>
      </c>
      <c r="T217" s="21">
        <v>0</v>
      </c>
      <c r="U217" s="19">
        <v>400229781.46000004</v>
      </c>
      <c r="V217" s="19">
        <v>0</v>
      </c>
      <c r="W217" s="21">
        <v>0</v>
      </c>
    </row>
    <row r="218" spans="1:23" x14ac:dyDescent="0.25">
      <c r="A218" s="23" t="s">
        <v>155</v>
      </c>
      <c r="B218" s="23">
        <f>AVERAGEIF('2. UnidadCompradora'!$B$2:$B$1538,'3. Dependencia'!A218,'2. UnidadCompradora'!$C$2:$C$1538)</f>
        <v>217</v>
      </c>
      <c r="C218" s="23">
        <f>SUMPRODUCT(('2. UnidadCompradora'!$B$2:$B$1538='3. Dependencia'!A218)*'2. UnidadCompradora'!$K$2:$K$1538*'2. UnidadCompradora'!$M$2:$M$1538)</f>
        <v>44.783858321346877</v>
      </c>
      <c r="D218" s="23">
        <f t="shared" si="16"/>
        <v>46.988315673890774</v>
      </c>
      <c r="E218" s="23">
        <f>SUMPRODUCT(('2. UnidadCompradora'!$B$2:$B$1538='3. Dependencia'!A218)*'2. UnidadCompradora'!$P$2:$P$1538*'2. UnidadCompradora'!$M$2:$M$1538)</f>
        <v>24.023541935882289</v>
      </c>
      <c r="F218" s="23">
        <f t="shared" si="17"/>
        <v>40.788563809649951</v>
      </c>
      <c r="G218" s="23">
        <f>COUNTIF('2. UnidadCompradora'!$B$2:$B$1538,'3. Dependencia'!A218)</f>
        <v>2</v>
      </c>
      <c r="H218">
        <f>SUMIF('2. UnidadCompradora'!$B$2:$B$1538,'3. Dependencia'!A218,'2. UnidadCompradora'!$R$2:$R$1538)</f>
        <v>1</v>
      </c>
      <c r="I218" s="21">
        <f t="shared" si="15"/>
        <v>0.5</v>
      </c>
      <c r="J218" s="18">
        <f>SUMIF('2. UnidadCompradora'!$B$2:$B$1538,'3. Dependencia'!A218,'2. UnidadCompradora'!$L$2:$L$1538)</f>
        <v>7196087896.4867887</v>
      </c>
      <c r="K218" s="18">
        <f>SUMIFS('2. UnidadCompradora'!$L$2:$L$1538,'2. UnidadCompradora'!$B$2:$B$1538,'3. Dependencia'!A218,'2. UnidadCompradora'!$R$2:$R$1538,1)</f>
        <v>6894509576.4867887</v>
      </c>
      <c r="L218" s="21">
        <f t="shared" si="18"/>
        <v>0.95809135125388978</v>
      </c>
      <c r="O218">
        <f t="shared" si="19"/>
        <v>216</v>
      </c>
      <c r="P218" t="s">
        <v>2056</v>
      </c>
      <c r="Q218">
        <v>142</v>
      </c>
      <c r="R218">
        <v>1</v>
      </c>
      <c r="S218">
        <v>0</v>
      </c>
      <c r="T218" s="21">
        <v>0</v>
      </c>
      <c r="U218" s="19">
        <v>285238843.28999901</v>
      </c>
      <c r="V218" s="19">
        <v>0</v>
      </c>
      <c r="W218" s="21">
        <v>0</v>
      </c>
    </row>
    <row r="219" spans="1:23" x14ac:dyDescent="0.25">
      <c r="A219" s="23" t="s">
        <v>713</v>
      </c>
      <c r="B219" s="23">
        <f>AVERAGEIF('2. UnidadCompradora'!$B$2:$B$1538,'3. Dependencia'!A219,'2. UnidadCompradora'!$C$2:$C$1538)</f>
        <v>218</v>
      </c>
      <c r="C219" s="23">
        <f>SUMPRODUCT(('2. UnidadCompradora'!$B$2:$B$1538='3. Dependencia'!A219)*'2. UnidadCompradora'!$K$2:$K$1538*'2. UnidadCompradora'!$M$2:$M$1538)</f>
        <v>68.687805249499036</v>
      </c>
      <c r="D219" s="23">
        <f t="shared" si="16"/>
        <v>74.317779733648749</v>
      </c>
      <c r="E219" s="23">
        <f>SUMPRODUCT(('2. UnidadCompradora'!$B$2:$B$1538='3. Dependencia'!A219)*'2. UnidadCompradora'!$P$2:$P$1538*'2. UnidadCompradora'!$M$2:$M$1538)</f>
        <v>34.399550285965361</v>
      </c>
      <c r="F219" s="23">
        <f t="shared" si="17"/>
        <v>59.930963547588966</v>
      </c>
      <c r="G219" s="23">
        <f>COUNTIF('2. UnidadCompradora'!$B$2:$B$1538,'3. Dependencia'!A219)</f>
        <v>10</v>
      </c>
      <c r="H219">
        <f>SUMIF('2. UnidadCompradora'!$B$2:$B$1538,'3. Dependencia'!A219,'2. UnidadCompradora'!$R$2:$R$1538)</f>
        <v>8</v>
      </c>
      <c r="I219" s="21">
        <f t="shared" si="15"/>
        <v>0.8</v>
      </c>
      <c r="J219" s="18">
        <f>SUMIF('2. UnidadCompradora'!$B$2:$B$1538,'3. Dependencia'!A219,'2. UnidadCompradora'!$L$2:$L$1538)</f>
        <v>302033451.272071</v>
      </c>
      <c r="K219" s="18">
        <f>SUMIFS('2. UnidadCompradora'!$L$2:$L$1538,'2. UnidadCompradora'!$B$2:$B$1538,'3. Dependencia'!A219,'2. UnidadCompradora'!$R$2:$R$1538,1)</f>
        <v>295025858.106071</v>
      </c>
      <c r="L219" s="21">
        <f t="shared" si="18"/>
        <v>0.97679861903876475</v>
      </c>
      <c r="O219">
        <f t="shared" si="19"/>
        <v>217</v>
      </c>
      <c r="P219" t="s">
        <v>597</v>
      </c>
      <c r="Q219">
        <v>143</v>
      </c>
      <c r="R219">
        <v>1</v>
      </c>
      <c r="S219">
        <v>0</v>
      </c>
      <c r="T219" s="21">
        <v>0</v>
      </c>
      <c r="U219" s="19">
        <v>3167749026.8289289</v>
      </c>
      <c r="V219" s="19">
        <v>0</v>
      </c>
      <c r="W219" s="21">
        <v>0</v>
      </c>
    </row>
    <row r="220" spans="1:23" x14ac:dyDescent="0.25">
      <c r="A220" s="23" t="s">
        <v>109</v>
      </c>
      <c r="B220" s="23">
        <f>AVERAGEIF('2. UnidadCompradora'!$B$2:$B$1538,'3. Dependencia'!A220,'2. UnidadCompradora'!$C$2:$C$1538)</f>
        <v>219</v>
      </c>
      <c r="C220" s="23">
        <f>SUMPRODUCT(('2. UnidadCompradora'!$B$2:$B$1538='3. Dependencia'!A220)*'2. UnidadCompradora'!$K$2:$K$1538*'2. UnidadCompradora'!$M$2:$M$1538)</f>
        <v>39.628970035222487</v>
      </c>
      <c r="D220" s="23">
        <f t="shared" si="16"/>
        <v>41.094714312946223</v>
      </c>
      <c r="E220" s="23">
        <f>SUMPRODUCT(('2. UnidadCompradora'!$B$2:$B$1538='3. Dependencia'!A220)*'2. UnidadCompradora'!$P$2:$P$1538*'2. UnidadCompradora'!$M$2:$M$1538)</f>
        <v>20.486214817826955</v>
      </c>
      <c r="F220" s="23">
        <f t="shared" si="17"/>
        <v>34.262650624824417</v>
      </c>
      <c r="G220" s="23">
        <f>COUNTIF('2. UnidadCompradora'!$B$2:$B$1538,'3. Dependencia'!A220)</f>
        <v>33</v>
      </c>
      <c r="H220">
        <f>SUMIF('2. UnidadCompradora'!$B$2:$B$1538,'3. Dependencia'!A220,'2. UnidadCompradora'!$R$2:$R$1538)</f>
        <v>10</v>
      </c>
      <c r="I220" s="21">
        <f t="shared" si="15"/>
        <v>0.30303030303030304</v>
      </c>
      <c r="J220" s="18">
        <f>SUMIF('2. UnidadCompradora'!$B$2:$B$1538,'3. Dependencia'!A220,'2. UnidadCompradora'!$L$2:$L$1538)</f>
        <v>4556218295.4625597</v>
      </c>
      <c r="K220" s="18">
        <f>SUMIFS('2. UnidadCompradora'!$L$2:$L$1538,'2. UnidadCompradora'!$B$2:$B$1538,'3. Dependencia'!A220,'2. UnidadCompradora'!$R$2:$R$1538,1)</f>
        <v>233374109.84096935</v>
      </c>
      <c r="L220" s="21">
        <f t="shared" si="18"/>
        <v>5.1221011529096756E-2</v>
      </c>
      <c r="O220">
        <f t="shared" si="19"/>
        <v>218</v>
      </c>
      <c r="P220" t="s">
        <v>1678</v>
      </c>
      <c r="Q220">
        <v>145</v>
      </c>
      <c r="R220">
        <v>1</v>
      </c>
      <c r="S220">
        <v>0</v>
      </c>
      <c r="T220" s="21">
        <v>0</v>
      </c>
      <c r="U220" s="19">
        <v>954919589.64440799</v>
      </c>
      <c r="V220" s="19">
        <v>0</v>
      </c>
      <c r="W220" s="21">
        <v>0</v>
      </c>
    </row>
    <row r="221" spans="1:23" x14ac:dyDescent="0.25">
      <c r="A221" s="23" t="s">
        <v>31</v>
      </c>
      <c r="B221" s="23">
        <f>AVERAGEIF('2. UnidadCompradora'!$B$2:$B$1538,'3. Dependencia'!A221,'2. UnidadCompradora'!$C$2:$C$1538)</f>
        <v>220</v>
      </c>
      <c r="C221" s="23">
        <f>SUMPRODUCT(('2. UnidadCompradora'!$B$2:$B$1538='3. Dependencia'!A221)*'2. UnidadCompradora'!$K$2:$K$1538*'2. UnidadCompradora'!$M$2:$M$1538)</f>
        <v>47.595526206310993</v>
      </c>
      <c r="D221" s="23">
        <f t="shared" si="16"/>
        <v>50.202905157420993</v>
      </c>
      <c r="E221" s="23">
        <f>SUMPRODUCT(('2. UnidadCompradora'!$B$2:$B$1538='3. Dependencia'!A221)*'2. UnidadCompradora'!$P$2:$P$1538*'2. UnidadCompradora'!$M$2:$M$1538)</f>
        <v>29.26763326121954</v>
      </c>
      <c r="F221" s="23">
        <f t="shared" si="17"/>
        <v>50.463237251008572</v>
      </c>
      <c r="G221" s="23">
        <f>COUNTIF('2. UnidadCompradora'!$B$2:$B$1538,'3. Dependencia'!A221)</f>
        <v>67</v>
      </c>
      <c r="H221">
        <f>SUMIF('2. UnidadCompradora'!$B$2:$B$1538,'3. Dependencia'!A221,'2. UnidadCompradora'!$R$2:$R$1538)</f>
        <v>18</v>
      </c>
      <c r="I221" s="21">
        <f t="shared" si="15"/>
        <v>0.26865671641791045</v>
      </c>
      <c r="J221" s="18">
        <f>SUMIF('2. UnidadCompradora'!$B$2:$B$1538,'3. Dependencia'!A221,'2. UnidadCompradora'!$L$2:$L$1538)</f>
        <v>327324355171.59784</v>
      </c>
      <c r="K221" s="18">
        <f>SUMIFS('2. UnidadCompradora'!$L$2:$L$1538,'2. UnidadCompradora'!$B$2:$B$1538,'3. Dependencia'!A221,'2. UnidadCompradora'!$R$2:$R$1538,1)</f>
        <v>199257906453.41641</v>
      </c>
      <c r="L221" s="21">
        <f t="shared" si="18"/>
        <v>0.60874757195796392</v>
      </c>
      <c r="O221">
        <f t="shared" si="19"/>
        <v>219</v>
      </c>
      <c r="P221" t="s">
        <v>687</v>
      </c>
      <c r="Q221">
        <v>152</v>
      </c>
      <c r="R221">
        <v>1</v>
      </c>
      <c r="S221">
        <v>0</v>
      </c>
      <c r="T221" s="21">
        <v>0</v>
      </c>
      <c r="U221" s="19">
        <v>806671991.94546902</v>
      </c>
      <c r="V221" s="19">
        <v>0</v>
      </c>
      <c r="W221" s="21">
        <v>0</v>
      </c>
    </row>
    <row r="222" spans="1:23" x14ac:dyDescent="0.25">
      <c r="A222" s="23" t="s">
        <v>2353</v>
      </c>
      <c r="B222" s="23">
        <f>AVERAGEIF('2. UnidadCompradora'!$B$2:$B$1538,'3. Dependencia'!A222,'2. UnidadCompradora'!$C$2:$C$1538)</f>
        <v>221</v>
      </c>
      <c r="C222" s="23">
        <f>SUMPRODUCT(('2. UnidadCompradora'!$B$2:$B$1538='3. Dependencia'!A222)*'2. UnidadCompradora'!$K$2:$K$1538*'2. UnidadCompradora'!$M$2:$M$1538)</f>
        <v>35.690830107870468</v>
      </c>
      <c r="D222" s="23">
        <f t="shared" si="16"/>
        <v>36.592225500937104</v>
      </c>
      <c r="E222" s="23">
        <f>SUMPRODUCT(('2. UnidadCompradora'!$B$2:$B$1538='3. Dependencia'!A222)*'2. UnidadCompradora'!$P$2:$P$1538*'2. UnidadCompradora'!$M$2:$M$1538)</f>
        <v>17.905800535736425</v>
      </c>
      <c r="F222" s="23">
        <f t="shared" si="17"/>
        <v>29.502118442246868</v>
      </c>
      <c r="G222" s="23">
        <f>COUNTIF('2. UnidadCompradora'!$B$2:$B$1538,'3. Dependencia'!A222)</f>
        <v>3</v>
      </c>
      <c r="H222">
        <f>SUMIF('2. UnidadCompradora'!$B$2:$B$1538,'3. Dependencia'!A222,'2. UnidadCompradora'!$R$2:$R$1538)</f>
        <v>1</v>
      </c>
      <c r="I222" s="21">
        <f t="shared" si="15"/>
        <v>0.33333333333333331</v>
      </c>
      <c r="J222" s="18">
        <f>SUMIF('2. UnidadCompradora'!$B$2:$B$1538,'3. Dependencia'!A222,'2. UnidadCompradora'!$L$2:$L$1538)</f>
        <v>698768473.01004064</v>
      </c>
      <c r="K222" s="18">
        <f>SUMIFS('2. UnidadCompradora'!$L$2:$L$1538,'2. UnidadCompradora'!$B$2:$B$1538,'3. Dependencia'!A222,'2. UnidadCompradora'!$R$2:$R$1538,1)</f>
        <v>216381337.38</v>
      </c>
      <c r="L222" s="21">
        <f t="shared" si="18"/>
        <v>0.30966099035336814</v>
      </c>
      <c r="O222">
        <f t="shared" si="19"/>
        <v>220</v>
      </c>
      <c r="P222" t="s">
        <v>1327</v>
      </c>
      <c r="Q222">
        <v>155</v>
      </c>
      <c r="R222">
        <v>1</v>
      </c>
      <c r="S222">
        <v>0</v>
      </c>
      <c r="T222" s="21">
        <v>0</v>
      </c>
      <c r="U222" s="19">
        <v>404243074.61000001</v>
      </c>
      <c r="V222" s="19">
        <v>0</v>
      </c>
      <c r="W222" s="21">
        <v>0</v>
      </c>
    </row>
    <row r="223" spans="1:23" x14ac:dyDescent="0.25">
      <c r="A223" s="23" t="s">
        <v>79</v>
      </c>
      <c r="B223" s="23">
        <f>AVERAGEIF('2. UnidadCompradora'!$B$2:$B$1538,'3. Dependencia'!A223,'2. UnidadCompradora'!$C$2:$C$1538)</f>
        <v>222</v>
      </c>
      <c r="C223" s="23">
        <f>SUMPRODUCT(('2. UnidadCompradora'!$B$2:$B$1538='3. Dependencia'!A223)*'2. UnidadCompradora'!$K$2:$K$1538*'2. UnidadCompradora'!$M$2:$M$1538)</f>
        <v>44.255025686163648</v>
      </c>
      <c r="D223" s="23">
        <f t="shared" si="16"/>
        <v>46.383699518227964</v>
      </c>
      <c r="E223" s="23">
        <f>SUMPRODUCT(('2. UnidadCompradora'!$B$2:$B$1538='3. Dependencia'!A223)*'2. UnidadCompradora'!$P$2:$P$1538*'2. UnidadCompradora'!$M$2:$M$1538)</f>
        <v>22.792849571920108</v>
      </c>
      <c r="F223" s="23">
        <f t="shared" si="17"/>
        <v>38.518094820946359</v>
      </c>
      <c r="G223" s="23">
        <f>COUNTIF('2. UnidadCompradora'!$B$2:$B$1538,'3. Dependencia'!A223)</f>
        <v>3</v>
      </c>
      <c r="H223">
        <f>SUMIF('2. UnidadCompradora'!$B$2:$B$1538,'3. Dependencia'!A223,'2. UnidadCompradora'!$R$2:$R$1538)</f>
        <v>0</v>
      </c>
      <c r="I223" s="21">
        <f t="shared" si="15"/>
        <v>0</v>
      </c>
      <c r="J223" s="18">
        <f>SUMIF('2. UnidadCompradora'!$B$2:$B$1538,'3. Dependencia'!A223,'2. UnidadCompradora'!$L$2:$L$1538)</f>
        <v>3012482945.4787598</v>
      </c>
      <c r="K223" s="18">
        <f>SUMIFS('2. UnidadCompradora'!$L$2:$L$1538,'2. UnidadCompradora'!$B$2:$B$1538,'3. Dependencia'!A223,'2. UnidadCompradora'!$R$2:$R$1538,1)</f>
        <v>0</v>
      </c>
      <c r="L223" s="21">
        <f t="shared" si="18"/>
        <v>0</v>
      </c>
      <c r="O223">
        <f t="shared" si="19"/>
        <v>221</v>
      </c>
      <c r="P223" t="s">
        <v>59</v>
      </c>
      <c r="Q223">
        <v>157</v>
      </c>
      <c r="R223">
        <v>1</v>
      </c>
      <c r="S223">
        <v>0</v>
      </c>
      <c r="T223" s="21">
        <v>0</v>
      </c>
      <c r="U223" s="19">
        <v>353111861.60339487</v>
      </c>
      <c r="V223" s="19">
        <v>0</v>
      </c>
      <c r="W223" s="21">
        <v>0</v>
      </c>
    </row>
    <row r="224" spans="1:23" x14ac:dyDescent="0.25">
      <c r="A224" s="23" t="s">
        <v>148</v>
      </c>
      <c r="B224" s="23">
        <f>AVERAGEIF('2. UnidadCompradora'!$B$2:$B$1538,'3. Dependencia'!A224,'2. UnidadCompradora'!$C$2:$C$1538)</f>
        <v>223</v>
      </c>
      <c r="C224" s="23">
        <f>SUMPRODUCT(('2. UnidadCompradora'!$B$2:$B$1538='3. Dependencia'!A224)*'2. UnidadCompradora'!$K$2:$K$1538*'2. UnidadCompradora'!$M$2:$M$1538)</f>
        <v>33.898518823428219</v>
      </c>
      <c r="D224" s="23">
        <f t="shared" si="16"/>
        <v>34.5430698958276</v>
      </c>
      <c r="E224" s="23">
        <f>SUMPRODUCT(('2. UnidadCompradora'!$B$2:$B$1538='3. Dependencia'!A224)*'2. UnidadCompradora'!$P$2:$P$1538*'2. UnidadCompradora'!$M$2:$M$1538)</f>
        <v>18.651531518357416</v>
      </c>
      <c r="F224" s="23">
        <f t="shared" si="17"/>
        <v>30.877896109791124</v>
      </c>
      <c r="G224" s="23">
        <f>COUNTIF('2. UnidadCompradora'!$B$2:$B$1538,'3. Dependencia'!A224)</f>
        <v>26</v>
      </c>
      <c r="H224">
        <f>SUMIF('2. UnidadCompradora'!$B$2:$B$1538,'3. Dependencia'!A224,'2. UnidadCompradora'!$R$2:$R$1538)</f>
        <v>2</v>
      </c>
      <c r="I224" s="21">
        <f t="shared" si="15"/>
        <v>7.6923076923076927E-2</v>
      </c>
      <c r="J224" s="18">
        <f>SUMIF('2. UnidadCompradora'!$B$2:$B$1538,'3. Dependencia'!A224,'2. UnidadCompradora'!$L$2:$L$1538)</f>
        <v>13658877726.562988</v>
      </c>
      <c r="K224" s="18">
        <f>SUMIFS('2. UnidadCompradora'!$L$2:$L$1538,'2. UnidadCompradora'!$B$2:$B$1538,'3. Dependencia'!A224,'2. UnidadCompradora'!$R$2:$R$1538,1)</f>
        <v>26739563.859999903</v>
      </c>
      <c r="L224" s="21">
        <f t="shared" si="18"/>
        <v>1.957669172775327E-3</v>
      </c>
      <c r="O224">
        <f t="shared" si="19"/>
        <v>222</v>
      </c>
      <c r="P224" t="s">
        <v>482</v>
      </c>
      <c r="Q224">
        <v>158</v>
      </c>
      <c r="R224">
        <v>2</v>
      </c>
      <c r="S224">
        <v>0</v>
      </c>
      <c r="T224" s="21">
        <v>0</v>
      </c>
      <c r="U224" s="19">
        <v>1204125335.4085901</v>
      </c>
      <c r="V224" s="19">
        <v>0</v>
      </c>
      <c r="W224" s="21">
        <v>0</v>
      </c>
    </row>
    <row r="225" spans="1:23" x14ac:dyDescent="0.25">
      <c r="A225" s="23" t="s">
        <v>1796</v>
      </c>
      <c r="B225" s="23">
        <f>AVERAGEIF('2. UnidadCompradora'!$B$2:$B$1538,'3. Dependencia'!A225,'2. UnidadCompradora'!$C$2:$C$1538)</f>
        <v>224</v>
      </c>
      <c r="C225" s="23">
        <f>SUMPRODUCT(('2. UnidadCompradora'!$B$2:$B$1538='3. Dependencia'!A225)*'2. UnidadCompradora'!$K$2:$K$1538*'2. UnidadCompradora'!$M$2:$M$1538)</f>
        <v>32.792233648715687</v>
      </c>
      <c r="D225" s="23">
        <f t="shared" si="16"/>
        <v>33.278250282019734</v>
      </c>
      <c r="E225" s="23">
        <f>SUMPRODUCT(('2. UnidadCompradora'!$B$2:$B$1538='3. Dependencia'!A225)*'2. UnidadCompradora'!$P$2:$P$1538*'2. UnidadCompradora'!$M$2:$M$1538)</f>
        <v>17.63224178073434</v>
      </c>
      <c r="F225" s="23">
        <f t="shared" si="17"/>
        <v>28.997437753548216</v>
      </c>
      <c r="G225" s="23">
        <f>COUNTIF('2. UnidadCompradora'!$B$2:$B$1538,'3. Dependencia'!A225)</f>
        <v>1</v>
      </c>
      <c r="H225">
        <f>SUMIF('2. UnidadCompradora'!$B$2:$B$1538,'3. Dependencia'!A225,'2. UnidadCompradora'!$R$2:$R$1538)</f>
        <v>0</v>
      </c>
      <c r="I225" s="21">
        <f t="shared" si="15"/>
        <v>0</v>
      </c>
      <c r="J225" s="18">
        <f>SUMIF('2. UnidadCompradora'!$B$2:$B$1538,'3. Dependencia'!A225,'2. UnidadCompradora'!$L$2:$L$1538)</f>
        <v>5014057215.9660101</v>
      </c>
      <c r="K225" s="18">
        <f>SUMIFS('2. UnidadCompradora'!$L$2:$L$1538,'2. UnidadCompradora'!$B$2:$B$1538,'3. Dependencia'!A225,'2. UnidadCompradora'!$R$2:$R$1538,1)</f>
        <v>0</v>
      </c>
      <c r="L225" s="21">
        <f t="shared" si="18"/>
        <v>0</v>
      </c>
      <c r="O225">
        <f t="shared" si="19"/>
        <v>223</v>
      </c>
      <c r="P225" t="s">
        <v>66</v>
      </c>
      <c r="Q225">
        <v>159</v>
      </c>
      <c r="R225">
        <v>6</v>
      </c>
      <c r="S225">
        <v>0</v>
      </c>
      <c r="T225" s="21">
        <v>0</v>
      </c>
      <c r="U225" s="19">
        <v>3237060916.2636824</v>
      </c>
      <c r="V225" s="19">
        <v>0</v>
      </c>
      <c r="W225" s="21">
        <v>0</v>
      </c>
    </row>
    <row r="226" spans="1:23" x14ac:dyDescent="0.25">
      <c r="A226" s="23" t="s">
        <v>164</v>
      </c>
      <c r="B226" s="23">
        <f>AVERAGEIF('2. UnidadCompradora'!$B$2:$B$1538,'3. Dependencia'!A226,'2. UnidadCompradora'!$C$2:$C$1538)</f>
        <v>225</v>
      </c>
      <c r="C226" s="23">
        <f>SUMPRODUCT(('2. UnidadCompradora'!$B$2:$B$1538='3. Dependencia'!A226)*'2. UnidadCompradora'!$K$2:$K$1538*'2. UnidadCompradora'!$M$2:$M$1538)</f>
        <v>40.363832893904025</v>
      </c>
      <c r="D226" s="23">
        <f t="shared" si="16"/>
        <v>41.934885525907525</v>
      </c>
      <c r="E226" s="23">
        <f>SUMPRODUCT(('2. UnidadCompradora'!$B$2:$B$1538='3. Dependencia'!A226)*'2. UnidadCompradora'!$P$2:$P$1538*'2. UnidadCompradora'!$M$2:$M$1538)</f>
        <v>26.132813989860519</v>
      </c>
      <c r="F226" s="23">
        <f t="shared" si="17"/>
        <v>44.679899229883276</v>
      </c>
      <c r="G226" s="23">
        <f>COUNTIF('2. UnidadCompradora'!$B$2:$B$1538,'3. Dependencia'!A226)</f>
        <v>5</v>
      </c>
      <c r="H226">
        <f>SUMIF('2. UnidadCompradora'!$B$2:$B$1538,'3. Dependencia'!A226,'2. UnidadCompradora'!$R$2:$R$1538)</f>
        <v>1</v>
      </c>
      <c r="I226" s="21">
        <f t="shared" si="15"/>
        <v>0.2</v>
      </c>
      <c r="J226" s="18">
        <f>SUMIF('2. UnidadCompradora'!$B$2:$B$1538,'3. Dependencia'!A226,'2. UnidadCompradora'!$L$2:$L$1538)</f>
        <v>24747482174.102768</v>
      </c>
      <c r="K226" s="18">
        <f>SUMIFS('2. UnidadCompradora'!$L$2:$L$1538,'2. UnidadCompradora'!$B$2:$B$1538,'3. Dependencia'!A226,'2. UnidadCompradora'!$R$2:$R$1538,1)</f>
        <v>24439027580.523769</v>
      </c>
      <c r="L226" s="21">
        <f t="shared" si="18"/>
        <v>0.98753592016315161</v>
      </c>
      <c r="O226">
        <f t="shared" si="19"/>
        <v>224</v>
      </c>
      <c r="P226" t="s">
        <v>190</v>
      </c>
      <c r="Q226">
        <v>167</v>
      </c>
      <c r="R226">
        <v>2</v>
      </c>
      <c r="S226">
        <v>0</v>
      </c>
      <c r="T226" s="21">
        <v>0</v>
      </c>
      <c r="U226" s="19">
        <v>1342676767.1200008</v>
      </c>
      <c r="V226" s="19">
        <v>0</v>
      </c>
      <c r="W226" s="21">
        <v>0</v>
      </c>
    </row>
    <row r="227" spans="1:23" x14ac:dyDescent="0.25">
      <c r="A227" s="23" t="s">
        <v>1639</v>
      </c>
      <c r="B227" s="23">
        <f>AVERAGEIF('2. UnidadCompradora'!$B$2:$B$1538,'3. Dependencia'!A227,'2. UnidadCompradora'!$C$2:$C$1538)</f>
        <v>226</v>
      </c>
      <c r="C227" s="23">
        <f>SUMPRODUCT(('2. UnidadCompradora'!$B$2:$B$1538='3. Dependencia'!A227)*'2. UnidadCompradora'!$K$2:$K$1538*'2. UnidadCompradora'!$M$2:$M$1538)</f>
        <v>49.79073798158106</v>
      </c>
      <c r="D227" s="23">
        <f t="shared" si="16"/>
        <v>52.712698267994917</v>
      </c>
      <c r="E227" s="23">
        <f>SUMPRODUCT(('2. UnidadCompradora'!$B$2:$B$1538='3. Dependencia'!A227)*'2. UnidadCompradora'!$P$2:$P$1538*'2. UnidadCompradora'!$M$2:$M$1538)</f>
        <v>25.221570526390408</v>
      </c>
      <c r="F227" s="23">
        <f t="shared" si="17"/>
        <v>42.998772341026324</v>
      </c>
      <c r="G227" s="23">
        <f>COUNTIF('2. UnidadCompradora'!$B$2:$B$1538,'3. Dependencia'!A227)</f>
        <v>1</v>
      </c>
      <c r="H227">
        <f>SUMIF('2. UnidadCompradora'!$B$2:$B$1538,'3. Dependencia'!A227,'2. UnidadCompradora'!$R$2:$R$1538)</f>
        <v>1</v>
      </c>
      <c r="I227" s="21">
        <f t="shared" si="15"/>
        <v>1</v>
      </c>
      <c r="J227" s="18">
        <f>SUMIF('2. UnidadCompradora'!$B$2:$B$1538,'3. Dependencia'!A227,'2. UnidadCompradora'!$L$2:$L$1538)</f>
        <v>1323286048.6222601</v>
      </c>
      <c r="K227" s="18">
        <f>SUMIFS('2. UnidadCompradora'!$L$2:$L$1538,'2. UnidadCompradora'!$B$2:$B$1538,'3. Dependencia'!A227,'2. UnidadCompradora'!$R$2:$R$1538,1)</f>
        <v>1323286048.6222601</v>
      </c>
      <c r="L227" s="21">
        <f t="shared" si="18"/>
        <v>1</v>
      </c>
      <c r="O227">
        <f t="shared" si="19"/>
        <v>225</v>
      </c>
      <c r="P227" t="s">
        <v>1405</v>
      </c>
      <c r="Q227">
        <v>168</v>
      </c>
      <c r="R227">
        <v>1</v>
      </c>
      <c r="S227">
        <v>0</v>
      </c>
      <c r="T227" s="21">
        <v>0</v>
      </c>
      <c r="U227" s="19">
        <v>163125172.47829899</v>
      </c>
      <c r="V227" s="19">
        <v>0</v>
      </c>
      <c r="W227" s="21">
        <v>0</v>
      </c>
    </row>
    <row r="228" spans="1:23" x14ac:dyDescent="0.25">
      <c r="A228" s="23" t="s">
        <v>252</v>
      </c>
      <c r="B228" s="23">
        <f>AVERAGEIF('2. UnidadCompradora'!$B$2:$B$1538,'3. Dependencia'!A228,'2. UnidadCompradora'!$C$2:$C$1538)</f>
        <v>227</v>
      </c>
      <c r="C228" s="23">
        <f>SUMPRODUCT(('2. UnidadCompradora'!$B$2:$B$1538='3. Dependencia'!A228)*'2. UnidadCompradora'!$K$2:$K$1538*'2. UnidadCompradora'!$M$2:$M$1538)</f>
        <v>42.542524996483515</v>
      </c>
      <c r="D228" s="23">
        <f t="shared" si="16"/>
        <v>44.425791638345395</v>
      </c>
      <c r="E228" s="23">
        <f>SUMPRODUCT(('2. UnidadCompradora'!$B$2:$B$1538='3. Dependencia'!A228)*'2. UnidadCompradora'!$P$2:$P$1538*'2. UnidadCompradora'!$M$2:$M$1538)</f>
        <v>22.462785830543631</v>
      </c>
      <c r="F228" s="23">
        <f t="shared" si="17"/>
        <v>37.909169706080029</v>
      </c>
      <c r="G228" s="23">
        <f>COUNTIF('2. UnidadCompradora'!$B$2:$B$1538,'3. Dependencia'!A228)</f>
        <v>4</v>
      </c>
      <c r="H228">
        <f>SUMIF('2. UnidadCompradora'!$B$2:$B$1538,'3. Dependencia'!A228,'2. UnidadCompradora'!$R$2:$R$1538)</f>
        <v>2</v>
      </c>
      <c r="I228" s="21">
        <f t="shared" si="15"/>
        <v>0.5</v>
      </c>
      <c r="J228" s="18">
        <f>SUMIF('2. UnidadCompradora'!$B$2:$B$1538,'3. Dependencia'!A228,'2. UnidadCompradora'!$L$2:$L$1538)</f>
        <v>9663543446.2313595</v>
      </c>
      <c r="K228" s="18">
        <f>SUMIFS('2. UnidadCompradora'!$L$2:$L$1538,'2. UnidadCompradora'!$B$2:$B$1538,'3. Dependencia'!A228,'2. UnidadCompradora'!$R$2:$R$1538,1)</f>
        <v>1915493049.6659999</v>
      </c>
      <c r="L228" s="21">
        <f t="shared" si="18"/>
        <v>0.19821849617833653</v>
      </c>
      <c r="O228">
        <f t="shared" si="19"/>
        <v>226</v>
      </c>
      <c r="P228" t="s">
        <v>295</v>
      </c>
      <c r="Q228">
        <v>171</v>
      </c>
      <c r="R228">
        <v>3</v>
      </c>
      <c r="S228">
        <v>0</v>
      </c>
      <c r="T228" s="21">
        <v>0</v>
      </c>
      <c r="U228" s="19">
        <v>1329614858.8585846</v>
      </c>
      <c r="V228" s="19">
        <v>0</v>
      </c>
      <c r="W228" s="21">
        <v>0</v>
      </c>
    </row>
    <row r="229" spans="1:23" x14ac:dyDescent="0.25">
      <c r="A229" s="23" t="s">
        <v>115</v>
      </c>
      <c r="B229" s="23">
        <f>AVERAGEIF('2. UnidadCompradora'!$B$2:$B$1538,'3. Dependencia'!A229,'2. UnidadCompradora'!$C$2:$C$1538)</f>
        <v>228</v>
      </c>
      <c r="C229" s="23">
        <f>SUMPRODUCT(('2. UnidadCompradora'!$B$2:$B$1538='3. Dependencia'!A229)*'2. UnidadCompradora'!$K$2:$K$1538*'2. UnidadCompradora'!$M$2:$M$1538)</f>
        <v>36.542918215260812</v>
      </c>
      <c r="D229" s="23">
        <f t="shared" si="16"/>
        <v>37.566420740604656</v>
      </c>
      <c r="E229" s="23">
        <f>SUMPRODUCT(('2. UnidadCompradora'!$B$2:$B$1538='3. Dependencia'!A229)*'2. UnidadCompradora'!$P$2:$P$1538*'2. UnidadCompradora'!$M$2:$M$1538)</f>
        <v>24.033609930880818</v>
      </c>
      <c r="F229" s="23">
        <f t="shared" si="17"/>
        <v>40.807137964403779</v>
      </c>
      <c r="G229" s="23">
        <f>COUNTIF('2. UnidadCompradora'!$B$2:$B$1538,'3. Dependencia'!A229)</f>
        <v>4</v>
      </c>
      <c r="H229">
        <f>SUMIF('2. UnidadCompradora'!$B$2:$B$1538,'3. Dependencia'!A229,'2. UnidadCompradora'!$R$2:$R$1538)</f>
        <v>1</v>
      </c>
      <c r="I229" s="21">
        <f t="shared" si="15"/>
        <v>0.25</v>
      </c>
      <c r="J229" s="18">
        <f>SUMIF('2. UnidadCompradora'!$B$2:$B$1538,'3. Dependencia'!A229,'2. UnidadCompradora'!$L$2:$L$1538)</f>
        <v>25388805880.695625</v>
      </c>
      <c r="K229" s="18">
        <f>SUMIFS('2. UnidadCompradora'!$L$2:$L$1538,'2. UnidadCompradora'!$B$2:$B$1538,'3. Dependencia'!A229,'2. UnidadCompradora'!$R$2:$R$1538,1)</f>
        <v>24349044951.923401</v>
      </c>
      <c r="L229" s="21">
        <f t="shared" si="18"/>
        <v>0.95904648160066452</v>
      </c>
      <c r="O229">
        <f t="shared" si="19"/>
        <v>227</v>
      </c>
      <c r="P229" t="s">
        <v>1857</v>
      </c>
      <c r="Q229">
        <v>172</v>
      </c>
      <c r="R229">
        <v>2</v>
      </c>
      <c r="S229">
        <v>0</v>
      </c>
      <c r="T229" s="21">
        <v>0</v>
      </c>
      <c r="U229" s="19">
        <v>1702858261.69999</v>
      </c>
      <c r="V229" s="19">
        <v>0</v>
      </c>
      <c r="W229" s="21">
        <v>0</v>
      </c>
    </row>
    <row r="230" spans="1:23" x14ac:dyDescent="0.25">
      <c r="A230" s="23" t="s">
        <v>379</v>
      </c>
      <c r="B230" s="23">
        <f>AVERAGEIF('2. UnidadCompradora'!$B$2:$B$1538,'3. Dependencia'!A230,'2. UnidadCompradora'!$C$2:$C$1538)</f>
        <v>229</v>
      </c>
      <c r="C230" s="23">
        <f>SUMPRODUCT(('2. UnidadCompradora'!$B$2:$B$1538='3. Dependencia'!A230)*'2. UnidadCompradora'!$K$2:$K$1538*'2. UnidadCompradora'!$M$2:$M$1538)</f>
        <v>51.8218358210936</v>
      </c>
      <c r="D230" s="23">
        <f t="shared" si="16"/>
        <v>55.034859356021606</v>
      </c>
      <c r="E230" s="23">
        <f>SUMPRODUCT(('2. UnidadCompradora'!$B$2:$B$1538='3. Dependencia'!A230)*'2. UnidadCompradora'!$P$2:$P$1538*'2. UnidadCompradora'!$M$2:$M$1538)</f>
        <v>28.202371330571921</v>
      </c>
      <c r="F230" s="23">
        <f t="shared" si="17"/>
        <v>48.497966116478111</v>
      </c>
      <c r="G230" s="23">
        <f>COUNTIF('2. UnidadCompradora'!$B$2:$B$1538,'3. Dependencia'!A230)</f>
        <v>4</v>
      </c>
      <c r="H230">
        <f>SUMIF('2. UnidadCompradora'!$B$2:$B$1538,'3. Dependencia'!A230,'2. UnidadCompradora'!$R$2:$R$1538)</f>
        <v>4</v>
      </c>
      <c r="I230" s="21">
        <f t="shared" si="15"/>
        <v>1</v>
      </c>
      <c r="J230" s="18">
        <f>SUMIF('2. UnidadCompradora'!$B$2:$B$1538,'3. Dependencia'!A230,'2. UnidadCompradora'!$L$2:$L$1538)</f>
        <v>17708462674.41214</v>
      </c>
      <c r="K230" s="18">
        <f>SUMIFS('2. UnidadCompradora'!$L$2:$L$1538,'2. UnidadCompradora'!$B$2:$B$1538,'3. Dependencia'!A230,'2. UnidadCompradora'!$R$2:$R$1538,1)</f>
        <v>17708462674.41214</v>
      </c>
      <c r="L230" s="21">
        <f t="shared" si="18"/>
        <v>1</v>
      </c>
      <c r="O230">
        <f t="shared" si="19"/>
        <v>228</v>
      </c>
      <c r="P230" t="s">
        <v>268</v>
      </c>
      <c r="Q230">
        <v>173</v>
      </c>
      <c r="R230">
        <v>11</v>
      </c>
      <c r="S230">
        <v>0</v>
      </c>
      <c r="T230" s="21">
        <v>0</v>
      </c>
      <c r="U230" s="19">
        <v>4333761044.6967297</v>
      </c>
      <c r="V230" s="19">
        <v>0</v>
      </c>
      <c r="W230" s="21">
        <v>0</v>
      </c>
    </row>
    <row r="231" spans="1:23" x14ac:dyDescent="0.25">
      <c r="A231" s="23" t="s">
        <v>1459</v>
      </c>
      <c r="B231" s="23">
        <f>AVERAGEIF('2. UnidadCompradora'!$B$2:$B$1538,'3. Dependencia'!A231,'2. UnidadCompradora'!$C$2:$C$1538)</f>
        <v>230</v>
      </c>
      <c r="C231" s="23">
        <f>SUMPRODUCT(('2. UnidadCompradora'!$B$2:$B$1538='3. Dependencia'!A231)*'2. UnidadCompradora'!$K$2:$K$1538*'2. UnidadCompradora'!$M$2:$M$1538)</f>
        <v>42.050090474407916</v>
      </c>
      <c r="D231" s="23">
        <f t="shared" si="16"/>
        <v>43.862789569553172</v>
      </c>
      <c r="E231" s="23">
        <f>SUMPRODUCT(('2. UnidadCompradora'!$B$2:$B$1538='3. Dependencia'!A231)*'2. UnidadCompradora'!$P$2:$P$1538*'2. UnidadCompradora'!$M$2:$M$1538)</f>
        <v>21.504522226037402</v>
      </c>
      <c r="F231" s="23">
        <f t="shared" si="17"/>
        <v>36.141296709752915</v>
      </c>
      <c r="G231" s="23">
        <f>COUNTIF('2. UnidadCompradora'!$B$2:$B$1538,'3. Dependencia'!A231)</f>
        <v>1</v>
      </c>
      <c r="H231">
        <f>SUMIF('2. UnidadCompradora'!$B$2:$B$1538,'3. Dependencia'!A231,'2. UnidadCompradora'!$R$2:$R$1538)</f>
        <v>0</v>
      </c>
      <c r="I231" s="21">
        <f t="shared" si="15"/>
        <v>0</v>
      </c>
      <c r="J231" s="18">
        <f>SUMIF('2. UnidadCompradora'!$B$2:$B$1538,'3. Dependencia'!A231,'2. UnidadCompradora'!$L$2:$L$1538)</f>
        <v>1944991799.390996</v>
      </c>
      <c r="K231" s="18">
        <f>SUMIFS('2. UnidadCompradora'!$L$2:$L$1538,'2. UnidadCompradora'!$B$2:$B$1538,'3. Dependencia'!A231,'2. UnidadCompradora'!$R$2:$R$1538,1)</f>
        <v>0</v>
      </c>
      <c r="L231" s="21">
        <f t="shared" si="18"/>
        <v>0</v>
      </c>
      <c r="O231">
        <f t="shared" si="19"/>
        <v>229</v>
      </c>
      <c r="P231" t="s">
        <v>1000</v>
      </c>
      <c r="Q231">
        <v>174</v>
      </c>
      <c r="R231">
        <v>1</v>
      </c>
      <c r="S231">
        <v>0</v>
      </c>
      <c r="T231" s="21">
        <v>0</v>
      </c>
      <c r="U231" s="19">
        <v>84352725.519999996</v>
      </c>
      <c r="V231" s="19">
        <v>0</v>
      </c>
      <c r="W231" s="21">
        <v>0</v>
      </c>
    </row>
    <row r="232" spans="1:23" x14ac:dyDescent="0.25">
      <c r="A232" s="23" t="s">
        <v>1592</v>
      </c>
      <c r="B232" s="23">
        <f>AVERAGEIF('2. UnidadCompradora'!$B$2:$B$1538,'3. Dependencia'!A232,'2. UnidadCompradora'!$C$2:$C$1538)</f>
        <v>231</v>
      </c>
      <c r="C232" s="23">
        <f>SUMPRODUCT(('2. UnidadCompradora'!$B$2:$B$1538='3. Dependencia'!A232)*'2. UnidadCompradora'!$K$2:$K$1538*'2. UnidadCompradora'!$M$2:$M$1538)</f>
        <v>61.596377935178282</v>
      </c>
      <c r="D232" s="23">
        <f t="shared" si="16"/>
        <v>66.210126696197136</v>
      </c>
      <c r="E232" s="23">
        <f>SUMPRODUCT(('2. UnidadCompradora'!$B$2:$B$1538='3. Dependencia'!A232)*'2. UnidadCompradora'!$P$2:$P$1538*'2. UnidadCompradora'!$M$2:$M$1538)</f>
        <v>32.505447821175053</v>
      </c>
      <c r="F232" s="23">
        <f t="shared" si="17"/>
        <v>56.436588321364198</v>
      </c>
      <c r="G232" s="23">
        <f>COUNTIF('2. UnidadCompradora'!$B$2:$B$1538,'3. Dependencia'!A232)</f>
        <v>2</v>
      </c>
      <c r="H232">
        <f>SUMIF('2. UnidadCompradora'!$B$2:$B$1538,'3. Dependencia'!A232,'2. UnidadCompradora'!$R$2:$R$1538)</f>
        <v>2</v>
      </c>
      <c r="I232" s="21">
        <f t="shared" si="15"/>
        <v>1</v>
      </c>
      <c r="J232" s="18">
        <f>SUMIF('2. UnidadCompradora'!$B$2:$B$1538,'3. Dependencia'!A232,'2. UnidadCompradora'!$L$2:$L$1538)</f>
        <v>10985695028.267044</v>
      </c>
      <c r="K232" s="18">
        <f>SUMIFS('2. UnidadCompradora'!$L$2:$L$1538,'2. UnidadCompradora'!$B$2:$B$1538,'3. Dependencia'!A232,'2. UnidadCompradora'!$R$2:$R$1538,1)</f>
        <v>10985695028.267044</v>
      </c>
      <c r="L232" s="21">
        <f t="shared" si="18"/>
        <v>1</v>
      </c>
      <c r="O232">
        <f t="shared" si="19"/>
        <v>230</v>
      </c>
      <c r="P232" t="s">
        <v>846</v>
      </c>
      <c r="Q232">
        <v>177</v>
      </c>
      <c r="R232">
        <v>2</v>
      </c>
      <c r="S232">
        <v>0</v>
      </c>
      <c r="T232" s="21">
        <v>0</v>
      </c>
      <c r="U232" s="19">
        <v>381181069.48340851</v>
      </c>
      <c r="V232" s="19">
        <v>0</v>
      </c>
      <c r="W232" s="21">
        <v>0</v>
      </c>
    </row>
    <row r="233" spans="1:23" x14ac:dyDescent="0.25">
      <c r="A233" s="23" t="s">
        <v>68</v>
      </c>
      <c r="B233" s="23">
        <f>AVERAGEIF('2. UnidadCompradora'!$B$2:$B$1538,'3. Dependencia'!A233,'2. UnidadCompradora'!$C$2:$C$1538)</f>
        <v>232</v>
      </c>
      <c r="C233" s="23">
        <f>SUMPRODUCT(('2. UnidadCompradora'!$B$2:$B$1538='3. Dependencia'!A233)*'2. UnidadCompradora'!$K$2:$K$1538*'2. UnidadCompradora'!$M$2:$M$1538)</f>
        <v>26.19787018537469</v>
      </c>
      <c r="D233" s="23">
        <f t="shared" si="16"/>
        <v>25.73889204088719</v>
      </c>
      <c r="E233" s="23">
        <f>SUMPRODUCT(('2. UnidadCompradora'!$B$2:$B$1538='3. Dependencia'!A233)*'2. UnidadCompradora'!$P$2:$P$1538*'2. UnidadCompradora'!$M$2:$M$1538)</f>
        <v>13.592081114772405</v>
      </c>
      <c r="F233" s="23">
        <f t="shared" si="17"/>
        <v>21.54386140087286</v>
      </c>
      <c r="G233" s="23">
        <f>COUNTIF('2. UnidadCompradora'!$B$2:$B$1538,'3. Dependencia'!A233)</f>
        <v>17</v>
      </c>
      <c r="H233">
        <f>SUMIF('2. UnidadCompradora'!$B$2:$B$1538,'3. Dependencia'!A233,'2. UnidadCompradora'!$R$2:$R$1538)</f>
        <v>9</v>
      </c>
      <c r="I233" s="21">
        <f t="shared" si="15"/>
        <v>0.52941176470588236</v>
      </c>
      <c r="J233" s="18">
        <f>SUMIF('2. UnidadCompradora'!$B$2:$B$1538,'3. Dependencia'!A233,'2. UnidadCompradora'!$L$2:$L$1538)</f>
        <v>2692089607.0506477</v>
      </c>
      <c r="K233" s="18">
        <f>SUMIFS('2. UnidadCompradora'!$L$2:$L$1538,'2. UnidadCompradora'!$B$2:$B$1538,'3. Dependencia'!A233,'2. UnidadCompradora'!$R$2:$R$1538,1)</f>
        <v>36279364.459999979</v>
      </c>
      <c r="L233" s="21">
        <f t="shared" si="18"/>
        <v>1.3476284134444651E-2</v>
      </c>
      <c r="O233">
        <f t="shared" si="19"/>
        <v>231</v>
      </c>
      <c r="P233" t="s">
        <v>1226</v>
      </c>
      <c r="Q233">
        <v>179</v>
      </c>
      <c r="R233">
        <v>1</v>
      </c>
      <c r="S233">
        <v>0</v>
      </c>
      <c r="T233" s="21">
        <v>0</v>
      </c>
      <c r="U233" s="19">
        <v>750656861.36337996</v>
      </c>
      <c r="V233" s="19">
        <v>0</v>
      </c>
      <c r="W233" s="21">
        <v>0</v>
      </c>
    </row>
    <row r="234" spans="1:23" x14ac:dyDescent="0.25">
      <c r="A234" s="23" t="s">
        <v>56</v>
      </c>
      <c r="B234" s="23">
        <f>AVERAGEIF('2. UnidadCompradora'!$B$2:$B$1538,'3. Dependencia'!A234,'2. UnidadCompradora'!$C$2:$C$1538)</f>
        <v>233</v>
      </c>
      <c r="C234" s="23">
        <f>SUMPRODUCT(('2. UnidadCompradora'!$B$2:$B$1538='3. Dependencia'!A234)*'2. UnidadCompradora'!$K$2:$K$1538*'2. UnidadCompradora'!$M$2:$M$1538)</f>
        <v>45.500786679715617</v>
      </c>
      <c r="D234" s="23">
        <f t="shared" si="16"/>
        <v>47.807982311469544</v>
      </c>
      <c r="E234" s="23">
        <f>SUMPRODUCT(('2. UnidadCompradora'!$B$2:$B$1538='3. Dependencia'!A234)*'2. UnidadCompradora'!$P$2:$P$1538*'2. UnidadCompradora'!$M$2:$M$1538)</f>
        <v>24.979993901939629</v>
      </c>
      <c r="F234" s="23">
        <f t="shared" si="17"/>
        <v>42.553094566244873</v>
      </c>
      <c r="G234" s="23">
        <f>COUNTIF('2. UnidadCompradora'!$B$2:$B$1538,'3. Dependencia'!A234)</f>
        <v>2</v>
      </c>
      <c r="H234">
        <f>SUMIF('2. UnidadCompradora'!$B$2:$B$1538,'3. Dependencia'!A234,'2. UnidadCompradora'!$R$2:$R$1538)</f>
        <v>1</v>
      </c>
      <c r="I234" s="21">
        <f t="shared" si="15"/>
        <v>0.5</v>
      </c>
      <c r="J234" s="18">
        <f>SUMIF('2. UnidadCompradora'!$B$2:$B$1538,'3. Dependencia'!A234,'2. UnidadCompradora'!$L$2:$L$1538)</f>
        <v>9174176135.6068726</v>
      </c>
      <c r="K234" s="18">
        <f>SUMIFS('2. UnidadCompradora'!$L$2:$L$1538,'2. UnidadCompradora'!$B$2:$B$1538,'3. Dependencia'!A234,'2. UnidadCompradora'!$R$2:$R$1538,1)</f>
        <v>9108481250.1568718</v>
      </c>
      <c r="L234" s="21">
        <f t="shared" si="18"/>
        <v>0.99283915149666402</v>
      </c>
      <c r="O234">
        <f t="shared" si="19"/>
        <v>232</v>
      </c>
      <c r="P234" t="s">
        <v>2276</v>
      </c>
      <c r="Q234">
        <v>182</v>
      </c>
      <c r="R234">
        <v>1</v>
      </c>
      <c r="S234">
        <v>0</v>
      </c>
      <c r="T234" s="21">
        <v>0</v>
      </c>
      <c r="U234" s="19">
        <v>121304329.28717649</v>
      </c>
      <c r="V234" s="19">
        <v>0</v>
      </c>
      <c r="W234" s="21">
        <v>0</v>
      </c>
    </row>
    <row r="235" spans="1:23" x14ac:dyDescent="0.25">
      <c r="A235" s="23" t="s">
        <v>662</v>
      </c>
      <c r="B235" s="23">
        <f>AVERAGEIF('2. UnidadCompradora'!$B$2:$B$1538,'3. Dependencia'!A235,'2. UnidadCompradora'!$C$2:$C$1538)</f>
        <v>234</v>
      </c>
      <c r="C235" s="23">
        <f>SUMPRODUCT(('2. UnidadCompradora'!$B$2:$B$1538='3. Dependencia'!A235)*'2. UnidadCompradora'!$K$2:$K$1538*'2. UnidadCompradora'!$M$2:$M$1538)</f>
        <v>38.915415385707981</v>
      </c>
      <c r="D235" s="23">
        <f t="shared" si="16"/>
        <v>40.278904848208285</v>
      </c>
      <c r="E235" s="23">
        <f>SUMPRODUCT(('2. UnidadCompradora'!$B$2:$B$1538='3. Dependencia'!A235)*'2. UnidadCompradora'!$P$2:$P$1538*'2. UnidadCompradora'!$M$2:$M$1538)</f>
        <v>21.659872588461329</v>
      </c>
      <c r="F235" s="23">
        <f t="shared" si="17"/>
        <v>36.427898130705778</v>
      </c>
      <c r="G235" s="23">
        <f>COUNTIF('2. UnidadCompradora'!$B$2:$B$1538,'3. Dependencia'!A235)</f>
        <v>8</v>
      </c>
      <c r="H235">
        <f>SUMIF('2. UnidadCompradora'!$B$2:$B$1538,'3. Dependencia'!A235,'2. UnidadCompradora'!$R$2:$R$1538)</f>
        <v>1</v>
      </c>
      <c r="I235" s="21">
        <f t="shared" si="15"/>
        <v>0.125</v>
      </c>
      <c r="J235" s="18">
        <f>SUMIF('2. UnidadCompradora'!$B$2:$B$1538,'3. Dependencia'!A235,'2. UnidadCompradora'!$L$2:$L$1538)</f>
        <v>29171248070.044735</v>
      </c>
      <c r="K235" s="18">
        <f>SUMIFS('2. UnidadCompradora'!$L$2:$L$1538,'2. UnidadCompradora'!$B$2:$B$1538,'3. Dependencia'!A235,'2. UnidadCompradora'!$R$2:$R$1538,1)</f>
        <v>2634600602.4499989</v>
      </c>
      <c r="L235" s="21">
        <f t="shared" si="18"/>
        <v>9.0314977135154115E-2</v>
      </c>
      <c r="O235">
        <f t="shared" si="19"/>
        <v>233</v>
      </c>
      <c r="P235" t="s">
        <v>119</v>
      </c>
      <c r="Q235">
        <v>183</v>
      </c>
      <c r="R235">
        <v>1</v>
      </c>
      <c r="S235">
        <v>0</v>
      </c>
      <c r="T235" s="21">
        <v>0</v>
      </c>
      <c r="U235" s="19">
        <v>4663175785.8448</v>
      </c>
      <c r="V235" s="19">
        <v>0</v>
      </c>
      <c r="W235" s="21">
        <v>0</v>
      </c>
    </row>
    <row r="236" spans="1:23" x14ac:dyDescent="0.25">
      <c r="A236" s="23" t="s">
        <v>1931</v>
      </c>
      <c r="B236" s="23">
        <f>AVERAGEIF('2. UnidadCompradora'!$B$2:$B$1538,'3. Dependencia'!A236,'2. UnidadCompradora'!$C$2:$C$1538)</f>
        <v>235</v>
      </c>
      <c r="C236" s="23">
        <f>SUMPRODUCT(('2. UnidadCompradora'!$B$2:$B$1538='3. Dependencia'!A236)*'2. UnidadCompradora'!$K$2:$K$1538*'2. UnidadCompradora'!$M$2:$M$1538)</f>
        <v>48.107979340001584</v>
      </c>
      <c r="D236" s="23">
        <f t="shared" si="16"/>
        <v>50.788794573156494</v>
      </c>
      <c r="E236" s="23">
        <f>SUMPRODUCT(('2. UnidadCompradora'!$B$2:$B$1538='3. Dependencia'!A236)*'2. UnidadCompradora'!$P$2:$P$1538*'2. UnidadCompradora'!$M$2:$M$1538)</f>
        <v>24.366350833368841</v>
      </c>
      <c r="F236" s="23">
        <f t="shared" si="17"/>
        <v>41.421002096899137</v>
      </c>
      <c r="G236" s="23">
        <f>COUNTIF('2. UnidadCompradora'!$B$2:$B$1538,'3. Dependencia'!A236)</f>
        <v>1</v>
      </c>
      <c r="H236">
        <f>SUMIF('2. UnidadCompradora'!$B$2:$B$1538,'3. Dependencia'!A236,'2. UnidadCompradora'!$R$2:$R$1538)</f>
        <v>1</v>
      </c>
      <c r="I236" s="21">
        <f t="shared" si="15"/>
        <v>1</v>
      </c>
      <c r="J236" s="18">
        <f>SUMIF('2. UnidadCompradora'!$B$2:$B$1538,'3. Dependencia'!A236,'2. UnidadCompradora'!$L$2:$L$1538)</f>
        <v>1267147646.6291106</v>
      </c>
      <c r="K236" s="18">
        <f>SUMIFS('2. UnidadCompradora'!$L$2:$L$1538,'2. UnidadCompradora'!$B$2:$B$1538,'3. Dependencia'!A236,'2. UnidadCompradora'!$R$2:$R$1538,1)</f>
        <v>1267147646.6291106</v>
      </c>
      <c r="L236" s="21">
        <f t="shared" si="18"/>
        <v>1</v>
      </c>
      <c r="O236">
        <f t="shared" si="19"/>
        <v>234</v>
      </c>
      <c r="P236" t="s">
        <v>448</v>
      </c>
      <c r="Q236">
        <v>184</v>
      </c>
      <c r="R236">
        <v>3</v>
      </c>
      <c r="S236">
        <v>0</v>
      </c>
      <c r="T236" s="21">
        <v>0</v>
      </c>
      <c r="U236" s="19">
        <v>1538336867.63799</v>
      </c>
      <c r="V236" s="19">
        <v>0</v>
      </c>
      <c r="W236" s="21">
        <v>0</v>
      </c>
    </row>
    <row r="237" spans="1:23" x14ac:dyDescent="0.25">
      <c r="A237" s="23" t="s">
        <v>1286</v>
      </c>
      <c r="B237" s="23">
        <f>AVERAGEIF('2. UnidadCompradora'!$B$2:$B$1538,'3. Dependencia'!A237,'2. UnidadCompradora'!$C$2:$C$1538)</f>
        <v>236</v>
      </c>
      <c r="C237" s="23">
        <f>SUMPRODUCT(('2. UnidadCompradora'!$B$2:$B$1538='3. Dependencia'!A237)*'2. UnidadCompradora'!$K$2:$K$1538*'2. UnidadCompradora'!$M$2:$M$1538)</f>
        <v>37.150536292964134</v>
      </c>
      <c r="D237" s="23">
        <f t="shared" si="16"/>
        <v>38.261112561439276</v>
      </c>
      <c r="E237" s="23">
        <f>SUMPRODUCT(('2. UnidadCompradora'!$B$2:$B$1538='3. Dependencia'!A237)*'2. UnidadCompradora'!$P$2:$P$1538*'2. UnidadCompradora'!$M$2:$M$1538)</f>
        <v>19.464489425008093</v>
      </c>
      <c r="F237" s="23">
        <f t="shared" si="17"/>
        <v>32.377698798278828</v>
      </c>
      <c r="G237" s="23">
        <f>COUNTIF('2. UnidadCompradora'!$B$2:$B$1538,'3. Dependencia'!A237)</f>
        <v>5</v>
      </c>
      <c r="H237">
        <f>SUMIF('2. UnidadCompradora'!$B$2:$B$1538,'3. Dependencia'!A237,'2. UnidadCompradora'!$R$2:$R$1538)</f>
        <v>2</v>
      </c>
      <c r="I237" s="21">
        <f t="shared" si="15"/>
        <v>0.4</v>
      </c>
      <c r="J237" s="18">
        <f>SUMIF('2. UnidadCompradora'!$B$2:$B$1538,'3. Dependencia'!A237,'2. UnidadCompradora'!$L$2:$L$1538)</f>
        <v>3801066413.0049891</v>
      </c>
      <c r="K237" s="18">
        <f>SUMIFS('2. UnidadCompradora'!$L$2:$L$1538,'2. UnidadCompradora'!$B$2:$B$1538,'3. Dependencia'!A237,'2. UnidadCompradora'!$R$2:$R$1538,1)</f>
        <v>99102978.519999996</v>
      </c>
      <c r="L237" s="21">
        <f t="shared" si="18"/>
        <v>2.6072414357436253E-2</v>
      </c>
      <c r="O237">
        <f t="shared" si="19"/>
        <v>235</v>
      </c>
      <c r="P237" t="s">
        <v>503</v>
      </c>
      <c r="Q237">
        <v>186</v>
      </c>
      <c r="R237">
        <v>2</v>
      </c>
      <c r="S237">
        <v>0</v>
      </c>
      <c r="T237" s="21">
        <v>0</v>
      </c>
      <c r="U237" s="19">
        <v>1580370053.463999</v>
      </c>
      <c r="V237" s="19">
        <v>0</v>
      </c>
      <c r="W237" s="21">
        <v>0</v>
      </c>
    </row>
    <row r="238" spans="1:23" x14ac:dyDescent="0.25">
      <c r="A238" s="23" t="s">
        <v>1726</v>
      </c>
      <c r="B238" s="23">
        <f>AVERAGEIF('2. UnidadCompradora'!$B$2:$B$1538,'3. Dependencia'!A238,'2. UnidadCompradora'!$C$2:$C$1538)</f>
        <v>237</v>
      </c>
      <c r="C238" s="23">
        <f>SUMPRODUCT(('2. UnidadCompradora'!$B$2:$B$1538='3. Dependencia'!A238)*'2. UnidadCompradora'!$K$2:$K$1538*'2. UnidadCompradora'!$M$2:$M$1538)</f>
        <v>52.88426811680813</v>
      </c>
      <c r="D238" s="23">
        <f t="shared" si="16"/>
        <v>56.249541823688077</v>
      </c>
      <c r="E238" s="23">
        <f>SUMPRODUCT(('2. UnidadCompradora'!$B$2:$B$1538='3. Dependencia'!A238)*'2. UnidadCompradora'!$P$2:$P$1538*'2. UnidadCompradora'!$M$2:$M$1538)</f>
        <v>26.578540950468184</v>
      </c>
      <c r="F238" s="23">
        <f t="shared" si="17"/>
        <v>45.502208095301661</v>
      </c>
      <c r="G238" s="23">
        <f>COUNTIF('2. UnidadCompradora'!$B$2:$B$1538,'3. Dependencia'!A238)</f>
        <v>1</v>
      </c>
      <c r="H238">
        <f>SUMIF('2. UnidadCompradora'!$B$2:$B$1538,'3. Dependencia'!A238,'2. UnidadCompradora'!$R$2:$R$1538)</f>
        <v>1</v>
      </c>
      <c r="I238" s="21">
        <f t="shared" si="15"/>
        <v>1</v>
      </c>
      <c r="J238" s="18">
        <f>SUMIF('2. UnidadCompradora'!$B$2:$B$1538,'3. Dependencia'!A238,'2. UnidadCompradora'!$L$2:$L$1538)</f>
        <v>553453574.72000003</v>
      </c>
      <c r="K238" s="18">
        <f>SUMIFS('2. UnidadCompradora'!$L$2:$L$1538,'2. UnidadCompradora'!$B$2:$B$1538,'3. Dependencia'!A238,'2. UnidadCompradora'!$R$2:$R$1538,1)</f>
        <v>553453574.72000003</v>
      </c>
      <c r="L238" s="21">
        <f t="shared" si="18"/>
        <v>1</v>
      </c>
      <c r="O238">
        <f t="shared" si="19"/>
        <v>236</v>
      </c>
      <c r="P238" t="s">
        <v>823</v>
      </c>
      <c r="Q238">
        <v>189</v>
      </c>
      <c r="R238">
        <v>2</v>
      </c>
      <c r="S238">
        <v>0</v>
      </c>
      <c r="T238" s="21">
        <v>0</v>
      </c>
      <c r="U238" s="19">
        <v>1128247872.0286989</v>
      </c>
      <c r="V238" s="19">
        <v>0</v>
      </c>
      <c r="W238" s="21">
        <v>0</v>
      </c>
    </row>
    <row r="239" spans="1:23" x14ac:dyDescent="0.25">
      <c r="A239" s="23" t="s">
        <v>3014</v>
      </c>
      <c r="B239" s="23">
        <f>AVERAGEIF('2. UnidadCompradora'!$B$2:$B$1538,'3. Dependencia'!A239,'2. UnidadCompradora'!$C$2:$C$1538)</f>
        <v>238</v>
      </c>
      <c r="C239" s="23">
        <f>SUMPRODUCT(('2. UnidadCompradora'!$B$2:$B$1538='3. Dependencia'!A239)*'2. UnidadCompradora'!$K$2:$K$1538*'2. UnidadCompradora'!$M$2:$M$1538)</f>
        <v>47.702192502839381</v>
      </c>
      <c r="D239" s="23">
        <f t="shared" si="16"/>
        <v>50.324857098082596</v>
      </c>
      <c r="E239" s="23">
        <f>SUMPRODUCT(('2. UnidadCompradora'!$B$2:$B$1538='3. Dependencia'!A239)*'2. UnidadCompradora'!$P$2:$P$1538*'2. UnidadCompradora'!$M$2:$M$1538)</f>
        <v>23.852742413196928</v>
      </c>
      <c r="F239" s="23">
        <f t="shared" si="17"/>
        <v>40.473460676732159</v>
      </c>
      <c r="G239" s="23">
        <f>COUNTIF('2. UnidadCompradora'!$B$2:$B$1538,'3. Dependencia'!A239)</f>
        <v>1</v>
      </c>
      <c r="H239">
        <f>SUMIF('2. UnidadCompradora'!$B$2:$B$1538,'3. Dependencia'!A239,'2. UnidadCompradora'!$R$2:$R$1538)</f>
        <v>1</v>
      </c>
      <c r="I239" s="21">
        <f t="shared" si="15"/>
        <v>1</v>
      </c>
      <c r="J239" s="18">
        <f>SUMIF('2. UnidadCompradora'!$B$2:$B$1538,'3. Dependencia'!A239,'2. UnidadCompradora'!$L$2:$L$1538)</f>
        <v>6846018</v>
      </c>
      <c r="K239" s="18">
        <f>SUMIFS('2. UnidadCompradora'!$L$2:$L$1538,'2. UnidadCompradora'!$B$2:$B$1538,'3. Dependencia'!A239,'2. UnidadCompradora'!$R$2:$R$1538,1)</f>
        <v>6846018</v>
      </c>
      <c r="L239" s="21">
        <f t="shared" si="18"/>
        <v>1</v>
      </c>
      <c r="O239">
        <f t="shared" si="19"/>
        <v>237</v>
      </c>
      <c r="P239" t="s">
        <v>3080</v>
      </c>
      <c r="Q239">
        <v>192</v>
      </c>
      <c r="R239">
        <v>1</v>
      </c>
      <c r="S239">
        <v>0</v>
      </c>
      <c r="T239" s="21">
        <v>0</v>
      </c>
      <c r="U239" s="19">
        <v>36012526.809999898</v>
      </c>
      <c r="V239" s="19">
        <v>0</v>
      </c>
      <c r="W239" s="21">
        <v>0</v>
      </c>
    </row>
    <row r="240" spans="1:23" x14ac:dyDescent="0.25">
      <c r="A240" s="23" t="s">
        <v>102</v>
      </c>
      <c r="B240" s="23">
        <f>AVERAGEIF('2. UnidadCompradora'!$B$2:$B$1538,'3. Dependencia'!A240,'2. UnidadCompradora'!$C$2:$C$1538)</f>
        <v>239</v>
      </c>
      <c r="C240" s="23">
        <f>SUMPRODUCT(('2. UnidadCompradora'!$B$2:$B$1538='3. Dependencia'!A240)*'2. UnidadCompradora'!$K$2:$K$1538*'2. UnidadCompradora'!$M$2:$M$1538)</f>
        <v>35.719664004162873</v>
      </c>
      <c r="D240" s="23">
        <f t="shared" si="16"/>
        <v>36.62519139292116</v>
      </c>
      <c r="E240" s="23">
        <f>SUMPRODUCT(('2. UnidadCompradora'!$B$2:$B$1538='3. Dependencia'!A240)*'2. UnidadCompradora'!$P$2:$P$1538*'2. UnidadCompradora'!$M$2:$M$1538)</f>
        <v>28.020773004148737</v>
      </c>
      <c r="F240" s="23">
        <f t="shared" si="17"/>
        <v>48.162940580756995</v>
      </c>
      <c r="G240" s="23">
        <f>COUNTIF('2. UnidadCompradora'!$B$2:$B$1538,'3. Dependencia'!A240)</f>
        <v>35</v>
      </c>
      <c r="H240">
        <f>SUMIF('2. UnidadCompradora'!$B$2:$B$1538,'3. Dependencia'!A240,'2. UnidadCompradora'!$R$2:$R$1538)</f>
        <v>6</v>
      </c>
      <c r="I240" s="21">
        <f t="shared" si="15"/>
        <v>0.17142857142857143</v>
      </c>
      <c r="J240" s="18">
        <f>SUMIF('2. UnidadCompradora'!$B$2:$B$1538,'3. Dependencia'!A240,'2. UnidadCompradora'!$L$2:$L$1538)</f>
        <v>49587195187.867279</v>
      </c>
      <c r="K240" s="18">
        <f>SUMIFS('2. UnidadCompradora'!$L$2:$L$1538,'2. UnidadCompradora'!$B$2:$B$1538,'3. Dependencia'!A240,'2. UnidadCompradora'!$R$2:$R$1538,1)</f>
        <v>45588393905.725136</v>
      </c>
      <c r="L240" s="21">
        <f t="shared" si="18"/>
        <v>0.9193581877944057</v>
      </c>
      <c r="O240">
        <f t="shared" si="19"/>
        <v>238</v>
      </c>
      <c r="P240" t="s">
        <v>754</v>
      </c>
      <c r="Q240">
        <v>194</v>
      </c>
      <c r="R240">
        <v>4</v>
      </c>
      <c r="S240">
        <v>0</v>
      </c>
      <c r="T240" s="21">
        <v>0</v>
      </c>
      <c r="U240" s="19">
        <v>4025825114.77</v>
      </c>
      <c r="V240" s="19">
        <v>0</v>
      </c>
      <c r="W240" s="21">
        <v>0</v>
      </c>
    </row>
    <row r="241" spans="1:23" x14ac:dyDescent="0.25">
      <c r="A241" s="23" t="s">
        <v>1723</v>
      </c>
      <c r="B241" s="23">
        <f>AVERAGEIF('2. UnidadCompradora'!$B$2:$B$1538,'3. Dependencia'!A241,'2. UnidadCompradora'!$C$2:$C$1538)</f>
        <v>240</v>
      </c>
      <c r="C241" s="23">
        <f>SUMPRODUCT(('2. UnidadCompradora'!$B$2:$B$1538='3. Dependencia'!A241)*'2. UnidadCompradora'!$K$2:$K$1538*'2. UnidadCompradora'!$M$2:$M$1538)</f>
        <v>49.288912658012279</v>
      </c>
      <c r="D241" s="23">
        <f t="shared" si="16"/>
        <v>52.138959663823336</v>
      </c>
      <c r="E241" s="23">
        <f>SUMPRODUCT(('2. UnidadCompradora'!$B$2:$B$1538='3. Dependencia'!A241)*'2. UnidadCompradora'!$P$2:$P$1538*'2. UnidadCompradora'!$M$2:$M$1538)</f>
        <v>29.923871163248165</v>
      </c>
      <c r="F241" s="23">
        <f t="shared" si="17"/>
        <v>51.673911704997224</v>
      </c>
      <c r="G241" s="23">
        <f>COUNTIF('2. UnidadCompradora'!$B$2:$B$1538,'3. Dependencia'!A241)</f>
        <v>1</v>
      </c>
      <c r="H241">
        <f>SUMIF('2. UnidadCompradora'!$B$2:$B$1538,'3. Dependencia'!A241,'2. UnidadCompradora'!$R$2:$R$1538)</f>
        <v>1</v>
      </c>
      <c r="I241" s="21">
        <f t="shared" si="15"/>
        <v>1</v>
      </c>
      <c r="J241" s="18">
        <f>SUMIF('2. UnidadCompradora'!$B$2:$B$1538,'3. Dependencia'!A241,'2. UnidadCompradora'!$L$2:$L$1538)</f>
        <v>21414182063.5079</v>
      </c>
      <c r="K241" s="18">
        <f>SUMIFS('2. UnidadCompradora'!$L$2:$L$1538,'2. UnidadCompradora'!$B$2:$B$1538,'3. Dependencia'!A241,'2. UnidadCompradora'!$R$2:$R$1538,1)</f>
        <v>21414182063.5079</v>
      </c>
      <c r="L241" s="21">
        <f t="shared" si="18"/>
        <v>1</v>
      </c>
      <c r="O241">
        <f t="shared" si="19"/>
        <v>239</v>
      </c>
      <c r="P241" t="s">
        <v>1684</v>
      </c>
      <c r="Q241">
        <v>195</v>
      </c>
      <c r="R241">
        <v>1</v>
      </c>
      <c r="S241">
        <v>0</v>
      </c>
      <c r="T241" s="21">
        <v>0</v>
      </c>
      <c r="U241" s="19">
        <v>571145145.92299998</v>
      </c>
      <c r="V241" s="19">
        <v>0</v>
      </c>
      <c r="W241" s="21">
        <v>0</v>
      </c>
    </row>
    <row r="242" spans="1:23" x14ac:dyDescent="0.25">
      <c r="A242" s="23" t="s">
        <v>353</v>
      </c>
      <c r="B242" s="23">
        <f>AVERAGEIF('2. UnidadCompradora'!$B$2:$B$1538,'3. Dependencia'!A242,'2. UnidadCompradora'!$C$2:$C$1538)</f>
        <v>241</v>
      </c>
      <c r="C242" s="23">
        <f>SUMPRODUCT(('2. UnidadCompradora'!$B$2:$B$1538='3. Dependencia'!A242)*'2. UnidadCompradora'!$K$2:$K$1538*'2. UnidadCompradora'!$M$2:$M$1538)</f>
        <v>65.211223224107073</v>
      </c>
      <c r="D242" s="23">
        <f t="shared" si="16"/>
        <v>70.342991645333029</v>
      </c>
      <c r="E242" s="23">
        <f>SUMPRODUCT(('2. UnidadCompradora'!$B$2:$B$1538='3. Dependencia'!A242)*'2. UnidadCompradora'!$P$2:$P$1538*'2. UnidadCompradora'!$M$2:$M$1538)</f>
        <v>32.697584363510636</v>
      </c>
      <c r="F242" s="23">
        <f t="shared" si="17"/>
        <v>56.791055508895298</v>
      </c>
      <c r="G242" s="23">
        <f>COUNTIF('2. UnidadCompradora'!$B$2:$B$1538,'3. Dependencia'!A242)</f>
        <v>1</v>
      </c>
      <c r="H242">
        <f>SUMIF('2. UnidadCompradora'!$B$2:$B$1538,'3. Dependencia'!A242,'2. UnidadCompradora'!$R$2:$R$1538)</f>
        <v>1</v>
      </c>
      <c r="I242" s="21">
        <f t="shared" si="15"/>
        <v>1</v>
      </c>
      <c r="J242" s="18">
        <f>SUMIF('2. UnidadCompradora'!$B$2:$B$1538,'3. Dependencia'!A242,'2. UnidadCompradora'!$L$2:$L$1538)</f>
        <v>373222753.91299897</v>
      </c>
      <c r="K242" s="18">
        <f>SUMIFS('2. UnidadCompradora'!$L$2:$L$1538,'2. UnidadCompradora'!$B$2:$B$1538,'3. Dependencia'!A242,'2. UnidadCompradora'!$R$2:$R$1538,1)</f>
        <v>373222753.91299897</v>
      </c>
      <c r="L242" s="21">
        <f t="shared" si="18"/>
        <v>1</v>
      </c>
      <c r="O242">
        <f t="shared" si="19"/>
        <v>240</v>
      </c>
      <c r="P242" t="s">
        <v>1810</v>
      </c>
      <c r="Q242">
        <v>196</v>
      </c>
      <c r="R242">
        <v>1</v>
      </c>
      <c r="S242">
        <v>0</v>
      </c>
      <c r="T242" s="21">
        <v>0</v>
      </c>
      <c r="U242" s="19">
        <v>552600516.50453591</v>
      </c>
      <c r="V242" s="19">
        <v>0</v>
      </c>
      <c r="W242" s="21">
        <v>0</v>
      </c>
    </row>
    <row r="243" spans="1:23" x14ac:dyDescent="0.25">
      <c r="A243" s="23" t="s">
        <v>261</v>
      </c>
      <c r="B243" s="23">
        <f>AVERAGEIF('2. UnidadCompradora'!$B$2:$B$1538,'3. Dependencia'!A243,'2. UnidadCompradora'!$C$2:$C$1538)</f>
        <v>242</v>
      </c>
      <c r="C243" s="23">
        <f>SUMPRODUCT(('2. UnidadCompradora'!$B$2:$B$1538='3. Dependencia'!A243)*'2. UnidadCompradora'!$K$2:$K$1538*'2. UnidadCompradora'!$M$2:$M$1538)</f>
        <v>49.846778986493504</v>
      </c>
      <c r="D243" s="23">
        <f t="shared" si="16"/>
        <v>52.776770140068209</v>
      </c>
      <c r="E243" s="23">
        <f>SUMPRODUCT(('2. UnidadCompradora'!$B$2:$B$1538='3. Dependencia'!A243)*'2. UnidadCompradora'!$P$2:$P$1538*'2. UnidadCompradora'!$M$2:$M$1538)</f>
        <v>25.115911855550699</v>
      </c>
      <c r="F243" s="23">
        <f t="shared" si="17"/>
        <v>42.803845694405339</v>
      </c>
      <c r="G243" s="23">
        <f>COUNTIF('2. UnidadCompradora'!$B$2:$B$1538,'3. Dependencia'!A243)</f>
        <v>1</v>
      </c>
      <c r="H243">
        <f>SUMIF('2. UnidadCompradora'!$B$2:$B$1538,'3. Dependencia'!A243,'2. UnidadCompradora'!$R$2:$R$1538)</f>
        <v>1</v>
      </c>
      <c r="I243" s="21">
        <f t="shared" si="15"/>
        <v>1</v>
      </c>
      <c r="J243" s="18">
        <f>SUMIF('2. UnidadCompradora'!$B$2:$B$1538,'3. Dependencia'!A243,'2. UnidadCompradora'!$L$2:$L$1538)</f>
        <v>781065431.79949498</v>
      </c>
      <c r="K243" s="18">
        <f>SUMIFS('2. UnidadCompradora'!$L$2:$L$1538,'2. UnidadCompradora'!$B$2:$B$1538,'3. Dependencia'!A243,'2. UnidadCompradora'!$R$2:$R$1538,1)</f>
        <v>781065431.79949498</v>
      </c>
      <c r="L243" s="21">
        <f t="shared" si="18"/>
        <v>1</v>
      </c>
      <c r="O243">
        <f t="shared" si="19"/>
        <v>241</v>
      </c>
      <c r="P243" t="s">
        <v>1521</v>
      </c>
      <c r="Q243">
        <v>197</v>
      </c>
      <c r="R243">
        <v>1</v>
      </c>
      <c r="S243">
        <v>0</v>
      </c>
      <c r="T243" s="21">
        <v>0</v>
      </c>
      <c r="U243" s="19">
        <v>1734481708.9971001</v>
      </c>
      <c r="V243" s="19">
        <v>0</v>
      </c>
      <c r="W243" s="21">
        <v>0</v>
      </c>
    </row>
    <row r="244" spans="1:23" x14ac:dyDescent="0.25">
      <c r="A244" s="23" t="s">
        <v>1445</v>
      </c>
      <c r="B244" s="23">
        <f>AVERAGEIF('2. UnidadCompradora'!$B$2:$B$1538,'3. Dependencia'!A244,'2. UnidadCompradora'!$C$2:$C$1538)</f>
        <v>243</v>
      </c>
      <c r="C244" s="23">
        <f>SUMPRODUCT(('2. UnidadCompradora'!$B$2:$B$1538='3. Dependencia'!A244)*'2. UnidadCompradora'!$K$2:$K$1538*'2. UnidadCompradora'!$M$2:$M$1538)</f>
        <v>32.247745673547364</v>
      </c>
      <c r="D244" s="23">
        <f t="shared" si="16"/>
        <v>32.655735322751312</v>
      </c>
      <c r="E244" s="23">
        <f>SUMPRODUCT(('2. UnidadCompradora'!$B$2:$B$1538='3. Dependencia'!A244)*'2. UnidadCompradora'!$P$2:$P$1538*'2. UnidadCompradora'!$M$2:$M$1538)</f>
        <v>16.490156201968485</v>
      </c>
      <c r="F244" s="23">
        <f t="shared" si="17"/>
        <v>26.890436877484312</v>
      </c>
      <c r="G244" s="23">
        <f>COUNTIF('2. UnidadCompradora'!$B$2:$B$1538,'3. Dependencia'!A244)</f>
        <v>1</v>
      </c>
      <c r="H244">
        <f>SUMIF('2. UnidadCompradora'!$B$2:$B$1538,'3. Dependencia'!A244,'2. UnidadCompradora'!$R$2:$R$1538)</f>
        <v>0</v>
      </c>
      <c r="I244" s="21">
        <f t="shared" si="15"/>
        <v>0</v>
      </c>
      <c r="J244" s="18">
        <f>SUMIF('2. UnidadCompradora'!$B$2:$B$1538,'3. Dependencia'!A244,'2. UnidadCompradora'!$L$2:$L$1538)</f>
        <v>1485863313.5057921</v>
      </c>
      <c r="K244" s="18">
        <f>SUMIFS('2. UnidadCompradora'!$L$2:$L$1538,'2. UnidadCompradora'!$B$2:$B$1538,'3. Dependencia'!A244,'2. UnidadCompradora'!$R$2:$R$1538,1)</f>
        <v>0</v>
      </c>
      <c r="L244" s="21">
        <f t="shared" si="18"/>
        <v>0</v>
      </c>
      <c r="O244">
        <f t="shared" si="19"/>
        <v>242</v>
      </c>
      <c r="P244" t="s">
        <v>1159</v>
      </c>
      <c r="Q244">
        <v>198</v>
      </c>
      <c r="R244">
        <v>1</v>
      </c>
      <c r="S244">
        <v>0</v>
      </c>
      <c r="T244" s="21">
        <v>0</v>
      </c>
      <c r="U244" s="19">
        <v>924071937.881037</v>
      </c>
      <c r="V244" s="19">
        <v>0</v>
      </c>
      <c r="W244" s="21">
        <v>0</v>
      </c>
    </row>
    <row r="245" spans="1:23" x14ac:dyDescent="0.25">
      <c r="A245" s="23" t="s">
        <v>2305</v>
      </c>
      <c r="B245" s="23">
        <f>AVERAGEIF('2. UnidadCompradora'!$B$2:$B$1538,'3. Dependencia'!A245,'2. UnidadCompradora'!$C$2:$C$1538)</f>
        <v>244</v>
      </c>
      <c r="C245" s="23">
        <f>SUMPRODUCT(('2. UnidadCompradora'!$B$2:$B$1538='3. Dependencia'!A245)*'2. UnidadCompradora'!$K$2:$K$1538*'2. UnidadCompradora'!$M$2:$M$1538)</f>
        <v>52.701236058014501</v>
      </c>
      <c r="D245" s="23">
        <f t="shared" si="16"/>
        <v>56.040280646543614</v>
      </c>
      <c r="E245" s="23">
        <f>SUMPRODUCT(('2. UnidadCompradora'!$B$2:$B$1538='3. Dependencia'!A245)*'2. UnidadCompradora'!$P$2:$P$1538*'2. UnidadCompradora'!$M$2:$M$1538)</f>
        <v>26.356205253118787</v>
      </c>
      <c r="F245" s="23">
        <f t="shared" si="17"/>
        <v>45.092027354203715</v>
      </c>
      <c r="G245" s="23">
        <f>COUNTIF('2. UnidadCompradora'!$B$2:$B$1538,'3. Dependencia'!A245)</f>
        <v>1</v>
      </c>
      <c r="H245">
        <f>SUMIF('2. UnidadCompradora'!$B$2:$B$1538,'3. Dependencia'!A245,'2. UnidadCompradora'!$R$2:$R$1538)</f>
        <v>1</v>
      </c>
      <c r="I245" s="21">
        <f t="shared" si="15"/>
        <v>1</v>
      </c>
      <c r="J245" s="18">
        <f>SUMIF('2. UnidadCompradora'!$B$2:$B$1538,'3. Dependencia'!A245,'2. UnidadCompradora'!$L$2:$L$1538)</f>
        <v>22831494.249999899</v>
      </c>
      <c r="K245" s="18">
        <f>SUMIFS('2. UnidadCompradora'!$L$2:$L$1538,'2. UnidadCompradora'!$B$2:$B$1538,'3. Dependencia'!A245,'2. UnidadCompradora'!$R$2:$R$1538,1)</f>
        <v>22831494.249999899</v>
      </c>
      <c r="L245" s="21">
        <f t="shared" si="18"/>
        <v>1</v>
      </c>
      <c r="O245">
        <f t="shared" si="19"/>
        <v>243</v>
      </c>
      <c r="P245" t="s">
        <v>1804</v>
      </c>
      <c r="Q245">
        <v>203</v>
      </c>
      <c r="R245">
        <v>1</v>
      </c>
      <c r="S245">
        <v>0</v>
      </c>
      <c r="T245" s="21">
        <v>0</v>
      </c>
      <c r="U245" s="19">
        <v>529974201.26859742</v>
      </c>
      <c r="V245" s="19">
        <v>0</v>
      </c>
      <c r="W245" s="21">
        <v>0</v>
      </c>
    </row>
    <row r="246" spans="1:23" x14ac:dyDescent="0.25">
      <c r="A246" s="23" t="s">
        <v>1038</v>
      </c>
      <c r="B246" s="23">
        <f>AVERAGEIF('2. UnidadCompradora'!$B$2:$B$1538,'3. Dependencia'!A246,'2. UnidadCompradora'!$C$2:$C$1538)</f>
        <v>245</v>
      </c>
      <c r="C246" s="23">
        <f>SUMPRODUCT(('2. UnidadCompradora'!$B$2:$B$1538='3. Dependencia'!A246)*'2. UnidadCompradora'!$K$2:$K$1538*'2. UnidadCompradora'!$M$2:$M$1538)</f>
        <v>39.837535841884346</v>
      </c>
      <c r="D246" s="23">
        <f t="shared" si="16"/>
        <v>41.333168311124524</v>
      </c>
      <c r="E246" s="23">
        <f>SUMPRODUCT(('2. UnidadCompradora'!$B$2:$B$1538='3. Dependencia'!A246)*'2. UnidadCompradora'!$P$2:$P$1538*'2. UnidadCompradora'!$M$2:$M$1538)</f>
        <v>21.012615852338616</v>
      </c>
      <c r="F246" s="23">
        <f t="shared" si="17"/>
        <v>35.233792771698866</v>
      </c>
      <c r="G246" s="23">
        <f>COUNTIF('2. UnidadCompradora'!$B$2:$B$1538,'3. Dependencia'!A246)</f>
        <v>1</v>
      </c>
      <c r="H246">
        <f>SUMIF('2. UnidadCompradora'!$B$2:$B$1538,'3. Dependencia'!A246,'2. UnidadCompradora'!$R$2:$R$1538)</f>
        <v>0</v>
      </c>
      <c r="I246" s="21">
        <f t="shared" si="15"/>
        <v>0</v>
      </c>
      <c r="J246" s="18">
        <f>SUMIF('2. UnidadCompradora'!$B$2:$B$1538,'3. Dependencia'!A246,'2. UnidadCompradora'!$L$2:$L$1538)</f>
        <v>4436962562.0844297</v>
      </c>
      <c r="K246" s="18">
        <f>SUMIFS('2. UnidadCompradora'!$L$2:$L$1538,'2. UnidadCompradora'!$B$2:$B$1538,'3. Dependencia'!A246,'2. UnidadCompradora'!$R$2:$R$1538,1)</f>
        <v>0</v>
      </c>
      <c r="L246" s="21">
        <f t="shared" si="18"/>
        <v>0</v>
      </c>
      <c r="O246">
        <f t="shared" si="19"/>
        <v>244</v>
      </c>
      <c r="P246" t="s">
        <v>1516</v>
      </c>
      <c r="Q246">
        <v>204</v>
      </c>
      <c r="R246">
        <v>1</v>
      </c>
      <c r="S246">
        <v>0</v>
      </c>
      <c r="T246" s="21">
        <v>0</v>
      </c>
      <c r="U246" s="19">
        <v>215859675.66827381</v>
      </c>
      <c r="V246" s="19">
        <v>0</v>
      </c>
      <c r="W246" s="21">
        <v>0</v>
      </c>
    </row>
    <row r="247" spans="1:23" x14ac:dyDescent="0.25">
      <c r="A247" s="23" t="s">
        <v>408</v>
      </c>
      <c r="B247" s="23">
        <f>AVERAGEIF('2. UnidadCompradora'!$B$2:$B$1538,'3. Dependencia'!A247,'2. UnidadCompradora'!$C$2:$C$1538)</f>
        <v>246</v>
      </c>
      <c r="C247" s="23">
        <f>SUMPRODUCT(('2. UnidadCompradora'!$B$2:$B$1538='3. Dependencia'!A247)*'2. UnidadCompradora'!$K$2:$K$1538*'2. UnidadCompradora'!$M$2:$M$1538)</f>
        <v>31.759409122104081</v>
      </c>
      <c r="D247" s="23">
        <f t="shared" si="16"/>
        <v>32.097418477761266</v>
      </c>
      <c r="E247" s="23">
        <f>SUMPRODUCT(('2. UnidadCompradora'!$B$2:$B$1538='3. Dependencia'!A247)*'2. UnidadCompradora'!$P$2:$P$1538*'2. UnidadCompradora'!$M$2:$M$1538)</f>
        <v>17.131677855921193</v>
      </c>
      <c r="F247" s="23">
        <f t="shared" si="17"/>
        <v>28.07396174814502</v>
      </c>
      <c r="G247" s="23">
        <f>COUNTIF('2. UnidadCompradora'!$B$2:$B$1538,'3. Dependencia'!A247)</f>
        <v>1</v>
      </c>
      <c r="H247">
        <f>SUMIF('2. UnidadCompradora'!$B$2:$B$1538,'3. Dependencia'!A247,'2. UnidadCompradora'!$R$2:$R$1538)</f>
        <v>0</v>
      </c>
      <c r="I247" s="21">
        <f t="shared" si="15"/>
        <v>0</v>
      </c>
      <c r="J247" s="18">
        <f>SUMIF('2. UnidadCompradora'!$B$2:$B$1538,'3. Dependencia'!A247,'2. UnidadCompradora'!$L$2:$L$1538)</f>
        <v>5078340197.8339558</v>
      </c>
      <c r="K247" s="18">
        <f>SUMIFS('2. UnidadCompradora'!$L$2:$L$1538,'2. UnidadCompradora'!$B$2:$B$1538,'3. Dependencia'!A247,'2. UnidadCompradora'!$R$2:$R$1538,1)</f>
        <v>0</v>
      </c>
      <c r="L247" s="21">
        <f t="shared" si="18"/>
        <v>0</v>
      </c>
      <c r="O247">
        <f t="shared" si="19"/>
        <v>245</v>
      </c>
      <c r="P247" t="s">
        <v>1275</v>
      </c>
      <c r="Q247">
        <v>211</v>
      </c>
      <c r="R247">
        <v>1</v>
      </c>
      <c r="S247">
        <v>0</v>
      </c>
      <c r="T247" s="21">
        <v>0</v>
      </c>
      <c r="U247" s="19">
        <v>127727675.7</v>
      </c>
      <c r="V247" s="19">
        <v>0</v>
      </c>
      <c r="W247" s="21">
        <v>0</v>
      </c>
    </row>
    <row r="248" spans="1:23" x14ac:dyDescent="0.25">
      <c r="A248" s="23" t="s">
        <v>1564</v>
      </c>
      <c r="B248" s="23">
        <f>AVERAGEIF('2. UnidadCompradora'!$B$2:$B$1538,'3. Dependencia'!A248,'2. UnidadCompradora'!$C$2:$C$1538)</f>
        <v>247</v>
      </c>
      <c r="C248" s="23">
        <f>SUMPRODUCT(('2. UnidadCompradora'!$B$2:$B$1538='3. Dependencia'!A248)*'2. UnidadCompradora'!$K$2:$K$1538*'2. UnidadCompradora'!$M$2:$M$1538)</f>
        <v>47.974987150823914</v>
      </c>
      <c r="D248" s="23">
        <f t="shared" si="16"/>
        <v>50.636744149630864</v>
      </c>
      <c r="E248" s="23">
        <f>SUMPRODUCT(('2. UnidadCompradora'!$B$2:$B$1538='3. Dependencia'!A248)*'2. UnidadCompradora'!$P$2:$P$1538*'2. UnidadCompradora'!$M$2:$M$1538)</f>
        <v>24.296089626502045</v>
      </c>
      <c r="F248" s="23">
        <f t="shared" si="17"/>
        <v>41.291379214714055</v>
      </c>
      <c r="G248" s="23">
        <f>COUNTIF('2. UnidadCompradora'!$B$2:$B$1538,'3. Dependencia'!A248)</f>
        <v>1</v>
      </c>
      <c r="H248">
        <f>SUMIF('2. UnidadCompradora'!$B$2:$B$1538,'3. Dependencia'!A248,'2. UnidadCompradora'!$R$2:$R$1538)</f>
        <v>1</v>
      </c>
      <c r="I248" s="21">
        <f t="shared" si="15"/>
        <v>1</v>
      </c>
      <c r="J248" s="18">
        <f>SUMIF('2. UnidadCompradora'!$B$2:$B$1538,'3. Dependencia'!A248,'2. UnidadCompradora'!$L$2:$L$1538)</f>
        <v>1251875847.3545585</v>
      </c>
      <c r="K248" s="18">
        <f>SUMIFS('2. UnidadCompradora'!$L$2:$L$1538,'2. UnidadCompradora'!$B$2:$B$1538,'3. Dependencia'!A248,'2. UnidadCompradora'!$R$2:$R$1538,1)</f>
        <v>1251875847.3545585</v>
      </c>
      <c r="L248" s="21">
        <f t="shared" si="18"/>
        <v>1</v>
      </c>
      <c r="O248">
        <f t="shared" si="19"/>
        <v>246</v>
      </c>
      <c r="P248" t="s">
        <v>1311</v>
      </c>
      <c r="Q248">
        <v>213</v>
      </c>
      <c r="R248">
        <v>1</v>
      </c>
      <c r="S248">
        <v>0</v>
      </c>
      <c r="T248" s="21">
        <v>0</v>
      </c>
      <c r="U248" s="19">
        <v>1114142847.1440001</v>
      </c>
      <c r="V248" s="19">
        <v>0</v>
      </c>
      <c r="W248" s="21">
        <v>0</v>
      </c>
    </row>
    <row r="249" spans="1:23" x14ac:dyDescent="0.25">
      <c r="A249" s="23" t="s">
        <v>2947</v>
      </c>
      <c r="B249" s="23">
        <f>AVERAGEIF('2. UnidadCompradora'!$B$2:$B$1538,'3. Dependencia'!A249,'2. UnidadCompradora'!$C$2:$C$1538)</f>
        <v>248</v>
      </c>
      <c r="C249" s="23">
        <f>SUMPRODUCT(('2. UnidadCompradora'!$B$2:$B$1538='3. Dependencia'!A249)*'2. UnidadCompradora'!$K$2:$K$1538*'2. UnidadCompradora'!$M$2:$M$1538)</f>
        <v>16.736466496953717</v>
      </c>
      <c r="D249" s="23">
        <f t="shared" si="16"/>
        <v>14.921636930893895</v>
      </c>
      <c r="E249" s="23">
        <f>SUMPRODUCT(('2. UnidadCompradora'!$B$2:$B$1538='3. Dependencia'!A249)*'2. UnidadCompradora'!$P$2:$P$1538*'2. UnidadCompradora'!$M$2:$M$1538)</f>
        <v>8.3733477789689079</v>
      </c>
      <c r="F249" s="23">
        <f t="shared" si="17"/>
        <v>11.915970185956997</v>
      </c>
      <c r="G249" s="23">
        <f>COUNTIF('2. UnidadCompradora'!$B$2:$B$1538,'3. Dependencia'!A249)</f>
        <v>1</v>
      </c>
      <c r="H249">
        <f>SUMIF('2. UnidadCompradora'!$B$2:$B$1538,'3. Dependencia'!A249,'2. UnidadCompradora'!$R$2:$R$1538)</f>
        <v>0</v>
      </c>
      <c r="I249" s="21">
        <f t="shared" si="15"/>
        <v>0</v>
      </c>
      <c r="J249" s="18">
        <f>SUMIF('2. UnidadCompradora'!$B$2:$B$1538,'3. Dependencia'!A249,'2. UnidadCompradora'!$L$2:$L$1538)</f>
        <v>20914185.670000002</v>
      </c>
      <c r="K249" s="18">
        <f>SUMIFS('2. UnidadCompradora'!$L$2:$L$1538,'2. UnidadCompradora'!$B$2:$B$1538,'3. Dependencia'!A249,'2. UnidadCompradora'!$R$2:$R$1538,1)</f>
        <v>0</v>
      </c>
      <c r="L249" s="21">
        <f t="shared" si="18"/>
        <v>0</v>
      </c>
      <c r="O249">
        <f t="shared" si="19"/>
        <v>247</v>
      </c>
      <c r="P249" t="s">
        <v>912</v>
      </c>
      <c r="Q249">
        <v>216</v>
      </c>
      <c r="R249">
        <v>1</v>
      </c>
      <c r="S249">
        <v>0</v>
      </c>
      <c r="T249" s="21">
        <v>0</v>
      </c>
      <c r="U249" s="19">
        <v>1780274226.2363601</v>
      </c>
      <c r="V249" s="19">
        <v>0</v>
      </c>
      <c r="W249" s="21">
        <v>0</v>
      </c>
    </row>
    <row r="250" spans="1:23" x14ac:dyDescent="0.25">
      <c r="A250" s="23" t="s">
        <v>1925</v>
      </c>
      <c r="B250" s="23">
        <f>AVERAGEIF('2. UnidadCompradora'!$B$2:$B$1538,'3. Dependencia'!A250,'2. UnidadCompradora'!$C$2:$C$1538)</f>
        <v>249</v>
      </c>
      <c r="C250" s="23">
        <f>SUMPRODUCT(('2. UnidadCompradora'!$B$2:$B$1538='3. Dependencia'!A250)*'2. UnidadCompradora'!$K$2:$K$1538*'2. UnidadCompradora'!$M$2:$M$1538)</f>
        <v>40.002518036678289</v>
      </c>
      <c r="D250" s="23">
        <f t="shared" si="16"/>
        <v>41.521793017189729</v>
      </c>
      <c r="E250" s="23">
        <f>SUMPRODUCT(('2. UnidadCompradora'!$B$2:$B$1538='3. Dependencia'!A250)*'2. UnidadCompradora'!$P$2:$P$1538*'2. UnidadCompradora'!$M$2:$M$1538)</f>
        <v>20.041963161211658</v>
      </c>
      <c r="F250" s="23">
        <f t="shared" si="17"/>
        <v>33.443063505361124</v>
      </c>
      <c r="G250" s="23">
        <f>COUNTIF('2. UnidadCompradora'!$B$2:$B$1538,'3. Dependencia'!A250)</f>
        <v>1</v>
      </c>
      <c r="H250">
        <f>SUMIF('2. UnidadCompradora'!$B$2:$B$1538,'3. Dependencia'!A250,'2. UnidadCompradora'!$R$2:$R$1538)</f>
        <v>0</v>
      </c>
      <c r="I250" s="21">
        <f t="shared" si="15"/>
        <v>0</v>
      </c>
      <c r="J250" s="18">
        <f>SUMIF('2. UnidadCompradora'!$B$2:$B$1538,'3. Dependencia'!A250,'2. UnidadCompradora'!$L$2:$L$1538)</f>
        <v>165270416.34999999</v>
      </c>
      <c r="K250" s="18">
        <f>SUMIFS('2. UnidadCompradora'!$L$2:$L$1538,'2. UnidadCompradora'!$B$2:$B$1538,'3. Dependencia'!A250,'2. UnidadCompradora'!$R$2:$R$1538,1)</f>
        <v>0</v>
      </c>
      <c r="L250" s="21">
        <f t="shared" si="18"/>
        <v>0</v>
      </c>
      <c r="O250">
        <f t="shared" si="19"/>
        <v>248</v>
      </c>
      <c r="P250" t="s">
        <v>79</v>
      </c>
      <c r="Q250">
        <v>222</v>
      </c>
      <c r="R250">
        <v>3</v>
      </c>
      <c r="S250">
        <v>0</v>
      </c>
      <c r="T250" s="21">
        <v>0</v>
      </c>
      <c r="U250" s="19">
        <v>3012482945.4787598</v>
      </c>
      <c r="V250" s="19">
        <v>0</v>
      </c>
      <c r="W250" s="21">
        <v>0</v>
      </c>
    </row>
    <row r="251" spans="1:23" x14ac:dyDescent="0.25">
      <c r="A251" s="23" t="s">
        <v>786</v>
      </c>
      <c r="B251" s="23">
        <f>AVERAGEIF('2. UnidadCompradora'!$B$2:$B$1538,'3. Dependencia'!A251,'2. UnidadCompradora'!$C$2:$C$1538)</f>
        <v>250</v>
      </c>
      <c r="C251" s="23">
        <f>SUMPRODUCT(('2. UnidadCompradora'!$B$2:$B$1538='3. Dependencia'!A251)*'2. UnidadCompradora'!$K$2:$K$1538*'2. UnidadCompradora'!$M$2:$M$1538)</f>
        <v>25.493834307462159</v>
      </c>
      <c r="D251" s="23">
        <f t="shared" si="16"/>
        <v>24.933965420190496</v>
      </c>
      <c r="E251" s="23">
        <f>SUMPRODUCT(('2. UnidadCompradora'!$B$2:$B$1538='3. Dependencia'!A251)*'2. UnidadCompradora'!$P$2:$P$1538*'2. UnidadCompradora'!$M$2:$M$1538)</f>
        <v>12.972449526410987</v>
      </c>
      <c r="F251" s="23">
        <f t="shared" si="17"/>
        <v>20.400720883395021</v>
      </c>
      <c r="G251" s="23">
        <f>COUNTIF('2. UnidadCompradora'!$B$2:$B$1538,'3. Dependencia'!A251)</f>
        <v>3</v>
      </c>
      <c r="H251">
        <f>SUMIF('2. UnidadCompradora'!$B$2:$B$1538,'3. Dependencia'!A251,'2. UnidadCompradora'!$R$2:$R$1538)</f>
        <v>0</v>
      </c>
      <c r="I251" s="21">
        <f t="shared" si="15"/>
        <v>0</v>
      </c>
      <c r="J251" s="18">
        <f>SUMIF('2. UnidadCompradora'!$B$2:$B$1538,'3. Dependencia'!A251,'2. UnidadCompradora'!$L$2:$L$1538)</f>
        <v>2036413073.0491509</v>
      </c>
      <c r="K251" s="18">
        <f>SUMIFS('2. UnidadCompradora'!$L$2:$L$1538,'2. UnidadCompradora'!$B$2:$B$1538,'3. Dependencia'!A251,'2. UnidadCompradora'!$R$2:$R$1538,1)</f>
        <v>0</v>
      </c>
      <c r="L251" s="21">
        <f t="shared" si="18"/>
        <v>0</v>
      </c>
      <c r="O251">
        <f t="shared" si="19"/>
        <v>249</v>
      </c>
      <c r="P251" t="s">
        <v>1796</v>
      </c>
      <c r="Q251">
        <v>224</v>
      </c>
      <c r="R251">
        <v>1</v>
      </c>
      <c r="S251">
        <v>0</v>
      </c>
      <c r="T251" s="21">
        <v>0</v>
      </c>
      <c r="U251" s="19">
        <v>5014057215.9660101</v>
      </c>
      <c r="V251" s="19">
        <v>0</v>
      </c>
      <c r="W251" s="21">
        <v>0</v>
      </c>
    </row>
    <row r="252" spans="1:23" x14ac:dyDescent="0.25">
      <c r="A252" s="23" t="s">
        <v>1783</v>
      </c>
      <c r="B252" s="23">
        <f>AVERAGEIF('2. UnidadCompradora'!$B$2:$B$1538,'3. Dependencia'!A252,'2. UnidadCompradora'!$C$2:$C$1538)</f>
        <v>251</v>
      </c>
      <c r="C252" s="23">
        <f>SUMPRODUCT(('2. UnidadCompradora'!$B$2:$B$1538='3. Dependencia'!A252)*'2. UnidadCompradora'!$K$2:$K$1538*'2. UnidadCompradora'!$M$2:$M$1538)</f>
        <v>60.312439966041424</v>
      </c>
      <c r="D252" s="23">
        <f t="shared" si="16"/>
        <v>64.742196036547</v>
      </c>
      <c r="E252" s="23">
        <f>SUMPRODUCT(('2. UnidadCompradora'!$B$2:$B$1538='3. Dependencia'!A252)*'2. UnidadCompradora'!$P$2:$P$1538*'2. UnidadCompradora'!$M$2:$M$1538)</f>
        <v>30.671918262747496</v>
      </c>
      <c r="F252" s="23">
        <f t="shared" si="17"/>
        <v>53.053962310036241</v>
      </c>
      <c r="G252" s="23">
        <f>COUNTIF('2. UnidadCompradora'!$B$2:$B$1538,'3. Dependencia'!A252)</f>
        <v>2</v>
      </c>
      <c r="H252">
        <f>SUMIF('2. UnidadCompradora'!$B$2:$B$1538,'3. Dependencia'!A252,'2. UnidadCompradora'!$R$2:$R$1538)</f>
        <v>2</v>
      </c>
      <c r="I252" s="21">
        <f t="shared" si="15"/>
        <v>1</v>
      </c>
      <c r="J252" s="18">
        <f>SUMIF('2. UnidadCompradora'!$B$2:$B$1538,'3. Dependencia'!A252,'2. UnidadCompradora'!$L$2:$L$1538)</f>
        <v>2125068890.3759055</v>
      </c>
      <c r="K252" s="18">
        <f>SUMIFS('2. UnidadCompradora'!$L$2:$L$1538,'2. UnidadCompradora'!$B$2:$B$1538,'3. Dependencia'!A252,'2. UnidadCompradora'!$R$2:$R$1538,1)</f>
        <v>2125068890.3759055</v>
      </c>
      <c r="L252" s="21">
        <f t="shared" si="18"/>
        <v>1</v>
      </c>
      <c r="O252">
        <f t="shared" si="19"/>
        <v>250</v>
      </c>
      <c r="P252" t="s">
        <v>1459</v>
      </c>
      <c r="Q252">
        <v>230</v>
      </c>
      <c r="R252">
        <v>1</v>
      </c>
      <c r="S252">
        <v>0</v>
      </c>
      <c r="T252" s="21">
        <v>0</v>
      </c>
      <c r="U252" s="19">
        <v>1944991799.390996</v>
      </c>
      <c r="V252" s="19">
        <v>0</v>
      </c>
      <c r="W252" s="21">
        <v>0</v>
      </c>
    </row>
    <row r="253" spans="1:23" x14ac:dyDescent="0.25">
      <c r="A253" s="23" t="s">
        <v>1077</v>
      </c>
      <c r="B253" s="23">
        <f>AVERAGEIF('2. UnidadCompradora'!$B$2:$B$1538,'3. Dependencia'!A253,'2. UnidadCompradora'!$C$2:$C$1538)</f>
        <v>252</v>
      </c>
      <c r="C253" s="23">
        <f>SUMPRODUCT(('2. UnidadCompradora'!$B$2:$B$1538='3. Dependencia'!A253)*'2. UnidadCompradora'!$K$2:$K$1538*'2. UnidadCompradora'!$M$2:$M$1538)</f>
        <v>51.354880110118451</v>
      </c>
      <c r="D253" s="23">
        <f t="shared" si="16"/>
        <v>54.500987298869219</v>
      </c>
      <c r="E253" s="23">
        <f>SUMPRODUCT(('2. UnidadCompradora'!$B$2:$B$1538='3. Dependencia'!A253)*'2. UnidadCompradora'!$P$2:$P$1538*'2. UnidadCompradora'!$M$2:$M$1538)</f>
        <v>26.006165662405614</v>
      </c>
      <c r="F253" s="23">
        <f t="shared" si="17"/>
        <v>44.446249368733753</v>
      </c>
      <c r="G253" s="23">
        <f>COUNTIF('2. UnidadCompradora'!$B$2:$B$1538,'3. Dependencia'!A253)</f>
        <v>1</v>
      </c>
      <c r="H253">
        <f>SUMIF('2. UnidadCompradora'!$B$2:$B$1538,'3. Dependencia'!A253,'2. UnidadCompradora'!$R$2:$R$1538)</f>
        <v>1</v>
      </c>
      <c r="I253" s="21">
        <f t="shared" si="15"/>
        <v>1</v>
      </c>
      <c r="J253" s="18">
        <f>SUMIF('2. UnidadCompradora'!$B$2:$B$1538,'3. Dependencia'!A253,'2. UnidadCompradora'!$L$2:$L$1538)</f>
        <v>1333524021.4160283</v>
      </c>
      <c r="K253" s="18">
        <f>SUMIFS('2. UnidadCompradora'!$L$2:$L$1538,'2. UnidadCompradora'!$B$2:$B$1538,'3. Dependencia'!A253,'2. UnidadCompradora'!$R$2:$R$1538,1)</f>
        <v>1333524021.4160283</v>
      </c>
      <c r="L253" s="21">
        <f t="shared" si="18"/>
        <v>1</v>
      </c>
      <c r="O253">
        <f t="shared" si="19"/>
        <v>251</v>
      </c>
      <c r="P253" t="s">
        <v>1445</v>
      </c>
      <c r="Q253">
        <v>243</v>
      </c>
      <c r="R253">
        <v>1</v>
      </c>
      <c r="S253">
        <v>0</v>
      </c>
      <c r="T253" s="21">
        <v>0</v>
      </c>
      <c r="U253" s="19">
        <v>1485863313.5057921</v>
      </c>
      <c r="V253" s="19">
        <v>0</v>
      </c>
      <c r="W253" s="21">
        <v>0</v>
      </c>
    </row>
    <row r="254" spans="1:23" x14ac:dyDescent="0.25">
      <c r="A254" s="23" t="s">
        <v>1204</v>
      </c>
      <c r="B254" s="23">
        <f>AVERAGEIF('2. UnidadCompradora'!$B$2:$B$1538,'3. Dependencia'!A254,'2. UnidadCompradora'!$C$2:$C$1538)</f>
        <v>253</v>
      </c>
      <c r="C254" s="23">
        <f>SUMPRODUCT(('2. UnidadCompradora'!$B$2:$B$1538='3. Dependencia'!A254)*'2. UnidadCompradora'!$K$2:$K$1538*'2. UnidadCompradora'!$M$2:$M$1538)</f>
        <v>43.321550394678638</v>
      </c>
      <c r="D254" s="23">
        <f t="shared" si="16"/>
        <v>45.316454033371805</v>
      </c>
      <c r="E254" s="23">
        <f>SUMPRODUCT(('2. UnidadCompradora'!$B$2:$B$1538='3. Dependencia'!A254)*'2. UnidadCompradora'!$P$2:$P$1538*'2. UnidadCompradora'!$M$2:$M$1538)</f>
        <v>21.910921376431492</v>
      </c>
      <c r="F254" s="23">
        <f t="shared" si="17"/>
        <v>36.89105082786137</v>
      </c>
      <c r="G254" s="23">
        <f>COUNTIF('2. UnidadCompradora'!$B$2:$B$1538,'3. Dependencia'!A254)</f>
        <v>1</v>
      </c>
      <c r="H254">
        <f>SUMIF('2. UnidadCompradora'!$B$2:$B$1538,'3. Dependencia'!A254,'2. UnidadCompradora'!$R$2:$R$1538)</f>
        <v>0</v>
      </c>
      <c r="I254" s="21">
        <f t="shared" si="15"/>
        <v>0</v>
      </c>
      <c r="J254" s="18">
        <f>SUMIF('2. UnidadCompradora'!$B$2:$B$1538,'3. Dependencia'!A254,'2. UnidadCompradora'!$L$2:$L$1538)</f>
        <v>1014795344.3373699</v>
      </c>
      <c r="K254" s="18">
        <f>SUMIFS('2. UnidadCompradora'!$L$2:$L$1538,'2. UnidadCompradora'!$B$2:$B$1538,'3. Dependencia'!A254,'2. UnidadCompradora'!$R$2:$R$1538,1)</f>
        <v>0</v>
      </c>
      <c r="L254" s="21">
        <f t="shared" si="18"/>
        <v>0</v>
      </c>
      <c r="O254">
        <f t="shared" si="19"/>
        <v>252</v>
      </c>
      <c r="P254" t="s">
        <v>1038</v>
      </c>
      <c r="Q254">
        <v>245</v>
      </c>
      <c r="R254">
        <v>1</v>
      </c>
      <c r="S254">
        <v>0</v>
      </c>
      <c r="T254" s="21">
        <v>0</v>
      </c>
      <c r="U254" s="19">
        <v>4436962562.0844297</v>
      </c>
      <c r="V254" s="19">
        <v>0</v>
      </c>
      <c r="W254" s="21">
        <v>0</v>
      </c>
    </row>
    <row r="255" spans="1:23" x14ac:dyDescent="0.25">
      <c r="A255" s="23" t="s">
        <v>2046</v>
      </c>
      <c r="B255" s="23">
        <f>AVERAGEIF('2. UnidadCompradora'!$B$2:$B$1538,'3. Dependencia'!A255,'2. UnidadCompradora'!$C$2:$C$1538)</f>
        <v>254</v>
      </c>
      <c r="C255" s="23">
        <f>SUMPRODUCT(('2. UnidadCompradora'!$B$2:$B$1538='3. Dependencia'!A255)*'2. UnidadCompradora'!$K$2:$K$1538*'2. UnidadCompradora'!$M$2:$M$1538)</f>
        <v>29.376083909097172</v>
      </c>
      <c r="D255" s="23">
        <f t="shared" si="16"/>
        <v>29.372554632164437</v>
      </c>
      <c r="E255" s="23">
        <f>SUMPRODUCT(('2. UnidadCompradora'!$B$2:$B$1538='3. Dependencia'!A255)*'2. UnidadCompradora'!$P$2:$P$1538*'2. UnidadCompradora'!$M$2:$M$1538)</f>
        <v>14.696802458527632</v>
      </c>
      <c r="F255" s="23">
        <f t="shared" si="17"/>
        <v>23.581930073111966</v>
      </c>
      <c r="G255" s="23">
        <f>COUNTIF('2. UnidadCompradora'!$B$2:$B$1538,'3. Dependencia'!A255)</f>
        <v>2</v>
      </c>
      <c r="H255">
        <f>SUMIF('2. UnidadCompradora'!$B$2:$B$1538,'3. Dependencia'!A255,'2. UnidadCompradora'!$R$2:$R$1538)</f>
        <v>0</v>
      </c>
      <c r="I255" s="21">
        <f t="shared" si="15"/>
        <v>0</v>
      </c>
      <c r="J255" s="18">
        <f>SUMIF('2. UnidadCompradora'!$B$2:$B$1538,'3. Dependencia'!A255,'2. UnidadCompradora'!$L$2:$L$1538)</f>
        <v>38878755.889999993</v>
      </c>
      <c r="K255" s="18">
        <f>SUMIFS('2. UnidadCompradora'!$L$2:$L$1538,'2. UnidadCompradora'!$B$2:$B$1538,'3. Dependencia'!A255,'2. UnidadCompradora'!$R$2:$R$1538,1)</f>
        <v>0</v>
      </c>
      <c r="L255" s="21">
        <f t="shared" si="18"/>
        <v>0</v>
      </c>
      <c r="O255">
        <f t="shared" si="19"/>
        <v>253</v>
      </c>
      <c r="P255" t="s">
        <v>408</v>
      </c>
      <c r="Q255">
        <v>246</v>
      </c>
      <c r="R255">
        <v>1</v>
      </c>
      <c r="S255">
        <v>0</v>
      </c>
      <c r="T255" s="21">
        <v>0</v>
      </c>
      <c r="U255" s="19">
        <v>5078340197.8339558</v>
      </c>
      <c r="V255" s="19">
        <v>0</v>
      </c>
      <c r="W255" s="21">
        <v>0</v>
      </c>
    </row>
    <row r="256" spans="1:23" x14ac:dyDescent="0.25">
      <c r="A256" s="23" t="s">
        <v>240</v>
      </c>
      <c r="B256" s="23">
        <f>AVERAGEIF('2. UnidadCompradora'!$B$2:$B$1538,'3. Dependencia'!A256,'2. UnidadCompradora'!$C$2:$C$1538)</f>
        <v>255</v>
      </c>
      <c r="C256" s="23">
        <f>SUMPRODUCT(('2. UnidadCompradora'!$B$2:$B$1538='3. Dependencia'!A256)*'2. UnidadCompradora'!$K$2:$K$1538*'2. UnidadCompradora'!$M$2:$M$1538)</f>
        <v>58.990884785231309</v>
      </c>
      <c r="D256" s="23">
        <f t="shared" si="16"/>
        <v>63.231257490477809</v>
      </c>
      <c r="E256" s="23">
        <f>SUMPRODUCT(('2. UnidadCompradora'!$B$2:$B$1538='3. Dependencia'!A256)*'2. UnidadCompradora'!$P$2:$P$1538*'2. UnidadCompradora'!$M$2:$M$1538)</f>
        <v>30.100092381834227</v>
      </c>
      <c r="F256" s="23">
        <f t="shared" si="17"/>
        <v>51.999017168935488</v>
      </c>
      <c r="G256" s="23">
        <f>COUNTIF('2. UnidadCompradora'!$B$2:$B$1538,'3. Dependencia'!A256)</f>
        <v>19</v>
      </c>
      <c r="H256">
        <f>SUMIF('2. UnidadCompradora'!$B$2:$B$1538,'3. Dependencia'!A256,'2. UnidadCompradora'!$R$2:$R$1538)</f>
        <v>9</v>
      </c>
      <c r="I256" s="21">
        <f t="shared" si="15"/>
        <v>0.47368421052631576</v>
      </c>
      <c r="J256" s="18">
        <f>SUMIF('2. UnidadCompradora'!$B$2:$B$1538,'3. Dependencia'!A256,'2. UnidadCompradora'!$L$2:$L$1538)</f>
        <v>2764159946.648119</v>
      </c>
      <c r="K256" s="18">
        <f>SUMIFS('2. UnidadCompradora'!$L$2:$L$1538,'2. UnidadCompradora'!$B$2:$B$1538,'3. Dependencia'!A256,'2. UnidadCompradora'!$R$2:$R$1538,1)</f>
        <v>2689195228.1571188</v>
      </c>
      <c r="L256" s="21">
        <f t="shared" si="18"/>
        <v>0.97287974649155018</v>
      </c>
      <c r="O256">
        <f t="shared" si="19"/>
        <v>254</v>
      </c>
      <c r="P256" t="s">
        <v>2947</v>
      </c>
      <c r="Q256">
        <v>248</v>
      </c>
      <c r="R256">
        <v>1</v>
      </c>
      <c r="S256">
        <v>0</v>
      </c>
      <c r="T256" s="21">
        <v>0</v>
      </c>
      <c r="U256" s="19">
        <v>20914185.670000002</v>
      </c>
      <c r="V256" s="19">
        <v>0</v>
      </c>
      <c r="W256" s="21">
        <v>0</v>
      </c>
    </row>
    <row r="257" spans="1:23" x14ac:dyDescent="0.25">
      <c r="A257" s="23" t="s">
        <v>358</v>
      </c>
      <c r="B257" s="23">
        <f>AVERAGEIF('2. UnidadCompradora'!$B$2:$B$1538,'3. Dependencia'!A257,'2. UnidadCompradora'!$C$2:$C$1538)</f>
        <v>256</v>
      </c>
      <c r="C257" s="23">
        <f>SUMPRODUCT(('2. UnidadCompradora'!$B$2:$B$1538='3. Dependencia'!A257)*'2. UnidadCompradora'!$K$2:$K$1538*'2. UnidadCompradora'!$M$2:$M$1538)</f>
        <v>54.029094983942542</v>
      </c>
      <c r="D257" s="23">
        <f t="shared" si="16"/>
        <v>57.558426285908304</v>
      </c>
      <c r="E257" s="23">
        <f>SUMPRODUCT(('2. UnidadCompradora'!$B$2:$B$1538='3. Dependencia'!A257)*'2. UnidadCompradora'!$P$2:$P$1538*'2. UnidadCompradora'!$M$2:$M$1538)</f>
        <v>27.274998673542957</v>
      </c>
      <c r="F257" s="23">
        <f t="shared" si="17"/>
        <v>46.787082941760836</v>
      </c>
      <c r="G257" s="23">
        <f>COUNTIF('2. UnidadCompradora'!$B$2:$B$1538,'3. Dependencia'!A257)</f>
        <v>2</v>
      </c>
      <c r="H257">
        <f>SUMIF('2. UnidadCompradora'!$B$2:$B$1538,'3. Dependencia'!A257,'2. UnidadCompradora'!$R$2:$R$1538)</f>
        <v>1</v>
      </c>
      <c r="I257" s="21">
        <f t="shared" si="15"/>
        <v>0.5</v>
      </c>
      <c r="J257" s="18">
        <f>SUMIF('2. UnidadCompradora'!$B$2:$B$1538,'3. Dependencia'!A257,'2. UnidadCompradora'!$L$2:$L$1538)</f>
        <v>1239558770.1982412</v>
      </c>
      <c r="K257" s="18">
        <f>SUMIFS('2. UnidadCompradora'!$L$2:$L$1538,'2. UnidadCompradora'!$B$2:$B$1538,'3. Dependencia'!A257,'2. UnidadCompradora'!$R$2:$R$1538,1)</f>
        <v>1140095229.3974979</v>
      </c>
      <c r="L257" s="21">
        <f t="shared" si="18"/>
        <v>0.91975891487191341</v>
      </c>
      <c r="O257">
        <f t="shared" si="19"/>
        <v>255</v>
      </c>
      <c r="P257" t="s">
        <v>1925</v>
      </c>
      <c r="Q257">
        <v>249</v>
      </c>
      <c r="R257">
        <v>1</v>
      </c>
      <c r="S257">
        <v>0</v>
      </c>
      <c r="T257" s="21">
        <v>0</v>
      </c>
      <c r="U257" s="19">
        <v>165270416.34999999</v>
      </c>
      <c r="V257" s="19">
        <v>0</v>
      </c>
      <c r="W257" s="21">
        <v>0</v>
      </c>
    </row>
    <row r="258" spans="1:23" x14ac:dyDescent="0.25">
      <c r="A258" s="23" t="s">
        <v>715</v>
      </c>
      <c r="B258" s="23">
        <f>AVERAGEIF('2. UnidadCompradora'!$B$2:$B$1538,'3. Dependencia'!A258,'2. UnidadCompradora'!$C$2:$C$1538)</f>
        <v>257</v>
      </c>
      <c r="C258" s="23">
        <f>SUMPRODUCT(('2. UnidadCompradora'!$B$2:$B$1538='3. Dependencia'!A258)*'2. UnidadCompradora'!$K$2:$K$1538*'2. UnidadCompradora'!$M$2:$M$1538)</f>
        <v>44.902928665473809</v>
      </c>
      <c r="D258" s="23">
        <f t="shared" si="16"/>
        <v>47.124449204482225</v>
      </c>
      <c r="E258" s="23">
        <f>SUMPRODUCT(('2. UnidadCompradora'!$B$2:$B$1538='3. Dependencia'!A258)*'2. UnidadCompradora'!$P$2:$P$1538*'2. UnidadCompradora'!$M$2:$M$1538)</f>
        <v>22.596271686131942</v>
      </c>
      <c r="F258" s="23">
        <f t="shared" si="17"/>
        <v>38.155433926464148</v>
      </c>
      <c r="G258" s="23">
        <f>COUNTIF('2. UnidadCompradora'!$B$2:$B$1538,'3. Dependencia'!A258)</f>
        <v>1</v>
      </c>
      <c r="H258">
        <f>SUMIF('2. UnidadCompradora'!$B$2:$B$1538,'3. Dependencia'!A258,'2. UnidadCompradora'!$R$2:$R$1538)</f>
        <v>0</v>
      </c>
      <c r="I258" s="21">
        <f t="shared" ref="I258:I261" si="20">H258/G258</f>
        <v>0</v>
      </c>
      <c r="J258" s="18">
        <f>SUMIF('2. UnidadCompradora'!$B$2:$B$1538,'3. Dependencia'!A258,'2. UnidadCompradora'!$L$2:$L$1538)</f>
        <v>587526970.08999991</v>
      </c>
      <c r="K258" s="18">
        <f>SUMIFS('2. UnidadCompradora'!$L$2:$L$1538,'2. UnidadCompradora'!$B$2:$B$1538,'3. Dependencia'!A258,'2. UnidadCompradora'!$R$2:$R$1538,1)</f>
        <v>0</v>
      </c>
      <c r="L258" s="21">
        <f t="shared" si="18"/>
        <v>0</v>
      </c>
      <c r="O258">
        <f t="shared" si="19"/>
        <v>256</v>
      </c>
      <c r="P258" t="s">
        <v>786</v>
      </c>
      <c r="Q258">
        <v>250</v>
      </c>
      <c r="R258">
        <v>3</v>
      </c>
      <c r="S258">
        <v>0</v>
      </c>
      <c r="T258" s="21">
        <v>0</v>
      </c>
      <c r="U258" s="19">
        <v>2036413073.0491509</v>
      </c>
      <c r="V258" s="19">
        <v>0</v>
      </c>
      <c r="W258" s="21">
        <v>0</v>
      </c>
    </row>
    <row r="259" spans="1:23" x14ac:dyDescent="0.25">
      <c r="A259" s="23" t="s">
        <v>1634</v>
      </c>
      <c r="B259" s="23">
        <f>AVERAGEIF('2. UnidadCompradora'!$B$2:$B$1538,'3. Dependencia'!A259,'2. UnidadCompradora'!$C$2:$C$1538)</f>
        <v>258</v>
      </c>
      <c r="C259" s="23">
        <f>SUMPRODUCT(('2. UnidadCompradora'!$B$2:$B$1538='3. Dependencia'!A259)*'2. UnidadCompradora'!$K$2:$K$1538*'2. UnidadCompradora'!$M$2:$M$1538)</f>
        <v>53.430067334685184</v>
      </c>
      <c r="D259" s="23">
        <f t="shared" ref="D259:D261" si="21">100*((C259-MIN($C$2:$C$261))/(MAX($C$2:$C$261)-MIN($C$2:$C$261)))</f>
        <v>56.873555931218064</v>
      </c>
      <c r="E259" s="23">
        <f>SUMPRODUCT(('2. UnidadCompradora'!$B$2:$B$1538='3. Dependencia'!A259)*'2. UnidadCompradora'!$P$2:$P$1538*'2. UnidadCompradora'!$M$2:$M$1538)</f>
        <v>26.795635752898189</v>
      </c>
      <c r="F259" s="23">
        <f t="shared" ref="F259:F261" si="22">100*((E259-MIN($E$2:$E$261))/(MAX($E$2:$E$261)-MIN($E$2:$E$261)))</f>
        <v>45.902720059915758</v>
      </c>
      <c r="G259" s="23">
        <f>COUNTIF('2. UnidadCompradora'!$B$2:$B$1538,'3. Dependencia'!A259)</f>
        <v>1</v>
      </c>
      <c r="H259">
        <f>SUMIF('2. UnidadCompradora'!$B$2:$B$1538,'3. Dependencia'!A259,'2. UnidadCompradora'!$R$2:$R$1538)</f>
        <v>1</v>
      </c>
      <c r="I259" s="21">
        <f t="shared" si="20"/>
        <v>1</v>
      </c>
      <c r="J259" s="18">
        <f>SUMIF('2. UnidadCompradora'!$B$2:$B$1538,'3. Dependencia'!A259,'2. UnidadCompradora'!$L$2:$L$1538)</f>
        <v>327101811.31</v>
      </c>
      <c r="K259" s="18">
        <f>SUMIFS('2. UnidadCompradora'!$L$2:$L$1538,'2. UnidadCompradora'!$B$2:$B$1538,'3. Dependencia'!A259,'2. UnidadCompradora'!$R$2:$R$1538,1)</f>
        <v>327101811.31</v>
      </c>
      <c r="L259" s="21">
        <f t="shared" ref="L259:L261" si="23">K259/J259</f>
        <v>1</v>
      </c>
      <c r="O259">
        <f t="shared" si="19"/>
        <v>257</v>
      </c>
      <c r="P259" t="s">
        <v>1204</v>
      </c>
      <c r="Q259">
        <v>253</v>
      </c>
      <c r="R259">
        <v>1</v>
      </c>
      <c r="S259">
        <v>0</v>
      </c>
      <c r="T259" s="21">
        <v>0</v>
      </c>
      <c r="U259" s="19">
        <v>1014795344.3373699</v>
      </c>
      <c r="V259" s="19">
        <v>0</v>
      </c>
      <c r="W259" s="21">
        <v>0</v>
      </c>
    </row>
    <row r="260" spans="1:23" x14ac:dyDescent="0.25">
      <c r="A260" s="23" t="s">
        <v>1494</v>
      </c>
      <c r="B260" s="23">
        <f>AVERAGEIF('2. UnidadCompradora'!$B$2:$B$1538,'3. Dependencia'!A260,'2. UnidadCompradora'!$C$2:$C$1538)</f>
        <v>259</v>
      </c>
      <c r="C260" s="23">
        <f>SUMPRODUCT(('2. UnidadCompradora'!$B$2:$B$1538='3. Dependencia'!A260)*'2. UnidadCompradora'!$K$2:$K$1538*'2. UnidadCompradora'!$M$2:$M$1538)</f>
        <v>40.638601726490045</v>
      </c>
      <c r="D260" s="23">
        <f t="shared" si="21"/>
        <v>42.249029669444646</v>
      </c>
      <c r="E260" s="23">
        <f>SUMPRODUCT(('2. UnidadCompradora'!$B$2:$B$1538='3. Dependencia'!A260)*'2. UnidadCompradora'!$P$2:$P$1538*'2. UnidadCompradora'!$M$2:$M$1538)</f>
        <v>20.371672186899509</v>
      </c>
      <c r="F260" s="23">
        <f t="shared" si="22"/>
        <v>34.051334215443269</v>
      </c>
      <c r="G260" s="23">
        <f>COUNTIF('2. UnidadCompradora'!$B$2:$B$1538,'3. Dependencia'!A260)</f>
        <v>1</v>
      </c>
      <c r="H260">
        <f>SUMIF('2. UnidadCompradora'!$B$2:$B$1538,'3. Dependencia'!A260,'2. UnidadCompradora'!$R$2:$R$1538)</f>
        <v>0</v>
      </c>
      <c r="I260" s="21">
        <f t="shared" si="20"/>
        <v>0</v>
      </c>
      <c r="J260" s="18">
        <f>SUMIF('2. UnidadCompradora'!$B$2:$B$1538,'3. Dependencia'!A260,'2. UnidadCompradora'!$L$2:$L$1538)</f>
        <v>212594062.98999989</v>
      </c>
      <c r="K260" s="18">
        <f>SUMIFS('2. UnidadCompradora'!$L$2:$L$1538,'2. UnidadCompradora'!$B$2:$B$1538,'3. Dependencia'!A260,'2. UnidadCompradora'!$R$2:$R$1538,1)</f>
        <v>0</v>
      </c>
      <c r="L260" s="21">
        <f t="shared" si="23"/>
        <v>0</v>
      </c>
      <c r="O260">
        <f t="shared" si="19"/>
        <v>258</v>
      </c>
      <c r="P260" t="s">
        <v>2046</v>
      </c>
      <c r="Q260">
        <v>254</v>
      </c>
      <c r="R260">
        <v>2</v>
      </c>
      <c r="S260">
        <v>0</v>
      </c>
      <c r="T260" s="21">
        <v>0</v>
      </c>
      <c r="U260" s="19">
        <v>38878755.889999993</v>
      </c>
      <c r="V260" s="19">
        <v>0</v>
      </c>
      <c r="W260" s="21">
        <v>0</v>
      </c>
    </row>
    <row r="261" spans="1:23" x14ac:dyDescent="0.25">
      <c r="A261" s="23" t="s">
        <v>2251</v>
      </c>
      <c r="B261" s="23">
        <f>AVERAGEIF('2. UnidadCompradora'!$B$2:$B$1538,'3. Dependencia'!A261,'2. UnidadCompradora'!$C$2:$C$1538)</f>
        <v>260</v>
      </c>
      <c r="C261" s="23">
        <f>SUMPRODUCT(('2. UnidadCompradora'!$B$2:$B$1538='3. Dependencia'!A261)*'2. UnidadCompradora'!$K$2:$K$1538*'2. UnidadCompradora'!$M$2:$M$1538)</f>
        <v>58.484523831130176</v>
      </c>
      <c r="D261" s="23">
        <f t="shared" si="21"/>
        <v>62.652333284447479</v>
      </c>
      <c r="E261" s="23">
        <f>SUMPRODUCT(('2. UnidadCompradora'!$B$2:$B$1538='3. Dependencia'!A261)*'2. UnidadCompradora'!$P$2:$P$1538*'2. UnidadCompradora'!$M$2:$M$1538)</f>
        <v>29.407757261093955</v>
      </c>
      <c r="F261" s="23">
        <f t="shared" si="22"/>
        <v>50.721747993095015</v>
      </c>
      <c r="G261" s="23">
        <f>COUNTIF('2. UnidadCompradora'!$B$2:$B$1538,'3. Dependencia'!A261)</f>
        <v>1</v>
      </c>
      <c r="H261">
        <f>SUMIF('2. UnidadCompradora'!$B$2:$B$1538,'3. Dependencia'!A261,'2. UnidadCompradora'!$R$2:$R$1538)</f>
        <v>1</v>
      </c>
      <c r="I261" s="21">
        <f t="shared" si="20"/>
        <v>1</v>
      </c>
      <c r="J261" s="18">
        <f>SUMIF('2. UnidadCompradora'!$B$2:$B$1538,'3. Dependencia'!A261,'2. UnidadCompradora'!$L$2:$L$1538)</f>
        <v>671440234.80474091</v>
      </c>
      <c r="K261" s="18">
        <f>SUMIFS('2. UnidadCompradora'!$L$2:$L$1538,'2. UnidadCompradora'!$B$2:$B$1538,'3. Dependencia'!A261,'2. UnidadCompradora'!$R$2:$R$1538,1)</f>
        <v>671440234.80474091</v>
      </c>
      <c r="L261" s="21">
        <f t="shared" si="23"/>
        <v>1</v>
      </c>
      <c r="O261">
        <f t="shared" ref="O261:O262" si="24">O260+1</f>
        <v>259</v>
      </c>
      <c r="P261" t="s">
        <v>715</v>
      </c>
      <c r="Q261">
        <v>257</v>
      </c>
      <c r="R261">
        <v>1</v>
      </c>
      <c r="S261">
        <v>0</v>
      </c>
      <c r="T261" s="21">
        <v>0</v>
      </c>
      <c r="U261" s="19">
        <v>587526970.08999991</v>
      </c>
      <c r="V261" s="19">
        <v>0</v>
      </c>
      <c r="W261" s="21">
        <v>0</v>
      </c>
    </row>
    <row r="262" spans="1:23" x14ac:dyDescent="0.25">
      <c r="O262">
        <f t="shared" si="24"/>
        <v>260</v>
      </c>
      <c r="P262" t="s">
        <v>1494</v>
      </c>
      <c r="Q262">
        <v>259</v>
      </c>
      <c r="R262">
        <v>1</v>
      </c>
      <c r="S262">
        <v>0</v>
      </c>
      <c r="T262" s="21">
        <v>0</v>
      </c>
      <c r="U262" s="19">
        <v>212594062.98999989</v>
      </c>
      <c r="V262" s="19">
        <v>0</v>
      </c>
      <c r="W262" s="21">
        <v>0</v>
      </c>
    </row>
  </sheetData>
  <mergeCells count="1">
    <mergeCell ref="O1:W1"/>
  </mergeCells>
  <conditionalFormatting sqref="E2:F261">
    <cfRule type="colorScale" priority="2">
      <colorScale>
        <cfvo type="min"/>
        <cfvo type="percentile" val="50"/>
        <cfvo type="max"/>
        <color rgb="FF63BE7B"/>
        <color rgb="FFFFEB84"/>
        <color rgb="FFF8696B"/>
      </colorScale>
    </cfRule>
  </conditionalFormatting>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AH598"/>
  <sheetViews>
    <sheetView tabSelected="1" topLeftCell="C1" zoomScale="150" zoomScaleNormal="150" zoomScalePageLayoutView="150" workbookViewId="0">
      <selection activeCell="E6" sqref="E6"/>
    </sheetView>
  </sheetViews>
  <sheetFormatPr baseColWidth="10" defaultRowHeight="15" x14ac:dyDescent="0.25"/>
  <cols>
    <col min="1" max="1" width="5.28515625" customWidth="1"/>
    <col min="2" max="2" width="4.42578125" bestFit="1" customWidth="1"/>
    <col min="3" max="3" width="4.42578125" customWidth="1"/>
    <col min="4" max="4" width="68.28515625" customWidth="1"/>
    <col min="5" max="5" width="10.42578125" customWidth="1"/>
    <col min="6" max="6" width="27.140625" customWidth="1"/>
    <col min="7" max="7" width="14.85546875" customWidth="1"/>
    <col min="8" max="8" width="21" bestFit="1" customWidth="1"/>
    <col min="9" max="9" width="14.140625" customWidth="1"/>
    <col min="10" max="10" width="11.42578125" customWidth="1"/>
    <col min="12" max="14" width="4.28515625" customWidth="1"/>
    <col min="16" max="16" width="11.42578125" customWidth="1"/>
    <col min="17" max="19" width="4.28515625" customWidth="1"/>
    <col min="20" max="20" width="11.42578125" customWidth="1"/>
    <col min="22" max="24" width="4.28515625" customWidth="1"/>
    <col min="27" max="29" width="4.28515625" customWidth="1"/>
    <col min="32" max="34" width="4.28515625" customWidth="1"/>
  </cols>
  <sheetData>
    <row r="1" spans="2:11" ht="31.5" x14ac:dyDescent="0.5">
      <c r="D1" s="62" t="s">
        <v>3168</v>
      </c>
      <c r="E1" s="48"/>
      <c r="F1" s="48"/>
      <c r="G1" s="48"/>
      <c r="H1" s="48"/>
      <c r="I1" s="48"/>
      <c r="J1" s="48"/>
      <c r="K1" s="48"/>
    </row>
    <row r="2" spans="2:11" x14ac:dyDescent="0.25">
      <c r="B2" s="35"/>
      <c r="C2" s="35"/>
      <c r="D2" s="35"/>
      <c r="E2" s="35"/>
      <c r="F2" s="35"/>
      <c r="G2" s="35"/>
      <c r="H2" s="35"/>
      <c r="I2" s="35"/>
      <c r="J2" s="35"/>
    </row>
    <row r="3" spans="2:11" ht="23.25" x14ac:dyDescent="0.35">
      <c r="D3" s="52" t="s">
        <v>3147</v>
      </c>
      <c r="J3" s="35"/>
    </row>
    <row r="4" spans="2:11" x14ac:dyDescent="0.25">
      <c r="B4" s="35"/>
      <c r="J4" s="35"/>
    </row>
    <row r="5" spans="2:11" x14ac:dyDescent="0.25">
      <c r="B5" s="35"/>
      <c r="D5" s="51">
        <v>4</v>
      </c>
      <c r="J5" s="35"/>
    </row>
    <row r="6" spans="2:11" x14ac:dyDescent="0.25">
      <c r="B6" s="35"/>
      <c r="J6" s="35"/>
    </row>
    <row r="7" spans="2:11" x14ac:dyDescent="0.25">
      <c r="B7" s="35"/>
      <c r="J7" s="35"/>
    </row>
    <row r="8" spans="2:11" x14ac:dyDescent="0.25">
      <c r="B8" s="35"/>
      <c r="J8" s="35"/>
    </row>
    <row r="9" spans="2:11" x14ac:dyDescent="0.25">
      <c r="B9" s="35"/>
      <c r="J9" s="35"/>
    </row>
    <row r="10" spans="2:11" x14ac:dyDescent="0.25">
      <c r="B10" s="35"/>
      <c r="J10" s="35"/>
    </row>
    <row r="11" spans="2:11" x14ac:dyDescent="0.25">
      <c r="B11" s="35"/>
      <c r="J11" s="35"/>
    </row>
    <row r="12" spans="2:11" x14ac:dyDescent="0.25">
      <c r="B12" s="35"/>
      <c r="J12" s="35"/>
    </row>
    <row r="13" spans="2:11" x14ac:dyDescent="0.25">
      <c r="B13" s="35"/>
      <c r="J13" s="35"/>
    </row>
    <row r="14" spans="2:11" x14ac:dyDescent="0.25">
      <c r="B14" s="35"/>
      <c r="J14" s="35"/>
    </row>
    <row r="15" spans="2:11" x14ac:dyDescent="0.25">
      <c r="B15" s="35"/>
      <c r="J15" s="35"/>
    </row>
    <row r="16" spans="2:11" x14ac:dyDescent="0.25">
      <c r="B16" s="35"/>
      <c r="J16" s="35"/>
    </row>
    <row r="17" spans="2:10" x14ac:dyDescent="0.25">
      <c r="B17" s="35"/>
      <c r="J17" s="35"/>
    </row>
    <row r="18" spans="2:10" x14ac:dyDescent="0.25">
      <c r="B18" s="35"/>
      <c r="J18" s="35"/>
    </row>
    <row r="19" spans="2:10" ht="23.25" x14ac:dyDescent="0.25">
      <c r="B19" s="35"/>
      <c r="D19" s="41" t="str">
        <f>D43</f>
        <v>Aeropuertos y Servicios Auxiliares</v>
      </c>
      <c r="E19" s="42"/>
      <c r="F19" s="42"/>
      <c r="G19" s="42"/>
      <c r="H19" s="43"/>
      <c r="I19" s="43"/>
      <c r="J19" s="35"/>
    </row>
    <row r="20" spans="2:10" s="23" customFormat="1" ht="23.25" x14ac:dyDescent="0.25">
      <c r="B20" s="53"/>
      <c r="D20" s="54"/>
      <c r="E20" s="55"/>
      <c r="F20" s="55"/>
      <c r="G20" s="55"/>
      <c r="H20" s="53"/>
      <c r="I20" s="53"/>
      <c r="J20" s="53"/>
    </row>
    <row r="21" spans="2:10" ht="88.5" customHeight="1" x14ac:dyDescent="0.25">
      <c r="B21" s="35"/>
      <c r="C21" s="36"/>
      <c r="D21" s="37" t="s">
        <v>3131</v>
      </c>
      <c r="E21" s="38" t="s">
        <v>3127</v>
      </c>
      <c r="F21" s="38" t="s">
        <v>3133</v>
      </c>
      <c r="G21" s="38" t="s">
        <v>3134</v>
      </c>
      <c r="H21" s="38" t="s">
        <v>3135</v>
      </c>
      <c r="I21" s="38" t="s">
        <v>3161</v>
      </c>
      <c r="J21" s="35"/>
    </row>
    <row r="22" spans="2:10" x14ac:dyDescent="0.25">
      <c r="B22" s="35"/>
      <c r="C22" s="35">
        <v>1</v>
      </c>
      <c r="D22" s="35" t="str">
        <f>'3. Dependencia'!P3</f>
        <v>Comisión Federal de Electricidad</v>
      </c>
      <c r="E22" s="35">
        <f>'3. Dependencia'!S3</f>
        <v>91</v>
      </c>
      <c r="F22" s="39">
        <f>'3. Dependencia'!U3</f>
        <v>424466885322.03204</v>
      </c>
      <c r="G22" s="40">
        <f>F22/SUM('3. Dependencia'!$U$3:$U$262)</f>
        <v>0.18752105154280441</v>
      </c>
      <c r="H22" s="40">
        <f>E22/'3. Dependencia'!R3</f>
        <v>0.24795640326975477</v>
      </c>
      <c r="I22" s="40">
        <f>'3. Dependencia'!W3</f>
        <v>0.69996353414018797</v>
      </c>
      <c r="J22" s="35"/>
    </row>
    <row r="23" spans="2:10" x14ac:dyDescent="0.25">
      <c r="B23" s="35"/>
      <c r="C23" s="35">
        <f t="shared" ref="C23:C41" si="0">C22+1</f>
        <v>2</v>
      </c>
      <c r="D23" s="35" t="str">
        <f>'3. Dependencia'!P4</f>
        <v>Instituto de Seguridad y Servicios Sociales de los Trabajadores del Estado</v>
      </c>
      <c r="E23" s="35">
        <f>'3. Dependencia'!S4</f>
        <v>46</v>
      </c>
      <c r="F23" s="39">
        <f>'3. Dependencia'!U4</f>
        <v>147627542114.31702</v>
      </c>
      <c r="G23" s="40">
        <f>F23/SUM('3. Dependencia'!$U$3:$U$262)</f>
        <v>6.5218920229675362E-2</v>
      </c>
      <c r="H23" s="40">
        <f>E23/'3. Dependencia'!R4</f>
        <v>0.52873563218390807</v>
      </c>
      <c r="I23" s="40">
        <f>'3. Dependencia'!W4</f>
        <v>0.53427984175905174</v>
      </c>
      <c r="J23" s="35"/>
    </row>
    <row r="24" spans="2:10" x14ac:dyDescent="0.25">
      <c r="B24" s="35"/>
      <c r="C24" s="35">
        <f t="shared" si="0"/>
        <v>3</v>
      </c>
      <c r="D24" s="35" t="str">
        <f>'3. Dependencia'!P5</f>
        <v>Instituto Mexicano del Seguro Social</v>
      </c>
      <c r="E24" s="35">
        <f>'3. Dependencia'!S5</f>
        <v>42</v>
      </c>
      <c r="F24" s="39">
        <f>'3. Dependencia'!U5</f>
        <v>401055667795.90741</v>
      </c>
      <c r="G24" s="40">
        <f>F24/SUM('3. Dependencia'!$U$3:$U$262)</f>
        <v>0.17717843995117089</v>
      </c>
      <c r="H24" s="40">
        <f>E24/'3. Dependencia'!R5</f>
        <v>0.38181818181818183</v>
      </c>
      <c r="I24" s="40">
        <f>'3. Dependencia'!W5</f>
        <v>0.71664834405546074</v>
      </c>
      <c r="J24" s="35"/>
    </row>
    <row r="25" spans="2:10" x14ac:dyDescent="0.25">
      <c r="B25" s="35"/>
      <c r="C25" s="35">
        <f t="shared" si="0"/>
        <v>4</v>
      </c>
      <c r="D25" s="35" t="str">
        <f>'3. Dependencia'!P6</f>
        <v>Aeropuertos y Servicios Auxiliares</v>
      </c>
      <c r="E25" s="35">
        <f>'3. Dependencia'!S6</f>
        <v>28</v>
      </c>
      <c r="F25" s="39">
        <f>'3. Dependencia'!U6</f>
        <v>6319534861.8160887</v>
      </c>
      <c r="G25" s="40">
        <f>F25/SUM('3. Dependencia'!$U$3:$U$262)</f>
        <v>2.7918451674978141E-3</v>
      </c>
      <c r="H25" s="40">
        <f>E25/'3. Dependencia'!R6</f>
        <v>0.47457627118644069</v>
      </c>
      <c r="I25" s="40">
        <f>'3. Dependencia'!W6</f>
        <v>3.7304854963526687E-2</v>
      </c>
      <c r="J25" s="35"/>
    </row>
    <row r="26" spans="2:10" x14ac:dyDescent="0.25">
      <c r="B26" s="35"/>
      <c r="C26" s="35">
        <f t="shared" si="0"/>
        <v>5</v>
      </c>
      <c r="D26" s="35" t="str">
        <f>'3. Dependencia'!P7</f>
        <v>Secretaría de Comunicaciones y Transportes</v>
      </c>
      <c r="E26" s="35">
        <f>'3. Dependencia'!S7</f>
        <v>18</v>
      </c>
      <c r="F26" s="39">
        <f>'3. Dependencia'!U7</f>
        <v>327324355171.59784</v>
      </c>
      <c r="G26" s="40">
        <f>F26/SUM('3. Dependencia'!$U$3:$U$262)</f>
        <v>0.14460540833657928</v>
      </c>
      <c r="H26" s="40">
        <f>E26/'3. Dependencia'!R7</f>
        <v>0.26865671641791045</v>
      </c>
      <c r="I26" s="40">
        <f>'3. Dependencia'!W7</f>
        <v>0.60874757195796392</v>
      </c>
      <c r="J26" s="35"/>
    </row>
    <row r="27" spans="2:10" x14ac:dyDescent="0.25">
      <c r="B27" s="35"/>
      <c r="C27" s="35">
        <f t="shared" si="0"/>
        <v>6</v>
      </c>
      <c r="D27" s="35" t="str">
        <f>'3. Dependencia'!P8</f>
        <v>Coordinación Nacional de PROSPERA Programa de Inclusión Social</v>
      </c>
      <c r="E27" s="35">
        <f>'3. Dependencia'!S8</f>
        <v>17</v>
      </c>
      <c r="F27" s="39">
        <f>'3. Dependencia'!U8</f>
        <v>4539204482.8769455</v>
      </c>
      <c r="G27" s="40">
        <f>F27/SUM('3. Dependencia'!$U$3:$U$262)</f>
        <v>2.0053305151263232E-3</v>
      </c>
      <c r="H27" s="40">
        <f>E27/'3. Dependencia'!R8</f>
        <v>0.51515151515151514</v>
      </c>
      <c r="I27" s="40">
        <f>'3. Dependencia'!W8</f>
        <v>0.8607912096521142</v>
      </c>
      <c r="J27" s="35"/>
    </row>
    <row r="28" spans="2:10" x14ac:dyDescent="0.25">
      <c r="B28" s="35"/>
      <c r="C28" s="35">
        <f t="shared" si="0"/>
        <v>7</v>
      </c>
      <c r="D28" s="35" t="str">
        <f>'3. Dependencia'!P9</f>
        <v>Liconsa, S.A. de C.V.</v>
      </c>
      <c r="E28" s="35">
        <f>'3. Dependencia'!S9</f>
        <v>14</v>
      </c>
      <c r="F28" s="39">
        <f>'3. Dependencia'!U9</f>
        <v>19477741036.825527</v>
      </c>
      <c r="G28" s="40">
        <f>F28/SUM('3. Dependencia'!$U$3:$U$262)</f>
        <v>8.6048796907511622E-3</v>
      </c>
      <c r="H28" s="40">
        <f>E28/'3. Dependencia'!R9</f>
        <v>0.51851851851851849</v>
      </c>
      <c r="I28" s="40">
        <f>'3. Dependencia'!W9</f>
        <v>0.3884745960701092</v>
      </c>
      <c r="J28" s="35"/>
    </row>
    <row r="29" spans="2:10" x14ac:dyDescent="0.25">
      <c r="B29" s="35"/>
      <c r="C29" s="35">
        <f t="shared" si="0"/>
        <v>8</v>
      </c>
      <c r="D29" s="35" t="str">
        <f>'3. Dependencia'!P10</f>
        <v>Comisión Nacional para el Desarrollo de los Pueblos Indígenas</v>
      </c>
      <c r="E29" s="35">
        <f>'3. Dependencia'!S10</f>
        <v>11</v>
      </c>
      <c r="F29" s="39">
        <f>'3. Dependencia'!U10</f>
        <v>6223063582.9109993</v>
      </c>
      <c r="G29" s="40">
        <f>F29/SUM('3. Dependencia'!$U$3:$U$262)</f>
        <v>2.74922606977895E-3</v>
      </c>
      <c r="H29" s="40">
        <f>E29/'3. Dependencia'!R10</f>
        <v>0.35483870967741937</v>
      </c>
      <c r="I29" s="40">
        <f>'3. Dependencia'!W10</f>
        <v>0.48159792053708517</v>
      </c>
      <c r="J29" s="35"/>
    </row>
    <row r="30" spans="2:10" x14ac:dyDescent="0.25">
      <c r="B30" s="35"/>
      <c r="C30" s="35">
        <f t="shared" si="0"/>
        <v>9</v>
      </c>
      <c r="D30" s="35" t="str">
        <f>'3. Dependencia'!P11</f>
        <v>Secretaría de Agricultura, Ganadería, Desarrollo Rural, Pesca y Alimentación</v>
      </c>
      <c r="E30" s="35">
        <f>'3. Dependencia'!S11</f>
        <v>10</v>
      </c>
      <c r="F30" s="39">
        <f>'3. Dependencia'!U11</f>
        <v>4556218295.4625597</v>
      </c>
      <c r="G30" s="40">
        <f>F30/SUM('3. Dependencia'!$U$3:$U$262)</f>
        <v>2.0128468800940783E-3</v>
      </c>
      <c r="H30" s="40">
        <f>E30/'3. Dependencia'!R11</f>
        <v>0.30303030303030304</v>
      </c>
      <c r="I30" s="40">
        <f>'3. Dependencia'!W11</f>
        <v>5.1221011529096756E-2</v>
      </c>
      <c r="J30" s="35"/>
    </row>
    <row r="31" spans="2:10" x14ac:dyDescent="0.25">
      <c r="B31" s="35"/>
      <c r="C31" s="35">
        <f t="shared" si="0"/>
        <v>10</v>
      </c>
      <c r="D31" s="35" t="str">
        <f>'3. Dependencia'!P12</f>
        <v>Secretaría de Medio Ambiente y Recursos Naturales</v>
      </c>
      <c r="E31" s="35">
        <f>'3. Dependencia'!S12</f>
        <v>9</v>
      </c>
      <c r="F31" s="39">
        <f>'3. Dependencia'!U12</f>
        <v>2692089607.0506477</v>
      </c>
      <c r="G31" s="40">
        <f>F31/SUM('3. Dependencia'!$U$3:$U$262)</f>
        <v>1.1893117965576891E-3</v>
      </c>
      <c r="H31" s="40">
        <f>E31/'3. Dependencia'!R12</f>
        <v>0.52941176470588236</v>
      </c>
      <c r="I31" s="40">
        <f>'3. Dependencia'!W12</f>
        <v>1.3476284134444651E-2</v>
      </c>
      <c r="J31" s="35"/>
    </row>
    <row r="32" spans="2:10" x14ac:dyDescent="0.25">
      <c r="B32" s="35"/>
      <c r="C32" s="35">
        <f t="shared" si="0"/>
        <v>11</v>
      </c>
      <c r="D32" s="35" t="str">
        <f>'3. Dependencia'!P13</f>
        <v>Telecomunicaciones de México</v>
      </c>
      <c r="E32" s="35">
        <f>'3. Dependencia'!S13</f>
        <v>9</v>
      </c>
      <c r="F32" s="39">
        <f>'3. Dependencia'!U13</f>
        <v>2764159946.648119</v>
      </c>
      <c r="G32" s="40">
        <f>F32/SUM('3. Dependencia'!$U$3:$U$262)</f>
        <v>1.2211510432308698E-3</v>
      </c>
      <c r="H32" s="40">
        <f>E32/'3. Dependencia'!R13</f>
        <v>0.47368421052631576</v>
      </c>
      <c r="I32" s="40">
        <f>'3. Dependencia'!W13</f>
        <v>0.97287974649155018</v>
      </c>
      <c r="J32" s="35"/>
    </row>
    <row r="33" spans="2:10" x14ac:dyDescent="0.25">
      <c r="B33" s="35"/>
      <c r="C33" s="35">
        <f t="shared" si="0"/>
        <v>12</v>
      </c>
      <c r="D33" s="35" t="str">
        <f>'3. Dependencia'!P14</f>
        <v>Registro Agrario Nacional</v>
      </c>
      <c r="E33" s="35">
        <f>'3. Dependencia'!S14</f>
        <v>8</v>
      </c>
      <c r="F33" s="39">
        <f>'3. Dependencia'!U14</f>
        <v>302033451.272071</v>
      </c>
      <c r="G33" s="40">
        <f>F33/SUM('3. Dependencia'!$U$3:$U$262)</f>
        <v>1.3343238858473406E-4</v>
      </c>
      <c r="H33" s="40">
        <f>E33/'3. Dependencia'!R14</f>
        <v>0.8</v>
      </c>
      <c r="I33" s="40">
        <f>'3. Dependencia'!W14</f>
        <v>0.97679861903876475</v>
      </c>
      <c r="J33" s="35"/>
    </row>
    <row r="34" spans="2:10" x14ac:dyDescent="0.25">
      <c r="B34" s="35"/>
      <c r="C34" s="35">
        <f t="shared" si="0"/>
        <v>13</v>
      </c>
      <c r="D34" s="35" t="str">
        <f>'3. Dependencia'!P15</f>
        <v>Comisión Nacional del Agua</v>
      </c>
      <c r="E34" s="35">
        <f>'3. Dependencia'!S15</f>
        <v>7</v>
      </c>
      <c r="F34" s="39">
        <f>'3. Dependencia'!U15</f>
        <v>75419849514.47467</v>
      </c>
      <c r="G34" s="40">
        <f>F34/SUM('3. Dependencia'!$U$3:$U$262)</f>
        <v>3.3318993724150169E-2</v>
      </c>
      <c r="H34" s="40">
        <f>E34/'3. Dependencia'!R15</f>
        <v>0.1</v>
      </c>
      <c r="I34" s="40">
        <f>'3. Dependencia'!W15</f>
        <v>0.48466048302101256</v>
      </c>
      <c r="J34" s="35"/>
    </row>
    <row r="35" spans="2:10" x14ac:dyDescent="0.25">
      <c r="B35" s="35"/>
      <c r="C35" s="35">
        <f t="shared" si="0"/>
        <v>14</v>
      </c>
      <c r="D35" s="35" t="str">
        <f>'3. Dependencia'!P16</f>
        <v>Instituto Nacional de Investigaciones Forestales, Agrícolas y Pecuarias</v>
      </c>
      <c r="E35" s="35">
        <f>'3. Dependencia'!S16</f>
        <v>7</v>
      </c>
      <c r="F35" s="39">
        <f>'3. Dependencia'!U16</f>
        <v>1137902620.4653521</v>
      </c>
      <c r="G35" s="40">
        <f>F35/SUM('3. Dependencia'!$U$3:$U$262)</f>
        <v>5.0270280985780327E-4</v>
      </c>
      <c r="H35" s="40">
        <f>E35/'3. Dependencia'!R16</f>
        <v>0.5</v>
      </c>
      <c r="I35" s="40">
        <f>'3. Dependencia'!W16</f>
        <v>0.49407784724942411</v>
      </c>
      <c r="J35" s="35"/>
    </row>
    <row r="36" spans="2:10" x14ac:dyDescent="0.25">
      <c r="B36" s="35"/>
      <c r="C36" s="35">
        <f t="shared" si="0"/>
        <v>15</v>
      </c>
      <c r="D36" s="35" t="str">
        <f>'3. Dependencia'!P17</f>
        <v>Procuraduría General de la República</v>
      </c>
      <c r="E36" s="35">
        <f>'3. Dependencia'!S17</f>
        <v>7</v>
      </c>
      <c r="F36" s="39">
        <f>'3. Dependencia'!U17</f>
        <v>7281390763.1106911</v>
      </c>
      <c r="G36" s="40">
        <f>F36/SUM('3. Dependencia'!$U$3:$U$262)</f>
        <v>3.2167740283359806E-3</v>
      </c>
      <c r="H36" s="40">
        <f>E36/'3. Dependencia'!R17</f>
        <v>0.36842105263157893</v>
      </c>
      <c r="I36" s="40">
        <f>'3. Dependencia'!W17</f>
        <v>0.96907345360437736</v>
      </c>
      <c r="J36" s="35"/>
    </row>
    <row r="37" spans="2:10" x14ac:dyDescent="0.25">
      <c r="B37" s="35"/>
      <c r="C37" s="35">
        <f t="shared" si="0"/>
        <v>16</v>
      </c>
      <c r="D37" s="35" t="str">
        <f>'3. Dependencia'!P18</f>
        <v>Consejo Nacional de Fomento Educativo</v>
      </c>
      <c r="E37" s="35">
        <f>'3. Dependencia'!S18</f>
        <v>6</v>
      </c>
      <c r="F37" s="39">
        <f>'3. Dependencia'!U18</f>
        <v>2640785472.6632681</v>
      </c>
      <c r="G37" s="40">
        <f>F37/SUM('3. Dependencia'!$U$3:$U$262)</f>
        <v>1.1666466474930786E-3</v>
      </c>
      <c r="H37" s="40">
        <f>E37/'3. Dependencia'!R18</f>
        <v>0.25</v>
      </c>
      <c r="I37" s="40">
        <f>'3. Dependencia'!W18</f>
        <v>9.4930107397620464E-2</v>
      </c>
      <c r="J37" s="35"/>
    </row>
    <row r="38" spans="2:10" x14ac:dyDescent="0.25">
      <c r="B38" s="35"/>
      <c r="C38" s="35">
        <f t="shared" si="0"/>
        <v>17</v>
      </c>
      <c r="D38" s="35" t="str">
        <f>'3. Dependencia'!P19</f>
        <v>Servicio de Administración Tributaria</v>
      </c>
      <c r="E38" s="35">
        <f>'3. Dependencia'!S19</f>
        <v>6</v>
      </c>
      <c r="F38" s="39">
        <f>'3. Dependencia'!U19</f>
        <v>49587195187.867279</v>
      </c>
      <c r="G38" s="40">
        <f>F38/SUM('3. Dependencia'!$U$3:$U$262)</f>
        <v>2.1906639378081336E-2</v>
      </c>
      <c r="H38" s="40">
        <f>E38/'3. Dependencia'!R19</f>
        <v>0.17142857142857143</v>
      </c>
      <c r="I38" s="40">
        <f>'3. Dependencia'!W19</f>
        <v>0.9193581877944057</v>
      </c>
      <c r="J38" s="35"/>
    </row>
    <row r="39" spans="2:10" x14ac:dyDescent="0.25">
      <c r="B39" s="35"/>
      <c r="C39" s="35">
        <f t="shared" si="0"/>
        <v>18</v>
      </c>
      <c r="D39" s="35" t="str">
        <f>'3. Dependencia'!P20</f>
        <v>Centro de Investigación y de Estudios Avanzados del Instituto Politécnico Nacional</v>
      </c>
      <c r="E39" s="35">
        <f>'3. Dependencia'!S20</f>
        <v>5</v>
      </c>
      <c r="F39" s="39">
        <f>'3. Dependencia'!U20</f>
        <v>4549278717.7621775</v>
      </c>
      <c r="G39" s="40">
        <f>F39/SUM('3. Dependencia'!$U$3:$U$262)</f>
        <v>2.0097811122977249E-3</v>
      </c>
      <c r="H39" s="40">
        <f>E39/'3. Dependencia'!R20</f>
        <v>0.5</v>
      </c>
      <c r="I39" s="40">
        <f>'3. Dependencia'!W20</f>
        <v>0.85912941131998044</v>
      </c>
      <c r="J39" s="35"/>
    </row>
    <row r="40" spans="2:10" x14ac:dyDescent="0.25">
      <c r="B40" s="35"/>
      <c r="C40" s="35">
        <f t="shared" si="0"/>
        <v>19</v>
      </c>
      <c r="D40" s="35" t="str">
        <f>'3. Dependencia'!P21</f>
        <v>Secretaría de la Defensa Nacional</v>
      </c>
      <c r="E40" s="35">
        <f>'3. Dependencia'!S21</f>
        <v>4</v>
      </c>
      <c r="F40" s="39">
        <f>'3. Dependencia'!U21</f>
        <v>17708462674.41214</v>
      </c>
      <c r="G40" s="40">
        <f>F40/SUM('3. Dependencia'!$U$3:$U$262)</f>
        <v>7.8232476000876499E-3</v>
      </c>
      <c r="H40" s="40">
        <f>E40/'3. Dependencia'!R21</f>
        <v>1</v>
      </c>
      <c r="I40" s="40">
        <f>'3. Dependencia'!W21</f>
        <v>1</v>
      </c>
      <c r="J40" s="35"/>
    </row>
    <row r="41" spans="2:10" x14ac:dyDescent="0.25">
      <c r="B41" s="35"/>
      <c r="C41" s="35">
        <f t="shared" si="0"/>
        <v>20</v>
      </c>
      <c r="D41" s="35" t="str">
        <f>'3. Dependencia'!P22</f>
        <v>Caminos y Puentes Federales de Ingresos y Servicios Conexos</v>
      </c>
      <c r="E41" s="35">
        <f>'3. Dependencia'!S22</f>
        <v>3</v>
      </c>
      <c r="F41" s="39">
        <f>'3. Dependencia'!U22</f>
        <v>65718062162.141548</v>
      </c>
      <c r="G41" s="40">
        <f>F41/SUM('3. Dependencia'!$U$3:$U$262)</f>
        <v>2.9032936486083318E-2</v>
      </c>
      <c r="H41" s="40">
        <f>E41/'3. Dependencia'!R22</f>
        <v>0.11538461538461539</v>
      </c>
      <c r="I41" s="40">
        <f>'3. Dependencia'!W22</f>
        <v>0.80277762866280011</v>
      </c>
      <c r="J41" s="35"/>
    </row>
    <row r="42" spans="2:10" x14ac:dyDescent="0.25">
      <c r="B42" s="35"/>
      <c r="C42" s="35"/>
      <c r="D42" s="35"/>
      <c r="E42" s="35"/>
      <c r="F42" s="35"/>
      <c r="G42" s="35"/>
      <c r="H42" s="35"/>
      <c r="I42" s="35"/>
      <c r="J42" s="35"/>
    </row>
    <row r="43" spans="2:10" ht="23.25" x14ac:dyDescent="0.25">
      <c r="B43" s="35"/>
      <c r="C43" s="35"/>
      <c r="D43" s="41" t="str">
        <f>D94</f>
        <v>Aeropuertos y Servicios Auxiliares</v>
      </c>
      <c r="E43" s="42"/>
      <c r="F43" s="42"/>
      <c r="G43" s="42"/>
      <c r="H43" s="43"/>
      <c r="I43" s="43"/>
      <c r="J43" s="35"/>
    </row>
    <row r="44" spans="2:10" x14ac:dyDescent="0.25">
      <c r="B44" s="35"/>
      <c r="C44" s="35"/>
      <c r="D44" s="35"/>
      <c r="E44" s="35"/>
      <c r="F44" s="35"/>
      <c r="G44" s="35"/>
      <c r="H44" s="35"/>
      <c r="I44" s="35"/>
      <c r="J44" s="35"/>
    </row>
    <row r="45" spans="2:10" x14ac:dyDescent="0.25">
      <c r="B45" s="35"/>
      <c r="C45" s="35"/>
      <c r="D45" s="35" t="s">
        <v>3136</v>
      </c>
      <c r="E45" s="35"/>
      <c r="F45" s="49">
        <f>F54</f>
        <v>6319534861.8160887</v>
      </c>
      <c r="G45" s="35"/>
      <c r="H45" s="35"/>
      <c r="I45" s="35"/>
      <c r="J45" s="35"/>
    </row>
    <row r="46" spans="2:10" x14ac:dyDescent="0.25">
      <c r="B46" s="35"/>
      <c r="C46" s="35"/>
      <c r="D46" s="35" t="s">
        <v>3137</v>
      </c>
      <c r="E46" s="35"/>
      <c r="F46" s="50">
        <f>F54/SUM('3. Dependencia'!U3:U262)</f>
        <v>2.7918451674978141E-3</v>
      </c>
      <c r="G46" s="35" t="s">
        <v>3138</v>
      </c>
      <c r="H46" s="35"/>
      <c r="I46" s="35"/>
      <c r="J46" s="35"/>
    </row>
    <row r="47" spans="2:10" x14ac:dyDescent="0.25">
      <c r="B47" s="35"/>
      <c r="C47" s="35"/>
      <c r="D47" s="35" t="s">
        <v>3139</v>
      </c>
      <c r="E47" s="35"/>
      <c r="F47" s="51">
        <f>VLOOKUP(D43,D22:E41,2,FALSE)</f>
        <v>28</v>
      </c>
      <c r="G47" s="35" t="s">
        <v>3140</v>
      </c>
      <c r="H47" s="35"/>
      <c r="I47" s="35"/>
      <c r="J47" s="35"/>
    </row>
    <row r="48" spans="2:10" x14ac:dyDescent="0.25">
      <c r="B48" s="35"/>
      <c r="C48" s="35"/>
      <c r="D48" s="35" t="s">
        <v>3141</v>
      </c>
      <c r="E48" s="35"/>
      <c r="F48" s="50" t="e">
        <f>LOOKUP(D43,D22:D41,H22:H41)</f>
        <v>#N/A</v>
      </c>
      <c r="G48" s="35" t="s">
        <v>3142</v>
      </c>
      <c r="H48" s="35"/>
      <c r="I48" s="35"/>
      <c r="J48" s="35"/>
    </row>
    <row r="49" spans="2:34" x14ac:dyDescent="0.25">
      <c r="B49" s="35"/>
      <c r="C49" s="35"/>
      <c r="D49" s="35"/>
      <c r="E49" s="35"/>
      <c r="F49" s="35"/>
      <c r="G49" s="35"/>
      <c r="H49" s="35"/>
      <c r="I49" s="35"/>
      <c r="J49" s="35"/>
    </row>
    <row r="50" spans="2:34" x14ac:dyDescent="0.25">
      <c r="B50" s="35"/>
      <c r="C50" s="35"/>
      <c r="D50" s="35" t="s">
        <v>3143</v>
      </c>
      <c r="E50" s="35"/>
      <c r="F50" s="35"/>
      <c r="G50" s="35"/>
      <c r="H50" s="35"/>
      <c r="I50" s="35"/>
      <c r="J50" s="35"/>
    </row>
    <row r="51" spans="2:34" x14ac:dyDescent="0.25">
      <c r="B51" s="35"/>
      <c r="C51" s="35"/>
      <c r="D51" s="35" t="s">
        <v>3146</v>
      </c>
      <c r="E51" s="35"/>
      <c r="F51" s="46">
        <f>F56</f>
        <v>74603666.348999903</v>
      </c>
      <c r="G51" s="35"/>
      <c r="H51" s="35"/>
      <c r="I51" s="35"/>
      <c r="J51" s="35"/>
    </row>
    <row r="52" spans="2:34" x14ac:dyDescent="0.25">
      <c r="B52" s="35"/>
      <c r="C52" s="35"/>
      <c r="D52" s="35" t="s">
        <v>3144</v>
      </c>
      <c r="E52" s="35"/>
      <c r="F52" s="40">
        <f>F51/F54</f>
        <v>1.1805246427196783E-2</v>
      </c>
      <c r="G52" s="35" t="s">
        <v>3145</v>
      </c>
      <c r="H52" s="35"/>
      <c r="I52" s="35"/>
      <c r="J52" s="35"/>
    </row>
    <row r="53" spans="2:34" x14ac:dyDescent="0.25">
      <c r="B53" s="35"/>
      <c r="C53" s="35"/>
      <c r="D53" s="35"/>
      <c r="E53" s="35"/>
      <c r="F53" s="40"/>
      <c r="G53" s="35"/>
      <c r="H53" s="35"/>
      <c r="I53" s="35"/>
      <c r="J53" s="35"/>
    </row>
    <row r="54" spans="2:34" x14ac:dyDescent="0.25">
      <c r="B54" s="35"/>
      <c r="C54" s="35"/>
      <c r="D54" s="44" t="s">
        <v>3129</v>
      </c>
      <c r="E54" s="35"/>
      <c r="F54" s="46">
        <f>SUM(M98:M597)</f>
        <v>6319534861.8160887</v>
      </c>
      <c r="G54" s="40">
        <f>F54/SUM(F56:F57)</f>
        <v>1</v>
      </c>
      <c r="H54" s="35"/>
      <c r="I54" s="35"/>
      <c r="J54" s="35"/>
    </row>
    <row r="55" spans="2:34" x14ac:dyDescent="0.25">
      <c r="B55" s="35"/>
      <c r="C55" s="35"/>
      <c r="D55" s="53" t="s">
        <v>3160</v>
      </c>
      <c r="H55" s="35"/>
      <c r="I55" s="35"/>
      <c r="J55" s="35"/>
    </row>
    <row r="56" spans="2:34" x14ac:dyDescent="0.25">
      <c r="B56" s="35"/>
      <c r="C56" s="35"/>
      <c r="D56" s="47" t="s">
        <v>3130</v>
      </c>
      <c r="E56" s="35"/>
      <c r="F56" s="46">
        <f>SUM(F63:F72)</f>
        <v>74603666.348999903</v>
      </c>
      <c r="G56" s="40">
        <f>F56/SUM($F$56:$F$57)</f>
        <v>1.1805246427196783E-2</v>
      </c>
      <c r="H56" s="35"/>
      <c r="I56" s="35"/>
      <c r="J56" s="35"/>
      <c r="O56" t="s">
        <v>475</v>
      </c>
    </row>
    <row r="57" spans="2:34" x14ac:dyDescent="0.25">
      <c r="B57" s="35"/>
      <c r="C57" s="35"/>
      <c r="D57" s="35" t="s">
        <v>3132</v>
      </c>
      <c r="E57" s="35"/>
      <c r="F57" s="46">
        <f>F54-F56</f>
        <v>6244931195.4670887</v>
      </c>
      <c r="G57" s="40">
        <f>F57/SUM($F$56:$F$57)</f>
        <v>0.98819475357280318</v>
      </c>
      <c r="H57" s="35"/>
      <c r="I57" s="35"/>
      <c r="J57" s="35"/>
    </row>
    <row r="58" spans="2:34" x14ac:dyDescent="0.25">
      <c r="B58" s="35"/>
      <c r="C58" s="35"/>
      <c r="D58" s="35"/>
      <c r="E58" s="35"/>
      <c r="F58" s="46"/>
      <c r="G58" s="40"/>
      <c r="H58" s="35"/>
      <c r="I58" s="35"/>
      <c r="J58" s="35"/>
    </row>
    <row r="59" spans="2:34" x14ac:dyDescent="0.25">
      <c r="B59" s="35"/>
      <c r="C59" s="35"/>
      <c r="D59" s="35"/>
      <c r="E59" s="35"/>
      <c r="F59" s="35"/>
      <c r="G59" s="35"/>
      <c r="H59" s="35"/>
      <c r="I59" s="35"/>
      <c r="J59" s="83" t="s">
        <v>3157</v>
      </c>
      <c r="K59" s="83"/>
      <c r="L59" s="83"/>
      <c r="M59" s="83"/>
      <c r="N59" s="83"/>
      <c r="O59" s="83"/>
      <c r="P59" s="83"/>
      <c r="Q59" s="83"/>
      <c r="R59" s="83"/>
      <c r="S59" s="83"/>
      <c r="T59" s="83"/>
      <c r="U59" s="83"/>
      <c r="V59" s="83"/>
      <c r="W59" s="83"/>
      <c r="X59" s="83"/>
      <c r="Y59" s="83"/>
      <c r="Z59" s="83"/>
      <c r="AA59" s="83"/>
      <c r="AB59" s="83"/>
      <c r="AC59" s="83"/>
      <c r="AD59" s="83"/>
      <c r="AE59" s="83"/>
      <c r="AF59" s="83"/>
      <c r="AG59" s="83"/>
      <c r="AH59" s="83"/>
    </row>
    <row r="60" spans="2:34" ht="45" customHeight="1" x14ac:dyDescent="0.25">
      <c r="B60" s="35"/>
      <c r="C60" s="35"/>
      <c r="D60" s="35"/>
      <c r="E60" s="35"/>
      <c r="F60" s="35"/>
      <c r="G60" s="35"/>
      <c r="H60" s="35"/>
      <c r="I60" s="35"/>
      <c r="J60" s="86" t="s">
        <v>2399</v>
      </c>
      <c r="K60" s="87"/>
      <c r="L60" s="87"/>
      <c r="M60" s="87"/>
      <c r="N60" s="88"/>
      <c r="O60" s="86" t="s">
        <v>2456</v>
      </c>
      <c r="P60" s="87"/>
      <c r="Q60" s="87"/>
      <c r="R60" s="87"/>
      <c r="S60" s="88"/>
      <c r="T60" s="86" t="s">
        <v>3088</v>
      </c>
      <c r="U60" s="87"/>
      <c r="V60" s="87"/>
      <c r="W60" s="87"/>
      <c r="X60" s="88"/>
      <c r="Y60" s="86" t="s">
        <v>2860</v>
      </c>
      <c r="Z60" s="87"/>
      <c r="AA60" s="87"/>
      <c r="AB60" s="87"/>
      <c r="AC60" s="88"/>
      <c r="AD60" s="86" t="s">
        <v>2893</v>
      </c>
      <c r="AE60" s="87"/>
      <c r="AF60" s="87"/>
      <c r="AG60" s="87"/>
      <c r="AH60" s="87"/>
    </row>
    <row r="61" spans="2:34" ht="30.75" customHeight="1" x14ac:dyDescent="0.25">
      <c r="B61" s="35"/>
      <c r="C61" s="35"/>
      <c r="D61" s="35"/>
      <c r="E61" s="35"/>
      <c r="F61" s="35"/>
      <c r="G61" s="35"/>
      <c r="H61" s="35"/>
      <c r="I61" s="35"/>
      <c r="J61" s="91" t="s">
        <v>3151</v>
      </c>
      <c r="K61" s="91"/>
      <c r="L61" s="84" t="s">
        <v>3148</v>
      </c>
      <c r="M61" s="84" t="s">
        <v>3149</v>
      </c>
      <c r="N61" s="84" t="s">
        <v>3158</v>
      </c>
      <c r="O61" s="89" t="s">
        <v>3152</v>
      </c>
      <c r="P61" s="90"/>
      <c r="Q61" s="84" t="s">
        <v>3148</v>
      </c>
      <c r="R61" s="84" t="s">
        <v>3149</v>
      </c>
      <c r="S61" s="84" t="s">
        <v>3158</v>
      </c>
      <c r="T61" s="89" t="s">
        <v>3155</v>
      </c>
      <c r="U61" s="90"/>
      <c r="V61" s="84" t="s">
        <v>3148</v>
      </c>
      <c r="W61" s="84" t="s">
        <v>3149</v>
      </c>
      <c r="X61" s="84" t="s">
        <v>3158</v>
      </c>
      <c r="Y61" s="89" t="s">
        <v>3153</v>
      </c>
      <c r="Z61" s="90"/>
      <c r="AA61" s="84" t="s">
        <v>3148</v>
      </c>
      <c r="AB61" s="84" t="s">
        <v>3149</v>
      </c>
      <c r="AC61" s="84" t="s">
        <v>3158</v>
      </c>
      <c r="AD61" s="89" t="s">
        <v>3156</v>
      </c>
      <c r="AE61" s="90"/>
      <c r="AF61" s="84" t="s">
        <v>3148</v>
      </c>
      <c r="AG61" s="84" t="s">
        <v>3149</v>
      </c>
      <c r="AH61" s="84" t="s">
        <v>3158</v>
      </c>
    </row>
    <row r="62" spans="2:34" ht="48.75" customHeight="1" x14ac:dyDescent="0.25">
      <c r="B62" s="35"/>
      <c r="C62" s="35"/>
      <c r="D62" s="37" t="s">
        <v>3126</v>
      </c>
      <c r="E62" s="37"/>
      <c r="F62" s="37" t="s">
        <v>3097</v>
      </c>
      <c r="G62" s="38" t="s">
        <v>3128</v>
      </c>
      <c r="H62" s="38" t="s">
        <v>3150</v>
      </c>
      <c r="I62" s="38" t="s">
        <v>3159</v>
      </c>
      <c r="J62" s="59" t="s">
        <v>3154</v>
      </c>
      <c r="K62" s="59" t="s">
        <v>3090</v>
      </c>
      <c r="L62" s="85"/>
      <c r="M62" s="85"/>
      <c r="N62" s="85"/>
      <c r="O62" s="59" t="s">
        <v>3154</v>
      </c>
      <c r="P62" s="59" t="s">
        <v>3090</v>
      </c>
      <c r="Q62" s="85"/>
      <c r="R62" s="85"/>
      <c r="S62" s="85"/>
      <c r="T62" s="59" t="s">
        <v>3154</v>
      </c>
      <c r="U62" s="59" t="s">
        <v>3090</v>
      </c>
      <c r="V62" s="85"/>
      <c r="W62" s="85"/>
      <c r="X62" s="85"/>
      <c r="Y62" s="59" t="s">
        <v>3154</v>
      </c>
      <c r="Z62" s="59" t="s">
        <v>3090</v>
      </c>
      <c r="AA62" s="85"/>
      <c r="AB62" s="85"/>
      <c r="AC62" s="85"/>
      <c r="AD62" s="59" t="s">
        <v>3154</v>
      </c>
      <c r="AE62" s="59" t="s">
        <v>3090</v>
      </c>
      <c r="AF62" s="85"/>
      <c r="AG62" s="85"/>
      <c r="AH62" s="85"/>
    </row>
    <row r="63" spans="2:34" x14ac:dyDescent="0.25">
      <c r="B63" s="35"/>
      <c r="C63" s="35">
        <v>1</v>
      </c>
      <c r="D63" s="35" t="str">
        <f t="shared" ref="D63:D72" si="1">IFERROR(VLOOKUP(C63,$K$98:$N$597,2,FALSE),"")</f>
        <v>ASA-Estación de Combustibles de Mexicali #009JZL029</v>
      </c>
      <c r="E63" s="35" t="str">
        <f t="shared" ref="E63:E72" si="2">IFERROR(VLOOKUP(C63,$K$98:$P$597,6,FALSE),"")</f>
        <v>20_33</v>
      </c>
      <c r="F63" s="64">
        <f t="shared" ref="F63:F72" si="3">IFERROR(VLOOKUP(C63,$K$98:$N$597,3,FALSE),"")</f>
        <v>1930764.33</v>
      </c>
      <c r="G63" s="40">
        <f t="shared" ref="G63:G72" si="4">IFERROR(VLOOKUP(C63,$K$98:$N$597,4,FALSE),"")</f>
        <v>3.0552317096406412E-4</v>
      </c>
      <c r="H63" s="45">
        <f t="shared" ref="H63:H72" si="5">IFERROR(VLOOKUP(C63,$K$98:$O$597,5,FALSE),"")</f>
        <v>36.947259691484355</v>
      </c>
      <c r="I63" s="63">
        <f>IFERROR(VLOOKUP(E63,'2. UnidadCompradora'!$E$2:$Q$1538,13,FALSE),"")</f>
        <v>22</v>
      </c>
      <c r="J63" s="40" t="str">
        <f>IFERROR(VLOOKUP(CONCATENATE(E63,"_",$J$61),'1. TipoContratoUC'!$I$3:$S$3832,8,FALSE),"")</f>
        <v/>
      </c>
      <c r="K63" s="45" t="str">
        <f>IFERROR(VLOOKUP(CONCATENATE(E63,"_",$J$61),'1. TipoContratoUC'!$I$3:$S$3832,11,FALSE),"")</f>
        <v/>
      </c>
      <c r="L63" s="63" t="str">
        <f>IFERROR(VLOOKUP(CONCATENATE(E63,"_",$J$61),'1. TipoContratoUC'!$I$3:$S$3832,2,FALSE),"")</f>
        <v/>
      </c>
      <c r="M63" s="63" t="str">
        <f>IFERROR(VLOOKUP(CONCATENATE(E63,"_",$J$61),'1. TipoContratoUC'!$I$3:$S$3832,3,FALSE),"")</f>
        <v/>
      </c>
      <c r="N63" s="63" t="str">
        <f>IFERROR(VLOOKUP(CONCATENATE(E63,"_",$J$61),'1. TipoContratoUC'!$I$3:$S$3832,4,FALSE),"")</f>
        <v/>
      </c>
      <c r="O63" s="40" t="str">
        <f>IFERROR(VLOOKUP(CONCATENATE(E63,"_",$O$61),'1. TipoContratoUC'!$I$3:$S$3832,8,FALSE),"")</f>
        <v/>
      </c>
      <c r="P63" s="45" t="str">
        <f>IFERROR(VLOOKUP(CONCATENATE(E63,"_",$O$61),'1. TipoContratoUC'!$I$3:$S$3832,11,FALSE),"")</f>
        <v/>
      </c>
      <c r="Q63" s="63" t="str">
        <f>IFERROR(VLOOKUP(CONCATENATE(E63,"_",$O$61),'1. TipoContratoUC'!$I$3:$S$3832,2,FALSE),"")</f>
        <v/>
      </c>
      <c r="R63" s="63" t="str">
        <f>IFERROR(VLOOKUP(CONCATENATE(E63,"_",$O$61),'1. TipoContratoUC'!$I$3:$S$3832,3,FALSE),"")</f>
        <v/>
      </c>
      <c r="S63" s="63" t="str">
        <f>IFERROR(VLOOKUP(CONCATENATE(E63,"_",$O$61),'1. TipoContratoUC'!$I$3:$S$3832,4,FALSE),"")</f>
        <v/>
      </c>
      <c r="T63" s="40">
        <f>IFERROR(VLOOKUP(CONCATENATE(E63,"_",$T$61),'1. TipoContratoUC'!$I$3:$S$3832,8,FALSE),"")</f>
        <v>1</v>
      </c>
      <c r="U63" s="45">
        <f>IFERROR(VLOOKUP(CONCATENATE(E63,"_",$T$61),'1. TipoContratoUC'!$I$3:$S$3832,11,FALSE),"")</f>
        <v>63.728880901521904</v>
      </c>
      <c r="V63" s="63">
        <f>IFERROR(VLOOKUP(CONCATENATE(E63,"_",$T$61),'1. TipoContratoUC'!$I$3:$S$3832,2,FALSE),"")</f>
        <v>72.728853482221993</v>
      </c>
      <c r="W63" s="63">
        <f>IFERROR(VLOOKUP(CONCATENATE(E63,"_",$T$61),'1. TipoContratoUC'!$I$3:$S$3832,3,FALSE),"")</f>
        <v>77.705904008867094</v>
      </c>
      <c r="X63" s="63">
        <f>IFERROR(VLOOKUP(CONCATENATE(E63,"_",$T$61),'1. TipoContratoUC'!$I$3:$S$3832,4,FALSE),"")</f>
        <v>40.751885213476598</v>
      </c>
      <c r="Y63" s="40" t="str">
        <f>IFERROR(VLOOKUP(CONCATENATE(E63,"_",$Y$61),'1. TipoContratoUC'!$I$3:$S$3832,8,FALSE),"")</f>
        <v/>
      </c>
      <c r="Z63" s="45" t="str">
        <f>IFERROR(VLOOKUP(CONCATENATE(E63,"_",$Y$61),'1. TipoContratoUC'!$I$3:$S$3832,11,FALSE),"")</f>
        <v/>
      </c>
      <c r="AA63" s="63" t="str">
        <f>IFERROR(VLOOKUP(CONCATENATE(E63,"_",$Y$61),'1. TipoContratoUC'!$I$3:$S$3832,2,FALSE),"")</f>
        <v/>
      </c>
      <c r="AB63" s="63" t="str">
        <f>IFERROR(VLOOKUP(CONCATENATE(E63,"_",$Y$61),'1. TipoContratoUC'!$I$3:$S$3832,3,FALSE),"")</f>
        <v/>
      </c>
      <c r="AC63" s="63" t="str">
        <f>IFERROR(VLOOKUP(CONCATENATE(E63,"_",$Y$61),'1. TipoContratoUC'!$I$3:$S$3832,4,FALSE),"")</f>
        <v/>
      </c>
      <c r="AD63" s="40" t="str">
        <f>IFERROR(VLOOKUP(CONCATENATE(E63,"_",$AD$61),'1. TipoContratoUC'!$I$3:$S$3832,8,FALSE),"")</f>
        <v/>
      </c>
      <c r="AE63" s="45" t="str">
        <f>IFERROR(VLOOKUP(CONCATENATE(E63,"_",$AD$61),'1. TipoContratoUC'!$I$3:$S$3832,11,FALSE),"")</f>
        <v/>
      </c>
      <c r="AF63" s="63" t="str">
        <f>IFERROR(VLOOKUP(CONCATENATE(E63,"_",$AD$61),'1. TipoContratoUC'!$I$3:$S$3832,2,FALSE),"")</f>
        <v/>
      </c>
      <c r="AG63" s="63" t="str">
        <f>IFERROR(VLOOKUP(CONCATENATE(E63,"_",$AD$61),'1. TipoContratoUC'!$I$3:$S$3832,3,FALSE),"")</f>
        <v/>
      </c>
      <c r="AH63" s="63" t="str">
        <f>IFERROR(VLOOKUP(CONCATENATE(E63,"_",$AD$61),'1. TipoContratoUC'!$I$3:$S$3832,4,FALSE),"")</f>
        <v/>
      </c>
    </row>
    <row r="64" spans="2:34" x14ac:dyDescent="0.25">
      <c r="B64" s="35"/>
      <c r="C64" s="35">
        <f t="shared" ref="C64:C92" si="6">C63+1</f>
        <v>2</v>
      </c>
      <c r="D64" s="35" t="str">
        <f t="shared" si="1"/>
        <v>ASA-Estaciòn de Combustibles de Monterrey #009JZL991</v>
      </c>
      <c r="E64" s="35" t="str">
        <f t="shared" si="2"/>
        <v>20_34</v>
      </c>
      <c r="F64" s="64">
        <f t="shared" si="3"/>
        <v>8321393.5999999996</v>
      </c>
      <c r="G64" s="40">
        <f t="shared" si="4"/>
        <v>1.3167731141542627E-3</v>
      </c>
      <c r="H64" s="45">
        <f t="shared" si="5"/>
        <v>36.944800971046497</v>
      </c>
      <c r="I64" s="63">
        <f>IFERROR(VLOOKUP(E64,'2. UnidadCompradora'!$E$2:$Q$1538,13,FALSE),"")</f>
        <v>23</v>
      </c>
      <c r="J64" s="40">
        <f>IFERROR(VLOOKUP(CONCATENATE(E64,"_",$J$61),'1. TipoContratoUC'!$I$3:$S$3832,8,FALSE),"")</f>
        <v>0.30867605877938525</v>
      </c>
      <c r="K64" s="45">
        <f>IFERROR(VLOOKUP(CONCATENATE(E64,"_",$J$61),'1. TipoContratoUC'!$I$3:$S$3832,11,FALSE),"")</f>
        <v>55.821066431947571</v>
      </c>
      <c r="L64" s="63">
        <f>IFERROR(VLOOKUP(CONCATENATE(E64,"_",$J$61),'1. TipoContratoUC'!$I$3:$S$3832,2,FALSE),"")</f>
        <v>43.815625295701402</v>
      </c>
      <c r="M64" s="63">
        <f>IFERROR(VLOOKUP(CONCATENATE(E64,"_",$J$61),'1. TipoContratoUC'!$I$3:$S$3832,3,FALSE),"")</f>
        <v>68.319584792017906</v>
      </c>
      <c r="N64" s="63">
        <f>IFERROR(VLOOKUP(CONCATENATE(E64,"_",$J$61),'1. TipoContratoUC'!$I$3:$S$3832,4,FALSE),"")</f>
        <v>55.327989208123398</v>
      </c>
      <c r="O64" s="40" t="str">
        <f>IFERROR(VLOOKUP(CONCATENATE(E64,"_",$O$61),'1. TipoContratoUC'!$I$3:$S$3832,8,FALSE),"")</f>
        <v/>
      </c>
      <c r="P64" s="45" t="str">
        <f>IFERROR(VLOOKUP(CONCATENATE(E64,"_",$O$61),'1. TipoContratoUC'!$I$3:$S$3832,11,FALSE),"")</f>
        <v/>
      </c>
      <c r="Q64" s="63" t="str">
        <f>IFERROR(VLOOKUP(CONCATENATE(E64,"_",$O$61),'1. TipoContratoUC'!$I$3:$S$3832,2,FALSE),"")</f>
        <v/>
      </c>
      <c r="R64" s="63" t="str">
        <f>IFERROR(VLOOKUP(CONCATENATE(E64,"_",$O$61),'1. TipoContratoUC'!$I$3:$S$3832,3,FALSE),"")</f>
        <v/>
      </c>
      <c r="S64" s="63" t="str">
        <f>IFERROR(VLOOKUP(CONCATENATE(E64,"_",$O$61),'1. TipoContratoUC'!$I$3:$S$3832,4,FALSE),"")</f>
        <v/>
      </c>
      <c r="T64" s="40">
        <f>IFERROR(VLOOKUP(CONCATENATE(E64,"_",$T$61),'1. TipoContratoUC'!$I$3:$S$3832,8,FALSE),"")</f>
        <v>0.6913239412206148</v>
      </c>
      <c r="U64" s="45">
        <f>IFERROR(VLOOKUP(CONCATENATE(E64,"_",$T$61),'1. TipoContratoUC'!$I$3:$S$3832,11,FALSE),"")</f>
        <v>67.251278367711663</v>
      </c>
      <c r="V64" s="63">
        <f>IFERROR(VLOOKUP(CONCATENATE(E64,"_",$T$61),'1. TipoContratoUC'!$I$3:$S$3832,2,FALSE),"")</f>
        <v>71.793606376242593</v>
      </c>
      <c r="W64" s="63">
        <f>IFERROR(VLOOKUP(CONCATENATE(E64,"_",$T$61),'1. TipoContratoUC'!$I$3:$S$3832,3,FALSE),"")</f>
        <v>69.217033267728596</v>
      </c>
      <c r="X64" s="63">
        <f>IFERROR(VLOOKUP(CONCATENATE(E64,"_",$T$61),'1. TipoContratoUC'!$I$3:$S$3832,4,FALSE),"")</f>
        <v>60.7431954591638</v>
      </c>
      <c r="Y64" s="40" t="str">
        <f>IFERROR(VLOOKUP(CONCATENATE(E64,"_",$Y$61),'1. TipoContratoUC'!$I$3:$S$3832,8,FALSE),"")</f>
        <v/>
      </c>
      <c r="Z64" s="45" t="str">
        <f>IFERROR(VLOOKUP(CONCATENATE(E64,"_",$Y$61),'1. TipoContratoUC'!$I$3:$S$3832,11,FALSE),"")</f>
        <v/>
      </c>
      <c r="AA64" s="63" t="str">
        <f>IFERROR(VLOOKUP(CONCATENATE(E64,"_",$Y$61),'1. TipoContratoUC'!$I$3:$S$3832,2,FALSE),"")</f>
        <v/>
      </c>
      <c r="AB64" s="63" t="str">
        <f>IFERROR(VLOOKUP(CONCATENATE(E64,"_",$Y$61),'1. TipoContratoUC'!$I$3:$S$3832,3,FALSE),"")</f>
        <v/>
      </c>
      <c r="AC64" s="63" t="str">
        <f>IFERROR(VLOOKUP(CONCATENATE(E64,"_",$Y$61),'1. TipoContratoUC'!$I$3:$S$3832,4,FALSE),"")</f>
        <v/>
      </c>
      <c r="AD64" s="40" t="str">
        <f>IFERROR(VLOOKUP(CONCATENATE(E64,"_",$AD$61),'1. TipoContratoUC'!$I$3:$S$3832,8,FALSE),"")</f>
        <v/>
      </c>
      <c r="AE64" s="45" t="str">
        <f>IFERROR(VLOOKUP(CONCATENATE(E64,"_",$AD$61),'1. TipoContratoUC'!$I$3:$S$3832,11,FALSE),"")</f>
        <v/>
      </c>
      <c r="AF64" s="63" t="str">
        <f>IFERROR(VLOOKUP(CONCATENATE(E64,"_",$AD$61),'1. TipoContratoUC'!$I$3:$S$3832,2,FALSE),"")</f>
        <v/>
      </c>
      <c r="AG64" s="63" t="str">
        <f>IFERROR(VLOOKUP(CONCATENATE(E64,"_",$AD$61),'1. TipoContratoUC'!$I$3:$S$3832,3,FALSE),"")</f>
        <v/>
      </c>
      <c r="AH64" s="63" t="str">
        <f>IFERROR(VLOOKUP(CONCATENATE(E64,"_",$AD$61),'1. TipoContratoUC'!$I$3:$S$3832,4,FALSE),"")</f>
        <v/>
      </c>
    </row>
    <row r="65" spans="2:34" x14ac:dyDescent="0.25">
      <c r="B65" s="35"/>
      <c r="C65" s="35">
        <f t="shared" si="6"/>
        <v>3</v>
      </c>
      <c r="D65" s="35" t="str">
        <f t="shared" si="1"/>
        <v>ASA-Estación de Combustibles de Morelia, Mich. #009JZL035</v>
      </c>
      <c r="E65" s="35" t="str">
        <f t="shared" si="2"/>
        <v>20_35</v>
      </c>
      <c r="F65" s="64">
        <f t="shared" si="3"/>
        <v>4038020.47</v>
      </c>
      <c r="G65" s="40">
        <f t="shared" si="4"/>
        <v>6.3897431666981358E-4</v>
      </c>
      <c r="H65" s="45">
        <f t="shared" si="5"/>
        <v>34.65386313297212</v>
      </c>
      <c r="I65" s="63">
        <f>IFERROR(VLOOKUP(E65,'2. UnidadCompradora'!$E$2:$Q$1538,13,FALSE),"")</f>
        <v>44</v>
      </c>
      <c r="J65" s="40" t="str">
        <f>IFERROR(VLOOKUP(CONCATENATE(E65,"_",$J$61),'1. TipoContratoUC'!$I$3:$S$3832,8,FALSE),"")</f>
        <v/>
      </c>
      <c r="K65" s="45" t="str">
        <f>IFERROR(VLOOKUP(CONCATENATE(E65,"_",$J$61),'1. TipoContratoUC'!$I$3:$S$3832,11,FALSE),"")</f>
        <v/>
      </c>
      <c r="L65" s="63" t="str">
        <f>IFERROR(VLOOKUP(CONCATENATE(E65,"_",$J$61),'1. TipoContratoUC'!$I$3:$S$3832,2,FALSE),"")</f>
        <v/>
      </c>
      <c r="M65" s="63" t="str">
        <f>IFERROR(VLOOKUP(CONCATENATE(E65,"_",$J$61),'1. TipoContratoUC'!$I$3:$S$3832,3,FALSE),"")</f>
        <v/>
      </c>
      <c r="N65" s="63" t="str">
        <f>IFERROR(VLOOKUP(CONCATENATE(E65,"_",$J$61),'1. TipoContratoUC'!$I$3:$S$3832,4,FALSE),"")</f>
        <v/>
      </c>
      <c r="O65" s="40" t="str">
        <f>IFERROR(VLOOKUP(CONCATENATE(E65,"_",$O$61),'1. TipoContratoUC'!$I$3:$S$3832,8,FALSE),"")</f>
        <v/>
      </c>
      <c r="P65" s="45" t="str">
        <f>IFERROR(VLOOKUP(CONCATENATE(E65,"_",$O$61),'1. TipoContratoUC'!$I$3:$S$3832,11,FALSE),"")</f>
        <v/>
      </c>
      <c r="Q65" s="63" t="str">
        <f>IFERROR(VLOOKUP(CONCATENATE(E65,"_",$O$61),'1. TipoContratoUC'!$I$3:$S$3832,2,FALSE),"")</f>
        <v/>
      </c>
      <c r="R65" s="63" t="str">
        <f>IFERROR(VLOOKUP(CONCATENATE(E65,"_",$O$61),'1. TipoContratoUC'!$I$3:$S$3832,3,FALSE),"")</f>
        <v/>
      </c>
      <c r="S65" s="63" t="str">
        <f>IFERROR(VLOOKUP(CONCATENATE(E65,"_",$O$61),'1. TipoContratoUC'!$I$3:$S$3832,4,FALSE),"")</f>
        <v/>
      </c>
      <c r="T65" s="40">
        <f>IFERROR(VLOOKUP(CONCATENATE(E65,"_",$T$61),'1. TipoContratoUC'!$I$3:$S$3832,8,FALSE),"")</f>
        <v>1</v>
      </c>
      <c r="U65" s="45">
        <f>IFERROR(VLOOKUP(CONCATENATE(E65,"_",$T$61),'1. TipoContratoUC'!$I$3:$S$3832,11,FALSE),"")</f>
        <v>60.410880615677996</v>
      </c>
      <c r="V65" s="63">
        <f>IFERROR(VLOOKUP(CONCATENATE(E65,"_",$T$61),'1. TipoContratoUC'!$I$3:$S$3832,2,FALSE),"")</f>
        <v>56.872505439118697</v>
      </c>
      <c r="W65" s="63">
        <f>IFERROR(VLOOKUP(CONCATENATE(E65,"_",$T$61),'1. TipoContratoUC'!$I$3:$S$3832,3,FALSE),"")</f>
        <v>81.7448589440761</v>
      </c>
      <c r="X65" s="63">
        <f>IFERROR(VLOOKUP(CONCATENATE(E65,"_",$T$61),'1. TipoContratoUC'!$I$3:$S$3832,4,FALSE),"")</f>
        <v>42.615277463839199</v>
      </c>
      <c r="Y65" s="40" t="str">
        <f>IFERROR(VLOOKUP(CONCATENATE(E65,"_",$Y$61),'1. TipoContratoUC'!$I$3:$S$3832,8,FALSE),"")</f>
        <v/>
      </c>
      <c r="Z65" s="45" t="str">
        <f>IFERROR(VLOOKUP(CONCATENATE(E65,"_",$Y$61),'1. TipoContratoUC'!$I$3:$S$3832,11,FALSE),"")</f>
        <v/>
      </c>
      <c r="AA65" s="63" t="str">
        <f>IFERROR(VLOOKUP(CONCATENATE(E65,"_",$Y$61),'1. TipoContratoUC'!$I$3:$S$3832,2,FALSE),"")</f>
        <v/>
      </c>
      <c r="AB65" s="63" t="str">
        <f>IFERROR(VLOOKUP(CONCATENATE(E65,"_",$Y$61),'1. TipoContratoUC'!$I$3:$S$3832,3,FALSE),"")</f>
        <v/>
      </c>
      <c r="AC65" s="63" t="str">
        <f>IFERROR(VLOOKUP(CONCATENATE(E65,"_",$Y$61),'1. TipoContratoUC'!$I$3:$S$3832,4,FALSE),"")</f>
        <v/>
      </c>
      <c r="AD65" s="40" t="str">
        <f>IFERROR(VLOOKUP(CONCATENATE(E65,"_",$AD$61),'1. TipoContratoUC'!$I$3:$S$3832,8,FALSE),"")</f>
        <v/>
      </c>
      <c r="AE65" s="45" t="str">
        <f>IFERROR(VLOOKUP(CONCATENATE(E65,"_",$AD$61),'1. TipoContratoUC'!$I$3:$S$3832,11,FALSE),"")</f>
        <v/>
      </c>
      <c r="AF65" s="63" t="str">
        <f>IFERROR(VLOOKUP(CONCATENATE(E65,"_",$AD$61),'1. TipoContratoUC'!$I$3:$S$3832,2,FALSE),"")</f>
        <v/>
      </c>
      <c r="AG65" s="63" t="str">
        <f>IFERROR(VLOOKUP(CONCATENATE(E65,"_",$AD$61),'1. TipoContratoUC'!$I$3:$S$3832,3,FALSE),"")</f>
        <v/>
      </c>
      <c r="AH65" s="63" t="str">
        <f>IFERROR(VLOOKUP(CONCATENATE(E65,"_",$AD$61),'1. TipoContratoUC'!$I$3:$S$3832,4,FALSE),"")</f>
        <v/>
      </c>
    </row>
    <row r="66" spans="2:34" x14ac:dyDescent="0.25">
      <c r="B66" s="35"/>
      <c r="C66" s="35">
        <f t="shared" si="6"/>
        <v>4</v>
      </c>
      <c r="D66" s="35" t="str">
        <f t="shared" si="1"/>
        <v>ASA-Estación de Combustibles Toluca #009JZL984</v>
      </c>
      <c r="E66" s="35" t="str">
        <f t="shared" si="2"/>
        <v>20_56</v>
      </c>
      <c r="F66" s="64">
        <f t="shared" si="3"/>
        <v>2619539.3200000003</v>
      </c>
      <c r="G66" s="40">
        <f t="shared" si="4"/>
        <v>4.1451457698695327E-4</v>
      </c>
      <c r="H66" s="45">
        <f t="shared" si="5"/>
        <v>34.433215792879452</v>
      </c>
      <c r="I66" s="63">
        <f>IFERROR(VLOOKUP(E66,'2. UnidadCompradora'!$E$2:$Q$1538,13,FALSE),"")</f>
        <v>46</v>
      </c>
      <c r="J66" s="40">
        <f>IFERROR(VLOOKUP(CONCATENATE(E66,"_",$J$61),'1. TipoContratoUC'!$I$3:$S$3832,8,FALSE),"")</f>
        <v>0.24461160598268855</v>
      </c>
      <c r="K66" s="45">
        <f>IFERROR(VLOOKUP(CONCATENATE(E66,"_",$J$61),'1. TipoContratoUC'!$I$3:$S$3832,11,FALSE),"")</f>
        <v>57.131246227417229</v>
      </c>
      <c r="L66" s="63">
        <f>IFERROR(VLOOKUP(CONCATENATE(E66,"_",$J$61),'1. TipoContratoUC'!$I$3:$S$3832,2,FALSE),"")</f>
        <v>57.236438029347397</v>
      </c>
      <c r="M66" s="63">
        <f>IFERROR(VLOOKUP(CONCATENATE(E66,"_",$J$61),'1. TipoContratoUC'!$I$3:$S$3832,3,FALSE),"")</f>
        <v>70.490128739845503</v>
      </c>
      <c r="N66" s="63">
        <f>IFERROR(VLOOKUP(CONCATENATE(E66,"_",$J$61),'1. TipoContratoUC'!$I$3:$S$3832,4,FALSE),"")</f>
        <v>43.667171913058802</v>
      </c>
      <c r="O66" s="40" t="str">
        <f>IFERROR(VLOOKUP(CONCATENATE(E66,"_",$O$61),'1. TipoContratoUC'!$I$3:$S$3832,8,FALSE),"")</f>
        <v/>
      </c>
      <c r="P66" s="45" t="str">
        <f>IFERROR(VLOOKUP(CONCATENATE(E66,"_",$O$61),'1. TipoContratoUC'!$I$3:$S$3832,11,FALSE),"")</f>
        <v/>
      </c>
      <c r="Q66" s="63" t="str">
        <f>IFERROR(VLOOKUP(CONCATENATE(E66,"_",$O$61),'1. TipoContratoUC'!$I$3:$S$3832,2,FALSE),"")</f>
        <v/>
      </c>
      <c r="R66" s="63" t="str">
        <f>IFERROR(VLOOKUP(CONCATENATE(E66,"_",$O$61),'1. TipoContratoUC'!$I$3:$S$3832,3,FALSE),"")</f>
        <v/>
      </c>
      <c r="S66" s="63" t="str">
        <f>IFERROR(VLOOKUP(CONCATENATE(E66,"_",$O$61),'1. TipoContratoUC'!$I$3:$S$3832,4,FALSE),"")</f>
        <v/>
      </c>
      <c r="T66" s="40">
        <f>IFERROR(VLOOKUP(CONCATENATE(E66,"_",$T$61),'1. TipoContratoUC'!$I$3:$S$3832,8,FALSE),"")</f>
        <v>0.75538839401731139</v>
      </c>
      <c r="U66" s="45">
        <f>IFERROR(VLOOKUP(CONCATENATE(E66,"_",$T$61),'1. TipoContratoUC'!$I$3:$S$3832,11,FALSE),"")</f>
        <v>61.05106844632337</v>
      </c>
      <c r="V66" s="63">
        <f>IFERROR(VLOOKUP(CONCATENATE(E66,"_",$T$61),'1. TipoContratoUC'!$I$3:$S$3832,2,FALSE),"")</f>
        <v>43.015782184287403</v>
      </c>
      <c r="W66" s="63">
        <f>IFERROR(VLOOKUP(CONCATENATE(E66,"_",$T$61),'1. TipoContratoUC'!$I$3:$S$3832,3,FALSE),"")</f>
        <v>86.213127059031805</v>
      </c>
      <c r="X66" s="63">
        <f>IFERROR(VLOOKUP(CONCATENATE(E66,"_",$T$61),'1. TipoContratoUC'!$I$3:$S$3832,4,FALSE),"")</f>
        <v>53.924296095650902</v>
      </c>
      <c r="Y66" s="40" t="str">
        <f>IFERROR(VLOOKUP(CONCATENATE(E66,"_",$Y$61),'1. TipoContratoUC'!$I$3:$S$3832,8,FALSE),"")</f>
        <v/>
      </c>
      <c r="Z66" s="45" t="str">
        <f>IFERROR(VLOOKUP(CONCATENATE(E66,"_",$Y$61),'1. TipoContratoUC'!$I$3:$S$3832,11,FALSE),"")</f>
        <v/>
      </c>
      <c r="AA66" s="63" t="str">
        <f>IFERROR(VLOOKUP(CONCATENATE(E66,"_",$Y$61),'1. TipoContratoUC'!$I$3:$S$3832,2,FALSE),"")</f>
        <v/>
      </c>
      <c r="AB66" s="63" t="str">
        <f>IFERROR(VLOOKUP(CONCATENATE(E66,"_",$Y$61),'1. TipoContratoUC'!$I$3:$S$3832,3,FALSE),"")</f>
        <v/>
      </c>
      <c r="AC66" s="63" t="str">
        <f>IFERROR(VLOOKUP(CONCATENATE(E66,"_",$Y$61),'1. TipoContratoUC'!$I$3:$S$3832,4,FALSE),"")</f>
        <v/>
      </c>
      <c r="AD66" s="40" t="str">
        <f>IFERROR(VLOOKUP(CONCATENATE(E66,"_",$AD$61),'1. TipoContratoUC'!$I$3:$S$3832,8,FALSE),"")</f>
        <v/>
      </c>
      <c r="AE66" s="45" t="str">
        <f>IFERROR(VLOOKUP(CONCATENATE(E66,"_",$AD$61),'1. TipoContratoUC'!$I$3:$S$3832,11,FALSE),"")</f>
        <v/>
      </c>
      <c r="AF66" s="63" t="str">
        <f>IFERROR(VLOOKUP(CONCATENATE(E66,"_",$AD$61),'1. TipoContratoUC'!$I$3:$S$3832,2,FALSE),"")</f>
        <v/>
      </c>
      <c r="AG66" s="63" t="str">
        <f>IFERROR(VLOOKUP(CONCATENATE(E66,"_",$AD$61),'1. TipoContratoUC'!$I$3:$S$3832,3,FALSE),"")</f>
        <v/>
      </c>
      <c r="AH66" s="63" t="str">
        <f>IFERROR(VLOOKUP(CONCATENATE(E66,"_",$AD$61),'1. TipoContratoUC'!$I$3:$S$3832,4,FALSE),"")</f>
        <v/>
      </c>
    </row>
    <row r="67" spans="2:34" x14ac:dyDescent="0.25">
      <c r="B67" s="35"/>
      <c r="C67" s="35">
        <f t="shared" si="6"/>
        <v>5</v>
      </c>
      <c r="D67" s="35" t="str">
        <f t="shared" si="1"/>
        <v>ASA-Estación de Combustibles Zacatecas #009JZL043</v>
      </c>
      <c r="E67" s="35" t="str">
        <f t="shared" si="2"/>
        <v>20_57</v>
      </c>
      <c r="F67" s="64">
        <f t="shared" si="3"/>
        <v>2688118.0690000001</v>
      </c>
      <c r="G67" s="40">
        <f t="shared" si="4"/>
        <v>4.2536644354035526E-4</v>
      </c>
      <c r="H67" s="45">
        <f t="shared" si="5"/>
        <v>33.691978479069789</v>
      </c>
      <c r="I67" s="63">
        <f>IFERROR(VLOOKUP(E67,'2. UnidadCompradora'!$E$2:$Q$1538,13,FALSE),"")</f>
        <v>53</v>
      </c>
      <c r="J67" s="40">
        <f>IFERROR(VLOOKUP(CONCATENATE(E67,"_",$J$61),'1. TipoContratoUC'!$I$3:$S$3832,8,FALSE),"")</f>
        <v>1</v>
      </c>
      <c r="K67" s="45">
        <f>IFERROR(VLOOKUP(CONCATENATE(E67,"_",$J$61),'1. TipoContratoUC'!$I$3:$S$3832,11,FALSE),"")</f>
        <v>59.020058460443032</v>
      </c>
      <c r="L67" s="63">
        <f>IFERROR(VLOOKUP(CONCATENATE(E67,"_",$J$61),'1. TipoContratoUC'!$I$3:$S$3832,2,FALSE),"")</f>
        <v>42.880226135913098</v>
      </c>
      <c r="M67" s="63">
        <f>IFERROR(VLOOKUP(CONCATENATE(E67,"_",$J$61),'1. TipoContratoUC'!$I$3:$S$3832,3,FALSE),"")</f>
        <v>70.302483347088398</v>
      </c>
      <c r="N67" s="63">
        <f>IFERROR(VLOOKUP(CONCATENATE(E67,"_",$J$61),'1. TipoContratoUC'!$I$3:$S$3832,4,FALSE),"")</f>
        <v>63.8774658983276</v>
      </c>
      <c r="O67" s="40" t="str">
        <f>IFERROR(VLOOKUP(CONCATENATE(E67,"_",$O$61),'1. TipoContratoUC'!$I$3:$S$3832,8,FALSE),"")</f>
        <v/>
      </c>
      <c r="P67" s="45" t="str">
        <f>IFERROR(VLOOKUP(CONCATENATE(E67,"_",$O$61),'1. TipoContratoUC'!$I$3:$S$3832,11,FALSE),"")</f>
        <v/>
      </c>
      <c r="Q67" s="63" t="str">
        <f>IFERROR(VLOOKUP(CONCATENATE(E67,"_",$O$61),'1. TipoContratoUC'!$I$3:$S$3832,2,FALSE),"")</f>
        <v/>
      </c>
      <c r="R67" s="63" t="str">
        <f>IFERROR(VLOOKUP(CONCATENATE(E67,"_",$O$61),'1. TipoContratoUC'!$I$3:$S$3832,3,FALSE),"")</f>
        <v/>
      </c>
      <c r="S67" s="63" t="str">
        <f>IFERROR(VLOOKUP(CONCATENATE(E67,"_",$O$61),'1. TipoContratoUC'!$I$3:$S$3832,4,FALSE),"")</f>
        <v/>
      </c>
      <c r="T67" s="40" t="str">
        <f>IFERROR(VLOOKUP(CONCATENATE(E67,"_",$T$61),'1. TipoContratoUC'!$I$3:$S$3832,8,FALSE),"")</f>
        <v/>
      </c>
      <c r="U67" s="45" t="str">
        <f>IFERROR(VLOOKUP(CONCATENATE(E67,"_",$T$61),'1. TipoContratoUC'!$I$3:$S$3832,11,FALSE),"")</f>
        <v/>
      </c>
      <c r="V67" s="63" t="str">
        <f>IFERROR(VLOOKUP(CONCATENATE(E67,"_",$T$61),'1. TipoContratoUC'!$I$3:$S$3832,2,FALSE),"")</f>
        <v/>
      </c>
      <c r="W67" s="63" t="str">
        <f>IFERROR(VLOOKUP(CONCATENATE(E67,"_",$T$61),'1. TipoContratoUC'!$I$3:$S$3832,3,FALSE),"")</f>
        <v/>
      </c>
      <c r="X67" s="63" t="str">
        <f>IFERROR(VLOOKUP(CONCATENATE(E67,"_",$T$61),'1. TipoContratoUC'!$I$3:$S$3832,4,FALSE),"")</f>
        <v/>
      </c>
      <c r="Y67" s="40" t="str">
        <f>IFERROR(VLOOKUP(CONCATENATE(E67,"_",$Y$61),'1. TipoContratoUC'!$I$3:$S$3832,8,FALSE),"")</f>
        <v/>
      </c>
      <c r="Z67" s="45" t="str">
        <f>IFERROR(VLOOKUP(CONCATENATE(E67,"_",$Y$61),'1. TipoContratoUC'!$I$3:$S$3832,11,FALSE),"")</f>
        <v/>
      </c>
      <c r="AA67" s="63" t="str">
        <f>IFERROR(VLOOKUP(CONCATENATE(E67,"_",$Y$61),'1. TipoContratoUC'!$I$3:$S$3832,2,FALSE),"")</f>
        <v/>
      </c>
      <c r="AB67" s="63" t="str">
        <f>IFERROR(VLOOKUP(CONCATENATE(E67,"_",$Y$61),'1. TipoContratoUC'!$I$3:$S$3832,3,FALSE),"")</f>
        <v/>
      </c>
      <c r="AC67" s="63" t="str">
        <f>IFERROR(VLOOKUP(CONCATENATE(E67,"_",$Y$61),'1. TipoContratoUC'!$I$3:$S$3832,4,FALSE),"")</f>
        <v/>
      </c>
      <c r="AD67" s="40" t="str">
        <f>IFERROR(VLOOKUP(CONCATENATE(E67,"_",$AD$61),'1. TipoContratoUC'!$I$3:$S$3832,8,FALSE),"")</f>
        <v/>
      </c>
      <c r="AE67" s="45" t="str">
        <f>IFERROR(VLOOKUP(CONCATENATE(E67,"_",$AD$61),'1. TipoContratoUC'!$I$3:$S$3832,11,FALSE),"")</f>
        <v/>
      </c>
      <c r="AF67" s="63" t="str">
        <f>IFERROR(VLOOKUP(CONCATENATE(E67,"_",$AD$61),'1. TipoContratoUC'!$I$3:$S$3832,2,FALSE),"")</f>
        <v/>
      </c>
      <c r="AG67" s="63" t="str">
        <f>IFERROR(VLOOKUP(CONCATENATE(E67,"_",$AD$61),'1. TipoContratoUC'!$I$3:$S$3832,3,FALSE),"")</f>
        <v/>
      </c>
      <c r="AH67" s="63" t="str">
        <f>IFERROR(VLOOKUP(CONCATENATE(E67,"_",$AD$61),'1. TipoContratoUC'!$I$3:$S$3832,4,FALSE),"")</f>
        <v/>
      </c>
    </row>
    <row r="68" spans="2:34" x14ac:dyDescent="0.25">
      <c r="B68" s="35"/>
      <c r="C68" s="35">
        <f t="shared" si="6"/>
        <v>6</v>
      </c>
      <c r="D68" s="35" t="str">
        <f t="shared" si="1"/>
        <v>ASA-ESTACION DE COMBUSTIBLES DEL AEROPUERTO DE HERMOSILLO, SONORA #009JZL047</v>
      </c>
      <c r="E68" s="35" t="str">
        <f t="shared" si="2"/>
        <v>20_40</v>
      </c>
      <c r="F68" s="64">
        <f t="shared" si="3"/>
        <v>5978138.21</v>
      </c>
      <c r="G68" s="40">
        <f t="shared" si="4"/>
        <v>9.4597756650115553E-4</v>
      </c>
      <c r="H68" s="45">
        <f t="shared" si="5"/>
        <v>33.125548139826101</v>
      </c>
      <c r="I68" s="63">
        <f>IFERROR(VLOOKUP(E68,'2. UnidadCompradora'!$E$2:$Q$1538,13,FALSE),"")</f>
        <v>65</v>
      </c>
      <c r="J68" s="40">
        <f>IFERROR(VLOOKUP(CONCATENATE(E68,"_",$J$61),'1. TipoContratoUC'!$I$3:$S$3832,8,FALSE),"")</f>
        <v>0.30783662494146313</v>
      </c>
      <c r="K68" s="45">
        <f>IFERROR(VLOOKUP(CONCATENATE(E68,"_",$J$61),'1. TipoContratoUC'!$I$3:$S$3832,11,FALSE),"")</f>
        <v>55.876695701810171</v>
      </c>
      <c r="L68" s="63">
        <f>IFERROR(VLOOKUP(CONCATENATE(E68,"_",$J$61),'1. TipoContratoUC'!$I$3:$S$3832,2,FALSE),"")</f>
        <v>38.689921325657401</v>
      </c>
      <c r="M68" s="63">
        <f>IFERROR(VLOOKUP(CONCATENATE(E68,"_",$J$61),'1. TipoContratoUC'!$I$3:$S$3832,3,FALSE),"")</f>
        <v>78.848916676404599</v>
      </c>
      <c r="N68" s="63">
        <f>IFERROR(VLOOKUP(CONCATENATE(E68,"_",$J$61),'1. TipoContratoUC'!$I$3:$S$3832,4,FALSE),"")</f>
        <v>50.091249103368497</v>
      </c>
      <c r="O68" s="40" t="str">
        <f>IFERROR(VLOOKUP(CONCATENATE(E68,"_",$O$61),'1. TipoContratoUC'!$I$3:$S$3832,8,FALSE),"")</f>
        <v/>
      </c>
      <c r="P68" s="45" t="str">
        <f>IFERROR(VLOOKUP(CONCATENATE(E68,"_",$O$61),'1. TipoContratoUC'!$I$3:$S$3832,11,FALSE),"")</f>
        <v/>
      </c>
      <c r="Q68" s="63" t="str">
        <f>IFERROR(VLOOKUP(CONCATENATE(E68,"_",$O$61),'1. TipoContratoUC'!$I$3:$S$3832,2,FALSE),"")</f>
        <v/>
      </c>
      <c r="R68" s="63" t="str">
        <f>IFERROR(VLOOKUP(CONCATENATE(E68,"_",$O$61),'1. TipoContratoUC'!$I$3:$S$3832,3,FALSE),"")</f>
        <v/>
      </c>
      <c r="S68" s="63" t="str">
        <f>IFERROR(VLOOKUP(CONCATENATE(E68,"_",$O$61),'1. TipoContratoUC'!$I$3:$S$3832,4,FALSE),"")</f>
        <v/>
      </c>
      <c r="T68" s="40">
        <f>IFERROR(VLOOKUP(CONCATENATE(E68,"_",$T$61),'1. TipoContratoUC'!$I$3:$S$3832,8,FALSE),"")</f>
        <v>0.69216337505853676</v>
      </c>
      <c r="U68" s="45">
        <f>IFERROR(VLOOKUP(CONCATENATE(E68,"_",$T$61),'1. TipoContratoUC'!$I$3:$S$3832,11,FALSE),"")</f>
        <v>59.232673486774566</v>
      </c>
      <c r="V68" s="63">
        <f>IFERROR(VLOOKUP(CONCATENATE(E68,"_",$T$61),'1. TipoContratoUC'!$I$3:$S$3832,2,FALSE),"")</f>
        <v>57.789921633381397</v>
      </c>
      <c r="W68" s="63">
        <f>IFERROR(VLOOKUP(CONCATENATE(E68,"_",$T$61),'1. TipoContratoUC'!$I$3:$S$3832,3,FALSE),"")</f>
        <v>73.791400141938198</v>
      </c>
      <c r="X68" s="63">
        <f>IFERROR(VLOOKUP(CONCATENATE(E68,"_",$T$61),'1. TipoContratoUC'!$I$3:$S$3832,4,FALSE),"")</f>
        <v>46.116698685004103</v>
      </c>
      <c r="Y68" s="40" t="str">
        <f>IFERROR(VLOOKUP(CONCATENATE(E68,"_",$Y$61),'1. TipoContratoUC'!$I$3:$S$3832,8,FALSE),"")</f>
        <v/>
      </c>
      <c r="Z68" s="45" t="str">
        <f>IFERROR(VLOOKUP(CONCATENATE(E68,"_",$Y$61),'1. TipoContratoUC'!$I$3:$S$3832,11,FALSE),"")</f>
        <v/>
      </c>
      <c r="AA68" s="63" t="str">
        <f>IFERROR(VLOOKUP(CONCATENATE(E68,"_",$Y$61),'1. TipoContratoUC'!$I$3:$S$3832,2,FALSE),"")</f>
        <v/>
      </c>
      <c r="AB68" s="63" t="str">
        <f>IFERROR(VLOOKUP(CONCATENATE(E68,"_",$Y$61),'1. TipoContratoUC'!$I$3:$S$3832,3,FALSE),"")</f>
        <v/>
      </c>
      <c r="AC68" s="63" t="str">
        <f>IFERROR(VLOOKUP(CONCATENATE(E68,"_",$Y$61),'1. TipoContratoUC'!$I$3:$S$3832,4,FALSE),"")</f>
        <v/>
      </c>
      <c r="AD68" s="40" t="str">
        <f>IFERROR(VLOOKUP(CONCATENATE(E68,"_",$AD$61),'1. TipoContratoUC'!$I$3:$S$3832,8,FALSE),"")</f>
        <v/>
      </c>
      <c r="AE68" s="45" t="str">
        <f>IFERROR(VLOOKUP(CONCATENATE(E68,"_",$AD$61),'1. TipoContratoUC'!$I$3:$S$3832,11,FALSE),"")</f>
        <v/>
      </c>
      <c r="AF68" s="63" t="str">
        <f>IFERROR(VLOOKUP(CONCATENATE(E68,"_",$AD$61),'1. TipoContratoUC'!$I$3:$S$3832,2,FALSE),"")</f>
        <v/>
      </c>
      <c r="AG68" s="63" t="str">
        <f>IFERROR(VLOOKUP(CONCATENATE(E68,"_",$AD$61),'1. TipoContratoUC'!$I$3:$S$3832,3,FALSE),"")</f>
        <v/>
      </c>
      <c r="AH68" s="63" t="str">
        <f>IFERROR(VLOOKUP(CONCATENATE(E68,"_",$AD$61),'1. TipoContratoUC'!$I$3:$S$3832,4,FALSE),"")</f>
        <v/>
      </c>
    </row>
    <row r="69" spans="2:34" x14ac:dyDescent="0.25">
      <c r="B69" s="35"/>
      <c r="C69" s="35">
        <f t="shared" si="6"/>
        <v>7</v>
      </c>
      <c r="D69" s="35" t="str">
        <f t="shared" si="1"/>
        <v>ASA-ESTACION DE COMBUSTIBLES DE CIUDAD JUAREZ #009JZL033</v>
      </c>
      <c r="E69" s="35" t="str">
        <f t="shared" si="2"/>
        <v>20_30</v>
      </c>
      <c r="F69" s="64">
        <f t="shared" si="3"/>
        <v>4606271.9700000007</v>
      </c>
      <c r="G69" s="40">
        <f t="shared" si="4"/>
        <v>7.2889414659804003E-4</v>
      </c>
      <c r="H69" s="45">
        <f t="shared" si="5"/>
        <v>32.253297610499757</v>
      </c>
      <c r="I69" s="63">
        <f>IFERROR(VLOOKUP(E69,'2. UnidadCompradora'!$E$2:$Q$1538,13,FALSE),"")</f>
        <v>79</v>
      </c>
      <c r="J69" s="40">
        <f>IFERROR(VLOOKUP(CONCATENATE(E69,"_",$J$61),'1. TipoContratoUC'!$I$3:$S$3832,8,FALSE),"")</f>
        <v>0.29184959306690694</v>
      </c>
      <c r="K69" s="45">
        <f>IFERROR(VLOOKUP(CONCATENATE(E69,"_",$J$61),'1. TipoContratoUC'!$I$3:$S$3832,11,FALSE),"")</f>
        <v>56.236223633336529</v>
      </c>
      <c r="L69" s="63">
        <f>IFERROR(VLOOKUP(CONCATENATE(E69,"_",$J$61),'1. TipoContratoUC'!$I$3:$S$3832,2,FALSE),"")</f>
        <v>47.522847641328703</v>
      </c>
      <c r="M69" s="63">
        <f>IFERROR(VLOOKUP(CONCATENATE(E69,"_",$J$61),'1. TipoContratoUC'!$I$3:$S$3832,3,FALSE),"")</f>
        <v>69.242140658513705</v>
      </c>
      <c r="N69" s="63">
        <f>IFERROR(VLOOKUP(CONCATENATE(E69,"_",$J$61),'1. TipoContratoUC'!$I$3:$S$3832,4,FALSE),"")</f>
        <v>51.9436826001672</v>
      </c>
      <c r="O69" s="40" t="str">
        <f>IFERROR(VLOOKUP(CONCATENATE(E69,"_",$O$61),'1. TipoContratoUC'!$I$3:$S$3832,8,FALSE),"")</f>
        <v/>
      </c>
      <c r="P69" s="45" t="str">
        <f>IFERROR(VLOOKUP(CONCATENATE(E69,"_",$O$61),'1. TipoContratoUC'!$I$3:$S$3832,11,FALSE),"")</f>
        <v/>
      </c>
      <c r="Q69" s="63" t="str">
        <f>IFERROR(VLOOKUP(CONCATENATE(E69,"_",$O$61),'1. TipoContratoUC'!$I$3:$S$3832,2,FALSE),"")</f>
        <v/>
      </c>
      <c r="R69" s="63" t="str">
        <f>IFERROR(VLOOKUP(CONCATENATE(E69,"_",$O$61),'1. TipoContratoUC'!$I$3:$S$3832,3,FALSE),"")</f>
        <v/>
      </c>
      <c r="S69" s="63" t="str">
        <f>IFERROR(VLOOKUP(CONCATENATE(E69,"_",$O$61),'1. TipoContratoUC'!$I$3:$S$3832,4,FALSE),"")</f>
        <v/>
      </c>
      <c r="T69" s="40">
        <f>IFERROR(VLOOKUP(CONCATENATE(E69,"_",$T$61),'1. TipoContratoUC'!$I$3:$S$3832,8,FALSE),"")</f>
        <v>0.70815040693309295</v>
      </c>
      <c r="U69" s="45">
        <f>IFERROR(VLOOKUP(CONCATENATE(E69,"_",$T$61),'1. TipoContratoUC'!$I$3:$S$3832,11,FALSE),"")</f>
        <v>57.227810413960206</v>
      </c>
      <c r="V69" s="63">
        <f>IFERROR(VLOOKUP(CONCATENATE(E69,"_",$T$61),'1. TipoContratoUC'!$I$3:$S$3832,2,FALSE),"")</f>
        <v>42.059820923216002</v>
      </c>
      <c r="W69" s="63">
        <f>IFERROR(VLOOKUP(CONCATENATE(E69,"_",$T$61),'1. TipoContratoUC'!$I$3:$S$3832,3,FALSE),"")</f>
        <v>81.520905425933094</v>
      </c>
      <c r="X69" s="63">
        <f>IFERROR(VLOOKUP(CONCATENATE(E69,"_",$T$61),'1. TipoContratoUC'!$I$3:$S$3832,4,FALSE),"")</f>
        <v>48.102704892731502</v>
      </c>
      <c r="Y69" s="40" t="str">
        <f>IFERROR(VLOOKUP(CONCATENATE(E69,"_",$Y$61),'1. TipoContratoUC'!$I$3:$S$3832,8,FALSE),"")</f>
        <v/>
      </c>
      <c r="Z69" s="45" t="str">
        <f>IFERROR(VLOOKUP(CONCATENATE(E69,"_",$Y$61),'1. TipoContratoUC'!$I$3:$S$3832,11,FALSE),"")</f>
        <v/>
      </c>
      <c r="AA69" s="63" t="str">
        <f>IFERROR(VLOOKUP(CONCATENATE(E69,"_",$Y$61),'1. TipoContratoUC'!$I$3:$S$3832,2,FALSE),"")</f>
        <v/>
      </c>
      <c r="AB69" s="63" t="str">
        <f>IFERROR(VLOOKUP(CONCATENATE(E69,"_",$Y$61),'1. TipoContratoUC'!$I$3:$S$3832,3,FALSE),"")</f>
        <v/>
      </c>
      <c r="AC69" s="63" t="str">
        <f>IFERROR(VLOOKUP(CONCATENATE(E69,"_",$Y$61),'1. TipoContratoUC'!$I$3:$S$3832,4,FALSE),"")</f>
        <v/>
      </c>
      <c r="AD69" s="40" t="str">
        <f>IFERROR(VLOOKUP(CONCATENATE(E69,"_",$AD$61),'1. TipoContratoUC'!$I$3:$S$3832,8,FALSE),"")</f>
        <v/>
      </c>
      <c r="AE69" s="45" t="str">
        <f>IFERROR(VLOOKUP(CONCATENATE(E69,"_",$AD$61),'1. TipoContratoUC'!$I$3:$S$3832,11,FALSE),"")</f>
        <v/>
      </c>
      <c r="AF69" s="63" t="str">
        <f>IFERROR(VLOOKUP(CONCATENATE(E69,"_",$AD$61),'1. TipoContratoUC'!$I$3:$S$3832,2,FALSE),"")</f>
        <v/>
      </c>
      <c r="AG69" s="63" t="str">
        <f>IFERROR(VLOOKUP(CONCATENATE(E69,"_",$AD$61),'1. TipoContratoUC'!$I$3:$S$3832,3,FALSE),"")</f>
        <v/>
      </c>
      <c r="AH69" s="63" t="str">
        <f>IFERROR(VLOOKUP(CONCATENATE(E69,"_",$AD$61),'1. TipoContratoUC'!$I$3:$S$3832,4,FALSE),"")</f>
        <v/>
      </c>
    </row>
    <row r="70" spans="2:34" x14ac:dyDescent="0.25">
      <c r="B70" s="35"/>
      <c r="C70" s="35">
        <f t="shared" si="6"/>
        <v>8</v>
      </c>
      <c r="D70" s="35" t="str">
        <f t="shared" si="1"/>
        <v>ASA-ESTACION DE COMBUSTIBLES DEL AEROPUERTO DE MERIDA #009JZL044</v>
      </c>
      <c r="E70" s="35" t="str">
        <f t="shared" si="2"/>
        <v>20_42</v>
      </c>
      <c r="F70" s="64">
        <f t="shared" si="3"/>
        <v>11536438.030000001</v>
      </c>
      <c r="G70" s="40">
        <f t="shared" si="4"/>
        <v>1.825520118530479E-3</v>
      </c>
      <c r="H70" s="45">
        <f t="shared" si="5"/>
        <v>31.626361804390037</v>
      </c>
      <c r="I70" s="63">
        <f>IFERROR(VLOOKUP(E70,'2. UnidadCompradora'!$E$2:$Q$1538,13,FALSE),"")</f>
        <v>96</v>
      </c>
      <c r="J70" s="40">
        <f>IFERROR(VLOOKUP(CONCATENATE(E70,"_",$J$61),'1. TipoContratoUC'!$I$3:$S$3832,8,FALSE),"")</f>
        <v>5.64198887305946E-2</v>
      </c>
      <c r="K70" s="45">
        <f>IFERROR(VLOOKUP(CONCATENATE(E70,"_",$J$61),'1. TipoContratoUC'!$I$3:$S$3832,11,FALSE),"")</f>
        <v>32.781730403723586</v>
      </c>
      <c r="L70" s="63">
        <f>IFERROR(VLOOKUP(CONCATENATE(E70,"_",$J$61),'1. TipoContratoUC'!$I$3:$S$3832,2,FALSE),"")</f>
        <v>48.284447522507698</v>
      </c>
      <c r="M70" s="63">
        <f>IFERROR(VLOOKUP(CONCATENATE(E70,"_",$J$61),'1. TipoContratoUC'!$I$3:$S$3832,3,FALSE),"")</f>
        <v>42.071574306780697</v>
      </c>
      <c r="N70" s="63">
        <f>IFERROR(VLOOKUP(CONCATENATE(E70,"_",$J$61),'1. TipoContratoUC'!$I$3:$S$3832,4,FALSE),"")</f>
        <v>7.9891693818823599</v>
      </c>
      <c r="O70" s="40" t="str">
        <f>IFERROR(VLOOKUP(CONCATENATE(E70,"_",$O$61),'1. TipoContratoUC'!$I$3:$S$3832,8,FALSE),"")</f>
        <v/>
      </c>
      <c r="P70" s="45" t="str">
        <f>IFERROR(VLOOKUP(CONCATENATE(E70,"_",$O$61),'1. TipoContratoUC'!$I$3:$S$3832,11,FALSE),"")</f>
        <v/>
      </c>
      <c r="Q70" s="63" t="str">
        <f>IFERROR(VLOOKUP(CONCATENATE(E70,"_",$O$61),'1. TipoContratoUC'!$I$3:$S$3832,2,FALSE),"")</f>
        <v/>
      </c>
      <c r="R70" s="63" t="str">
        <f>IFERROR(VLOOKUP(CONCATENATE(E70,"_",$O$61),'1. TipoContratoUC'!$I$3:$S$3832,3,FALSE),"")</f>
        <v/>
      </c>
      <c r="S70" s="63" t="str">
        <f>IFERROR(VLOOKUP(CONCATENATE(E70,"_",$O$61),'1. TipoContratoUC'!$I$3:$S$3832,4,FALSE),"")</f>
        <v/>
      </c>
      <c r="T70" s="40">
        <f>IFERROR(VLOOKUP(CONCATENATE(E70,"_",$T$61),'1. TipoContratoUC'!$I$3:$S$3832,8,FALSE),"")</f>
        <v>0.4190732865229112</v>
      </c>
      <c r="U70" s="45">
        <f>IFERROR(VLOOKUP(CONCATENATE(E70,"_",$T$61),'1. TipoContratoUC'!$I$3:$S$3832,11,FALSE),"")</f>
        <v>56.879901039698204</v>
      </c>
      <c r="V70" s="63">
        <f>IFERROR(VLOOKUP(CONCATENATE(E70,"_",$T$61),'1. TipoContratoUC'!$I$3:$S$3832,2,FALSE),"")</f>
        <v>46.438519724044298</v>
      </c>
      <c r="W70" s="63">
        <f>IFERROR(VLOOKUP(CONCATENATE(E70,"_",$T$61),'1. TipoContratoUC'!$I$3:$S$3832,3,FALSE),"")</f>
        <v>70.301883264808197</v>
      </c>
      <c r="X70" s="63">
        <f>IFERROR(VLOOKUP(CONCATENATE(E70,"_",$T$61),'1. TipoContratoUC'!$I$3:$S$3832,4,FALSE),"")</f>
        <v>53.899300130242104</v>
      </c>
      <c r="Y70" s="40">
        <f>IFERROR(VLOOKUP(CONCATENATE(E70,"_",$Y$61),'1. TipoContratoUC'!$I$3:$S$3832,8,FALSE),"")</f>
        <v>0.52450682474649413</v>
      </c>
      <c r="Z70" s="45">
        <f>IFERROR(VLOOKUP(CONCATENATE(E70,"_",$Y$61),'1. TipoContratoUC'!$I$3:$S$3832,11,FALSE),"")</f>
        <v>57.850027830119643</v>
      </c>
      <c r="AA70" s="63">
        <f>IFERROR(VLOOKUP(CONCATENATE(E70,"_",$Y$61),'1. TipoContratoUC'!$I$3:$S$3832,2,FALSE),"")</f>
        <v>61.525000907785802</v>
      </c>
      <c r="AB70" s="63">
        <f>IFERROR(VLOOKUP(CONCATENATE(E70,"_",$Y$61),'1. TipoContratoUC'!$I$3:$S$3832,3,FALSE),"")</f>
        <v>77.735923909499903</v>
      </c>
      <c r="AC70" s="63">
        <f>IFERROR(VLOOKUP(CONCATENATE(E70,"_",$Y$61),'1. TipoContratoUC'!$I$3:$S$3832,4,FALSE),"")</f>
        <v>34.289158673073203</v>
      </c>
      <c r="AD70" s="40" t="str">
        <f>IFERROR(VLOOKUP(CONCATENATE(E70,"_",$AD$61),'1. TipoContratoUC'!$I$3:$S$3832,8,FALSE),"")</f>
        <v/>
      </c>
      <c r="AE70" s="45" t="str">
        <f>IFERROR(VLOOKUP(CONCATENATE(E70,"_",$AD$61),'1. TipoContratoUC'!$I$3:$S$3832,11,FALSE),"")</f>
        <v/>
      </c>
      <c r="AF70" s="63" t="str">
        <f>IFERROR(VLOOKUP(CONCATENATE(E70,"_",$AD$61),'1. TipoContratoUC'!$I$3:$S$3832,2,FALSE),"")</f>
        <v/>
      </c>
      <c r="AG70" s="63" t="str">
        <f>IFERROR(VLOOKUP(CONCATENATE(E70,"_",$AD$61),'1. TipoContratoUC'!$I$3:$S$3832,3,FALSE),"")</f>
        <v/>
      </c>
      <c r="AH70" s="63" t="str">
        <f>IFERROR(VLOOKUP(CONCATENATE(E70,"_",$AD$61),'1. TipoContratoUC'!$I$3:$S$3832,4,FALSE),"")</f>
        <v/>
      </c>
    </row>
    <row r="71" spans="2:34" x14ac:dyDescent="0.25">
      <c r="B71" s="35"/>
      <c r="C71" s="35">
        <f t="shared" si="6"/>
        <v>9</v>
      </c>
      <c r="D71" s="35" t="str">
        <f t="shared" si="1"/>
        <v>ASA-ESTACION DE COMBUSTIBLES PVR #009JZL998</v>
      </c>
      <c r="E71" s="35" t="str">
        <f t="shared" si="2"/>
        <v>20_55</v>
      </c>
      <c r="F71" s="64">
        <f t="shared" si="3"/>
        <v>14099163.939999901</v>
      </c>
      <c r="G71" s="40">
        <f t="shared" si="4"/>
        <v>2.2310445702562556E-3</v>
      </c>
      <c r="H71" s="45">
        <f t="shared" si="5"/>
        <v>31.354866734044915</v>
      </c>
      <c r="I71" s="63">
        <f>IFERROR(VLOOKUP(E71,'2. UnidadCompradora'!$E$2:$Q$1538,13,FALSE),"")</f>
        <v>102</v>
      </c>
      <c r="J71" s="40">
        <f>IFERROR(VLOOKUP(CONCATENATE(E71,"_",$J$61),'1. TipoContratoUC'!$I$3:$S$3832,8,FALSE),"")</f>
        <v>0.16878617839520041</v>
      </c>
      <c r="K71" s="45">
        <f>IFERROR(VLOOKUP(CONCATENATE(E71,"_",$J$61),'1. TipoContratoUC'!$I$3:$S$3832,11,FALSE),"")</f>
        <v>52.910025048631532</v>
      </c>
      <c r="L71" s="63">
        <f>IFERROR(VLOOKUP(CONCATENATE(E71,"_",$J$61),'1. TipoContratoUC'!$I$3:$S$3832,2,FALSE),"")</f>
        <v>45.187300689844797</v>
      </c>
      <c r="M71" s="63">
        <f>IFERROR(VLOOKUP(CONCATENATE(E71,"_",$J$61),'1. TipoContratoUC'!$I$3:$S$3832,3,FALSE),"")</f>
        <v>58.196113047163998</v>
      </c>
      <c r="N71" s="63">
        <f>IFERROR(VLOOKUP(CONCATENATE(E71,"_",$J$61),'1. TipoContratoUC'!$I$3:$S$3832,4,FALSE),"")</f>
        <v>55.346661408885801</v>
      </c>
      <c r="O71" s="40" t="str">
        <f>IFERROR(VLOOKUP(CONCATENATE(E71,"_",$O$61),'1. TipoContratoUC'!$I$3:$S$3832,8,FALSE),"")</f>
        <v/>
      </c>
      <c r="P71" s="45" t="str">
        <f>IFERROR(VLOOKUP(CONCATENATE(E71,"_",$O$61),'1. TipoContratoUC'!$I$3:$S$3832,11,FALSE),"")</f>
        <v/>
      </c>
      <c r="Q71" s="63" t="str">
        <f>IFERROR(VLOOKUP(CONCATENATE(E71,"_",$O$61),'1. TipoContratoUC'!$I$3:$S$3832,2,FALSE),"")</f>
        <v/>
      </c>
      <c r="R71" s="63" t="str">
        <f>IFERROR(VLOOKUP(CONCATENATE(E71,"_",$O$61),'1. TipoContratoUC'!$I$3:$S$3832,3,FALSE),"")</f>
        <v/>
      </c>
      <c r="S71" s="63" t="str">
        <f>IFERROR(VLOOKUP(CONCATENATE(E71,"_",$O$61),'1. TipoContratoUC'!$I$3:$S$3832,4,FALSE),"")</f>
        <v/>
      </c>
      <c r="T71" s="40">
        <f>IFERROR(VLOOKUP(CONCATENATE(E71,"_",$T$61),'1. TipoContratoUC'!$I$3:$S$3832,8,FALSE),"")</f>
        <v>0.83121382160479962</v>
      </c>
      <c r="U71" s="45">
        <f>IFERROR(VLOOKUP(CONCATENATE(E71,"_",$T$61),'1. TipoContratoUC'!$I$3:$S$3832,11,FALSE),"")</f>
        <v>56.18894572079919</v>
      </c>
      <c r="V71" s="63">
        <f>IFERROR(VLOOKUP(CONCATENATE(E71,"_",$T$61),'1. TipoContratoUC'!$I$3:$S$3832,2,FALSE),"")</f>
        <v>39.7045128089378</v>
      </c>
      <c r="W71" s="63">
        <f>IFERROR(VLOOKUP(CONCATENATE(E71,"_",$T$61),'1. TipoContratoUC'!$I$3:$S$3832,3,FALSE),"")</f>
        <v>73.607150637388898</v>
      </c>
      <c r="X71" s="63">
        <f>IFERROR(VLOOKUP(CONCATENATE(E71,"_",$T$61),'1. TipoContratoUC'!$I$3:$S$3832,4,FALSE),"")</f>
        <v>55.2551737160709</v>
      </c>
      <c r="Y71" s="40" t="str">
        <f>IFERROR(VLOOKUP(CONCATENATE(E71,"_",$Y$61),'1. TipoContratoUC'!$I$3:$S$3832,8,FALSE),"")</f>
        <v/>
      </c>
      <c r="Z71" s="45" t="str">
        <f>IFERROR(VLOOKUP(CONCATENATE(E71,"_",$Y$61),'1. TipoContratoUC'!$I$3:$S$3832,11,FALSE),"")</f>
        <v/>
      </c>
      <c r="AA71" s="63" t="str">
        <f>IFERROR(VLOOKUP(CONCATENATE(E71,"_",$Y$61),'1. TipoContratoUC'!$I$3:$S$3832,2,FALSE),"")</f>
        <v/>
      </c>
      <c r="AB71" s="63" t="str">
        <f>IFERROR(VLOOKUP(CONCATENATE(E71,"_",$Y$61),'1. TipoContratoUC'!$I$3:$S$3832,3,FALSE),"")</f>
        <v/>
      </c>
      <c r="AC71" s="63" t="str">
        <f>IFERROR(VLOOKUP(CONCATENATE(E71,"_",$Y$61),'1. TipoContratoUC'!$I$3:$S$3832,4,FALSE),"")</f>
        <v/>
      </c>
      <c r="AD71" s="40" t="str">
        <f>IFERROR(VLOOKUP(CONCATENATE(E71,"_",$AD$61),'1. TipoContratoUC'!$I$3:$S$3832,8,FALSE),"")</f>
        <v/>
      </c>
      <c r="AE71" s="45" t="str">
        <f>IFERROR(VLOOKUP(CONCATENATE(E71,"_",$AD$61),'1. TipoContratoUC'!$I$3:$S$3832,11,FALSE),"")</f>
        <v/>
      </c>
      <c r="AF71" s="63" t="str">
        <f>IFERROR(VLOOKUP(CONCATENATE(E71,"_",$AD$61),'1. TipoContratoUC'!$I$3:$S$3832,2,FALSE),"")</f>
        <v/>
      </c>
      <c r="AG71" s="63" t="str">
        <f>IFERROR(VLOOKUP(CONCATENATE(E71,"_",$AD$61),'1. TipoContratoUC'!$I$3:$S$3832,3,FALSE),"")</f>
        <v/>
      </c>
      <c r="AH71" s="63" t="str">
        <f>IFERROR(VLOOKUP(CONCATENATE(E71,"_",$AD$61),'1. TipoContratoUC'!$I$3:$S$3832,4,FALSE),"")</f>
        <v/>
      </c>
    </row>
    <row r="72" spans="2:34" x14ac:dyDescent="0.25">
      <c r="B72" s="35"/>
      <c r="C72" s="35">
        <f t="shared" si="6"/>
        <v>10</v>
      </c>
      <c r="D72" s="35" t="str">
        <f t="shared" si="1"/>
        <v>ASA-Estación de Combustibles Guadalajara #009JZL036</v>
      </c>
      <c r="E72" s="35" t="str">
        <f t="shared" si="2"/>
        <v>20_50</v>
      </c>
      <c r="F72" s="64">
        <f t="shared" si="3"/>
        <v>18785818.41</v>
      </c>
      <c r="G72" s="40">
        <f t="shared" si="4"/>
        <v>2.9726584029954048E-3</v>
      </c>
      <c r="H72" s="45">
        <f t="shared" si="5"/>
        <v>31.166724229814516</v>
      </c>
      <c r="I72" s="63">
        <f>IFERROR(VLOOKUP(E72,'2. UnidadCompradora'!$E$2:$Q$1538,13,FALSE),"")</f>
        <v>108</v>
      </c>
      <c r="J72" s="40">
        <f>IFERROR(VLOOKUP(CONCATENATE(E72,"_",$J$61),'1. TipoContratoUC'!$I$3:$S$3832,8,FALSE),"")</f>
        <v>0.10407959223960156</v>
      </c>
      <c r="K72" s="45">
        <f>IFERROR(VLOOKUP(CONCATENATE(E72,"_",$J$61),'1. TipoContratoUC'!$I$3:$S$3832,11,FALSE),"")</f>
        <v>46.843895193633763</v>
      </c>
      <c r="L72" s="63">
        <f>IFERROR(VLOOKUP(CONCATENATE(E72,"_",$J$61),'1. TipoContratoUC'!$I$3:$S$3832,2,FALSE),"")</f>
        <v>44.541684951682598</v>
      </c>
      <c r="M72" s="63">
        <f>IFERROR(VLOOKUP(CONCATENATE(E72,"_",$J$61),'1. TipoContratoUC'!$I$3:$S$3832,3,FALSE),"")</f>
        <v>50.544586366940301</v>
      </c>
      <c r="N72" s="63">
        <f>IFERROR(VLOOKUP(CONCATENATE(E72,"_",$J$61),'1. TipoContratoUC'!$I$3:$S$3832,4,FALSE),"")</f>
        <v>45.445414262278398</v>
      </c>
      <c r="O72" s="40" t="str">
        <f>IFERROR(VLOOKUP(CONCATENATE(E72,"_",$O$61),'1. TipoContratoUC'!$I$3:$S$3832,8,FALSE),"")</f>
        <v/>
      </c>
      <c r="P72" s="45" t="str">
        <f>IFERROR(VLOOKUP(CONCATENATE(E72,"_",$O$61),'1. TipoContratoUC'!$I$3:$S$3832,11,FALSE),"")</f>
        <v/>
      </c>
      <c r="Q72" s="63" t="str">
        <f>IFERROR(VLOOKUP(CONCATENATE(E72,"_",$O$61),'1. TipoContratoUC'!$I$3:$S$3832,2,FALSE),"")</f>
        <v/>
      </c>
      <c r="R72" s="63" t="str">
        <f>IFERROR(VLOOKUP(CONCATENATE(E72,"_",$O$61),'1. TipoContratoUC'!$I$3:$S$3832,3,FALSE),"")</f>
        <v/>
      </c>
      <c r="S72" s="63" t="str">
        <f>IFERROR(VLOOKUP(CONCATENATE(E72,"_",$O$61),'1. TipoContratoUC'!$I$3:$S$3832,4,FALSE),"")</f>
        <v/>
      </c>
      <c r="T72" s="40">
        <f>IFERROR(VLOOKUP(CONCATENATE(E72,"_",$T$61),'1. TipoContratoUC'!$I$3:$S$3832,8,FALSE),"")</f>
        <v>0.89592040776039839</v>
      </c>
      <c r="U72" s="45">
        <f>IFERROR(VLOOKUP(CONCATENATE(E72,"_",$T$61),'1. TipoContratoUC'!$I$3:$S$3832,11,FALSE),"")</f>
        <v>56.351220618606931</v>
      </c>
      <c r="V72" s="63">
        <f>IFERROR(VLOOKUP(CONCATENATE(E72,"_",$T$61),'1. TipoContratoUC'!$I$3:$S$3832,2,FALSE),"")</f>
        <v>52.051632074073197</v>
      </c>
      <c r="W72" s="63">
        <f>IFERROR(VLOOKUP(CONCATENATE(E72,"_",$T$61),'1. TipoContratoUC'!$I$3:$S$3832,3,FALSE),"")</f>
        <v>69.342697468036604</v>
      </c>
      <c r="X72" s="63">
        <f>IFERROR(VLOOKUP(CONCATENATE(E72,"_",$T$61),'1. TipoContratoUC'!$I$3:$S$3832,4,FALSE),"")</f>
        <v>47.659332313710998</v>
      </c>
      <c r="Y72" s="40" t="str">
        <f>IFERROR(VLOOKUP(CONCATENATE(E72,"_",$Y$61),'1. TipoContratoUC'!$I$3:$S$3832,8,FALSE),"")</f>
        <v/>
      </c>
      <c r="Z72" s="45" t="str">
        <f>IFERROR(VLOOKUP(CONCATENATE(E72,"_",$Y$61),'1. TipoContratoUC'!$I$3:$S$3832,11,FALSE),"")</f>
        <v/>
      </c>
      <c r="AA72" s="63" t="str">
        <f>IFERROR(VLOOKUP(CONCATENATE(E72,"_",$Y$61),'1. TipoContratoUC'!$I$3:$S$3832,2,FALSE),"")</f>
        <v/>
      </c>
      <c r="AB72" s="63" t="str">
        <f>IFERROR(VLOOKUP(CONCATENATE(E72,"_",$Y$61),'1. TipoContratoUC'!$I$3:$S$3832,3,FALSE),"")</f>
        <v/>
      </c>
      <c r="AC72" s="63" t="str">
        <f>IFERROR(VLOOKUP(CONCATENATE(E72,"_",$Y$61),'1. TipoContratoUC'!$I$3:$S$3832,4,FALSE),"")</f>
        <v/>
      </c>
      <c r="AD72" s="40" t="str">
        <f>IFERROR(VLOOKUP(CONCATENATE(E72,"_",$AD$61),'1. TipoContratoUC'!$I$3:$S$3832,8,FALSE),"")</f>
        <v/>
      </c>
      <c r="AE72" s="45" t="str">
        <f>IFERROR(VLOOKUP(CONCATENATE(E72,"_",$AD$61),'1. TipoContratoUC'!$I$3:$S$3832,11,FALSE),"")</f>
        <v/>
      </c>
      <c r="AF72" s="63" t="str">
        <f>IFERROR(VLOOKUP(CONCATENATE(E72,"_",$AD$61),'1. TipoContratoUC'!$I$3:$S$3832,2,FALSE),"")</f>
        <v/>
      </c>
      <c r="AG72" s="63" t="str">
        <f>IFERROR(VLOOKUP(CONCATENATE(E72,"_",$AD$61),'1. TipoContratoUC'!$I$3:$S$3832,3,FALSE),"")</f>
        <v/>
      </c>
      <c r="AH72" s="63" t="str">
        <f>IFERROR(VLOOKUP(CONCATENATE(E72,"_",$AD$61),'1. TipoContratoUC'!$I$3:$S$3832,4,FALSE),"")</f>
        <v/>
      </c>
    </row>
    <row r="73" spans="2:34" x14ac:dyDescent="0.25">
      <c r="B73" s="35"/>
      <c r="C73" s="35">
        <f t="shared" si="6"/>
        <v>11</v>
      </c>
      <c r="D73" s="35" t="str">
        <f t="shared" ref="D73:D92" si="7">IFERROR(VLOOKUP(C73,$K$98:$N$597,2,FALSE),"")</f>
        <v>ASA-AEROPUERTOS Y SERVICIOS AUXILIARES #009JZL980</v>
      </c>
      <c r="E73" s="35" t="str">
        <f t="shared" ref="E73:E82" si="8">IFERROR(VLOOKUP(C73,$K$98:$P$597,6,FALSE),"")</f>
        <v>20_19</v>
      </c>
      <c r="F73" s="64">
        <f t="shared" ref="F73:F82" si="9">IFERROR(VLOOKUP(C73,$K$98:$N$597,3,FALSE),"")</f>
        <v>7001745.6699999999</v>
      </c>
      <c r="G73" s="40">
        <f t="shared" ref="G73:G82" si="10">IFERROR(VLOOKUP(C73,$K$98:$N$597,4,FALSE),"")</f>
        <v>1.1079526932125919E-3</v>
      </c>
      <c r="H73" s="45">
        <f t="shared" ref="H73:H82" si="11">IFERROR(VLOOKUP(C73,$K$98:$O$597,5,FALSE),"")</f>
        <v>30.832825593603982</v>
      </c>
      <c r="I73" s="63">
        <f>IFERROR(VLOOKUP(E73,'2. UnidadCompradora'!$E$2:$Q$1538,13,FALSE),"")</f>
        <v>114</v>
      </c>
      <c r="J73" s="40">
        <f>IFERROR(VLOOKUP(CONCATENATE(E73,"_",$J$61),'1. TipoContratoUC'!$I$3:$S$3832,8,FALSE),"")</f>
        <v>8.4659774567333007E-2</v>
      </c>
      <c r="K73" s="45">
        <f>IFERROR(VLOOKUP(CONCATENATE(E73,"_",$J$61),'1. TipoContratoUC'!$I$3:$S$3832,11,FALSE),"")</f>
        <v>32.077466603405774</v>
      </c>
      <c r="L73" s="63">
        <f>IFERROR(VLOOKUP(CONCATENATE(E73,"_",$J$61),'1. TipoContratoUC'!$I$3:$S$3832,2,FALSE),"")</f>
        <v>46.4479001940065</v>
      </c>
      <c r="M73" s="63">
        <f>IFERROR(VLOOKUP(CONCATENATE(E73,"_",$J$61),'1. TipoContratoUC'!$I$3:$S$3832,3,FALSE),"")</f>
        <v>36.168933806639103</v>
      </c>
      <c r="N73" s="63">
        <f>IFERROR(VLOOKUP(CONCATENATE(E73,"_",$J$61),'1. TipoContratoUC'!$I$3:$S$3832,4,FALSE),"")</f>
        <v>13.6155658095717</v>
      </c>
      <c r="O73" s="40" t="str">
        <f>IFERROR(VLOOKUP(CONCATENATE(E73,"_",$O$61),'1. TipoContratoUC'!$I$3:$S$3832,8,FALSE),"")</f>
        <v/>
      </c>
      <c r="P73" s="45" t="str">
        <f>IFERROR(VLOOKUP(CONCATENATE(E73,"_",$O$61),'1. TipoContratoUC'!$I$3:$S$3832,11,FALSE),"")</f>
        <v/>
      </c>
      <c r="Q73" s="63" t="str">
        <f>IFERROR(VLOOKUP(CONCATENATE(E73,"_",$O$61),'1. TipoContratoUC'!$I$3:$S$3832,2,FALSE),"")</f>
        <v/>
      </c>
      <c r="R73" s="63" t="str">
        <f>IFERROR(VLOOKUP(CONCATENATE(E73,"_",$O$61),'1. TipoContratoUC'!$I$3:$S$3832,3,FALSE),"")</f>
        <v/>
      </c>
      <c r="S73" s="63" t="str">
        <f>IFERROR(VLOOKUP(CONCATENATE(E73,"_",$O$61),'1. TipoContratoUC'!$I$3:$S$3832,4,FALSE),"")</f>
        <v/>
      </c>
      <c r="T73" s="40">
        <f>IFERROR(VLOOKUP(CONCATENATE(E73,"_",$T$61),'1. TipoContratoUC'!$I$3:$S$3832,8,FALSE),"")</f>
        <v>0.75360666592164294</v>
      </c>
      <c r="U73" s="45">
        <f>IFERROR(VLOOKUP(CONCATENATE(E73,"_",$T$61),'1. TipoContratoUC'!$I$3:$S$3832,11,FALSE),"")</f>
        <v>54.63883397247406</v>
      </c>
      <c r="V73" s="63">
        <f>IFERROR(VLOOKUP(CONCATENATE(E73,"_",$T$61),'1. TipoContratoUC'!$I$3:$S$3832,2,FALSE),"")</f>
        <v>37.870653510022002</v>
      </c>
      <c r="W73" s="63">
        <f>IFERROR(VLOOKUP(CONCATENATE(E73,"_",$T$61),'1. TipoContratoUC'!$I$3:$S$3832,3,FALSE),"")</f>
        <v>66.728884728899502</v>
      </c>
      <c r="X73" s="63">
        <f>IFERROR(VLOOKUP(CONCATENATE(E73,"_",$T$61),'1. TipoContratoUC'!$I$3:$S$3832,4,FALSE),"")</f>
        <v>59.316963678500699</v>
      </c>
      <c r="Y73" s="40">
        <f>IFERROR(VLOOKUP(CONCATENATE(E73,"_",$Y$61),'1. TipoContratoUC'!$I$3:$S$3832,8,FALSE),"")</f>
        <v>0.16173355951102406</v>
      </c>
      <c r="Z73" s="45">
        <f>IFERROR(VLOOKUP(CONCATENATE(E73,"_",$Y$61),'1. TipoContratoUC'!$I$3:$S$3832,11,FALSE),"")</f>
        <v>67.957949586952566</v>
      </c>
      <c r="AA73" s="63">
        <f>IFERROR(VLOOKUP(CONCATENATE(E73,"_",$Y$61),'1. TipoContratoUC'!$I$3:$S$3832,2,FALSE),"")</f>
        <v>88.1307308975681</v>
      </c>
      <c r="AB73" s="63">
        <f>IFERROR(VLOOKUP(CONCATENATE(E73,"_",$Y$61),'1. TipoContratoUC'!$I$3:$S$3832,3,FALSE),"")</f>
        <v>73.324808482872598</v>
      </c>
      <c r="AC73" s="63">
        <f>IFERROR(VLOOKUP(CONCATENATE(E73,"_",$Y$61),'1. TipoContratoUC'!$I$3:$S$3832,4,FALSE),"")</f>
        <v>42.418309380417</v>
      </c>
      <c r="AD73" s="40" t="str">
        <f>IFERROR(VLOOKUP(CONCATENATE(E73,"_",$AD$61),'1. TipoContratoUC'!$I$3:$S$3832,8,FALSE),"")</f>
        <v/>
      </c>
      <c r="AE73" s="45" t="str">
        <f>IFERROR(VLOOKUP(CONCATENATE(E73,"_",$AD$61),'1. TipoContratoUC'!$I$3:$S$3832,11,FALSE),"")</f>
        <v/>
      </c>
      <c r="AF73" s="63" t="str">
        <f>IFERROR(VLOOKUP(CONCATENATE(E73,"_",$AD$61),'1. TipoContratoUC'!$I$3:$S$3832,2,FALSE),"")</f>
        <v/>
      </c>
      <c r="AG73" s="63" t="str">
        <f>IFERROR(VLOOKUP(CONCATENATE(E73,"_",$AD$61),'1. TipoContratoUC'!$I$3:$S$3832,3,FALSE),"")</f>
        <v/>
      </c>
      <c r="AH73" s="63" t="str">
        <f>IFERROR(VLOOKUP(CONCATENATE(E73,"_",$AD$61),'1. TipoContratoUC'!$I$3:$S$3832,4,FALSE),"")</f>
        <v/>
      </c>
    </row>
    <row r="74" spans="2:34" x14ac:dyDescent="0.25">
      <c r="B74" s="35"/>
      <c r="C74" s="35">
        <f t="shared" si="6"/>
        <v>12</v>
      </c>
      <c r="D74" s="35" t="str">
        <f t="shared" si="7"/>
        <v>ASA-ESTACION DE COMBUSTIBLES DE ACAPULCO, GRO. #009JZL034</v>
      </c>
      <c r="E74" s="35" t="str">
        <f t="shared" si="8"/>
        <v>20_28</v>
      </c>
      <c r="F74" s="64">
        <f t="shared" si="9"/>
        <v>9014602.9399999902</v>
      </c>
      <c r="G74" s="40">
        <f t="shared" si="10"/>
        <v>1.4264662094781769E-3</v>
      </c>
      <c r="H74" s="45">
        <f t="shared" si="11"/>
        <v>30.756248726210309</v>
      </c>
      <c r="I74" s="63">
        <f>IFERROR(VLOOKUP(E74,'2. UnidadCompradora'!$E$2:$Q$1538,13,FALSE),"")</f>
        <v>117</v>
      </c>
      <c r="J74" s="40" t="str">
        <f>IFERROR(VLOOKUP(CONCATENATE(E74,"_",$J$61),'1. TipoContratoUC'!$I$3:$S$3832,8,FALSE),"")</f>
        <v/>
      </c>
      <c r="K74" s="45" t="str">
        <f>IFERROR(VLOOKUP(CONCATENATE(E74,"_",$J$61),'1. TipoContratoUC'!$I$3:$S$3832,11,FALSE),"")</f>
        <v/>
      </c>
      <c r="L74" s="63" t="str">
        <f>IFERROR(VLOOKUP(CONCATENATE(E74,"_",$J$61),'1. TipoContratoUC'!$I$3:$S$3832,2,FALSE),"")</f>
        <v/>
      </c>
      <c r="M74" s="63" t="str">
        <f>IFERROR(VLOOKUP(CONCATENATE(E74,"_",$J$61),'1. TipoContratoUC'!$I$3:$S$3832,3,FALSE),"")</f>
        <v/>
      </c>
      <c r="N74" s="63" t="str">
        <f>IFERROR(VLOOKUP(CONCATENATE(E74,"_",$J$61),'1. TipoContratoUC'!$I$3:$S$3832,4,FALSE),"")</f>
        <v/>
      </c>
      <c r="O74" s="40" t="str">
        <f>IFERROR(VLOOKUP(CONCATENATE(E74,"_",$O$61),'1. TipoContratoUC'!$I$3:$S$3832,8,FALSE),"")</f>
        <v/>
      </c>
      <c r="P74" s="45" t="str">
        <f>IFERROR(VLOOKUP(CONCATENATE(E74,"_",$O$61),'1. TipoContratoUC'!$I$3:$S$3832,11,FALSE),"")</f>
        <v/>
      </c>
      <c r="Q74" s="63" t="str">
        <f>IFERROR(VLOOKUP(CONCATENATE(E74,"_",$O$61),'1. TipoContratoUC'!$I$3:$S$3832,2,FALSE),"")</f>
        <v/>
      </c>
      <c r="R74" s="63" t="str">
        <f>IFERROR(VLOOKUP(CONCATENATE(E74,"_",$O$61),'1. TipoContratoUC'!$I$3:$S$3832,3,FALSE),"")</f>
        <v/>
      </c>
      <c r="S74" s="63" t="str">
        <f>IFERROR(VLOOKUP(CONCATENATE(E74,"_",$O$61),'1. TipoContratoUC'!$I$3:$S$3832,4,FALSE),"")</f>
        <v/>
      </c>
      <c r="T74" s="40">
        <f>IFERROR(VLOOKUP(CONCATENATE(E74,"_",$T$61),'1. TipoContratoUC'!$I$3:$S$3832,8,FALSE),"")</f>
        <v>0.82285344893959445</v>
      </c>
      <c r="U74" s="45">
        <f>IFERROR(VLOOKUP(CONCATENATE(E74,"_",$T$61),'1. TipoContratoUC'!$I$3:$S$3832,11,FALSE),"")</f>
        <v>59.342860119958033</v>
      </c>
      <c r="V74" s="63">
        <f>IFERROR(VLOOKUP(CONCATENATE(E74,"_",$T$61),'1. TipoContratoUC'!$I$3:$S$3832,2,FALSE),"")</f>
        <v>54.504443123158197</v>
      </c>
      <c r="W74" s="63">
        <f>IFERROR(VLOOKUP(CONCATENATE(E74,"_",$T$61),'1. TipoContratoUC'!$I$3:$S$3832,3,FALSE),"")</f>
        <v>72.854744512056101</v>
      </c>
      <c r="X74" s="63">
        <f>IFERROR(VLOOKUP(CONCATENATE(E74,"_",$T$61),'1. TipoContratoUC'!$I$3:$S$3832,4,FALSE),"")</f>
        <v>50.669392724659801</v>
      </c>
      <c r="Y74" s="40">
        <f>IFERROR(VLOOKUP(CONCATENATE(E74,"_",$Y$61),'1. TipoContratoUC'!$I$3:$S$3832,8,FALSE),"")</f>
        <v>0.17714655106040553</v>
      </c>
      <c r="Z74" s="45">
        <f>IFERROR(VLOOKUP(CONCATENATE(E74,"_",$Y$61),'1. TipoContratoUC'!$I$3:$S$3832,11,FALSE),"")</f>
        <v>33.537109654867223</v>
      </c>
      <c r="AA74" s="63">
        <f>IFERROR(VLOOKUP(CONCATENATE(E74,"_",$Y$61),'1. TipoContratoUC'!$I$3:$S$3832,2,FALSE),"")</f>
        <v>69.673315019628106</v>
      </c>
      <c r="AB74" s="63">
        <f>IFERROR(VLOOKUP(CONCATENATE(E74,"_",$Y$61),'1. TipoContratoUC'!$I$3:$S$3832,3,FALSE),"")</f>
        <v>30.480591485803</v>
      </c>
      <c r="AC74" s="63">
        <f>IFERROR(VLOOKUP(CONCATENATE(E74,"_",$Y$61),'1. TipoContratoUC'!$I$3:$S$3832,4,FALSE),"")</f>
        <v>0.45742245917056401</v>
      </c>
      <c r="AD74" s="40" t="str">
        <f>IFERROR(VLOOKUP(CONCATENATE(E74,"_",$AD$61),'1. TipoContratoUC'!$I$3:$S$3832,8,FALSE),"")</f>
        <v/>
      </c>
      <c r="AE74" s="45" t="str">
        <f>IFERROR(VLOOKUP(CONCATENATE(E74,"_",$AD$61),'1. TipoContratoUC'!$I$3:$S$3832,11,FALSE),"")</f>
        <v/>
      </c>
      <c r="AF74" s="63" t="str">
        <f>IFERROR(VLOOKUP(CONCATENATE(E74,"_",$AD$61),'1. TipoContratoUC'!$I$3:$S$3832,2,FALSE),"")</f>
        <v/>
      </c>
      <c r="AG74" s="63" t="str">
        <f>IFERROR(VLOOKUP(CONCATENATE(E74,"_",$AD$61),'1. TipoContratoUC'!$I$3:$S$3832,3,FALSE),"")</f>
        <v/>
      </c>
      <c r="AH74" s="63" t="str">
        <f>IFERROR(VLOOKUP(CONCATENATE(E74,"_",$AD$61),'1. TipoContratoUC'!$I$3:$S$3832,4,FALSE),"")</f>
        <v/>
      </c>
    </row>
    <row r="75" spans="2:34" x14ac:dyDescent="0.25">
      <c r="B75" s="35"/>
      <c r="C75" s="35">
        <f t="shared" si="6"/>
        <v>13</v>
      </c>
      <c r="D75" s="35" t="str">
        <f t="shared" si="7"/>
        <v>ASA-Estación de Combustibles de Cancún Quintana Roo #009JZL030</v>
      </c>
      <c r="E75" s="35" t="str">
        <f t="shared" si="8"/>
        <v>20_29</v>
      </c>
      <c r="F75" s="64">
        <f t="shared" si="9"/>
        <v>24873592.399999999</v>
      </c>
      <c r="G75" s="40">
        <f t="shared" si="10"/>
        <v>3.9359846798680213E-3</v>
      </c>
      <c r="H75" s="45">
        <f t="shared" si="11"/>
        <v>30.54223554024675</v>
      </c>
      <c r="I75" s="63">
        <f>IFERROR(VLOOKUP(E75,'2. UnidadCompradora'!$E$2:$Q$1538,13,FALSE),"")</f>
        <v>124</v>
      </c>
      <c r="J75" s="40">
        <f>IFERROR(VLOOKUP(CONCATENATE(E75,"_",$J$61),'1. TipoContratoUC'!$I$3:$S$3832,8,FALSE),"")</f>
        <v>0.23415332760699256</v>
      </c>
      <c r="K75" s="45">
        <f>IFERROR(VLOOKUP(CONCATENATE(E75,"_",$J$61),'1. TipoContratoUC'!$I$3:$S$3832,11,FALSE),"")</f>
        <v>54.972853187760656</v>
      </c>
      <c r="L75" s="63">
        <f>IFERROR(VLOOKUP(CONCATENATE(E75,"_",$J$61),'1. TipoContratoUC'!$I$3:$S$3832,2,FALSE),"")</f>
        <v>36.409457166285897</v>
      </c>
      <c r="M75" s="63">
        <f>IFERROR(VLOOKUP(CONCATENATE(E75,"_",$J$61),'1. TipoContratoUC'!$I$3:$S$3832,3,FALSE),"")</f>
        <v>90.322874323606399</v>
      </c>
      <c r="N75" s="63">
        <f>IFERROR(VLOOKUP(CONCATENATE(E75,"_",$J$61),'1. TipoContratoUC'!$I$3:$S$3832,4,FALSE),"")</f>
        <v>38.186228073389699</v>
      </c>
      <c r="O75" s="40" t="str">
        <f>IFERROR(VLOOKUP(CONCATENATE(E75,"_",$O$61),'1. TipoContratoUC'!$I$3:$S$3832,8,FALSE),"")</f>
        <v/>
      </c>
      <c r="P75" s="45" t="str">
        <f>IFERROR(VLOOKUP(CONCATENATE(E75,"_",$O$61),'1. TipoContratoUC'!$I$3:$S$3832,11,FALSE),"")</f>
        <v/>
      </c>
      <c r="Q75" s="63" t="str">
        <f>IFERROR(VLOOKUP(CONCATENATE(E75,"_",$O$61),'1. TipoContratoUC'!$I$3:$S$3832,2,FALSE),"")</f>
        <v/>
      </c>
      <c r="R75" s="63" t="str">
        <f>IFERROR(VLOOKUP(CONCATENATE(E75,"_",$O$61),'1. TipoContratoUC'!$I$3:$S$3832,3,FALSE),"")</f>
        <v/>
      </c>
      <c r="S75" s="63" t="str">
        <f>IFERROR(VLOOKUP(CONCATENATE(E75,"_",$O$61),'1. TipoContratoUC'!$I$3:$S$3832,4,FALSE),"")</f>
        <v/>
      </c>
      <c r="T75" s="40">
        <f>IFERROR(VLOOKUP(CONCATENATE(E75,"_",$T$61),'1. TipoContratoUC'!$I$3:$S$3832,8,FALSE),"")</f>
        <v>0.6296497457279232</v>
      </c>
      <c r="U75" s="45">
        <f>IFERROR(VLOOKUP(CONCATENATE(E75,"_",$T$61),'1. TipoContratoUC'!$I$3:$S$3832,11,FALSE),"")</f>
        <v>52.396007966162564</v>
      </c>
      <c r="V75" s="63">
        <f>IFERROR(VLOOKUP(CONCATENATE(E75,"_",$T$61),'1. TipoContratoUC'!$I$3:$S$3832,2,FALSE),"")</f>
        <v>23.844886455518001</v>
      </c>
      <c r="W75" s="63">
        <f>IFERROR(VLOOKUP(CONCATENATE(E75,"_",$T$61),'1. TipoContratoUC'!$I$3:$S$3832,3,FALSE),"")</f>
        <v>87.079092932562006</v>
      </c>
      <c r="X75" s="63">
        <f>IFERROR(VLOOKUP(CONCATENATE(E75,"_",$T$61),'1. TipoContratoUC'!$I$3:$S$3832,4,FALSE),"")</f>
        <v>46.2640445104077</v>
      </c>
      <c r="Y75" s="40">
        <f>IFERROR(VLOOKUP(CONCATENATE(E75,"_",$Y$61),'1. TipoContratoUC'!$I$3:$S$3832,8,FALSE),"")</f>
        <v>0.13619692666508437</v>
      </c>
      <c r="Z75" s="45">
        <f>IFERROR(VLOOKUP(CONCATENATE(E75,"_",$Y$61),'1. TipoContratoUC'!$I$3:$S$3832,11,FALSE),"")</f>
        <v>63.092754855975926</v>
      </c>
      <c r="AA75" s="63">
        <f>IFERROR(VLOOKUP(CONCATENATE(E75,"_",$Y$61),'1. TipoContratoUC'!$I$3:$S$3832,2,FALSE),"")</f>
        <v>76.308913767682398</v>
      </c>
      <c r="AB75" s="63">
        <f>IFERROR(VLOOKUP(CONCATENATE(E75,"_",$Y$61),'1. TipoContratoUC'!$I$3:$S$3832,3,FALSE),"")</f>
        <v>83.236890954158696</v>
      </c>
      <c r="AC75" s="63">
        <f>IFERROR(VLOOKUP(CONCATENATE(E75,"_",$Y$61),'1. TipoContratoUC'!$I$3:$S$3832,4,FALSE),"")</f>
        <v>29.732459846086702</v>
      </c>
      <c r="AD75" s="40" t="str">
        <f>IFERROR(VLOOKUP(CONCATENATE(E75,"_",$AD$61),'1. TipoContratoUC'!$I$3:$S$3832,8,FALSE),"")</f>
        <v/>
      </c>
      <c r="AE75" s="45" t="str">
        <f>IFERROR(VLOOKUP(CONCATENATE(E75,"_",$AD$61),'1. TipoContratoUC'!$I$3:$S$3832,11,FALSE),"")</f>
        <v/>
      </c>
      <c r="AF75" s="63" t="str">
        <f>IFERROR(VLOOKUP(CONCATENATE(E75,"_",$AD$61),'1. TipoContratoUC'!$I$3:$S$3832,2,FALSE),"")</f>
        <v/>
      </c>
      <c r="AG75" s="63" t="str">
        <f>IFERROR(VLOOKUP(CONCATENATE(E75,"_",$AD$61),'1. TipoContratoUC'!$I$3:$S$3832,3,FALSE),"")</f>
        <v/>
      </c>
      <c r="AH75" s="63" t="str">
        <f>IFERROR(VLOOKUP(CONCATENATE(E75,"_",$AD$61),'1. TipoContratoUC'!$I$3:$S$3832,4,FALSE),"")</f>
        <v/>
      </c>
    </row>
    <row r="76" spans="2:34" x14ac:dyDescent="0.25">
      <c r="B76" s="35"/>
      <c r="C76" s="35">
        <f t="shared" si="6"/>
        <v>14</v>
      </c>
      <c r="D76" s="35" t="str">
        <f t="shared" si="7"/>
        <v>ASA-ESTACION DE COMBUSTIBLES DE TORREON #009JZL988</v>
      </c>
      <c r="E76" s="35" t="str">
        <f t="shared" si="8"/>
        <v>20_36</v>
      </c>
      <c r="F76" s="64">
        <f t="shared" si="9"/>
        <v>2906956.85</v>
      </c>
      <c r="G76" s="40">
        <f t="shared" si="10"/>
        <v>4.599953815532252E-4</v>
      </c>
      <c r="H76" s="45">
        <f t="shared" si="11"/>
        <v>29.159373800266525</v>
      </c>
      <c r="I76" s="63">
        <f>IFERROR(VLOOKUP(E76,'2. UnidadCompradora'!$E$2:$Q$1538,13,FALSE),"")</f>
        <v>176</v>
      </c>
      <c r="J76" s="40" t="str">
        <f>IFERROR(VLOOKUP(CONCATENATE(E76,"_",$J$61),'1. TipoContratoUC'!$I$3:$S$3832,8,FALSE),"")</f>
        <v/>
      </c>
      <c r="K76" s="45" t="str">
        <f>IFERROR(VLOOKUP(CONCATENATE(E76,"_",$J$61),'1. TipoContratoUC'!$I$3:$S$3832,11,FALSE),"")</f>
        <v/>
      </c>
      <c r="L76" s="63" t="str">
        <f>IFERROR(VLOOKUP(CONCATENATE(E76,"_",$J$61),'1. TipoContratoUC'!$I$3:$S$3832,2,FALSE),"")</f>
        <v/>
      </c>
      <c r="M76" s="63" t="str">
        <f>IFERROR(VLOOKUP(CONCATENATE(E76,"_",$J$61),'1. TipoContratoUC'!$I$3:$S$3832,3,FALSE),"")</f>
        <v/>
      </c>
      <c r="N76" s="63" t="str">
        <f>IFERROR(VLOOKUP(CONCATENATE(E76,"_",$J$61),'1. TipoContratoUC'!$I$3:$S$3832,4,FALSE),"")</f>
        <v/>
      </c>
      <c r="O76" s="40" t="str">
        <f>IFERROR(VLOOKUP(CONCATENATE(E76,"_",$O$61),'1. TipoContratoUC'!$I$3:$S$3832,8,FALSE),"")</f>
        <v/>
      </c>
      <c r="P76" s="45" t="str">
        <f>IFERROR(VLOOKUP(CONCATENATE(E76,"_",$O$61),'1. TipoContratoUC'!$I$3:$S$3832,11,FALSE),"")</f>
        <v/>
      </c>
      <c r="Q76" s="63" t="str">
        <f>IFERROR(VLOOKUP(CONCATENATE(E76,"_",$O$61),'1. TipoContratoUC'!$I$3:$S$3832,2,FALSE),"")</f>
        <v/>
      </c>
      <c r="R76" s="63" t="str">
        <f>IFERROR(VLOOKUP(CONCATENATE(E76,"_",$O$61),'1. TipoContratoUC'!$I$3:$S$3832,3,FALSE),"")</f>
        <v/>
      </c>
      <c r="S76" s="63" t="str">
        <f>IFERROR(VLOOKUP(CONCATENATE(E76,"_",$O$61),'1. TipoContratoUC'!$I$3:$S$3832,4,FALSE),"")</f>
        <v/>
      </c>
      <c r="T76" s="40">
        <f>IFERROR(VLOOKUP(CONCATENATE(E76,"_",$T$61),'1. TipoContratoUC'!$I$3:$S$3832,8,FALSE),"")</f>
        <v>1</v>
      </c>
      <c r="U76" s="45">
        <f>IFERROR(VLOOKUP(CONCATENATE(E76,"_",$T$61),'1. TipoContratoUC'!$I$3:$S$3832,11,FALSE),"")</f>
        <v>52.46386281163776</v>
      </c>
      <c r="V76" s="63">
        <f>IFERROR(VLOOKUP(CONCATENATE(E76,"_",$T$61),'1. TipoContratoUC'!$I$3:$S$3832,2,FALSE),"")</f>
        <v>52.402403254106602</v>
      </c>
      <c r="W76" s="63">
        <f>IFERROR(VLOOKUP(CONCATENATE(E76,"_",$T$61),'1. TipoContratoUC'!$I$3:$S$3832,3,FALSE),"")</f>
        <v>55.415217601697996</v>
      </c>
      <c r="X76" s="63">
        <f>IFERROR(VLOOKUP(CONCATENATE(E76,"_",$T$61),'1. TipoContratoUC'!$I$3:$S$3832,4,FALSE),"")</f>
        <v>49.573967579108697</v>
      </c>
      <c r="Y76" s="40" t="str">
        <f>IFERROR(VLOOKUP(CONCATENATE(E76,"_",$Y$61),'1. TipoContratoUC'!$I$3:$S$3832,8,FALSE),"")</f>
        <v/>
      </c>
      <c r="Z76" s="45" t="str">
        <f>IFERROR(VLOOKUP(CONCATENATE(E76,"_",$Y$61),'1. TipoContratoUC'!$I$3:$S$3832,11,FALSE),"")</f>
        <v/>
      </c>
      <c r="AA76" s="63" t="str">
        <f>IFERROR(VLOOKUP(CONCATENATE(E76,"_",$Y$61),'1. TipoContratoUC'!$I$3:$S$3832,2,FALSE),"")</f>
        <v/>
      </c>
      <c r="AB76" s="63" t="str">
        <f>IFERROR(VLOOKUP(CONCATENATE(E76,"_",$Y$61),'1. TipoContratoUC'!$I$3:$S$3832,3,FALSE),"")</f>
        <v/>
      </c>
      <c r="AC76" s="63" t="str">
        <f>IFERROR(VLOOKUP(CONCATENATE(E76,"_",$Y$61),'1. TipoContratoUC'!$I$3:$S$3832,4,FALSE),"")</f>
        <v/>
      </c>
      <c r="AD76" s="40" t="str">
        <f>IFERROR(VLOOKUP(CONCATENATE(E76,"_",$AD$61),'1. TipoContratoUC'!$I$3:$S$3832,8,FALSE),"")</f>
        <v/>
      </c>
      <c r="AE76" s="45" t="str">
        <f>IFERROR(VLOOKUP(CONCATENATE(E76,"_",$AD$61),'1. TipoContratoUC'!$I$3:$S$3832,11,FALSE),"")</f>
        <v/>
      </c>
      <c r="AF76" s="63" t="str">
        <f>IFERROR(VLOOKUP(CONCATENATE(E76,"_",$AD$61),'1. TipoContratoUC'!$I$3:$S$3832,2,FALSE),"")</f>
        <v/>
      </c>
      <c r="AG76" s="63" t="str">
        <f>IFERROR(VLOOKUP(CONCATENATE(E76,"_",$AD$61),'1. TipoContratoUC'!$I$3:$S$3832,3,FALSE),"")</f>
        <v/>
      </c>
      <c r="AH76" s="63" t="str">
        <f>IFERROR(VLOOKUP(CONCATENATE(E76,"_",$AD$61),'1. TipoContratoUC'!$I$3:$S$3832,4,FALSE),"")</f>
        <v/>
      </c>
    </row>
    <row r="77" spans="2:34" x14ac:dyDescent="0.25">
      <c r="B77" s="35"/>
      <c r="C77" s="35">
        <f t="shared" si="6"/>
        <v>15</v>
      </c>
      <c r="D77" s="35" t="str">
        <f t="shared" si="7"/>
        <v>ASA-Estación de Combustibles en el Aeropuerto Internacional de la Ciudad de México #009JZL999</v>
      </c>
      <c r="E77" s="35" t="str">
        <f t="shared" si="8"/>
        <v>20_49</v>
      </c>
      <c r="F77" s="64">
        <f t="shared" si="9"/>
        <v>30616185.57</v>
      </c>
      <c r="G77" s="40">
        <f t="shared" si="10"/>
        <v>4.8446897183824717E-3</v>
      </c>
      <c r="H77" s="45">
        <f t="shared" si="11"/>
        <v>28.92796125362403</v>
      </c>
      <c r="I77" s="63">
        <f>IFERROR(VLOOKUP(E77,'2. UnidadCompradora'!$E$2:$Q$1538,13,FALSE),"")</f>
        <v>187</v>
      </c>
      <c r="J77" s="40">
        <f>IFERROR(VLOOKUP(CONCATENATE(E77,"_",$J$61),'1. TipoContratoUC'!$I$3:$S$3832,8,FALSE),"")</f>
        <v>9.4607195706254657E-2</v>
      </c>
      <c r="K77" s="45">
        <f>IFERROR(VLOOKUP(CONCATENATE(E77,"_",$J$61),'1. TipoContratoUC'!$I$3:$S$3832,11,FALSE),"")</f>
        <v>46.094805227648834</v>
      </c>
      <c r="L77" s="63">
        <f>IFERROR(VLOOKUP(CONCATENATE(E77,"_",$J$61),'1. TipoContratoUC'!$I$3:$S$3832,2,FALSE),"")</f>
        <v>20.5694048547291</v>
      </c>
      <c r="M77" s="63">
        <f>IFERROR(VLOOKUP(CONCATENATE(E77,"_",$J$61),'1. TipoContratoUC'!$I$3:$S$3832,3,FALSE),"")</f>
        <v>67.880618953069501</v>
      </c>
      <c r="N77" s="63">
        <f>IFERROR(VLOOKUP(CONCATENATE(E77,"_",$J$61),'1. TipoContratoUC'!$I$3:$S$3832,4,FALSE),"")</f>
        <v>49.834391875147901</v>
      </c>
      <c r="O77" s="40" t="str">
        <f>IFERROR(VLOOKUP(CONCATENATE(E77,"_",$O$61),'1. TipoContratoUC'!$I$3:$S$3832,8,FALSE),"")</f>
        <v/>
      </c>
      <c r="P77" s="45" t="str">
        <f>IFERROR(VLOOKUP(CONCATENATE(E77,"_",$O$61),'1. TipoContratoUC'!$I$3:$S$3832,11,FALSE),"")</f>
        <v/>
      </c>
      <c r="Q77" s="63" t="str">
        <f>IFERROR(VLOOKUP(CONCATENATE(E77,"_",$O$61),'1. TipoContratoUC'!$I$3:$S$3832,2,FALSE),"")</f>
        <v/>
      </c>
      <c r="R77" s="63" t="str">
        <f>IFERROR(VLOOKUP(CONCATENATE(E77,"_",$O$61),'1. TipoContratoUC'!$I$3:$S$3832,3,FALSE),"")</f>
        <v/>
      </c>
      <c r="S77" s="63" t="str">
        <f>IFERROR(VLOOKUP(CONCATENATE(E77,"_",$O$61),'1. TipoContratoUC'!$I$3:$S$3832,4,FALSE),"")</f>
        <v/>
      </c>
      <c r="T77" s="40">
        <f>IFERROR(VLOOKUP(CONCATENATE(E77,"_",$T$61),'1. TipoContratoUC'!$I$3:$S$3832,8,FALSE),"")</f>
        <v>0.40931728223778202</v>
      </c>
      <c r="U77" s="45">
        <f>IFERROR(VLOOKUP(CONCATENATE(E77,"_",$T$61),'1. TipoContratoUC'!$I$3:$S$3832,11,FALSE),"")</f>
        <v>58.423206834427539</v>
      </c>
      <c r="V77" s="63">
        <f>IFERROR(VLOOKUP(CONCATENATE(E77,"_",$T$61),'1. TipoContratoUC'!$I$3:$S$3832,2,FALSE),"")</f>
        <v>40.411244377325197</v>
      </c>
      <c r="W77" s="63">
        <f>IFERROR(VLOOKUP(CONCATENATE(E77,"_",$T$61),'1. TipoContratoUC'!$I$3:$S$3832,3,FALSE),"")</f>
        <v>72.949401697779507</v>
      </c>
      <c r="X77" s="63">
        <f>IFERROR(VLOOKUP(CONCATENATE(E77,"_",$T$61),'1. TipoContratoUC'!$I$3:$S$3832,4,FALSE),"")</f>
        <v>61.908974428177899</v>
      </c>
      <c r="Y77" s="40">
        <f>IFERROR(VLOOKUP(CONCATENATE(E77,"_",$Y$61),'1. TipoContratoUC'!$I$3:$S$3832,8,FALSE),"")</f>
        <v>0.49607552205596328</v>
      </c>
      <c r="Z77" s="45">
        <f>IFERROR(VLOOKUP(CONCATENATE(E77,"_",$Y$61),'1. TipoContratoUC'!$I$3:$S$3832,11,FALSE),"")</f>
        <v>48.066733462170767</v>
      </c>
      <c r="AA77" s="63">
        <f>IFERROR(VLOOKUP(CONCATENATE(E77,"_",$Y$61),'1. TipoContratoUC'!$I$3:$S$3832,2,FALSE),"")</f>
        <v>36.191636699397598</v>
      </c>
      <c r="AB77" s="63">
        <f>IFERROR(VLOOKUP(CONCATENATE(E77,"_",$Y$61),'1. TipoContratoUC'!$I$3:$S$3832,3,FALSE),"")</f>
        <v>67.620661441160607</v>
      </c>
      <c r="AC77" s="63">
        <f>IFERROR(VLOOKUP(CONCATENATE(E77,"_",$Y$61),'1. TipoContratoUC'!$I$3:$S$3832,4,FALSE),"")</f>
        <v>40.387902245954102</v>
      </c>
      <c r="AD77" s="40" t="str">
        <f>IFERROR(VLOOKUP(CONCATENATE(E77,"_",$AD$61),'1. TipoContratoUC'!$I$3:$S$3832,8,FALSE),"")</f>
        <v/>
      </c>
      <c r="AE77" s="45" t="str">
        <f>IFERROR(VLOOKUP(CONCATENATE(E77,"_",$AD$61),'1. TipoContratoUC'!$I$3:$S$3832,11,FALSE),"")</f>
        <v/>
      </c>
      <c r="AF77" s="63" t="str">
        <f>IFERROR(VLOOKUP(CONCATENATE(E77,"_",$AD$61),'1. TipoContratoUC'!$I$3:$S$3832,2,FALSE),"")</f>
        <v/>
      </c>
      <c r="AG77" s="63" t="str">
        <f>IFERROR(VLOOKUP(CONCATENATE(E77,"_",$AD$61),'1. TipoContratoUC'!$I$3:$S$3832,3,FALSE),"")</f>
        <v/>
      </c>
      <c r="AH77" s="63" t="str">
        <f>IFERROR(VLOOKUP(CONCATENATE(E77,"_",$AD$61),'1. TipoContratoUC'!$I$3:$S$3832,4,FALSE),"")</f>
        <v/>
      </c>
    </row>
    <row r="78" spans="2:34" x14ac:dyDescent="0.25">
      <c r="B78" s="35"/>
      <c r="C78" s="35">
        <f t="shared" si="6"/>
        <v>16</v>
      </c>
      <c r="D78" s="35" t="str">
        <f t="shared" si="7"/>
        <v>ASA-Estación de Combustibles del Aeropuerto de San José del Cabo #009JZL985</v>
      </c>
      <c r="E78" s="35" t="str">
        <f t="shared" si="8"/>
        <v>20_45</v>
      </c>
      <c r="F78" s="64">
        <f t="shared" si="9"/>
        <v>4316503.4499999899</v>
      </c>
      <c r="G78" s="40">
        <f t="shared" si="10"/>
        <v>6.8304132256333911E-4</v>
      </c>
      <c r="H78" s="45">
        <f t="shared" si="11"/>
        <v>28.106958315133618</v>
      </c>
      <c r="I78" s="63">
        <f>IFERROR(VLOOKUP(E78,'2. UnidadCompradora'!$E$2:$Q$1538,13,FALSE),"")</f>
        <v>221</v>
      </c>
      <c r="J78" s="40">
        <f>IFERROR(VLOOKUP(CONCATENATE(E78,"_",$J$61),'1. TipoContratoUC'!$I$3:$S$3832,8,FALSE),"")</f>
        <v>0.36046483641753918</v>
      </c>
      <c r="K78" s="45">
        <f>IFERROR(VLOOKUP(CONCATENATE(E78,"_",$J$61),'1. TipoContratoUC'!$I$3:$S$3832,11,FALSE),"")</f>
        <v>35.267757541518002</v>
      </c>
      <c r="L78" s="63">
        <f>IFERROR(VLOOKUP(CONCATENATE(E78,"_",$J$61),'1. TipoContratoUC'!$I$3:$S$3832,2,FALSE),"")</f>
        <v>44.954851825374803</v>
      </c>
      <c r="M78" s="63">
        <f>IFERROR(VLOOKUP(CONCATENATE(E78,"_",$J$61),'1. TipoContratoUC'!$I$3:$S$3832,3,FALSE),"")</f>
        <v>47.722030346664702</v>
      </c>
      <c r="N78" s="63">
        <f>IFERROR(VLOOKUP(CONCATENATE(E78,"_",$J$61),'1. TipoContratoUC'!$I$3:$S$3832,4,FALSE),"")</f>
        <v>13.126390452514499</v>
      </c>
      <c r="O78" s="40" t="str">
        <f>IFERROR(VLOOKUP(CONCATENATE(E78,"_",$O$61),'1. TipoContratoUC'!$I$3:$S$3832,8,FALSE),"")</f>
        <v/>
      </c>
      <c r="P78" s="45" t="str">
        <f>IFERROR(VLOOKUP(CONCATENATE(E78,"_",$O$61),'1. TipoContratoUC'!$I$3:$S$3832,11,FALSE),"")</f>
        <v/>
      </c>
      <c r="Q78" s="63" t="str">
        <f>IFERROR(VLOOKUP(CONCATENATE(E78,"_",$O$61),'1. TipoContratoUC'!$I$3:$S$3832,2,FALSE),"")</f>
        <v/>
      </c>
      <c r="R78" s="63" t="str">
        <f>IFERROR(VLOOKUP(CONCATENATE(E78,"_",$O$61),'1. TipoContratoUC'!$I$3:$S$3832,3,FALSE),"")</f>
        <v/>
      </c>
      <c r="S78" s="63" t="str">
        <f>IFERROR(VLOOKUP(CONCATENATE(E78,"_",$O$61),'1. TipoContratoUC'!$I$3:$S$3832,4,FALSE),"")</f>
        <v/>
      </c>
      <c r="T78" s="40">
        <f>IFERROR(VLOOKUP(CONCATENATE(E78,"_",$T$61),'1. TipoContratoUC'!$I$3:$S$3832,8,FALSE),"")</f>
        <v>0.63953516358246087</v>
      </c>
      <c r="U78" s="45">
        <f>IFERROR(VLOOKUP(CONCATENATE(E78,"_",$T$61),'1. TipoContratoUC'!$I$3:$S$3832,11,FALSE),"")</f>
        <v>59.775170146485664</v>
      </c>
      <c r="V78" s="63">
        <f>IFERROR(VLOOKUP(CONCATENATE(E78,"_",$T$61),'1. TipoContratoUC'!$I$3:$S$3832,2,FALSE),"")</f>
        <v>43.842051112285098</v>
      </c>
      <c r="W78" s="63">
        <f>IFERROR(VLOOKUP(CONCATENATE(E78,"_",$T$61),'1. TipoContratoUC'!$I$3:$S$3832,3,FALSE),"")</f>
        <v>77.6966914338322</v>
      </c>
      <c r="X78" s="63">
        <f>IFERROR(VLOOKUP(CONCATENATE(E78,"_",$T$61),'1. TipoContratoUC'!$I$3:$S$3832,4,FALSE),"")</f>
        <v>57.7867678933397</v>
      </c>
      <c r="Y78" s="40" t="str">
        <f>IFERROR(VLOOKUP(CONCATENATE(E78,"_",$Y$61),'1. TipoContratoUC'!$I$3:$S$3832,8,FALSE),"")</f>
        <v/>
      </c>
      <c r="Z78" s="45" t="str">
        <f>IFERROR(VLOOKUP(CONCATENATE(E78,"_",$Y$61),'1. TipoContratoUC'!$I$3:$S$3832,11,FALSE),"")</f>
        <v/>
      </c>
      <c r="AA78" s="63" t="str">
        <f>IFERROR(VLOOKUP(CONCATENATE(E78,"_",$Y$61),'1. TipoContratoUC'!$I$3:$S$3832,2,FALSE),"")</f>
        <v/>
      </c>
      <c r="AB78" s="63" t="str">
        <f>IFERROR(VLOOKUP(CONCATENATE(E78,"_",$Y$61),'1. TipoContratoUC'!$I$3:$S$3832,3,FALSE),"")</f>
        <v/>
      </c>
      <c r="AC78" s="63" t="str">
        <f>IFERROR(VLOOKUP(CONCATENATE(E78,"_",$Y$61),'1. TipoContratoUC'!$I$3:$S$3832,4,FALSE),"")</f>
        <v/>
      </c>
      <c r="AD78" s="40" t="str">
        <f>IFERROR(VLOOKUP(CONCATENATE(E78,"_",$AD$61),'1. TipoContratoUC'!$I$3:$S$3832,8,FALSE),"")</f>
        <v/>
      </c>
      <c r="AE78" s="45" t="str">
        <f>IFERROR(VLOOKUP(CONCATENATE(E78,"_",$AD$61),'1. TipoContratoUC'!$I$3:$S$3832,11,FALSE),"")</f>
        <v/>
      </c>
      <c r="AF78" s="63" t="str">
        <f>IFERROR(VLOOKUP(CONCATENATE(E78,"_",$AD$61),'1. TipoContratoUC'!$I$3:$S$3832,2,FALSE),"")</f>
        <v/>
      </c>
      <c r="AG78" s="63" t="str">
        <f>IFERROR(VLOOKUP(CONCATENATE(E78,"_",$AD$61),'1. TipoContratoUC'!$I$3:$S$3832,3,FALSE),"")</f>
        <v/>
      </c>
      <c r="AH78" s="63" t="str">
        <f>IFERROR(VLOOKUP(CONCATENATE(E78,"_",$AD$61),'1. TipoContratoUC'!$I$3:$S$3832,4,FALSE),"")</f>
        <v/>
      </c>
    </row>
    <row r="79" spans="2:34" x14ac:dyDescent="0.25">
      <c r="B79" s="35"/>
      <c r="C79" s="35">
        <f t="shared" si="6"/>
        <v>17</v>
      </c>
      <c r="D79" s="35" t="str">
        <f t="shared" si="7"/>
        <v>ASA-Estación de Combustibles del Aeropuerto de Queretaro #009JZL986</v>
      </c>
      <c r="E79" s="35" t="str">
        <f t="shared" si="8"/>
        <v>20_44</v>
      </c>
      <c r="F79" s="64">
        <f t="shared" si="9"/>
        <v>3843904.716</v>
      </c>
      <c r="G79" s="40">
        <f t="shared" si="10"/>
        <v>6.0825753794407434E-4</v>
      </c>
      <c r="H79" s="45">
        <f t="shared" si="11"/>
        <v>28.106177865905188</v>
      </c>
      <c r="I79" s="63">
        <f>IFERROR(VLOOKUP(E79,'2. UnidadCompradora'!$E$2:$Q$1538,13,FALSE),"")</f>
        <v>222</v>
      </c>
      <c r="J79" s="40">
        <f>IFERROR(VLOOKUP(CONCATENATE(E79,"_",$J$61),'1. TipoContratoUC'!$I$3:$S$3832,8,FALSE),"")</f>
        <v>0.1492412956055178</v>
      </c>
      <c r="K79" s="45">
        <f>IFERROR(VLOOKUP(CONCATENATE(E79,"_",$J$61),'1. TipoContratoUC'!$I$3:$S$3832,11,FALSE),"")</f>
        <v>25.187097998218533</v>
      </c>
      <c r="L79" s="63">
        <f>IFERROR(VLOOKUP(CONCATENATE(E79,"_",$J$61),'1. TipoContratoUC'!$I$3:$S$3832,2,FALSE),"")</f>
        <v>45.807687938082999</v>
      </c>
      <c r="M79" s="63">
        <f>IFERROR(VLOOKUP(CONCATENATE(E79,"_",$J$61),'1. TipoContratoUC'!$I$3:$S$3832,3,FALSE),"")</f>
        <v>27.177254218073699</v>
      </c>
      <c r="N79" s="63">
        <f>IFERROR(VLOOKUP(CONCATENATE(E79,"_",$J$61),'1. TipoContratoUC'!$I$3:$S$3832,4,FALSE),"")</f>
        <v>2.5763518384988902</v>
      </c>
      <c r="O79" s="40" t="str">
        <f>IFERROR(VLOOKUP(CONCATENATE(E79,"_",$O$61),'1. TipoContratoUC'!$I$3:$S$3832,8,FALSE),"")</f>
        <v/>
      </c>
      <c r="P79" s="45" t="str">
        <f>IFERROR(VLOOKUP(CONCATENATE(E79,"_",$O$61),'1. TipoContratoUC'!$I$3:$S$3832,11,FALSE),"")</f>
        <v/>
      </c>
      <c r="Q79" s="63" t="str">
        <f>IFERROR(VLOOKUP(CONCATENATE(E79,"_",$O$61),'1. TipoContratoUC'!$I$3:$S$3832,2,FALSE),"")</f>
        <v/>
      </c>
      <c r="R79" s="63" t="str">
        <f>IFERROR(VLOOKUP(CONCATENATE(E79,"_",$O$61),'1. TipoContratoUC'!$I$3:$S$3832,3,FALSE),"")</f>
        <v/>
      </c>
      <c r="S79" s="63" t="str">
        <f>IFERROR(VLOOKUP(CONCATENATE(E79,"_",$O$61),'1. TipoContratoUC'!$I$3:$S$3832,4,FALSE),"")</f>
        <v/>
      </c>
      <c r="T79" s="40">
        <f>IFERROR(VLOOKUP(CONCATENATE(E79,"_",$T$61),'1. TipoContratoUC'!$I$3:$S$3832,8,FALSE),"")</f>
        <v>0.8507587043944822</v>
      </c>
      <c r="U79" s="45">
        <f>IFERROR(VLOOKUP(CONCATENATE(E79,"_",$T$61),'1. TipoContratoUC'!$I$3:$S$3832,11,FALSE),"")</f>
        <v>55.457786033884865</v>
      </c>
      <c r="V79" s="63">
        <f>IFERROR(VLOOKUP(CONCATENATE(E79,"_",$T$61),'1. TipoContratoUC'!$I$3:$S$3832,2,FALSE),"")</f>
        <v>49.886220064034902</v>
      </c>
      <c r="W79" s="63">
        <f>IFERROR(VLOOKUP(CONCATENATE(E79,"_",$T$61),'1. TipoContratoUC'!$I$3:$S$3832,3,FALSE),"")</f>
        <v>74.511445728847093</v>
      </c>
      <c r="X79" s="63">
        <f>IFERROR(VLOOKUP(CONCATENATE(E79,"_",$T$61),'1. TipoContratoUC'!$I$3:$S$3832,4,FALSE),"")</f>
        <v>41.975692308772601</v>
      </c>
      <c r="Y79" s="40" t="str">
        <f>IFERROR(VLOOKUP(CONCATENATE(E79,"_",$Y$61),'1. TipoContratoUC'!$I$3:$S$3832,8,FALSE),"")</f>
        <v/>
      </c>
      <c r="Z79" s="45" t="str">
        <f>IFERROR(VLOOKUP(CONCATENATE(E79,"_",$Y$61),'1. TipoContratoUC'!$I$3:$S$3832,11,FALSE),"")</f>
        <v/>
      </c>
      <c r="AA79" s="63" t="str">
        <f>IFERROR(VLOOKUP(CONCATENATE(E79,"_",$Y$61),'1. TipoContratoUC'!$I$3:$S$3832,2,FALSE),"")</f>
        <v/>
      </c>
      <c r="AB79" s="63" t="str">
        <f>IFERROR(VLOOKUP(CONCATENATE(E79,"_",$Y$61),'1. TipoContratoUC'!$I$3:$S$3832,3,FALSE),"")</f>
        <v/>
      </c>
      <c r="AC79" s="63" t="str">
        <f>IFERROR(VLOOKUP(CONCATENATE(E79,"_",$Y$61),'1. TipoContratoUC'!$I$3:$S$3832,4,FALSE),"")</f>
        <v/>
      </c>
      <c r="AD79" s="40" t="str">
        <f>IFERROR(VLOOKUP(CONCATENATE(E79,"_",$AD$61),'1. TipoContratoUC'!$I$3:$S$3832,8,FALSE),"")</f>
        <v/>
      </c>
      <c r="AE79" s="45" t="str">
        <f>IFERROR(VLOOKUP(CONCATENATE(E79,"_",$AD$61),'1. TipoContratoUC'!$I$3:$S$3832,11,FALSE),"")</f>
        <v/>
      </c>
      <c r="AF79" s="63" t="str">
        <f>IFERROR(VLOOKUP(CONCATENATE(E79,"_",$AD$61),'1. TipoContratoUC'!$I$3:$S$3832,2,FALSE),"")</f>
        <v/>
      </c>
      <c r="AG79" s="63" t="str">
        <f>IFERROR(VLOOKUP(CONCATENATE(E79,"_",$AD$61),'1. TipoContratoUC'!$I$3:$S$3832,3,FALSE),"")</f>
        <v/>
      </c>
      <c r="AH79" s="63" t="str">
        <f>IFERROR(VLOOKUP(CONCATENATE(E79,"_",$AD$61),'1. TipoContratoUC'!$I$3:$S$3832,4,FALSE),"")</f>
        <v/>
      </c>
    </row>
    <row r="80" spans="2:34" x14ac:dyDescent="0.25">
      <c r="B80" s="35"/>
      <c r="C80" s="35">
        <f t="shared" si="6"/>
        <v>18</v>
      </c>
      <c r="D80" s="35" t="str">
        <f t="shared" si="7"/>
        <v>ASA-Estación de Combustibles del Aeropuerto de Cozumel, Quintana Roo #009JZL032</v>
      </c>
      <c r="E80" s="35" t="str">
        <f t="shared" si="8"/>
        <v>20_39</v>
      </c>
      <c r="F80" s="64">
        <f t="shared" si="9"/>
        <v>5683326.1199999992</v>
      </c>
      <c r="G80" s="40">
        <f t="shared" si="10"/>
        <v>8.9932665050078419E-4</v>
      </c>
      <c r="H80" s="45">
        <f t="shared" si="11"/>
        <v>27.865668824894311</v>
      </c>
      <c r="I80" s="63">
        <f>IFERROR(VLOOKUP(E80,'2. UnidadCompradora'!$E$2:$Q$1538,13,FALSE),"")</f>
        <v>231</v>
      </c>
      <c r="J80" s="40">
        <f>IFERROR(VLOOKUP(CONCATENATE(E80,"_",$J$61),'1. TipoContratoUC'!$I$3:$S$3832,8,FALSE),"")</f>
        <v>0.38443813250681452</v>
      </c>
      <c r="K80" s="45">
        <f>IFERROR(VLOOKUP(CONCATENATE(E80,"_",$J$61),'1. TipoContratoUC'!$I$3:$S$3832,11,FALSE),"")</f>
        <v>49.739741603171296</v>
      </c>
      <c r="L80" s="63">
        <f>IFERROR(VLOOKUP(CONCATENATE(E80,"_",$J$61),'1. TipoContratoUC'!$I$3:$S$3832,2,FALSE),"")</f>
        <v>35.664601779122201</v>
      </c>
      <c r="M80" s="63">
        <f>IFERROR(VLOOKUP(CONCATENATE(E80,"_",$J$61),'1. TipoContratoUC'!$I$3:$S$3832,3,FALSE),"")</f>
        <v>59.0248678705589</v>
      </c>
      <c r="N80" s="63">
        <f>IFERROR(VLOOKUP(CONCATENATE(E80,"_",$J$61),'1. TipoContratoUC'!$I$3:$S$3832,4,FALSE),"")</f>
        <v>54.529755159832803</v>
      </c>
      <c r="O80" s="40" t="str">
        <f>IFERROR(VLOOKUP(CONCATENATE(E80,"_",$O$61),'1. TipoContratoUC'!$I$3:$S$3832,8,FALSE),"")</f>
        <v/>
      </c>
      <c r="P80" s="45" t="str">
        <f>IFERROR(VLOOKUP(CONCATENATE(E80,"_",$O$61),'1. TipoContratoUC'!$I$3:$S$3832,11,FALSE),"")</f>
        <v/>
      </c>
      <c r="Q80" s="63" t="str">
        <f>IFERROR(VLOOKUP(CONCATENATE(E80,"_",$O$61),'1. TipoContratoUC'!$I$3:$S$3832,2,FALSE),"")</f>
        <v/>
      </c>
      <c r="R80" s="63" t="str">
        <f>IFERROR(VLOOKUP(CONCATENATE(E80,"_",$O$61),'1. TipoContratoUC'!$I$3:$S$3832,3,FALSE),"")</f>
        <v/>
      </c>
      <c r="S80" s="63" t="str">
        <f>IFERROR(VLOOKUP(CONCATENATE(E80,"_",$O$61),'1. TipoContratoUC'!$I$3:$S$3832,4,FALSE),"")</f>
        <v/>
      </c>
      <c r="T80" s="40">
        <f>IFERROR(VLOOKUP(CONCATENATE(E80,"_",$T$61),'1. TipoContratoUC'!$I$3:$S$3832,8,FALSE),"")</f>
        <v>0.61556186749318553</v>
      </c>
      <c r="U80" s="45">
        <f>IFERROR(VLOOKUP(CONCATENATE(E80,"_",$T$61),'1. TipoContratoUC'!$I$3:$S$3832,11,FALSE),"")</f>
        <v>51.123633551781801</v>
      </c>
      <c r="V80" s="63">
        <f>IFERROR(VLOOKUP(CONCATENATE(E80,"_",$T$61),'1. TipoContratoUC'!$I$3:$S$3832,2,FALSE),"")</f>
        <v>40.045897470143998</v>
      </c>
      <c r="W80" s="63">
        <f>IFERROR(VLOOKUP(CONCATENATE(E80,"_",$T$61),'1. TipoContratoUC'!$I$3:$S$3832,3,FALSE),"")</f>
        <v>58.334182112268699</v>
      </c>
      <c r="X80" s="63">
        <f>IFERROR(VLOOKUP(CONCATENATE(E80,"_",$T$61),'1. TipoContratoUC'!$I$3:$S$3832,4,FALSE),"")</f>
        <v>54.990821072932697</v>
      </c>
      <c r="Y80" s="40" t="str">
        <f>IFERROR(VLOOKUP(CONCATENATE(E80,"_",$Y$61),'1. TipoContratoUC'!$I$3:$S$3832,8,FALSE),"")</f>
        <v/>
      </c>
      <c r="Z80" s="45" t="str">
        <f>IFERROR(VLOOKUP(CONCATENATE(E80,"_",$Y$61),'1. TipoContratoUC'!$I$3:$S$3832,11,FALSE),"")</f>
        <v/>
      </c>
      <c r="AA80" s="63" t="str">
        <f>IFERROR(VLOOKUP(CONCATENATE(E80,"_",$Y$61),'1. TipoContratoUC'!$I$3:$S$3832,2,FALSE),"")</f>
        <v/>
      </c>
      <c r="AB80" s="63" t="str">
        <f>IFERROR(VLOOKUP(CONCATENATE(E80,"_",$Y$61),'1. TipoContratoUC'!$I$3:$S$3832,3,FALSE),"")</f>
        <v/>
      </c>
      <c r="AC80" s="63" t="str">
        <f>IFERROR(VLOOKUP(CONCATENATE(E80,"_",$Y$61),'1. TipoContratoUC'!$I$3:$S$3832,4,FALSE),"")</f>
        <v/>
      </c>
      <c r="AD80" s="40" t="str">
        <f>IFERROR(VLOOKUP(CONCATENATE(E80,"_",$AD$61),'1. TipoContratoUC'!$I$3:$S$3832,8,FALSE),"")</f>
        <v/>
      </c>
      <c r="AE80" s="45" t="str">
        <f>IFERROR(VLOOKUP(CONCATENATE(E80,"_",$AD$61),'1. TipoContratoUC'!$I$3:$S$3832,11,FALSE),"")</f>
        <v/>
      </c>
      <c r="AF80" s="63" t="str">
        <f>IFERROR(VLOOKUP(CONCATENATE(E80,"_",$AD$61),'1. TipoContratoUC'!$I$3:$S$3832,2,FALSE),"")</f>
        <v/>
      </c>
      <c r="AG80" s="63" t="str">
        <f>IFERROR(VLOOKUP(CONCATENATE(E80,"_",$AD$61),'1. TipoContratoUC'!$I$3:$S$3832,3,FALSE),"")</f>
        <v/>
      </c>
      <c r="AH80" s="63" t="str">
        <f>IFERROR(VLOOKUP(CONCATENATE(E80,"_",$AD$61),'1. TipoContratoUC'!$I$3:$S$3832,4,FALSE),"")</f>
        <v/>
      </c>
    </row>
    <row r="81" spans="2:34" x14ac:dyDescent="0.25">
      <c r="B81" s="35"/>
      <c r="C81" s="35">
        <f t="shared" si="6"/>
        <v>19</v>
      </c>
      <c r="D81" s="35" t="str">
        <f t="shared" si="7"/>
        <v>ASA-Estación de Combustibles de los Mochis #009JZL045</v>
      </c>
      <c r="E81" s="35" t="str">
        <f t="shared" si="8"/>
        <v>20_32</v>
      </c>
      <c r="F81" s="64">
        <f t="shared" si="9"/>
        <v>3844101.14</v>
      </c>
      <c r="G81" s="40">
        <f t="shared" si="10"/>
        <v>6.0828861997847959E-4</v>
      </c>
      <c r="H81" s="45">
        <f t="shared" si="11"/>
        <v>27.744869647701282</v>
      </c>
      <c r="I81" s="63">
        <f>IFERROR(VLOOKUP(E81,'2. UnidadCompradora'!$E$2:$Q$1538,13,FALSE),"")</f>
        <v>241</v>
      </c>
      <c r="J81" s="40" t="str">
        <f>IFERROR(VLOOKUP(CONCATENATE(E81,"_",$J$61),'1. TipoContratoUC'!$I$3:$S$3832,8,FALSE),"")</f>
        <v/>
      </c>
      <c r="K81" s="45" t="str">
        <f>IFERROR(VLOOKUP(CONCATENATE(E81,"_",$J$61),'1. TipoContratoUC'!$I$3:$S$3832,11,FALSE),"")</f>
        <v/>
      </c>
      <c r="L81" s="63" t="str">
        <f>IFERROR(VLOOKUP(CONCATENATE(E81,"_",$J$61),'1. TipoContratoUC'!$I$3:$S$3832,2,FALSE),"")</f>
        <v/>
      </c>
      <c r="M81" s="63" t="str">
        <f>IFERROR(VLOOKUP(CONCATENATE(E81,"_",$J$61),'1. TipoContratoUC'!$I$3:$S$3832,3,FALSE),"")</f>
        <v/>
      </c>
      <c r="N81" s="63" t="str">
        <f>IFERROR(VLOOKUP(CONCATENATE(E81,"_",$J$61),'1. TipoContratoUC'!$I$3:$S$3832,4,FALSE),"")</f>
        <v/>
      </c>
      <c r="O81" s="40" t="str">
        <f>IFERROR(VLOOKUP(CONCATENATE(E81,"_",$O$61),'1. TipoContratoUC'!$I$3:$S$3832,8,FALSE),"")</f>
        <v/>
      </c>
      <c r="P81" s="45" t="str">
        <f>IFERROR(VLOOKUP(CONCATENATE(E81,"_",$O$61),'1. TipoContratoUC'!$I$3:$S$3832,11,FALSE),"")</f>
        <v/>
      </c>
      <c r="Q81" s="63" t="str">
        <f>IFERROR(VLOOKUP(CONCATENATE(E81,"_",$O$61),'1. TipoContratoUC'!$I$3:$S$3832,2,FALSE),"")</f>
        <v/>
      </c>
      <c r="R81" s="63" t="str">
        <f>IFERROR(VLOOKUP(CONCATENATE(E81,"_",$O$61),'1. TipoContratoUC'!$I$3:$S$3832,3,FALSE),"")</f>
        <v/>
      </c>
      <c r="S81" s="63" t="str">
        <f>IFERROR(VLOOKUP(CONCATENATE(E81,"_",$O$61),'1. TipoContratoUC'!$I$3:$S$3832,4,FALSE),"")</f>
        <v/>
      </c>
      <c r="T81" s="40">
        <f>IFERROR(VLOOKUP(CONCATENATE(E81,"_",$T$61),'1. TipoContratoUC'!$I$3:$S$3832,8,FALSE),"")</f>
        <v>1</v>
      </c>
      <c r="U81" s="45">
        <f>IFERROR(VLOOKUP(CONCATENATE(E81,"_",$T$61),'1. TipoContratoUC'!$I$3:$S$3832,11,FALSE),"")</f>
        <v>50.417540444893326</v>
      </c>
      <c r="V81" s="63">
        <f>IFERROR(VLOOKUP(CONCATENATE(E81,"_",$T$61),'1. TipoContratoUC'!$I$3:$S$3832,2,FALSE),"")</f>
        <v>52.569736962409699</v>
      </c>
      <c r="W81" s="63">
        <f>IFERROR(VLOOKUP(CONCATENATE(E81,"_",$T$61),'1. TipoContratoUC'!$I$3:$S$3832,3,FALSE),"")</f>
        <v>54.546493793862503</v>
      </c>
      <c r="X81" s="63">
        <f>IFERROR(VLOOKUP(CONCATENATE(E81,"_",$T$61),'1. TipoContratoUC'!$I$3:$S$3832,4,FALSE),"")</f>
        <v>44.136390578407799</v>
      </c>
      <c r="Y81" s="40" t="str">
        <f>IFERROR(VLOOKUP(CONCATENATE(E81,"_",$Y$61),'1. TipoContratoUC'!$I$3:$S$3832,8,FALSE),"")</f>
        <v/>
      </c>
      <c r="Z81" s="45" t="str">
        <f>IFERROR(VLOOKUP(CONCATENATE(E81,"_",$Y$61),'1. TipoContratoUC'!$I$3:$S$3832,11,FALSE),"")</f>
        <v/>
      </c>
      <c r="AA81" s="63" t="str">
        <f>IFERROR(VLOOKUP(CONCATENATE(E81,"_",$Y$61),'1. TipoContratoUC'!$I$3:$S$3832,2,FALSE),"")</f>
        <v/>
      </c>
      <c r="AB81" s="63" t="str">
        <f>IFERROR(VLOOKUP(CONCATENATE(E81,"_",$Y$61),'1. TipoContratoUC'!$I$3:$S$3832,3,FALSE),"")</f>
        <v/>
      </c>
      <c r="AC81" s="63" t="str">
        <f>IFERROR(VLOOKUP(CONCATENATE(E81,"_",$Y$61),'1. TipoContratoUC'!$I$3:$S$3832,4,FALSE),"")</f>
        <v/>
      </c>
      <c r="AD81" s="40" t="str">
        <f>IFERROR(VLOOKUP(CONCATENATE(E81,"_",$AD$61),'1. TipoContratoUC'!$I$3:$S$3832,8,FALSE),"")</f>
        <v/>
      </c>
      <c r="AE81" s="45" t="str">
        <f>IFERROR(VLOOKUP(CONCATENATE(E81,"_",$AD$61),'1. TipoContratoUC'!$I$3:$S$3832,11,FALSE),"")</f>
        <v/>
      </c>
      <c r="AF81" s="63" t="str">
        <f>IFERROR(VLOOKUP(CONCATENATE(E81,"_",$AD$61),'1. TipoContratoUC'!$I$3:$S$3832,2,FALSE),"")</f>
        <v/>
      </c>
      <c r="AG81" s="63" t="str">
        <f>IFERROR(VLOOKUP(CONCATENATE(E81,"_",$AD$61),'1. TipoContratoUC'!$I$3:$S$3832,3,FALSE),"")</f>
        <v/>
      </c>
      <c r="AH81" s="63" t="str">
        <f>IFERROR(VLOOKUP(CONCATENATE(E81,"_",$AD$61),'1. TipoContratoUC'!$I$3:$S$3832,4,FALSE),"")</f>
        <v/>
      </c>
    </row>
    <row r="82" spans="2:34" x14ac:dyDescent="0.25">
      <c r="B82" s="35"/>
      <c r="C82" s="35">
        <f t="shared" si="6"/>
        <v>20</v>
      </c>
      <c r="D82" s="35" t="str">
        <f t="shared" si="7"/>
        <v>ASA-ESTACION DE COMBUSTIBLES DE CULIACAN #009JZL019</v>
      </c>
      <c r="E82" s="35" t="str">
        <f t="shared" si="8"/>
        <v>20_31</v>
      </c>
      <c r="F82" s="64">
        <f t="shared" si="9"/>
        <v>5328764.42</v>
      </c>
      <c r="G82" s="40">
        <f t="shared" si="10"/>
        <v>8.4322098643643459E-4</v>
      </c>
      <c r="H82" s="45">
        <f t="shared" si="11"/>
        <v>27.304190155838601</v>
      </c>
      <c r="I82" s="63">
        <f>IFERROR(VLOOKUP(E82,'2. UnidadCompradora'!$E$2:$Q$1538,13,FALSE),"")</f>
        <v>265</v>
      </c>
      <c r="J82" s="40" t="str">
        <f>IFERROR(VLOOKUP(CONCATENATE(E82,"_",$J$61),'1. TipoContratoUC'!$I$3:$S$3832,8,FALSE),"")</f>
        <v/>
      </c>
      <c r="K82" s="45" t="str">
        <f>IFERROR(VLOOKUP(CONCATENATE(E82,"_",$J$61),'1. TipoContratoUC'!$I$3:$S$3832,11,FALSE),"")</f>
        <v/>
      </c>
      <c r="L82" s="63" t="str">
        <f>IFERROR(VLOOKUP(CONCATENATE(E82,"_",$J$61),'1. TipoContratoUC'!$I$3:$S$3832,2,FALSE),"")</f>
        <v/>
      </c>
      <c r="M82" s="63" t="str">
        <f>IFERROR(VLOOKUP(CONCATENATE(E82,"_",$J$61),'1. TipoContratoUC'!$I$3:$S$3832,3,FALSE),"")</f>
        <v/>
      </c>
      <c r="N82" s="63" t="str">
        <f>IFERROR(VLOOKUP(CONCATENATE(E82,"_",$J$61),'1. TipoContratoUC'!$I$3:$S$3832,4,FALSE),"")</f>
        <v/>
      </c>
      <c r="O82" s="40" t="str">
        <f>IFERROR(VLOOKUP(CONCATENATE(E82,"_",$O$61),'1. TipoContratoUC'!$I$3:$S$3832,8,FALSE),"")</f>
        <v/>
      </c>
      <c r="P82" s="45" t="str">
        <f>IFERROR(VLOOKUP(CONCATENATE(E82,"_",$O$61),'1. TipoContratoUC'!$I$3:$S$3832,11,FALSE),"")</f>
        <v/>
      </c>
      <c r="Q82" s="63" t="str">
        <f>IFERROR(VLOOKUP(CONCATENATE(E82,"_",$O$61),'1. TipoContratoUC'!$I$3:$S$3832,2,FALSE),"")</f>
        <v/>
      </c>
      <c r="R82" s="63" t="str">
        <f>IFERROR(VLOOKUP(CONCATENATE(E82,"_",$O$61),'1. TipoContratoUC'!$I$3:$S$3832,3,FALSE),"")</f>
        <v/>
      </c>
      <c r="S82" s="63" t="str">
        <f>IFERROR(VLOOKUP(CONCATENATE(E82,"_",$O$61),'1. TipoContratoUC'!$I$3:$S$3832,4,FALSE),"")</f>
        <v/>
      </c>
      <c r="T82" s="40">
        <f>IFERROR(VLOOKUP(CONCATENATE(E82,"_",$T$61),'1. TipoContratoUC'!$I$3:$S$3832,8,FALSE),"")</f>
        <v>1</v>
      </c>
      <c r="U82" s="45">
        <f>IFERROR(VLOOKUP(CONCATENATE(E82,"_",$T$61),'1. TipoContratoUC'!$I$3:$S$3832,11,FALSE),"")</f>
        <v>49.779596809366573</v>
      </c>
      <c r="V82" s="63">
        <f>IFERROR(VLOOKUP(CONCATENATE(E82,"_",$T$61),'1. TipoContratoUC'!$I$3:$S$3832,2,FALSE),"")</f>
        <v>47.312263600460099</v>
      </c>
      <c r="W82" s="63">
        <f>IFERROR(VLOOKUP(CONCATENATE(E82,"_",$T$61),'1. TipoContratoUC'!$I$3:$S$3832,3,FALSE),"")</f>
        <v>48.910215478263503</v>
      </c>
      <c r="X82" s="63">
        <f>IFERROR(VLOOKUP(CONCATENATE(E82,"_",$T$61),'1. TipoContratoUC'!$I$3:$S$3832,4,FALSE),"")</f>
        <v>53.116311349376097</v>
      </c>
      <c r="Y82" s="40" t="str">
        <f>IFERROR(VLOOKUP(CONCATENATE(E82,"_",$Y$61),'1. TipoContratoUC'!$I$3:$S$3832,8,FALSE),"")</f>
        <v/>
      </c>
      <c r="Z82" s="45" t="str">
        <f>IFERROR(VLOOKUP(CONCATENATE(E82,"_",$Y$61),'1. TipoContratoUC'!$I$3:$S$3832,11,FALSE),"")</f>
        <v/>
      </c>
      <c r="AA82" s="63" t="str">
        <f>IFERROR(VLOOKUP(CONCATENATE(E82,"_",$Y$61),'1. TipoContratoUC'!$I$3:$S$3832,2,FALSE),"")</f>
        <v/>
      </c>
      <c r="AB82" s="63" t="str">
        <f>IFERROR(VLOOKUP(CONCATENATE(E82,"_",$Y$61),'1. TipoContratoUC'!$I$3:$S$3832,3,FALSE),"")</f>
        <v/>
      </c>
      <c r="AC82" s="63" t="str">
        <f>IFERROR(VLOOKUP(CONCATENATE(E82,"_",$Y$61),'1. TipoContratoUC'!$I$3:$S$3832,4,FALSE),"")</f>
        <v/>
      </c>
      <c r="AD82" s="40" t="str">
        <f>IFERROR(VLOOKUP(CONCATENATE(E82,"_",$AD$61),'1. TipoContratoUC'!$I$3:$S$3832,8,FALSE),"")</f>
        <v/>
      </c>
      <c r="AE82" s="45" t="str">
        <f>IFERROR(VLOOKUP(CONCATENATE(E82,"_",$AD$61),'1. TipoContratoUC'!$I$3:$S$3832,11,FALSE),"")</f>
        <v/>
      </c>
      <c r="AF82" s="63" t="str">
        <f>IFERROR(VLOOKUP(CONCATENATE(E82,"_",$AD$61),'1. TipoContratoUC'!$I$3:$S$3832,2,FALSE),"")</f>
        <v/>
      </c>
      <c r="AG82" s="63" t="str">
        <f>IFERROR(VLOOKUP(CONCATENATE(E82,"_",$AD$61),'1. TipoContratoUC'!$I$3:$S$3832,3,FALSE),"")</f>
        <v/>
      </c>
      <c r="AH82" s="63" t="str">
        <f>IFERROR(VLOOKUP(CONCATENATE(E82,"_",$AD$61),'1. TipoContratoUC'!$I$3:$S$3832,4,FALSE),"")</f>
        <v/>
      </c>
    </row>
    <row r="83" spans="2:34" x14ac:dyDescent="0.25">
      <c r="B83" s="35"/>
      <c r="C83" s="35">
        <f t="shared" si="6"/>
        <v>21</v>
      </c>
      <c r="D83" s="35" t="str">
        <f t="shared" si="7"/>
        <v>ASA-Estación de Combustibles Mazatlan #009JZL024</v>
      </c>
      <c r="E83" s="35" t="str">
        <f t="shared" ref="E83:E92" si="12">IFERROR(VLOOKUP(C83,$K$98:$P$597,6,FALSE),"")</f>
        <v>20_53</v>
      </c>
      <c r="F83" s="64">
        <f t="shared" ref="F83:F92" si="13">IFERROR(VLOOKUP(C83,$K$98:$N$597,3,FALSE),"")</f>
        <v>8388356.2299999893</v>
      </c>
      <c r="G83" s="40">
        <f t="shared" ref="G83:G92" si="14">IFERROR(VLOOKUP(C83,$K$98:$N$597,4,FALSE),"")</f>
        <v>1.3273692468545651E-3</v>
      </c>
      <c r="H83" s="45">
        <f t="shared" ref="H83:H92" si="15">IFERROR(VLOOKUP(C83,$K$98:$O$597,5,FALSE),"")</f>
        <v>26.568050677204877</v>
      </c>
      <c r="I83" s="63">
        <f>IFERROR(VLOOKUP(E83,'2. UnidadCompradora'!$E$2:$Q$1538,13,FALSE),"")</f>
        <v>305</v>
      </c>
      <c r="J83" s="40">
        <f>IFERROR(VLOOKUP(CONCATENATE(E83,"_",$J$61),'1. TipoContratoUC'!$I$3:$S$3832,8,FALSE),"")</f>
        <v>0.17064782905625384</v>
      </c>
      <c r="K83" s="45">
        <f>IFERROR(VLOOKUP(CONCATENATE(E83,"_",$J$61),'1. TipoContratoUC'!$I$3:$S$3832,11,FALSE),"")</f>
        <v>56.503973823055134</v>
      </c>
      <c r="L83" s="63">
        <f>IFERROR(VLOOKUP(CONCATENATE(E83,"_",$J$61),'1. TipoContratoUC'!$I$3:$S$3832,2,FALSE),"")</f>
        <v>54.383491123948602</v>
      </c>
      <c r="M83" s="63">
        <f>IFERROR(VLOOKUP(CONCATENATE(E83,"_",$J$61),'1. TipoContratoUC'!$I$3:$S$3832,3,FALSE),"")</f>
        <v>58.689229657357203</v>
      </c>
      <c r="N83" s="63">
        <f>IFERROR(VLOOKUP(CONCATENATE(E83,"_",$J$61),'1. TipoContratoUC'!$I$3:$S$3832,4,FALSE),"")</f>
        <v>56.439200687859604</v>
      </c>
      <c r="O83" s="40" t="str">
        <f>IFERROR(VLOOKUP(CONCATENATE(E83,"_",$O$61),'1. TipoContratoUC'!$I$3:$S$3832,8,FALSE),"")</f>
        <v/>
      </c>
      <c r="P83" s="45" t="str">
        <f>IFERROR(VLOOKUP(CONCATENATE(E83,"_",$O$61),'1. TipoContratoUC'!$I$3:$S$3832,11,FALSE),"")</f>
        <v/>
      </c>
      <c r="Q83" s="63" t="str">
        <f>IFERROR(VLOOKUP(CONCATENATE(E83,"_",$O$61),'1. TipoContratoUC'!$I$3:$S$3832,2,FALSE),"")</f>
        <v/>
      </c>
      <c r="R83" s="63" t="str">
        <f>IFERROR(VLOOKUP(CONCATENATE(E83,"_",$O$61),'1. TipoContratoUC'!$I$3:$S$3832,3,FALSE),"")</f>
        <v/>
      </c>
      <c r="S83" s="63" t="str">
        <f>IFERROR(VLOOKUP(CONCATENATE(E83,"_",$O$61),'1. TipoContratoUC'!$I$3:$S$3832,4,FALSE),"")</f>
        <v/>
      </c>
      <c r="T83" s="40">
        <f>IFERROR(VLOOKUP(CONCATENATE(E83,"_",$T$61),'1. TipoContratoUC'!$I$3:$S$3832,8,FALSE),"")</f>
        <v>0.68313831612275211</v>
      </c>
      <c r="U83" s="45">
        <f>IFERROR(VLOOKUP(CONCATENATE(E83,"_",$T$61),'1. TipoContratoUC'!$I$3:$S$3832,11,FALSE),"")</f>
        <v>46.314315986443233</v>
      </c>
      <c r="V83" s="63">
        <f>IFERROR(VLOOKUP(CONCATENATE(E83,"_",$T$61),'1. TipoContratoUC'!$I$3:$S$3832,2,FALSE),"")</f>
        <v>54.555457213448001</v>
      </c>
      <c r="W83" s="63">
        <f>IFERROR(VLOOKUP(CONCATENATE(E83,"_",$T$61),'1. TipoContratoUC'!$I$3:$S$3832,3,FALSE),"")</f>
        <v>31.806403769178399</v>
      </c>
      <c r="X83" s="63">
        <f>IFERROR(VLOOKUP(CONCATENATE(E83,"_",$T$61),'1. TipoContratoUC'!$I$3:$S$3832,4,FALSE),"")</f>
        <v>52.581086976703297</v>
      </c>
      <c r="Y83" s="40">
        <f>IFERROR(VLOOKUP(CONCATENATE(E83,"_",$Y$61),'1. TipoContratoUC'!$I$3:$S$3832,8,FALSE),"")</f>
        <v>0.14621385482099411</v>
      </c>
      <c r="Z83" s="45">
        <f>IFERROR(VLOOKUP(CONCATENATE(E83,"_",$Y$61),'1. TipoContratoUC'!$I$3:$S$3832,11,FALSE),"")</f>
        <v>50.832143218678404</v>
      </c>
      <c r="AA83" s="63">
        <f>IFERROR(VLOOKUP(CONCATENATE(E83,"_",$Y$61),'1. TipoContratoUC'!$I$3:$S$3832,2,FALSE),"")</f>
        <v>70.765525647745307</v>
      </c>
      <c r="AB83" s="63">
        <f>IFERROR(VLOOKUP(CONCATENATE(E83,"_",$Y$61),'1. TipoContratoUC'!$I$3:$S$3832,3,FALSE),"")</f>
        <v>56.529104710178302</v>
      </c>
      <c r="AC83" s="63">
        <f>IFERROR(VLOOKUP(CONCATENATE(E83,"_",$Y$61),'1. TipoContratoUC'!$I$3:$S$3832,4,FALSE),"")</f>
        <v>25.201799298111599</v>
      </c>
      <c r="AD83" s="40" t="str">
        <f>IFERROR(VLOOKUP(CONCATENATE(E83,"_",$AD$61),'1. TipoContratoUC'!$I$3:$S$3832,8,FALSE),"")</f>
        <v/>
      </c>
      <c r="AE83" s="45" t="str">
        <f>IFERROR(VLOOKUP(CONCATENATE(E83,"_",$AD$61),'1. TipoContratoUC'!$I$3:$S$3832,11,FALSE),"")</f>
        <v/>
      </c>
      <c r="AF83" s="63" t="str">
        <f>IFERROR(VLOOKUP(CONCATENATE(E83,"_",$AD$61),'1. TipoContratoUC'!$I$3:$S$3832,2,FALSE),"")</f>
        <v/>
      </c>
      <c r="AG83" s="63" t="str">
        <f>IFERROR(VLOOKUP(CONCATENATE(E83,"_",$AD$61),'1. TipoContratoUC'!$I$3:$S$3832,3,FALSE),"")</f>
        <v/>
      </c>
      <c r="AH83" s="63" t="str">
        <f>IFERROR(VLOOKUP(CONCATENATE(E83,"_",$AD$61),'1. TipoContratoUC'!$I$3:$S$3832,4,FALSE),"")</f>
        <v/>
      </c>
    </row>
    <row r="84" spans="2:34" x14ac:dyDescent="0.25">
      <c r="B84" s="35"/>
      <c r="C84" s="35">
        <f t="shared" si="6"/>
        <v>22</v>
      </c>
      <c r="D84" s="35" t="str">
        <f t="shared" si="7"/>
        <v>ASA-ESTACION DE COMBUSTIBLES LA PAZ #009JZL038</v>
      </c>
      <c r="E84" s="35" t="str">
        <f t="shared" si="12"/>
        <v>20_51</v>
      </c>
      <c r="F84" s="64">
        <f t="shared" si="13"/>
        <v>13724801.302000001</v>
      </c>
      <c r="G84" s="40">
        <f t="shared" si="14"/>
        <v>2.1718056157784705E-3</v>
      </c>
      <c r="H84" s="45">
        <f t="shared" si="15"/>
        <v>26.531891303833117</v>
      </c>
      <c r="I84" s="63">
        <f>IFERROR(VLOOKUP(E84,'2. UnidadCompradora'!$E$2:$Q$1538,13,FALSE),"")</f>
        <v>307</v>
      </c>
      <c r="J84" s="40">
        <f>IFERROR(VLOOKUP(CONCATENATE(E84,"_",$J$61),'1. TipoContratoUC'!$I$3:$S$3832,8,FALSE),"")</f>
        <v>0.7402946502780634</v>
      </c>
      <c r="K84" s="45">
        <f>IFERROR(VLOOKUP(CONCATENATE(E84,"_",$J$61),'1. TipoContratoUC'!$I$3:$S$3832,11,FALSE),"")</f>
        <v>47.192874630422203</v>
      </c>
      <c r="L84" s="63">
        <f>IFERROR(VLOOKUP(CONCATENATE(E84,"_",$J$61),'1. TipoContratoUC'!$I$3:$S$3832,2,FALSE),"")</f>
        <v>51.824730648732299</v>
      </c>
      <c r="M84" s="63">
        <f>IFERROR(VLOOKUP(CONCATENATE(E84,"_",$J$61),'1. TipoContratoUC'!$I$3:$S$3832,3,FALSE),"")</f>
        <v>56.160597457777399</v>
      </c>
      <c r="N84" s="63">
        <f>IFERROR(VLOOKUP(CONCATENATE(E84,"_",$J$61),'1. TipoContratoUC'!$I$3:$S$3832,4,FALSE),"")</f>
        <v>33.593295784756897</v>
      </c>
      <c r="O84" s="40" t="str">
        <f>IFERROR(VLOOKUP(CONCATENATE(E84,"_",$O$61),'1. TipoContratoUC'!$I$3:$S$3832,8,FALSE),"")</f>
        <v/>
      </c>
      <c r="P84" s="45" t="str">
        <f>IFERROR(VLOOKUP(CONCATENATE(E84,"_",$O$61),'1. TipoContratoUC'!$I$3:$S$3832,11,FALSE),"")</f>
        <v/>
      </c>
      <c r="Q84" s="63" t="str">
        <f>IFERROR(VLOOKUP(CONCATENATE(E84,"_",$O$61),'1. TipoContratoUC'!$I$3:$S$3832,2,FALSE),"")</f>
        <v/>
      </c>
      <c r="R84" s="63" t="str">
        <f>IFERROR(VLOOKUP(CONCATENATE(E84,"_",$O$61),'1. TipoContratoUC'!$I$3:$S$3832,3,FALSE),"")</f>
        <v/>
      </c>
      <c r="S84" s="63" t="str">
        <f>IFERROR(VLOOKUP(CONCATENATE(E84,"_",$O$61),'1. TipoContratoUC'!$I$3:$S$3832,4,FALSE),"")</f>
        <v/>
      </c>
      <c r="T84" s="40">
        <f>IFERROR(VLOOKUP(CONCATENATE(E84,"_",$T$61),'1. TipoContratoUC'!$I$3:$S$3832,8,FALSE),"")</f>
        <v>0.1891010910024466</v>
      </c>
      <c r="U84" s="45">
        <f>IFERROR(VLOOKUP(CONCATENATE(E84,"_",$T$61),'1. TipoContratoUC'!$I$3:$S$3832,11,FALSE),"")</f>
        <v>52.619670706825303</v>
      </c>
      <c r="V84" s="63">
        <f>IFERROR(VLOOKUP(CONCATENATE(E84,"_",$T$61),'1. TipoContratoUC'!$I$3:$S$3832,2,FALSE),"")</f>
        <v>42.399964945584202</v>
      </c>
      <c r="W84" s="63">
        <f>IFERROR(VLOOKUP(CONCATENATE(E84,"_",$T$61),'1. TipoContratoUC'!$I$3:$S$3832,3,FALSE),"")</f>
        <v>68.652242597961205</v>
      </c>
      <c r="X84" s="63">
        <f>IFERROR(VLOOKUP(CONCATENATE(E84,"_",$T$61),'1. TipoContratoUC'!$I$3:$S$3832,4,FALSE),"")</f>
        <v>46.806804576930503</v>
      </c>
      <c r="Y84" s="40">
        <f>IFERROR(VLOOKUP(CONCATENATE(E84,"_",$Y$61),'1. TipoContratoUC'!$I$3:$S$3832,8,FALSE),"")</f>
        <v>7.0604258719489901E-2</v>
      </c>
      <c r="Z84" s="45">
        <f>IFERROR(VLOOKUP(CONCATENATE(E84,"_",$Y$61),'1. TipoContratoUC'!$I$3:$S$3832,11,FALSE),"")</f>
        <v>53.430955021486398</v>
      </c>
      <c r="AA84" s="63">
        <f>IFERROR(VLOOKUP(CONCATENATE(E84,"_",$Y$61),'1. TipoContratoUC'!$I$3:$S$3832,2,FALSE),"")</f>
        <v>99.906214618635005</v>
      </c>
      <c r="AB84" s="63">
        <f>IFERROR(VLOOKUP(CONCATENATE(E84,"_",$Y$61),'1. TipoContratoUC'!$I$3:$S$3832,3,FALSE),"")</f>
        <v>46.511502517650399</v>
      </c>
      <c r="AC84" s="63">
        <f>IFERROR(VLOOKUP(CONCATENATE(E84,"_",$Y$61),'1. TipoContratoUC'!$I$3:$S$3832,4,FALSE),"")</f>
        <v>13.875147928173799</v>
      </c>
      <c r="AD84" s="40" t="str">
        <f>IFERROR(VLOOKUP(CONCATENATE(E84,"_",$AD$61),'1. TipoContratoUC'!$I$3:$S$3832,8,FALSE),"")</f>
        <v/>
      </c>
      <c r="AE84" s="45" t="str">
        <f>IFERROR(VLOOKUP(CONCATENATE(E84,"_",$AD$61),'1. TipoContratoUC'!$I$3:$S$3832,11,FALSE),"")</f>
        <v/>
      </c>
      <c r="AF84" s="63" t="str">
        <f>IFERROR(VLOOKUP(CONCATENATE(E84,"_",$AD$61),'1. TipoContratoUC'!$I$3:$S$3832,2,FALSE),"")</f>
        <v/>
      </c>
      <c r="AG84" s="63" t="str">
        <f>IFERROR(VLOOKUP(CONCATENATE(E84,"_",$AD$61),'1. TipoContratoUC'!$I$3:$S$3832,3,FALSE),"")</f>
        <v/>
      </c>
      <c r="AH84" s="63" t="str">
        <f>IFERROR(VLOOKUP(CONCATENATE(E84,"_",$AD$61),'1. TipoContratoUC'!$I$3:$S$3832,4,FALSE),"")</f>
        <v/>
      </c>
    </row>
    <row r="85" spans="2:34" x14ac:dyDescent="0.25">
      <c r="B85" s="35"/>
      <c r="C85" s="35">
        <f t="shared" si="6"/>
        <v>23</v>
      </c>
      <c r="D85" s="35" t="str">
        <f t="shared" si="7"/>
        <v>ASA-ESTACION DE COMBUSTIBLES DEL AEROPUERTO DE MANZANILLO, COLIMA. #009JZL031</v>
      </c>
      <c r="E85" s="35" t="str">
        <f t="shared" si="12"/>
        <v>20_41</v>
      </c>
      <c r="F85" s="64">
        <f t="shared" si="13"/>
        <v>3362408.0500000003</v>
      </c>
      <c r="G85" s="40">
        <f t="shared" si="14"/>
        <v>5.3206574906586107E-4</v>
      </c>
      <c r="H85" s="45">
        <f t="shared" si="15"/>
        <v>25.972269895723791</v>
      </c>
      <c r="I85" s="63">
        <f>IFERROR(VLOOKUP(E85,'2. UnidadCompradora'!$E$2:$Q$1538,13,FALSE),"")</f>
        <v>346</v>
      </c>
      <c r="J85" s="40">
        <f>IFERROR(VLOOKUP(CONCATENATE(E85,"_",$J$61),'1. TipoContratoUC'!$I$3:$S$3832,8,FALSE),"")</f>
        <v>0.34565795189551723</v>
      </c>
      <c r="K85" s="45">
        <f>IFERROR(VLOOKUP(CONCATENATE(E85,"_",$J$61),'1. TipoContratoUC'!$I$3:$S$3832,11,FALSE),"")</f>
        <v>31.083093612917867</v>
      </c>
      <c r="L85" s="63">
        <f>IFERROR(VLOOKUP(CONCATENATE(E85,"_",$J$61),'1. TipoContratoUC'!$I$3:$S$3832,2,FALSE),"")</f>
        <v>43.435898047993099</v>
      </c>
      <c r="M85" s="63">
        <f>IFERROR(VLOOKUP(CONCATENATE(E85,"_",$J$61),'1. TipoContratoUC'!$I$3:$S$3832,3,FALSE),"")</f>
        <v>33.782604712134798</v>
      </c>
      <c r="N85" s="63">
        <f>IFERROR(VLOOKUP(CONCATENATE(E85,"_",$J$61),'1. TipoContratoUC'!$I$3:$S$3832,4,FALSE),"")</f>
        <v>16.030778078625701</v>
      </c>
      <c r="O85" s="40" t="str">
        <f>IFERROR(VLOOKUP(CONCATENATE(E85,"_",$O$61),'1. TipoContratoUC'!$I$3:$S$3832,8,FALSE),"")</f>
        <v/>
      </c>
      <c r="P85" s="45" t="str">
        <f>IFERROR(VLOOKUP(CONCATENATE(E85,"_",$O$61),'1. TipoContratoUC'!$I$3:$S$3832,11,FALSE),"")</f>
        <v/>
      </c>
      <c r="Q85" s="63" t="str">
        <f>IFERROR(VLOOKUP(CONCATENATE(E85,"_",$O$61),'1. TipoContratoUC'!$I$3:$S$3832,2,FALSE),"")</f>
        <v/>
      </c>
      <c r="R85" s="63" t="str">
        <f>IFERROR(VLOOKUP(CONCATENATE(E85,"_",$O$61),'1. TipoContratoUC'!$I$3:$S$3832,3,FALSE),"")</f>
        <v/>
      </c>
      <c r="S85" s="63" t="str">
        <f>IFERROR(VLOOKUP(CONCATENATE(E85,"_",$O$61),'1. TipoContratoUC'!$I$3:$S$3832,4,FALSE),"")</f>
        <v/>
      </c>
      <c r="T85" s="40">
        <f>IFERROR(VLOOKUP(CONCATENATE(E85,"_",$T$61),'1. TipoContratoUC'!$I$3:$S$3832,8,FALSE),"")</f>
        <v>0.65434204810448271</v>
      </c>
      <c r="U85" s="45">
        <f>IFERROR(VLOOKUP(CONCATENATE(E85,"_",$T$61),'1. TipoContratoUC'!$I$3:$S$3832,11,FALSE),"")</f>
        <v>56.712912915667168</v>
      </c>
      <c r="V85" s="63">
        <f>IFERROR(VLOOKUP(CONCATENATE(E85,"_",$T$61),'1. TipoContratoUC'!$I$3:$S$3832,2,FALSE),"")</f>
        <v>55.808100337606298</v>
      </c>
      <c r="W85" s="63">
        <f>IFERROR(VLOOKUP(CONCATENATE(E85,"_",$T$61),'1. TipoContratoUC'!$I$3:$S$3832,3,FALSE),"")</f>
        <v>54.211354590520997</v>
      </c>
      <c r="X85" s="63">
        <f>IFERROR(VLOOKUP(CONCATENATE(E85,"_",$T$61),'1. TipoContratoUC'!$I$3:$S$3832,4,FALSE),"")</f>
        <v>60.119283818874202</v>
      </c>
      <c r="Y85" s="40" t="str">
        <f>IFERROR(VLOOKUP(CONCATENATE(E85,"_",$Y$61),'1. TipoContratoUC'!$I$3:$S$3832,8,FALSE),"")</f>
        <v/>
      </c>
      <c r="Z85" s="45" t="str">
        <f>IFERROR(VLOOKUP(CONCATENATE(E85,"_",$Y$61),'1. TipoContratoUC'!$I$3:$S$3832,11,FALSE),"")</f>
        <v/>
      </c>
      <c r="AA85" s="63" t="str">
        <f>IFERROR(VLOOKUP(CONCATENATE(E85,"_",$Y$61),'1. TipoContratoUC'!$I$3:$S$3832,2,FALSE),"")</f>
        <v/>
      </c>
      <c r="AB85" s="63" t="str">
        <f>IFERROR(VLOOKUP(CONCATENATE(E85,"_",$Y$61),'1. TipoContratoUC'!$I$3:$S$3832,3,FALSE),"")</f>
        <v/>
      </c>
      <c r="AC85" s="63" t="str">
        <f>IFERROR(VLOOKUP(CONCATENATE(E85,"_",$Y$61),'1. TipoContratoUC'!$I$3:$S$3832,4,FALSE),"")</f>
        <v/>
      </c>
      <c r="AD85" s="40" t="str">
        <f>IFERROR(VLOOKUP(CONCATENATE(E85,"_",$AD$61),'1. TipoContratoUC'!$I$3:$S$3832,8,FALSE),"")</f>
        <v/>
      </c>
      <c r="AE85" s="45" t="str">
        <f>IFERROR(VLOOKUP(CONCATENATE(E85,"_",$AD$61),'1. TipoContratoUC'!$I$3:$S$3832,11,FALSE),"")</f>
        <v/>
      </c>
      <c r="AF85" s="63" t="str">
        <f>IFERROR(VLOOKUP(CONCATENATE(E85,"_",$AD$61),'1. TipoContratoUC'!$I$3:$S$3832,2,FALSE),"")</f>
        <v/>
      </c>
      <c r="AG85" s="63" t="str">
        <f>IFERROR(VLOOKUP(CONCATENATE(E85,"_",$AD$61),'1. TipoContratoUC'!$I$3:$S$3832,3,FALSE),"")</f>
        <v/>
      </c>
      <c r="AH85" s="63" t="str">
        <f>IFERROR(VLOOKUP(CONCATENATE(E85,"_",$AD$61),'1. TipoContratoUC'!$I$3:$S$3832,4,FALSE),"")</f>
        <v/>
      </c>
    </row>
    <row r="86" spans="2:34" x14ac:dyDescent="0.25">
      <c r="B86" s="35"/>
      <c r="C86" s="35">
        <f t="shared" si="6"/>
        <v>24</v>
      </c>
      <c r="D86" s="35" t="str">
        <f t="shared" si="7"/>
        <v>ASA-Estación de Combustibles del Aeropuerto de Tapachula, Chis. #009JZL997</v>
      </c>
      <c r="E86" s="35" t="str">
        <f t="shared" si="12"/>
        <v>20_47</v>
      </c>
      <c r="F86" s="64">
        <f t="shared" si="13"/>
        <v>2558378</v>
      </c>
      <c r="G86" s="40">
        <f t="shared" si="14"/>
        <v>4.0483644064664298E-4</v>
      </c>
      <c r="H86" s="45">
        <f t="shared" si="15"/>
        <v>25.723782139468472</v>
      </c>
      <c r="I86" s="63">
        <f>IFERROR(VLOOKUP(E86,'2. UnidadCompradora'!$E$2:$Q$1538,13,FALSE),"")</f>
        <v>358</v>
      </c>
      <c r="J86" s="40" t="str">
        <f>IFERROR(VLOOKUP(CONCATENATE(E86,"_",$J$61),'1. TipoContratoUC'!$I$3:$S$3832,8,FALSE),"")</f>
        <v/>
      </c>
      <c r="K86" s="45" t="str">
        <f>IFERROR(VLOOKUP(CONCATENATE(E86,"_",$J$61),'1. TipoContratoUC'!$I$3:$S$3832,11,FALSE),"")</f>
        <v/>
      </c>
      <c r="L86" s="63" t="str">
        <f>IFERROR(VLOOKUP(CONCATENATE(E86,"_",$J$61),'1. TipoContratoUC'!$I$3:$S$3832,2,FALSE),"")</f>
        <v/>
      </c>
      <c r="M86" s="63" t="str">
        <f>IFERROR(VLOOKUP(CONCATENATE(E86,"_",$J$61),'1. TipoContratoUC'!$I$3:$S$3832,3,FALSE),"")</f>
        <v/>
      </c>
      <c r="N86" s="63" t="str">
        <f>IFERROR(VLOOKUP(CONCATENATE(E86,"_",$J$61),'1. TipoContratoUC'!$I$3:$S$3832,4,FALSE),"")</f>
        <v/>
      </c>
      <c r="O86" s="40" t="str">
        <f>IFERROR(VLOOKUP(CONCATENATE(E86,"_",$O$61),'1. TipoContratoUC'!$I$3:$S$3832,8,FALSE),"")</f>
        <v/>
      </c>
      <c r="P86" s="45" t="str">
        <f>IFERROR(VLOOKUP(CONCATENATE(E86,"_",$O$61),'1. TipoContratoUC'!$I$3:$S$3832,11,FALSE),"")</f>
        <v/>
      </c>
      <c r="Q86" s="63" t="str">
        <f>IFERROR(VLOOKUP(CONCATENATE(E86,"_",$O$61),'1. TipoContratoUC'!$I$3:$S$3832,2,FALSE),"")</f>
        <v/>
      </c>
      <c r="R86" s="63" t="str">
        <f>IFERROR(VLOOKUP(CONCATENATE(E86,"_",$O$61),'1. TipoContratoUC'!$I$3:$S$3832,3,FALSE),"")</f>
        <v/>
      </c>
      <c r="S86" s="63" t="str">
        <f>IFERROR(VLOOKUP(CONCATENATE(E86,"_",$O$61),'1. TipoContratoUC'!$I$3:$S$3832,4,FALSE),"")</f>
        <v/>
      </c>
      <c r="T86" s="40">
        <f>IFERROR(VLOOKUP(CONCATENATE(E86,"_",$T$61),'1. TipoContratoUC'!$I$3:$S$3832,8,FALSE),"")</f>
        <v>1</v>
      </c>
      <c r="U86" s="45">
        <f>IFERROR(VLOOKUP(CONCATENATE(E86,"_",$T$61),'1. TipoContratoUC'!$I$3:$S$3832,11,FALSE),"")</f>
        <v>47.494627424955297</v>
      </c>
      <c r="V86" s="63">
        <f>IFERROR(VLOOKUP(CONCATENATE(E86,"_",$T$61),'1. TipoContratoUC'!$I$3:$S$3832,2,FALSE),"")</f>
        <v>40.759926746822003</v>
      </c>
      <c r="W86" s="63">
        <f>IFERROR(VLOOKUP(CONCATENATE(E86,"_",$T$61),'1. TipoContratoUC'!$I$3:$S$3832,3,FALSE),"")</f>
        <v>64.397934257234198</v>
      </c>
      <c r="X86" s="63">
        <f>IFERROR(VLOOKUP(CONCATENATE(E86,"_",$T$61),'1. TipoContratoUC'!$I$3:$S$3832,4,FALSE),"")</f>
        <v>37.326021270809697</v>
      </c>
      <c r="Y86" s="40" t="str">
        <f>IFERROR(VLOOKUP(CONCATENATE(E86,"_",$Y$61),'1. TipoContratoUC'!$I$3:$S$3832,8,FALSE),"")</f>
        <v/>
      </c>
      <c r="Z86" s="45" t="str">
        <f>IFERROR(VLOOKUP(CONCATENATE(E86,"_",$Y$61),'1. TipoContratoUC'!$I$3:$S$3832,11,FALSE),"")</f>
        <v/>
      </c>
      <c r="AA86" s="63" t="str">
        <f>IFERROR(VLOOKUP(CONCATENATE(E86,"_",$Y$61),'1. TipoContratoUC'!$I$3:$S$3832,2,FALSE),"")</f>
        <v/>
      </c>
      <c r="AB86" s="63" t="str">
        <f>IFERROR(VLOOKUP(CONCATENATE(E86,"_",$Y$61),'1. TipoContratoUC'!$I$3:$S$3832,3,FALSE),"")</f>
        <v/>
      </c>
      <c r="AC86" s="63" t="str">
        <f>IFERROR(VLOOKUP(CONCATENATE(E86,"_",$Y$61),'1. TipoContratoUC'!$I$3:$S$3832,4,FALSE),"")</f>
        <v/>
      </c>
      <c r="AD86" s="40" t="str">
        <f>IFERROR(VLOOKUP(CONCATENATE(E86,"_",$AD$61),'1. TipoContratoUC'!$I$3:$S$3832,8,FALSE),"")</f>
        <v/>
      </c>
      <c r="AE86" s="45" t="str">
        <f>IFERROR(VLOOKUP(CONCATENATE(E86,"_",$AD$61),'1. TipoContratoUC'!$I$3:$S$3832,11,FALSE),"")</f>
        <v/>
      </c>
      <c r="AF86" s="63" t="str">
        <f>IFERROR(VLOOKUP(CONCATENATE(E86,"_",$AD$61),'1. TipoContratoUC'!$I$3:$S$3832,2,FALSE),"")</f>
        <v/>
      </c>
      <c r="AG86" s="63" t="str">
        <f>IFERROR(VLOOKUP(CONCATENATE(E86,"_",$AD$61),'1. TipoContratoUC'!$I$3:$S$3832,3,FALSE),"")</f>
        <v/>
      </c>
      <c r="AH86" s="63" t="str">
        <f>IFERROR(VLOOKUP(CONCATENATE(E86,"_",$AD$61),'1. TipoContratoUC'!$I$3:$S$3832,4,FALSE),"")</f>
        <v/>
      </c>
    </row>
    <row r="87" spans="2:34" x14ac:dyDescent="0.25">
      <c r="B87" s="35"/>
      <c r="C87" s="35">
        <f t="shared" si="6"/>
        <v>25</v>
      </c>
      <c r="D87" s="35" t="str">
        <f t="shared" si="7"/>
        <v>ASA-AEROPUERTOS Y SERVICIOS AUXILIARES 3 #009JZL992</v>
      </c>
      <c r="E87" s="35" t="str">
        <f t="shared" si="12"/>
        <v>20_22</v>
      </c>
      <c r="F87" s="64">
        <f t="shared" si="13"/>
        <v>8369949.4699999895</v>
      </c>
      <c r="G87" s="40">
        <f t="shared" si="14"/>
        <v>1.3244565704626336E-3</v>
      </c>
      <c r="H87" s="45">
        <f t="shared" si="15"/>
        <v>25.663922522101892</v>
      </c>
      <c r="I87" s="63">
        <f>IFERROR(VLOOKUP(E87,'2. UnidadCompradora'!$E$2:$Q$1538,13,FALSE),"")</f>
        <v>361</v>
      </c>
      <c r="J87" s="40">
        <f>IFERROR(VLOOKUP(CONCATENATE(E87,"_",$J$61),'1. TipoContratoUC'!$I$3:$S$3832,8,FALSE),"")</f>
        <v>0.86271420823762734</v>
      </c>
      <c r="K87" s="45">
        <f>IFERROR(VLOOKUP(CONCATENATE(E87,"_",$J$61),'1. TipoContratoUC'!$I$3:$S$3832,11,FALSE),"")</f>
        <v>47.801823951854033</v>
      </c>
      <c r="L87" s="63">
        <f>IFERROR(VLOOKUP(CONCATENATE(E87,"_",$J$61),'1. TipoContratoUC'!$I$3:$S$3832,2,FALSE),"")</f>
        <v>28.746581800754701</v>
      </c>
      <c r="M87" s="63">
        <f>IFERROR(VLOOKUP(CONCATENATE(E87,"_",$J$61),'1. TipoContratoUC'!$I$3:$S$3832,3,FALSE),"")</f>
        <v>60.304711074066901</v>
      </c>
      <c r="N87" s="63">
        <f>IFERROR(VLOOKUP(CONCATENATE(E87,"_",$J$61),'1. TipoContratoUC'!$I$3:$S$3832,4,FALSE),"")</f>
        <v>54.3541789807405</v>
      </c>
      <c r="O87" s="40" t="str">
        <f>IFERROR(VLOOKUP(CONCATENATE(E87,"_",$O$61),'1. TipoContratoUC'!$I$3:$S$3832,8,FALSE),"")</f>
        <v/>
      </c>
      <c r="P87" s="45" t="str">
        <f>IFERROR(VLOOKUP(CONCATENATE(E87,"_",$O$61),'1. TipoContratoUC'!$I$3:$S$3832,11,FALSE),"")</f>
        <v/>
      </c>
      <c r="Q87" s="63" t="str">
        <f>IFERROR(VLOOKUP(CONCATENATE(E87,"_",$O$61),'1. TipoContratoUC'!$I$3:$S$3832,2,FALSE),"")</f>
        <v/>
      </c>
      <c r="R87" s="63" t="str">
        <f>IFERROR(VLOOKUP(CONCATENATE(E87,"_",$O$61),'1. TipoContratoUC'!$I$3:$S$3832,3,FALSE),"")</f>
        <v/>
      </c>
      <c r="S87" s="63" t="str">
        <f>IFERROR(VLOOKUP(CONCATENATE(E87,"_",$O$61),'1. TipoContratoUC'!$I$3:$S$3832,4,FALSE),"")</f>
        <v/>
      </c>
      <c r="T87" s="40" t="str">
        <f>IFERROR(VLOOKUP(CONCATENATE(E87,"_",$T$61),'1. TipoContratoUC'!$I$3:$S$3832,8,FALSE),"")</f>
        <v/>
      </c>
      <c r="U87" s="45" t="str">
        <f>IFERROR(VLOOKUP(CONCATENATE(E87,"_",$T$61),'1. TipoContratoUC'!$I$3:$S$3832,11,FALSE),"")</f>
        <v/>
      </c>
      <c r="V87" s="63" t="str">
        <f>IFERROR(VLOOKUP(CONCATENATE(E87,"_",$T$61),'1. TipoContratoUC'!$I$3:$S$3832,2,FALSE),"")</f>
        <v/>
      </c>
      <c r="W87" s="63" t="str">
        <f>IFERROR(VLOOKUP(CONCATENATE(E87,"_",$T$61),'1. TipoContratoUC'!$I$3:$S$3832,3,FALSE),"")</f>
        <v/>
      </c>
      <c r="X87" s="63" t="str">
        <f>IFERROR(VLOOKUP(CONCATENATE(E87,"_",$T$61),'1. TipoContratoUC'!$I$3:$S$3832,4,FALSE),"")</f>
        <v/>
      </c>
      <c r="Y87" s="40">
        <f>IFERROR(VLOOKUP(CONCATENATE(E87,"_",$Y$61),'1. TipoContratoUC'!$I$3:$S$3832,8,FALSE),"")</f>
        <v>0.13728579176237266</v>
      </c>
      <c r="Z87" s="45">
        <f>IFERROR(VLOOKUP(CONCATENATE(E87,"_",$Y$61),'1. TipoContratoUC'!$I$3:$S$3832,11,FALSE),"")</f>
        <v>44.918408317614016</v>
      </c>
      <c r="AA87" s="63">
        <f>IFERROR(VLOOKUP(CONCATENATE(E87,"_",$Y$61),'1. TipoContratoUC'!$I$3:$S$3832,2,FALSE),"")</f>
        <v>99.232596070708396</v>
      </c>
      <c r="AB87" s="63">
        <f>IFERROR(VLOOKUP(CONCATENATE(E87,"_",$Y$61),'1. TipoContratoUC'!$I$3:$S$3832,3,FALSE),"")</f>
        <v>33.180071439714702</v>
      </c>
      <c r="AC87" s="63">
        <f>IFERROR(VLOOKUP(CONCATENATE(E87,"_",$Y$61),'1. TipoContratoUC'!$I$3:$S$3832,4,FALSE),"")</f>
        <v>2.3425574424189501</v>
      </c>
      <c r="AD87" s="40" t="str">
        <f>IFERROR(VLOOKUP(CONCATENATE(E87,"_",$AD$61),'1. TipoContratoUC'!$I$3:$S$3832,8,FALSE),"")</f>
        <v/>
      </c>
      <c r="AE87" s="45" t="str">
        <f>IFERROR(VLOOKUP(CONCATENATE(E87,"_",$AD$61),'1. TipoContratoUC'!$I$3:$S$3832,11,FALSE),"")</f>
        <v/>
      </c>
      <c r="AF87" s="63" t="str">
        <f>IFERROR(VLOOKUP(CONCATENATE(E87,"_",$AD$61),'1. TipoContratoUC'!$I$3:$S$3832,2,FALSE),"")</f>
        <v/>
      </c>
      <c r="AG87" s="63" t="str">
        <f>IFERROR(VLOOKUP(CONCATENATE(E87,"_",$AD$61),'1. TipoContratoUC'!$I$3:$S$3832,3,FALSE),"")</f>
        <v/>
      </c>
      <c r="AH87" s="63" t="str">
        <f>IFERROR(VLOOKUP(CONCATENATE(E87,"_",$AD$61),'1. TipoContratoUC'!$I$3:$S$3832,4,FALSE),"")</f>
        <v/>
      </c>
    </row>
    <row r="88" spans="2:34" x14ac:dyDescent="0.25">
      <c r="B88" s="35"/>
      <c r="C88" s="35">
        <f t="shared" si="6"/>
        <v>26</v>
      </c>
      <c r="D88" s="35" t="str">
        <f t="shared" si="7"/>
        <v>ASA-Aeropuertos y Servicios Auxiliares 4 #009JZL020</v>
      </c>
      <c r="E88" s="35" t="str">
        <f t="shared" si="12"/>
        <v>20_23</v>
      </c>
      <c r="F88" s="64">
        <f t="shared" si="13"/>
        <v>4284924.67</v>
      </c>
      <c r="G88" s="40">
        <f t="shared" si="14"/>
        <v>6.7804431238925253E-4</v>
      </c>
      <c r="H88" s="45">
        <f t="shared" si="15"/>
        <v>25.270130032160491</v>
      </c>
      <c r="I88" s="63">
        <f>IFERROR(VLOOKUP(E88,'2. UnidadCompradora'!$E$2:$Q$1538,13,FALSE),"")</f>
        <v>395</v>
      </c>
      <c r="J88" s="40">
        <f>IFERROR(VLOOKUP(CONCATENATE(E88,"_",$J$61),'1. TipoContratoUC'!$I$3:$S$3832,8,FALSE),"")</f>
        <v>0.32462880380111792</v>
      </c>
      <c r="K88" s="45">
        <f>IFERROR(VLOOKUP(CONCATENATE(E88,"_",$J$61),'1. TipoContratoUC'!$I$3:$S$3832,11,FALSE),"")</f>
        <v>45.235772665314606</v>
      </c>
      <c r="L88" s="63">
        <f>IFERROR(VLOOKUP(CONCATENATE(E88,"_",$J$61),'1. TipoContratoUC'!$I$3:$S$3832,2,FALSE),"")</f>
        <v>47.421046630286398</v>
      </c>
      <c r="M88" s="63">
        <f>IFERROR(VLOOKUP(CONCATENATE(E88,"_",$J$61),'1. TipoContratoUC'!$I$3:$S$3832,3,FALSE),"")</f>
        <v>52.040266254105902</v>
      </c>
      <c r="N88" s="63">
        <f>IFERROR(VLOOKUP(CONCATENATE(E88,"_",$J$61),'1. TipoContratoUC'!$I$3:$S$3832,4,FALSE),"")</f>
        <v>36.246005111551497</v>
      </c>
      <c r="O88" s="40" t="str">
        <f>IFERROR(VLOOKUP(CONCATENATE(E88,"_",$O$61),'1. TipoContratoUC'!$I$3:$S$3832,8,FALSE),"")</f>
        <v/>
      </c>
      <c r="P88" s="45" t="str">
        <f>IFERROR(VLOOKUP(CONCATENATE(E88,"_",$O$61),'1. TipoContratoUC'!$I$3:$S$3832,11,FALSE),"")</f>
        <v/>
      </c>
      <c r="Q88" s="63" t="str">
        <f>IFERROR(VLOOKUP(CONCATENATE(E88,"_",$O$61),'1. TipoContratoUC'!$I$3:$S$3832,2,FALSE),"")</f>
        <v/>
      </c>
      <c r="R88" s="63" t="str">
        <f>IFERROR(VLOOKUP(CONCATENATE(E88,"_",$O$61),'1. TipoContratoUC'!$I$3:$S$3832,3,FALSE),"")</f>
        <v/>
      </c>
      <c r="S88" s="63" t="str">
        <f>IFERROR(VLOOKUP(CONCATENATE(E88,"_",$O$61),'1. TipoContratoUC'!$I$3:$S$3832,4,FALSE),"")</f>
        <v/>
      </c>
      <c r="T88" s="40">
        <f>IFERROR(VLOOKUP(CONCATENATE(E88,"_",$T$61),'1. TipoContratoUC'!$I$3:$S$3832,8,FALSE),"")</f>
        <v>0.67537119619888208</v>
      </c>
      <c r="U88" s="45">
        <f>IFERROR(VLOOKUP(CONCATENATE(E88,"_",$T$61),'1. TipoContratoUC'!$I$3:$S$3832,11,FALSE),"")</f>
        <v>47.607891631446371</v>
      </c>
      <c r="V88" s="63">
        <f>IFERROR(VLOOKUP(CONCATENATE(E88,"_",$T$61),'1. TipoContratoUC'!$I$3:$S$3832,2,FALSE),"")</f>
        <v>32.221927285769702</v>
      </c>
      <c r="W88" s="63">
        <f>IFERROR(VLOOKUP(CONCATENATE(E88,"_",$T$61),'1. TipoContratoUC'!$I$3:$S$3832,3,FALSE),"")</f>
        <v>63.150202348272103</v>
      </c>
      <c r="X88" s="63">
        <f>IFERROR(VLOOKUP(CONCATENATE(E88,"_",$T$61),'1. TipoContratoUC'!$I$3:$S$3832,4,FALSE),"")</f>
        <v>47.451545260297301</v>
      </c>
      <c r="Y88" s="40" t="str">
        <f>IFERROR(VLOOKUP(CONCATENATE(E88,"_",$Y$61),'1. TipoContratoUC'!$I$3:$S$3832,8,FALSE),"")</f>
        <v/>
      </c>
      <c r="Z88" s="45" t="str">
        <f>IFERROR(VLOOKUP(CONCATENATE(E88,"_",$Y$61),'1. TipoContratoUC'!$I$3:$S$3832,11,FALSE),"")</f>
        <v/>
      </c>
      <c r="AA88" s="63" t="str">
        <f>IFERROR(VLOOKUP(CONCATENATE(E88,"_",$Y$61),'1. TipoContratoUC'!$I$3:$S$3832,2,FALSE),"")</f>
        <v/>
      </c>
      <c r="AB88" s="63" t="str">
        <f>IFERROR(VLOOKUP(CONCATENATE(E88,"_",$Y$61),'1. TipoContratoUC'!$I$3:$S$3832,3,FALSE),"")</f>
        <v/>
      </c>
      <c r="AC88" s="63" t="str">
        <f>IFERROR(VLOOKUP(CONCATENATE(E88,"_",$Y$61),'1. TipoContratoUC'!$I$3:$S$3832,4,FALSE),"")</f>
        <v/>
      </c>
      <c r="AD88" s="40" t="str">
        <f>IFERROR(VLOOKUP(CONCATENATE(E88,"_",$AD$61),'1. TipoContratoUC'!$I$3:$S$3832,8,FALSE),"")</f>
        <v/>
      </c>
      <c r="AE88" s="45" t="str">
        <f>IFERROR(VLOOKUP(CONCATENATE(E88,"_",$AD$61),'1. TipoContratoUC'!$I$3:$S$3832,11,FALSE),"")</f>
        <v/>
      </c>
      <c r="AF88" s="63" t="str">
        <f>IFERROR(VLOOKUP(CONCATENATE(E88,"_",$AD$61),'1. TipoContratoUC'!$I$3:$S$3832,2,FALSE),"")</f>
        <v/>
      </c>
      <c r="AG88" s="63" t="str">
        <f>IFERROR(VLOOKUP(CONCATENATE(E88,"_",$AD$61),'1. TipoContratoUC'!$I$3:$S$3832,3,FALSE),"")</f>
        <v/>
      </c>
      <c r="AH88" s="63" t="str">
        <f>IFERROR(VLOOKUP(CONCATENATE(E88,"_",$AD$61),'1. TipoContratoUC'!$I$3:$S$3832,4,FALSE),"")</f>
        <v/>
      </c>
    </row>
    <row r="89" spans="2:34" s="67" customFormat="1" ht="15" customHeight="1" x14ac:dyDescent="0.25">
      <c r="B89" s="65"/>
      <c r="C89" s="66">
        <f t="shared" si="6"/>
        <v>27</v>
      </c>
      <c r="D89" s="66" t="str">
        <f t="shared" si="7"/>
        <v>ASA-Aeropuerto Internacional de Nogales #009JZL022</v>
      </c>
      <c r="E89" s="66" t="str">
        <f t="shared" si="12"/>
        <v>20_13</v>
      </c>
      <c r="F89" s="64">
        <f t="shared" si="13"/>
        <v>18489945.989999998</v>
      </c>
      <c r="G89" s="40">
        <f t="shared" si="14"/>
        <v>2.9258397009121672E-3</v>
      </c>
      <c r="H89" s="45">
        <f t="shared" si="15"/>
        <v>24.959596029633047</v>
      </c>
      <c r="I89" s="63">
        <f>IFERROR(VLOOKUP(E89,'2. UnidadCompradora'!$E$2:$Q$1538,13,FALSE),"")</f>
        <v>411</v>
      </c>
      <c r="J89" s="40" t="str">
        <f>IFERROR(VLOOKUP(CONCATENATE(E89,"_",$J$61),'1. TipoContratoUC'!$I$3:$S$3832,8,FALSE),"")</f>
        <v/>
      </c>
      <c r="K89" s="45" t="str">
        <f>IFERROR(VLOOKUP(CONCATENATE(E89,"_",$J$61),'1. TipoContratoUC'!$I$3:$S$3832,11,FALSE),"")</f>
        <v/>
      </c>
      <c r="L89" s="63" t="str">
        <f>IFERROR(VLOOKUP(CONCATENATE(E89,"_",$J$61),'1. TipoContratoUC'!$I$3:$S$3832,2,FALSE),"")</f>
        <v/>
      </c>
      <c r="M89" s="63" t="str">
        <f>IFERROR(VLOOKUP(CONCATENATE(E89,"_",$J$61),'1. TipoContratoUC'!$I$3:$S$3832,3,FALSE),"")</f>
        <v/>
      </c>
      <c r="N89" s="63" t="str">
        <f>IFERROR(VLOOKUP(CONCATENATE(E89,"_",$J$61),'1. TipoContratoUC'!$I$3:$S$3832,4,FALSE),"")</f>
        <v/>
      </c>
      <c r="O89" s="40" t="str">
        <f>IFERROR(VLOOKUP(CONCATENATE(E89,"_",$O$61),'1. TipoContratoUC'!$I$3:$S$3832,8,FALSE),"")</f>
        <v/>
      </c>
      <c r="P89" s="45" t="str">
        <f>IFERROR(VLOOKUP(CONCATENATE(E89,"_",$O$61),'1. TipoContratoUC'!$I$3:$S$3832,11,FALSE),"")</f>
        <v/>
      </c>
      <c r="Q89" s="63" t="str">
        <f>IFERROR(VLOOKUP(CONCATENATE(E89,"_",$O$61),'1. TipoContratoUC'!$I$3:$S$3832,2,FALSE),"")</f>
        <v/>
      </c>
      <c r="R89" s="63" t="str">
        <f>IFERROR(VLOOKUP(CONCATENATE(E89,"_",$O$61),'1. TipoContratoUC'!$I$3:$S$3832,3,FALSE),"")</f>
        <v/>
      </c>
      <c r="S89" s="63" t="str">
        <f>IFERROR(VLOOKUP(CONCATENATE(E89,"_",$O$61),'1. TipoContratoUC'!$I$3:$S$3832,4,FALSE),"")</f>
        <v/>
      </c>
      <c r="T89" s="40">
        <f>IFERROR(VLOOKUP(CONCATENATE(E89,"_",$T$61),'1. TipoContratoUC'!$I$3:$S$3832,8,FALSE),"")</f>
        <v>0.26352254531382763</v>
      </c>
      <c r="U89" s="45">
        <f>IFERROR(VLOOKUP(CONCATENATE(E89,"_",$T$61),'1. TipoContratoUC'!$I$3:$S$3832,11,FALSE),"")</f>
        <v>50.907205654673533</v>
      </c>
      <c r="V89" s="63">
        <f>IFERROR(VLOOKUP(CONCATENATE(E89,"_",$T$61),'1. TipoContratoUC'!$I$3:$S$3832,2,FALSE),"")</f>
        <v>29.5080312900363</v>
      </c>
      <c r="W89" s="63">
        <f>IFERROR(VLOOKUP(CONCATENATE(E89,"_",$T$61),'1. TipoContratoUC'!$I$3:$S$3832,3,FALSE),"")</f>
        <v>72.750504479242807</v>
      </c>
      <c r="X89" s="63">
        <f>IFERROR(VLOOKUP(CONCATENATE(E89,"_",$T$61),'1. TipoContratoUC'!$I$3:$S$3832,4,FALSE),"")</f>
        <v>50.463081194741498</v>
      </c>
      <c r="Y89" s="40">
        <f>IFERROR(VLOOKUP(CONCATENATE(E89,"_",$Y$61),'1. TipoContratoUC'!$I$3:$S$3832,8,FALSE),"")</f>
        <v>0.73647745468617243</v>
      </c>
      <c r="Z89" s="45">
        <f>IFERROR(VLOOKUP(CONCATENATE(E89,"_",$Y$61),'1. TipoContratoUC'!$I$3:$S$3832,11,FALSE),"")</f>
        <v>44.764987819004126</v>
      </c>
      <c r="AA89" s="63">
        <f>IFERROR(VLOOKUP(CONCATENATE(E89,"_",$Y$61),'1. TipoContratoUC'!$I$3:$S$3832,2,FALSE),"")</f>
        <v>40.047627788986397</v>
      </c>
      <c r="AB89" s="63">
        <f>IFERROR(VLOOKUP(CONCATENATE(E89,"_",$Y$61),'1. TipoContratoUC'!$I$3:$S$3832,3,FALSE),"")</f>
        <v>62.561720360143099</v>
      </c>
      <c r="AC89" s="63">
        <f>IFERROR(VLOOKUP(CONCATENATE(E89,"_",$Y$61),'1. TipoContratoUC'!$I$3:$S$3832,4,FALSE),"")</f>
        <v>31.685615307882902</v>
      </c>
      <c r="AD89" s="40" t="str">
        <f>IFERROR(VLOOKUP(CONCATENATE(E89,"_",$AD$61),'1. TipoContratoUC'!$I$3:$S$3832,8,FALSE),"")</f>
        <v/>
      </c>
      <c r="AE89" s="45" t="str">
        <f>IFERROR(VLOOKUP(CONCATENATE(E89,"_",$AD$61),'1. TipoContratoUC'!$I$3:$S$3832,11,FALSE),"")</f>
        <v/>
      </c>
      <c r="AF89" s="63" t="str">
        <f>IFERROR(VLOOKUP(CONCATENATE(E89,"_",$AD$61),'1. TipoContratoUC'!$I$3:$S$3832,2,FALSE),"")</f>
        <v/>
      </c>
      <c r="AG89" s="63" t="str">
        <f>IFERROR(VLOOKUP(CONCATENATE(E89,"_",$AD$61),'1. TipoContratoUC'!$I$3:$S$3832,3,FALSE),"")</f>
        <v/>
      </c>
      <c r="AH89" s="63" t="str">
        <f>IFERROR(VLOOKUP(CONCATENATE(E89,"_",$AD$61),'1. TipoContratoUC'!$I$3:$S$3832,4,FALSE),"")</f>
        <v/>
      </c>
    </row>
    <row r="90" spans="2:34" x14ac:dyDescent="0.25">
      <c r="B90" s="35"/>
      <c r="C90" s="35">
        <f t="shared" si="6"/>
        <v>28</v>
      </c>
      <c r="D90" s="35" t="str">
        <f t="shared" si="7"/>
        <v>ASA-Estación de Combustibles del Aeropuerto de Villahermosa #009JZL994</v>
      </c>
      <c r="E90" s="35" t="str">
        <f t="shared" si="12"/>
        <v>20_48</v>
      </c>
      <c r="F90" s="64">
        <f t="shared" si="13"/>
        <v>4537218.12</v>
      </c>
      <c r="G90" s="40">
        <f t="shared" si="14"/>
        <v>7.1796710030271255E-4</v>
      </c>
      <c r="H90" s="45">
        <f t="shared" si="15"/>
        <v>23.809037507636525</v>
      </c>
      <c r="I90" s="63">
        <f>IFERROR(VLOOKUP(E90,'2. UnidadCompradora'!$E$2:$Q$1538,13,FALSE),"")</f>
        <v>491</v>
      </c>
      <c r="J90" s="40" t="str">
        <f>IFERROR(VLOOKUP(CONCATENATE(E90,"_",$J$61),'1. TipoContratoUC'!$I$3:$S$3832,8,FALSE),"")</f>
        <v/>
      </c>
      <c r="K90" s="45" t="str">
        <f>IFERROR(VLOOKUP(CONCATENATE(E90,"_",$J$61),'1. TipoContratoUC'!$I$3:$S$3832,11,FALSE),"")</f>
        <v/>
      </c>
      <c r="L90" s="63" t="str">
        <f>IFERROR(VLOOKUP(CONCATENATE(E90,"_",$J$61),'1. TipoContratoUC'!$I$3:$S$3832,2,FALSE),"")</f>
        <v/>
      </c>
      <c r="M90" s="63" t="str">
        <f>IFERROR(VLOOKUP(CONCATENATE(E90,"_",$J$61),'1. TipoContratoUC'!$I$3:$S$3832,3,FALSE),"")</f>
        <v/>
      </c>
      <c r="N90" s="63" t="str">
        <f>IFERROR(VLOOKUP(CONCATENATE(E90,"_",$J$61),'1. TipoContratoUC'!$I$3:$S$3832,4,FALSE),"")</f>
        <v/>
      </c>
      <c r="O90" s="40" t="str">
        <f>IFERROR(VLOOKUP(CONCATENATE(E90,"_",$O$61),'1. TipoContratoUC'!$I$3:$S$3832,8,FALSE),"")</f>
        <v/>
      </c>
      <c r="P90" s="45" t="str">
        <f>IFERROR(VLOOKUP(CONCATENATE(E90,"_",$O$61),'1. TipoContratoUC'!$I$3:$S$3832,11,FALSE),"")</f>
        <v/>
      </c>
      <c r="Q90" s="63" t="str">
        <f>IFERROR(VLOOKUP(CONCATENATE(E90,"_",$O$61),'1. TipoContratoUC'!$I$3:$S$3832,2,FALSE),"")</f>
        <v/>
      </c>
      <c r="R90" s="63" t="str">
        <f>IFERROR(VLOOKUP(CONCATENATE(E90,"_",$O$61),'1. TipoContratoUC'!$I$3:$S$3832,3,FALSE),"")</f>
        <v/>
      </c>
      <c r="S90" s="63" t="str">
        <f>IFERROR(VLOOKUP(CONCATENATE(E90,"_",$O$61),'1. TipoContratoUC'!$I$3:$S$3832,4,FALSE),"")</f>
        <v/>
      </c>
      <c r="T90" s="40">
        <f>IFERROR(VLOOKUP(CONCATENATE(E90,"_",$T$61),'1. TipoContratoUC'!$I$3:$S$3832,8,FALSE),"")</f>
        <v>1</v>
      </c>
      <c r="U90" s="45">
        <f>IFERROR(VLOOKUP(CONCATENATE(E90,"_",$T$61),'1. TipoContratoUC'!$I$3:$S$3832,11,FALSE),"")</f>
        <v>44.724368295744931</v>
      </c>
      <c r="V90" s="63">
        <f>IFERROR(VLOOKUP(CONCATENATE(E90,"_",$T$61),'1. TipoContratoUC'!$I$3:$S$3832,2,FALSE),"")</f>
        <v>37.153083089009598</v>
      </c>
      <c r="W90" s="63">
        <f>IFERROR(VLOOKUP(CONCATENATE(E90,"_",$T$61),'1. TipoContratoUC'!$I$3:$S$3832,3,FALSE),"")</f>
        <v>43.553424885229497</v>
      </c>
      <c r="X90" s="63">
        <f>IFERROR(VLOOKUP(CONCATENATE(E90,"_",$T$61),'1. TipoContratoUC'!$I$3:$S$3832,4,FALSE),"")</f>
        <v>53.466596912995698</v>
      </c>
      <c r="Y90" s="40" t="str">
        <f>IFERROR(VLOOKUP(CONCATENATE(E90,"_",$Y$61),'1. TipoContratoUC'!$I$3:$S$3832,8,FALSE),"")</f>
        <v/>
      </c>
      <c r="Z90" s="45" t="str">
        <f>IFERROR(VLOOKUP(CONCATENATE(E90,"_",$Y$61),'1. TipoContratoUC'!$I$3:$S$3832,11,FALSE),"")</f>
        <v/>
      </c>
      <c r="AA90" s="63" t="str">
        <f>IFERROR(VLOOKUP(CONCATENATE(E90,"_",$Y$61),'1. TipoContratoUC'!$I$3:$S$3832,2,FALSE),"")</f>
        <v/>
      </c>
      <c r="AB90" s="63" t="str">
        <f>IFERROR(VLOOKUP(CONCATENATE(E90,"_",$Y$61),'1. TipoContratoUC'!$I$3:$S$3832,3,FALSE),"")</f>
        <v/>
      </c>
      <c r="AC90" s="63" t="str">
        <f>IFERROR(VLOOKUP(CONCATENATE(E90,"_",$Y$61),'1. TipoContratoUC'!$I$3:$S$3832,4,FALSE),"")</f>
        <v/>
      </c>
      <c r="AD90" s="40" t="str">
        <f>IFERROR(VLOOKUP(CONCATENATE(E90,"_",$AD$61),'1. TipoContratoUC'!$I$3:$S$3832,8,FALSE),"")</f>
        <v/>
      </c>
      <c r="AE90" s="45" t="str">
        <f>IFERROR(VLOOKUP(CONCATENATE(E90,"_",$AD$61),'1. TipoContratoUC'!$I$3:$S$3832,11,FALSE),"")</f>
        <v/>
      </c>
      <c r="AF90" s="63" t="str">
        <f>IFERROR(VLOOKUP(CONCATENATE(E90,"_",$AD$61),'1. TipoContratoUC'!$I$3:$S$3832,2,FALSE),"")</f>
        <v/>
      </c>
      <c r="AG90" s="63" t="str">
        <f>IFERROR(VLOOKUP(CONCATENATE(E90,"_",$AD$61),'1. TipoContratoUC'!$I$3:$S$3832,3,FALSE),"")</f>
        <v/>
      </c>
      <c r="AH90" s="63" t="str">
        <f>IFERROR(VLOOKUP(CONCATENATE(E90,"_",$AD$61),'1. TipoContratoUC'!$I$3:$S$3832,4,FALSE),"")</f>
        <v/>
      </c>
    </row>
    <row r="91" spans="2:34" x14ac:dyDescent="0.25">
      <c r="B91" s="35"/>
      <c r="C91" s="35">
        <f t="shared" si="6"/>
        <v>29</v>
      </c>
      <c r="D91" s="35" t="str">
        <f t="shared" si="7"/>
        <v>ASA-AEROPUEROS Y SERVICIOS  AUXILIARES #009JZL008</v>
      </c>
      <c r="E91" s="35" t="str">
        <f t="shared" si="12"/>
        <v>20_6</v>
      </c>
      <c r="F91" s="64">
        <f t="shared" si="13"/>
        <v>50066254.63000001</v>
      </c>
      <c r="G91" s="40">
        <f t="shared" si="14"/>
        <v>7.9224588082440171E-3</v>
      </c>
      <c r="H91" s="45">
        <f t="shared" si="15"/>
        <v>23.166826975848476</v>
      </c>
      <c r="I91" s="63">
        <f>IFERROR(VLOOKUP(E91,'2. UnidadCompradora'!$E$2:$Q$1538,13,FALSE),"")</f>
        <v>539</v>
      </c>
      <c r="J91" s="40">
        <f>IFERROR(VLOOKUP(CONCATENATE(E91,"_",$J$61),'1. TipoContratoUC'!$I$3:$S$3832,8,FALSE),"")</f>
        <v>0.12139784980756406</v>
      </c>
      <c r="K91" s="45">
        <f>IFERROR(VLOOKUP(CONCATENATE(E91,"_",$J$61),'1. TipoContratoUC'!$I$3:$S$3832,11,FALSE),"")</f>
        <v>30.097139509194534</v>
      </c>
      <c r="L91" s="63">
        <f>IFERROR(VLOOKUP(CONCATENATE(E91,"_",$J$61),'1. TipoContratoUC'!$I$3:$S$3832,2,FALSE),"")</f>
        <v>21.012421019369601</v>
      </c>
      <c r="M91" s="63">
        <f>IFERROR(VLOOKUP(CONCATENATE(E91,"_",$J$61),'1. TipoContratoUC'!$I$3:$S$3832,3,FALSE),"")</f>
        <v>49.551717848403399</v>
      </c>
      <c r="N91" s="63">
        <f>IFERROR(VLOOKUP(CONCATENATE(E91,"_",$J$61),'1. TipoContratoUC'!$I$3:$S$3832,4,FALSE),"")</f>
        <v>19.727279659810598</v>
      </c>
      <c r="O91" s="40" t="str">
        <f>IFERROR(VLOOKUP(CONCATENATE(E91,"_",$O$61),'1. TipoContratoUC'!$I$3:$S$3832,8,FALSE),"")</f>
        <v/>
      </c>
      <c r="P91" s="45" t="str">
        <f>IFERROR(VLOOKUP(CONCATENATE(E91,"_",$O$61),'1. TipoContratoUC'!$I$3:$S$3832,11,FALSE),"")</f>
        <v/>
      </c>
      <c r="Q91" s="63" t="str">
        <f>IFERROR(VLOOKUP(CONCATENATE(E91,"_",$O$61),'1. TipoContratoUC'!$I$3:$S$3832,2,FALSE),"")</f>
        <v/>
      </c>
      <c r="R91" s="63" t="str">
        <f>IFERROR(VLOOKUP(CONCATENATE(E91,"_",$O$61),'1. TipoContratoUC'!$I$3:$S$3832,3,FALSE),"")</f>
        <v/>
      </c>
      <c r="S91" s="63" t="str">
        <f>IFERROR(VLOOKUP(CONCATENATE(E91,"_",$O$61),'1. TipoContratoUC'!$I$3:$S$3832,4,FALSE),"")</f>
        <v/>
      </c>
      <c r="T91" s="40">
        <f>IFERROR(VLOOKUP(CONCATENATE(E91,"_",$T$61),'1. TipoContratoUC'!$I$3:$S$3832,8,FALSE),"")</f>
        <v>0.15671134475672677</v>
      </c>
      <c r="U91" s="45">
        <f>IFERROR(VLOOKUP(CONCATENATE(E91,"_",$T$61),'1. TipoContratoUC'!$I$3:$S$3832,11,FALSE),"")</f>
        <v>44.809081774459266</v>
      </c>
      <c r="V91" s="63">
        <f>IFERROR(VLOOKUP(CONCATENATE(E91,"_",$T$61),'1. TipoContratoUC'!$I$3:$S$3832,2,FALSE),"")</f>
        <v>24.7588121435628</v>
      </c>
      <c r="W91" s="63">
        <f>IFERROR(VLOOKUP(CONCATENATE(E91,"_",$T$61),'1. TipoContratoUC'!$I$3:$S$3832,3,FALSE),"")</f>
        <v>73.486797467250099</v>
      </c>
      <c r="X91" s="63">
        <f>IFERROR(VLOOKUP(CONCATENATE(E91,"_",$T$61),'1. TipoContratoUC'!$I$3:$S$3832,4,FALSE),"")</f>
        <v>36.181635712564898</v>
      </c>
      <c r="Y91" s="40">
        <f>IFERROR(VLOOKUP(CONCATENATE(E91,"_",$Y$61),'1. TipoContratoUC'!$I$3:$S$3832,8,FALSE),"")</f>
        <v>0.72189080543570905</v>
      </c>
      <c r="Z91" s="45">
        <f>IFERROR(VLOOKUP(CONCATENATE(E91,"_",$Y$61),'1. TipoContratoUC'!$I$3:$S$3832,11,FALSE),"")</f>
        <v>45.856515947239927</v>
      </c>
      <c r="AA91" s="63">
        <f>IFERROR(VLOOKUP(CONCATENATE(E91,"_",$Y$61),'1. TipoContratoUC'!$I$3:$S$3832,2,FALSE),"")</f>
        <v>41.266240249634798</v>
      </c>
      <c r="AB91" s="63">
        <f>IFERROR(VLOOKUP(CONCATENATE(E91,"_",$Y$61),'1. TipoContratoUC'!$I$3:$S$3832,3,FALSE),"")</f>
        <v>69.284371747376099</v>
      </c>
      <c r="AC91" s="63">
        <f>IFERROR(VLOOKUP(CONCATENATE(E91,"_",$Y$61),'1. TipoContratoUC'!$I$3:$S$3832,4,FALSE),"")</f>
        <v>27.018935844708899</v>
      </c>
      <c r="AD91" s="40" t="str">
        <f>IFERROR(VLOOKUP(CONCATENATE(E91,"_",$AD$61),'1. TipoContratoUC'!$I$3:$S$3832,8,FALSE),"")</f>
        <v/>
      </c>
      <c r="AE91" s="45" t="str">
        <f>IFERROR(VLOOKUP(CONCATENATE(E91,"_",$AD$61),'1. TipoContratoUC'!$I$3:$S$3832,11,FALSE),"")</f>
        <v/>
      </c>
      <c r="AF91" s="63" t="str">
        <f>IFERROR(VLOOKUP(CONCATENATE(E91,"_",$AD$61),'1. TipoContratoUC'!$I$3:$S$3832,2,FALSE),"")</f>
        <v/>
      </c>
      <c r="AG91" s="63" t="str">
        <f>IFERROR(VLOOKUP(CONCATENATE(E91,"_",$AD$61),'1. TipoContratoUC'!$I$3:$S$3832,3,FALSE),"")</f>
        <v/>
      </c>
      <c r="AH91" s="63" t="str">
        <f>IFERROR(VLOOKUP(CONCATENATE(E91,"_",$AD$61),'1. TipoContratoUC'!$I$3:$S$3832,4,FALSE),"")</f>
        <v/>
      </c>
    </row>
    <row r="92" spans="2:34" x14ac:dyDescent="0.25">
      <c r="B92" s="35"/>
      <c r="C92" s="35">
        <f t="shared" si="6"/>
        <v>30</v>
      </c>
      <c r="D92" s="35" t="str">
        <f t="shared" si="7"/>
        <v>ASA-Estación de Combustibles Bahias de Huatulco, Oaxaca #009JZL041</v>
      </c>
      <c r="E92" s="35" t="str">
        <f t="shared" si="12"/>
        <v>20_26</v>
      </c>
      <c r="F92" s="64">
        <f t="shared" si="13"/>
        <v>3339934</v>
      </c>
      <c r="G92" s="40">
        <f t="shared" si="14"/>
        <v>5.2850946676163762E-4</v>
      </c>
      <c r="H92" s="45">
        <f t="shared" si="15"/>
        <v>22.746996599942118</v>
      </c>
      <c r="I92" s="63">
        <f>IFERROR(VLOOKUP(E92,'2. UnidadCompradora'!$E$2:$Q$1538,13,FALSE),"")</f>
        <v>561</v>
      </c>
      <c r="J92" s="40" t="str">
        <f>IFERROR(VLOOKUP(CONCATENATE(E92,"_",$J$61),'1. TipoContratoUC'!$I$3:$S$3832,8,FALSE),"")</f>
        <v/>
      </c>
      <c r="K92" s="45" t="str">
        <f>IFERROR(VLOOKUP(CONCATENATE(E92,"_",$J$61),'1. TipoContratoUC'!$I$3:$S$3832,11,FALSE),"")</f>
        <v/>
      </c>
      <c r="L92" s="63" t="str">
        <f>IFERROR(VLOOKUP(CONCATENATE(E92,"_",$J$61),'1. TipoContratoUC'!$I$3:$S$3832,2,FALSE),"")</f>
        <v/>
      </c>
      <c r="M92" s="63" t="str">
        <f>IFERROR(VLOOKUP(CONCATENATE(E92,"_",$J$61),'1. TipoContratoUC'!$I$3:$S$3832,3,FALSE),"")</f>
        <v/>
      </c>
      <c r="N92" s="63" t="str">
        <f>IFERROR(VLOOKUP(CONCATENATE(E92,"_",$J$61),'1. TipoContratoUC'!$I$3:$S$3832,4,FALSE),"")</f>
        <v/>
      </c>
      <c r="O92" s="40" t="str">
        <f>IFERROR(VLOOKUP(CONCATENATE(E92,"_",$O$61),'1. TipoContratoUC'!$I$3:$S$3832,8,FALSE),"")</f>
        <v/>
      </c>
      <c r="P92" s="45" t="str">
        <f>IFERROR(VLOOKUP(CONCATENATE(E92,"_",$O$61),'1. TipoContratoUC'!$I$3:$S$3832,11,FALSE),"")</f>
        <v/>
      </c>
      <c r="Q92" s="63" t="str">
        <f>IFERROR(VLOOKUP(CONCATENATE(E92,"_",$O$61),'1. TipoContratoUC'!$I$3:$S$3832,2,FALSE),"")</f>
        <v/>
      </c>
      <c r="R92" s="63" t="str">
        <f>IFERROR(VLOOKUP(CONCATENATE(E92,"_",$O$61),'1. TipoContratoUC'!$I$3:$S$3832,3,FALSE),"")</f>
        <v/>
      </c>
      <c r="S92" s="63" t="str">
        <f>IFERROR(VLOOKUP(CONCATENATE(E92,"_",$O$61),'1. TipoContratoUC'!$I$3:$S$3832,4,FALSE),"")</f>
        <v/>
      </c>
      <c r="T92" s="40">
        <f>IFERROR(VLOOKUP(CONCATENATE(E92,"_",$T$61),'1. TipoContratoUC'!$I$3:$S$3832,8,FALSE),"")</f>
        <v>1</v>
      </c>
      <c r="U92" s="45">
        <f>IFERROR(VLOOKUP(CONCATENATE(E92,"_",$T$61),'1. TipoContratoUC'!$I$3:$S$3832,11,FALSE),"")</f>
        <v>43.188622214908236</v>
      </c>
      <c r="V92" s="63">
        <f>IFERROR(VLOOKUP(CONCATENATE(E92,"_",$T$61),'1. TipoContratoUC'!$I$3:$S$3832,2,FALSE),"")</f>
        <v>44.849578665169602</v>
      </c>
      <c r="W92" s="63">
        <f>IFERROR(VLOOKUP(CONCATENATE(E92,"_",$T$61),'1. TipoContratoUC'!$I$3:$S$3832,3,FALSE),"")</f>
        <v>35.117960297315598</v>
      </c>
      <c r="X92" s="63">
        <f>IFERROR(VLOOKUP(CONCATENATE(E92,"_",$T$61),'1. TipoContratoUC'!$I$3:$S$3832,4,FALSE),"")</f>
        <v>49.5983276822395</v>
      </c>
      <c r="Y92" s="40" t="str">
        <f>IFERROR(VLOOKUP(CONCATENATE(E92,"_",$Y$61),'1. TipoContratoUC'!$I$3:$S$3832,8,FALSE),"")</f>
        <v/>
      </c>
      <c r="Z92" s="45" t="str">
        <f>IFERROR(VLOOKUP(CONCATENATE(E92,"_",$Y$61),'1. TipoContratoUC'!$I$3:$S$3832,11,FALSE),"")</f>
        <v/>
      </c>
      <c r="AA92" s="63" t="str">
        <f>IFERROR(VLOOKUP(CONCATENATE(E92,"_",$Y$61),'1. TipoContratoUC'!$I$3:$S$3832,2,FALSE),"")</f>
        <v/>
      </c>
      <c r="AB92" s="63" t="str">
        <f>IFERROR(VLOOKUP(CONCATENATE(E92,"_",$Y$61),'1. TipoContratoUC'!$I$3:$S$3832,3,FALSE),"")</f>
        <v/>
      </c>
      <c r="AC92" s="63" t="str">
        <f>IFERROR(VLOOKUP(CONCATENATE(E92,"_",$Y$61),'1. TipoContratoUC'!$I$3:$S$3832,4,FALSE),"")</f>
        <v/>
      </c>
      <c r="AD92" s="40" t="str">
        <f>IFERROR(VLOOKUP(CONCATENATE(E92,"_",$AD$61),'1. TipoContratoUC'!$I$3:$S$3832,8,FALSE),"")</f>
        <v/>
      </c>
      <c r="AE92" s="45" t="str">
        <f>IFERROR(VLOOKUP(CONCATENATE(E92,"_",$AD$61),'1. TipoContratoUC'!$I$3:$S$3832,11,FALSE),"")</f>
        <v/>
      </c>
      <c r="AF92" s="63" t="str">
        <f>IFERROR(VLOOKUP(CONCATENATE(E92,"_",$AD$61),'1. TipoContratoUC'!$I$3:$S$3832,2,FALSE),"")</f>
        <v/>
      </c>
      <c r="AG92" s="63" t="str">
        <f>IFERROR(VLOOKUP(CONCATENATE(E92,"_",$AD$61),'1. TipoContratoUC'!$I$3:$S$3832,3,FALSE),"")</f>
        <v/>
      </c>
      <c r="AH92" s="63" t="str">
        <f>IFERROR(VLOOKUP(CONCATENATE(E92,"_",$AD$61),'1. TipoContratoUC'!$I$3:$S$3832,4,FALSE),"")</f>
        <v/>
      </c>
    </row>
    <row r="94" spans="2:34" hidden="1" x14ac:dyDescent="0.25">
      <c r="C94" t="s">
        <v>3103</v>
      </c>
      <c r="D94" s="32" t="str">
        <f>LOOKUP(D5,C22:C41,D22:D41)</f>
        <v>Aeropuertos y Servicios Auxiliares</v>
      </c>
      <c r="E94" s="32"/>
      <c r="F94" s="32"/>
      <c r="G94" s="32"/>
      <c r="H94" s="32"/>
      <c r="I94" s="32"/>
      <c r="J94" s="32"/>
      <c r="K94" s="32"/>
      <c r="L94" s="32"/>
      <c r="M94" s="31"/>
    </row>
    <row r="95" spans="2:34" hidden="1" x14ac:dyDescent="0.25">
      <c r="C95" t="s">
        <v>3123</v>
      </c>
      <c r="D95">
        <f>LOOKUP(D94,'3. Dependencia'!$A$2:$A$261,'3. Dependencia'!$B$2:$B$261)</f>
        <v>20</v>
      </c>
    </row>
    <row r="96" spans="2:34" hidden="1" x14ac:dyDescent="0.25"/>
    <row r="97" spans="2:16" hidden="1" x14ac:dyDescent="0.25">
      <c r="C97" t="s">
        <v>3124</v>
      </c>
      <c r="D97" t="s">
        <v>3125</v>
      </c>
      <c r="E97" t="s">
        <v>3123</v>
      </c>
    </row>
    <row r="98" spans="2:16" hidden="1" x14ac:dyDescent="0.25">
      <c r="B98">
        <v>1</v>
      </c>
      <c r="C98">
        <f t="shared" ref="C98:C161" si="16">$D$95</f>
        <v>20</v>
      </c>
      <c r="D98">
        <f t="shared" ref="D98:D161" si="17">B98</f>
        <v>1</v>
      </c>
      <c r="E98" s="33" t="str">
        <f>CONCATENATE(C98,"_",D98)</f>
        <v>20_1</v>
      </c>
      <c r="F98" t="str">
        <f>IFERROR(VLOOKUP(E98,'2. UnidadCompradora'!$E$2:$F$1538,2,FALSE),"")</f>
        <v>ASA-Administración del Aeropuerto Ciudad Victoria General Pedro J. Méndez #009JZL012</v>
      </c>
      <c r="G98">
        <f>IFERROR(VLOOKUP(E98,'2. UnidadCompradora'!$E$2:$P$1538,12,FALSE),"")</f>
        <v>14.633765150285376</v>
      </c>
      <c r="K98">
        <f t="shared" ref="K98:K161" si="18">IFERROR(RANK(G98,$G$98:$G$597),"")</f>
        <v>51</v>
      </c>
      <c r="L98" t="str">
        <f>F98</f>
        <v>ASA-Administración del Aeropuerto Ciudad Victoria General Pedro J. Méndez #009JZL012</v>
      </c>
      <c r="M98" s="18">
        <f>IFERROR(VLOOKUP(E98,'2. UnidadCompradora'!$E$2:$P$1538,8,FALSE),"")</f>
        <v>43644149.182621643</v>
      </c>
      <c r="N98" s="21">
        <f>IFERROR(VLOOKUP(E98,'2. UnidadCompradora'!$E$2:$P$1538,9,FALSE),"")</f>
        <v>6.9062280906666794E-3</v>
      </c>
      <c r="O98">
        <f>G98</f>
        <v>14.633765150285376</v>
      </c>
      <c r="P98" s="56" t="str">
        <f>E98</f>
        <v>20_1</v>
      </c>
    </row>
    <row r="99" spans="2:16" hidden="1" x14ac:dyDescent="0.25">
      <c r="B99">
        <f>B98+1</f>
        <v>2</v>
      </c>
      <c r="C99">
        <f t="shared" si="16"/>
        <v>20</v>
      </c>
      <c r="D99">
        <f t="shared" si="17"/>
        <v>2</v>
      </c>
      <c r="E99" s="33" t="str">
        <f t="shared" ref="E99:E162" si="19">CONCATENATE(C99,"_",D99)</f>
        <v>20_2</v>
      </c>
      <c r="F99" t="str">
        <f>IFERROR(VLOOKUP(E99,'2. UnidadCompradora'!$E$2:$F$1538,2,FALSE),"")</f>
        <v>ASA-administración del Aeropuerto de Ciudad del Carmen Campeche #009JZL003</v>
      </c>
      <c r="G99">
        <f>IFERROR(VLOOKUP(E99,'2. UnidadCompradora'!$E$2:$P$1538,12,FALSE),"")</f>
        <v>12.020977974036603</v>
      </c>
      <c r="K99">
        <f t="shared" si="18"/>
        <v>56</v>
      </c>
      <c r="L99" t="str">
        <f t="shared" ref="L99:L162" si="20">F99</f>
        <v>ASA-administración del Aeropuerto de Ciudad del Carmen Campeche #009JZL003</v>
      </c>
      <c r="M99" s="18">
        <f>IFERROR(VLOOKUP(E99,'2. UnidadCompradora'!$E$2:$P$1538,8,FALSE),"")</f>
        <v>58861358.399999991</v>
      </c>
      <c r="N99" s="21">
        <f>IFERROR(VLOOKUP(E99,'2. UnidadCompradora'!$E$2:$P$1538,9,FALSE),"")</f>
        <v>9.3141915800879996E-3</v>
      </c>
      <c r="O99">
        <f t="shared" ref="O99:O162" si="21">G99</f>
        <v>12.020977974036603</v>
      </c>
      <c r="P99" s="56" t="str">
        <f t="shared" ref="P99:P162" si="22">E99</f>
        <v>20_2</v>
      </c>
    </row>
    <row r="100" spans="2:16" hidden="1" x14ac:dyDescent="0.25">
      <c r="B100">
        <f t="shared" ref="B100:B163" si="23">B99+1</f>
        <v>3</v>
      </c>
      <c r="C100">
        <f t="shared" si="16"/>
        <v>20</v>
      </c>
      <c r="D100">
        <f t="shared" si="17"/>
        <v>3</v>
      </c>
      <c r="E100" s="33" t="str">
        <f t="shared" si="19"/>
        <v>20_3</v>
      </c>
      <c r="F100" t="str">
        <f>IFERROR(VLOOKUP(E100,'2. UnidadCompradora'!$E$2:$F$1538,2,FALSE),"")</f>
        <v>ASA-ADMINISTRACION DEL AEROPUERTO DE GUAYMAS #009JZL011</v>
      </c>
      <c r="G100">
        <f>IFERROR(VLOOKUP(E100,'2. UnidadCompradora'!$E$2:$P$1538,12,FALSE),"")</f>
        <v>19.180413611474219</v>
      </c>
      <c r="K100">
        <f t="shared" si="18"/>
        <v>40</v>
      </c>
      <c r="L100" t="str">
        <f t="shared" si="20"/>
        <v>ASA-ADMINISTRACION DEL AEROPUERTO DE GUAYMAS #009JZL011</v>
      </c>
      <c r="M100" s="18">
        <f>IFERROR(VLOOKUP(E100,'2. UnidadCompradora'!$E$2:$P$1538,8,FALSE),"")</f>
        <v>37096437.920000002</v>
      </c>
      <c r="N100" s="21">
        <f>IFERROR(VLOOKUP(E100,'2. UnidadCompradora'!$E$2:$P$1538,9,FALSE),"")</f>
        <v>5.8701215724189142E-3</v>
      </c>
      <c r="O100">
        <f t="shared" si="21"/>
        <v>19.180413611474219</v>
      </c>
      <c r="P100" s="56" t="str">
        <f t="shared" si="22"/>
        <v>20_3</v>
      </c>
    </row>
    <row r="101" spans="2:16" hidden="1" x14ac:dyDescent="0.25">
      <c r="B101">
        <f t="shared" si="23"/>
        <v>4</v>
      </c>
      <c r="C101">
        <f t="shared" si="16"/>
        <v>20</v>
      </c>
      <c r="D101">
        <f t="shared" si="17"/>
        <v>4</v>
      </c>
      <c r="E101" s="33" t="str">
        <f t="shared" si="19"/>
        <v>20_4</v>
      </c>
      <c r="F101" t="str">
        <f>IFERROR(VLOOKUP(E101,'2. UnidadCompradora'!$E$2:$F$1538,2,FALSE),"")</f>
        <v>ASA-ADMINISTRACION DEL AEROPUERTO DE LORETO #009JZL018</v>
      </c>
      <c r="G101">
        <f>IFERROR(VLOOKUP(E101,'2. UnidadCompradora'!$E$2:$P$1538,12,FALSE),"")</f>
        <v>18.335361027803646</v>
      </c>
      <c r="K101">
        <f t="shared" si="18"/>
        <v>42</v>
      </c>
      <c r="L101" t="str">
        <f t="shared" si="20"/>
        <v>ASA-ADMINISTRACION DEL AEROPUERTO DE LORETO #009JZL018</v>
      </c>
      <c r="M101" s="18">
        <f>IFERROR(VLOOKUP(E101,'2. UnidadCompradora'!$E$2:$P$1538,8,FALSE),"")</f>
        <v>55129312.670000002</v>
      </c>
      <c r="N101" s="21">
        <f>IFERROR(VLOOKUP(E101,'2. UnidadCompradora'!$E$2:$P$1538,9,FALSE),"")</f>
        <v>8.7236345515082914E-3</v>
      </c>
      <c r="O101">
        <f t="shared" si="21"/>
        <v>18.335361027803646</v>
      </c>
      <c r="P101" s="56" t="str">
        <f t="shared" si="22"/>
        <v>20_4</v>
      </c>
    </row>
    <row r="102" spans="2:16" hidden="1" x14ac:dyDescent="0.25">
      <c r="B102">
        <f t="shared" si="23"/>
        <v>5</v>
      </c>
      <c r="C102">
        <f t="shared" si="16"/>
        <v>20</v>
      </c>
      <c r="D102">
        <f t="shared" si="17"/>
        <v>5</v>
      </c>
      <c r="E102" s="33" t="str">
        <f t="shared" si="19"/>
        <v>20_5</v>
      </c>
      <c r="F102" t="str">
        <f>IFERROR(VLOOKUP(E102,'2. UnidadCompradora'!$E$2:$F$1538,2,FALSE),"")</f>
        <v>ASA-Administración del Aeropuerto Uruapan Licenciado y General Ignacio López Rayón #009JZL015</v>
      </c>
      <c r="G102">
        <f>IFERROR(VLOOKUP(E102,'2. UnidadCompradora'!$E$2:$P$1538,12,FALSE),"")</f>
        <v>20.82680924655833</v>
      </c>
      <c r="K102">
        <f t="shared" si="18"/>
        <v>35</v>
      </c>
      <c r="L102" t="str">
        <f t="shared" si="20"/>
        <v>ASA-Administración del Aeropuerto Uruapan Licenciado y General Ignacio López Rayón #009JZL015</v>
      </c>
      <c r="M102" s="18">
        <f>IFERROR(VLOOKUP(E102,'2. UnidadCompradora'!$E$2:$P$1538,8,FALSE),"")</f>
        <v>54738217.769999906</v>
      </c>
      <c r="N102" s="21">
        <f>IFERROR(VLOOKUP(E102,'2. UnidadCompradora'!$E$2:$P$1538,9,FALSE),"")</f>
        <v>8.6617478923550727E-3</v>
      </c>
      <c r="O102">
        <f t="shared" si="21"/>
        <v>20.82680924655833</v>
      </c>
      <c r="P102" s="56" t="str">
        <f t="shared" si="22"/>
        <v>20_5</v>
      </c>
    </row>
    <row r="103" spans="2:16" hidden="1" x14ac:dyDescent="0.25">
      <c r="B103">
        <f t="shared" si="23"/>
        <v>6</v>
      </c>
      <c r="C103">
        <f t="shared" si="16"/>
        <v>20</v>
      </c>
      <c r="D103">
        <f t="shared" si="17"/>
        <v>6</v>
      </c>
      <c r="E103" s="33" t="str">
        <f t="shared" si="19"/>
        <v>20_6</v>
      </c>
      <c r="F103" t="str">
        <f>IFERROR(VLOOKUP(E103,'2. UnidadCompradora'!$E$2:$F$1538,2,FALSE),"")</f>
        <v>ASA-AEROPUEROS Y SERVICIOS  AUXILIARES #009JZL008</v>
      </c>
      <c r="G103">
        <f>IFERROR(VLOOKUP(E103,'2. UnidadCompradora'!$E$2:$P$1538,12,FALSE),"")</f>
        <v>23.166826975848476</v>
      </c>
      <c r="K103">
        <f t="shared" si="18"/>
        <v>29</v>
      </c>
      <c r="L103" t="str">
        <f t="shared" si="20"/>
        <v>ASA-AEROPUEROS Y SERVICIOS  AUXILIARES #009JZL008</v>
      </c>
      <c r="M103" s="18">
        <f>IFERROR(VLOOKUP(E103,'2. UnidadCompradora'!$E$2:$P$1538,8,FALSE),"")</f>
        <v>50066254.63000001</v>
      </c>
      <c r="N103" s="21">
        <f>IFERROR(VLOOKUP(E103,'2. UnidadCompradora'!$E$2:$P$1538,9,FALSE),"")</f>
        <v>7.9224588082440171E-3</v>
      </c>
      <c r="O103">
        <f t="shared" si="21"/>
        <v>23.166826975848476</v>
      </c>
      <c r="P103" s="56" t="str">
        <f t="shared" si="22"/>
        <v>20_6</v>
      </c>
    </row>
    <row r="104" spans="2:16" hidden="1" x14ac:dyDescent="0.25">
      <c r="B104">
        <f t="shared" si="23"/>
        <v>7</v>
      </c>
      <c r="C104">
        <f t="shared" si="16"/>
        <v>20</v>
      </c>
      <c r="D104">
        <f t="shared" si="17"/>
        <v>7</v>
      </c>
      <c r="E104" s="33" t="str">
        <f t="shared" si="19"/>
        <v>20_7</v>
      </c>
      <c r="F104" t="str">
        <f>IFERROR(VLOOKUP(E104,'2. UnidadCompradora'!$E$2:$F$1538,2,FALSE),"")</f>
        <v>ASA-AEROPUERTO DE TEHUACAN, PUE. #009JZL025</v>
      </c>
      <c r="G104">
        <f>IFERROR(VLOOKUP(E104,'2. UnidadCompradora'!$E$2:$P$1538,12,FALSE),"")</f>
        <v>17.766980060013488</v>
      </c>
      <c r="K104">
        <f t="shared" si="18"/>
        <v>44</v>
      </c>
      <c r="L104" t="str">
        <f t="shared" si="20"/>
        <v>ASA-AEROPUERTO DE TEHUACAN, PUE. #009JZL025</v>
      </c>
      <c r="M104" s="18">
        <f>IFERROR(VLOOKUP(E104,'2. UnidadCompradora'!$E$2:$P$1538,8,FALSE),"")</f>
        <v>15712420.98999998</v>
      </c>
      <c r="N104" s="21">
        <f>IFERROR(VLOOKUP(E104,'2. UnidadCompradora'!$E$2:$P$1538,9,FALSE),"")</f>
        <v>2.486325549833994E-3</v>
      </c>
      <c r="O104">
        <f t="shared" si="21"/>
        <v>17.766980060013488</v>
      </c>
      <c r="P104" s="56" t="str">
        <f t="shared" si="22"/>
        <v>20_7</v>
      </c>
    </row>
    <row r="105" spans="2:16" hidden="1" x14ac:dyDescent="0.25">
      <c r="B105">
        <f t="shared" si="23"/>
        <v>8</v>
      </c>
      <c r="C105">
        <f t="shared" si="16"/>
        <v>20</v>
      </c>
      <c r="D105">
        <f t="shared" si="17"/>
        <v>8</v>
      </c>
      <c r="E105" s="33" t="str">
        <f t="shared" si="19"/>
        <v>20_8</v>
      </c>
      <c r="F105" t="str">
        <f>IFERROR(VLOOKUP(E105,'2. UnidadCompradora'!$E$2:$F$1538,2,FALSE),"")</f>
        <v>ASA-AEROPUERTO FEDERAL TAJIN DE POZA RICA, VERACRUZ #009JZL006</v>
      </c>
      <c r="G105">
        <f>IFERROR(VLOOKUP(E105,'2. UnidadCompradora'!$E$2:$P$1538,12,FALSE),"")</f>
        <v>19.036648414163562</v>
      </c>
      <c r="K105">
        <f t="shared" si="18"/>
        <v>41</v>
      </c>
      <c r="L105" t="str">
        <f t="shared" si="20"/>
        <v>ASA-AEROPUERTO FEDERAL TAJIN DE POZA RICA, VERACRUZ #009JZL006</v>
      </c>
      <c r="M105" s="18">
        <f>IFERROR(VLOOKUP(E105,'2. UnidadCompradora'!$E$2:$P$1538,8,FALSE),"")</f>
        <v>37188105.548321396</v>
      </c>
      <c r="N105" s="21">
        <f>IFERROR(VLOOKUP(E105,'2. UnidadCompradora'!$E$2:$P$1538,9,FALSE),"")</f>
        <v>5.8846270115573652E-3</v>
      </c>
      <c r="O105">
        <f t="shared" si="21"/>
        <v>19.036648414163562</v>
      </c>
      <c r="P105" s="56" t="str">
        <f t="shared" si="22"/>
        <v>20_8</v>
      </c>
    </row>
    <row r="106" spans="2:16" hidden="1" x14ac:dyDescent="0.25">
      <c r="B106">
        <f t="shared" si="23"/>
        <v>9</v>
      </c>
      <c r="C106">
        <f t="shared" si="16"/>
        <v>20</v>
      </c>
      <c r="D106">
        <f t="shared" si="17"/>
        <v>9</v>
      </c>
      <c r="E106" s="33" t="str">
        <f t="shared" si="19"/>
        <v>20_9</v>
      </c>
      <c r="F106" t="str">
        <f>IFERROR(VLOOKUP(E106,'2. UnidadCompradora'!$E$2:$F$1538,2,FALSE),"")</f>
        <v>ASA-Aeropuerto Internacional Ángel Albino Corzo #009JZL023</v>
      </c>
      <c r="G106">
        <f>IFERROR(VLOOKUP(E106,'2. UnidadCompradora'!$E$2:$P$1538,12,FALSE),"")</f>
        <v>12.017377355320574</v>
      </c>
      <c r="K106">
        <f t="shared" si="18"/>
        <v>57</v>
      </c>
      <c r="L106" t="str">
        <f t="shared" si="20"/>
        <v>ASA-Aeropuerto Internacional Ángel Albino Corzo #009JZL023</v>
      </c>
      <c r="M106" s="18">
        <f>IFERROR(VLOOKUP(E106,'2. UnidadCompradora'!$E$2:$P$1538,8,FALSE),"")</f>
        <v>13281815.300000001</v>
      </c>
      <c r="N106" s="21">
        <f>IFERROR(VLOOKUP(E106,'2. UnidadCompradora'!$E$2:$P$1538,9,FALSE),"")</f>
        <v>2.1017077348922343E-3</v>
      </c>
      <c r="O106">
        <f t="shared" si="21"/>
        <v>12.017377355320574</v>
      </c>
      <c r="P106" s="56" t="str">
        <f t="shared" si="22"/>
        <v>20_9</v>
      </c>
    </row>
    <row r="107" spans="2:16" hidden="1" x14ac:dyDescent="0.25">
      <c r="B107">
        <f t="shared" si="23"/>
        <v>10</v>
      </c>
      <c r="C107">
        <f t="shared" si="16"/>
        <v>20</v>
      </c>
      <c r="D107">
        <f t="shared" si="17"/>
        <v>10</v>
      </c>
      <c r="E107" s="33" t="str">
        <f t="shared" si="19"/>
        <v>20_10</v>
      </c>
      <c r="F107" t="str">
        <f>IFERROR(VLOOKUP(E107,'2. UnidadCompradora'!$E$2:$F$1538,2,FALSE),"")</f>
        <v>ASA-Aeropuerto Internacional de Campeche #009JZL007</v>
      </c>
      <c r="G107">
        <f>IFERROR(VLOOKUP(E107,'2. UnidadCompradora'!$E$2:$P$1538,12,FALSE),"")</f>
        <v>18.079939615995357</v>
      </c>
      <c r="K107">
        <f t="shared" si="18"/>
        <v>43</v>
      </c>
      <c r="L107" t="str">
        <f t="shared" si="20"/>
        <v>ASA-Aeropuerto Internacional de Campeche #009JZL007</v>
      </c>
      <c r="M107" s="18">
        <f>IFERROR(VLOOKUP(E107,'2. UnidadCompradora'!$E$2:$P$1538,8,FALSE),"")</f>
        <v>34815702.409999989</v>
      </c>
      <c r="N107" s="21">
        <f>IFERROR(VLOOKUP(E107,'2. UnidadCompradora'!$E$2:$P$1538,9,FALSE),"")</f>
        <v>5.5092191389533307E-3</v>
      </c>
      <c r="O107">
        <f t="shared" si="21"/>
        <v>18.079939615995357</v>
      </c>
      <c r="P107" s="56" t="str">
        <f t="shared" si="22"/>
        <v>20_10</v>
      </c>
    </row>
    <row r="108" spans="2:16" hidden="1" x14ac:dyDescent="0.25">
      <c r="B108">
        <f t="shared" si="23"/>
        <v>11</v>
      </c>
      <c r="C108">
        <f t="shared" si="16"/>
        <v>20</v>
      </c>
      <c r="D108">
        <f t="shared" si="17"/>
        <v>11</v>
      </c>
      <c r="E108" s="33" t="str">
        <f t="shared" si="19"/>
        <v>20_11</v>
      </c>
      <c r="F108" t="str">
        <f>IFERROR(VLOOKUP(E108,'2. UnidadCompradora'!$E$2:$F$1538,2,FALSE),"")</f>
        <v>ASA-Aeropuerto Internacional de Ciudad Obregón #009JZL009</v>
      </c>
      <c r="G108">
        <f>IFERROR(VLOOKUP(E108,'2. UnidadCompradora'!$E$2:$P$1538,12,FALSE),"")</f>
        <v>22.274553402607467</v>
      </c>
      <c r="K108">
        <f t="shared" si="18"/>
        <v>31</v>
      </c>
      <c r="L108" t="str">
        <f t="shared" si="20"/>
        <v>ASA-Aeropuerto Internacional de Ciudad Obregón #009JZL009</v>
      </c>
      <c r="M108" s="18">
        <f>IFERROR(VLOOKUP(E108,'2. UnidadCompradora'!$E$2:$P$1538,8,FALSE),"")</f>
        <v>56133236.249999903</v>
      </c>
      <c r="N108" s="21">
        <f>IFERROR(VLOOKUP(E108,'2. UnidadCompradora'!$E$2:$P$1538,9,FALSE),"")</f>
        <v>8.8824949110049706E-3</v>
      </c>
      <c r="O108">
        <f t="shared" si="21"/>
        <v>22.274553402607467</v>
      </c>
      <c r="P108" s="56" t="str">
        <f t="shared" si="22"/>
        <v>20_11</v>
      </c>
    </row>
    <row r="109" spans="2:16" hidden="1" x14ac:dyDescent="0.25">
      <c r="B109">
        <f t="shared" si="23"/>
        <v>12</v>
      </c>
      <c r="C109">
        <f t="shared" si="16"/>
        <v>20</v>
      </c>
      <c r="D109">
        <f t="shared" si="17"/>
        <v>12</v>
      </c>
      <c r="E109" s="33" t="str">
        <f t="shared" si="19"/>
        <v>20_12</v>
      </c>
      <c r="F109" t="str">
        <f>IFERROR(VLOOKUP(E109,'2. UnidadCompradora'!$E$2:$F$1538,2,FALSE),"")</f>
        <v>ASA-AEROPUERTO INTERNACIONAL DE MATAMOROS, TAMAULIPAS. GRAL. SERVANDO CANALES #009JZL014</v>
      </c>
      <c r="G109">
        <f>IFERROR(VLOOKUP(E109,'2. UnidadCompradora'!$E$2:$P$1538,12,FALSE),"")</f>
        <v>14.961866001813446</v>
      </c>
      <c r="K109">
        <f t="shared" si="18"/>
        <v>50</v>
      </c>
      <c r="L109" t="str">
        <f t="shared" si="20"/>
        <v>ASA-AEROPUERTO INTERNACIONAL DE MATAMOROS, TAMAULIPAS. GRAL. SERVANDO CANALES #009JZL014</v>
      </c>
      <c r="M109" s="18">
        <f>IFERROR(VLOOKUP(E109,'2. UnidadCompradora'!$E$2:$P$1538,8,FALSE),"")</f>
        <v>44595301.9099999</v>
      </c>
      <c r="N109" s="21">
        <f>IFERROR(VLOOKUP(E109,'2. UnidadCompradora'!$E$2:$P$1538,9,FALSE),"")</f>
        <v>7.0567380171369506E-3</v>
      </c>
      <c r="O109">
        <f t="shared" si="21"/>
        <v>14.961866001813446</v>
      </c>
      <c r="P109" s="56" t="str">
        <f t="shared" si="22"/>
        <v>20_12</v>
      </c>
    </row>
    <row r="110" spans="2:16" hidden="1" x14ac:dyDescent="0.25">
      <c r="B110">
        <f t="shared" si="23"/>
        <v>13</v>
      </c>
      <c r="C110">
        <f t="shared" si="16"/>
        <v>20</v>
      </c>
      <c r="D110">
        <f t="shared" si="17"/>
        <v>13</v>
      </c>
      <c r="E110" s="33" t="str">
        <f t="shared" si="19"/>
        <v>20_13</v>
      </c>
      <c r="F110" t="str">
        <f>IFERROR(VLOOKUP(E110,'2. UnidadCompradora'!$E$2:$F$1538,2,FALSE),"")</f>
        <v>ASA-Aeropuerto Internacional de Nogales #009JZL022</v>
      </c>
      <c r="G110">
        <f>IFERROR(VLOOKUP(E110,'2. UnidadCompradora'!$E$2:$P$1538,12,FALSE),"")</f>
        <v>24.959596029633047</v>
      </c>
      <c r="K110">
        <f t="shared" si="18"/>
        <v>27</v>
      </c>
      <c r="L110" t="str">
        <f t="shared" si="20"/>
        <v>ASA-Aeropuerto Internacional de Nogales #009JZL022</v>
      </c>
      <c r="M110" s="18">
        <f>IFERROR(VLOOKUP(E110,'2. UnidadCompradora'!$E$2:$P$1538,8,FALSE),"")</f>
        <v>18489945.989999998</v>
      </c>
      <c r="N110" s="21">
        <f>IFERROR(VLOOKUP(E110,'2. UnidadCompradora'!$E$2:$P$1538,9,FALSE),"")</f>
        <v>2.9258397009121672E-3</v>
      </c>
      <c r="O110">
        <f t="shared" si="21"/>
        <v>24.959596029633047</v>
      </c>
      <c r="P110" s="56" t="str">
        <f t="shared" si="22"/>
        <v>20_13</v>
      </c>
    </row>
    <row r="111" spans="2:16" hidden="1" x14ac:dyDescent="0.25">
      <c r="B111">
        <f t="shared" si="23"/>
        <v>14</v>
      </c>
      <c r="C111">
        <f t="shared" si="16"/>
        <v>20</v>
      </c>
      <c r="D111">
        <f t="shared" si="17"/>
        <v>14</v>
      </c>
      <c r="E111" s="33" t="str">
        <f t="shared" si="19"/>
        <v>20_14</v>
      </c>
      <c r="F111" t="str">
        <f>IFERROR(VLOOKUP(E111,'2. UnidadCompradora'!$E$2:$F$1538,2,FALSE),"")</f>
        <v>ASA-AEROPUERTO INTERNACIONAL DE PUEBLA #009JZL982</v>
      </c>
      <c r="G111">
        <f>IFERROR(VLOOKUP(E111,'2. UnidadCompradora'!$E$2:$P$1538,12,FALSE),"")</f>
        <v>11.844394996535536</v>
      </c>
      <c r="K111">
        <f t="shared" si="18"/>
        <v>58</v>
      </c>
      <c r="L111" t="str">
        <f t="shared" si="20"/>
        <v>ASA-AEROPUERTO INTERNACIONAL DE PUEBLA #009JZL982</v>
      </c>
      <c r="M111" s="18">
        <f>IFERROR(VLOOKUP(E111,'2. UnidadCompradora'!$E$2:$P$1538,8,FALSE),"")</f>
        <v>86819143.928196296</v>
      </c>
      <c r="N111" s="21">
        <f>IFERROR(VLOOKUP(E111,'2. UnidadCompradora'!$E$2:$P$1538,9,FALSE),"")</f>
        <v>1.373821742052175E-2</v>
      </c>
      <c r="O111">
        <f t="shared" si="21"/>
        <v>11.844394996535536</v>
      </c>
      <c r="P111" s="56" t="str">
        <f t="shared" si="22"/>
        <v>20_14</v>
      </c>
    </row>
    <row r="112" spans="2:16" hidden="1" x14ac:dyDescent="0.25">
      <c r="B112">
        <f t="shared" si="23"/>
        <v>15</v>
      </c>
      <c r="C112">
        <f t="shared" si="16"/>
        <v>20</v>
      </c>
      <c r="D112">
        <f t="shared" si="17"/>
        <v>15</v>
      </c>
      <c r="E112" s="33" t="str">
        <f t="shared" si="19"/>
        <v>20_15</v>
      </c>
      <c r="F112" t="str">
        <f>IFERROR(VLOOKUP(E112,'2. UnidadCompradora'!$E$2:$F$1538,2,FALSE),"")</f>
        <v>ASA-Aeropuerto Internacional de Tepic #009JZL010</v>
      </c>
      <c r="G112">
        <f>IFERROR(VLOOKUP(E112,'2. UnidadCompradora'!$E$2:$P$1538,12,FALSE),"")</f>
        <v>14.192950741389721</v>
      </c>
      <c r="K112">
        <f t="shared" si="18"/>
        <v>52</v>
      </c>
      <c r="L112" t="str">
        <f t="shared" si="20"/>
        <v>ASA-Aeropuerto Internacional de Tepic #009JZL010</v>
      </c>
      <c r="M112" s="18">
        <f>IFERROR(VLOOKUP(E112,'2. UnidadCompradora'!$E$2:$P$1538,8,FALSE),"")</f>
        <v>41166705.5</v>
      </c>
      <c r="N112" s="21">
        <f>IFERROR(VLOOKUP(E112,'2. UnidadCompradora'!$E$2:$P$1538,9,FALSE),"")</f>
        <v>6.5141986554639623E-3</v>
      </c>
      <c r="O112">
        <f t="shared" si="21"/>
        <v>14.192950741389721</v>
      </c>
      <c r="P112" s="56" t="str">
        <f t="shared" si="22"/>
        <v>20_15</v>
      </c>
    </row>
    <row r="113" spans="2:16" hidden="1" x14ac:dyDescent="0.25">
      <c r="B113">
        <f t="shared" si="23"/>
        <v>16</v>
      </c>
      <c r="C113">
        <f t="shared" si="16"/>
        <v>20</v>
      </c>
      <c r="D113">
        <f t="shared" si="17"/>
        <v>16</v>
      </c>
      <c r="E113" s="33" t="str">
        <f t="shared" si="19"/>
        <v>20_16</v>
      </c>
      <c r="F113" t="str">
        <f>IFERROR(VLOOKUP(E113,'2. UnidadCompradora'!$E$2:$F$1538,2,FALSE),"")</f>
        <v>ASA-Aeropuerto Internaconal de Puerto Escondido #009JZL005</v>
      </c>
      <c r="G113">
        <f>IFERROR(VLOOKUP(E113,'2. UnidadCompradora'!$E$2:$P$1538,12,FALSE),"")</f>
        <v>16.328088416059703</v>
      </c>
      <c r="K113">
        <f t="shared" si="18"/>
        <v>46</v>
      </c>
      <c r="L113" t="str">
        <f t="shared" si="20"/>
        <v>ASA-Aeropuerto Internaconal de Puerto Escondido #009JZL005</v>
      </c>
      <c r="M113" s="18">
        <f>IFERROR(VLOOKUP(E113,'2. UnidadCompradora'!$E$2:$P$1538,8,FALSE),"")</f>
        <v>60676150.619999982</v>
      </c>
      <c r="N113" s="21">
        <f>IFERROR(VLOOKUP(E113,'2. UnidadCompradora'!$E$2:$P$1538,9,FALSE),"")</f>
        <v>9.6013633830264299E-3</v>
      </c>
      <c r="O113">
        <f t="shared" si="21"/>
        <v>16.328088416059703</v>
      </c>
      <c r="P113" s="56" t="str">
        <f t="shared" si="22"/>
        <v>20_16</v>
      </c>
    </row>
    <row r="114" spans="2:16" hidden="1" x14ac:dyDescent="0.25">
      <c r="B114">
        <f t="shared" si="23"/>
        <v>17</v>
      </c>
      <c r="C114">
        <f t="shared" si="16"/>
        <v>20</v>
      </c>
      <c r="D114">
        <f t="shared" si="17"/>
        <v>17</v>
      </c>
      <c r="E114" s="33" t="str">
        <f t="shared" si="19"/>
        <v>20_17</v>
      </c>
      <c r="F114" t="str">
        <f>IFERROR(VLOOKUP(E114,'2. UnidadCompradora'!$E$2:$F$1538,2,FALSE),"")</f>
        <v>ASA-Aeropuerto Nacional de Colima #009JZL004</v>
      </c>
      <c r="G114">
        <f>IFERROR(VLOOKUP(E114,'2. UnidadCompradora'!$E$2:$P$1538,12,FALSE),"")</f>
        <v>10.730454032793732</v>
      </c>
      <c r="K114">
        <f t="shared" si="18"/>
        <v>59</v>
      </c>
      <c r="L114" t="str">
        <f t="shared" si="20"/>
        <v>ASA-Aeropuerto Nacional de Colima #009JZL004</v>
      </c>
      <c r="M114" s="18">
        <f>IFERROR(VLOOKUP(E114,'2. UnidadCompradora'!$E$2:$P$1538,8,FALSE),"")</f>
        <v>33416610.121999897</v>
      </c>
      <c r="N114" s="21">
        <f>IFERROR(VLOOKUP(E114,'2. UnidadCompradora'!$E$2:$P$1538,9,FALSE),"")</f>
        <v>5.2878274829861027E-3</v>
      </c>
      <c r="O114">
        <f t="shared" si="21"/>
        <v>10.730454032793732</v>
      </c>
      <c r="P114" s="56" t="str">
        <f t="shared" si="22"/>
        <v>20_17</v>
      </c>
    </row>
    <row r="115" spans="2:16" hidden="1" x14ac:dyDescent="0.25">
      <c r="B115">
        <f t="shared" si="23"/>
        <v>18</v>
      </c>
      <c r="C115">
        <f t="shared" si="16"/>
        <v>20</v>
      </c>
      <c r="D115">
        <f t="shared" si="17"/>
        <v>18</v>
      </c>
      <c r="E115" s="33" t="str">
        <f t="shared" si="19"/>
        <v>20_18</v>
      </c>
      <c r="F115" t="str">
        <f>IFERROR(VLOOKUP(E115,'2. UnidadCompradora'!$E$2:$F$1538,2,FALSE),"")</f>
        <v>ASA-Aeropuerto Nacional de Tamuin, S.L.P. #009JZL026</v>
      </c>
      <c r="G115">
        <f>IFERROR(VLOOKUP(E115,'2. UnidadCompradora'!$E$2:$P$1538,12,FALSE),"")</f>
        <v>15.156400485610583</v>
      </c>
      <c r="K115">
        <f t="shared" si="18"/>
        <v>49</v>
      </c>
      <c r="L115" t="str">
        <f t="shared" si="20"/>
        <v>ASA-Aeropuerto Nacional de Tamuin, S.L.P. #009JZL026</v>
      </c>
      <c r="M115" s="18">
        <f>IFERROR(VLOOKUP(E115,'2. UnidadCompradora'!$E$2:$P$1538,8,FALSE),"")</f>
        <v>9789763.2400000002</v>
      </c>
      <c r="N115" s="21">
        <f>IFERROR(VLOOKUP(E115,'2. UnidadCompradora'!$E$2:$P$1538,9,FALSE),"")</f>
        <v>1.5491271832602325E-3</v>
      </c>
      <c r="O115">
        <f t="shared" si="21"/>
        <v>15.156400485610583</v>
      </c>
      <c r="P115" s="56" t="str">
        <f t="shared" si="22"/>
        <v>20_18</v>
      </c>
    </row>
    <row r="116" spans="2:16" hidden="1" x14ac:dyDescent="0.25">
      <c r="B116">
        <f t="shared" si="23"/>
        <v>19</v>
      </c>
      <c r="C116">
        <f t="shared" si="16"/>
        <v>20</v>
      </c>
      <c r="D116">
        <f t="shared" si="17"/>
        <v>19</v>
      </c>
      <c r="E116" s="33" t="str">
        <f t="shared" si="19"/>
        <v>20_19</v>
      </c>
      <c r="F116" t="str">
        <f>IFERROR(VLOOKUP(E116,'2. UnidadCompradora'!$E$2:$F$1538,2,FALSE),"")</f>
        <v>ASA-AEROPUERTOS Y SERVICIOS AUXILIARES #009JZL980</v>
      </c>
      <c r="G116">
        <f>IFERROR(VLOOKUP(E116,'2. UnidadCompradora'!$E$2:$P$1538,12,FALSE),"")</f>
        <v>30.832825593603982</v>
      </c>
      <c r="K116">
        <f t="shared" si="18"/>
        <v>11</v>
      </c>
      <c r="L116" t="str">
        <f t="shared" si="20"/>
        <v>ASA-AEROPUERTOS Y SERVICIOS AUXILIARES #009JZL980</v>
      </c>
      <c r="M116" s="18">
        <f>IFERROR(VLOOKUP(E116,'2. UnidadCompradora'!$E$2:$P$1538,8,FALSE),"")</f>
        <v>7001745.6699999999</v>
      </c>
      <c r="N116" s="21">
        <f>IFERROR(VLOOKUP(E116,'2. UnidadCompradora'!$E$2:$P$1538,9,FALSE),"")</f>
        <v>1.1079526932125919E-3</v>
      </c>
      <c r="O116">
        <f t="shared" si="21"/>
        <v>30.832825593603982</v>
      </c>
      <c r="P116" s="56" t="str">
        <f t="shared" si="22"/>
        <v>20_19</v>
      </c>
    </row>
    <row r="117" spans="2:16" hidden="1" x14ac:dyDescent="0.25">
      <c r="B117">
        <f t="shared" si="23"/>
        <v>20</v>
      </c>
      <c r="C117">
        <f t="shared" si="16"/>
        <v>20</v>
      </c>
      <c r="D117">
        <f t="shared" si="17"/>
        <v>20</v>
      </c>
      <c r="E117" s="33" t="str">
        <f t="shared" si="19"/>
        <v>20_20</v>
      </c>
      <c r="F117" t="str">
        <f>IFERROR(VLOOKUP(E117,'2. UnidadCompradora'!$E$2:$F$1538,2,FALSE),"")</f>
        <v>ASA-AEROPUERTOS Y SERVICIOS AUXILIARES 1 #009JZL016</v>
      </c>
      <c r="G117">
        <f>IFERROR(VLOOKUP(E117,'2. UnidadCompradora'!$E$2:$P$1538,12,FALSE),"")</f>
        <v>13.301187109139054</v>
      </c>
      <c r="K117">
        <f t="shared" si="18"/>
        <v>53</v>
      </c>
      <c r="L117" t="str">
        <f t="shared" si="20"/>
        <v>ASA-AEROPUERTOS Y SERVICIOS AUXILIARES 1 #009JZL016</v>
      </c>
      <c r="M117" s="18">
        <f>IFERROR(VLOOKUP(E117,'2. UnidadCompradora'!$E$2:$P$1538,8,FALSE),"")</f>
        <v>2456805</v>
      </c>
      <c r="N117" s="21">
        <f>IFERROR(VLOOKUP(E117,'2. UnidadCompradora'!$E$2:$P$1538,9,FALSE),"")</f>
        <v>3.8876358050408331E-4</v>
      </c>
      <c r="O117">
        <f t="shared" si="21"/>
        <v>13.301187109139054</v>
      </c>
      <c r="P117" s="56" t="str">
        <f t="shared" si="22"/>
        <v>20_20</v>
      </c>
    </row>
    <row r="118" spans="2:16" hidden="1" x14ac:dyDescent="0.25">
      <c r="B118">
        <f t="shared" si="23"/>
        <v>21</v>
      </c>
      <c r="C118">
        <f t="shared" si="16"/>
        <v>20</v>
      </c>
      <c r="D118">
        <f t="shared" si="17"/>
        <v>21</v>
      </c>
      <c r="E118" s="33" t="str">
        <f t="shared" si="19"/>
        <v>20_21</v>
      </c>
      <c r="F118" t="str">
        <f>IFERROR(VLOOKUP(E118,'2. UnidadCompradora'!$E$2:$F$1538,2,FALSE),"")</f>
        <v>ASA-AEROPUERTOS Y SERVICIOS AUXILIARES 2 #009JZL996</v>
      </c>
      <c r="G118">
        <f>IFERROR(VLOOKUP(E118,'2. UnidadCompradora'!$E$2:$P$1538,12,FALSE),"")</f>
        <v>21.33044607744409</v>
      </c>
      <c r="K118">
        <f t="shared" si="18"/>
        <v>33</v>
      </c>
      <c r="L118" t="str">
        <f t="shared" si="20"/>
        <v>ASA-AEROPUERTOS Y SERVICIOS AUXILIARES 2 #009JZL996</v>
      </c>
      <c r="M118" s="18">
        <f>IFERROR(VLOOKUP(E118,'2. UnidadCompradora'!$E$2:$P$1538,8,FALSE),"")</f>
        <v>3269998.3689999902</v>
      </c>
      <c r="N118" s="21">
        <f>IFERROR(VLOOKUP(E118,'2. UnidadCompradora'!$E$2:$P$1538,9,FALSE),"")</f>
        <v>5.1744288788688924E-4</v>
      </c>
      <c r="O118">
        <f t="shared" si="21"/>
        <v>21.33044607744409</v>
      </c>
      <c r="P118" s="56" t="str">
        <f t="shared" si="22"/>
        <v>20_21</v>
      </c>
    </row>
    <row r="119" spans="2:16" hidden="1" x14ac:dyDescent="0.25">
      <c r="B119">
        <f t="shared" si="23"/>
        <v>22</v>
      </c>
      <c r="C119">
        <f t="shared" si="16"/>
        <v>20</v>
      </c>
      <c r="D119">
        <f t="shared" si="17"/>
        <v>22</v>
      </c>
      <c r="E119" s="33" t="str">
        <f t="shared" si="19"/>
        <v>20_22</v>
      </c>
      <c r="F119" t="str">
        <f>IFERROR(VLOOKUP(E119,'2. UnidadCompradora'!$E$2:$F$1538,2,FALSE),"")</f>
        <v>ASA-AEROPUERTOS Y SERVICIOS AUXILIARES 3 #009JZL992</v>
      </c>
      <c r="G119">
        <f>IFERROR(VLOOKUP(E119,'2. UnidadCompradora'!$E$2:$P$1538,12,FALSE),"")</f>
        <v>25.663922522101892</v>
      </c>
      <c r="K119">
        <f t="shared" si="18"/>
        <v>25</v>
      </c>
      <c r="L119" t="str">
        <f t="shared" si="20"/>
        <v>ASA-AEROPUERTOS Y SERVICIOS AUXILIARES 3 #009JZL992</v>
      </c>
      <c r="M119" s="18">
        <f>IFERROR(VLOOKUP(E119,'2. UnidadCompradora'!$E$2:$P$1538,8,FALSE),"")</f>
        <v>8369949.4699999895</v>
      </c>
      <c r="N119" s="21">
        <f>IFERROR(VLOOKUP(E119,'2. UnidadCompradora'!$E$2:$P$1538,9,FALSE),"")</f>
        <v>1.3244565704626336E-3</v>
      </c>
      <c r="O119">
        <f t="shared" si="21"/>
        <v>25.663922522101892</v>
      </c>
      <c r="P119" s="56" t="str">
        <f t="shared" si="22"/>
        <v>20_22</v>
      </c>
    </row>
    <row r="120" spans="2:16" hidden="1" x14ac:dyDescent="0.25">
      <c r="B120">
        <f t="shared" si="23"/>
        <v>23</v>
      </c>
      <c r="C120">
        <f t="shared" si="16"/>
        <v>20</v>
      </c>
      <c r="D120">
        <f t="shared" si="17"/>
        <v>23</v>
      </c>
      <c r="E120" s="33" t="str">
        <f t="shared" si="19"/>
        <v>20_23</v>
      </c>
      <c r="F120" t="str">
        <f>IFERROR(VLOOKUP(E120,'2. UnidadCompradora'!$E$2:$F$1538,2,FALSE),"")</f>
        <v>ASA-Aeropuertos y Servicios Auxiliares 4 #009JZL020</v>
      </c>
      <c r="G120">
        <f>IFERROR(VLOOKUP(E120,'2. UnidadCompradora'!$E$2:$P$1538,12,FALSE),"")</f>
        <v>25.270130032160491</v>
      </c>
      <c r="K120">
        <f t="shared" si="18"/>
        <v>26</v>
      </c>
      <c r="L120" t="str">
        <f t="shared" si="20"/>
        <v>ASA-Aeropuertos y Servicios Auxiliares 4 #009JZL020</v>
      </c>
      <c r="M120" s="18">
        <f>IFERROR(VLOOKUP(E120,'2. UnidadCompradora'!$E$2:$P$1538,8,FALSE),"")</f>
        <v>4284924.67</v>
      </c>
      <c r="N120" s="21">
        <f>IFERROR(VLOOKUP(E120,'2. UnidadCompradora'!$E$2:$P$1538,9,FALSE),"")</f>
        <v>6.7804431238925253E-4</v>
      </c>
      <c r="O120">
        <f t="shared" si="21"/>
        <v>25.270130032160491</v>
      </c>
      <c r="P120" s="56" t="str">
        <f t="shared" si="22"/>
        <v>20_23</v>
      </c>
    </row>
    <row r="121" spans="2:16" hidden="1" x14ac:dyDescent="0.25">
      <c r="B121">
        <f t="shared" si="23"/>
        <v>24</v>
      </c>
      <c r="C121">
        <f t="shared" si="16"/>
        <v>20</v>
      </c>
      <c r="D121">
        <f t="shared" si="17"/>
        <v>24</v>
      </c>
      <c r="E121" s="33" t="str">
        <f t="shared" si="19"/>
        <v>20_24</v>
      </c>
      <c r="F121" t="str">
        <f>IFERROR(VLOOKUP(E121,'2. UnidadCompradora'!$E$2:$F$1538,2,FALSE),"")</f>
        <v>ASA-ASA Aeropuerto de Chetumal #009JZL013</v>
      </c>
      <c r="G121">
        <f>IFERROR(VLOOKUP(E121,'2. UnidadCompradora'!$E$2:$P$1538,12,FALSE),"")</f>
        <v>15.77722546201147</v>
      </c>
      <c r="K121">
        <f t="shared" si="18"/>
        <v>48</v>
      </c>
      <c r="L121" t="str">
        <f t="shared" si="20"/>
        <v>ASA-ASA Aeropuerto de Chetumal #009JZL013</v>
      </c>
      <c r="M121" s="18">
        <f>IFERROR(VLOOKUP(E121,'2. UnidadCompradora'!$E$2:$P$1538,8,FALSE),"")</f>
        <v>47504274.257399999</v>
      </c>
      <c r="N121" s="21">
        <f>IFERROR(VLOOKUP(E121,'2. UnidadCompradora'!$E$2:$P$1538,9,FALSE),"")</f>
        <v>7.5170523299792928E-3</v>
      </c>
      <c r="O121">
        <f t="shared" si="21"/>
        <v>15.77722546201147</v>
      </c>
      <c r="P121" s="56" t="str">
        <f t="shared" si="22"/>
        <v>20_24</v>
      </c>
    </row>
    <row r="122" spans="2:16" hidden="1" x14ac:dyDescent="0.25">
      <c r="B122">
        <f t="shared" si="23"/>
        <v>25</v>
      </c>
      <c r="C122">
        <f t="shared" si="16"/>
        <v>20</v>
      </c>
      <c r="D122">
        <f t="shared" si="17"/>
        <v>25</v>
      </c>
      <c r="E122" s="33" t="str">
        <f t="shared" si="19"/>
        <v>20_25</v>
      </c>
      <c r="F122" t="str">
        <f>IFERROR(VLOOKUP(E122,'2. UnidadCompradora'!$E$2:$F$1538,2,FALSE),"")</f>
        <v>ASA-Estación de Combustibles Aguascalientes #009JZL040</v>
      </c>
      <c r="G122">
        <f>IFERROR(VLOOKUP(E122,'2. UnidadCompradora'!$E$2:$P$1538,12,FALSE),"")</f>
        <v>19.702813063200352</v>
      </c>
      <c r="K122">
        <f t="shared" si="18"/>
        <v>39</v>
      </c>
      <c r="L122" t="str">
        <f t="shared" si="20"/>
        <v>ASA-Estación de Combustibles Aguascalientes #009JZL040</v>
      </c>
      <c r="M122" s="18">
        <f>IFERROR(VLOOKUP(E122,'2. UnidadCompradora'!$E$2:$P$1538,8,FALSE),"")</f>
        <v>2168929.64</v>
      </c>
      <c r="N122" s="21">
        <f>IFERROR(VLOOKUP(E122,'2. UnidadCompradora'!$E$2:$P$1538,9,FALSE),"")</f>
        <v>3.4321032915019E-4</v>
      </c>
      <c r="O122">
        <f t="shared" si="21"/>
        <v>19.702813063200352</v>
      </c>
      <c r="P122" s="56" t="str">
        <f t="shared" si="22"/>
        <v>20_25</v>
      </c>
    </row>
    <row r="123" spans="2:16" hidden="1" x14ac:dyDescent="0.25">
      <c r="B123">
        <f t="shared" si="23"/>
        <v>26</v>
      </c>
      <c r="C123">
        <f t="shared" si="16"/>
        <v>20</v>
      </c>
      <c r="D123">
        <f t="shared" si="17"/>
        <v>26</v>
      </c>
      <c r="E123" s="33" t="str">
        <f t="shared" si="19"/>
        <v>20_26</v>
      </c>
      <c r="F123" t="str">
        <f>IFERROR(VLOOKUP(E123,'2. UnidadCompradora'!$E$2:$F$1538,2,FALSE),"")</f>
        <v>ASA-Estación de Combustibles Bahias de Huatulco, Oaxaca #009JZL041</v>
      </c>
      <c r="G123">
        <f>IFERROR(VLOOKUP(E123,'2. UnidadCompradora'!$E$2:$P$1538,12,FALSE),"")</f>
        <v>22.746996599942118</v>
      </c>
      <c r="K123">
        <f t="shared" si="18"/>
        <v>30</v>
      </c>
      <c r="L123" t="str">
        <f t="shared" si="20"/>
        <v>ASA-Estación de Combustibles Bahias de Huatulco, Oaxaca #009JZL041</v>
      </c>
      <c r="M123" s="18">
        <f>IFERROR(VLOOKUP(E123,'2. UnidadCompradora'!$E$2:$P$1538,8,FALSE),"")</f>
        <v>3339934</v>
      </c>
      <c r="N123" s="21">
        <f>IFERROR(VLOOKUP(E123,'2. UnidadCompradora'!$E$2:$P$1538,9,FALSE),"")</f>
        <v>5.2850946676163762E-4</v>
      </c>
      <c r="O123">
        <f t="shared" si="21"/>
        <v>22.746996599942118</v>
      </c>
      <c r="P123" s="56" t="str">
        <f t="shared" si="22"/>
        <v>20_26</v>
      </c>
    </row>
    <row r="124" spans="2:16" hidden="1" x14ac:dyDescent="0.25">
      <c r="B124">
        <f t="shared" si="23"/>
        <v>27</v>
      </c>
      <c r="C124">
        <f t="shared" si="16"/>
        <v>20</v>
      </c>
      <c r="D124">
        <f t="shared" si="17"/>
        <v>27</v>
      </c>
      <c r="E124" s="33" t="str">
        <f t="shared" si="19"/>
        <v>20_27</v>
      </c>
      <c r="F124" t="str">
        <f>IFERROR(VLOOKUP(E124,'2. UnidadCompradora'!$E$2:$F$1538,2,FALSE),"")</f>
        <v>ASA-Estación de Combustibles Bajío #009JZL048</v>
      </c>
      <c r="G124">
        <f>IFERROR(VLOOKUP(E124,'2. UnidadCompradora'!$E$2:$P$1538,12,FALSE),"")</f>
        <v>12.830050925969449</v>
      </c>
      <c r="K124">
        <f t="shared" si="18"/>
        <v>54</v>
      </c>
      <c r="L124" t="str">
        <f t="shared" si="20"/>
        <v>ASA-Estación de Combustibles Bajío #009JZL048</v>
      </c>
      <c r="M124" s="18">
        <f>IFERROR(VLOOKUP(E124,'2. UnidadCompradora'!$E$2:$P$1538,8,FALSE),"")</f>
        <v>2999323.66</v>
      </c>
      <c r="N124" s="21">
        <f>IFERROR(VLOOKUP(E124,'2. UnidadCompradora'!$E$2:$P$1538,9,FALSE),"")</f>
        <v>4.7461145884684046E-4</v>
      </c>
      <c r="O124">
        <f t="shared" si="21"/>
        <v>12.830050925969449</v>
      </c>
      <c r="P124" s="56" t="str">
        <f t="shared" si="22"/>
        <v>20_27</v>
      </c>
    </row>
    <row r="125" spans="2:16" hidden="1" x14ac:dyDescent="0.25">
      <c r="B125">
        <f t="shared" si="23"/>
        <v>28</v>
      </c>
      <c r="C125">
        <f t="shared" si="16"/>
        <v>20</v>
      </c>
      <c r="D125">
        <f t="shared" si="17"/>
        <v>28</v>
      </c>
      <c r="E125" s="33" t="str">
        <f t="shared" si="19"/>
        <v>20_28</v>
      </c>
      <c r="F125" t="str">
        <f>IFERROR(VLOOKUP(E125,'2. UnidadCompradora'!$E$2:$F$1538,2,FALSE),"")</f>
        <v>ASA-ESTACION DE COMBUSTIBLES DE ACAPULCO, GRO. #009JZL034</v>
      </c>
      <c r="G125">
        <f>IFERROR(VLOOKUP(E125,'2. UnidadCompradora'!$E$2:$P$1538,12,FALSE),"")</f>
        <v>30.756248726210309</v>
      </c>
      <c r="K125">
        <f t="shared" si="18"/>
        <v>12</v>
      </c>
      <c r="L125" t="str">
        <f t="shared" si="20"/>
        <v>ASA-ESTACION DE COMBUSTIBLES DE ACAPULCO, GRO. #009JZL034</v>
      </c>
      <c r="M125" s="18">
        <f>IFERROR(VLOOKUP(E125,'2. UnidadCompradora'!$E$2:$P$1538,8,FALSE),"")</f>
        <v>9014602.9399999902</v>
      </c>
      <c r="N125" s="21">
        <f>IFERROR(VLOOKUP(E125,'2. UnidadCompradora'!$E$2:$P$1538,9,FALSE),"")</f>
        <v>1.4264662094781769E-3</v>
      </c>
      <c r="O125">
        <f t="shared" si="21"/>
        <v>30.756248726210309</v>
      </c>
      <c r="P125" s="56" t="str">
        <f t="shared" si="22"/>
        <v>20_28</v>
      </c>
    </row>
    <row r="126" spans="2:16" hidden="1" x14ac:dyDescent="0.25">
      <c r="B126">
        <f t="shared" si="23"/>
        <v>29</v>
      </c>
      <c r="C126">
        <f t="shared" si="16"/>
        <v>20</v>
      </c>
      <c r="D126">
        <f t="shared" si="17"/>
        <v>29</v>
      </c>
      <c r="E126" s="33" t="str">
        <f t="shared" si="19"/>
        <v>20_29</v>
      </c>
      <c r="F126" t="str">
        <f>IFERROR(VLOOKUP(E126,'2. UnidadCompradora'!$E$2:$F$1538,2,FALSE),"")</f>
        <v>ASA-Estación de Combustibles de Cancún Quintana Roo #009JZL030</v>
      </c>
      <c r="G126">
        <f>IFERROR(VLOOKUP(E126,'2. UnidadCompradora'!$E$2:$P$1538,12,FALSE),"")</f>
        <v>30.54223554024675</v>
      </c>
      <c r="K126">
        <f t="shared" si="18"/>
        <v>13</v>
      </c>
      <c r="L126" t="str">
        <f t="shared" si="20"/>
        <v>ASA-Estación de Combustibles de Cancún Quintana Roo #009JZL030</v>
      </c>
      <c r="M126" s="18">
        <f>IFERROR(VLOOKUP(E126,'2. UnidadCompradora'!$E$2:$P$1538,8,FALSE),"")</f>
        <v>24873592.399999999</v>
      </c>
      <c r="N126" s="21">
        <f>IFERROR(VLOOKUP(E126,'2. UnidadCompradora'!$E$2:$P$1538,9,FALSE),"")</f>
        <v>3.9359846798680213E-3</v>
      </c>
      <c r="O126">
        <f t="shared" si="21"/>
        <v>30.54223554024675</v>
      </c>
      <c r="P126" s="56" t="str">
        <f t="shared" si="22"/>
        <v>20_29</v>
      </c>
    </row>
    <row r="127" spans="2:16" hidden="1" x14ac:dyDescent="0.25">
      <c r="B127">
        <f t="shared" si="23"/>
        <v>30</v>
      </c>
      <c r="C127">
        <f t="shared" si="16"/>
        <v>20</v>
      </c>
      <c r="D127">
        <f t="shared" si="17"/>
        <v>30</v>
      </c>
      <c r="E127" s="33" t="str">
        <f t="shared" si="19"/>
        <v>20_30</v>
      </c>
      <c r="F127" t="str">
        <f>IFERROR(VLOOKUP(E127,'2. UnidadCompradora'!$E$2:$F$1538,2,FALSE),"")</f>
        <v>ASA-ESTACION DE COMBUSTIBLES DE CIUDAD JUAREZ #009JZL033</v>
      </c>
      <c r="G127">
        <f>IFERROR(VLOOKUP(E127,'2. UnidadCompradora'!$E$2:$P$1538,12,FALSE),"")</f>
        <v>32.253297610499757</v>
      </c>
      <c r="K127">
        <f t="shared" si="18"/>
        <v>7</v>
      </c>
      <c r="L127" t="str">
        <f t="shared" si="20"/>
        <v>ASA-ESTACION DE COMBUSTIBLES DE CIUDAD JUAREZ #009JZL033</v>
      </c>
      <c r="M127" s="18">
        <f>IFERROR(VLOOKUP(E127,'2. UnidadCompradora'!$E$2:$P$1538,8,FALSE),"")</f>
        <v>4606271.9700000007</v>
      </c>
      <c r="N127" s="21">
        <f>IFERROR(VLOOKUP(E127,'2. UnidadCompradora'!$E$2:$P$1538,9,FALSE),"")</f>
        <v>7.2889414659804003E-4</v>
      </c>
      <c r="O127">
        <f t="shared" si="21"/>
        <v>32.253297610499757</v>
      </c>
      <c r="P127" s="56" t="str">
        <f t="shared" si="22"/>
        <v>20_30</v>
      </c>
    </row>
    <row r="128" spans="2:16" hidden="1" x14ac:dyDescent="0.25">
      <c r="B128">
        <f t="shared" si="23"/>
        <v>31</v>
      </c>
      <c r="C128">
        <f t="shared" si="16"/>
        <v>20</v>
      </c>
      <c r="D128">
        <f t="shared" si="17"/>
        <v>31</v>
      </c>
      <c r="E128" s="33" t="str">
        <f t="shared" si="19"/>
        <v>20_31</v>
      </c>
      <c r="F128" t="str">
        <f>IFERROR(VLOOKUP(E128,'2. UnidadCompradora'!$E$2:$F$1538,2,FALSE),"")</f>
        <v>ASA-ESTACION DE COMBUSTIBLES DE CULIACAN #009JZL019</v>
      </c>
      <c r="G128">
        <f>IFERROR(VLOOKUP(E128,'2. UnidadCompradora'!$E$2:$P$1538,12,FALSE),"")</f>
        <v>27.304190155838601</v>
      </c>
      <c r="K128">
        <f t="shared" si="18"/>
        <v>20</v>
      </c>
      <c r="L128" t="str">
        <f t="shared" si="20"/>
        <v>ASA-ESTACION DE COMBUSTIBLES DE CULIACAN #009JZL019</v>
      </c>
      <c r="M128" s="18">
        <f>IFERROR(VLOOKUP(E128,'2. UnidadCompradora'!$E$2:$P$1538,8,FALSE),"")</f>
        <v>5328764.42</v>
      </c>
      <c r="N128" s="21">
        <f>IFERROR(VLOOKUP(E128,'2. UnidadCompradora'!$E$2:$P$1538,9,FALSE),"")</f>
        <v>8.4322098643643459E-4</v>
      </c>
      <c r="O128">
        <f t="shared" si="21"/>
        <v>27.304190155838601</v>
      </c>
      <c r="P128" s="56" t="str">
        <f t="shared" si="22"/>
        <v>20_31</v>
      </c>
    </row>
    <row r="129" spans="2:16" hidden="1" x14ac:dyDescent="0.25">
      <c r="B129">
        <f t="shared" si="23"/>
        <v>32</v>
      </c>
      <c r="C129">
        <f t="shared" si="16"/>
        <v>20</v>
      </c>
      <c r="D129">
        <f t="shared" si="17"/>
        <v>32</v>
      </c>
      <c r="E129" s="33" t="str">
        <f t="shared" si="19"/>
        <v>20_32</v>
      </c>
      <c r="F129" t="str">
        <f>IFERROR(VLOOKUP(E129,'2. UnidadCompradora'!$E$2:$F$1538,2,FALSE),"")</f>
        <v>ASA-Estación de Combustibles de los Mochis #009JZL045</v>
      </c>
      <c r="G129">
        <f>IFERROR(VLOOKUP(E129,'2. UnidadCompradora'!$E$2:$P$1538,12,FALSE),"")</f>
        <v>27.744869647701282</v>
      </c>
      <c r="K129">
        <f t="shared" si="18"/>
        <v>19</v>
      </c>
      <c r="L129" t="str">
        <f t="shared" si="20"/>
        <v>ASA-Estación de Combustibles de los Mochis #009JZL045</v>
      </c>
      <c r="M129" s="18">
        <f>IFERROR(VLOOKUP(E129,'2. UnidadCompradora'!$E$2:$P$1538,8,FALSE),"")</f>
        <v>3844101.14</v>
      </c>
      <c r="N129" s="21">
        <f>IFERROR(VLOOKUP(E129,'2. UnidadCompradora'!$E$2:$P$1538,9,FALSE),"")</f>
        <v>6.0828861997847959E-4</v>
      </c>
      <c r="O129">
        <f t="shared" si="21"/>
        <v>27.744869647701282</v>
      </c>
      <c r="P129" s="56" t="str">
        <f t="shared" si="22"/>
        <v>20_32</v>
      </c>
    </row>
    <row r="130" spans="2:16" hidden="1" x14ac:dyDescent="0.25">
      <c r="B130">
        <f t="shared" si="23"/>
        <v>33</v>
      </c>
      <c r="C130">
        <f t="shared" si="16"/>
        <v>20</v>
      </c>
      <c r="D130">
        <f t="shared" si="17"/>
        <v>33</v>
      </c>
      <c r="E130" s="33" t="str">
        <f t="shared" si="19"/>
        <v>20_33</v>
      </c>
      <c r="F130" t="str">
        <f>IFERROR(VLOOKUP(E130,'2. UnidadCompradora'!$E$2:$F$1538,2,FALSE),"")</f>
        <v>ASA-Estación de Combustibles de Mexicali #009JZL029</v>
      </c>
      <c r="G130">
        <f>IFERROR(VLOOKUP(E130,'2. UnidadCompradora'!$E$2:$P$1538,12,FALSE),"")</f>
        <v>36.947259691484355</v>
      </c>
      <c r="K130">
        <f t="shared" si="18"/>
        <v>1</v>
      </c>
      <c r="L130" t="str">
        <f t="shared" si="20"/>
        <v>ASA-Estación de Combustibles de Mexicali #009JZL029</v>
      </c>
      <c r="M130" s="18">
        <f>IFERROR(VLOOKUP(E130,'2. UnidadCompradora'!$E$2:$P$1538,8,FALSE),"")</f>
        <v>1930764.33</v>
      </c>
      <c r="N130" s="21">
        <f>IFERROR(VLOOKUP(E130,'2. UnidadCompradora'!$E$2:$P$1538,9,FALSE),"")</f>
        <v>3.0552317096406412E-4</v>
      </c>
      <c r="O130">
        <f t="shared" si="21"/>
        <v>36.947259691484355</v>
      </c>
      <c r="P130" s="56" t="str">
        <f t="shared" si="22"/>
        <v>20_33</v>
      </c>
    </row>
    <row r="131" spans="2:16" hidden="1" x14ac:dyDescent="0.25">
      <c r="B131">
        <f t="shared" si="23"/>
        <v>34</v>
      </c>
      <c r="C131">
        <f t="shared" si="16"/>
        <v>20</v>
      </c>
      <c r="D131">
        <f t="shared" si="17"/>
        <v>34</v>
      </c>
      <c r="E131" s="33" t="str">
        <f t="shared" si="19"/>
        <v>20_34</v>
      </c>
      <c r="F131" t="str">
        <f>IFERROR(VLOOKUP(E131,'2. UnidadCompradora'!$E$2:$F$1538,2,FALSE),"")</f>
        <v>ASA-Estaciòn de Combustibles de Monterrey #009JZL991</v>
      </c>
      <c r="G131">
        <f>IFERROR(VLOOKUP(E131,'2. UnidadCompradora'!$E$2:$P$1538,12,FALSE),"")</f>
        <v>36.944800971046497</v>
      </c>
      <c r="K131">
        <f t="shared" si="18"/>
        <v>2</v>
      </c>
      <c r="L131" t="str">
        <f t="shared" si="20"/>
        <v>ASA-Estaciòn de Combustibles de Monterrey #009JZL991</v>
      </c>
      <c r="M131" s="18">
        <f>IFERROR(VLOOKUP(E131,'2. UnidadCompradora'!$E$2:$P$1538,8,FALSE),"")</f>
        <v>8321393.5999999996</v>
      </c>
      <c r="N131" s="21">
        <f>IFERROR(VLOOKUP(E131,'2. UnidadCompradora'!$E$2:$P$1538,9,FALSE),"")</f>
        <v>1.3167731141542627E-3</v>
      </c>
      <c r="O131">
        <f t="shared" si="21"/>
        <v>36.944800971046497</v>
      </c>
      <c r="P131" s="56" t="str">
        <f t="shared" si="22"/>
        <v>20_34</v>
      </c>
    </row>
    <row r="132" spans="2:16" hidden="1" x14ac:dyDescent="0.25">
      <c r="B132">
        <f t="shared" si="23"/>
        <v>35</v>
      </c>
      <c r="C132">
        <f t="shared" si="16"/>
        <v>20</v>
      </c>
      <c r="D132">
        <f t="shared" si="17"/>
        <v>35</v>
      </c>
      <c r="E132" s="33" t="str">
        <f t="shared" si="19"/>
        <v>20_35</v>
      </c>
      <c r="F132" t="str">
        <f>IFERROR(VLOOKUP(E132,'2. UnidadCompradora'!$E$2:$F$1538,2,FALSE),"")</f>
        <v>ASA-Estación de Combustibles de Morelia, Mich. #009JZL035</v>
      </c>
      <c r="G132">
        <f>IFERROR(VLOOKUP(E132,'2. UnidadCompradora'!$E$2:$P$1538,12,FALSE),"")</f>
        <v>34.65386313297212</v>
      </c>
      <c r="K132">
        <f t="shared" si="18"/>
        <v>3</v>
      </c>
      <c r="L132" t="str">
        <f t="shared" si="20"/>
        <v>ASA-Estación de Combustibles de Morelia, Mich. #009JZL035</v>
      </c>
      <c r="M132" s="18">
        <f>IFERROR(VLOOKUP(E132,'2. UnidadCompradora'!$E$2:$P$1538,8,FALSE),"")</f>
        <v>4038020.47</v>
      </c>
      <c r="N132" s="21">
        <f>IFERROR(VLOOKUP(E132,'2. UnidadCompradora'!$E$2:$P$1538,9,FALSE),"")</f>
        <v>6.3897431666981358E-4</v>
      </c>
      <c r="O132">
        <f t="shared" si="21"/>
        <v>34.65386313297212</v>
      </c>
      <c r="P132" s="56" t="str">
        <f t="shared" si="22"/>
        <v>20_35</v>
      </c>
    </row>
    <row r="133" spans="2:16" hidden="1" x14ac:dyDescent="0.25">
      <c r="B133">
        <f t="shared" si="23"/>
        <v>36</v>
      </c>
      <c r="C133">
        <f t="shared" si="16"/>
        <v>20</v>
      </c>
      <c r="D133">
        <f t="shared" si="17"/>
        <v>36</v>
      </c>
      <c r="E133" s="33" t="str">
        <f t="shared" si="19"/>
        <v>20_36</v>
      </c>
      <c r="F133" t="str">
        <f>IFERROR(VLOOKUP(E133,'2. UnidadCompradora'!$E$2:$F$1538,2,FALSE),"")</f>
        <v>ASA-ESTACION DE COMBUSTIBLES DE TORREON #009JZL988</v>
      </c>
      <c r="G133">
        <f>IFERROR(VLOOKUP(E133,'2. UnidadCompradora'!$E$2:$P$1538,12,FALSE),"")</f>
        <v>29.159373800266525</v>
      </c>
      <c r="K133">
        <f t="shared" si="18"/>
        <v>14</v>
      </c>
      <c r="L133" t="str">
        <f t="shared" si="20"/>
        <v>ASA-ESTACION DE COMBUSTIBLES DE TORREON #009JZL988</v>
      </c>
      <c r="M133" s="18">
        <f>IFERROR(VLOOKUP(E133,'2. UnidadCompradora'!$E$2:$P$1538,8,FALSE),"")</f>
        <v>2906956.85</v>
      </c>
      <c r="N133" s="21">
        <f>IFERROR(VLOOKUP(E133,'2. UnidadCompradora'!$E$2:$P$1538,9,FALSE),"")</f>
        <v>4.599953815532252E-4</v>
      </c>
      <c r="O133">
        <f t="shared" si="21"/>
        <v>29.159373800266525</v>
      </c>
      <c r="P133" s="56" t="str">
        <f t="shared" si="22"/>
        <v>20_36</v>
      </c>
    </row>
    <row r="134" spans="2:16" hidden="1" x14ac:dyDescent="0.25">
      <c r="B134">
        <f t="shared" si="23"/>
        <v>37</v>
      </c>
      <c r="C134">
        <f t="shared" si="16"/>
        <v>20</v>
      </c>
      <c r="D134">
        <f t="shared" si="17"/>
        <v>37</v>
      </c>
      <c r="E134" s="33" t="str">
        <f t="shared" si="19"/>
        <v>20_37</v>
      </c>
      <c r="F134" t="str">
        <f>IFERROR(VLOOKUP(E134,'2. UnidadCompradora'!$E$2:$F$1538,2,FALSE),"")</f>
        <v>ASA-ESTACION DE COMBUSTIBLES DE TUXTLA GUTIERREZ #009JZL037</v>
      </c>
      <c r="G134">
        <f>IFERROR(VLOOKUP(E134,'2. UnidadCompradora'!$E$2:$P$1538,12,FALSE),"")</f>
        <v>15.792777663774697</v>
      </c>
      <c r="K134">
        <f t="shared" si="18"/>
        <v>47</v>
      </c>
      <c r="L134" t="str">
        <f t="shared" si="20"/>
        <v>ASA-ESTACION DE COMBUSTIBLES DE TUXTLA GUTIERREZ #009JZL037</v>
      </c>
      <c r="M134" s="18">
        <f>IFERROR(VLOOKUP(E134,'2. UnidadCompradora'!$E$2:$P$1538,8,FALSE),"")</f>
        <v>2142600.69</v>
      </c>
      <c r="N134" s="21">
        <f>IFERROR(VLOOKUP(E134,'2. UnidadCompradora'!$E$2:$P$1538,9,FALSE),"")</f>
        <v>3.3904404941984386E-4</v>
      </c>
      <c r="O134">
        <f t="shared" si="21"/>
        <v>15.792777663774697</v>
      </c>
      <c r="P134" s="56" t="str">
        <f t="shared" si="22"/>
        <v>20_37</v>
      </c>
    </row>
    <row r="135" spans="2:16" hidden="1" x14ac:dyDescent="0.25">
      <c r="B135">
        <f t="shared" si="23"/>
        <v>38</v>
      </c>
      <c r="C135">
        <f t="shared" si="16"/>
        <v>20</v>
      </c>
      <c r="D135">
        <f t="shared" si="17"/>
        <v>38</v>
      </c>
      <c r="E135" s="33" t="str">
        <f t="shared" si="19"/>
        <v>20_38</v>
      </c>
      <c r="F135" t="str">
        <f>IFERROR(VLOOKUP(E135,'2. UnidadCompradora'!$E$2:$F$1538,2,FALSE),"")</f>
        <v>ASA-ESTACION DE COMBUSTIBLES DE VERACRUZ #009JZL027</v>
      </c>
      <c r="G135">
        <f>IFERROR(VLOOKUP(E135,'2. UnidadCompradora'!$E$2:$P$1538,12,FALSE),"")</f>
        <v>20.262179704072782</v>
      </c>
      <c r="K135">
        <f t="shared" si="18"/>
        <v>36</v>
      </c>
      <c r="L135" t="str">
        <f t="shared" si="20"/>
        <v>ASA-ESTACION DE COMBUSTIBLES DE VERACRUZ #009JZL027</v>
      </c>
      <c r="M135" s="18">
        <f>IFERROR(VLOOKUP(E135,'2. UnidadCompradora'!$E$2:$P$1538,8,FALSE),"")</f>
        <v>7644376.27999999</v>
      </c>
      <c r="N135" s="21">
        <f>IFERROR(VLOOKUP(E135,'2. UnidadCompradora'!$E$2:$P$1538,9,FALSE),"")</f>
        <v>1.2096422358849322E-3</v>
      </c>
      <c r="O135">
        <f t="shared" si="21"/>
        <v>20.262179704072782</v>
      </c>
      <c r="P135" s="56" t="str">
        <f t="shared" si="22"/>
        <v>20_38</v>
      </c>
    </row>
    <row r="136" spans="2:16" hidden="1" x14ac:dyDescent="0.25">
      <c r="B136">
        <f t="shared" si="23"/>
        <v>39</v>
      </c>
      <c r="C136">
        <f t="shared" si="16"/>
        <v>20</v>
      </c>
      <c r="D136">
        <f t="shared" si="17"/>
        <v>39</v>
      </c>
      <c r="E136" s="33" t="str">
        <f t="shared" si="19"/>
        <v>20_39</v>
      </c>
      <c r="F136" t="str">
        <f>IFERROR(VLOOKUP(E136,'2. UnidadCompradora'!$E$2:$F$1538,2,FALSE),"")</f>
        <v>ASA-Estación de Combustibles del Aeropuerto de Cozumel, Quintana Roo #009JZL032</v>
      </c>
      <c r="G136">
        <f>IFERROR(VLOOKUP(E136,'2. UnidadCompradora'!$E$2:$P$1538,12,FALSE),"")</f>
        <v>27.865668824894311</v>
      </c>
      <c r="K136">
        <f t="shared" si="18"/>
        <v>18</v>
      </c>
      <c r="L136" t="str">
        <f t="shared" si="20"/>
        <v>ASA-Estación de Combustibles del Aeropuerto de Cozumel, Quintana Roo #009JZL032</v>
      </c>
      <c r="M136" s="18">
        <f>IFERROR(VLOOKUP(E136,'2. UnidadCompradora'!$E$2:$P$1538,8,FALSE),"")</f>
        <v>5683326.1199999992</v>
      </c>
      <c r="N136" s="21">
        <f>IFERROR(VLOOKUP(E136,'2. UnidadCompradora'!$E$2:$P$1538,9,FALSE),"")</f>
        <v>8.9932665050078419E-4</v>
      </c>
      <c r="O136">
        <f t="shared" si="21"/>
        <v>27.865668824894311</v>
      </c>
      <c r="P136" s="56" t="str">
        <f t="shared" si="22"/>
        <v>20_39</v>
      </c>
    </row>
    <row r="137" spans="2:16" hidden="1" x14ac:dyDescent="0.25">
      <c r="B137">
        <f t="shared" si="23"/>
        <v>40</v>
      </c>
      <c r="C137">
        <f t="shared" si="16"/>
        <v>20</v>
      </c>
      <c r="D137">
        <f t="shared" si="17"/>
        <v>40</v>
      </c>
      <c r="E137" s="33" t="str">
        <f t="shared" si="19"/>
        <v>20_40</v>
      </c>
      <c r="F137" t="str">
        <f>IFERROR(VLOOKUP(E137,'2. UnidadCompradora'!$E$2:$F$1538,2,FALSE),"")</f>
        <v>ASA-ESTACION DE COMBUSTIBLES DEL AEROPUERTO DE HERMOSILLO, SONORA #009JZL047</v>
      </c>
      <c r="G137">
        <f>IFERROR(VLOOKUP(E137,'2. UnidadCompradora'!$E$2:$P$1538,12,FALSE),"")</f>
        <v>33.125548139826101</v>
      </c>
      <c r="K137">
        <f t="shared" si="18"/>
        <v>6</v>
      </c>
      <c r="L137" t="str">
        <f t="shared" si="20"/>
        <v>ASA-ESTACION DE COMBUSTIBLES DEL AEROPUERTO DE HERMOSILLO, SONORA #009JZL047</v>
      </c>
      <c r="M137" s="18">
        <f>IFERROR(VLOOKUP(E137,'2. UnidadCompradora'!$E$2:$P$1538,8,FALSE),"")</f>
        <v>5978138.21</v>
      </c>
      <c r="N137" s="21">
        <f>IFERROR(VLOOKUP(E137,'2. UnidadCompradora'!$E$2:$P$1538,9,FALSE),"")</f>
        <v>9.4597756650115553E-4</v>
      </c>
      <c r="O137">
        <f t="shared" si="21"/>
        <v>33.125548139826101</v>
      </c>
      <c r="P137" s="56" t="str">
        <f t="shared" si="22"/>
        <v>20_40</v>
      </c>
    </row>
    <row r="138" spans="2:16" hidden="1" x14ac:dyDescent="0.25">
      <c r="B138">
        <f t="shared" si="23"/>
        <v>41</v>
      </c>
      <c r="C138">
        <f t="shared" si="16"/>
        <v>20</v>
      </c>
      <c r="D138">
        <f t="shared" si="17"/>
        <v>41</v>
      </c>
      <c r="E138" s="33" t="str">
        <f t="shared" si="19"/>
        <v>20_41</v>
      </c>
      <c r="F138" t="str">
        <f>IFERROR(VLOOKUP(E138,'2. UnidadCompradora'!$E$2:$F$1538,2,FALSE),"")</f>
        <v>ASA-ESTACION DE COMBUSTIBLES DEL AEROPUERTO DE MANZANILLO, COLIMA. #009JZL031</v>
      </c>
      <c r="G138">
        <f>IFERROR(VLOOKUP(E138,'2. UnidadCompradora'!$E$2:$P$1538,12,FALSE),"")</f>
        <v>25.972269895723791</v>
      </c>
      <c r="K138">
        <f t="shared" si="18"/>
        <v>23</v>
      </c>
      <c r="L138" t="str">
        <f t="shared" si="20"/>
        <v>ASA-ESTACION DE COMBUSTIBLES DEL AEROPUERTO DE MANZANILLO, COLIMA. #009JZL031</v>
      </c>
      <c r="M138" s="18">
        <f>IFERROR(VLOOKUP(E138,'2. UnidadCompradora'!$E$2:$P$1538,8,FALSE),"")</f>
        <v>3362408.0500000003</v>
      </c>
      <c r="N138" s="21">
        <f>IFERROR(VLOOKUP(E138,'2. UnidadCompradora'!$E$2:$P$1538,9,FALSE),"")</f>
        <v>5.3206574906586107E-4</v>
      </c>
      <c r="O138">
        <f t="shared" si="21"/>
        <v>25.972269895723791</v>
      </c>
      <c r="P138" s="56" t="str">
        <f t="shared" si="22"/>
        <v>20_41</v>
      </c>
    </row>
    <row r="139" spans="2:16" hidden="1" x14ac:dyDescent="0.25">
      <c r="B139">
        <f t="shared" si="23"/>
        <v>42</v>
      </c>
      <c r="C139">
        <f t="shared" si="16"/>
        <v>20</v>
      </c>
      <c r="D139">
        <f t="shared" si="17"/>
        <v>42</v>
      </c>
      <c r="E139" s="33" t="str">
        <f t="shared" si="19"/>
        <v>20_42</v>
      </c>
      <c r="F139" t="str">
        <f>IFERROR(VLOOKUP(E139,'2. UnidadCompradora'!$E$2:$F$1538,2,FALSE),"")</f>
        <v>ASA-ESTACION DE COMBUSTIBLES DEL AEROPUERTO DE MERIDA #009JZL044</v>
      </c>
      <c r="G139">
        <f>IFERROR(VLOOKUP(E139,'2. UnidadCompradora'!$E$2:$P$1538,12,FALSE),"")</f>
        <v>31.626361804390037</v>
      </c>
      <c r="K139">
        <f t="shared" si="18"/>
        <v>8</v>
      </c>
      <c r="L139" t="str">
        <f t="shared" si="20"/>
        <v>ASA-ESTACION DE COMBUSTIBLES DEL AEROPUERTO DE MERIDA #009JZL044</v>
      </c>
      <c r="M139" s="18">
        <f>IFERROR(VLOOKUP(E139,'2. UnidadCompradora'!$E$2:$P$1538,8,FALSE),"")</f>
        <v>11536438.030000001</v>
      </c>
      <c r="N139" s="21">
        <f>IFERROR(VLOOKUP(E139,'2. UnidadCompradora'!$E$2:$P$1538,9,FALSE),"")</f>
        <v>1.825520118530479E-3</v>
      </c>
      <c r="O139">
        <f t="shared" si="21"/>
        <v>31.626361804390037</v>
      </c>
      <c r="P139" s="56" t="str">
        <f t="shared" si="22"/>
        <v>20_42</v>
      </c>
    </row>
    <row r="140" spans="2:16" hidden="1" x14ac:dyDescent="0.25">
      <c r="B140">
        <f t="shared" si="23"/>
        <v>43</v>
      </c>
      <c r="C140">
        <f t="shared" si="16"/>
        <v>20</v>
      </c>
      <c r="D140">
        <f t="shared" si="17"/>
        <v>43</v>
      </c>
      <c r="E140" s="33" t="str">
        <f t="shared" si="19"/>
        <v>20_43</v>
      </c>
      <c r="F140" t="str">
        <f>IFERROR(VLOOKUP(E140,'2. UnidadCompradora'!$E$2:$F$1538,2,FALSE),"")</f>
        <v>ASA-Estación de Combustibles del Aeropuerto de Oaxaca #009JZL042</v>
      </c>
      <c r="G140">
        <f>IFERROR(VLOOKUP(E140,'2. UnidadCompradora'!$E$2:$P$1538,12,FALSE),"")</f>
        <v>22.07170863778072</v>
      </c>
      <c r="K140">
        <f t="shared" si="18"/>
        <v>32</v>
      </c>
      <c r="L140" t="str">
        <f t="shared" si="20"/>
        <v>ASA-Estación de Combustibles del Aeropuerto de Oaxaca #009JZL042</v>
      </c>
      <c r="M140" s="18">
        <f>IFERROR(VLOOKUP(E140,'2. UnidadCompradora'!$E$2:$P$1538,8,FALSE),"")</f>
        <v>4042818.79</v>
      </c>
      <c r="N140" s="21">
        <f>IFERROR(VLOOKUP(E140,'2. UnidadCompradora'!$E$2:$P$1538,9,FALSE),"")</f>
        <v>6.3973360039953746E-4</v>
      </c>
      <c r="O140">
        <f t="shared" si="21"/>
        <v>22.07170863778072</v>
      </c>
      <c r="P140" s="56" t="str">
        <f t="shared" si="22"/>
        <v>20_43</v>
      </c>
    </row>
    <row r="141" spans="2:16" hidden="1" x14ac:dyDescent="0.25">
      <c r="B141">
        <f t="shared" si="23"/>
        <v>44</v>
      </c>
      <c r="C141">
        <f t="shared" si="16"/>
        <v>20</v>
      </c>
      <c r="D141">
        <f t="shared" si="17"/>
        <v>44</v>
      </c>
      <c r="E141" s="33" t="str">
        <f t="shared" si="19"/>
        <v>20_44</v>
      </c>
      <c r="F141" t="str">
        <f>IFERROR(VLOOKUP(E141,'2. UnidadCompradora'!$E$2:$F$1538,2,FALSE),"")</f>
        <v>ASA-Estación de Combustibles del Aeropuerto de Queretaro #009JZL986</v>
      </c>
      <c r="G141">
        <f>IFERROR(VLOOKUP(E141,'2. UnidadCompradora'!$E$2:$P$1538,12,FALSE),"")</f>
        <v>28.106177865905188</v>
      </c>
      <c r="K141">
        <f t="shared" si="18"/>
        <v>17</v>
      </c>
      <c r="L141" t="str">
        <f t="shared" si="20"/>
        <v>ASA-Estación de Combustibles del Aeropuerto de Queretaro #009JZL986</v>
      </c>
      <c r="M141" s="18">
        <f>IFERROR(VLOOKUP(E141,'2. UnidadCompradora'!$E$2:$P$1538,8,FALSE),"")</f>
        <v>3843904.716</v>
      </c>
      <c r="N141" s="21">
        <f>IFERROR(VLOOKUP(E141,'2. UnidadCompradora'!$E$2:$P$1538,9,FALSE),"")</f>
        <v>6.0825753794407434E-4</v>
      </c>
      <c r="O141">
        <f t="shared" si="21"/>
        <v>28.106177865905188</v>
      </c>
      <c r="P141" s="56" t="str">
        <f t="shared" si="22"/>
        <v>20_44</v>
      </c>
    </row>
    <row r="142" spans="2:16" hidden="1" x14ac:dyDescent="0.25">
      <c r="B142">
        <f t="shared" si="23"/>
        <v>45</v>
      </c>
      <c r="C142">
        <f t="shared" si="16"/>
        <v>20</v>
      </c>
      <c r="D142">
        <f t="shared" si="17"/>
        <v>45</v>
      </c>
      <c r="E142" s="33" t="str">
        <f t="shared" si="19"/>
        <v>20_45</v>
      </c>
      <c r="F142" t="str">
        <f>IFERROR(VLOOKUP(E142,'2. UnidadCompradora'!$E$2:$F$1538,2,FALSE),"")</f>
        <v>ASA-Estación de Combustibles del Aeropuerto de San José del Cabo #009JZL985</v>
      </c>
      <c r="G142">
        <f>IFERROR(VLOOKUP(E142,'2. UnidadCompradora'!$E$2:$P$1538,12,FALSE),"")</f>
        <v>28.106958315133618</v>
      </c>
      <c r="K142">
        <f t="shared" si="18"/>
        <v>16</v>
      </c>
      <c r="L142" t="str">
        <f t="shared" si="20"/>
        <v>ASA-Estación de Combustibles del Aeropuerto de San José del Cabo #009JZL985</v>
      </c>
      <c r="M142" s="18">
        <f>IFERROR(VLOOKUP(E142,'2. UnidadCompradora'!$E$2:$P$1538,8,FALSE),"")</f>
        <v>4316503.4499999899</v>
      </c>
      <c r="N142" s="21">
        <f>IFERROR(VLOOKUP(E142,'2. UnidadCompradora'!$E$2:$P$1538,9,FALSE),"")</f>
        <v>6.8304132256333911E-4</v>
      </c>
      <c r="O142">
        <f t="shared" si="21"/>
        <v>28.106958315133618</v>
      </c>
      <c r="P142" s="56" t="str">
        <f t="shared" si="22"/>
        <v>20_45</v>
      </c>
    </row>
    <row r="143" spans="2:16" hidden="1" x14ac:dyDescent="0.25">
      <c r="B143">
        <f t="shared" si="23"/>
        <v>46</v>
      </c>
      <c r="C143">
        <f t="shared" si="16"/>
        <v>20</v>
      </c>
      <c r="D143">
        <f t="shared" si="17"/>
        <v>46</v>
      </c>
      <c r="E143" s="33" t="str">
        <f t="shared" si="19"/>
        <v>20_46</v>
      </c>
      <c r="F143" t="str">
        <f>IFERROR(VLOOKUP(E143,'2. UnidadCompradora'!$E$2:$F$1538,2,FALSE),"")</f>
        <v>ASA-Estacion de Combustibles del Aeropuerto de Tampico #009JZL028</v>
      </c>
      <c r="G143">
        <f>IFERROR(VLOOKUP(E143,'2. UnidadCompradora'!$E$2:$P$1538,12,FALSE),"")</f>
        <v>17.541982584581852</v>
      </c>
      <c r="K143">
        <f t="shared" si="18"/>
        <v>45</v>
      </c>
      <c r="L143" t="str">
        <f t="shared" si="20"/>
        <v>ASA-Estacion de Combustibles del Aeropuerto de Tampico #009JZL028</v>
      </c>
      <c r="M143" s="18">
        <f>IFERROR(VLOOKUP(E143,'2. UnidadCompradora'!$E$2:$P$1538,8,FALSE),"")</f>
        <v>3158548.96</v>
      </c>
      <c r="N143" s="21">
        <f>IFERROR(VLOOKUP(E143,'2. UnidadCompradora'!$E$2:$P$1538,9,FALSE),"")</f>
        <v>4.9980718977983541E-4</v>
      </c>
      <c r="O143">
        <f t="shared" si="21"/>
        <v>17.541982584581852</v>
      </c>
      <c r="P143" s="56" t="str">
        <f t="shared" si="22"/>
        <v>20_46</v>
      </c>
    </row>
    <row r="144" spans="2:16" hidden="1" x14ac:dyDescent="0.25">
      <c r="B144">
        <f t="shared" si="23"/>
        <v>47</v>
      </c>
      <c r="C144">
        <f t="shared" si="16"/>
        <v>20</v>
      </c>
      <c r="D144">
        <f t="shared" si="17"/>
        <v>47</v>
      </c>
      <c r="E144" s="33" t="str">
        <f t="shared" si="19"/>
        <v>20_47</v>
      </c>
      <c r="F144" t="str">
        <f>IFERROR(VLOOKUP(E144,'2. UnidadCompradora'!$E$2:$F$1538,2,FALSE),"")</f>
        <v>ASA-Estación de Combustibles del Aeropuerto de Tapachula, Chis. #009JZL997</v>
      </c>
      <c r="G144">
        <f>IFERROR(VLOOKUP(E144,'2. UnidadCompradora'!$E$2:$P$1538,12,FALSE),"")</f>
        <v>25.723782139468472</v>
      </c>
      <c r="K144">
        <f t="shared" si="18"/>
        <v>24</v>
      </c>
      <c r="L144" t="str">
        <f t="shared" si="20"/>
        <v>ASA-Estación de Combustibles del Aeropuerto de Tapachula, Chis. #009JZL997</v>
      </c>
      <c r="M144" s="18">
        <f>IFERROR(VLOOKUP(E144,'2. UnidadCompradora'!$E$2:$P$1538,8,FALSE),"")</f>
        <v>2558378</v>
      </c>
      <c r="N144" s="21">
        <f>IFERROR(VLOOKUP(E144,'2. UnidadCompradora'!$E$2:$P$1538,9,FALSE),"")</f>
        <v>4.0483644064664298E-4</v>
      </c>
      <c r="O144">
        <f t="shared" si="21"/>
        <v>25.723782139468472</v>
      </c>
      <c r="P144" s="56" t="str">
        <f t="shared" si="22"/>
        <v>20_47</v>
      </c>
    </row>
    <row r="145" spans="2:16" hidden="1" x14ac:dyDescent="0.25">
      <c r="B145">
        <f t="shared" si="23"/>
        <v>48</v>
      </c>
      <c r="C145">
        <f t="shared" si="16"/>
        <v>20</v>
      </c>
      <c r="D145">
        <f t="shared" si="17"/>
        <v>48</v>
      </c>
      <c r="E145" s="33" t="str">
        <f t="shared" si="19"/>
        <v>20_48</v>
      </c>
      <c r="F145" t="str">
        <f>IFERROR(VLOOKUP(E145,'2. UnidadCompradora'!$E$2:$F$1538,2,FALSE),"")</f>
        <v>ASA-Estación de Combustibles del Aeropuerto de Villahermosa #009JZL994</v>
      </c>
      <c r="G145">
        <f>IFERROR(VLOOKUP(E145,'2. UnidadCompradora'!$E$2:$P$1538,12,FALSE),"")</f>
        <v>23.809037507636525</v>
      </c>
      <c r="K145">
        <f t="shared" si="18"/>
        <v>28</v>
      </c>
      <c r="L145" t="str">
        <f t="shared" si="20"/>
        <v>ASA-Estación de Combustibles del Aeropuerto de Villahermosa #009JZL994</v>
      </c>
      <c r="M145" s="18">
        <f>IFERROR(VLOOKUP(E145,'2. UnidadCompradora'!$E$2:$P$1538,8,FALSE),"")</f>
        <v>4537218.12</v>
      </c>
      <c r="N145" s="21">
        <f>IFERROR(VLOOKUP(E145,'2. UnidadCompradora'!$E$2:$P$1538,9,FALSE),"")</f>
        <v>7.1796710030271255E-4</v>
      </c>
      <c r="O145">
        <f t="shared" si="21"/>
        <v>23.809037507636525</v>
      </c>
      <c r="P145" s="56" t="str">
        <f t="shared" si="22"/>
        <v>20_48</v>
      </c>
    </row>
    <row r="146" spans="2:16" hidden="1" x14ac:dyDescent="0.25">
      <c r="B146">
        <f t="shared" si="23"/>
        <v>49</v>
      </c>
      <c r="C146">
        <f t="shared" si="16"/>
        <v>20</v>
      </c>
      <c r="D146">
        <f t="shared" si="17"/>
        <v>49</v>
      </c>
      <c r="E146" s="33" t="str">
        <f t="shared" si="19"/>
        <v>20_49</v>
      </c>
      <c r="F146" t="str">
        <f>IFERROR(VLOOKUP(E146,'2. UnidadCompradora'!$E$2:$F$1538,2,FALSE),"")</f>
        <v>ASA-Estación de Combustibles en el Aeropuerto Internacional de la Ciudad de México #009JZL999</v>
      </c>
      <c r="G146">
        <f>IFERROR(VLOOKUP(E146,'2. UnidadCompradora'!$E$2:$P$1538,12,FALSE),"")</f>
        <v>28.92796125362403</v>
      </c>
      <c r="K146">
        <f t="shared" si="18"/>
        <v>15</v>
      </c>
      <c r="L146" t="str">
        <f t="shared" si="20"/>
        <v>ASA-Estación de Combustibles en el Aeropuerto Internacional de la Ciudad de México #009JZL999</v>
      </c>
      <c r="M146" s="18">
        <f>IFERROR(VLOOKUP(E146,'2. UnidadCompradora'!$E$2:$P$1538,8,FALSE),"")</f>
        <v>30616185.57</v>
      </c>
      <c r="N146" s="21">
        <f>IFERROR(VLOOKUP(E146,'2. UnidadCompradora'!$E$2:$P$1538,9,FALSE),"")</f>
        <v>4.8446897183824717E-3</v>
      </c>
      <c r="O146">
        <f t="shared" si="21"/>
        <v>28.92796125362403</v>
      </c>
      <c r="P146" s="56" t="str">
        <f t="shared" si="22"/>
        <v>20_49</v>
      </c>
    </row>
    <row r="147" spans="2:16" hidden="1" x14ac:dyDescent="0.25">
      <c r="B147">
        <f t="shared" si="23"/>
        <v>50</v>
      </c>
      <c r="C147">
        <f t="shared" si="16"/>
        <v>20</v>
      </c>
      <c r="D147">
        <f t="shared" si="17"/>
        <v>50</v>
      </c>
      <c r="E147" s="33" t="str">
        <f t="shared" si="19"/>
        <v>20_50</v>
      </c>
      <c r="F147" t="str">
        <f>IFERROR(VLOOKUP(E147,'2. UnidadCompradora'!$E$2:$F$1538,2,FALSE),"")</f>
        <v>ASA-Estación de Combustibles Guadalajara #009JZL036</v>
      </c>
      <c r="G147">
        <f>IFERROR(VLOOKUP(E147,'2. UnidadCompradora'!$E$2:$P$1538,12,FALSE),"")</f>
        <v>31.166724229814516</v>
      </c>
      <c r="K147">
        <f t="shared" si="18"/>
        <v>10</v>
      </c>
      <c r="L147" t="str">
        <f t="shared" si="20"/>
        <v>ASA-Estación de Combustibles Guadalajara #009JZL036</v>
      </c>
      <c r="M147" s="18">
        <f>IFERROR(VLOOKUP(E147,'2. UnidadCompradora'!$E$2:$P$1538,8,FALSE),"")</f>
        <v>18785818.41</v>
      </c>
      <c r="N147" s="21">
        <f>IFERROR(VLOOKUP(E147,'2. UnidadCompradora'!$E$2:$P$1538,9,FALSE),"")</f>
        <v>2.9726584029954048E-3</v>
      </c>
      <c r="O147">
        <f t="shared" si="21"/>
        <v>31.166724229814516</v>
      </c>
      <c r="P147" s="56" t="str">
        <f t="shared" si="22"/>
        <v>20_50</v>
      </c>
    </row>
    <row r="148" spans="2:16" hidden="1" x14ac:dyDescent="0.25">
      <c r="B148">
        <f t="shared" si="23"/>
        <v>51</v>
      </c>
      <c r="C148">
        <f t="shared" si="16"/>
        <v>20</v>
      </c>
      <c r="D148">
        <f t="shared" si="17"/>
        <v>51</v>
      </c>
      <c r="E148" s="33" t="str">
        <f t="shared" si="19"/>
        <v>20_51</v>
      </c>
      <c r="F148" t="str">
        <f>IFERROR(VLOOKUP(E148,'2. UnidadCompradora'!$E$2:$F$1538,2,FALSE),"")</f>
        <v>ASA-ESTACION DE COMBUSTIBLES LA PAZ #009JZL038</v>
      </c>
      <c r="G148">
        <f>IFERROR(VLOOKUP(E148,'2. UnidadCompradora'!$E$2:$P$1538,12,FALSE),"")</f>
        <v>26.531891303833117</v>
      </c>
      <c r="K148">
        <f t="shared" si="18"/>
        <v>22</v>
      </c>
      <c r="L148" t="str">
        <f t="shared" si="20"/>
        <v>ASA-ESTACION DE COMBUSTIBLES LA PAZ #009JZL038</v>
      </c>
      <c r="M148" s="18">
        <f>IFERROR(VLOOKUP(E148,'2. UnidadCompradora'!$E$2:$P$1538,8,FALSE),"")</f>
        <v>13724801.302000001</v>
      </c>
      <c r="N148" s="21">
        <f>IFERROR(VLOOKUP(E148,'2. UnidadCompradora'!$E$2:$P$1538,9,FALSE),"")</f>
        <v>2.1718056157784705E-3</v>
      </c>
      <c r="O148">
        <f t="shared" si="21"/>
        <v>26.531891303833117</v>
      </c>
      <c r="P148" s="56" t="str">
        <f t="shared" si="22"/>
        <v>20_51</v>
      </c>
    </row>
    <row r="149" spans="2:16" hidden="1" x14ac:dyDescent="0.25">
      <c r="B149">
        <f t="shared" si="23"/>
        <v>52</v>
      </c>
      <c r="C149">
        <f t="shared" si="16"/>
        <v>20</v>
      </c>
      <c r="D149">
        <f t="shared" si="17"/>
        <v>52</v>
      </c>
      <c r="E149" s="33" t="str">
        <f t="shared" si="19"/>
        <v>20_52</v>
      </c>
      <c r="F149" t="str">
        <f>IFERROR(VLOOKUP(E149,'2. UnidadCompradora'!$E$2:$F$1538,2,FALSE),"")</f>
        <v>ASA-ESTACION DE COMBUSTIBLES LAZARO CARDENAS #009JZL017</v>
      </c>
      <c r="G149">
        <f>IFERROR(VLOOKUP(E149,'2. UnidadCompradora'!$E$2:$P$1538,12,FALSE),"")</f>
        <v>12.216901196248267</v>
      </c>
      <c r="K149">
        <f t="shared" si="18"/>
        <v>55</v>
      </c>
      <c r="L149" t="str">
        <f t="shared" si="20"/>
        <v>ASA-ESTACION DE COMBUSTIBLES LAZARO CARDENAS #009JZL017</v>
      </c>
      <c r="M149" s="18">
        <f>IFERROR(VLOOKUP(E149,'2. UnidadCompradora'!$E$2:$P$1538,8,FALSE),"")</f>
        <v>4296803.96</v>
      </c>
      <c r="N149" s="21">
        <f>IFERROR(VLOOKUP(E149,'2. UnidadCompradora'!$E$2:$P$1538,9,FALSE),"")</f>
        <v>6.7992408523009516E-4</v>
      </c>
      <c r="O149">
        <f t="shared" si="21"/>
        <v>12.216901196248267</v>
      </c>
      <c r="P149" s="56" t="str">
        <f t="shared" si="22"/>
        <v>20_52</v>
      </c>
    </row>
    <row r="150" spans="2:16" hidden="1" x14ac:dyDescent="0.25">
      <c r="B150">
        <f t="shared" si="23"/>
        <v>53</v>
      </c>
      <c r="C150">
        <f t="shared" si="16"/>
        <v>20</v>
      </c>
      <c r="D150">
        <f t="shared" si="17"/>
        <v>53</v>
      </c>
      <c r="E150" s="33" t="str">
        <f t="shared" si="19"/>
        <v>20_53</v>
      </c>
      <c r="F150" t="str">
        <f>IFERROR(VLOOKUP(E150,'2. UnidadCompradora'!$E$2:$F$1538,2,FALSE),"")</f>
        <v>ASA-Estación de Combustibles Mazatlan #009JZL024</v>
      </c>
      <c r="G150">
        <f>IFERROR(VLOOKUP(E150,'2. UnidadCompradora'!$E$2:$P$1538,12,FALSE),"")</f>
        <v>26.568050677204877</v>
      </c>
      <c r="K150">
        <f t="shared" si="18"/>
        <v>21</v>
      </c>
      <c r="L150" t="str">
        <f t="shared" si="20"/>
        <v>ASA-Estación de Combustibles Mazatlan #009JZL024</v>
      </c>
      <c r="M150" s="18">
        <f>IFERROR(VLOOKUP(E150,'2. UnidadCompradora'!$E$2:$P$1538,8,FALSE),"")</f>
        <v>8388356.2299999893</v>
      </c>
      <c r="N150" s="21">
        <f>IFERROR(VLOOKUP(E150,'2. UnidadCompradora'!$E$2:$P$1538,9,FALSE),"")</f>
        <v>1.3273692468545651E-3</v>
      </c>
      <c r="O150">
        <f t="shared" si="21"/>
        <v>26.568050677204877</v>
      </c>
      <c r="P150" s="56" t="str">
        <f t="shared" si="22"/>
        <v>20_53</v>
      </c>
    </row>
    <row r="151" spans="2:16" hidden="1" x14ac:dyDescent="0.25">
      <c r="B151">
        <f t="shared" si="23"/>
        <v>54</v>
      </c>
      <c r="C151">
        <f t="shared" si="16"/>
        <v>20</v>
      </c>
      <c r="D151">
        <f t="shared" si="17"/>
        <v>54</v>
      </c>
      <c r="E151" s="33" t="str">
        <f t="shared" si="19"/>
        <v>20_54</v>
      </c>
      <c r="F151" t="str">
        <f>IFERROR(VLOOKUP(E151,'2. UnidadCompradora'!$E$2:$F$1538,2,FALSE),"")</f>
        <v>ASA-ESTACION DE COMBUSTIBLES MINATITLAN #009JZL987</v>
      </c>
      <c r="G151">
        <f>IFERROR(VLOOKUP(E151,'2. UnidadCompradora'!$E$2:$P$1538,12,FALSE),"")</f>
        <v>19.830555392093537</v>
      </c>
      <c r="K151">
        <f t="shared" si="18"/>
        <v>38</v>
      </c>
      <c r="L151" t="str">
        <f t="shared" si="20"/>
        <v>ASA-ESTACION DE COMBUSTIBLES MINATITLAN #009JZL987</v>
      </c>
      <c r="M151" s="18">
        <f>IFERROR(VLOOKUP(E151,'2. UnidadCompradora'!$E$2:$P$1538,8,FALSE),"")</f>
        <v>2437708.61</v>
      </c>
      <c r="N151" s="21">
        <f>IFERROR(VLOOKUP(E151,'2. UnidadCompradora'!$E$2:$P$1538,9,FALSE),"")</f>
        <v>3.8574177740977896E-4</v>
      </c>
      <c r="O151">
        <f t="shared" si="21"/>
        <v>19.830555392093537</v>
      </c>
      <c r="P151" s="56" t="str">
        <f t="shared" si="22"/>
        <v>20_54</v>
      </c>
    </row>
    <row r="152" spans="2:16" hidden="1" x14ac:dyDescent="0.25">
      <c r="B152">
        <f t="shared" si="23"/>
        <v>55</v>
      </c>
      <c r="C152">
        <f t="shared" si="16"/>
        <v>20</v>
      </c>
      <c r="D152">
        <f t="shared" si="17"/>
        <v>55</v>
      </c>
      <c r="E152" s="33" t="str">
        <f t="shared" si="19"/>
        <v>20_55</v>
      </c>
      <c r="F152" t="str">
        <f>IFERROR(VLOOKUP(E152,'2. UnidadCompradora'!$E$2:$F$1538,2,FALSE),"")</f>
        <v>ASA-ESTACION DE COMBUSTIBLES PVR #009JZL998</v>
      </c>
      <c r="G152">
        <f>IFERROR(VLOOKUP(E152,'2. UnidadCompradora'!$E$2:$P$1538,12,FALSE),"")</f>
        <v>31.354866734044915</v>
      </c>
      <c r="K152">
        <f t="shared" si="18"/>
        <v>9</v>
      </c>
      <c r="L152" t="str">
        <f t="shared" si="20"/>
        <v>ASA-ESTACION DE COMBUSTIBLES PVR #009JZL998</v>
      </c>
      <c r="M152" s="18">
        <f>IFERROR(VLOOKUP(E152,'2. UnidadCompradora'!$E$2:$P$1538,8,FALSE),"")</f>
        <v>14099163.939999901</v>
      </c>
      <c r="N152" s="21">
        <f>IFERROR(VLOOKUP(E152,'2. UnidadCompradora'!$E$2:$P$1538,9,FALSE),"")</f>
        <v>2.2310445702562556E-3</v>
      </c>
      <c r="O152">
        <f t="shared" si="21"/>
        <v>31.354866734044915</v>
      </c>
      <c r="P152" s="56" t="str">
        <f t="shared" si="22"/>
        <v>20_55</v>
      </c>
    </row>
    <row r="153" spans="2:16" hidden="1" x14ac:dyDescent="0.25">
      <c r="B153">
        <f t="shared" si="23"/>
        <v>56</v>
      </c>
      <c r="C153">
        <f t="shared" si="16"/>
        <v>20</v>
      </c>
      <c r="D153">
        <f t="shared" si="17"/>
        <v>56</v>
      </c>
      <c r="E153" s="33" t="str">
        <f t="shared" si="19"/>
        <v>20_56</v>
      </c>
      <c r="F153" t="str">
        <f>IFERROR(VLOOKUP(E153,'2. UnidadCompradora'!$E$2:$F$1538,2,FALSE),"")</f>
        <v>ASA-Estación de Combustibles Toluca #009JZL984</v>
      </c>
      <c r="G153">
        <f>IFERROR(VLOOKUP(E153,'2. UnidadCompradora'!$E$2:$P$1538,12,FALSE),"")</f>
        <v>34.433215792879452</v>
      </c>
      <c r="K153">
        <f t="shared" si="18"/>
        <v>4</v>
      </c>
      <c r="L153" t="str">
        <f t="shared" si="20"/>
        <v>ASA-Estación de Combustibles Toluca #009JZL984</v>
      </c>
      <c r="M153" s="18">
        <f>IFERROR(VLOOKUP(E153,'2. UnidadCompradora'!$E$2:$P$1538,8,FALSE),"")</f>
        <v>2619539.3200000003</v>
      </c>
      <c r="N153" s="21">
        <f>IFERROR(VLOOKUP(E153,'2. UnidadCompradora'!$E$2:$P$1538,9,FALSE),"")</f>
        <v>4.1451457698695327E-4</v>
      </c>
      <c r="O153">
        <f t="shared" si="21"/>
        <v>34.433215792879452</v>
      </c>
      <c r="P153" s="56" t="str">
        <f t="shared" si="22"/>
        <v>20_56</v>
      </c>
    </row>
    <row r="154" spans="2:16" hidden="1" x14ac:dyDescent="0.25">
      <c r="B154">
        <f t="shared" si="23"/>
        <v>57</v>
      </c>
      <c r="C154">
        <f t="shared" si="16"/>
        <v>20</v>
      </c>
      <c r="D154">
        <f t="shared" si="17"/>
        <v>57</v>
      </c>
      <c r="E154" s="33" t="str">
        <f t="shared" si="19"/>
        <v>20_57</v>
      </c>
      <c r="F154" t="str">
        <f>IFERROR(VLOOKUP(E154,'2. UnidadCompradora'!$E$2:$F$1538,2,FALSE),"")</f>
        <v>ASA-Estación de Combustibles Zacatecas #009JZL043</v>
      </c>
      <c r="G154">
        <f>IFERROR(VLOOKUP(E154,'2. UnidadCompradora'!$E$2:$P$1538,12,FALSE),"")</f>
        <v>33.691978479069789</v>
      </c>
      <c r="K154">
        <f t="shared" si="18"/>
        <v>5</v>
      </c>
      <c r="L154" t="str">
        <f t="shared" si="20"/>
        <v>ASA-Estación de Combustibles Zacatecas #009JZL043</v>
      </c>
      <c r="M154" s="18">
        <f>IFERROR(VLOOKUP(E154,'2. UnidadCompradora'!$E$2:$P$1538,8,FALSE),"")</f>
        <v>2688118.0690000001</v>
      </c>
      <c r="N154" s="21">
        <f>IFERROR(VLOOKUP(E154,'2. UnidadCompradora'!$E$2:$P$1538,9,FALSE),"")</f>
        <v>4.2536644354035526E-4</v>
      </c>
      <c r="O154">
        <f t="shared" si="21"/>
        <v>33.691978479069789</v>
      </c>
      <c r="P154" s="56" t="str">
        <f t="shared" si="22"/>
        <v>20_57</v>
      </c>
    </row>
    <row r="155" spans="2:16" hidden="1" x14ac:dyDescent="0.25">
      <c r="B155">
        <f t="shared" si="23"/>
        <v>58</v>
      </c>
      <c r="C155">
        <f t="shared" si="16"/>
        <v>20</v>
      </c>
      <c r="D155">
        <f t="shared" si="17"/>
        <v>58</v>
      </c>
      <c r="E155" s="33" t="str">
        <f t="shared" si="19"/>
        <v>20_58</v>
      </c>
      <c r="F155" t="str">
        <f>IFERROR(VLOOKUP(E155,'2. UnidadCompradora'!$E$2:$F$1538,2,FALSE),"")</f>
        <v>ASA-Gerencia de Licitaciones #009JZL001</v>
      </c>
      <c r="G155">
        <f>IFERROR(VLOOKUP(E155,'2. UnidadCompradora'!$E$2:$P$1538,12,FALSE),"")</f>
        <v>20.923385564679542</v>
      </c>
      <c r="K155">
        <f t="shared" si="18"/>
        <v>34</v>
      </c>
      <c r="L155" t="str">
        <f t="shared" si="20"/>
        <v>ASA-Gerencia de Licitaciones #009JZL001</v>
      </c>
      <c r="M155" s="18">
        <f>IFERROR(VLOOKUP(E155,'2. UnidadCompradora'!$E$2:$P$1538,8,FALSE),"")</f>
        <v>1721439073.25999</v>
      </c>
      <c r="N155" s="21">
        <f>IFERROR(VLOOKUP(E155,'2. UnidadCompradora'!$E$2:$P$1538,9,FALSE),"")</f>
        <v>0.27239964821798418</v>
      </c>
      <c r="O155">
        <f t="shared" si="21"/>
        <v>20.923385564679542</v>
      </c>
      <c r="P155" s="56" t="str">
        <f t="shared" si="22"/>
        <v>20_58</v>
      </c>
    </row>
    <row r="156" spans="2:16" hidden="1" x14ac:dyDescent="0.25">
      <c r="B156">
        <f t="shared" si="23"/>
        <v>59</v>
      </c>
      <c r="C156">
        <f t="shared" si="16"/>
        <v>20</v>
      </c>
      <c r="D156">
        <f t="shared" si="17"/>
        <v>59</v>
      </c>
      <c r="E156" s="33" t="str">
        <f t="shared" si="19"/>
        <v>20_59</v>
      </c>
      <c r="F156" t="str">
        <f>IFERROR(VLOOKUP(E156,'2. UnidadCompradora'!$E$2:$F$1538,2,FALSE),"")</f>
        <v>ASA-Gerencia de Licitaciones #009JZL002</v>
      </c>
      <c r="G156">
        <f>IFERROR(VLOOKUP(E156,'2. UnidadCompradora'!$E$2:$P$1538,12,FALSE),"")</f>
        <v>20.220811827167065</v>
      </c>
      <c r="K156">
        <f t="shared" si="18"/>
        <v>37</v>
      </c>
      <c r="L156" t="str">
        <f t="shared" si="20"/>
        <v>ASA-Gerencia de Licitaciones #009JZL002</v>
      </c>
      <c r="M156" s="18">
        <f>IFERROR(VLOOKUP(E156,'2. UnidadCompradora'!$E$2:$P$1538,8,FALSE),"")</f>
        <v>3543753648.49156</v>
      </c>
      <c r="N156" s="21">
        <f>IFERROR(VLOOKUP(E156,'2. UnidadCompradora'!$E$2:$P$1538,9,FALSE),"")</f>
        <v>0.56076178484331785</v>
      </c>
      <c r="O156">
        <f t="shared" si="21"/>
        <v>20.220811827167065</v>
      </c>
      <c r="P156" s="56" t="str">
        <f t="shared" si="22"/>
        <v>20_59</v>
      </c>
    </row>
    <row r="157" spans="2:16" hidden="1" x14ac:dyDescent="0.25">
      <c r="B157">
        <f t="shared" si="23"/>
        <v>60</v>
      </c>
      <c r="C157">
        <f t="shared" si="16"/>
        <v>20</v>
      </c>
      <c r="D157">
        <f t="shared" si="17"/>
        <v>60</v>
      </c>
      <c r="E157" s="33" t="str">
        <f t="shared" si="19"/>
        <v>20_60</v>
      </c>
      <c r="F157" t="str">
        <f>IFERROR(VLOOKUP(E157,'2. UnidadCompradora'!$E$2:$F$1538,2,FALSE),"")</f>
        <v/>
      </c>
      <c r="G157" t="str">
        <f>IFERROR(VLOOKUP(E157,'2. UnidadCompradora'!$E$2:$P$1538,12,FALSE),"")</f>
        <v/>
      </c>
      <c r="K157" t="str">
        <f t="shared" si="18"/>
        <v/>
      </c>
      <c r="L157" t="str">
        <f t="shared" si="20"/>
        <v/>
      </c>
      <c r="M157" s="18" t="str">
        <f>IFERROR(VLOOKUP(E157,'2. UnidadCompradora'!$E$2:$P$1538,8,FALSE),"")</f>
        <v/>
      </c>
      <c r="N157" s="21" t="str">
        <f>IFERROR(VLOOKUP(E157,'2. UnidadCompradora'!$E$2:$P$1538,9,FALSE),"")</f>
        <v/>
      </c>
      <c r="O157" t="str">
        <f t="shared" si="21"/>
        <v/>
      </c>
      <c r="P157" s="56" t="str">
        <f t="shared" si="22"/>
        <v>20_60</v>
      </c>
    </row>
    <row r="158" spans="2:16" hidden="1" x14ac:dyDescent="0.25">
      <c r="B158">
        <f t="shared" si="23"/>
        <v>61</v>
      </c>
      <c r="C158">
        <f t="shared" si="16"/>
        <v>20</v>
      </c>
      <c r="D158">
        <f t="shared" si="17"/>
        <v>61</v>
      </c>
      <c r="E158" s="33" t="str">
        <f t="shared" si="19"/>
        <v>20_61</v>
      </c>
      <c r="F158" t="str">
        <f>IFERROR(VLOOKUP(E158,'2. UnidadCompradora'!$E$2:$F$1538,2,FALSE),"")</f>
        <v/>
      </c>
      <c r="G158" t="str">
        <f>IFERROR(VLOOKUP(E158,'2. UnidadCompradora'!$E$2:$P$1538,12,FALSE),"")</f>
        <v/>
      </c>
      <c r="K158" t="str">
        <f t="shared" si="18"/>
        <v/>
      </c>
      <c r="L158" t="str">
        <f t="shared" si="20"/>
        <v/>
      </c>
      <c r="M158" s="18" t="str">
        <f>IFERROR(VLOOKUP(E158,'2. UnidadCompradora'!$E$2:$P$1538,8,FALSE),"")</f>
        <v/>
      </c>
      <c r="N158" s="21" t="str">
        <f>IFERROR(VLOOKUP(E158,'2. UnidadCompradora'!$E$2:$P$1538,9,FALSE),"")</f>
        <v/>
      </c>
      <c r="O158" t="str">
        <f t="shared" si="21"/>
        <v/>
      </c>
      <c r="P158" s="56" t="str">
        <f t="shared" si="22"/>
        <v>20_61</v>
      </c>
    </row>
    <row r="159" spans="2:16" hidden="1" x14ac:dyDescent="0.25">
      <c r="B159">
        <f t="shared" si="23"/>
        <v>62</v>
      </c>
      <c r="C159">
        <f t="shared" si="16"/>
        <v>20</v>
      </c>
      <c r="D159">
        <f t="shared" si="17"/>
        <v>62</v>
      </c>
      <c r="E159" s="33" t="str">
        <f t="shared" si="19"/>
        <v>20_62</v>
      </c>
      <c r="F159" t="str">
        <f>IFERROR(VLOOKUP(E159,'2. UnidadCompradora'!$E$2:$F$1538,2,FALSE),"")</f>
        <v/>
      </c>
      <c r="G159" t="str">
        <f>IFERROR(VLOOKUP(E159,'2. UnidadCompradora'!$E$2:$P$1538,12,FALSE),"")</f>
        <v/>
      </c>
      <c r="K159" t="str">
        <f t="shared" si="18"/>
        <v/>
      </c>
      <c r="L159" t="str">
        <f t="shared" si="20"/>
        <v/>
      </c>
      <c r="M159" s="18" t="str">
        <f>IFERROR(VLOOKUP(E159,'2. UnidadCompradora'!$E$2:$P$1538,8,FALSE),"")</f>
        <v/>
      </c>
      <c r="N159" s="21" t="str">
        <f>IFERROR(VLOOKUP(E159,'2. UnidadCompradora'!$E$2:$P$1538,9,FALSE),"")</f>
        <v/>
      </c>
      <c r="O159" t="str">
        <f t="shared" si="21"/>
        <v/>
      </c>
      <c r="P159" s="56" t="str">
        <f t="shared" si="22"/>
        <v>20_62</v>
      </c>
    </row>
    <row r="160" spans="2:16" hidden="1" x14ac:dyDescent="0.25">
      <c r="B160">
        <f t="shared" si="23"/>
        <v>63</v>
      </c>
      <c r="C160">
        <f t="shared" si="16"/>
        <v>20</v>
      </c>
      <c r="D160">
        <f t="shared" si="17"/>
        <v>63</v>
      </c>
      <c r="E160" s="33" t="str">
        <f t="shared" si="19"/>
        <v>20_63</v>
      </c>
      <c r="F160" t="str">
        <f>IFERROR(VLOOKUP(E160,'2. UnidadCompradora'!$E$2:$F$1538,2,FALSE),"")</f>
        <v/>
      </c>
      <c r="G160" t="str">
        <f>IFERROR(VLOOKUP(E160,'2. UnidadCompradora'!$E$2:$P$1538,12,FALSE),"")</f>
        <v/>
      </c>
      <c r="K160" t="str">
        <f t="shared" si="18"/>
        <v/>
      </c>
      <c r="L160" t="str">
        <f t="shared" si="20"/>
        <v/>
      </c>
      <c r="M160" s="18" t="str">
        <f>IFERROR(VLOOKUP(E160,'2. UnidadCompradora'!$E$2:$P$1538,8,FALSE),"")</f>
        <v/>
      </c>
      <c r="N160" s="21" t="str">
        <f>IFERROR(VLOOKUP(E160,'2. UnidadCompradora'!$E$2:$P$1538,9,FALSE),"")</f>
        <v/>
      </c>
      <c r="O160" t="str">
        <f t="shared" si="21"/>
        <v/>
      </c>
      <c r="P160" s="56" t="str">
        <f t="shared" si="22"/>
        <v>20_63</v>
      </c>
    </row>
    <row r="161" spans="2:16" hidden="1" x14ac:dyDescent="0.25">
      <c r="B161">
        <f t="shared" si="23"/>
        <v>64</v>
      </c>
      <c r="C161">
        <f t="shared" si="16"/>
        <v>20</v>
      </c>
      <c r="D161">
        <f t="shared" si="17"/>
        <v>64</v>
      </c>
      <c r="E161" s="33" t="str">
        <f t="shared" si="19"/>
        <v>20_64</v>
      </c>
      <c r="F161" t="str">
        <f>IFERROR(VLOOKUP(E161,'2. UnidadCompradora'!$E$2:$F$1538,2,FALSE),"")</f>
        <v/>
      </c>
      <c r="G161" t="str">
        <f>IFERROR(VLOOKUP(E161,'2. UnidadCompradora'!$E$2:$P$1538,12,FALSE),"")</f>
        <v/>
      </c>
      <c r="K161" t="str">
        <f t="shared" si="18"/>
        <v/>
      </c>
      <c r="L161" t="str">
        <f t="shared" si="20"/>
        <v/>
      </c>
      <c r="M161" s="18" t="str">
        <f>IFERROR(VLOOKUP(E161,'2. UnidadCompradora'!$E$2:$P$1538,8,FALSE),"")</f>
        <v/>
      </c>
      <c r="N161" s="21" t="str">
        <f>IFERROR(VLOOKUP(E161,'2. UnidadCompradora'!$E$2:$P$1538,9,FALSE),"")</f>
        <v/>
      </c>
      <c r="O161" t="str">
        <f t="shared" si="21"/>
        <v/>
      </c>
      <c r="P161" s="56" t="str">
        <f t="shared" si="22"/>
        <v>20_64</v>
      </c>
    </row>
    <row r="162" spans="2:16" hidden="1" x14ac:dyDescent="0.25">
      <c r="B162">
        <f t="shared" si="23"/>
        <v>65</v>
      </c>
      <c r="C162">
        <f t="shared" ref="C162:C225" si="24">$D$95</f>
        <v>20</v>
      </c>
      <c r="D162">
        <f t="shared" ref="D162:D225" si="25">B162</f>
        <v>65</v>
      </c>
      <c r="E162" s="33" t="str">
        <f t="shared" si="19"/>
        <v>20_65</v>
      </c>
      <c r="F162" t="str">
        <f>IFERROR(VLOOKUP(E162,'2. UnidadCompradora'!$E$2:$F$1538,2,FALSE),"")</f>
        <v/>
      </c>
      <c r="G162" t="str">
        <f>IFERROR(VLOOKUP(E162,'2. UnidadCompradora'!$E$2:$P$1538,12,FALSE),"")</f>
        <v/>
      </c>
      <c r="K162" t="str">
        <f t="shared" ref="K162:K225" si="26">IFERROR(RANK(G162,$G$98:$G$597),"")</f>
        <v/>
      </c>
      <c r="L162" t="str">
        <f t="shared" si="20"/>
        <v/>
      </c>
      <c r="M162" s="18" t="str">
        <f>IFERROR(VLOOKUP(E162,'2. UnidadCompradora'!$E$2:$P$1538,8,FALSE),"")</f>
        <v/>
      </c>
      <c r="N162" s="21" t="str">
        <f>IFERROR(VLOOKUP(E162,'2. UnidadCompradora'!$E$2:$P$1538,9,FALSE),"")</f>
        <v/>
      </c>
      <c r="O162" t="str">
        <f t="shared" si="21"/>
        <v/>
      </c>
      <c r="P162" s="56" t="str">
        <f t="shared" si="22"/>
        <v>20_65</v>
      </c>
    </row>
    <row r="163" spans="2:16" hidden="1" x14ac:dyDescent="0.25">
      <c r="B163">
        <f t="shared" si="23"/>
        <v>66</v>
      </c>
      <c r="C163">
        <f t="shared" si="24"/>
        <v>20</v>
      </c>
      <c r="D163">
        <f t="shared" si="25"/>
        <v>66</v>
      </c>
      <c r="E163" s="33" t="str">
        <f t="shared" ref="E163:E226" si="27">CONCATENATE(C163,"_",D163)</f>
        <v>20_66</v>
      </c>
      <c r="F163" t="str">
        <f>IFERROR(VLOOKUP(E163,'2. UnidadCompradora'!$E$2:$F$1538,2,FALSE),"")</f>
        <v/>
      </c>
      <c r="G163" t="str">
        <f>IFERROR(VLOOKUP(E163,'2. UnidadCompradora'!$E$2:$P$1538,12,FALSE),"")</f>
        <v/>
      </c>
      <c r="K163" t="str">
        <f t="shared" si="26"/>
        <v/>
      </c>
      <c r="L163" t="str">
        <f t="shared" ref="L163:L226" si="28">F163</f>
        <v/>
      </c>
      <c r="M163" s="18" t="str">
        <f>IFERROR(VLOOKUP(E163,'2. UnidadCompradora'!$E$2:$P$1538,8,FALSE),"")</f>
        <v/>
      </c>
      <c r="N163" s="21" t="str">
        <f>IFERROR(VLOOKUP(E163,'2. UnidadCompradora'!$E$2:$P$1538,9,FALSE),"")</f>
        <v/>
      </c>
      <c r="O163" t="str">
        <f t="shared" ref="O163:O226" si="29">G163</f>
        <v/>
      </c>
      <c r="P163" s="56" t="str">
        <f t="shared" ref="P163:P226" si="30">E163</f>
        <v>20_66</v>
      </c>
    </row>
    <row r="164" spans="2:16" hidden="1" x14ac:dyDescent="0.25">
      <c r="B164">
        <f t="shared" ref="B164:B227" si="31">B163+1</f>
        <v>67</v>
      </c>
      <c r="C164">
        <f t="shared" si="24"/>
        <v>20</v>
      </c>
      <c r="D164">
        <f t="shared" si="25"/>
        <v>67</v>
      </c>
      <c r="E164" s="33" t="str">
        <f t="shared" si="27"/>
        <v>20_67</v>
      </c>
      <c r="F164" t="str">
        <f>IFERROR(VLOOKUP(E164,'2. UnidadCompradora'!$E$2:$F$1538,2,FALSE),"")</f>
        <v/>
      </c>
      <c r="G164" t="str">
        <f>IFERROR(VLOOKUP(E164,'2. UnidadCompradora'!$E$2:$P$1538,12,FALSE),"")</f>
        <v/>
      </c>
      <c r="K164" t="str">
        <f t="shared" si="26"/>
        <v/>
      </c>
      <c r="L164" t="str">
        <f t="shared" si="28"/>
        <v/>
      </c>
      <c r="M164" s="18" t="str">
        <f>IFERROR(VLOOKUP(E164,'2. UnidadCompradora'!$E$2:$P$1538,8,FALSE),"")</f>
        <v/>
      </c>
      <c r="N164" s="21" t="str">
        <f>IFERROR(VLOOKUP(E164,'2. UnidadCompradora'!$E$2:$P$1538,9,FALSE),"")</f>
        <v/>
      </c>
      <c r="O164" t="str">
        <f t="shared" si="29"/>
        <v/>
      </c>
      <c r="P164" s="56" t="str">
        <f t="shared" si="30"/>
        <v>20_67</v>
      </c>
    </row>
    <row r="165" spans="2:16" hidden="1" x14ac:dyDescent="0.25">
      <c r="B165">
        <f t="shared" si="31"/>
        <v>68</v>
      </c>
      <c r="C165">
        <f t="shared" si="24"/>
        <v>20</v>
      </c>
      <c r="D165">
        <f t="shared" si="25"/>
        <v>68</v>
      </c>
      <c r="E165" s="33" t="str">
        <f t="shared" si="27"/>
        <v>20_68</v>
      </c>
      <c r="F165" t="str">
        <f>IFERROR(VLOOKUP(E165,'2. UnidadCompradora'!$E$2:$F$1538,2,FALSE),"")</f>
        <v/>
      </c>
      <c r="G165" t="str">
        <f>IFERROR(VLOOKUP(E165,'2. UnidadCompradora'!$E$2:$P$1538,12,FALSE),"")</f>
        <v/>
      </c>
      <c r="K165" t="str">
        <f t="shared" si="26"/>
        <v/>
      </c>
      <c r="L165" t="str">
        <f t="shared" si="28"/>
        <v/>
      </c>
      <c r="M165" s="18" t="str">
        <f>IFERROR(VLOOKUP(E165,'2. UnidadCompradora'!$E$2:$P$1538,8,FALSE),"")</f>
        <v/>
      </c>
      <c r="N165" s="21" t="str">
        <f>IFERROR(VLOOKUP(E165,'2. UnidadCompradora'!$E$2:$P$1538,9,FALSE),"")</f>
        <v/>
      </c>
      <c r="O165" t="str">
        <f t="shared" si="29"/>
        <v/>
      </c>
      <c r="P165" s="56" t="str">
        <f t="shared" si="30"/>
        <v>20_68</v>
      </c>
    </row>
    <row r="166" spans="2:16" hidden="1" x14ac:dyDescent="0.25">
      <c r="B166">
        <f t="shared" si="31"/>
        <v>69</v>
      </c>
      <c r="C166">
        <f t="shared" si="24"/>
        <v>20</v>
      </c>
      <c r="D166">
        <f t="shared" si="25"/>
        <v>69</v>
      </c>
      <c r="E166" s="33" t="str">
        <f t="shared" si="27"/>
        <v>20_69</v>
      </c>
      <c r="F166" t="str">
        <f>IFERROR(VLOOKUP(E166,'2. UnidadCompradora'!$E$2:$F$1538,2,FALSE),"")</f>
        <v/>
      </c>
      <c r="G166" t="str">
        <f>IFERROR(VLOOKUP(E166,'2. UnidadCompradora'!$E$2:$P$1538,12,FALSE),"")</f>
        <v/>
      </c>
      <c r="K166" t="str">
        <f t="shared" si="26"/>
        <v/>
      </c>
      <c r="L166" t="str">
        <f t="shared" si="28"/>
        <v/>
      </c>
      <c r="M166" s="18" t="str">
        <f>IFERROR(VLOOKUP(E166,'2. UnidadCompradora'!$E$2:$P$1538,8,FALSE),"")</f>
        <v/>
      </c>
      <c r="N166" s="21" t="str">
        <f>IFERROR(VLOOKUP(E166,'2. UnidadCompradora'!$E$2:$P$1538,9,FALSE),"")</f>
        <v/>
      </c>
      <c r="O166" t="str">
        <f t="shared" si="29"/>
        <v/>
      </c>
      <c r="P166" s="56" t="str">
        <f t="shared" si="30"/>
        <v>20_69</v>
      </c>
    </row>
    <row r="167" spans="2:16" hidden="1" x14ac:dyDescent="0.25">
      <c r="B167">
        <f t="shared" si="31"/>
        <v>70</v>
      </c>
      <c r="C167">
        <f t="shared" si="24"/>
        <v>20</v>
      </c>
      <c r="D167">
        <f t="shared" si="25"/>
        <v>70</v>
      </c>
      <c r="E167" s="33" t="str">
        <f t="shared" si="27"/>
        <v>20_70</v>
      </c>
      <c r="F167" t="str">
        <f>IFERROR(VLOOKUP(E167,'2. UnidadCompradora'!$E$2:$F$1538,2,FALSE),"")</f>
        <v/>
      </c>
      <c r="G167" t="str">
        <f>IFERROR(VLOOKUP(E167,'2. UnidadCompradora'!$E$2:$P$1538,12,FALSE),"")</f>
        <v/>
      </c>
      <c r="K167" t="str">
        <f t="shared" si="26"/>
        <v/>
      </c>
      <c r="L167" t="str">
        <f t="shared" si="28"/>
        <v/>
      </c>
      <c r="M167" s="18" t="str">
        <f>IFERROR(VLOOKUP(E167,'2. UnidadCompradora'!$E$2:$P$1538,8,FALSE),"")</f>
        <v/>
      </c>
      <c r="N167" s="21" t="str">
        <f>IFERROR(VLOOKUP(E167,'2. UnidadCompradora'!$E$2:$P$1538,9,FALSE),"")</f>
        <v/>
      </c>
      <c r="O167" t="str">
        <f t="shared" si="29"/>
        <v/>
      </c>
      <c r="P167" s="56" t="str">
        <f t="shared" si="30"/>
        <v>20_70</v>
      </c>
    </row>
    <row r="168" spans="2:16" hidden="1" x14ac:dyDescent="0.25">
      <c r="B168">
        <f t="shared" si="31"/>
        <v>71</v>
      </c>
      <c r="C168">
        <f t="shared" si="24"/>
        <v>20</v>
      </c>
      <c r="D168">
        <f t="shared" si="25"/>
        <v>71</v>
      </c>
      <c r="E168" s="33" t="str">
        <f t="shared" si="27"/>
        <v>20_71</v>
      </c>
      <c r="F168" t="str">
        <f>IFERROR(VLOOKUP(E168,'2. UnidadCompradora'!$E$2:$F$1538,2,FALSE),"")</f>
        <v/>
      </c>
      <c r="G168" t="str">
        <f>IFERROR(VLOOKUP(E168,'2. UnidadCompradora'!$E$2:$P$1538,12,FALSE),"")</f>
        <v/>
      </c>
      <c r="K168" t="str">
        <f t="shared" si="26"/>
        <v/>
      </c>
      <c r="L168" t="str">
        <f t="shared" si="28"/>
        <v/>
      </c>
      <c r="M168" s="18" t="str">
        <f>IFERROR(VLOOKUP(E168,'2. UnidadCompradora'!$E$2:$P$1538,8,FALSE),"")</f>
        <v/>
      </c>
      <c r="N168" s="21" t="str">
        <f>IFERROR(VLOOKUP(E168,'2. UnidadCompradora'!$E$2:$P$1538,9,FALSE),"")</f>
        <v/>
      </c>
      <c r="O168" t="str">
        <f t="shared" si="29"/>
        <v/>
      </c>
      <c r="P168" s="56" t="str">
        <f t="shared" si="30"/>
        <v>20_71</v>
      </c>
    </row>
    <row r="169" spans="2:16" hidden="1" x14ac:dyDescent="0.25">
      <c r="B169">
        <f t="shared" si="31"/>
        <v>72</v>
      </c>
      <c r="C169">
        <f t="shared" si="24"/>
        <v>20</v>
      </c>
      <c r="D169">
        <f t="shared" si="25"/>
        <v>72</v>
      </c>
      <c r="E169" s="33" t="str">
        <f t="shared" si="27"/>
        <v>20_72</v>
      </c>
      <c r="F169" t="str">
        <f>IFERROR(VLOOKUP(E169,'2. UnidadCompradora'!$E$2:$F$1538,2,FALSE),"")</f>
        <v/>
      </c>
      <c r="G169" t="str">
        <f>IFERROR(VLOOKUP(E169,'2. UnidadCompradora'!$E$2:$P$1538,12,FALSE),"")</f>
        <v/>
      </c>
      <c r="K169" t="str">
        <f t="shared" si="26"/>
        <v/>
      </c>
      <c r="L169" t="str">
        <f t="shared" si="28"/>
        <v/>
      </c>
      <c r="M169" s="18" t="str">
        <f>IFERROR(VLOOKUP(E169,'2. UnidadCompradora'!$E$2:$P$1538,8,FALSE),"")</f>
        <v/>
      </c>
      <c r="N169" s="21" t="str">
        <f>IFERROR(VLOOKUP(E169,'2. UnidadCompradora'!$E$2:$P$1538,9,FALSE),"")</f>
        <v/>
      </c>
      <c r="O169" t="str">
        <f t="shared" si="29"/>
        <v/>
      </c>
      <c r="P169" s="56" t="str">
        <f t="shared" si="30"/>
        <v>20_72</v>
      </c>
    </row>
    <row r="170" spans="2:16" hidden="1" x14ac:dyDescent="0.25">
      <c r="B170">
        <f t="shared" si="31"/>
        <v>73</v>
      </c>
      <c r="C170">
        <f t="shared" si="24"/>
        <v>20</v>
      </c>
      <c r="D170">
        <f t="shared" si="25"/>
        <v>73</v>
      </c>
      <c r="E170" s="33" t="str">
        <f t="shared" si="27"/>
        <v>20_73</v>
      </c>
      <c r="F170" t="str">
        <f>IFERROR(VLOOKUP(E170,'2. UnidadCompradora'!$E$2:$F$1538,2,FALSE),"")</f>
        <v/>
      </c>
      <c r="G170" t="str">
        <f>IFERROR(VLOOKUP(E170,'2. UnidadCompradora'!$E$2:$P$1538,12,FALSE),"")</f>
        <v/>
      </c>
      <c r="K170" t="str">
        <f t="shared" si="26"/>
        <v/>
      </c>
      <c r="L170" t="str">
        <f t="shared" si="28"/>
        <v/>
      </c>
      <c r="M170" s="18" t="str">
        <f>IFERROR(VLOOKUP(E170,'2. UnidadCompradora'!$E$2:$P$1538,8,FALSE),"")</f>
        <v/>
      </c>
      <c r="N170" s="21" t="str">
        <f>IFERROR(VLOOKUP(E170,'2. UnidadCompradora'!$E$2:$P$1538,9,FALSE),"")</f>
        <v/>
      </c>
      <c r="O170" t="str">
        <f t="shared" si="29"/>
        <v/>
      </c>
      <c r="P170" s="56" t="str">
        <f t="shared" si="30"/>
        <v>20_73</v>
      </c>
    </row>
    <row r="171" spans="2:16" hidden="1" x14ac:dyDescent="0.25">
      <c r="B171">
        <f t="shared" si="31"/>
        <v>74</v>
      </c>
      <c r="C171">
        <f t="shared" si="24"/>
        <v>20</v>
      </c>
      <c r="D171">
        <f t="shared" si="25"/>
        <v>74</v>
      </c>
      <c r="E171" s="33" t="str">
        <f t="shared" si="27"/>
        <v>20_74</v>
      </c>
      <c r="F171" t="str">
        <f>IFERROR(VLOOKUP(E171,'2. UnidadCompradora'!$E$2:$F$1538,2,FALSE),"")</f>
        <v/>
      </c>
      <c r="G171" t="str">
        <f>IFERROR(VLOOKUP(E171,'2. UnidadCompradora'!$E$2:$P$1538,12,FALSE),"")</f>
        <v/>
      </c>
      <c r="K171" t="str">
        <f t="shared" si="26"/>
        <v/>
      </c>
      <c r="L171" t="str">
        <f t="shared" si="28"/>
        <v/>
      </c>
      <c r="M171" s="18" t="str">
        <f>IFERROR(VLOOKUP(E171,'2. UnidadCompradora'!$E$2:$P$1538,8,FALSE),"")</f>
        <v/>
      </c>
      <c r="N171" s="21" t="str">
        <f>IFERROR(VLOOKUP(E171,'2. UnidadCompradora'!$E$2:$P$1538,9,FALSE),"")</f>
        <v/>
      </c>
      <c r="O171" t="str">
        <f t="shared" si="29"/>
        <v/>
      </c>
      <c r="P171" s="56" t="str">
        <f t="shared" si="30"/>
        <v>20_74</v>
      </c>
    </row>
    <row r="172" spans="2:16" hidden="1" x14ac:dyDescent="0.25">
      <c r="B172">
        <f t="shared" si="31"/>
        <v>75</v>
      </c>
      <c r="C172">
        <f t="shared" si="24"/>
        <v>20</v>
      </c>
      <c r="D172">
        <f t="shared" si="25"/>
        <v>75</v>
      </c>
      <c r="E172" s="33" t="str">
        <f t="shared" si="27"/>
        <v>20_75</v>
      </c>
      <c r="F172" t="str">
        <f>IFERROR(VLOOKUP(E172,'2. UnidadCompradora'!$E$2:$F$1538,2,FALSE),"")</f>
        <v/>
      </c>
      <c r="G172" t="str">
        <f>IFERROR(VLOOKUP(E172,'2. UnidadCompradora'!$E$2:$P$1538,12,FALSE),"")</f>
        <v/>
      </c>
      <c r="K172" t="str">
        <f t="shared" si="26"/>
        <v/>
      </c>
      <c r="L172" t="str">
        <f t="shared" si="28"/>
        <v/>
      </c>
      <c r="M172" s="18" t="str">
        <f>IFERROR(VLOOKUP(E172,'2. UnidadCompradora'!$E$2:$P$1538,8,FALSE),"")</f>
        <v/>
      </c>
      <c r="N172" s="21" t="str">
        <f>IFERROR(VLOOKUP(E172,'2. UnidadCompradora'!$E$2:$P$1538,9,FALSE),"")</f>
        <v/>
      </c>
      <c r="O172" t="str">
        <f t="shared" si="29"/>
        <v/>
      </c>
      <c r="P172" s="56" t="str">
        <f t="shared" si="30"/>
        <v>20_75</v>
      </c>
    </row>
    <row r="173" spans="2:16" hidden="1" x14ac:dyDescent="0.25">
      <c r="B173">
        <f t="shared" si="31"/>
        <v>76</v>
      </c>
      <c r="C173">
        <f t="shared" si="24"/>
        <v>20</v>
      </c>
      <c r="D173">
        <f t="shared" si="25"/>
        <v>76</v>
      </c>
      <c r="E173" s="33" t="str">
        <f t="shared" si="27"/>
        <v>20_76</v>
      </c>
      <c r="F173" t="str">
        <f>IFERROR(VLOOKUP(E173,'2. UnidadCompradora'!$E$2:$F$1538,2,FALSE),"")</f>
        <v/>
      </c>
      <c r="G173" t="str">
        <f>IFERROR(VLOOKUP(E173,'2. UnidadCompradora'!$E$2:$P$1538,12,FALSE),"")</f>
        <v/>
      </c>
      <c r="K173" t="str">
        <f t="shared" si="26"/>
        <v/>
      </c>
      <c r="L173" t="str">
        <f t="shared" si="28"/>
        <v/>
      </c>
      <c r="M173" s="18" t="str">
        <f>IFERROR(VLOOKUP(E173,'2. UnidadCompradora'!$E$2:$P$1538,8,FALSE),"")</f>
        <v/>
      </c>
      <c r="N173" s="21" t="str">
        <f>IFERROR(VLOOKUP(E173,'2. UnidadCompradora'!$E$2:$P$1538,9,FALSE),"")</f>
        <v/>
      </c>
      <c r="O173" t="str">
        <f t="shared" si="29"/>
        <v/>
      </c>
      <c r="P173" s="56" t="str">
        <f t="shared" si="30"/>
        <v>20_76</v>
      </c>
    </row>
    <row r="174" spans="2:16" hidden="1" x14ac:dyDescent="0.25">
      <c r="B174">
        <f t="shared" si="31"/>
        <v>77</v>
      </c>
      <c r="C174">
        <f t="shared" si="24"/>
        <v>20</v>
      </c>
      <c r="D174">
        <f t="shared" si="25"/>
        <v>77</v>
      </c>
      <c r="E174" s="33" t="str">
        <f t="shared" si="27"/>
        <v>20_77</v>
      </c>
      <c r="F174" t="str">
        <f>IFERROR(VLOOKUP(E174,'2. UnidadCompradora'!$E$2:$F$1538,2,FALSE),"")</f>
        <v/>
      </c>
      <c r="G174" t="str">
        <f>IFERROR(VLOOKUP(E174,'2. UnidadCompradora'!$E$2:$P$1538,12,FALSE),"")</f>
        <v/>
      </c>
      <c r="K174" t="str">
        <f t="shared" si="26"/>
        <v/>
      </c>
      <c r="L174" t="str">
        <f t="shared" si="28"/>
        <v/>
      </c>
      <c r="M174" s="18" t="str">
        <f>IFERROR(VLOOKUP(E174,'2. UnidadCompradora'!$E$2:$P$1538,8,FALSE),"")</f>
        <v/>
      </c>
      <c r="N174" s="21" t="str">
        <f>IFERROR(VLOOKUP(E174,'2. UnidadCompradora'!$E$2:$P$1538,9,FALSE),"")</f>
        <v/>
      </c>
      <c r="O174" t="str">
        <f t="shared" si="29"/>
        <v/>
      </c>
      <c r="P174" s="56" t="str">
        <f t="shared" si="30"/>
        <v>20_77</v>
      </c>
    </row>
    <row r="175" spans="2:16" hidden="1" x14ac:dyDescent="0.25">
      <c r="B175">
        <f t="shared" si="31"/>
        <v>78</v>
      </c>
      <c r="C175">
        <f t="shared" si="24"/>
        <v>20</v>
      </c>
      <c r="D175">
        <f t="shared" si="25"/>
        <v>78</v>
      </c>
      <c r="E175" s="33" t="str">
        <f t="shared" si="27"/>
        <v>20_78</v>
      </c>
      <c r="F175" t="str">
        <f>IFERROR(VLOOKUP(E175,'2. UnidadCompradora'!$E$2:$F$1538,2,FALSE),"")</f>
        <v/>
      </c>
      <c r="G175" t="str">
        <f>IFERROR(VLOOKUP(E175,'2. UnidadCompradora'!$E$2:$P$1538,12,FALSE),"")</f>
        <v/>
      </c>
      <c r="K175" t="str">
        <f t="shared" si="26"/>
        <v/>
      </c>
      <c r="L175" t="str">
        <f t="shared" si="28"/>
        <v/>
      </c>
      <c r="M175" s="18" t="str">
        <f>IFERROR(VLOOKUP(E175,'2. UnidadCompradora'!$E$2:$P$1538,8,FALSE),"")</f>
        <v/>
      </c>
      <c r="N175" s="21" t="str">
        <f>IFERROR(VLOOKUP(E175,'2. UnidadCompradora'!$E$2:$P$1538,9,FALSE),"")</f>
        <v/>
      </c>
      <c r="O175" t="str">
        <f t="shared" si="29"/>
        <v/>
      </c>
      <c r="P175" s="56" t="str">
        <f t="shared" si="30"/>
        <v>20_78</v>
      </c>
    </row>
    <row r="176" spans="2:16" hidden="1" x14ac:dyDescent="0.25">
      <c r="B176">
        <f t="shared" si="31"/>
        <v>79</v>
      </c>
      <c r="C176">
        <f t="shared" si="24"/>
        <v>20</v>
      </c>
      <c r="D176">
        <f t="shared" si="25"/>
        <v>79</v>
      </c>
      <c r="E176" s="33" t="str">
        <f t="shared" si="27"/>
        <v>20_79</v>
      </c>
      <c r="F176" t="str">
        <f>IFERROR(VLOOKUP(E176,'2. UnidadCompradora'!$E$2:$F$1538,2,FALSE),"")</f>
        <v/>
      </c>
      <c r="G176" t="str">
        <f>IFERROR(VLOOKUP(E176,'2. UnidadCompradora'!$E$2:$P$1538,12,FALSE),"")</f>
        <v/>
      </c>
      <c r="K176" t="str">
        <f t="shared" si="26"/>
        <v/>
      </c>
      <c r="L176" t="str">
        <f t="shared" si="28"/>
        <v/>
      </c>
      <c r="M176" s="18" t="str">
        <f>IFERROR(VLOOKUP(E176,'2. UnidadCompradora'!$E$2:$P$1538,8,FALSE),"")</f>
        <v/>
      </c>
      <c r="N176" s="21" t="str">
        <f>IFERROR(VLOOKUP(E176,'2. UnidadCompradora'!$E$2:$P$1538,9,FALSE),"")</f>
        <v/>
      </c>
      <c r="O176" t="str">
        <f t="shared" si="29"/>
        <v/>
      </c>
      <c r="P176" s="56" t="str">
        <f t="shared" si="30"/>
        <v>20_79</v>
      </c>
    </row>
    <row r="177" spans="2:16" hidden="1" x14ac:dyDescent="0.25">
      <c r="B177">
        <f t="shared" si="31"/>
        <v>80</v>
      </c>
      <c r="C177">
        <f t="shared" si="24"/>
        <v>20</v>
      </c>
      <c r="D177">
        <f t="shared" si="25"/>
        <v>80</v>
      </c>
      <c r="E177" s="33" t="str">
        <f t="shared" si="27"/>
        <v>20_80</v>
      </c>
      <c r="F177" t="str">
        <f>IFERROR(VLOOKUP(E177,'2. UnidadCompradora'!$E$2:$F$1538,2,FALSE),"")</f>
        <v/>
      </c>
      <c r="G177" t="str">
        <f>IFERROR(VLOOKUP(E177,'2. UnidadCompradora'!$E$2:$P$1538,12,FALSE),"")</f>
        <v/>
      </c>
      <c r="K177" t="str">
        <f t="shared" si="26"/>
        <v/>
      </c>
      <c r="L177" t="str">
        <f t="shared" si="28"/>
        <v/>
      </c>
      <c r="M177" s="18" t="str">
        <f>IFERROR(VLOOKUP(E177,'2. UnidadCompradora'!$E$2:$P$1538,8,FALSE),"")</f>
        <v/>
      </c>
      <c r="N177" s="21" t="str">
        <f>IFERROR(VLOOKUP(E177,'2. UnidadCompradora'!$E$2:$P$1538,9,FALSE),"")</f>
        <v/>
      </c>
      <c r="O177" t="str">
        <f t="shared" si="29"/>
        <v/>
      </c>
      <c r="P177" s="56" t="str">
        <f t="shared" si="30"/>
        <v>20_80</v>
      </c>
    </row>
    <row r="178" spans="2:16" hidden="1" x14ac:dyDescent="0.25">
      <c r="B178">
        <f t="shared" si="31"/>
        <v>81</v>
      </c>
      <c r="C178">
        <f t="shared" si="24"/>
        <v>20</v>
      </c>
      <c r="D178">
        <f t="shared" si="25"/>
        <v>81</v>
      </c>
      <c r="E178" s="33" t="str">
        <f t="shared" si="27"/>
        <v>20_81</v>
      </c>
      <c r="F178" t="str">
        <f>IFERROR(VLOOKUP(E178,'2. UnidadCompradora'!$E$2:$F$1538,2,FALSE),"")</f>
        <v/>
      </c>
      <c r="G178" t="str">
        <f>IFERROR(VLOOKUP(E178,'2. UnidadCompradora'!$E$2:$P$1538,12,FALSE),"")</f>
        <v/>
      </c>
      <c r="K178" t="str">
        <f t="shared" si="26"/>
        <v/>
      </c>
      <c r="L178" t="str">
        <f t="shared" si="28"/>
        <v/>
      </c>
      <c r="M178" s="18" t="str">
        <f>IFERROR(VLOOKUP(E178,'2. UnidadCompradora'!$E$2:$P$1538,8,FALSE),"")</f>
        <v/>
      </c>
      <c r="N178" s="21" t="str">
        <f>IFERROR(VLOOKUP(E178,'2. UnidadCompradora'!$E$2:$P$1538,9,FALSE),"")</f>
        <v/>
      </c>
      <c r="O178" t="str">
        <f t="shared" si="29"/>
        <v/>
      </c>
      <c r="P178" s="56" t="str">
        <f t="shared" si="30"/>
        <v>20_81</v>
      </c>
    </row>
    <row r="179" spans="2:16" hidden="1" x14ac:dyDescent="0.25">
      <c r="B179">
        <f t="shared" si="31"/>
        <v>82</v>
      </c>
      <c r="C179">
        <f t="shared" si="24"/>
        <v>20</v>
      </c>
      <c r="D179">
        <f t="shared" si="25"/>
        <v>82</v>
      </c>
      <c r="E179" s="33" t="str">
        <f t="shared" si="27"/>
        <v>20_82</v>
      </c>
      <c r="F179" t="str">
        <f>IFERROR(VLOOKUP(E179,'2. UnidadCompradora'!$E$2:$F$1538,2,FALSE),"")</f>
        <v/>
      </c>
      <c r="G179" t="str">
        <f>IFERROR(VLOOKUP(E179,'2. UnidadCompradora'!$E$2:$P$1538,12,FALSE),"")</f>
        <v/>
      </c>
      <c r="K179" t="str">
        <f t="shared" si="26"/>
        <v/>
      </c>
      <c r="L179" t="str">
        <f t="shared" si="28"/>
        <v/>
      </c>
      <c r="M179" s="18" t="str">
        <f>IFERROR(VLOOKUP(E179,'2. UnidadCompradora'!$E$2:$P$1538,8,FALSE),"")</f>
        <v/>
      </c>
      <c r="N179" s="21" t="str">
        <f>IFERROR(VLOOKUP(E179,'2. UnidadCompradora'!$E$2:$P$1538,9,FALSE),"")</f>
        <v/>
      </c>
      <c r="O179" t="str">
        <f t="shared" si="29"/>
        <v/>
      </c>
      <c r="P179" s="56" t="str">
        <f t="shared" si="30"/>
        <v>20_82</v>
      </c>
    </row>
    <row r="180" spans="2:16" hidden="1" x14ac:dyDescent="0.25">
      <c r="B180">
        <f t="shared" si="31"/>
        <v>83</v>
      </c>
      <c r="C180">
        <f t="shared" si="24"/>
        <v>20</v>
      </c>
      <c r="D180">
        <f t="shared" si="25"/>
        <v>83</v>
      </c>
      <c r="E180" s="33" t="str">
        <f t="shared" si="27"/>
        <v>20_83</v>
      </c>
      <c r="F180" t="str">
        <f>IFERROR(VLOOKUP(E180,'2. UnidadCompradora'!$E$2:$F$1538,2,FALSE),"")</f>
        <v/>
      </c>
      <c r="G180" t="str">
        <f>IFERROR(VLOOKUP(E180,'2. UnidadCompradora'!$E$2:$P$1538,12,FALSE),"")</f>
        <v/>
      </c>
      <c r="K180" t="str">
        <f t="shared" si="26"/>
        <v/>
      </c>
      <c r="L180" t="str">
        <f t="shared" si="28"/>
        <v/>
      </c>
      <c r="M180" s="18" t="str">
        <f>IFERROR(VLOOKUP(E180,'2. UnidadCompradora'!$E$2:$P$1538,8,FALSE),"")</f>
        <v/>
      </c>
      <c r="N180" s="21" t="str">
        <f>IFERROR(VLOOKUP(E180,'2. UnidadCompradora'!$E$2:$P$1538,9,FALSE),"")</f>
        <v/>
      </c>
      <c r="O180" t="str">
        <f t="shared" si="29"/>
        <v/>
      </c>
      <c r="P180" s="56" t="str">
        <f t="shared" si="30"/>
        <v>20_83</v>
      </c>
    </row>
    <row r="181" spans="2:16" hidden="1" x14ac:dyDescent="0.25">
      <c r="B181">
        <f t="shared" si="31"/>
        <v>84</v>
      </c>
      <c r="C181">
        <f t="shared" si="24"/>
        <v>20</v>
      </c>
      <c r="D181">
        <f t="shared" si="25"/>
        <v>84</v>
      </c>
      <c r="E181" s="33" t="str">
        <f t="shared" si="27"/>
        <v>20_84</v>
      </c>
      <c r="F181" t="str">
        <f>IFERROR(VLOOKUP(E181,'2. UnidadCompradora'!$E$2:$F$1538,2,FALSE),"")</f>
        <v/>
      </c>
      <c r="G181" t="str">
        <f>IFERROR(VLOOKUP(E181,'2. UnidadCompradora'!$E$2:$P$1538,12,FALSE),"")</f>
        <v/>
      </c>
      <c r="K181" t="str">
        <f t="shared" si="26"/>
        <v/>
      </c>
      <c r="L181" t="str">
        <f t="shared" si="28"/>
        <v/>
      </c>
      <c r="M181" s="18" t="str">
        <f>IFERROR(VLOOKUP(E181,'2. UnidadCompradora'!$E$2:$P$1538,8,FALSE),"")</f>
        <v/>
      </c>
      <c r="N181" s="21" t="str">
        <f>IFERROR(VLOOKUP(E181,'2. UnidadCompradora'!$E$2:$P$1538,9,FALSE),"")</f>
        <v/>
      </c>
      <c r="O181" t="str">
        <f t="shared" si="29"/>
        <v/>
      </c>
      <c r="P181" s="56" t="str">
        <f t="shared" si="30"/>
        <v>20_84</v>
      </c>
    </row>
    <row r="182" spans="2:16" hidden="1" x14ac:dyDescent="0.25">
      <c r="B182">
        <f t="shared" si="31"/>
        <v>85</v>
      </c>
      <c r="C182">
        <f t="shared" si="24"/>
        <v>20</v>
      </c>
      <c r="D182">
        <f t="shared" si="25"/>
        <v>85</v>
      </c>
      <c r="E182" s="33" t="str">
        <f t="shared" si="27"/>
        <v>20_85</v>
      </c>
      <c r="F182" t="str">
        <f>IFERROR(VLOOKUP(E182,'2. UnidadCompradora'!$E$2:$F$1538,2,FALSE),"")</f>
        <v/>
      </c>
      <c r="G182" t="str">
        <f>IFERROR(VLOOKUP(E182,'2. UnidadCompradora'!$E$2:$P$1538,12,FALSE),"")</f>
        <v/>
      </c>
      <c r="K182" t="str">
        <f t="shared" si="26"/>
        <v/>
      </c>
      <c r="L182" t="str">
        <f t="shared" si="28"/>
        <v/>
      </c>
      <c r="M182" s="18" t="str">
        <f>IFERROR(VLOOKUP(E182,'2. UnidadCompradora'!$E$2:$P$1538,8,FALSE),"")</f>
        <v/>
      </c>
      <c r="N182" s="21" t="str">
        <f>IFERROR(VLOOKUP(E182,'2. UnidadCompradora'!$E$2:$P$1538,9,FALSE),"")</f>
        <v/>
      </c>
      <c r="O182" t="str">
        <f t="shared" si="29"/>
        <v/>
      </c>
      <c r="P182" s="56" t="str">
        <f t="shared" si="30"/>
        <v>20_85</v>
      </c>
    </row>
    <row r="183" spans="2:16" hidden="1" x14ac:dyDescent="0.25">
      <c r="B183">
        <f t="shared" si="31"/>
        <v>86</v>
      </c>
      <c r="C183">
        <f t="shared" si="24"/>
        <v>20</v>
      </c>
      <c r="D183">
        <f t="shared" si="25"/>
        <v>86</v>
      </c>
      <c r="E183" s="33" t="str">
        <f t="shared" si="27"/>
        <v>20_86</v>
      </c>
      <c r="F183" t="str">
        <f>IFERROR(VLOOKUP(E183,'2. UnidadCompradora'!$E$2:$F$1538,2,FALSE),"")</f>
        <v/>
      </c>
      <c r="G183" t="str">
        <f>IFERROR(VLOOKUP(E183,'2. UnidadCompradora'!$E$2:$P$1538,12,FALSE),"")</f>
        <v/>
      </c>
      <c r="K183" t="str">
        <f t="shared" si="26"/>
        <v/>
      </c>
      <c r="L183" t="str">
        <f t="shared" si="28"/>
        <v/>
      </c>
      <c r="M183" s="18" t="str">
        <f>IFERROR(VLOOKUP(E183,'2. UnidadCompradora'!$E$2:$P$1538,8,FALSE),"")</f>
        <v/>
      </c>
      <c r="N183" s="21" t="str">
        <f>IFERROR(VLOOKUP(E183,'2. UnidadCompradora'!$E$2:$P$1538,9,FALSE),"")</f>
        <v/>
      </c>
      <c r="O183" t="str">
        <f t="shared" si="29"/>
        <v/>
      </c>
      <c r="P183" s="56" t="str">
        <f t="shared" si="30"/>
        <v>20_86</v>
      </c>
    </row>
    <row r="184" spans="2:16" hidden="1" x14ac:dyDescent="0.25">
      <c r="B184">
        <f t="shared" si="31"/>
        <v>87</v>
      </c>
      <c r="C184">
        <f t="shared" si="24"/>
        <v>20</v>
      </c>
      <c r="D184">
        <f t="shared" si="25"/>
        <v>87</v>
      </c>
      <c r="E184" s="33" t="str">
        <f t="shared" si="27"/>
        <v>20_87</v>
      </c>
      <c r="F184" t="str">
        <f>IFERROR(VLOOKUP(E184,'2. UnidadCompradora'!$E$2:$F$1538,2,FALSE),"")</f>
        <v/>
      </c>
      <c r="G184" t="str">
        <f>IFERROR(VLOOKUP(E184,'2. UnidadCompradora'!$E$2:$P$1538,12,FALSE),"")</f>
        <v/>
      </c>
      <c r="K184" t="str">
        <f t="shared" si="26"/>
        <v/>
      </c>
      <c r="L184" t="str">
        <f t="shared" si="28"/>
        <v/>
      </c>
      <c r="M184" s="18" t="str">
        <f>IFERROR(VLOOKUP(E184,'2. UnidadCompradora'!$E$2:$P$1538,8,FALSE),"")</f>
        <v/>
      </c>
      <c r="N184" s="21" t="str">
        <f>IFERROR(VLOOKUP(E184,'2. UnidadCompradora'!$E$2:$P$1538,9,FALSE),"")</f>
        <v/>
      </c>
      <c r="O184" t="str">
        <f t="shared" si="29"/>
        <v/>
      </c>
      <c r="P184" s="56" t="str">
        <f t="shared" si="30"/>
        <v>20_87</v>
      </c>
    </row>
    <row r="185" spans="2:16" hidden="1" x14ac:dyDescent="0.25">
      <c r="B185">
        <f t="shared" si="31"/>
        <v>88</v>
      </c>
      <c r="C185">
        <f t="shared" si="24"/>
        <v>20</v>
      </c>
      <c r="D185">
        <f t="shared" si="25"/>
        <v>88</v>
      </c>
      <c r="E185" s="33" t="str">
        <f t="shared" si="27"/>
        <v>20_88</v>
      </c>
      <c r="F185" t="str">
        <f>IFERROR(VLOOKUP(E185,'2. UnidadCompradora'!$E$2:$F$1538,2,FALSE),"")</f>
        <v/>
      </c>
      <c r="G185" t="str">
        <f>IFERROR(VLOOKUP(E185,'2. UnidadCompradora'!$E$2:$P$1538,12,FALSE),"")</f>
        <v/>
      </c>
      <c r="K185" t="str">
        <f t="shared" si="26"/>
        <v/>
      </c>
      <c r="L185" t="str">
        <f t="shared" si="28"/>
        <v/>
      </c>
      <c r="M185" s="18" t="str">
        <f>IFERROR(VLOOKUP(E185,'2. UnidadCompradora'!$E$2:$P$1538,8,FALSE),"")</f>
        <v/>
      </c>
      <c r="N185" s="21" t="str">
        <f>IFERROR(VLOOKUP(E185,'2. UnidadCompradora'!$E$2:$P$1538,9,FALSE),"")</f>
        <v/>
      </c>
      <c r="O185" t="str">
        <f t="shared" si="29"/>
        <v/>
      </c>
      <c r="P185" s="56" t="str">
        <f t="shared" si="30"/>
        <v>20_88</v>
      </c>
    </row>
    <row r="186" spans="2:16" hidden="1" x14ac:dyDescent="0.25">
      <c r="B186">
        <f t="shared" si="31"/>
        <v>89</v>
      </c>
      <c r="C186">
        <f t="shared" si="24"/>
        <v>20</v>
      </c>
      <c r="D186">
        <f t="shared" si="25"/>
        <v>89</v>
      </c>
      <c r="E186" s="33" t="str">
        <f t="shared" si="27"/>
        <v>20_89</v>
      </c>
      <c r="F186" t="str">
        <f>IFERROR(VLOOKUP(E186,'2. UnidadCompradora'!$E$2:$F$1538,2,FALSE),"")</f>
        <v/>
      </c>
      <c r="G186" t="str">
        <f>IFERROR(VLOOKUP(E186,'2. UnidadCompradora'!$E$2:$P$1538,12,FALSE),"")</f>
        <v/>
      </c>
      <c r="K186" t="str">
        <f t="shared" si="26"/>
        <v/>
      </c>
      <c r="L186" t="str">
        <f t="shared" si="28"/>
        <v/>
      </c>
      <c r="M186" s="18" t="str">
        <f>IFERROR(VLOOKUP(E186,'2. UnidadCompradora'!$E$2:$P$1538,8,FALSE),"")</f>
        <v/>
      </c>
      <c r="N186" s="21" t="str">
        <f>IFERROR(VLOOKUP(E186,'2. UnidadCompradora'!$E$2:$P$1538,9,FALSE),"")</f>
        <v/>
      </c>
      <c r="O186" t="str">
        <f t="shared" si="29"/>
        <v/>
      </c>
      <c r="P186" s="56" t="str">
        <f t="shared" si="30"/>
        <v>20_89</v>
      </c>
    </row>
    <row r="187" spans="2:16" hidden="1" x14ac:dyDescent="0.25">
      <c r="B187">
        <f t="shared" si="31"/>
        <v>90</v>
      </c>
      <c r="C187">
        <f t="shared" si="24"/>
        <v>20</v>
      </c>
      <c r="D187">
        <f t="shared" si="25"/>
        <v>90</v>
      </c>
      <c r="E187" s="33" t="str">
        <f t="shared" si="27"/>
        <v>20_90</v>
      </c>
      <c r="F187" t="str">
        <f>IFERROR(VLOOKUP(E187,'2. UnidadCompradora'!$E$2:$F$1538,2,FALSE),"")</f>
        <v/>
      </c>
      <c r="G187" t="str">
        <f>IFERROR(VLOOKUP(E187,'2. UnidadCompradora'!$E$2:$P$1538,12,FALSE),"")</f>
        <v/>
      </c>
      <c r="K187" t="str">
        <f t="shared" si="26"/>
        <v/>
      </c>
      <c r="L187" t="str">
        <f t="shared" si="28"/>
        <v/>
      </c>
      <c r="M187" s="18" t="str">
        <f>IFERROR(VLOOKUP(E187,'2. UnidadCompradora'!$E$2:$P$1538,8,FALSE),"")</f>
        <v/>
      </c>
      <c r="N187" s="21" t="str">
        <f>IFERROR(VLOOKUP(E187,'2. UnidadCompradora'!$E$2:$P$1538,9,FALSE),"")</f>
        <v/>
      </c>
      <c r="O187" t="str">
        <f t="shared" si="29"/>
        <v/>
      </c>
      <c r="P187" s="56" t="str">
        <f t="shared" si="30"/>
        <v>20_90</v>
      </c>
    </row>
    <row r="188" spans="2:16" hidden="1" x14ac:dyDescent="0.25">
      <c r="B188">
        <f t="shared" si="31"/>
        <v>91</v>
      </c>
      <c r="C188">
        <f t="shared" si="24"/>
        <v>20</v>
      </c>
      <c r="D188">
        <f t="shared" si="25"/>
        <v>91</v>
      </c>
      <c r="E188" s="33" t="str">
        <f t="shared" si="27"/>
        <v>20_91</v>
      </c>
      <c r="F188" t="str">
        <f>IFERROR(VLOOKUP(E188,'2. UnidadCompradora'!$E$2:$F$1538,2,FALSE),"")</f>
        <v/>
      </c>
      <c r="G188" t="str">
        <f>IFERROR(VLOOKUP(E188,'2. UnidadCompradora'!$E$2:$P$1538,12,FALSE),"")</f>
        <v/>
      </c>
      <c r="K188" t="str">
        <f t="shared" si="26"/>
        <v/>
      </c>
      <c r="L188" t="str">
        <f t="shared" si="28"/>
        <v/>
      </c>
      <c r="M188" s="18" t="str">
        <f>IFERROR(VLOOKUP(E188,'2. UnidadCompradora'!$E$2:$P$1538,8,FALSE),"")</f>
        <v/>
      </c>
      <c r="N188" s="21" t="str">
        <f>IFERROR(VLOOKUP(E188,'2. UnidadCompradora'!$E$2:$P$1538,9,FALSE),"")</f>
        <v/>
      </c>
      <c r="O188" t="str">
        <f t="shared" si="29"/>
        <v/>
      </c>
      <c r="P188" s="56" t="str">
        <f t="shared" si="30"/>
        <v>20_91</v>
      </c>
    </row>
    <row r="189" spans="2:16" hidden="1" x14ac:dyDescent="0.25">
      <c r="B189">
        <f t="shared" si="31"/>
        <v>92</v>
      </c>
      <c r="C189">
        <f t="shared" si="24"/>
        <v>20</v>
      </c>
      <c r="D189">
        <f t="shared" si="25"/>
        <v>92</v>
      </c>
      <c r="E189" s="33" t="str">
        <f t="shared" si="27"/>
        <v>20_92</v>
      </c>
      <c r="F189" t="str">
        <f>IFERROR(VLOOKUP(E189,'2. UnidadCompradora'!$E$2:$F$1538,2,FALSE),"")</f>
        <v/>
      </c>
      <c r="G189" t="str">
        <f>IFERROR(VLOOKUP(E189,'2. UnidadCompradora'!$E$2:$P$1538,12,FALSE),"")</f>
        <v/>
      </c>
      <c r="K189" t="str">
        <f t="shared" si="26"/>
        <v/>
      </c>
      <c r="L189" t="str">
        <f t="shared" si="28"/>
        <v/>
      </c>
      <c r="M189" s="18" t="str">
        <f>IFERROR(VLOOKUP(E189,'2. UnidadCompradora'!$E$2:$P$1538,8,FALSE),"")</f>
        <v/>
      </c>
      <c r="N189" s="21" t="str">
        <f>IFERROR(VLOOKUP(E189,'2. UnidadCompradora'!$E$2:$P$1538,9,FALSE),"")</f>
        <v/>
      </c>
      <c r="O189" t="str">
        <f t="shared" si="29"/>
        <v/>
      </c>
      <c r="P189" s="56" t="str">
        <f t="shared" si="30"/>
        <v>20_92</v>
      </c>
    </row>
    <row r="190" spans="2:16" hidden="1" x14ac:dyDescent="0.25">
      <c r="B190">
        <f t="shared" si="31"/>
        <v>93</v>
      </c>
      <c r="C190">
        <f t="shared" si="24"/>
        <v>20</v>
      </c>
      <c r="D190">
        <f t="shared" si="25"/>
        <v>93</v>
      </c>
      <c r="E190" s="33" t="str">
        <f t="shared" si="27"/>
        <v>20_93</v>
      </c>
      <c r="F190" t="str">
        <f>IFERROR(VLOOKUP(E190,'2. UnidadCompradora'!$E$2:$F$1538,2,FALSE),"")</f>
        <v/>
      </c>
      <c r="G190" t="str">
        <f>IFERROR(VLOOKUP(E190,'2. UnidadCompradora'!$E$2:$P$1538,12,FALSE),"")</f>
        <v/>
      </c>
      <c r="K190" t="str">
        <f t="shared" si="26"/>
        <v/>
      </c>
      <c r="L190" t="str">
        <f t="shared" si="28"/>
        <v/>
      </c>
      <c r="M190" s="18" t="str">
        <f>IFERROR(VLOOKUP(E190,'2. UnidadCompradora'!$E$2:$P$1538,8,FALSE),"")</f>
        <v/>
      </c>
      <c r="N190" s="21" t="str">
        <f>IFERROR(VLOOKUP(E190,'2. UnidadCompradora'!$E$2:$P$1538,9,FALSE),"")</f>
        <v/>
      </c>
      <c r="O190" t="str">
        <f t="shared" si="29"/>
        <v/>
      </c>
      <c r="P190" s="56" t="str">
        <f t="shared" si="30"/>
        <v>20_93</v>
      </c>
    </row>
    <row r="191" spans="2:16" hidden="1" x14ac:dyDescent="0.25">
      <c r="B191">
        <f t="shared" si="31"/>
        <v>94</v>
      </c>
      <c r="C191">
        <f t="shared" si="24"/>
        <v>20</v>
      </c>
      <c r="D191">
        <f t="shared" si="25"/>
        <v>94</v>
      </c>
      <c r="E191" s="33" t="str">
        <f t="shared" si="27"/>
        <v>20_94</v>
      </c>
      <c r="F191" t="str">
        <f>IFERROR(VLOOKUP(E191,'2. UnidadCompradora'!$E$2:$F$1538,2,FALSE),"")</f>
        <v/>
      </c>
      <c r="G191" t="str">
        <f>IFERROR(VLOOKUP(E191,'2. UnidadCompradora'!$E$2:$P$1538,12,FALSE),"")</f>
        <v/>
      </c>
      <c r="K191" t="str">
        <f t="shared" si="26"/>
        <v/>
      </c>
      <c r="L191" t="str">
        <f t="shared" si="28"/>
        <v/>
      </c>
      <c r="M191" s="18" t="str">
        <f>IFERROR(VLOOKUP(E191,'2. UnidadCompradora'!$E$2:$P$1538,8,FALSE),"")</f>
        <v/>
      </c>
      <c r="N191" s="21" t="str">
        <f>IFERROR(VLOOKUP(E191,'2. UnidadCompradora'!$E$2:$P$1538,9,FALSE),"")</f>
        <v/>
      </c>
      <c r="O191" t="str">
        <f t="shared" si="29"/>
        <v/>
      </c>
      <c r="P191" s="56" t="str">
        <f t="shared" si="30"/>
        <v>20_94</v>
      </c>
    </row>
    <row r="192" spans="2:16" hidden="1" x14ac:dyDescent="0.25">
      <c r="B192">
        <f t="shared" si="31"/>
        <v>95</v>
      </c>
      <c r="C192">
        <f t="shared" si="24"/>
        <v>20</v>
      </c>
      <c r="D192">
        <f t="shared" si="25"/>
        <v>95</v>
      </c>
      <c r="E192" s="33" t="str">
        <f t="shared" si="27"/>
        <v>20_95</v>
      </c>
      <c r="F192" t="str">
        <f>IFERROR(VLOOKUP(E192,'2. UnidadCompradora'!$E$2:$F$1538,2,FALSE),"")</f>
        <v/>
      </c>
      <c r="G192" t="str">
        <f>IFERROR(VLOOKUP(E192,'2. UnidadCompradora'!$E$2:$P$1538,12,FALSE),"")</f>
        <v/>
      </c>
      <c r="K192" t="str">
        <f t="shared" si="26"/>
        <v/>
      </c>
      <c r="L192" t="str">
        <f t="shared" si="28"/>
        <v/>
      </c>
      <c r="M192" s="18" t="str">
        <f>IFERROR(VLOOKUP(E192,'2. UnidadCompradora'!$E$2:$P$1538,8,FALSE),"")</f>
        <v/>
      </c>
      <c r="N192" s="21" t="str">
        <f>IFERROR(VLOOKUP(E192,'2. UnidadCompradora'!$E$2:$P$1538,9,FALSE),"")</f>
        <v/>
      </c>
      <c r="O192" t="str">
        <f t="shared" si="29"/>
        <v/>
      </c>
      <c r="P192" s="56" t="str">
        <f t="shared" si="30"/>
        <v>20_95</v>
      </c>
    </row>
    <row r="193" spans="2:16" hidden="1" x14ac:dyDescent="0.25">
      <c r="B193">
        <f t="shared" si="31"/>
        <v>96</v>
      </c>
      <c r="C193">
        <f t="shared" si="24"/>
        <v>20</v>
      </c>
      <c r="D193">
        <f t="shared" si="25"/>
        <v>96</v>
      </c>
      <c r="E193" s="33" t="str">
        <f t="shared" si="27"/>
        <v>20_96</v>
      </c>
      <c r="F193" t="str">
        <f>IFERROR(VLOOKUP(E193,'2. UnidadCompradora'!$E$2:$F$1538,2,FALSE),"")</f>
        <v/>
      </c>
      <c r="G193" t="str">
        <f>IFERROR(VLOOKUP(E193,'2. UnidadCompradora'!$E$2:$P$1538,12,FALSE),"")</f>
        <v/>
      </c>
      <c r="K193" t="str">
        <f t="shared" si="26"/>
        <v/>
      </c>
      <c r="L193" t="str">
        <f t="shared" si="28"/>
        <v/>
      </c>
      <c r="M193" s="18" t="str">
        <f>IFERROR(VLOOKUP(E193,'2. UnidadCompradora'!$E$2:$P$1538,8,FALSE),"")</f>
        <v/>
      </c>
      <c r="N193" s="21" t="str">
        <f>IFERROR(VLOOKUP(E193,'2. UnidadCompradora'!$E$2:$P$1538,9,FALSE),"")</f>
        <v/>
      </c>
      <c r="O193" t="str">
        <f t="shared" si="29"/>
        <v/>
      </c>
      <c r="P193" s="56" t="str">
        <f t="shared" si="30"/>
        <v>20_96</v>
      </c>
    </row>
    <row r="194" spans="2:16" hidden="1" x14ac:dyDescent="0.25">
      <c r="B194">
        <f t="shared" si="31"/>
        <v>97</v>
      </c>
      <c r="C194">
        <f t="shared" si="24"/>
        <v>20</v>
      </c>
      <c r="D194">
        <f t="shared" si="25"/>
        <v>97</v>
      </c>
      <c r="E194" s="33" t="str">
        <f t="shared" si="27"/>
        <v>20_97</v>
      </c>
      <c r="F194" t="str">
        <f>IFERROR(VLOOKUP(E194,'2. UnidadCompradora'!$E$2:$F$1538,2,FALSE),"")</f>
        <v/>
      </c>
      <c r="G194" t="str">
        <f>IFERROR(VLOOKUP(E194,'2. UnidadCompradora'!$E$2:$P$1538,12,FALSE),"")</f>
        <v/>
      </c>
      <c r="K194" t="str">
        <f t="shared" si="26"/>
        <v/>
      </c>
      <c r="L194" t="str">
        <f t="shared" si="28"/>
        <v/>
      </c>
      <c r="M194" s="18" t="str">
        <f>IFERROR(VLOOKUP(E194,'2. UnidadCompradora'!$E$2:$P$1538,8,FALSE),"")</f>
        <v/>
      </c>
      <c r="N194" s="21" t="str">
        <f>IFERROR(VLOOKUP(E194,'2. UnidadCompradora'!$E$2:$P$1538,9,FALSE),"")</f>
        <v/>
      </c>
      <c r="O194" t="str">
        <f t="shared" si="29"/>
        <v/>
      </c>
      <c r="P194" s="56" t="str">
        <f t="shared" si="30"/>
        <v>20_97</v>
      </c>
    </row>
    <row r="195" spans="2:16" hidden="1" x14ac:dyDescent="0.25">
      <c r="B195">
        <f t="shared" si="31"/>
        <v>98</v>
      </c>
      <c r="C195">
        <f t="shared" si="24"/>
        <v>20</v>
      </c>
      <c r="D195">
        <f t="shared" si="25"/>
        <v>98</v>
      </c>
      <c r="E195" s="33" t="str">
        <f t="shared" si="27"/>
        <v>20_98</v>
      </c>
      <c r="F195" t="str">
        <f>IFERROR(VLOOKUP(E195,'2. UnidadCompradora'!$E$2:$F$1538,2,FALSE),"")</f>
        <v/>
      </c>
      <c r="G195" t="str">
        <f>IFERROR(VLOOKUP(E195,'2. UnidadCompradora'!$E$2:$P$1538,12,FALSE),"")</f>
        <v/>
      </c>
      <c r="K195" t="str">
        <f t="shared" si="26"/>
        <v/>
      </c>
      <c r="L195" t="str">
        <f t="shared" si="28"/>
        <v/>
      </c>
      <c r="M195" s="18" t="str">
        <f>IFERROR(VLOOKUP(E195,'2. UnidadCompradora'!$E$2:$P$1538,8,FALSE),"")</f>
        <v/>
      </c>
      <c r="N195" s="21" t="str">
        <f>IFERROR(VLOOKUP(E195,'2. UnidadCompradora'!$E$2:$P$1538,9,FALSE),"")</f>
        <v/>
      </c>
      <c r="O195" t="str">
        <f t="shared" si="29"/>
        <v/>
      </c>
      <c r="P195" s="56" t="str">
        <f t="shared" si="30"/>
        <v>20_98</v>
      </c>
    </row>
    <row r="196" spans="2:16" hidden="1" x14ac:dyDescent="0.25">
      <c r="B196">
        <f t="shared" si="31"/>
        <v>99</v>
      </c>
      <c r="C196">
        <f t="shared" si="24"/>
        <v>20</v>
      </c>
      <c r="D196">
        <f t="shared" si="25"/>
        <v>99</v>
      </c>
      <c r="E196" s="33" t="str">
        <f t="shared" si="27"/>
        <v>20_99</v>
      </c>
      <c r="F196" t="str">
        <f>IFERROR(VLOOKUP(E196,'2. UnidadCompradora'!$E$2:$F$1538,2,FALSE),"")</f>
        <v/>
      </c>
      <c r="G196" t="str">
        <f>IFERROR(VLOOKUP(E196,'2. UnidadCompradora'!$E$2:$P$1538,12,FALSE),"")</f>
        <v/>
      </c>
      <c r="K196" t="str">
        <f t="shared" si="26"/>
        <v/>
      </c>
      <c r="L196" t="str">
        <f t="shared" si="28"/>
        <v/>
      </c>
      <c r="M196" s="18" t="str">
        <f>IFERROR(VLOOKUP(E196,'2. UnidadCompradora'!$E$2:$P$1538,8,FALSE),"")</f>
        <v/>
      </c>
      <c r="N196" s="21" t="str">
        <f>IFERROR(VLOOKUP(E196,'2. UnidadCompradora'!$E$2:$P$1538,9,FALSE),"")</f>
        <v/>
      </c>
      <c r="O196" t="str">
        <f t="shared" si="29"/>
        <v/>
      </c>
      <c r="P196" s="56" t="str">
        <f t="shared" si="30"/>
        <v>20_99</v>
      </c>
    </row>
    <row r="197" spans="2:16" hidden="1" x14ac:dyDescent="0.25">
      <c r="B197">
        <f t="shared" si="31"/>
        <v>100</v>
      </c>
      <c r="C197">
        <f t="shared" si="24"/>
        <v>20</v>
      </c>
      <c r="D197">
        <f t="shared" si="25"/>
        <v>100</v>
      </c>
      <c r="E197" s="33" t="str">
        <f t="shared" si="27"/>
        <v>20_100</v>
      </c>
      <c r="F197" t="str">
        <f>IFERROR(VLOOKUP(E197,'2. UnidadCompradora'!$E$2:$F$1538,2,FALSE),"")</f>
        <v/>
      </c>
      <c r="G197" t="str">
        <f>IFERROR(VLOOKUP(E197,'2. UnidadCompradora'!$E$2:$P$1538,12,FALSE),"")</f>
        <v/>
      </c>
      <c r="K197" t="str">
        <f t="shared" si="26"/>
        <v/>
      </c>
      <c r="L197" t="str">
        <f t="shared" si="28"/>
        <v/>
      </c>
      <c r="M197" s="18" t="str">
        <f>IFERROR(VLOOKUP(E197,'2. UnidadCompradora'!$E$2:$P$1538,8,FALSE),"")</f>
        <v/>
      </c>
      <c r="N197" s="21" t="str">
        <f>IFERROR(VLOOKUP(E197,'2. UnidadCompradora'!$E$2:$P$1538,9,FALSE),"")</f>
        <v/>
      </c>
      <c r="O197" t="str">
        <f t="shared" si="29"/>
        <v/>
      </c>
      <c r="P197" s="56" t="str">
        <f t="shared" si="30"/>
        <v>20_100</v>
      </c>
    </row>
    <row r="198" spans="2:16" hidden="1" x14ac:dyDescent="0.25">
      <c r="B198">
        <f t="shared" si="31"/>
        <v>101</v>
      </c>
      <c r="C198">
        <f t="shared" si="24"/>
        <v>20</v>
      </c>
      <c r="D198">
        <f t="shared" si="25"/>
        <v>101</v>
      </c>
      <c r="E198" s="33" t="str">
        <f t="shared" si="27"/>
        <v>20_101</v>
      </c>
      <c r="F198" t="str">
        <f>IFERROR(VLOOKUP(E198,'2. UnidadCompradora'!$E$2:$F$1538,2,FALSE),"")</f>
        <v/>
      </c>
      <c r="G198" t="str">
        <f>IFERROR(VLOOKUP(E198,'2. UnidadCompradora'!$E$2:$P$1538,12,FALSE),"")</f>
        <v/>
      </c>
      <c r="K198" t="str">
        <f t="shared" si="26"/>
        <v/>
      </c>
      <c r="L198" t="str">
        <f t="shared" si="28"/>
        <v/>
      </c>
      <c r="M198" s="18" t="str">
        <f>IFERROR(VLOOKUP(E198,'2. UnidadCompradora'!$E$2:$P$1538,8,FALSE),"")</f>
        <v/>
      </c>
      <c r="N198" s="21" t="str">
        <f>IFERROR(VLOOKUP(E198,'2. UnidadCompradora'!$E$2:$P$1538,9,FALSE),"")</f>
        <v/>
      </c>
      <c r="O198" t="str">
        <f t="shared" si="29"/>
        <v/>
      </c>
      <c r="P198" s="56" t="str">
        <f t="shared" si="30"/>
        <v>20_101</v>
      </c>
    </row>
    <row r="199" spans="2:16" hidden="1" x14ac:dyDescent="0.25">
      <c r="B199">
        <f t="shared" si="31"/>
        <v>102</v>
      </c>
      <c r="C199">
        <f t="shared" si="24"/>
        <v>20</v>
      </c>
      <c r="D199">
        <f t="shared" si="25"/>
        <v>102</v>
      </c>
      <c r="E199" s="33" t="str">
        <f t="shared" si="27"/>
        <v>20_102</v>
      </c>
      <c r="F199" t="str">
        <f>IFERROR(VLOOKUP(E199,'2. UnidadCompradora'!$E$2:$F$1538,2,FALSE),"")</f>
        <v/>
      </c>
      <c r="G199" t="str">
        <f>IFERROR(VLOOKUP(E199,'2. UnidadCompradora'!$E$2:$P$1538,12,FALSE),"")</f>
        <v/>
      </c>
      <c r="K199" t="str">
        <f t="shared" si="26"/>
        <v/>
      </c>
      <c r="L199" t="str">
        <f t="shared" si="28"/>
        <v/>
      </c>
      <c r="M199" s="18" t="str">
        <f>IFERROR(VLOOKUP(E199,'2. UnidadCompradora'!$E$2:$P$1538,8,FALSE),"")</f>
        <v/>
      </c>
      <c r="N199" s="21" t="str">
        <f>IFERROR(VLOOKUP(E199,'2. UnidadCompradora'!$E$2:$P$1538,9,FALSE),"")</f>
        <v/>
      </c>
      <c r="O199" t="str">
        <f t="shared" si="29"/>
        <v/>
      </c>
      <c r="P199" s="56" t="str">
        <f t="shared" si="30"/>
        <v>20_102</v>
      </c>
    </row>
    <row r="200" spans="2:16" hidden="1" x14ac:dyDescent="0.25">
      <c r="B200">
        <f t="shared" si="31"/>
        <v>103</v>
      </c>
      <c r="C200">
        <f t="shared" si="24"/>
        <v>20</v>
      </c>
      <c r="D200">
        <f t="shared" si="25"/>
        <v>103</v>
      </c>
      <c r="E200" s="33" t="str">
        <f t="shared" si="27"/>
        <v>20_103</v>
      </c>
      <c r="F200" t="str">
        <f>IFERROR(VLOOKUP(E200,'2. UnidadCompradora'!$E$2:$F$1538,2,FALSE),"")</f>
        <v/>
      </c>
      <c r="G200" t="str">
        <f>IFERROR(VLOOKUP(E200,'2. UnidadCompradora'!$E$2:$P$1538,12,FALSE),"")</f>
        <v/>
      </c>
      <c r="K200" t="str">
        <f t="shared" si="26"/>
        <v/>
      </c>
      <c r="L200" t="str">
        <f t="shared" si="28"/>
        <v/>
      </c>
      <c r="M200" s="18" t="str">
        <f>IFERROR(VLOOKUP(E200,'2. UnidadCompradora'!$E$2:$P$1538,8,FALSE),"")</f>
        <v/>
      </c>
      <c r="N200" s="21" t="str">
        <f>IFERROR(VLOOKUP(E200,'2. UnidadCompradora'!$E$2:$P$1538,9,FALSE),"")</f>
        <v/>
      </c>
      <c r="O200" t="str">
        <f t="shared" si="29"/>
        <v/>
      </c>
      <c r="P200" s="56" t="str">
        <f t="shared" si="30"/>
        <v>20_103</v>
      </c>
    </row>
    <row r="201" spans="2:16" hidden="1" x14ac:dyDescent="0.25">
      <c r="B201">
        <f t="shared" si="31"/>
        <v>104</v>
      </c>
      <c r="C201">
        <f t="shared" si="24"/>
        <v>20</v>
      </c>
      <c r="D201">
        <f t="shared" si="25"/>
        <v>104</v>
      </c>
      <c r="E201" s="33" t="str">
        <f t="shared" si="27"/>
        <v>20_104</v>
      </c>
      <c r="F201" t="str">
        <f>IFERROR(VLOOKUP(E201,'2. UnidadCompradora'!$E$2:$F$1538,2,FALSE),"")</f>
        <v/>
      </c>
      <c r="G201" t="str">
        <f>IFERROR(VLOOKUP(E201,'2. UnidadCompradora'!$E$2:$P$1538,12,FALSE),"")</f>
        <v/>
      </c>
      <c r="K201" t="str">
        <f t="shared" si="26"/>
        <v/>
      </c>
      <c r="L201" t="str">
        <f t="shared" si="28"/>
        <v/>
      </c>
      <c r="M201" s="18" t="str">
        <f>IFERROR(VLOOKUP(E201,'2. UnidadCompradora'!$E$2:$P$1538,8,FALSE),"")</f>
        <v/>
      </c>
      <c r="N201" s="21" t="str">
        <f>IFERROR(VLOOKUP(E201,'2. UnidadCompradora'!$E$2:$P$1538,9,FALSE),"")</f>
        <v/>
      </c>
      <c r="O201" t="str">
        <f t="shared" si="29"/>
        <v/>
      </c>
      <c r="P201" s="56" t="str">
        <f t="shared" si="30"/>
        <v>20_104</v>
      </c>
    </row>
    <row r="202" spans="2:16" hidden="1" x14ac:dyDescent="0.25">
      <c r="B202">
        <f t="shared" si="31"/>
        <v>105</v>
      </c>
      <c r="C202">
        <f t="shared" si="24"/>
        <v>20</v>
      </c>
      <c r="D202">
        <f t="shared" si="25"/>
        <v>105</v>
      </c>
      <c r="E202" s="33" t="str">
        <f t="shared" si="27"/>
        <v>20_105</v>
      </c>
      <c r="F202" t="str">
        <f>IFERROR(VLOOKUP(E202,'2. UnidadCompradora'!$E$2:$F$1538,2,FALSE),"")</f>
        <v/>
      </c>
      <c r="G202" t="str">
        <f>IFERROR(VLOOKUP(E202,'2. UnidadCompradora'!$E$2:$P$1538,12,FALSE),"")</f>
        <v/>
      </c>
      <c r="K202" t="str">
        <f t="shared" si="26"/>
        <v/>
      </c>
      <c r="L202" t="str">
        <f t="shared" si="28"/>
        <v/>
      </c>
      <c r="M202" s="18" t="str">
        <f>IFERROR(VLOOKUP(E202,'2. UnidadCompradora'!$E$2:$P$1538,8,FALSE),"")</f>
        <v/>
      </c>
      <c r="N202" s="21" t="str">
        <f>IFERROR(VLOOKUP(E202,'2. UnidadCompradora'!$E$2:$P$1538,9,FALSE),"")</f>
        <v/>
      </c>
      <c r="O202" t="str">
        <f t="shared" si="29"/>
        <v/>
      </c>
      <c r="P202" s="56" t="str">
        <f t="shared" si="30"/>
        <v>20_105</v>
      </c>
    </row>
    <row r="203" spans="2:16" hidden="1" x14ac:dyDescent="0.25">
      <c r="B203">
        <f t="shared" si="31"/>
        <v>106</v>
      </c>
      <c r="C203">
        <f t="shared" si="24"/>
        <v>20</v>
      </c>
      <c r="D203">
        <f t="shared" si="25"/>
        <v>106</v>
      </c>
      <c r="E203" s="33" t="str">
        <f t="shared" si="27"/>
        <v>20_106</v>
      </c>
      <c r="F203" t="str">
        <f>IFERROR(VLOOKUP(E203,'2. UnidadCompradora'!$E$2:$F$1538,2,FALSE),"")</f>
        <v/>
      </c>
      <c r="G203" t="str">
        <f>IFERROR(VLOOKUP(E203,'2. UnidadCompradora'!$E$2:$P$1538,12,FALSE),"")</f>
        <v/>
      </c>
      <c r="K203" t="str">
        <f t="shared" si="26"/>
        <v/>
      </c>
      <c r="L203" t="str">
        <f t="shared" si="28"/>
        <v/>
      </c>
      <c r="M203" s="18" t="str">
        <f>IFERROR(VLOOKUP(E203,'2. UnidadCompradora'!$E$2:$P$1538,8,FALSE),"")</f>
        <v/>
      </c>
      <c r="N203" s="21" t="str">
        <f>IFERROR(VLOOKUP(E203,'2. UnidadCompradora'!$E$2:$P$1538,9,FALSE),"")</f>
        <v/>
      </c>
      <c r="O203" t="str">
        <f t="shared" si="29"/>
        <v/>
      </c>
      <c r="P203" s="56" t="str">
        <f t="shared" si="30"/>
        <v>20_106</v>
      </c>
    </row>
    <row r="204" spans="2:16" hidden="1" x14ac:dyDescent="0.25">
      <c r="B204">
        <f t="shared" si="31"/>
        <v>107</v>
      </c>
      <c r="C204">
        <f t="shared" si="24"/>
        <v>20</v>
      </c>
      <c r="D204">
        <f t="shared" si="25"/>
        <v>107</v>
      </c>
      <c r="E204" s="33" t="str">
        <f t="shared" si="27"/>
        <v>20_107</v>
      </c>
      <c r="F204" t="str">
        <f>IFERROR(VLOOKUP(E204,'2. UnidadCompradora'!$E$2:$F$1538,2,FALSE),"")</f>
        <v/>
      </c>
      <c r="G204" t="str">
        <f>IFERROR(VLOOKUP(E204,'2. UnidadCompradora'!$E$2:$P$1538,12,FALSE),"")</f>
        <v/>
      </c>
      <c r="K204" t="str">
        <f t="shared" si="26"/>
        <v/>
      </c>
      <c r="L204" t="str">
        <f t="shared" si="28"/>
        <v/>
      </c>
      <c r="M204" s="18" t="str">
        <f>IFERROR(VLOOKUP(E204,'2. UnidadCompradora'!$E$2:$P$1538,8,FALSE),"")</f>
        <v/>
      </c>
      <c r="N204" s="21" t="str">
        <f>IFERROR(VLOOKUP(E204,'2. UnidadCompradora'!$E$2:$P$1538,9,FALSE),"")</f>
        <v/>
      </c>
      <c r="O204" t="str">
        <f t="shared" si="29"/>
        <v/>
      </c>
      <c r="P204" s="56" t="str">
        <f t="shared" si="30"/>
        <v>20_107</v>
      </c>
    </row>
    <row r="205" spans="2:16" hidden="1" x14ac:dyDescent="0.25">
      <c r="B205">
        <f t="shared" si="31"/>
        <v>108</v>
      </c>
      <c r="C205">
        <f t="shared" si="24"/>
        <v>20</v>
      </c>
      <c r="D205">
        <f t="shared" si="25"/>
        <v>108</v>
      </c>
      <c r="E205" s="33" t="str">
        <f t="shared" si="27"/>
        <v>20_108</v>
      </c>
      <c r="F205" t="str">
        <f>IFERROR(VLOOKUP(E205,'2. UnidadCompradora'!$E$2:$F$1538,2,FALSE),"")</f>
        <v/>
      </c>
      <c r="G205" t="str">
        <f>IFERROR(VLOOKUP(E205,'2. UnidadCompradora'!$E$2:$P$1538,12,FALSE),"")</f>
        <v/>
      </c>
      <c r="K205" t="str">
        <f t="shared" si="26"/>
        <v/>
      </c>
      <c r="L205" t="str">
        <f t="shared" si="28"/>
        <v/>
      </c>
      <c r="M205" s="18" t="str">
        <f>IFERROR(VLOOKUP(E205,'2. UnidadCompradora'!$E$2:$P$1538,8,FALSE),"")</f>
        <v/>
      </c>
      <c r="N205" s="21" t="str">
        <f>IFERROR(VLOOKUP(E205,'2. UnidadCompradora'!$E$2:$P$1538,9,FALSE),"")</f>
        <v/>
      </c>
      <c r="O205" t="str">
        <f t="shared" si="29"/>
        <v/>
      </c>
      <c r="P205" s="56" t="str">
        <f t="shared" si="30"/>
        <v>20_108</v>
      </c>
    </row>
    <row r="206" spans="2:16" hidden="1" x14ac:dyDescent="0.25">
      <c r="B206">
        <f t="shared" si="31"/>
        <v>109</v>
      </c>
      <c r="C206">
        <f t="shared" si="24"/>
        <v>20</v>
      </c>
      <c r="D206">
        <f t="shared" si="25"/>
        <v>109</v>
      </c>
      <c r="E206" s="33" t="str">
        <f t="shared" si="27"/>
        <v>20_109</v>
      </c>
      <c r="F206" t="str">
        <f>IFERROR(VLOOKUP(E206,'2. UnidadCompradora'!$E$2:$F$1538,2,FALSE),"")</f>
        <v/>
      </c>
      <c r="G206" t="str">
        <f>IFERROR(VLOOKUP(E206,'2. UnidadCompradora'!$E$2:$P$1538,12,FALSE),"")</f>
        <v/>
      </c>
      <c r="K206" t="str">
        <f t="shared" si="26"/>
        <v/>
      </c>
      <c r="L206" t="str">
        <f t="shared" si="28"/>
        <v/>
      </c>
      <c r="M206" s="18" t="str">
        <f>IFERROR(VLOOKUP(E206,'2. UnidadCompradora'!$E$2:$P$1538,8,FALSE),"")</f>
        <v/>
      </c>
      <c r="N206" s="21" t="str">
        <f>IFERROR(VLOOKUP(E206,'2. UnidadCompradora'!$E$2:$P$1538,9,FALSE),"")</f>
        <v/>
      </c>
      <c r="O206" t="str">
        <f t="shared" si="29"/>
        <v/>
      </c>
      <c r="P206" s="56" t="str">
        <f t="shared" si="30"/>
        <v>20_109</v>
      </c>
    </row>
    <row r="207" spans="2:16" hidden="1" x14ac:dyDescent="0.25">
      <c r="B207">
        <f t="shared" si="31"/>
        <v>110</v>
      </c>
      <c r="C207">
        <f t="shared" si="24"/>
        <v>20</v>
      </c>
      <c r="D207">
        <f t="shared" si="25"/>
        <v>110</v>
      </c>
      <c r="E207" s="33" t="str">
        <f t="shared" si="27"/>
        <v>20_110</v>
      </c>
      <c r="F207" t="str">
        <f>IFERROR(VLOOKUP(E207,'2. UnidadCompradora'!$E$2:$F$1538,2,FALSE),"")</f>
        <v/>
      </c>
      <c r="G207" t="str">
        <f>IFERROR(VLOOKUP(E207,'2. UnidadCompradora'!$E$2:$P$1538,12,FALSE),"")</f>
        <v/>
      </c>
      <c r="K207" t="str">
        <f t="shared" si="26"/>
        <v/>
      </c>
      <c r="L207" t="str">
        <f t="shared" si="28"/>
        <v/>
      </c>
      <c r="M207" s="18" t="str">
        <f>IFERROR(VLOOKUP(E207,'2. UnidadCompradora'!$E$2:$P$1538,8,FALSE),"")</f>
        <v/>
      </c>
      <c r="N207" s="21" t="str">
        <f>IFERROR(VLOOKUP(E207,'2. UnidadCompradora'!$E$2:$P$1538,9,FALSE),"")</f>
        <v/>
      </c>
      <c r="O207" t="str">
        <f t="shared" si="29"/>
        <v/>
      </c>
      <c r="P207" s="56" t="str">
        <f t="shared" si="30"/>
        <v>20_110</v>
      </c>
    </row>
    <row r="208" spans="2:16" hidden="1" x14ac:dyDescent="0.25">
      <c r="B208">
        <f t="shared" si="31"/>
        <v>111</v>
      </c>
      <c r="C208">
        <f t="shared" si="24"/>
        <v>20</v>
      </c>
      <c r="D208">
        <f t="shared" si="25"/>
        <v>111</v>
      </c>
      <c r="E208" s="33" t="str">
        <f t="shared" si="27"/>
        <v>20_111</v>
      </c>
      <c r="F208" t="str">
        <f>IFERROR(VLOOKUP(E208,'2. UnidadCompradora'!$E$2:$F$1538,2,FALSE),"")</f>
        <v/>
      </c>
      <c r="G208" t="str">
        <f>IFERROR(VLOOKUP(E208,'2. UnidadCompradora'!$E$2:$P$1538,12,FALSE),"")</f>
        <v/>
      </c>
      <c r="K208" t="str">
        <f t="shared" si="26"/>
        <v/>
      </c>
      <c r="L208" t="str">
        <f t="shared" si="28"/>
        <v/>
      </c>
      <c r="M208" s="18" t="str">
        <f>IFERROR(VLOOKUP(E208,'2. UnidadCompradora'!$E$2:$P$1538,8,FALSE),"")</f>
        <v/>
      </c>
      <c r="N208" s="21" t="str">
        <f>IFERROR(VLOOKUP(E208,'2. UnidadCompradora'!$E$2:$P$1538,9,FALSE),"")</f>
        <v/>
      </c>
      <c r="O208" t="str">
        <f t="shared" si="29"/>
        <v/>
      </c>
      <c r="P208" s="56" t="str">
        <f t="shared" si="30"/>
        <v>20_111</v>
      </c>
    </row>
    <row r="209" spans="2:16" hidden="1" x14ac:dyDescent="0.25">
      <c r="B209">
        <f t="shared" si="31"/>
        <v>112</v>
      </c>
      <c r="C209">
        <f t="shared" si="24"/>
        <v>20</v>
      </c>
      <c r="D209">
        <f t="shared" si="25"/>
        <v>112</v>
      </c>
      <c r="E209" s="33" t="str">
        <f t="shared" si="27"/>
        <v>20_112</v>
      </c>
      <c r="F209" t="str">
        <f>IFERROR(VLOOKUP(E209,'2. UnidadCompradora'!$E$2:$F$1538,2,FALSE),"")</f>
        <v/>
      </c>
      <c r="G209" t="str">
        <f>IFERROR(VLOOKUP(E209,'2. UnidadCompradora'!$E$2:$P$1538,12,FALSE),"")</f>
        <v/>
      </c>
      <c r="K209" t="str">
        <f t="shared" si="26"/>
        <v/>
      </c>
      <c r="L209" t="str">
        <f t="shared" si="28"/>
        <v/>
      </c>
      <c r="M209" s="18" t="str">
        <f>IFERROR(VLOOKUP(E209,'2. UnidadCompradora'!$E$2:$P$1538,8,FALSE),"")</f>
        <v/>
      </c>
      <c r="N209" s="21" t="str">
        <f>IFERROR(VLOOKUP(E209,'2. UnidadCompradora'!$E$2:$P$1538,9,FALSE),"")</f>
        <v/>
      </c>
      <c r="O209" t="str">
        <f t="shared" si="29"/>
        <v/>
      </c>
      <c r="P209" s="56" t="str">
        <f t="shared" si="30"/>
        <v>20_112</v>
      </c>
    </row>
    <row r="210" spans="2:16" hidden="1" x14ac:dyDescent="0.25">
      <c r="B210">
        <f t="shared" si="31"/>
        <v>113</v>
      </c>
      <c r="C210">
        <f t="shared" si="24"/>
        <v>20</v>
      </c>
      <c r="D210">
        <f t="shared" si="25"/>
        <v>113</v>
      </c>
      <c r="E210" s="33" t="str">
        <f t="shared" si="27"/>
        <v>20_113</v>
      </c>
      <c r="F210" t="str">
        <f>IFERROR(VLOOKUP(E210,'2. UnidadCompradora'!$E$2:$F$1538,2,FALSE),"")</f>
        <v/>
      </c>
      <c r="G210" t="str">
        <f>IFERROR(VLOOKUP(E210,'2. UnidadCompradora'!$E$2:$P$1538,12,FALSE),"")</f>
        <v/>
      </c>
      <c r="K210" t="str">
        <f t="shared" si="26"/>
        <v/>
      </c>
      <c r="L210" t="str">
        <f t="shared" si="28"/>
        <v/>
      </c>
      <c r="M210" s="18" t="str">
        <f>IFERROR(VLOOKUP(E210,'2. UnidadCompradora'!$E$2:$P$1538,8,FALSE),"")</f>
        <v/>
      </c>
      <c r="N210" s="21" t="str">
        <f>IFERROR(VLOOKUP(E210,'2. UnidadCompradora'!$E$2:$P$1538,9,FALSE),"")</f>
        <v/>
      </c>
      <c r="O210" t="str">
        <f t="shared" si="29"/>
        <v/>
      </c>
      <c r="P210" s="56" t="str">
        <f t="shared" si="30"/>
        <v>20_113</v>
      </c>
    </row>
    <row r="211" spans="2:16" hidden="1" x14ac:dyDescent="0.25">
      <c r="B211">
        <f t="shared" si="31"/>
        <v>114</v>
      </c>
      <c r="C211">
        <f t="shared" si="24"/>
        <v>20</v>
      </c>
      <c r="D211">
        <f t="shared" si="25"/>
        <v>114</v>
      </c>
      <c r="E211" s="33" t="str">
        <f t="shared" si="27"/>
        <v>20_114</v>
      </c>
      <c r="F211" t="str">
        <f>IFERROR(VLOOKUP(E211,'2. UnidadCompradora'!$E$2:$F$1538,2,FALSE),"")</f>
        <v/>
      </c>
      <c r="G211" t="str">
        <f>IFERROR(VLOOKUP(E211,'2. UnidadCompradora'!$E$2:$P$1538,12,FALSE),"")</f>
        <v/>
      </c>
      <c r="K211" t="str">
        <f t="shared" si="26"/>
        <v/>
      </c>
      <c r="L211" t="str">
        <f t="shared" si="28"/>
        <v/>
      </c>
      <c r="M211" s="18" t="str">
        <f>IFERROR(VLOOKUP(E211,'2. UnidadCompradora'!$E$2:$P$1538,8,FALSE),"")</f>
        <v/>
      </c>
      <c r="N211" s="21" t="str">
        <f>IFERROR(VLOOKUP(E211,'2. UnidadCompradora'!$E$2:$P$1538,9,FALSE),"")</f>
        <v/>
      </c>
      <c r="O211" t="str">
        <f t="shared" si="29"/>
        <v/>
      </c>
      <c r="P211" s="56" t="str">
        <f t="shared" si="30"/>
        <v>20_114</v>
      </c>
    </row>
    <row r="212" spans="2:16" hidden="1" x14ac:dyDescent="0.25">
      <c r="B212">
        <f t="shared" si="31"/>
        <v>115</v>
      </c>
      <c r="C212">
        <f t="shared" si="24"/>
        <v>20</v>
      </c>
      <c r="D212">
        <f t="shared" si="25"/>
        <v>115</v>
      </c>
      <c r="E212" s="33" t="str">
        <f t="shared" si="27"/>
        <v>20_115</v>
      </c>
      <c r="F212" t="str">
        <f>IFERROR(VLOOKUP(E212,'2. UnidadCompradora'!$E$2:$F$1538,2,FALSE),"")</f>
        <v/>
      </c>
      <c r="G212" t="str">
        <f>IFERROR(VLOOKUP(E212,'2. UnidadCompradora'!$E$2:$P$1538,12,FALSE),"")</f>
        <v/>
      </c>
      <c r="K212" t="str">
        <f t="shared" si="26"/>
        <v/>
      </c>
      <c r="L212" t="str">
        <f t="shared" si="28"/>
        <v/>
      </c>
      <c r="M212" s="18" t="str">
        <f>IFERROR(VLOOKUP(E212,'2. UnidadCompradora'!$E$2:$P$1538,8,FALSE),"")</f>
        <v/>
      </c>
      <c r="N212" s="21" t="str">
        <f>IFERROR(VLOOKUP(E212,'2. UnidadCompradora'!$E$2:$P$1538,9,FALSE),"")</f>
        <v/>
      </c>
      <c r="O212" t="str">
        <f t="shared" si="29"/>
        <v/>
      </c>
      <c r="P212" s="56" t="str">
        <f t="shared" si="30"/>
        <v>20_115</v>
      </c>
    </row>
    <row r="213" spans="2:16" hidden="1" x14ac:dyDescent="0.25">
      <c r="B213">
        <f t="shared" si="31"/>
        <v>116</v>
      </c>
      <c r="C213">
        <f t="shared" si="24"/>
        <v>20</v>
      </c>
      <c r="D213">
        <f t="shared" si="25"/>
        <v>116</v>
      </c>
      <c r="E213" s="33" t="str">
        <f t="shared" si="27"/>
        <v>20_116</v>
      </c>
      <c r="F213" t="str">
        <f>IFERROR(VLOOKUP(E213,'2. UnidadCompradora'!$E$2:$F$1538,2,FALSE),"")</f>
        <v/>
      </c>
      <c r="G213" t="str">
        <f>IFERROR(VLOOKUP(E213,'2. UnidadCompradora'!$E$2:$P$1538,12,FALSE),"")</f>
        <v/>
      </c>
      <c r="K213" t="str">
        <f t="shared" si="26"/>
        <v/>
      </c>
      <c r="L213" t="str">
        <f t="shared" si="28"/>
        <v/>
      </c>
      <c r="M213" s="18" t="str">
        <f>IFERROR(VLOOKUP(E213,'2. UnidadCompradora'!$E$2:$P$1538,8,FALSE),"")</f>
        <v/>
      </c>
      <c r="N213" s="21" t="str">
        <f>IFERROR(VLOOKUP(E213,'2. UnidadCompradora'!$E$2:$P$1538,9,FALSE),"")</f>
        <v/>
      </c>
      <c r="O213" t="str">
        <f t="shared" si="29"/>
        <v/>
      </c>
      <c r="P213" s="56" t="str">
        <f t="shared" si="30"/>
        <v>20_116</v>
      </c>
    </row>
    <row r="214" spans="2:16" hidden="1" x14ac:dyDescent="0.25">
      <c r="B214">
        <f t="shared" si="31"/>
        <v>117</v>
      </c>
      <c r="C214">
        <f t="shared" si="24"/>
        <v>20</v>
      </c>
      <c r="D214">
        <f t="shared" si="25"/>
        <v>117</v>
      </c>
      <c r="E214" s="33" t="str">
        <f t="shared" si="27"/>
        <v>20_117</v>
      </c>
      <c r="F214" t="str">
        <f>IFERROR(VLOOKUP(E214,'2. UnidadCompradora'!$E$2:$F$1538,2,FALSE),"")</f>
        <v/>
      </c>
      <c r="G214" t="str">
        <f>IFERROR(VLOOKUP(E214,'2. UnidadCompradora'!$E$2:$P$1538,12,FALSE),"")</f>
        <v/>
      </c>
      <c r="K214" t="str">
        <f t="shared" si="26"/>
        <v/>
      </c>
      <c r="L214" t="str">
        <f t="shared" si="28"/>
        <v/>
      </c>
      <c r="M214" s="18" t="str">
        <f>IFERROR(VLOOKUP(E214,'2. UnidadCompradora'!$E$2:$P$1538,8,FALSE),"")</f>
        <v/>
      </c>
      <c r="N214" s="21" t="str">
        <f>IFERROR(VLOOKUP(E214,'2. UnidadCompradora'!$E$2:$P$1538,9,FALSE),"")</f>
        <v/>
      </c>
      <c r="O214" t="str">
        <f t="shared" si="29"/>
        <v/>
      </c>
      <c r="P214" s="56" t="str">
        <f t="shared" si="30"/>
        <v>20_117</v>
      </c>
    </row>
    <row r="215" spans="2:16" hidden="1" x14ac:dyDescent="0.25">
      <c r="B215">
        <f t="shared" si="31"/>
        <v>118</v>
      </c>
      <c r="C215">
        <f t="shared" si="24"/>
        <v>20</v>
      </c>
      <c r="D215">
        <f t="shared" si="25"/>
        <v>118</v>
      </c>
      <c r="E215" s="33" t="str">
        <f t="shared" si="27"/>
        <v>20_118</v>
      </c>
      <c r="F215" t="str">
        <f>IFERROR(VLOOKUP(E215,'2. UnidadCompradora'!$E$2:$F$1538,2,FALSE),"")</f>
        <v/>
      </c>
      <c r="G215" t="str">
        <f>IFERROR(VLOOKUP(E215,'2. UnidadCompradora'!$E$2:$P$1538,12,FALSE),"")</f>
        <v/>
      </c>
      <c r="K215" t="str">
        <f t="shared" si="26"/>
        <v/>
      </c>
      <c r="L215" t="str">
        <f t="shared" si="28"/>
        <v/>
      </c>
      <c r="M215" s="18" t="str">
        <f>IFERROR(VLOOKUP(E215,'2. UnidadCompradora'!$E$2:$P$1538,8,FALSE),"")</f>
        <v/>
      </c>
      <c r="N215" s="21" t="str">
        <f>IFERROR(VLOOKUP(E215,'2. UnidadCompradora'!$E$2:$P$1538,9,FALSE),"")</f>
        <v/>
      </c>
      <c r="O215" t="str">
        <f t="shared" si="29"/>
        <v/>
      </c>
      <c r="P215" s="56" t="str">
        <f t="shared" si="30"/>
        <v>20_118</v>
      </c>
    </row>
    <row r="216" spans="2:16" hidden="1" x14ac:dyDescent="0.25">
      <c r="B216">
        <f t="shared" si="31"/>
        <v>119</v>
      </c>
      <c r="C216">
        <f t="shared" si="24"/>
        <v>20</v>
      </c>
      <c r="D216">
        <f t="shared" si="25"/>
        <v>119</v>
      </c>
      <c r="E216" s="33" t="str">
        <f t="shared" si="27"/>
        <v>20_119</v>
      </c>
      <c r="F216" t="str">
        <f>IFERROR(VLOOKUP(E216,'2. UnidadCompradora'!$E$2:$F$1538,2,FALSE),"")</f>
        <v/>
      </c>
      <c r="G216" t="str">
        <f>IFERROR(VLOOKUP(E216,'2. UnidadCompradora'!$E$2:$P$1538,12,FALSE),"")</f>
        <v/>
      </c>
      <c r="K216" t="str">
        <f t="shared" si="26"/>
        <v/>
      </c>
      <c r="L216" t="str">
        <f t="shared" si="28"/>
        <v/>
      </c>
      <c r="M216" s="18" t="str">
        <f>IFERROR(VLOOKUP(E216,'2. UnidadCompradora'!$E$2:$P$1538,8,FALSE),"")</f>
        <v/>
      </c>
      <c r="N216" s="21" t="str">
        <f>IFERROR(VLOOKUP(E216,'2. UnidadCompradora'!$E$2:$P$1538,9,FALSE),"")</f>
        <v/>
      </c>
      <c r="O216" t="str">
        <f t="shared" si="29"/>
        <v/>
      </c>
      <c r="P216" s="56" t="str">
        <f t="shared" si="30"/>
        <v>20_119</v>
      </c>
    </row>
    <row r="217" spans="2:16" hidden="1" x14ac:dyDescent="0.25">
      <c r="B217">
        <f t="shared" si="31"/>
        <v>120</v>
      </c>
      <c r="C217">
        <f t="shared" si="24"/>
        <v>20</v>
      </c>
      <c r="D217">
        <f t="shared" si="25"/>
        <v>120</v>
      </c>
      <c r="E217" s="33" t="str">
        <f t="shared" si="27"/>
        <v>20_120</v>
      </c>
      <c r="F217" t="str">
        <f>IFERROR(VLOOKUP(E217,'2. UnidadCompradora'!$E$2:$F$1538,2,FALSE),"")</f>
        <v/>
      </c>
      <c r="G217" t="str">
        <f>IFERROR(VLOOKUP(E217,'2. UnidadCompradora'!$E$2:$P$1538,12,FALSE),"")</f>
        <v/>
      </c>
      <c r="K217" t="str">
        <f t="shared" si="26"/>
        <v/>
      </c>
      <c r="L217" t="str">
        <f t="shared" si="28"/>
        <v/>
      </c>
      <c r="M217" s="18" t="str">
        <f>IFERROR(VLOOKUP(E217,'2. UnidadCompradora'!$E$2:$P$1538,8,FALSE),"")</f>
        <v/>
      </c>
      <c r="N217" s="21" t="str">
        <f>IFERROR(VLOOKUP(E217,'2. UnidadCompradora'!$E$2:$P$1538,9,FALSE),"")</f>
        <v/>
      </c>
      <c r="O217" t="str">
        <f t="shared" si="29"/>
        <v/>
      </c>
      <c r="P217" s="56" t="str">
        <f t="shared" si="30"/>
        <v>20_120</v>
      </c>
    </row>
    <row r="218" spans="2:16" hidden="1" x14ac:dyDescent="0.25">
      <c r="B218">
        <f t="shared" si="31"/>
        <v>121</v>
      </c>
      <c r="C218">
        <f t="shared" si="24"/>
        <v>20</v>
      </c>
      <c r="D218">
        <f t="shared" si="25"/>
        <v>121</v>
      </c>
      <c r="E218" s="33" t="str">
        <f t="shared" si="27"/>
        <v>20_121</v>
      </c>
      <c r="F218" t="str">
        <f>IFERROR(VLOOKUP(E218,'2. UnidadCompradora'!$E$2:$F$1538,2,FALSE),"")</f>
        <v/>
      </c>
      <c r="G218" t="str">
        <f>IFERROR(VLOOKUP(E218,'2. UnidadCompradora'!$E$2:$P$1538,12,FALSE),"")</f>
        <v/>
      </c>
      <c r="K218" t="str">
        <f t="shared" si="26"/>
        <v/>
      </c>
      <c r="L218" t="str">
        <f t="shared" si="28"/>
        <v/>
      </c>
      <c r="M218" s="18" t="str">
        <f>IFERROR(VLOOKUP(E218,'2. UnidadCompradora'!$E$2:$P$1538,8,FALSE),"")</f>
        <v/>
      </c>
      <c r="N218" s="21" t="str">
        <f>IFERROR(VLOOKUP(E218,'2. UnidadCompradora'!$E$2:$P$1538,9,FALSE),"")</f>
        <v/>
      </c>
      <c r="O218" t="str">
        <f t="shared" si="29"/>
        <v/>
      </c>
      <c r="P218" s="56" t="str">
        <f t="shared" si="30"/>
        <v>20_121</v>
      </c>
    </row>
    <row r="219" spans="2:16" hidden="1" x14ac:dyDescent="0.25">
      <c r="B219">
        <f t="shared" si="31"/>
        <v>122</v>
      </c>
      <c r="C219">
        <f t="shared" si="24"/>
        <v>20</v>
      </c>
      <c r="D219">
        <f t="shared" si="25"/>
        <v>122</v>
      </c>
      <c r="E219" s="33" t="str">
        <f t="shared" si="27"/>
        <v>20_122</v>
      </c>
      <c r="F219" t="str">
        <f>IFERROR(VLOOKUP(E219,'2. UnidadCompradora'!$E$2:$F$1538,2,FALSE),"")</f>
        <v/>
      </c>
      <c r="G219" t="str">
        <f>IFERROR(VLOOKUP(E219,'2. UnidadCompradora'!$E$2:$P$1538,12,FALSE),"")</f>
        <v/>
      </c>
      <c r="K219" t="str">
        <f t="shared" si="26"/>
        <v/>
      </c>
      <c r="L219" t="str">
        <f t="shared" si="28"/>
        <v/>
      </c>
      <c r="M219" s="18" t="str">
        <f>IFERROR(VLOOKUP(E219,'2. UnidadCompradora'!$E$2:$P$1538,8,FALSE),"")</f>
        <v/>
      </c>
      <c r="N219" s="21" t="str">
        <f>IFERROR(VLOOKUP(E219,'2. UnidadCompradora'!$E$2:$P$1538,9,FALSE),"")</f>
        <v/>
      </c>
      <c r="O219" t="str">
        <f t="shared" si="29"/>
        <v/>
      </c>
      <c r="P219" s="56" t="str">
        <f t="shared" si="30"/>
        <v>20_122</v>
      </c>
    </row>
    <row r="220" spans="2:16" hidden="1" x14ac:dyDescent="0.25">
      <c r="B220">
        <f t="shared" si="31"/>
        <v>123</v>
      </c>
      <c r="C220">
        <f t="shared" si="24"/>
        <v>20</v>
      </c>
      <c r="D220">
        <f t="shared" si="25"/>
        <v>123</v>
      </c>
      <c r="E220" s="33" t="str">
        <f t="shared" si="27"/>
        <v>20_123</v>
      </c>
      <c r="F220" t="str">
        <f>IFERROR(VLOOKUP(E220,'2. UnidadCompradora'!$E$2:$F$1538,2,FALSE),"")</f>
        <v/>
      </c>
      <c r="G220" t="str">
        <f>IFERROR(VLOOKUP(E220,'2. UnidadCompradora'!$E$2:$P$1538,12,FALSE),"")</f>
        <v/>
      </c>
      <c r="K220" t="str">
        <f t="shared" si="26"/>
        <v/>
      </c>
      <c r="L220" t="str">
        <f t="shared" si="28"/>
        <v/>
      </c>
      <c r="M220" s="18" t="str">
        <f>IFERROR(VLOOKUP(E220,'2. UnidadCompradora'!$E$2:$P$1538,8,FALSE),"")</f>
        <v/>
      </c>
      <c r="N220" s="21" t="str">
        <f>IFERROR(VLOOKUP(E220,'2. UnidadCompradora'!$E$2:$P$1538,9,FALSE),"")</f>
        <v/>
      </c>
      <c r="O220" t="str">
        <f t="shared" si="29"/>
        <v/>
      </c>
      <c r="P220" s="56" t="str">
        <f t="shared" si="30"/>
        <v>20_123</v>
      </c>
    </row>
    <row r="221" spans="2:16" hidden="1" x14ac:dyDescent="0.25">
      <c r="B221">
        <f t="shared" si="31"/>
        <v>124</v>
      </c>
      <c r="C221">
        <f t="shared" si="24"/>
        <v>20</v>
      </c>
      <c r="D221">
        <f t="shared" si="25"/>
        <v>124</v>
      </c>
      <c r="E221" s="33" t="str">
        <f t="shared" si="27"/>
        <v>20_124</v>
      </c>
      <c r="F221" t="str">
        <f>IFERROR(VLOOKUP(E221,'2. UnidadCompradora'!$E$2:$F$1538,2,FALSE),"")</f>
        <v/>
      </c>
      <c r="G221" t="str">
        <f>IFERROR(VLOOKUP(E221,'2. UnidadCompradora'!$E$2:$P$1538,12,FALSE),"")</f>
        <v/>
      </c>
      <c r="K221" t="str">
        <f t="shared" si="26"/>
        <v/>
      </c>
      <c r="L221" t="str">
        <f t="shared" si="28"/>
        <v/>
      </c>
      <c r="M221" s="18" t="str">
        <f>IFERROR(VLOOKUP(E221,'2. UnidadCompradora'!$E$2:$P$1538,8,FALSE),"")</f>
        <v/>
      </c>
      <c r="N221" s="21" t="str">
        <f>IFERROR(VLOOKUP(E221,'2. UnidadCompradora'!$E$2:$P$1538,9,FALSE),"")</f>
        <v/>
      </c>
      <c r="O221" t="str">
        <f t="shared" si="29"/>
        <v/>
      </c>
      <c r="P221" s="56" t="str">
        <f t="shared" si="30"/>
        <v>20_124</v>
      </c>
    </row>
    <row r="222" spans="2:16" hidden="1" x14ac:dyDescent="0.25">
      <c r="B222">
        <f t="shared" si="31"/>
        <v>125</v>
      </c>
      <c r="C222">
        <f t="shared" si="24"/>
        <v>20</v>
      </c>
      <c r="D222">
        <f t="shared" si="25"/>
        <v>125</v>
      </c>
      <c r="E222" s="33" t="str">
        <f t="shared" si="27"/>
        <v>20_125</v>
      </c>
      <c r="F222" t="str">
        <f>IFERROR(VLOOKUP(E222,'2. UnidadCompradora'!$E$2:$F$1538,2,FALSE),"")</f>
        <v/>
      </c>
      <c r="G222" t="str">
        <f>IFERROR(VLOOKUP(E222,'2. UnidadCompradora'!$E$2:$P$1538,12,FALSE),"")</f>
        <v/>
      </c>
      <c r="K222" t="str">
        <f t="shared" si="26"/>
        <v/>
      </c>
      <c r="L222" t="str">
        <f t="shared" si="28"/>
        <v/>
      </c>
      <c r="M222" s="18" t="str">
        <f>IFERROR(VLOOKUP(E222,'2. UnidadCompradora'!$E$2:$P$1538,8,FALSE),"")</f>
        <v/>
      </c>
      <c r="N222" s="21" t="str">
        <f>IFERROR(VLOOKUP(E222,'2. UnidadCompradora'!$E$2:$P$1538,9,FALSE),"")</f>
        <v/>
      </c>
      <c r="O222" t="str">
        <f t="shared" si="29"/>
        <v/>
      </c>
      <c r="P222" s="56" t="str">
        <f t="shared" si="30"/>
        <v>20_125</v>
      </c>
    </row>
    <row r="223" spans="2:16" hidden="1" x14ac:dyDescent="0.25">
      <c r="B223">
        <f t="shared" si="31"/>
        <v>126</v>
      </c>
      <c r="C223">
        <f t="shared" si="24"/>
        <v>20</v>
      </c>
      <c r="D223">
        <f t="shared" si="25"/>
        <v>126</v>
      </c>
      <c r="E223" s="33" t="str">
        <f t="shared" si="27"/>
        <v>20_126</v>
      </c>
      <c r="F223" t="str">
        <f>IFERROR(VLOOKUP(E223,'2. UnidadCompradora'!$E$2:$F$1538,2,FALSE),"")</f>
        <v/>
      </c>
      <c r="G223" t="str">
        <f>IFERROR(VLOOKUP(E223,'2. UnidadCompradora'!$E$2:$P$1538,12,FALSE),"")</f>
        <v/>
      </c>
      <c r="K223" t="str">
        <f t="shared" si="26"/>
        <v/>
      </c>
      <c r="L223" t="str">
        <f t="shared" si="28"/>
        <v/>
      </c>
      <c r="M223" s="18" t="str">
        <f>IFERROR(VLOOKUP(E223,'2. UnidadCompradora'!$E$2:$P$1538,8,FALSE),"")</f>
        <v/>
      </c>
      <c r="N223" s="21" t="str">
        <f>IFERROR(VLOOKUP(E223,'2. UnidadCompradora'!$E$2:$P$1538,9,FALSE),"")</f>
        <v/>
      </c>
      <c r="O223" t="str">
        <f t="shared" si="29"/>
        <v/>
      </c>
      <c r="P223" s="56" t="str">
        <f t="shared" si="30"/>
        <v>20_126</v>
      </c>
    </row>
    <row r="224" spans="2:16" hidden="1" x14ac:dyDescent="0.25">
      <c r="B224">
        <f t="shared" si="31"/>
        <v>127</v>
      </c>
      <c r="C224">
        <f t="shared" si="24"/>
        <v>20</v>
      </c>
      <c r="D224">
        <f t="shared" si="25"/>
        <v>127</v>
      </c>
      <c r="E224" s="33" t="str">
        <f t="shared" si="27"/>
        <v>20_127</v>
      </c>
      <c r="F224" t="str">
        <f>IFERROR(VLOOKUP(E224,'2. UnidadCompradora'!$E$2:$F$1538,2,FALSE),"")</f>
        <v/>
      </c>
      <c r="G224" t="str">
        <f>IFERROR(VLOOKUP(E224,'2. UnidadCompradora'!$E$2:$P$1538,12,FALSE),"")</f>
        <v/>
      </c>
      <c r="K224" t="str">
        <f t="shared" si="26"/>
        <v/>
      </c>
      <c r="L224" t="str">
        <f t="shared" si="28"/>
        <v/>
      </c>
      <c r="M224" s="18" t="str">
        <f>IFERROR(VLOOKUP(E224,'2. UnidadCompradora'!$E$2:$P$1538,8,FALSE),"")</f>
        <v/>
      </c>
      <c r="N224" s="21" t="str">
        <f>IFERROR(VLOOKUP(E224,'2. UnidadCompradora'!$E$2:$P$1538,9,FALSE),"")</f>
        <v/>
      </c>
      <c r="O224" t="str">
        <f t="shared" si="29"/>
        <v/>
      </c>
      <c r="P224" s="56" t="str">
        <f t="shared" si="30"/>
        <v>20_127</v>
      </c>
    </row>
    <row r="225" spans="2:16" hidden="1" x14ac:dyDescent="0.25">
      <c r="B225">
        <f t="shared" si="31"/>
        <v>128</v>
      </c>
      <c r="C225">
        <f t="shared" si="24"/>
        <v>20</v>
      </c>
      <c r="D225">
        <f t="shared" si="25"/>
        <v>128</v>
      </c>
      <c r="E225" s="33" t="str">
        <f t="shared" si="27"/>
        <v>20_128</v>
      </c>
      <c r="F225" t="str">
        <f>IFERROR(VLOOKUP(E225,'2. UnidadCompradora'!$E$2:$F$1538,2,FALSE),"")</f>
        <v/>
      </c>
      <c r="G225" t="str">
        <f>IFERROR(VLOOKUP(E225,'2. UnidadCompradora'!$E$2:$P$1538,12,FALSE),"")</f>
        <v/>
      </c>
      <c r="K225" t="str">
        <f t="shared" si="26"/>
        <v/>
      </c>
      <c r="L225" t="str">
        <f t="shared" si="28"/>
        <v/>
      </c>
      <c r="M225" s="18" t="str">
        <f>IFERROR(VLOOKUP(E225,'2. UnidadCompradora'!$E$2:$P$1538,8,FALSE),"")</f>
        <v/>
      </c>
      <c r="N225" s="21" t="str">
        <f>IFERROR(VLOOKUP(E225,'2. UnidadCompradora'!$E$2:$P$1538,9,FALSE),"")</f>
        <v/>
      </c>
      <c r="O225" t="str">
        <f t="shared" si="29"/>
        <v/>
      </c>
      <c r="P225" s="56" t="str">
        <f t="shared" si="30"/>
        <v>20_128</v>
      </c>
    </row>
    <row r="226" spans="2:16" hidden="1" x14ac:dyDescent="0.25">
      <c r="B226">
        <f t="shared" si="31"/>
        <v>129</v>
      </c>
      <c r="C226">
        <f t="shared" ref="C226:C289" si="32">$D$95</f>
        <v>20</v>
      </c>
      <c r="D226">
        <f t="shared" ref="D226:D289" si="33">B226</f>
        <v>129</v>
      </c>
      <c r="E226" s="33" t="str">
        <f t="shared" si="27"/>
        <v>20_129</v>
      </c>
      <c r="F226" t="str">
        <f>IFERROR(VLOOKUP(E226,'2. UnidadCompradora'!$E$2:$F$1538,2,FALSE),"")</f>
        <v/>
      </c>
      <c r="G226" t="str">
        <f>IFERROR(VLOOKUP(E226,'2. UnidadCompradora'!$E$2:$P$1538,12,FALSE),"")</f>
        <v/>
      </c>
      <c r="K226" t="str">
        <f t="shared" ref="K226:K289" si="34">IFERROR(RANK(G226,$G$98:$G$597),"")</f>
        <v/>
      </c>
      <c r="L226" t="str">
        <f t="shared" si="28"/>
        <v/>
      </c>
      <c r="M226" s="18" t="str">
        <f>IFERROR(VLOOKUP(E226,'2. UnidadCompradora'!$E$2:$P$1538,8,FALSE),"")</f>
        <v/>
      </c>
      <c r="N226" s="21" t="str">
        <f>IFERROR(VLOOKUP(E226,'2. UnidadCompradora'!$E$2:$P$1538,9,FALSE),"")</f>
        <v/>
      </c>
      <c r="O226" t="str">
        <f t="shared" si="29"/>
        <v/>
      </c>
      <c r="P226" s="56" t="str">
        <f t="shared" si="30"/>
        <v>20_129</v>
      </c>
    </row>
    <row r="227" spans="2:16" hidden="1" x14ac:dyDescent="0.25">
      <c r="B227">
        <f t="shared" si="31"/>
        <v>130</v>
      </c>
      <c r="C227">
        <f t="shared" si="32"/>
        <v>20</v>
      </c>
      <c r="D227">
        <f t="shared" si="33"/>
        <v>130</v>
      </c>
      <c r="E227" s="33" t="str">
        <f t="shared" ref="E227:E290" si="35">CONCATENATE(C227,"_",D227)</f>
        <v>20_130</v>
      </c>
      <c r="F227" t="str">
        <f>IFERROR(VLOOKUP(E227,'2. UnidadCompradora'!$E$2:$F$1538,2,FALSE),"")</f>
        <v/>
      </c>
      <c r="G227" t="str">
        <f>IFERROR(VLOOKUP(E227,'2. UnidadCompradora'!$E$2:$P$1538,12,FALSE),"")</f>
        <v/>
      </c>
      <c r="K227" t="str">
        <f t="shared" si="34"/>
        <v/>
      </c>
      <c r="L227" t="str">
        <f t="shared" ref="L227:L290" si="36">F227</f>
        <v/>
      </c>
      <c r="M227" s="18" t="str">
        <f>IFERROR(VLOOKUP(E227,'2. UnidadCompradora'!$E$2:$P$1538,8,FALSE),"")</f>
        <v/>
      </c>
      <c r="N227" s="21" t="str">
        <f>IFERROR(VLOOKUP(E227,'2. UnidadCompradora'!$E$2:$P$1538,9,FALSE),"")</f>
        <v/>
      </c>
      <c r="O227" t="str">
        <f t="shared" ref="O227:O290" si="37">G227</f>
        <v/>
      </c>
      <c r="P227" s="56" t="str">
        <f t="shared" ref="P227:P290" si="38">E227</f>
        <v>20_130</v>
      </c>
    </row>
    <row r="228" spans="2:16" hidden="1" x14ac:dyDescent="0.25">
      <c r="B228">
        <f t="shared" ref="B228:B291" si="39">B227+1</f>
        <v>131</v>
      </c>
      <c r="C228">
        <f t="shared" si="32"/>
        <v>20</v>
      </c>
      <c r="D228">
        <f t="shared" si="33"/>
        <v>131</v>
      </c>
      <c r="E228" s="33" t="str">
        <f t="shared" si="35"/>
        <v>20_131</v>
      </c>
      <c r="F228" t="str">
        <f>IFERROR(VLOOKUP(E228,'2. UnidadCompradora'!$E$2:$F$1538,2,FALSE),"")</f>
        <v/>
      </c>
      <c r="G228" t="str">
        <f>IFERROR(VLOOKUP(E228,'2. UnidadCompradora'!$E$2:$P$1538,12,FALSE),"")</f>
        <v/>
      </c>
      <c r="K228" t="str">
        <f t="shared" si="34"/>
        <v/>
      </c>
      <c r="L228" t="str">
        <f t="shared" si="36"/>
        <v/>
      </c>
      <c r="M228" s="18" t="str">
        <f>IFERROR(VLOOKUP(E228,'2. UnidadCompradora'!$E$2:$P$1538,8,FALSE),"")</f>
        <v/>
      </c>
      <c r="N228" s="21" t="str">
        <f>IFERROR(VLOOKUP(E228,'2. UnidadCompradora'!$E$2:$P$1538,9,FALSE),"")</f>
        <v/>
      </c>
      <c r="O228" t="str">
        <f t="shared" si="37"/>
        <v/>
      </c>
      <c r="P228" s="56" t="str">
        <f t="shared" si="38"/>
        <v>20_131</v>
      </c>
    </row>
    <row r="229" spans="2:16" hidden="1" x14ac:dyDescent="0.25">
      <c r="B229">
        <f t="shared" si="39"/>
        <v>132</v>
      </c>
      <c r="C229">
        <f t="shared" si="32"/>
        <v>20</v>
      </c>
      <c r="D229">
        <f t="shared" si="33"/>
        <v>132</v>
      </c>
      <c r="E229" s="33" t="str">
        <f t="shared" si="35"/>
        <v>20_132</v>
      </c>
      <c r="F229" t="str">
        <f>IFERROR(VLOOKUP(E229,'2. UnidadCompradora'!$E$2:$F$1538,2,FALSE),"")</f>
        <v/>
      </c>
      <c r="G229" t="str">
        <f>IFERROR(VLOOKUP(E229,'2. UnidadCompradora'!$E$2:$P$1538,12,FALSE),"")</f>
        <v/>
      </c>
      <c r="K229" t="str">
        <f t="shared" si="34"/>
        <v/>
      </c>
      <c r="L229" t="str">
        <f t="shared" si="36"/>
        <v/>
      </c>
      <c r="M229" s="18" t="str">
        <f>IFERROR(VLOOKUP(E229,'2. UnidadCompradora'!$E$2:$P$1538,8,FALSE),"")</f>
        <v/>
      </c>
      <c r="N229" s="21" t="str">
        <f>IFERROR(VLOOKUP(E229,'2. UnidadCompradora'!$E$2:$P$1538,9,FALSE),"")</f>
        <v/>
      </c>
      <c r="O229" t="str">
        <f t="shared" si="37"/>
        <v/>
      </c>
      <c r="P229" s="56" t="str">
        <f t="shared" si="38"/>
        <v>20_132</v>
      </c>
    </row>
    <row r="230" spans="2:16" hidden="1" x14ac:dyDescent="0.25">
      <c r="B230">
        <f t="shared" si="39"/>
        <v>133</v>
      </c>
      <c r="C230">
        <f t="shared" si="32"/>
        <v>20</v>
      </c>
      <c r="D230">
        <f t="shared" si="33"/>
        <v>133</v>
      </c>
      <c r="E230" s="33" t="str">
        <f t="shared" si="35"/>
        <v>20_133</v>
      </c>
      <c r="F230" t="str">
        <f>IFERROR(VLOOKUP(E230,'2. UnidadCompradora'!$E$2:$F$1538,2,FALSE),"")</f>
        <v/>
      </c>
      <c r="G230" t="str">
        <f>IFERROR(VLOOKUP(E230,'2. UnidadCompradora'!$E$2:$P$1538,12,FALSE),"")</f>
        <v/>
      </c>
      <c r="K230" t="str">
        <f t="shared" si="34"/>
        <v/>
      </c>
      <c r="L230" t="str">
        <f t="shared" si="36"/>
        <v/>
      </c>
      <c r="M230" s="18" t="str">
        <f>IFERROR(VLOOKUP(E230,'2. UnidadCompradora'!$E$2:$P$1538,8,FALSE),"")</f>
        <v/>
      </c>
      <c r="N230" s="21" t="str">
        <f>IFERROR(VLOOKUP(E230,'2. UnidadCompradora'!$E$2:$P$1538,9,FALSE),"")</f>
        <v/>
      </c>
      <c r="O230" t="str">
        <f t="shared" si="37"/>
        <v/>
      </c>
      <c r="P230" s="56" t="str">
        <f t="shared" si="38"/>
        <v>20_133</v>
      </c>
    </row>
    <row r="231" spans="2:16" hidden="1" x14ac:dyDescent="0.25">
      <c r="B231">
        <f t="shared" si="39"/>
        <v>134</v>
      </c>
      <c r="C231">
        <f t="shared" si="32"/>
        <v>20</v>
      </c>
      <c r="D231">
        <f t="shared" si="33"/>
        <v>134</v>
      </c>
      <c r="E231" s="33" t="str">
        <f t="shared" si="35"/>
        <v>20_134</v>
      </c>
      <c r="F231" t="str">
        <f>IFERROR(VLOOKUP(E231,'2. UnidadCompradora'!$E$2:$F$1538,2,FALSE),"")</f>
        <v/>
      </c>
      <c r="G231" t="str">
        <f>IFERROR(VLOOKUP(E231,'2. UnidadCompradora'!$E$2:$P$1538,12,FALSE),"")</f>
        <v/>
      </c>
      <c r="K231" t="str">
        <f t="shared" si="34"/>
        <v/>
      </c>
      <c r="L231" t="str">
        <f t="shared" si="36"/>
        <v/>
      </c>
      <c r="M231" s="18" t="str">
        <f>IFERROR(VLOOKUP(E231,'2. UnidadCompradora'!$E$2:$P$1538,8,FALSE),"")</f>
        <v/>
      </c>
      <c r="N231" s="21" t="str">
        <f>IFERROR(VLOOKUP(E231,'2. UnidadCompradora'!$E$2:$P$1538,9,FALSE),"")</f>
        <v/>
      </c>
      <c r="O231" t="str">
        <f t="shared" si="37"/>
        <v/>
      </c>
      <c r="P231" s="56" t="str">
        <f t="shared" si="38"/>
        <v>20_134</v>
      </c>
    </row>
    <row r="232" spans="2:16" hidden="1" x14ac:dyDescent="0.25">
      <c r="B232">
        <f t="shared" si="39"/>
        <v>135</v>
      </c>
      <c r="C232">
        <f t="shared" si="32"/>
        <v>20</v>
      </c>
      <c r="D232">
        <f t="shared" si="33"/>
        <v>135</v>
      </c>
      <c r="E232" s="33" t="str">
        <f t="shared" si="35"/>
        <v>20_135</v>
      </c>
      <c r="F232" t="str">
        <f>IFERROR(VLOOKUP(E232,'2. UnidadCompradora'!$E$2:$F$1538,2,FALSE),"")</f>
        <v/>
      </c>
      <c r="G232" t="str">
        <f>IFERROR(VLOOKUP(E232,'2. UnidadCompradora'!$E$2:$P$1538,12,FALSE),"")</f>
        <v/>
      </c>
      <c r="K232" t="str">
        <f t="shared" si="34"/>
        <v/>
      </c>
      <c r="L232" t="str">
        <f t="shared" si="36"/>
        <v/>
      </c>
      <c r="M232" s="18" t="str">
        <f>IFERROR(VLOOKUP(E232,'2. UnidadCompradora'!$E$2:$P$1538,8,FALSE),"")</f>
        <v/>
      </c>
      <c r="N232" s="21" t="str">
        <f>IFERROR(VLOOKUP(E232,'2. UnidadCompradora'!$E$2:$P$1538,9,FALSE),"")</f>
        <v/>
      </c>
      <c r="O232" t="str">
        <f t="shared" si="37"/>
        <v/>
      </c>
      <c r="P232" s="56" t="str">
        <f t="shared" si="38"/>
        <v>20_135</v>
      </c>
    </row>
    <row r="233" spans="2:16" hidden="1" x14ac:dyDescent="0.25">
      <c r="B233">
        <f t="shared" si="39"/>
        <v>136</v>
      </c>
      <c r="C233">
        <f t="shared" si="32"/>
        <v>20</v>
      </c>
      <c r="D233">
        <f t="shared" si="33"/>
        <v>136</v>
      </c>
      <c r="E233" s="33" t="str">
        <f t="shared" si="35"/>
        <v>20_136</v>
      </c>
      <c r="F233" t="str">
        <f>IFERROR(VLOOKUP(E233,'2. UnidadCompradora'!$E$2:$F$1538,2,FALSE),"")</f>
        <v/>
      </c>
      <c r="G233" t="str">
        <f>IFERROR(VLOOKUP(E233,'2. UnidadCompradora'!$E$2:$P$1538,12,FALSE),"")</f>
        <v/>
      </c>
      <c r="K233" t="str">
        <f t="shared" si="34"/>
        <v/>
      </c>
      <c r="L233" t="str">
        <f t="shared" si="36"/>
        <v/>
      </c>
      <c r="M233" s="18" t="str">
        <f>IFERROR(VLOOKUP(E233,'2. UnidadCompradora'!$E$2:$P$1538,8,FALSE),"")</f>
        <v/>
      </c>
      <c r="N233" s="21" t="str">
        <f>IFERROR(VLOOKUP(E233,'2. UnidadCompradora'!$E$2:$P$1538,9,FALSE),"")</f>
        <v/>
      </c>
      <c r="O233" t="str">
        <f t="shared" si="37"/>
        <v/>
      </c>
      <c r="P233" s="56" t="str">
        <f t="shared" si="38"/>
        <v>20_136</v>
      </c>
    </row>
    <row r="234" spans="2:16" hidden="1" x14ac:dyDescent="0.25">
      <c r="B234">
        <f t="shared" si="39"/>
        <v>137</v>
      </c>
      <c r="C234">
        <f t="shared" si="32"/>
        <v>20</v>
      </c>
      <c r="D234">
        <f t="shared" si="33"/>
        <v>137</v>
      </c>
      <c r="E234" s="33" t="str">
        <f t="shared" si="35"/>
        <v>20_137</v>
      </c>
      <c r="F234" t="str">
        <f>IFERROR(VLOOKUP(E234,'2. UnidadCompradora'!$E$2:$F$1538,2,FALSE),"")</f>
        <v/>
      </c>
      <c r="G234" t="str">
        <f>IFERROR(VLOOKUP(E234,'2. UnidadCompradora'!$E$2:$P$1538,12,FALSE),"")</f>
        <v/>
      </c>
      <c r="K234" t="str">
        <f t="shared" si="34"/>
        <v/>
      </c>
      <c r="L234" t="str">
        <f t="shared" si="36"/>
        <v/>
      </c>
      <c r="M234" s="18" t="str">
        <f>IFERROR(VLOOKUP(E234,'2. UnidadCompradora'!$E$2:$P$1538,8,FALSE),"")</f>
        <v/>
      </c>
      <c r="N234" s="21" t="str">
        <f>IFERROR(VLOOKUP(E234,'2. UnidadCompradora'!$E$2:$P$1538,9,FALSE),"")</f>
        <v/>
      </c>
      <c r="O234" t="str">
        <f t="shared" si="37"/>
        <v/>
      </c>
      <c r="P234" s="56" t="str">
        <f t="shared" si="38"/>
        <v>20_137</v>
      </c>
    </row>
    <row r="235" spans="2:16" hidden="1" x14ac:dyDescent="0.25">
      <c r="B235">
        <f t="shared" si="39"/>
        <v>138</v>
      </c>
      <c r="C235">
        <f t="shared" si="32"/>
        <v>20</v>
      </c>
      <c r="D235">
        <f t="shared" si="33"/>
        <v>138</v>
      </c>
      <c r="E235" s="33" t="str">
        <f t="shared" si="35"/>
        <v>20_138</v>
      </c>
      <c r="F235" t="str">
        <f>IFERROR(VLOOKUP(E235,'2. UnidadCompradora'!$E$2:$F$1538,2,FALSE),"")</f>
        <v/>
      </c>
      <c r="G235" t="str">
        <f>IFERROR(VLOOKUP(E235,'2. UnidadCompradora'!$E$2:$P$1538,12,FALSE),"")</f>
        <v/>
      </c>
      <c r="K235" t="str">
        <f t="shared" si="34"/>
        <v/>
      </c>
      <c r="L235" t="str">
        <f t="shared" si="36"/>
        <v/>
      </c>
      <c r="M235" s="18" t="str">
        <f>IFERROR(VLOOKUP(E235,'2. UnidadCompradora'!$E$2:$P$1538,8,FALSE),"")</f>
        <v/>
      </c>
      <c r="N235" s="21" t="str">
        <f>IFERROR(VLOOKUP(E235,'2. UnidadCompradora'!$E$2:$P$1538,9,FALSE),"")</f>
        <v/>
      </c>
      <c r="O235" t="str">
        <f t="shared" si="37"/>
        <v/>
      </c>
      <c r="P235" s="56" t="str">
        <f t="shared" si="38"/>
        <v>20_138</v>
      </c>
    </row>
    <row r="236" spans="2:16" hidden="1" x14ac:dyDescent="0.25">
      <c r="B236">
        <f t="shared" si="39"/>
        <v>139</v>
      </c>
      <c r="C236">
        <f t="shared" si="32"/>
        <v>20</v>
      </c>
      <c r="D236">
        <f t="shared" si="33"/>
        <v>139</v>
      </c>
      <c r="E236" s="33" t="str">
        <f t="shared" si="35"/>
        <v>20_139</v>
      </c>
      <c r="F236" t="str">
        <f>IFERROR(VLOOKUP(E236,'2. UnidadCompradora'!$E$2:$F$1538,2,FALSE),"")</f>
        <v/>
      </c>
      <c r="G236" t="str">
        <f>IFERROR(VLOOKUP(E236,'2. UnidadCompradora'!$E$2:$P$1538,12,FALSE),"")</f>
        <v/>
      </c>
      <c r="K236" t="str">
        <f t="shared" si="34"/>
        <v/>
      </c>
      <c r="L236" t="str">
        <f t="shared" si="36"/>
        <v/>
      </c>
      <c r="M236" s="18" t="str">
        <f>IFERROR(VLOOKUP(E236,'2. UnidadCompradora'!$E$2:$P$1538,8,FALSE),"")</f>
        <v/>
      </c>
      <c r="N236" s="21" t="str">
        <f>IFERROR(VLOOKUP(E236,'2. UnidadCompradora'!$E$2:$P$1538,9,FALSE),"")</f>
        <v/>
      </c>
      <c r="O236" t="str">
        <f t="shared" si="37"/>
        <v/>
      </c>
      <c r="P236" s="56" t="str">
        <f t="shared" si="38"/>
        <v>20_139</v>
      </c>
    </row>
    <row r="237" spans="2:16" hidden="1" x14ac:dyDescent="0.25">
      <c r="B237">
        <f t="shared" si="39"/>
        <v>140</v>
      </c>
      <c r="C237">
        <f t="shared" si="32"/>
        <v>20</v>
      </c>
      <c r="D237">
        <f t="shared" si="33"/>
        <v>140</v>
      </c>
      <c r="E237" s="33" t="str">
        <f t="shared" si="35"/>
        <v>20_140</v>
      </c>
      <c r="F237" t="str">
        <f>IFERROR(VLOOKUP(E237,'2. UnidadCompradora'!$E$2:$F$1538,2,FALSE),"")</f>
        <v/>
      </c>
      <c r="G237" t="str">
        <f>IFERROR(VLOOKUP(E237,'2. UnidadCompradora'!$E$2:$P$1538,12,FALSE),"")</f>
        <v/>
      </c>
      <c r="K237" t="str">
        <f t="shared" si="34"/>
        <v/>
      </c>
      <c r="L237" t="str">
        <f t="shared" si="36"/>
        <v/>
      </c>
      <c r="M237" s="18" t="str">
        <f>IFERROR(VLOOKUP(E237,'2. UnidadCompradora'!$E$2:$P$1538,8,FALSE),"")</f>
        <v/>
      </c>
      <c r="N237" s="21" t="str">
        <f>IFERROR(VLOOKUP(E237,'2. UnidadCompradora'!$E$2:$P$1538,9,FALSE),"")</f>
        <v/>
      </c>
      <c r="O237" t="str">
        <f t="shared" si="37"/>
        <v/>
      </c>
      <c r="P237" s="56" t="str">
        <f t="shared" si="38"/>
        <v>20_140</v>
      </c>
    </row>
    <row r="238" spans="2:16" hidden="1" x14ac:dyDescent="0.25">
      <c r="B238">
        <f t="shared" si="39"/>
        <v>141</v>
      </c>
      <c r="C238">
        <f t="shared" si="32"/>
        <v>20</v>
      </c>
      <c r="D238">
        <f t="shared" si="33"/>
        <v>141</v>
      </c>
      <c r="E238" s="33" t="str">
        <f t="shared" si="35"/>
        <v>20_141</v>
      </c>
      <c r="F238" t="str">
        <f>IFERROR(VLOOKUP(E238,'2. UnidadCompradora'!$E$2:$F$1538,2,FALSE),"")</f>
        <v/>
      </c>
      <c r="G238" t="str">
        <f>IFERROR(VLOOKUP(E238,'2. UnidadCompradora'!$E$2:$P$1538,12,FALSE),"")</f>
        <v/>
      </c>
      <c r="K238" t="str">
        <f t="shared" si="34"/>
        <v/>
      </c>
      <c r="L238" t="str">
        <f t="shared" si="36"/>
        <v/>
      </c>
      <c r="M238" s="18" t="str">
        <f>IFERROR(VLOOKUP(E238,'2. UnidadCompradora'!$E$2:$P$1538,8,FALSE),"")</f>
        <v/>
      </c>
      <c r="N238" s="21" t="str">
        <f>IFERROR(VLOOKUP(E238,'2. UnidadCompradora'!$E$2:$P$1538,9,FALSE),"")</f>
        <v/>
      </c>
      <c r="O238" t="str">
        <f t="shared" si="37"/>
        <v/>
      </c>
      <c r="P238" s="56" t="str">
        <f t="shared" si="38"/>
        <v>20_141</v>
      </c>
    </row>
    <row r="239" spans="2:16" hidden="1" x14ac:dyDescent="0.25">
      <c r="B239">
        <f t="shared" si="39"/>
        <v>142</v>
      </c>
      <c r="C239">
        <f t="shared" si="32"/>
        <v>20</v>
      </c>
      <c r="D239">
        <f t="shared" si="33"/>
        <v>142</v>
      </c>
      <c r="E239" s="33" t="str">
        <f t="shared" si="35"/>
        <v>20_142</v>
      </c>
      <c r="F239" t="str">
        <f>IFERROR(VLOOKUP(E239,'2. UnidadCompradora'!$E$2:$F$1538,2,FALSE),"")</f>
        <v/>
      </c>
      <c r="G239" t="str">
        <f>IFERROR(VLOOKUP(E239,'2. UnidadCompradora'!$E$2:$P$1538,12,FALSE),"")</f>
        <v/>
      </c>
      <c r="K239" t="str">
        <f t="shared" si="34"/>
        <v/>
      </c>
      <c r="L239" t="str">
        <f t="shared" si="36"/>
        <v/>
      </c>
      <c r="M239" s="18" t="str">
        <f>IFERROR(VLOOKUP(E239,'2. UnidadCompradora'!$E$2:$P$1538,8,FALSE),"")</f>
        <v/>
      </c>
      <c r="N239" s="21" t="str">
        <f>IFERROR(VLOOKUP(E239,'2. UnidadCompradora'!$E$2:$P$1538,9,FALSE),"")</f>
        <v/>
      </c>
      <c r="O239" t="str">
        <f t="shared" si="37"/>
        <v/>
      </c>
      <c r="P239" s="56" t="str">
        <f t="shared" si="38"/>
        <v>20_142</v>
      </c>
    </row>
    <row r="240" spans="2:16" hidden="1" x14ac:dyDescent="0.25">
      <c r="B240">
        <f t="shared" si="39"/>
        <v>143</v>
      </c>
      <c r="C240">
        <f t="shared" si="32"/>
        <v>20</v>
      </c>
      <c r="D240">
        <f t="shared" si="33"/>
        <v>143</v>
      </c>
      <c r="E240" s="33" t="str">
        <f t="shared" si="35"/>
        <v>20_143</v>
      </c>
      <c r="F240" t="str">
        <f>IFERROR(VLOOKUP(E240,'2. UnidadCompradora'!$E$2:$F$1538,2,FALSE),"")</f>
        <v/>
      </c>
      <c r="G240" t="str">
        <f>IFERROR(VLOOKUP(E240,'2. UnidadCompradora'!$E$2:$P$1538,12,FALSE),"")</f>
        <v/>
      </c>
      <c r="K240" t="str">
        <f t="shared" si="34"/>
        <v/>
      </c>
      <c r="L240" t="str">
        <f t="shared" si="36"/>
        <v/>
      </c>
      <c r="M240" s="18" t="str">
        <f>IFERROR(VLOOKUP(E240,'2. UnidadCompradora'!$E$2:$P$1538,8,FALSE),"")</f>
        <v/>
      </c>
      <c r="N240" s="21" t="str">
        <f>IFERROR(VLOOKUP(E240,'2. UnidadCompradora'!$E$2:$P$1538,9,FALSE),"")</f>
        <v/>
      </c>
      <c r="O240" t="str">
        <f t="shared" si="37"/>
        <v/>
      </c>
      <c r="P240" s="56" t="str">
        <f t="shared" si="38"/>
        <v>20_143</v>
      </c>
    </row>
    <row r="241" spans="2:16" hidden="1" x14ac:dyDescent="0.25">
      <c r="B241">
        <f t="shared" si="39"/>
        <v>144</v>
      </c>
      <c r="C241">
        <f t="shared" si="32"/>
        <v>20</v>
      </c>
      <c r="D241">
        <f t="shared" si="33"/>
        <v>144</v>
      </c>
      <c r="E241" s="33" t="str">
        <f t="shared" si="35"/>
        <v>20_144</v>
      </c>
      <c r="F241" t="str">
        <f>IFERROR(VLOOKUP(E241,'2. UnidadCompradora'!$E$2:$F$1538,2,FALSE),"")</f>
        <v/>
      </c>
      <c r="G241" t="str">
        <f>IFERROR(VLOOKUP(E241,'2. UnidadCompradora'!$E$2:$P$1538,12,FALSE),"")</f>
        <v/>
      </c>
      <c r="K241" t="str">
        <f t="shared" si="34"/>
        <v/>
      </c>
      <c r="L241" t="str">
        <f t="shared" si="36"/>
        <v/>
      </c>
      <c r="M241" s="18" t="str">
        <f>IFERROR(VLOOKUP(E241,'2. UnidadCompradora'!$E$2:$P$1538,8,FALSE),"")</f>
        <v/>
      </c>
      <c r="N241" s="21" t="str">
        <f>IFERROR(VLOOKUP(E241,'2. UnidadCompradora'!$E$2:$P$1538,9,FALSE),"")</f>
        <v/>
      </c>
      <c r="O241" t="str">
        <f t="shared" si="37"/>
        <v/>
      </c>
      <c r="P241" s="56" t="str">
        <f t="shared" si="38"/>
        <v>20_144</v>
      </c>
    </row>
    <row r="242" spans="2:16" hidden="1" x14ac:dyDescent="0.25">
      <c r="B242">
        <f t="shared" si="39"/>
        <v>145</v>
      </c>
      <c r="C242">
        <f t="shared" si="32"/>
        <v>20</v>
      </c>
      <c r="D242">
        <f t="shared" si="33"/>
        <v>145</v>
      </c>
      <c r="E242" s="33" t="str">
        <f t="shared" si="35"/>
        <v>20_145</v>
      </c>
      <c r="F242" t="str">
        <f>IFERROR(VLOOKUP(E242,'2. UnidadCompradora'!$E$2:$F$1538,2,FALSE),"")</f>
        <v/>
      </c>
      <c r="G242" t="str">
        <f>IFERROR(VLOOKUP(E242,'2. UnidadCompradora'!$E$2:$P$1538,12,FALSE),"")</f>
        <v/>
      </c>
      <c r="K242" t="str">
        <f t="shared" si="34"/>
        <v/>
      </c>
      <c r="L242" t="str">
        <f t="shared" si="36"/>
        <v/>
      </c>
      <c r="M242" s="18" t="str">
        <f>IFERROR(VLOOKUP(E242,'2. UnidadCompradora'!$E$2:$P$1538,8,FALSE),"")</f>
        <v/>
      </c>
      <c r="N242" s="21" t="str">
        <f>IFERROR(VLOOKUP(E242,'2. UnidadCompradora'!$E$2:$P$1538,9,FALSE),"")</f>
        <v/>
      </c>
      <c r="O242" t="str">
        <f t="shared" si="37"/>
        <v/>
      </c>
      <c r="P242" s="56" t="str">
        <f t="shared" si="38"/>
        <v>20_145</v>
      </c>
    </row>
    <row r="243" spans="2:16" hidden="1" x14ac:dyDescent="0.25">
      <c r="B243">
        <f t="shared" si="39"/>
        <v>146</v>
      </c>
      <c r="C243">
        <f t="shared" si="32"/>
        <v>20</v>
      </c>
      <c r="D243">
        <f t="shared" si="33"/>
        <v>146</v>
      </c>
      <c r="E243" s="33" t="str">
        <f t="shared" si="35"/>
        <v>20_146</v>
      </c>
      <c r="F243" t="str">
        <f>IFERROR(VLOOKUP(E243,'2. UnidadCompradora'!$E$2:$F$1538,2,FALSE),"")</f>
        <v/>
      </c>
      <c r="G243" t="str">
        <f>IFERROR(VLOOKUP(E243,'2. UnidadCompradora'!$E$2:$P$1538,12,FALSE),"")</f>
        <v/>
      </c>
      <c r="K243" t="str">
        <f t="shared" si="34"/>
        <v/>
      </c>
      <c r="L243" t="str">
        <f t="shared" si="36"/>
        <v/>
      </c>
      <c r="M243" s="18" t="str">
        <f>IFERROR(VLOOKUP(E243,'2. UnidadCompradora'!$E$2:$P$1538,8,FALSE),"")</f>
        <v/>
      </c>
      <c r="N243" s="21" t="str">
        <f>IFERROR(VLOOKUP(E243,'2. UnidadCompradora'!$E$2:$P$1538,9,FALSE),"")</f>
        <v/>
      </c>
      <c r="O243" t="str">
        <f t="shared" si="37"/>
        <v/>
      </c>
      <c r="P243" s="56" t="str">
        <f t="shared" si="38"/>
        <v>20_146</v>
      </c>
    </row>
    <row r="244" spans="2:16" hidden="1" x14ac:dyDescent="0.25">
      <c r="B244">
        <f t="shared" si="39"/>
        <v>147</v>
      </c>
      <c r="C244">
        <f t="shared" si="32"/>
        <v>20</v>
      </c>
      <c r="D244">
        <f t="shared" si="33"/>
        <v>147</v>
      </c>
      <c r="E244" s="33" t="str">
        <f t="shared" si="35"/>
        <v>20_147</v>
      </c>
      <c r="F244" t="str">
        <f>IFERROR(VLOOKUP(E244,'2. UnidadCompradora'!$E$2:$F$1538,2,FALSE),"")</f>
        <v/>
      </c>
      <c r="G244" t="str">
        <f>IFERROR(VLOOKUP(E244,'2. UnidadCompradora'!$E$2:$P$1538,12,FALSE),"")</f>
        <v/>
      </c>
      <c r="K244" t="str">
        <f t="shared" si="34"/>
        <v/>
      </c>
      <c r="L244" t="str">
        <f t="shared" si="36"/>
        <v/>
      </c>
      <c r="M244" s="18" t="str">
        <f>IFERROR(VLOOKUP(E244,'2. UnidadCompradora'!$E$2:$P$1538,8,FALSE),"")</f>
        <v/>
      </c>
      <c r="N244" s="21" t="str">
        <f>IFERROR(VLOOKUP(E244,'2. UnidadCompradora'!$E$2:$P$1538,9,FALSE),"")</f>
        <v/>
      </c>
      <c r="O244" t="str">
        <f t="shared" si="37"/>
        <v/>
      </c>
      <c r="P244" s="56" t="str">
        <f t="shared" si="38"/>
        <v>20_147</v>
      </c>
    </row>
    <row r="245" spans="2:16" hidden="1" x14ac:dyDescent="0.25">
      <c r="B245">
        <f t="shared" si="39"/>
        <v>148</v>
      </c>
      <c r="C245">
        <f t="shared" si="32"/>
        <v>20</v>
      </c>
      <c r="D245">
        <f t="shared" si="33"/>
        <v>148</v>
      </c>
      <c r="E245" s="33" t="str">
        <f t="shared" si="35"/>
        <v>20_148</v>
      </c>
      <c r="F245" t="str">
        <f>IFERROR(VLOOKUP(E245,'2. UnidadCompradora'!$E$2:$F$1538,2,FALSE),"")</f>
        <v/>
      </c>
      <c r="G245" t="str">
        <f>IFERROR(VLOOKUP(E245,'2. UnidadCompradora'!$E$2:$P$1538,12,FALSE),"")</f>
        <v/>
      </c>
      <c r="K245" t="str">
        <f t="shared" si="34"/>
        <v/>
      </c>
      <c r="L245" t="str">
        <f t="shared" si="36"/>
        <v/>
      </c>
      <c r="M245" s="18" t="str">
        <f>IFERROR(VLOOKUP(E245,'2. UnidadCompradora'!$E$2:$P$1538,8,FALSE),"")</f>
        <v/>
      </c>
      <c r="N245" s="21" t="str">
        <f>IFERROR(VLOOKUP(E245,'2. UnidadCompradora'!$E$2:$P$1538,9,FALSE),"")</f>
        <v/>
      </c>
      <c r="O245" t="str">
        <f t="shared" si="37"/>
        <v/>
      </c>
      <c r="P245" s="56" t="str">
        <f t="shared" si="38"/>
        <v>20_148</v>
      </c>
    </row>
    <row r="246" spans="2:16" hidden="1" x14ac:dyDescent="0.25">
      <c r="B246">
        <f t="shared" si="39"/>
        <v>149</v>
      </c>
      <c r="C246">
        <f t="shared" si="32"/>
        <v>20</v>
      </c>
      <c r="D246">
        <f t="shared" si="33"/>
        <v>149</v>
      </c>
      <c r="E246" s="33" t="str">
        <f t="shared" si="35"/>
        <v>20_149</v>
      </c>
      <c r="F246" t="str">
        <f>IFERROR(VLOOKUP(E246,'2. UnidadCompradora'!$E$2:$F$1538,2,FALSE),"")</f>
        <v/>
      </c>
      <c r="G246" t="str">
        <f>IFERROR(VLOOKUP(E246,'2. UnidadCompradora'!$E$2:$P$1538,12,FALSE),"")</f>
        <v/>
      </c>
      <c r="K246" t="str">
        <f t="shared" si="34"/>
        <v/>
      </c>
      <c r="L246" t="str">
        <f t="shared" si="36"/>
        <v/>
      </c>
      <c r="M246" s="18" t="str">
        <f>IFERROR(VLOOKUP(E246,'2. UnidadCompradora'!$E$2:$P$1538,8,FALSE),"")</f>
        <v/>
      </c>
      <c r="N246" s="21" t="str">
        <f>IFERROR(VLOOKUP(E246,'2. UnidadCompradora'!$E$2:$P$1538,9,FALSE),"")</f>
        <v/>
      </c>
      <c r="O246" t="str">
        <f t="shared" si="37"/>
        <v/>
      </c>
      <c r="P246" s="56" t="str">
        <f t="shared" si="38"/>
        <v>20_149</v>
      </c>
    </row>
    <row r="247" spans="2:16" hidden="1" x14ac:dyDescent="0.25">
      <c r="B247">
        <f t="shared" si="39"/>
        <v>150</v>
      </c>
      <c r="C247">
        <f t="shared" si="32"/>
        <v>20</v>
      </c>
      <c r="D247">
        <f t="shared" si="33"/>
        <v>150</v>
      </c>
      <c r="E247" s="33" t="str">
        <f t="shared" si="35"/>
        <v>20_150</v>
      </c>
      <c r="F247" t="str">
        <f>IFERROR(VLOOKUP(E247,'2. UnidadCompradora'!$E$2:$F$1538,2,FALSE),"")</f>
        <v/>
      </c>
      <c r="G247" t="str">
        <f>IFERROR(VLOOKUP(E247,'2. UnidadCompradora'!$E$2:$P$1538,12,FALSE),"")</f>
        <v/>
      </c>
      <c r="K247" t="str">
        <f t="shared" si="34"/>
        <v/>
      </c>
      <c r="L247" t="str">
        <f t="shared" si="36"/>
        <v/>
      </c>
      <c r="M247" s="18" t="str">
        <f>IFERROR(VLOOKUP(E247,'2. UnidadCompradora'!$E$2:$P$1538,8,FALSE),"")</f>
        <v/>
      </c>
      <c r="N247" s="21" t="str">
        <f>IFERROR(VLOOKUP(E247,'2. UnidadCompradora'!$E$2:$P$1538,9,FALSE),"")</f>
        <v/>
      </c>
      <c r="O247" t="str">
        <f t="shared" si="37"/>
        <v/>
      </c>
      <c r="P247" s="56" t="str">
        <f t="shared" si="38"/>
        <v>20_150</v>
      </c>
    </row>
    <row r="248" spans="2:16" hidden="1" x14ac:dyDescent="0.25">
      <c r="B248">
        <f t="shared" si="39"/>
        <v>151</v>
      </c>
      <c r="C248">
        <f t="shared" si="32"/>
        <v>20</v>
      </c>
      <c r="D248">
        <f t="shared" si="33"/>
        <v>151</v>
      </c>
      <c r="E248" s="33" t="str">
        <f t="shared" si="35"/>
        <v>20_151</v>
      </c>
      <c r="F248" t="str">
        <f>IFERROR(VLOOKUP(E248,'2. UnidadCompradora'!$E$2:$F$1538,2,FALSE),"")</f>
        <v/>
      </c>
      <c r="G248" t="str">
        <f>IFERROR(VLOOKUP(E248,'2. UnidadCompradora'!$E$2:$P$1538,12,FALSE),"")</f>
        <v/>
      </c>
      <c r="K248" t="str">
        <f t="shared" si="34"/>
        <v/>
      </c>
      <c r="L248" t="str">
        <f t="shared" si="36"/>
        <v/>
      </c>
      <c r="M248" s="18" t="str">
        <f>IFERROR(VLOOKUP(E248,'2. UnidadCompradora'!$E$2:$P$1538,8,FALSE),"")</f>
        <v/>
      </c>
      <c r="N248" s="21" t="str">
        <f>IFERROR(VLOOKUP(E248,'2. UnidadCompradora'!$E$2:$P$1538,9,FALSE),"")</f>
        <v/>
      </c>
      <c r="O248" t="str">
        <f t="shared" si="37"/>
        <v/>
      </c>
      <c r="P248" s="56" t="str">
        <f t="shared" si="38"/>
        <v>20_151</v>
      </c>
    </row>
    <row r="249" spans="2:16" hidden="1" x14ac:dyDescent="0.25">
      <c r="B249">
        <f t="shared" si="39"/>
        <v>152</v>
      </c>
      <c r="C249">
        <f t="shared" si="32"/>
        <v>20</v>
      </c>
      <c r="D249">
        <f t="shared" si="33"/>
        <v>152</v>
      </c>
      <c r="E249" s="33" t="str">
        <f t="shared" si="35"/>
        <v>20_152</v>
      </c>
      <c r="F249" t="str">
        <f>IFERROR(VLOOKUP(E249,'2. UnidadCompradora'!$E$2:$F$1538,2,FALSE),"")</f>
        <v/>
      </c>
      <c r="G249" t="str">
        <f>IFERROR(VLOOKUP(E249,'2. UnidadCompradora'!$E$2:$P$1538,12,FALSE),"")</f>
        <v/>
      </c>
      <c r="K249" t="str">
        <f t="shared" si="34"/>
        <v/>
      </c>
      <c r="L249" t="str">
        <f t="shared" si="36"/>
        <v/>
      </c>
      <c r="M249" s="18" t="str">
        <f>IFERROR(VLOOKUP(E249,'2. UnidadCompradora'!$E$2:$P$1538,8,FALSE),"")</f>
        <v/>
      </c>
      <c r="N249" s="21" t="str">
        <f>IFERROR(VLOOKUP(E249,'2. UnidadCompradora'!$E$2:$P$1538,9,FALSE),"")</f>
        <v/>
      </c>
      <c r="O249" t="str">
        <f t="shared" si="37"/>
        <v/>
      </c>
      <c r="P249" s="56" t="str">
        <f t="shared" si="38"/>
        <v>20_152</v>
      </c>
    </row>
    <row r="250" spans="2:16" hidden="1" x14ac:dyDescent="0.25">
      <c r="B250">
        <f t="shared" si="39"/>
        <v>153</v>
      </c>
      <c r="C250">
        <f t="shared" si="32"/>
        <v>20</v>
      </c>
      <c r="D250">
        <f t="shared" si="33"/>
        <v>153</v>
      </c>
      <c r="E250" s="33" t="str">
        <f t="shared" si="35"/>
        <v>20_153</v>
      </c>
      <c r="F250" t="str">
        <f>IFERROR(VLOOKUP(E250,'2. UnidadCompradora'!$E$2:$F$1538,2,FALSE),"")</f>
        <v/>
      </c>
      <c r="G250" t="str">
        <f>IFERROR(VLOOKUP(E250,'2. UnidadCompradora'!$E$2:$P$1538,12,FALSE),"")</f>
        <v/>
      </c>
      <c r="K250" t="str">
        <f t="shared" si="34"/>
        <v/>
      </c>
      <c r="L250" t="str">
        <f t="shared" si="36"/>
        <v/>
      </c>
      <c r="M250" s="18" t="str">
        <f>IFERROR(VLOOKUP(E250,'2. UnidadCompradora'!$E$2:$P$1538,8,FALSE),"")</f>
        <v/>
      </c>
      <c r="N250" s="21" t="str">
        <f>IFERROR(VLOOKUP(E250,'2. UnidadCompradora'!$E$2:$P$1538,9,FALSE),"")</f>
        <v/>
      </c>
      <c r="O250" t="str">
        <f t="shared" si="37"/>
        <v/>
      </c>
      <c r="P250" s="56" t="str">
        <f t="shared" si="38"/>
        <v>20_153</v>
      </c>
    </row>
    <row r="251" spans="2:16" hidden="1" x14ac:dyDescent="0.25">
      <c r="B251">
        <f t="shared" si="39"/>
        <v>154</v>
      </c>
      <c r="C251">
        <f t="shared" si="32"/>
        <v>20</v>
      </c>
      <c r="D251">
        <f t="shared" si="33"/>
        <v>154</v>
      </c>
      <c r="E251" s="33" t="str">
        <f t="shared" si="35"/>
        <v>20_154</v>
      </c>
      <c r="F251" t="str">
        <f>IFERROR(VLOOKUP(E251,'2. UnidadCompradora'!$E$2:$F$1538,2,FALSE),"")</f>
        <v/>
      </c>
      <c r="G251" t="str">
        <f>IFERROR(VLOOKUP(E251,'2. UnidadCompradora'!$E$2:$P$1538,12,FALSE),"")</f>
        <v/>
      </c>
      <c r="K251" t="str">
        <f t="shared" si="34"/>
        <v/>
      </c>
      <c r="L251" t="str">
        <f t="shared" si="36"/>
        <v/>
      </c>
      <c r="M251" s="18" t="str">
        <f>IFERROR(VLOOKUP(E251,'2. UnidadCompradora'!$E$2:$P$1538,8,FALSE),"")</f>
        <v/>
      </c>
      <c r="N251" s="21" t="str">
        <f>IFERROR(VLOOKUP(E251,'2. UnidadCompradora'!$E$2:$P$1538,9,FALSE),"")</f>
        <v/>
      </c>
      <c r="O251" t="str">
        <f t="shared" si="37"/>
        <v/>
      </c>
      <c r="P251" s="56" t="str">
        <f t="shared" si="38"/>
        <v>20_154</v>
      </c>
    </row>
    <row r="252" spans="2:16" hidden="1" x14ac:dyDescent="0.25">
      <c r="B252">
        <f t="shared" si="39"/>
        <v>155</v>
      </c>
      <c r="C252">
        <f t="shared" si="32"/>
        <v>20</v>
      </c>
      <c r="D252">
        <f t="shared" si="33"/>
        <v>155</v>
      </c>
      <c r="E252" s="33" t="str">
        <f t="shared" si="35"/>
        <v>20_155</v>
      </c>
      <c r="F252" t="str">
        <f>IFERROR(VLOOKUP(E252,'2. UnidadCompradora'!$E$2:$F$1538,2,FALSE),"")</f>
        <v/>
      </c>
      <c r="G252" t="str">
        <f>IFERROR(VLOOKUP(E252,'2. UnidadCompradora'!$E$2:$P$1538,12,FALSE),"")</f>
        <v/>
      </c>
      <c r="K252" t="str">
        <f t="shared" si="34"/>
        <v/>
      </c>
      <c r="L252" t="str">
        <f t="shared" si="36"/>
        <v/>
      </c>
      <c r="M252" s="18" t="str">
        <f>IFERROR(VLOOKUP(E252,'2. UnidadCompradora'!$E$2:$P$1538,8,FALSE),"")</f>
        <v/>
      </c>
      <c r="N252" s="21" t="str">
        <f>IFERROR(VLOOKUP(E252,'2. UnidadCompradora'!$E$2:$P$1538,9,FALSE),"")</f>
        <v/>
      </c>
      <c r="O252" t="str">
        <f t="shared" si="37"/>
        <v/>
      </c>
      <c r="P252" s="56" t="str">
        <f t="shared" si="38"/>
        <v>20_155</v>
      </c>
    </row>
    <row r="253" spans="2:16" hidden="1" x14ac:dyDescent="0.25">
      <c r="B253">
        <f t="shared" si="39"/>
        <v>156</v>
      </c>
      <c r="C253">
        <f t="shared" si="32"/>
        <v>20</v>
      </c>
      <c r="D253">
        <f t="shared" si="33"/>
        <v>156</v>
      </c>
      <c r="E253" s="33" t="str">
        <f t="shared" si="35"/>
        <v>20_156</v>
      </c>
      <c r="F253" t="str">
        <f>IFERROR(VLOOKUP(E253,'2. UnidadCompradora'!$E$2:$F$1538,2,FALSE),"")</f>
        <v/>
      </c>
      <c r="G253" t="str">
        <f>IFERROR(VLOOKUP(E253,'2. UnidadCompradora'!$E$2:$P$1538,12,FALSE),"")</f>
        <v/>
      </c>
      <c r="K253" t="str">
        <f t="shared" si="34"/>
        <v/>
      </c>
      <c r="L253" t="str">
        <f t="shared" si="36"/>
        <v/>
      </c>
      <c r="M253" s="18" t="str">
        <f>IFERROR(VLOOKUP(E253,'2. UnidadCompradora'!$E$2:$P$1538,8,FALSE),"")</f>
        <v/>
      </c>
      <c r="N253" s="21" t="str">
        <f>IFERROR(VLOOKUP(E253,'2. UnidadCompradora'!$E$2:$P$1538,9,FALSE),"")</f>
        <v/>
      </c>
      <c r="O253" t="str">
        <f t="shared" si="37"/>
        <v/>
      </c>
      <c r="P253" s="56" t="str">
        <f t="shared" si="38"/>
        <v>20_156</v>
      </c>
    </row>
    <row r="254" spans="2:16" hidden="1" x14ac:dyDescent="0.25">
      <c r="B254">
        <f t="shared" si="39"/>
        <v>157</v>
      </c>
      <c r="C254">
        <f t="shared" si="32"/>
        <v>20</v>
      </c>
      <c r="D254">
        <f t="shared" si="33"/>
        <v>157</v>
      </c>
      <c r="E254" s="33" t="str">
        <f t="shared" si="35"/>
        <v>20_157</v>
      </c>
      <c r="F254" t="str">
        <f>IFERROR(VLOOKUP(E254,'2. UnidadCompradora'!$E$2:$F$1538,2,FALSE),"")</f>
        <v/>
      </c>
      <c r="G254" t="str">
        <f>IFERROR(VLOOKUP(E254,'2. UnidadCompradora'!$E$2:$P$1538,12,FALSE),"")</f>
        <v/>
      </c>
      <c r="K254" t="str">
        <f t="shared" si="34"/>
        <v/>
      </c>
      <c r="L254" t="str">
        <f t="shared" si="36"/>
        <v/>
      </c>
      <c r="M254" s="18" t="str">
        <f>IFERROR(VLOOKUP(E254,'2. UnidadCompradora'!$E$2:$P$1538,8,FALSE),"")</f>
        <v/>
      </c>
      <c r="N254" s="21" t="str">
        <f>IFERROR(VLOOKUP(E254,'2. UnidadCompradora'!$E$2:$P$1538,9,FALSE),"")</f>
        <v/>
      </c>
      <c r="O254" t="str">
        <f t="shared" si="37"/>
        <v/>
      </c>
      <c r="P254" s="56" t="str">
        <f t="shared" si="38"/>
        <v>20_157</v>
      </c>
    </row>
    <row r="255" spans="2:16" hidden="1" x14ac:dyDescent="0.25">
      <c r="B255">
        <f t="shared" si="39"/>
        <v>158</v>
      </c>
      <c r="C255">
        <f t="shared" si="32"/>
        <v>20</v>
      </c>
      <c r="D255">
        <f t="shared" si="33"/>
        <v>158</v>
      </c>
      <c r="E255" s="33" t="str">
        <f t="shared" si="35"/>
        <v>20_158</v>
      </c>
      <c r="F255" t="str">
        <f>IFERROR(VLOOKUP(E255,'2. UnidadCompradora'!$E$2:$F$1538,2,FALSE),"")</f>
        <v/>
      </c>
      <c r="G255" t="str">
        <f>IFERROR(VLOOKUP(E255,'2. UnidadCompradora'!$E$2:$P$1538,12,FALSE),"")</f>
        <v/>
      </c>
      <c r="K255" t="str">
        <f t="shared" si="34"/>
        <v/>
      </c>
      <c r="L255" t="str">
        <f t="shared" si="36"/>
        <v/>
      </c>
      <c r="M255" s="18" t="str">
        <f>IFERROR(VLOOKUP(E255,'2. UnidadCompradora'!$E$2:$P$1538,8,FALSE),"")</f>
        <v/>
      </c>
      <c r="N255" s="21" t="str">
        <f>IFERROR(VLOOKUP(E255,'2. UnidadCompradora'!$E$2:$P$1538,9,FALSE),"")</f>
        <v/>
      </c>
      <c r="O255" t="str">
        <f t="shared" si="37"/>
        <v/>
      </c>
      <c r="P255" s="56" t="str">
        <f t="shared" si="38"/>
        <v>20_158</v>
      </c>
    </row>
    <row r="256" spans="2:16" hidden="1" x14ac:dyDescent="0.25">
      <c r="B256">
        <f t="shared" si="39"/>
        <v>159</v>
      </c>
      <c r="C256">
        <f t="shared" si="32"/>
        <v>20</v>
      </c>
      <c r="D256">
        <f t="shared" si="33"/>
        <v>159</v>
      </c>
      <c r="E256" s="33" t="str">
        <f t="shared" si="35"/>
        <v>20_159</v>
      </c>
      <c r="F256" t="str">
        <f>IFERROR(VLOOKUP(E256,'2. UnidadCompradora'!$E$2:$F$1538,2,FALSE),"")</f>
        <v/>
      </c>
      <c r="G256" t="str">
        <f>IFERROR(VLOOKUP(E256,'2. UnidadCompradora'!$E$2:$P$1538,12,FALSE),"")</f>
        <v/>
      </c>
      <c r="K256" t="str">
        <f t="shared" si="34"/>
        <v/>
      </c>
      <c r="L256" t="str">
        <f t="shared" si="36"/>
        <v/>
      </c>
      <c r="M256" s="18" t="str">
        <f>IFERROR(VLOOKUP(E256,'2. UnidadCompradora'!$E$2:$P$1538,8,FALSE),"")</f>
        <v/>
      </c>
      <c r="N256" s="21" t="str">
        <f>IFERROR(VLOOKUP(E256,'2. UnidadCompradora'!$E$2:$P$1538,9,FALSE),"")</f>
        <v/>
      </c>
      <c r="O256" t="str">
        <f t="shared" si="37"/>
        <v/>
      </c>
      <c r="P256" s="56" t="str">
        <f t="shared" si="38"/>
        <v>20_159</v>
      </c>
    </row>
    <row r="257" spans="2:16" hidden="1" x14ac:dyDescent="0.25">
      <c r="B257">
        <f t="shared" si="39"/>
        <v>160</v>
      </c>
      <c r="C257">
        <f t="shared" si="32"/>
        <v>20</v>
      </c>
      <c r="D257">
        <f t="shared" si="33"/>
        <v>160</v>
      </c>
      <c r="E257" s="33" t="str">
        <f t="shared" si="35"/>
        <v>20_160</v>
      </c>
      <c r="F257" t="str">
        <f>IFERROR(VLOOKUP(E257,'2. UnidadCompradora'!$E$2:$F$1538,2,FALSE),"")</f>
        <v/>
      </c>
      <c r="G257" t="str">
        <f>IFERROR(VLOOKUP(E257,'2. UnidadCompradora'!$E$2:$P$1538,12,FALSE),"")</f>
        <v/>
      </c>
      <c r="K257" t="str">
        <f t="shared" si="34"/>
        <v/>
      </c>
      <c r="L257" t="str">
        <f t="shared" si="36"/>
        <v/>
      </c>
      <c r="M257" s="18" t="str">
        <f>IFERROR(VLOOKUP(E257,'2. UnidadCompradora'!$E$2:$P$1538,8,FALSE),"")</f>
        <v/>
      </c>
      <c r="N257" s="21" t="str">
        <f>IFERROR(VLOOKUP(E257,'2. UnidadCompradora'!$E$2:$P$1538,9,FALSE),"")</f>
        <v/>
      </c>
      <c r="O257" t="str">
        <f t="shared" si="37"/>
        <v/>
      </c>
      <c r="P257" s="56" t="str">
        <f t="shared" si="38"/>
        <v>20_160</v>
      </c>
    </row>
    <row r="258" spans="2:16" hidden="1" x14ac:dyDescent="0.25">
      <c r="B258">
        <f t="shared" si="39"/>
        <v>161</v>
      </c>
      <c r="C258">
        <f t="shared" si="32"/>
        <v>20</v>
      </c>
      <c r="D258">
        <f t="shared" si="33"/>
        <v>161</v>
      </c>
      <c r="E258" s="33" t="str">
        <f t="shared" si="35"/>
        <v>20_161</v>
      </c>
      <c r="F258" t="str">
        <f>IFERROR(VLOOKUP(E258,'2. UnidadCompradora'!$E$2:$F$1538,2,FALSE),"")</f>
        <v/>
      </c>
      <c r="G258" t="str">
        <f>IFERROR(VLOOKUP(E258,'2. UnidadCompradora'!$E$2:$P$1538,12,FALSE),"")</f>
        <v/>
      </c>
      <c r="K258" t="str">
        <f t="shared" si="34"/>
        <v/>
      </c>
      <c r="L258" t="str">
        <f t="shared" si="36"/>
        <v/>
      </c>
      <c r="M258" s="18" t="str">
        <f>IFERROR(VLOOKUP(E258,'2. UnidadCompradora'!$E$2:$P$1538,8,FALSE),"")</f>
        <v/>
      </c>
      <c r="N258" s="21" t="str">
        <f>IFERROR(VLOOKUP(E258,'2. UnidadCompradora'!$E$2:$P$1538,9,FALSE),"")</f>
        <v/>
      </c>
      <c r="O258" t="str">
        <f t="shared" si="37"/>
        <v/>
      </c>
      <c r="P258" s="56" t="str">
        <f t="shared" si="38"/>
        <v>20_161</v>
      </c>
    </row>
    <row r="259" spans="2:16" hidden="1" x14ac:dyDescent="0.25">
      <c r="B259">
        <f t="shared" si="39"/>
        <v>162</v>
      </c>
      <c r="C259">
        <f t="shared" si="32"/>
        <v>20</v>
      </c>
      <c r="D259">
        <f t="shared" si="33"/>
        <v>162</v>
      </c>
      <c r="E259" s="33" t="str">
        <f t="shared" si="35"/>
        <v>20_162</v>
      </c>
      <c r="F259" t="str">
        <f>IFERROR(VLOOKUP(E259,'2. UnidadCompradora'!$E$2:$F$1538,2,FALSE),"")</f>
        <v/>
      </c>
      <c r="G259" t="str">
        <f>IFERROR(VLOOKUP(E259,'2. UnidadCompradora'!$E$2:$P$1538,12,FALSE),"")</f>
        <v/>
      </c>
      <c r="K259" t="str">
        <f t="shared" si="34"/>
        <v/>
      </c>
      <c r="L259" t="str">
        <f t="shared" si="36"/>
        <v/>
      </c>
      <c r="M259" s="18" t="str">
        <f>IFERROR(VLOOKUP(E259,'2. UnidadCompradora'!$E$2:$P$1538,8,FALSE),"")</f>
        <v/>
      </c>
      <c r="N259" s="21" t="str">
        <f>IFERROR(VLOOKUP(E259,'2. UnidadCompradora'!$E$2:$P$1538,9,FALSE),"")</f>
        <v/>
      </c>
      <c r="O259" t="str">
        <f t="shared" si="37"/>
        <v/>
      </c>
      <c r="P259" s="56" t="str">
        <f t="shared" si="38"/>
        <v>20_162</v>
      </c>
    </row>
    <row r="260" spans="2:16" hidden="1" x14ac:dyDescent="0.25">
      <c r="B260">
        <f t="shared" si="39"/>
        <v>163</v>
      </c>
      <c r="C260">
        <f t="shared" si="32"/>
        <v>20</v>
      </c>
      <c r="D260">
        <f t="shared" si="33"/>
        <v>163</v>
      </c>
      <c r="E260" s="33" t="str">
        <f t="shared" si="35"/>
        <v>20_163</v>
      </c>
      <c r="F260" t="str">
        <f>IFERROR(VLOOKUP(E260,'2. UnidadCompradora'!$E$2:$F$1538,2,FALSE),"")</f>
        <v/>
      </c>
      <c r="G260" t="str">
        <f>IFERROR(VLOOKUP(E260,'2. UnidadCompradora'!$E$2:$P$1538,12,FALSE),"")</f>
        <v/>
      </c>
      <c r="K260" t="str">
        <f t="shared" si="34"/>
        <v/>
      </c>
      <c r="L260" t="str">
        <f t="shared" si="36"/>
        <v/>
      </c>
      <c r="M260" s="18" t="str">
        <f>IFERROR(VLOOKUP(E260,'2. UnidadCompradora'!$E$2:$P$1538,8,FALSE),"")</f>
        <v/>
      </c>
      <c r="N260" s="21" t="str">
        <f>IFERROR(VLOOKUP(E260,'2. UnidadCompradora'!$E$2:$P$1538,9,FALSE),"")</f>
        <v/>
      </c>
      <c r="O260" t="str">
        <f t="shared" si="37"/>
        <v/>
      </c>
      <c r="P260" s="56" t="str">
        <f t="shared" si="38"/>
        <v>20_163</v>
      </c>
    </row>
    <row r="261" spans="2:16" hidden="1" x14ac:dyDescent="0.25">
      <c r="B261">
        <f t="shared" si="39"/>
        <v>164</v>
      </c>
      <c r="C261">
        <f t="shared" si="32"/>
        <v>20</v>
      </c>
      <c r="D261">
        <f t="shared" si="33"/>
        <v>164</v>
      </c>
      <c r="E261" s="33" t="str">
        <f t="shared" si="35"/>
        <v>20_164</v>
      </c>
      <c r="F261" t="str">
        <f>IFERROR(VLOOKUP(E261,'2. UnidadCompradora'!$E$2:$F$1538,2,FALSE),"")</f>
        <v/>
      </c>
      <c r="G261" t="str">
        <f>IFERROR(VLOOKUP(E261,'2. UnidadCompradora'!$E$2:$P$1538,12,FALSE),"")</f>
        <v/>
      </c>
      <c r="K261" t="str">
        <f t="shared" si="34"/>
        <v/>
      </c>
      <c r="L261" t="str">
        <f t="shared" si="36"/>
        <v/>
      </c>
      <c r="M261" s="18" t="str">
        <f>IFERROR(VLOOKUP(E261,'2. UnidadCompradora'!$E$2:$P$1538,8,FALSE),"")</f>
        <v/>
      </c>
      <c r="N261" s="21" t="str">
        <f>IFERROR(VLOOKUP(E261,'2. UnidadCompradora'!$E$2:$P$1538,9,FALSE),"")</f>
        <v/>
      </c>
      <c r="O261" t="str">
        <f t="shared" si="37"/>
        <v/>
      </c>
      <c r="P261" s="56" t="str">
        <f t="shared" si="38"/>
        <v>20_164</v>
      </c>
    </row>
    <row r="262" spans="2:16" hidden="1" x14ac:dyDescent="0.25">
      <c r="B262">
        <f t="shared" si="39"/>
        <v>165</v>
      </c>
      <c r="C262">
        <f t="shared" si="32"/>
        <v>20</v>
      </c>
      <c r="D262">
        <f t="shared" si="33"/>
        <v>165</v>
      </c>
      <c r="E262" s="33" t="str">
        <f t="shared" si="35"/>
        <v>20_165</v>
      </c>
      <c r="F262" t="str">
        <f>IFERROR(VLOOKUP(E262,'2. UnidadCompradora'!$E$2:$F$1538,2,FALSE),"")</f>
        <v/>
      </c>
      <c r="G262" t="str">
        <f>IFERROR(VLOOKUP(E262,'2. UnidadCompradora'!$E$2:$P$1538,12,FALSE),"")</f>
        <v/>
      </c>
      <c r="K262" t="str">
        <f t="shared" si="34"/>
        <v/>
      </c>
      <c r="L262" t="str">
        <f t="shared" si="36"/>
        <v/>
      </c>
      <c r="M262" s="18" t="str">
        <f>IFERROR(VLOOKUP(E262,'2. UnidadCompradora'!$E$2:$P$1538,8,FALSE),"")</f>
        <v/>
      </c>
      <c r="N262" s="21" t="str">
        <f>IFERROR(VLOOKUP(E262,'2. UnidadCompradora'!$E$2:$P$1538,9,FALSE),"")</f>
        <v/>
      </c>
      <c r="O262" t="str">
        <f t="shared" si="37"/>
        <v/>
      </c>
      <c r="P262" s="56" t="str">
        <f t="shared" si="38"/>
        <v>20_165</v>
      </c>
    </row>
    <row r="263" spans="2:16" hidden="1" x14ac:dyDescent="0.25">
      <c r="B263">
        <f t="shared" si="39"/>
        <v>166</v>
      </c>
      <c r="C263">
        <f t="shared" si="32"/>
        <v>20</v>
      </c>
      <c r="D263">
        <f t="shared" si="33"/>
        <v>166</v>
      </c>
      <c r="E263" s="33" t="str">
        <f t="shared" si="35"/>
        <v>20_166</v>
      </c>
      <c r="F263" t="str">
        <f>IFERROR(VLOOKUP(E263,'2. UnidadCompradora'!$E$2:$F$1538,2,FALSE),"")</f>
        <v/>
      </c>
      <c r="G263" t="str">
        <f>IFERROR(VLOOKUP(E263,'2. UnidadCompradora'!$E$2:$P$1538,12,FALSE),"")</f>
        <v/>
      </c>
      <c r="K263" t="str">
        <f t="shared" si="34"/>
        <v/>
      </c>
      <c r="L263" t="str">
        <f t="shared" si="36"/>
        <v/>
      </c>
      <c r="M263" s="18" t="str">
        <f>IFERROR(VLOOKUP(E263,'2. UnidadCompradora'!$E$2:$P$1538,8,FALSE),"")</f>
        <v/>
      </c>
      <c r="N263" s="21" t="str">
        <f>IFERROR(VLOOKUP(E263,'2. UnidadCompradora'!$E$2:$P$1538,9,FALSE),"")</f>
        <v/>
      </c>
      <c r="O263" t="str">
        <f t="shared" si="37"/>
        <v/>
      </c>
      <c r="P263" s="56" t="str">
        <f t="shared" si="38"/>
        <v>20_166</v>
      </c>
    </row>
    <row r="264" spans="2:16" hidden="1" x14ac:dyDescent="0.25">
      <c r="B264">
        <f t="shared" si="39"/>
        <v>167</v>
      </c>
      <c r="C264">
        <f t="shared" si="32"/>
        <v>20</v>
      </c>
      <c r="D264">
        <f t="shared" si="33"/>
        <v>167</v>
      </c>
      <c r="E264" s="33" t="str">
        <f t="shared" si="35"/>
        <v>20_167</v>
      </c>
      <c r="F264" t="str">
        <f>IFERROR(VLOOKUP(E264,'2. UnidadCompradora'!$E$2:$F$1538,2,FALSE),"")</f>
        <v/>
      </c>
      <c r="G264" t="str">
        <f>IFERROR(VLOOKUP(E264,'2. UnidadCompradora'!$E$2:$P$1538,12,FALSE),"")</f>
        <v/>
      </c>
      <c r="K264" t="str">
        <f t="shared" si="34"/>
        <v/>
      </c>
      <c r="L264" t="str">
        <f t="shared" si="36"/>
        <v/>
      </c>
      <c r="M264" s="18" t="str">
        <f>IFERROR(VLOOKUP(E264,'2. UnidadCompradora'!$E$2:$P$1538,8,FALSE),"")</f>
        <v/>
      </c>
      <c r="N264" s="21" t="str">
        <f>IFERROR(VLOOKUP(E264,'2. UnidadCompradora'!$E$2:$P$1538,9,FALSE),"")</f>
        <v/>
      </c>
      <c r="O264" t="str">
        <f t="shared" si="37"/>
        <v/>
      </c>
      <c r="P264" s="56" t="str">
        <f t="shared" si="38"/>
        <v>20_167</v>
      </c>
    </row>
    <row r="265" spans="2:16" hidden="1" x14ac:dyDescent="0.25">
      <c r="B265">
        <f t="shared" si="39"/>
        <v>168</v>
      </c>
      <c r="C265">
        <f t="shared" si="32"/>
        <v>20</v>
      </c>
      <c r="D265">
        <f t="shared" si="33"/>
        <v>168</v>
      </c>
      <c r="E265" s="33" t="str">
        <f t="shared" si="35"/>
        <v>20_168</v>
      </c>
      <c r="F265" t="str">
        <f>IFERROR(VLOOKUP(E265,'2. UnidadCompradora'!$E$2:$F$1538,2,FALSE),"")</f>
        <v/>
      </c>
      <c r="G265" t="str">
        <f>IFERROR(VLOOKUP(E265,'2. UnidadCompradora'!$E$2:$P$1538,12,FALSE),"")</f>
        <v/>
      </c>
      <c r="K265" t="str">
        <f t="shared" si="34"/>
        <v/>
      </c>
      <c r="L265" t="str">
        <f t="shared" si="36"/>
        <v/>
      </c>
      <c r="M265" s="18" t="str">
        <f>IFERROR(VLOOKUP(E265,'2. UnidadCompradora'!$E$2:$P$1538,8,FALSE),"")</f>
        <v/>
      </c>
      <c r="N265" s="21" t="str">
        <f>IFERROR(VLOOKUP(E265,'2. UnidadCompradora'!$E$2:$P$1538,9,FALSE),"")</f>
        <v/>
      </c>
      <c r="O265" t="str">
        <f t="shared" si="37"/>
        <v/>
      </c>
      <c r="P265" s="56" t="str">
        <f t="shared" si="38"/>
        <v>20_168</v>
      </c>
    </row>
    <row r="266" spans="2:16" hidden="1" x14ac:dyDescent="0.25">
      <c r="B266">
        <f t="shared" si="39"/>
        <v>169</v>
      </c>
      <c r="C266">
        <f t="shared" si="32"/>
        <v>20</v>
      </c>
      <c r="D266">
        <f t="shared" si="33"/>
        <v>169</v>
      </c>
      <c r="E266" s="33" t="str">
        <f t="shared" si="35"/>
        <v>20_169</v>
      </c>
      <c r="F266" t="str">
        <f>IFERROR(VLOOKUP(E266,'2. UnidadCompradora'!$E$2:$F$1538,2,FALSE),"")</f>
        <v/>
      </c>
      <c r="G266" t="str">
        <f>IFERROR(VLOOKUP(E266,'2. UnidadCompradora'!$E$2:$P$1538,12,FALSE),"")</f>
        <v/>
      </c>
      <c r="K266" t="str">
        <f t="shared" si="34"/>
        <v/>
      </c>
      <c r="L266" t="str">
        <f t="shared" si="36"/>
        <v/>
      </c>
      <c r="M266" s="18" t="str">
        <f>IFERROR(VLOOKUP(E266,'2. UnidadCompradora'!$E$2:$P$1538,8,FALSE),"")</f>
        <v/>
      </c>
      <c r="N266" s="21" t="str">
        <f>IFERROR(VLOOKUP(E266,'2. UnidadCompradora'!$E$2:$P$1538,9,FALSE),"")</f>
        <v/>
      </c>
      <c r="O266" t="str">
        <f t="shared" si="37"/>
        <v/>
      </c>
      <c r="P266" s="56" t="str">
        <f t="shared" si="38"/>
        <v>20_169</v>
      </c>
    </row>
    <row r="267" spans="2:16" hidden="1" x14ac:dyDescent="0.25">
      <c r="B267">
        <f t="shared" si="39"/>
        <v>170</v>
      </c>
      <c r="C267">
        <f t="shared" si="32"/>
        <v>20</v>
      </c>
      <c r="D267">
        <f t="shared" si="33"/>
        <v>170</v>
      </c>
      <c r="E267" s="33" t="str">
        <f t="shared" si="35"/>
        <v>20_170</v>
      </c>
      <c r="F267" t="str">
        <f>IFERROR(VLOOKUP(E267,'2. UnidadCompradora'!$E$2:$F$1538,2,FALSE),"")</f>
        <v/>
      </c>
      <c r="G267" t="str">
        <f>IFERROR(VLOOKUP(E267,'2. UnidadCompradora'!$E$2:$P$1538,12,FALSE),"")</f>
        <v/>
      </c>
      <c r="K267" t="str">
        <f t="shared" si="34"/>
        <v/>
      </c>
      <c r="L267" t="str">
        <f t="shared" si="36"/>
        <v/>
      </c>
      <c r="M267" s="18" t="str">
        <f>IFERROR(VLOOKUP(E267,'2. UnidadCompradora'!$E$2:$P$1538,8,FALSE),"")</f>
        <v/>
      </c>
      <c r="N267" s="21" t="str">
        <f>IFERROR(VLOOKUP(E267,'2. UnidadCompradora'!$E$2:$P$1538,9,FALSE),"")</f>
        <v/>
      </c>
      <c r="O267" t="str">
        <f t="shared" si="37"/>
        <v/>
      </c>
      <c r="P267" s="56" t="str">
        <f t="shared" si="38"/>
        <v>20_170</v>
      </c>
    </row>
    <row r="268" spans="2:16" hidden="1" x14ac:dyDescent="0.25">
      <c r="B268">
        <f t="shared" si="39"/>
        <v>171</v>
      </c>
      <c r="C268">
        <f t="shared" si="32"/>
        <v>20</v>
      </c>
      <c r="D268">
        <f t="shared" si="33"/>
        <v>171</v>
      </c>
      <c r="E268" s="33" t="str">
        <f t="shared" si="35"/>
        <v>20_171</v>
      </c>
      <c r="F268" t="str">
        <f>IFERROR(VLOOKUP(E268,'2. UnidadCompradora'!$E$2:$F$1538,2,FALSE),"")</f>
        <v/>
      </c>
      <c r="G268" t="str">
        <f>IFERROR(VLOOKUP(E268,'2. UnidadCompradora'!$E$2:$P$1538,12,FALSE),"")</f>
        <v/>
      </c>
      <c r="K268" t="str">
        <f t="shared" si="34"/>
        <v/>
      </c>
      <c r="L268" t="str">
        <f t="shared" si="36"/>
        <v/>
      </c>
      <c r="M268" s="18" t="str">
        <f>IFERROR(VLOOKUP(E268,'2. UnidadCompradora'!$E$2:$P$1538,8,FALSE),"")</f>
        <v/>
      </c>
      <c r="N268" s="21" t="str">
        <f>IFERROR(VLOOKUP(E268,'2. UnidadCompradora'!$E$2:$P$1538,9,FALSE),"")</f>
        <v/>
      </c>
      <c r="O268" t="str">
        <f t="shared" si="37"/>
        <v/>
      </c>
      <c r="P268" s="56" t="str">
        <f t="shared" si="38"/>
        <v>20_171</v>
      </c>
    </row>
    <row r="269" spans="2:16" hidden="1" x14ac:dyDescent="0.25">
      <c r="B269">
        <f t="shared" si="39"/>
        <v>172</v>
      </c>
      <c r="C269">
        <f t="shared" si="32"/>
        <v>20</v>
      </c>
      <c r="D269">
        <f t="shared" si="33"/>
        <v>172</v>
      </c>
      <c r="E269" s="33" t="str">
        <f t="shared" si="35"/>
        <v>20_172</v>
      </c>
      <c r="F269" t="str">
        <f>IFERROR(VLOOKUP(E269,'2. UnidadCompradora'!$E$2:$F$1538,2,FALSE),"")</f>
        <v/>
      </c>
      <c r="G269" t="str">
        <f>IFERROR(VLOOKUP(E269,'2. UnidadCompradora'!$E$2:$P$1538,12,FALSE),"")</f>
        <v/>
      </c>
      <c r="K269" t="str">
        <f t="shared" si="34"/>
        <v/>
      </c>
      <c r="L269" t="str">
        <f t="shared" si="36"/>
        <v/>
      </c>
      <c r="M269" s="18" t="str">
        <f>IFERROR(VLOOKUP(E269,'2. UnidadCompradora'!$E$2:$P$1538,8,FALSE),"")</f>
        <v/>
      </c>
      <c r="N269" s="21" t="str">
        <f>IFERROR(VLOOKUP(E269,'2. UnidadCompradora'!$E$2:$P$1538,9,FALSE),"")</f>
        <v/>
      </c>
      <c r="O269" t="str">
        <f t="shared" si="37"/>
        <v/>
      </c>
      <c r="P269" s="56" t="str">
        <f t="shared" si="38"/>
        <v>20_172</v>
      </c>
    </row>
    <row r="270" spans="2:16" hidden="1" x14ac:dyDescent="0.25">
      <c r="B270">
        <f t="shared" si="39"/>
        <v>173</v>
      </c>
      <c r="C270">
        <f t="shared" si="32"/>
        <v>20</v>
      </c>
      <c r="D270">
        <f t="shared" si="33"/>
        <v>173</v>
      </c>
      <c r="E270" s="33" t="str">
        <f t="shared" si="35"/>
        <v>20_173</v>
      </c>
      <c r="F270" t="str">
        <f>IFERROR(VLOOKUP(E270,'2. UnidadCompradora'!$E$2:$F$1538,2,FALSE),"")</f>
        <v/>
      </c>
      <c r="G270" t="str">
        <f>IFERROR(VLOOKUP(E270,'2. UnidadCompradora'!$E$2:$P$1538,12,FALSE),"")</f>
        <v/>
      </c>
      <c r="K270" t="str">
        <f t="shared" si="34"/>
        <v/>
      </c>
      <c r="L270" t="str">
        <f t="shared" si="36"/>
        <v/>
      </c>
      <c r="M270" s="18" t="str">
        <f>IFERROR(VLOOKUP(E270,'2. UnidadCompradora'!$E$2:$P$1538,8,FALSE),"")</f>
        <v/>
      </c>
      <c r="N270" s="21" t="str">
        <f>IFERROR(VLOOKUP(E270,'2. UnidadCompradora'!$E$2:$P$1538,9,FALSE),"")</f>
        <v/>
      </c>
      <c r="O270" t="str">
        <f t="shared" si="37"/>
        <v/>
      </c>
      <c r="P270" s="56" t="str">
        <f t="shared" si="38"/>
        <v>20_173</v>
      </c>
    </row>
    <row r="271" spans="2:16" hidden="1" x14ac:dyDescent="0.25">
      <c r="B271">
        <f t="shared" si="39"/>
        <v>174</v>
      </c>
      <c r="C271">
        <f t="shared" si="32"/>
        <v>20</v>
      </c>
      <c r="D271">
        <f t="shared" si="33"/>
        <v>174</v>
      </c>
      <c r="E271" s="33" t="str">
        <f t="shared" si="35"/>
        <v>20_174</v>
      </c>
      <c r="F271" t="str">
        <f>IFERROR(VLOOKUP(E271,'2. UnidadCompradora'!$E$2:$F$1538,2,FALSE),"")</f>
        <v/>
      </c>
      <c r="G271" t="str">
        <f>IFERROR(VLOOKUP(E271,'2. UnidadCompradora'!$E$2:$P$1538,12,FALSE),"")</f>
        <v/>
      </c>
      <c r="K271" t="str">
        <f t="shared" si="34"/>
        <v/>
      </c>
      <c r="L271" t="str">
        <f t="shared" si="36"/>
        <v/>
      </c>
      <c r="M271" s="18" t="str">
        <f>IFERROR(VLOOKUP(E271,'2. UnidadCompradora'!$E$2:$P$1538,8,FALSE),"")</f>
        <v/>
      </c>
      <c r="N271" s="21" t="str">
        <f>IFERROR(VLOOKUP(E271,'2. UnidadCompradora'!$E$2:$P$1538,9,FALSE),"")</f>
        <v/>
      </c>
      <c r="O271" t="str">
        <f t="shared" si="37"/>
        <v/>
      </c>
      <c r="P271" s="56" t="str">
        <f t="shared" si="38"/>
        <v>20_174</v>
      </c>
    </row>
    <row r="272" spans="2:16" hidden="1" x14ac:dyDescent="0.25">
      <c r="B272">
        <f t="shared" si="39"/>
        <v>175</v>
      </c>
      <c r="C272">
        <f t="shared" si="32"/>
        <v>20</v>
      </c>
      <c r="D272">
        <f t="shared" si="33"/>
        <v>175</v>
      </c>
      <c r="E272" s="33" t="str">
        <f t="shared" si="35"/>
        <v>20_175</v>
      </c>
      <c r="F272" t="str">
        <f>IFERROR(VLOOKUP(E272,'2. UnidadCompradora'!$E$2:$F$1538,2,FALSE),"")</f>
        <v/>
      </c>
      <c r="G272" t="str">
        <f>IFERROR(VLOOKUP(E272,'2. UnidadCompradora'!$E$2:$P$1538,12,FALSE),"")</f>
        <v/>
      </c>
      <c r="K272" t="str">
        <f t="shared" si="34"/>
        <v/>
      </c>
      <c r="L272" t="str">
        <f t="shared" si="36"/>
        <v/>
      </c>
      <c r="M272" s="18" t="str">
        <f>IFERROR(VLOOKUP(E272,'2. UnidadCompradora'!$E$2:$P$1538,8,FALSE),"")</f>
        <v/>
      </c>
      <c r="N272" s="21" t="str">
        <f>IFERROR(VLOOKUP(E272,'2. UnidadCompradora'!$E$2:$P$1538,9,FALSE),"")</f>
        <v/>
      </c>
      <c r="O272" t="str">
        <f t="shared" si="37"/>
        <v/>
      </c>
      <c r="P272" s="56" t="str">
        <f t="shared" si="38"/>
        <v>20_175</v>
      </c>
    </row>
    <row r="273" spans="2:16" hidden="1" x14ac:dyDescent="0.25">
      <c r="B273">
        <f t="shared" si="39"/>
        <v>176</v>
      </c>
      <c r="C273">
        <f t="shared" si="32"/>
        <v>20</v>
      </c>
      <c r="D273">
        <f t="shared" si="33"/>
        <v>176</v>
      </c>
      <c r="E273" s="33" t="str">
        <f t="shared" si="35"/>
        <v>20_176</v>
      </c>
      <c r="F273" t="str">
        <f>IFERROR(VLOOKUP(E273,'2. UnidadCompradora'!$E$2:$F$1538,2,FALSE),"")</f>
        <v/>
      </c>
      <c r="G273" t="str">
        <f>IFERROR(VLOOKUP(E273,'2. UnidadCompradora'!$E$2:$P$1538,12,FALSE),"")</f>
        <v/>
      </c>
      <c r="K273" t="str">
        <f t="shared" si="34"/>
        <v/>
      </c>
      <c r="L273" t="str">
        <f t="shared" si="36"/>
        <v/>
      </c>
      <c r="M273" s="18" t="str">
        <f>IFERROR(VLOOKUP(E273,'2. UnidadCompradora'!$E$2:$P$1538,8,FALSE),"")</f>
        <v/>
      </c>
      <c r="N273" s="21" t="str">
        <f>IFERROR(VLOOKUP(E273,'2. UnidadCompradora'!$E$2:$P$1538,9,FALSE),"")</f>
        <v/>
      </c>
      <c r="O273" t="str">
        <f t="shared" si="37"/>
        <v/>
      </c>
      <c r="P273" s="56" t="str">
        <f t="shared" si="38"/>
        <v>20_176</v>
      </c>
    </row>
    <row r="274" spans="2:16" hidden="1" x14ac:dyDescent="0.25">
      <c r="B274">
        <f t="shared" si="39"/>
        <v>177</v>
      </c>
      <c r="C274">
        <f t="shared" si="32"/>
        <v>20</v>
      </c>
      <c r="D274">
        <f t="shared" si="33"/>
        <v>177</v>
      </c>
      <c r="E274" s="33" t="str">
        <f t="shared" si="35"/>
        <v>20_177</v>
      </c>
      <c r="F274" t="str">
        <f>IFERROR(VLOOKUP(E274,'2. UnidadCompradora'!$E$2:$F$1538,2,FALSE),"")</f>
        <v/>
      </c>
      <c r="G274" t="str">
        <f>IFERROR(VLOOKUP(E274,'2. UnidadCompradora'!$E$2:$P$1538,12,FALSE),"")</f>
        <v/>
      </c>
      <c r="K274" t="str">
        <f t="shared" si="34"/>
        <v/>
      </c>
      <c r="L274" t="str">
        <f t="shared" si="36"/>
        <v/>
      </c>
      <c r="M274" s="18" t="str">
        <f>IFERROR(VLOOKUP(E274,'2. UnidadCompradora'!$E$2:$P$1538,8,FALSE),"")</f>
        <v/>
      </c>
      <c r="N274" s="21" t="str">
        <f>IFERROR(VLOOKUP(E274,'2. UnidadCompradora'!$E$2:$P$1538,9,FALSE),"")</f>
        <v/>
      </c>
      <c r="O274" t="str">
        <f t="shared" si="37"/>
        <v/>
      </c>
      <c r="P274" s="56" t="str">
        <f t="shared" si="38"/>
        <v>20_177</v>
      </c>
    </row>
    <row r="275" spans="2:16" hidden="1" x14ac:dyDescent="0.25">
      <c r="B275">
        <f t="shared" si="39"/>
        <v>178</v>
      </c>
      <c r="C275">
        <f t="shared" si="32"/>
        <v>20</v>
      </c>
      <c r="D275">
        <f t="shared" si="33"/>
        <v>178</v>
      </c>
      <c r="E275" s="33" t="str">
        <f t="shared" si="35"/>
        <v>20_178</v>
      </c>
      <c r="F275" t="str">
        <f>IFERROR(VLOOKUP(E275,'2. UnidadCompradora'!$E$2:$F$1538,2,FALSE),"")</f>
        <v/>
      </c>
      <c r="G275" t="str">
        <f>IFERROR(VLOOKUP(E275,'2. UnidadCompradora'!$E$2:$P$1538,12,FALSE),"")</f>
        <v/>
      </c>
      <c r="K275" t="str">
        <f t="shared" si="34"/>
        <v/>
      </c>
      <c r="L275" t="str">
        <f t="shared" si="36"/>
        <v/>
      </c>
      <c r="M275" s="18" t="str">
        <f>IFERROR(VLOOKUP(E275,'2. UnidadCompradora'!$E$2:$P$1538,8,FALSE),"")</f>
        <v/>
      </c>
      <c r="N275" s="21" t="str">
        <f>IFERROR(VLOOKUP(E275,'2. UnidadCompradora'!$E$2:$P$1538,9,FALSE),"")</f>
        <v/>
      </c>
      <c r="O275" t="str">
        <f t="shared" si="37"/>
        <v/>
      </c>
      <c r="P275" s="56" t="str">
        <f t="shared" si="38"/>
        <v>20_178</v>
      </c>
    </row>
    <row r="276" spans="2:16" hidden="1" x14ac:dyDescent="0.25">
      <c r="B276">
        <f t="shared" si="39"/>
        <v>179</v>
      </c>
      <c r="C276">
        <f t="shared" si="32"/>
        <v>20</v>
      </c>
      <c r="D276">
        <f t="shared" si="33"/>
        <v>179</v>
      </c>
      <c r="E276" s="33" t="str">
        <f t="shared" si="35"/>
        <v>20_179</v>
      </c>
      <c r="F276" t="str">
        <f>IFERROR(VLOOKUP(E276,'2. UnidadCompradora'!$E$2:$F$1538,2,FALSE),"")</f>
        <v/>
      </c>
      <c r="G276" t="str">
        <f>IFERROR(VLOOKUP(E276,'2. UnidadCompradora'!$E$2:$P$1538,12,FALSE),"")</f>
        <v/>
      </c>
      <c r="K276" t="str">
        <f t="shared" si="34"/>
        <v/>
      </c>
      <c r="L276" t="str">
        <f t="shared" si="36"/>
        <v/>
      </c>
      <c r="M276" s="18" t="str">
        <f>IFERROR(VLOOKUP(E276,'2. UnidadCompradora'!$E$2:$P$1538,8,FALSE),"")</f>
        <v/>
      </c>
      <c r="N276" s="21" t="str">
        <f>IFERROR(VLOOKUP(E276,'2. UnidadCompradora'!$E$2:$P$1538,9,FALSE),"")</f>
        <v/>
      </c>
      <c r="O276" t="str">
        <f t="shared" si="37"/>
        <v/>
      </c>
      <c r="P276" s="56" t="str">
        <f t="shared" si="38"/>
        <v>20_179</v>
      </c>
    </row>
    <row r="277" spans="2:16" hidden="1" x14ac:dyDescent="0.25">
      <c r="B277">
        <f t="shared" si="39"/>
        <v>180</v>
      </c>
      <c r="C277">
        <f t="shared" si="32"/>
        <v>20</v>
      </c>
      <c r="D277">
        <f t="shared" si="33"/>
        <v>180</v>
      </c>
      <c r="E277" s="33" t="str">
        <f t="shared" si="35"/>
        <v>20_180</v>
      </c>
      <c r="F277" t="str">
        <f>IFERROR(VLOOKUP(E277,'2. UnidadCompradora'!$E$2:$F$1538,2,FALSE),"")</f>
        <v/>
      </c>
      <c r="G277" t="str">
        <f>IFERROR(VLOOKUP(E277,'2. UnidadCompradora'!$E$2:$P$1538,12,FALSE),"")</f>
        <v/>
      </c>
      <c r="K277" t="str">
        <f t="shared" si="34"/>
        <v/>
      </c>
      <c r="L277" t="str">
        <f t="shared" si="36"/>
        <v/>
      </c>
      <c r="M277" s="18" t="str">
        <f>IFERROR(VLOOKUP(E277,'2. UnidadCompradora'!$E$2:$P$1538,8,FALSE),"")</f>
        <v/>
      </c>
      <c r="N277" s="21" t="str">
        <f>IFERROR(VLOOKUP(E277,'2. UnidadCompradora'!$E$2:$P$1538,9,FALSE),"")</f>
        <v/>
      </c>
      <c r="O277" t="str">
        <f t="shared" si="37"/>
        <v/>
      </c>
      <c r="P277" s="56" t="str">
        <f t="shared" si="38"/>
        <v>20_180</v>
      </c>
    </row>
    <row r="278" spans="2:16" hidden="1" x14ac:dyDescent="0.25">
      <c r="B278">
        <f t="shared" si="39"/>
        <v>181</v>
      </c>
      <c r="C278">
        <f t="shared" si="32"/>
        <v>20</v>
      </c>
      <c r="D278">
        <f t="shared" si="33"/>
        <v>181</v>
      </c>
      <c r="E278" s="33" t="str">
        <f t="shared" si="35"/>
        <v>20_181</v>
      </c>
      <c r="F278" t="str">
        <f>IFERROR(VLOOKUP(E278,'2. UnidadCompradora'!$E$2:$F$1538,2,FALSE),"")</f>
        <v/>
      </c>
      <c r="G278" t="str">
        <f>IFERROR(VLOOKUP(E278,'2. UnidadCompradora'!$E$2:$P$1538,12,FALSE),"")</f>
        <v/>
      </c>
      <c r="K278" t="str">
        <f t="shared" si="34"/>
        <v/>
      </c>
      <c r="L278" t="str">
        <f t="shared" si="36"/>
        <v/>
      </c>
      <c r="M278" s="18" t="str">
        <f>IFERROR(VLOOKUP(E278,'2. UnidadCompradora'!$E$2:$P$1538,8,FALSE),"")</f>
        <v/>
      </c>
      <c r="N278" s="21" t="str">
        <f>IFERROR(VLOOKUP(E278,'2. UnidadCompradora'!$E$2:$P$1538,9,FALSE),"")</f>
        <v/>
      </c>
      <c r="O278" t="str">
        <f t="shared" si="37"/>
        <v/>
      </c>
      <c r="P278" s="56" t="str">
        <f t="shared" si="38"/>
        <v>20_181</v>
      </c>
    </row>
    <row r="279" spans="2:16" hidden="1" x14ac:dyDescent="0.25">
      <c r="B279">
        <f t="shared" si="39"/>
        <v>182</v>
      </c>
      <c r="C279">
        <f t="shared" si="32"/>
        <v>20</v>
      </c>
      <c r="D279">
        <f t="shared" si="33"/>
        <v>182</v>
      </c>
      <c r="E279" s="33" t="str">
        <f t="shared" si="35"/>
        <v>20_182</v>
      </c>
      <c r="F279" t="str">
        <f>IFERROR(VLOOKUP(E279,'2. UnidadCompradora'!$E$2:$F$1538,2,FALSE),"")</f>
        <v/>
      </c>
      <c r="G279" t="str">
        <f>IFERROR(VLOOKUP(E279,'2. UnidadCompradora'!$E$2:$P$1538,12,FALSE),"")</f>
        <v/>
      </c>
      <c r="K279" t="str">
        <f t="shared" si="34"/>
        <v/>
      </c>
      <c r="L279" t="str">
        <f t="shared" si="36"/>
        <v/>
      </c>
      <c r="M279" s="18" t="str">
        <f>IFERROR(VLOOKUP(E279,'2. UnidadCompradora'!$E$2:$P$1538,8,FALSE),"")</f>
        <v/>
      </c>
      <c r="N279" s="21" t="str">
        <f>IFERROR(VLOOKUP(E279,'2. UnidadCompradora'!$E$2:$P$1538,9,FALSE),"")</f>
        <v/>
      </c>
      <c r="O279" t="str">
        <f t="shared" si="37"/>
        <v/>
      </c>
      <c r="P279" s="56" t="str">
        <f t="shared" si="38"/>
        <v>20_182</v>
      </c>
    </row>
    <row r="280" spans="2:16" hidden="1" x14ac:dyDescent="0.25">
      <c r="B280">
        <f t="shared" si="39"/>
        <v>183</v>
      </c>
      <c r="C280">
        <f t="shared" si="32"/>
        <v>20</v>
      </c>
      <c r="D280">
        <f t="shared" si="33"/>
        <v>183</v>
      </c>
      <c r="E280" s="33" t="str">
        <f t="shared" si="35"/>
        <v>20_183</v>
      </c>
      <c r="F280" t="str">
        <f>IFERROR(VLOOKUP(E280,'2. UnidadCompradora'!$E$2:$F$1538,2,FALSE),"")</f>
        <v/>
      </c>
      <c r="G280" t="str">
        <f>IFERROR(VLOOKUP(E280,'2. UnidadCompradora'!$E$2:$P$1538,12,FALSE),"")</f>
        <v/>
      </c>
      <c r="K280" t="str">
        <f t="shared" si="34"/>
        <v/>
      </c>
      <c r="L280" t="str">
        <f t="shared" si="36"/>
        <v/>
      </c>
      <c r="M280" s="18" t="str">
        <f>IFERROR(VLOOKUP(E280,'2. UnidadCompradora'!$E$2:$P$1538,8,FALSE),"")</f>
        <v/>
      </c>
      <c r="N280" s="21" t="str">
        <f>IFERROR(VLOOKUP(E280,'2. UnidadCompradora'!$E$2:$P$1538,9,FALSE),"")</f>
        <v/>
      </c>
      <c r="O280" t="str">
        <f t="shared" si="37"/>
        <v/>
      </c>
      <c r="P280" s="56" t="str">
        <f t="shared" si="38"/>
        <v>20_183</v>
      </c>
    </row>
    <row r="281" spans="2:16" hidden="1" x14ac:dyDescent="0.25">
      <c r="B281">
        <f t="shared" si="39"/>
        <v>184</v>
      </c>
      <c r="C281">
        <f t="shared" si="32"/>
        <v>20</v>
      </c>
      <c r="D281">
        <f t="shared" si="33"/>
        <v>184</v>
      </c>
      <c r="E281" s="33" t="str">
        <f t="shared" si="35"/>
        <v>20_184</v>
      </c>
      <c r="F281" t="str">
        <f>IFERROR(VLOOKUP(E281,'2. UnidadCompradora'!$E$2:$F$1538,2,FALSE),"")</f>
        <v/>
      </c>
      <c r="G281" t="str">
        <f>IFERROR(VLOOKUP(E281,'2. UnidadCompradora'!$E$2:$P$1538,12,FALSE),"")</f>
        <v/>
      </c>
      <c r="K281" t="str">
        <f t="shared" si="34"/>
        <v/>
      </c>
      <c r="L281" t="str">
        <f t="shared" si="36"/>
        <v/>
      </c>
      <c r="M281" s="18" t="str">
        <f>IFERROR(VLOOKUP(E281,'2. UnidadCompradora'!$E$2:$P$1538,8,FALSE),"")</f>
        <v/>
      </c>
      <c r="N281" s="21" t="str">
        <f>IFERROR(VLOOKUP(E281,'2. UnidadCompradora'!$E$2:$P$1538,9,FALSE),"")</f>
        <v/>
      </c>
      <c r="O281" t="str">
        <f t="shared" si="37"/>
        <v/>
      </c>
      <c r="P281" s="56" t="str">
        <f t="shared" si="38"/>
        <v>20_184</v>
      </c>
    </row>
    <row r="282" spans="2:16" hidden="1" x14ac:dyDescent="0.25">
      <c r="B282">
        <f t="shared" si="39"/>
        <v>185</v>
      </c>
      <c r="C282">
        <f t="shared" si="32"/>
        <v>20</v>
      </c>
      <c r="D282">
        <f t="shared" si="33"/>
        <v>185</v>
      </c>
      <c r="E282" s="33" t="str">
        <f t="shared" si="35"/>
        <v>20_185</v>
      </c>
      <c r="F282" t="str">
        <f>IFERROR(VLOOKUP(E282,'2. UnidadCompradora'!$E$2:$F$1538,2,FALSE),"")</f>
        <v/>
      </c>
      <c r="G282" t="str">
        <f>IFERROR(VLOOKUP(E282,'2. UnidadCompradora'!$E$2:$P$1538,12,FALSE),"")</f>
        <v/>
      </c>
      <c r="K282" t="str">
        <f t="shared" si="34"/>
        <v/>
      </c>
      <c r="L282" t="str">
        <f t="shared" si="36"/>
        <v/>
      </c>
      <c r="M282" s="18" t="str">
        <f>IFERROR(VLOOKUP(E282,'2. UnidadCompradora'!$E$2:$P$1538,8,FALSE),"")</f>
        <v/>
      </c>
      <c r="N282" s="21" t="str">
        <f>IFERROR(VLOOKUP(E282,'2. UnidadCompradora'!$E$2:$P$1538,9,FALSE),"")</f>
        <v/>
      </c>
      <c r="O282" t="str">
        <f t="shared" si="37"/>
        <v/>
      </c>
      <c r="P282" s="56" t="str">
        <f t="shared" si="38"/>
        <v>20_185</v>
      </c>
    </row>
    <row r="283" spans="2:16" hidden="1" x14ac:dyDescent="0.25">
      <c r="B283">
        <f t="shared" si="39"/>
        <v>186</v>
      </c>
      <c r="C283">
        <f t="shared" si="32"/>
        <v>20</v>
      </c>
      <c r="D283">
        <f t="shared" si="33"/>
        <v>186</v>
      </c>
      <c r="E283" s="33" t="str">
        <f t="shared" si="35"/>
        <v>20_186</v>
      </c>
      <c r="F283" t="str">
        <f>IFERROR(VLOOKUP(E283,'2. UnidadCompradora'!$E$2:$F$1538,2,FALSE),"")</f>
        <v/>
      </c>
      <c r="G283" t="str">
        <f>IFERROR(VLOOKUP(E283,'2. UnidadCompradora'!$E$2:$P$1538,12,FALSE),"")</f>
        <v/>
      </c>
      <c r="K283" t="str">
        <f t="shared" si="34"/>
        <v/>
      </c>
      <c r="L283" t="str">
        <f t="shared" si="36"/>
        <v/>
      </c>
      <c r="M283" s="18" t="str">
        <f>IFERROR(VLOOKUP(E283,'2. UnidadCompradora'!$E$2:$P$1538,8,FALSE),"")</f>
        <v/>
      </c>
      <c r="N283" s="21" t="str">
        <f>IFERROR(VLOOKUP(E283,'2. UnidadCompradora'!$E$2:$P$1538,9,FALSE),"")</f>
        <v/>
      </c>
      <c r="O283" t="str">
        <f t="shared" si="37"/>
        <v/>
      </c>
      <c r="P283" s="56" t="str">
        <f t="shared" si="38"/>
        <v>20_186</v>
      </c>
    </row>
    <row r="284" spans="2:16" hidden="1" x14ac:dyDescent="0.25">
      <c r="B284">
        <f t="shared" si="39"/>
        <v>187</v>
      </c>
      <c r="C284">
        <f t="shared" si="32"/>
        <v>20</v>
      </c>
      <c r="D284">
        <f t="shared" si="33"/>
        <v>187</v>
      </c>
      <c r="E284" s="33" t="str">
        <f t="shared" si="35"/>
        <v>20_187</v>
      </c>
      <c r="F284" t="str">
        <f>IFERROR(VLOOKUP(E284,'2. UnidadCompradora'!$E$2:$F$1538,2,FALSE),"")</f>
        <v/>
      </c>
      <c r="G284" t="str">
        <f>IFERROR(VLOOKUP(E284,'2. UnidadCompradora'!$E$2:$P$1538,12,FALSE),"")</f>
        <v/>
      </c>
      <c r="K284" t="str">
        <f t="shared" si="34"/>
        <v/>
      </c>
      <c r="L284" t="str">
        <f t="shared" si="36"/>
        <v/>
      </c>
      <c r="M284" s="18" t="str">
        <f>IFERROR(VLOOKUP(E284,'2. UnidadCompradora'!$E$2:$P$1538,8,FALSE),"")</f>
        <v/>
      </c>
      <c r="N284" s="21" t="str">
        <f>IFERROR(VLOOKUP(E284,'2. UnidadCompradora'!$E$2:$P$1538,9,FALSE),"")</f>
        <v/>
      </c>
      <c r="O284" t="str">
        <f t="shared" si="37"/>
        <v/>
      </c>
      <c r="P284" s="56" t="str">
        <f t="shared" si="38"/>
        <v>20_187</v>
      </c>
    </row>
    <row r="285" spans="2:16" hidden="1" x14ac:dyDescent="0.25">
      <c r="B285">
        <f t="shared" si="39"/>
        <v>188</v>
      </c>
      <c r="C285">
        <f t="shared" si="32"/>
        <v>20</v>
      </c>
      <c r="D285">
        <f t="shared" si="33"/>
        <v>188</v>
      </c>
      <c r="E285" s="33" t="str">
        <f t="shared" si="35"/>
        <v>20_188</v>
      </c>
      <c r="F285" t="str">
        <f>IFERROR(VLOOKUP(E285,'2. UnidadCompradora'!$E$2:$F$1538,2,FALSE),"")</f>
        <v/>
      </c>
      <c r="G285" t="str">
        <f>IFERROR(VLOOKUP(E285,'2. UnidadCompradora'!$E$2:$P$1538,12,FALSE),"")</f>
        <v/>
      </c>
      <c r="K285" t="str">
        <f t="shared" si="34"/>
        <v/>
      </c>
      <c r="L285" t="str">
        <f t="shared" si="36"/>
        <v/>
      </c>
      <c r="M285" s="18" t="str">
        <f>IFERROR(VLOOKUP(E285,'2. UnidadCompradora'!$E$2:$P$1538,8,FALSE),"")</f>
        <v/>
      </c>
      <c r="N285" s="21" t="str">
        <f>IFERROR(VLOOKUP(E285,'2. UnidadCompradora'!$E$2:$P$1538,9,FALSE),"")</f>
        <v/>
      </c>
      <c r="O285" t="str">
        <f t="shared" si="37"/>
        <v/>
      </c>
      <c r="P285" s="56" t="str">
        <f t="shared" si="38"/>
        <v>20_188</v>
      </c>
    </row>
    <row r="286" spans="2:16" hidden="1" x14ac:dyDescent="0.25">
      <c r="B286">
        <f t="shared" si="39"/>
        <v>189</v>
      </c>
      <c r="C286">
        <f t="shared" si="32"/>
        <v>20</v>
      </c>
      <c r="D286">
        <f t="shared" si="33"/>
        <v>189</v>
      </c>
      <c r="E286" s="33" t="str">
        <f t="shared" si="35"/>
        <v>20_189</v>
      </c>
      <c r="F286" t="str">
        <f>IFERROR(VLOOKUP(E286,'2. UnidadCompradora'!$E$2:$F$1538,2,FALSE),"")</f>
        <v/>
      </c>
      <c r="G286" t="str">
        <f>IFERROR(VLOOKUP(E286,'2. UnidadCompradora'!$E$2:$P$1538,12,FALSE),"")</f>
        <v/>
      </c>
      <c r="K286" t="str">
        <f t="shared" si="34"/>
        <v/>
      </c>
      <c r="L286" t="str">
        <f t="shared" si="36"/>
        <v/>
      </c>
      <c r="M286" s="18" t="str">
        <f>IFERROR(VLOOKUP(E286,'2. UnidadCompradora'!$E$2:$P$1538,8,FALSE),"")</f>
        <v/>
      </c>
      <c r="N286" s="21" t="str">
        <f>IFERROR(VLOOKUP(E286,'2. UnidadCompradora'!$E$2:$P$1538,9,FALSE),"")</f>
        <v/>
      </c>
      <c r="O286" t="str">
        <f t="shared" si="37"/>
        <v/>
      </c>
      <c r="P286" s="56" t="str">
        <f t="shared" si="38"/>
        <v>20_189</v>
      </c>
    </row>
    <row r="287" spans="2:16" hidden="1" x14ac:dyDescent="0.25">
      <c r="B287">
        <f t="shared" si="39"/>
        <v>190</v>
      </c>
      <c r="C287">
        <f t="shared" si="32"/>
        <v>20</v>
      </c>
      <c r="D287">
        <f t="shared" si="33"/>
        <v>190</v>
      </c>
      <c r="E287" s="33" t="str">
        <f t="shared" si="35"/>
        <v>20_190</v>
      </c>
      <c r="F287" t="str">
        <f>IFERROR(VLOOKUP(E287,'2. UnidadCompradora'!$E$2:$F$1538,2,FALSE),"")</f>
        <v/>
      </c>
      <c r="G287" t="str">
        <f>IFERROR(VLOOKUP(E287,'2. UnidadCompradora'!$E$2:$P$1538,12,FALSE),"")</f>
        <v/>
      </c>
      <c r="K287" t="str">
        <f t="shared" si="34"/>
        <v/>
      </c>
      <c r="L287" t="str">
        <f t="shared" si="36"/>
        <v/>
      </c>
      <c r="M287" s="18" t="str">
        <f>IFERROR(VLOOKUP(E287,'2. UnidadCompradora'!$E$2:$P$1538,8,FALSE),"")</f>
        <v/>
      </c>
      <c r="N287" s="21" t="str">
        <f>IFERROR(VLOOKUP(E287,'2. UnidadCompradora'!$E$2:$P$1538,9,FALSE),"")</f>
        <v/>
      </c>
      <c r="O287" t="str">
        <f t="shared" si="37"/>
        <v/>
      </c>
      <c r="P287" s="56" t="str">
        <f t="shared" si="38"/>
        <v>20_190</v>
      </c>
    </row>
    <row r="288" spans="2:16" hidden="1" x14ac:dyDescent="0.25">
      <c r="B288">
        <f t="shared" si="39"/>
        <v>191</v>
      </c>
      <c r="C288">
        <f t="shared" si="32"/>
        <v>20</v>
      </c>
      <c r="D288">
        <f t="shared" si="33"/>
        <v>191</v>
      </c>
      <c r="E288" s="33" t="str">
        <f t="shared" si="35"/>
        <v>20_191</v>
      </c>
      <c r="F288" t="str">
        <f>IFERROR(VLOOKUP(E288,'2. UnidadCompradora'!$E$2:$F$1538,2,FALSE),"")</f>
        <v/>
      </c>
      <c r="G288" t="str">
        <f>IFERROR(VLOOKUP(E288,'2. UnidadCompradora'!$E$2:$P$1538,12,FALSE),"")</f>
        <v/>
      </c>
      <c r="K288" t="str">
        <f t="shared" si="34"/>
        <v/>
      </c>
      <c r="L288" t="str">
        <f t="shared" si="36"/>
        <v/>
      </c>
      <c r="M288" s="18" t="str">
        <f>IFERROR(VLOOKUP(E288,'2. UnidadCompradora'!$E$2:$P$1538,8,FALSE),"")</f>
        <v/>
      </c>
      <c r="N288" s="21" t="str">
        <f>IFERROR(VLOOKUP(E288,'2. UnidadCompradora'!$E$2:$P$1538,9,FALSE),"")</f>
        <v/>
      </c>
      <c r="O288" t="str">
        <f t="shared" si="37"/>
        <v/>
      </c>
      <c r="P288" s="56" t="str">
        <f t="shared" si="38"/>
        <v>20_191</v>
      </c>
    </row>
    <row r="289" spans="2:16" hidden="1" x14ac:dyDescent="0.25">
      <c r="B289">
        <f t="shared" si="39"/>
        <v>192</v>
      </c>
      <c r="C289">
        <f t="shared" si="32"/>
        <v>20</v>
      </c>
      <c r="D289">
        <f t="shared" si="33"/>
        <v>192</v>
      </c>
      <c r="E289" s="33" t="str">
        <f t="shared" si="35"/>
        <v>20_192</v>
      </c>
      <c r="F289" t="str">
        <f>IFERROR(VLOOKUP(E289,'2. UnidadCompradora'!$E$2:$F$1538,2,FALSE),"")</f>
        <v/>
      </c>
      <c r="G289" t="str">
        <f>IFERROR(VLOOKUP(E289,'2. UnidadCompradora'!$E$2:$P$1538,12,FALSE),"")</f>
        <v/>
      </c>
      <c r="K289" t="str">
        <f t="shared" si="34"/>
        <v/>
      </c>
      <c r="L289" t="str">
        <f t="shared" si="36"/>
        <v/>
      </c>
      <c r="M289" s="18" t="str">
        <f>IFERROR(VLOOKUP(E289,'2. UnidadCompradora'!$E$2:$P$1538,8,FALSE),"")</f>
        <v/>
      </c>
      <c r="N289" s="21" t="str">
        <f>IFERROR(VLOOKUP(E289,'2. UnidadCompradora'!$E$2:$P$1538,9,FALSE),"")</f>
        <v/>
      </c>
      <c r="O289" t="str">
        <f t="shared" si="37"/>
        <v/>
      </c>
      <c r="P289" s="56" t="str">
        <f t="shared" si="38"/>
        <v>20_192</v>
      </c>
    </row>
    <row r="290" spans="2:16" hidden="1" x14ac:dyDescent="0.25">
      <c r="B290">
        <f t="shared" si="39"/>
        <v>193</v>
      </c>
      <c r="C290">
        <f t="shared" ref="C290:C353" si="40">$D$95</f>
        <v>20</v>
      </c>
      <c r="D290">
        <f t="shared" ref="D290:D353" si="41">B290</f>
        <v>193</v>
      </c>
      <c r="E290" s="33" t="str">
        <f t="shared" si="35"/>
        <v>20_193</v>
      </c>
      <c r="F290" t="str">
        <f>IFERROR(VLOOKUP(E290,'2. UnidadCompradora'!$E$2:$F$1538,2,FALSE),"")</f>
        <v/>
      </c>
      <c r="G290" t="str">
        <f>IFERROR(VLOOKUP(E290,'2. UnidadCompradora'!$E$2:$P$1538,12,FALSE),"")</f>
        <v/>
      </c>
      <c r="K290" t="str">
        <f t="shared" ref="K290:K353" si="42">IFERROR(RANK(G290,$G$98:$G$597),"")</f>
        <v/>
      </c>
      <c r="L290" t="str">
        <f t="shared" si="36"/>
        <v/>
      </c>
      <c r="M290" s="18" t="str">
        <f>IFERROR(VLOOKUP(E290,'2. UnidadCompradora'!$E$2:$P$1538,8,FALSE),"")</f>
        <v/>
      </c>
      <c r="N290" s="21" t="str">
        <f>IFERROR(VLOOKUP(E290,'2. UnidadCompradora'!$E$2:$P$1538,9,FALSE),"")</f>
        <v/>
      </c>
      <c r="O290" t="str">
        <f t="shared" si="37"/>
        <v/>
      </c>
      <c r="P290" s="56" t="str">
        <f t="shared" si="38"/>
        <v>20_193</v>
      </c>
    </row>
    <row r="291" spans="2:16" hidden="1" x14ac:dyDescent="0.25">
      <c r="B291">
        <f t="shared" si="39"/>
        <v>194</v>
      </c>
      <c r="C291">
        <f t="shared" si="40"/>
        <v>20</v>
      </c>
      <c r="D291">
        <f t="shared" si="41"/>
        <v>194</v>
      </c>
      <c r="E291" s="33" t="str">
        <f t="shared" ref="E291:E354" si="43">CONCATENATE(C291,"_",D291)</f>
        <v>20_194</v>
      </c>
      <c r="F291" t="str">
        <f>IFERROR(VLOOKUP(E291,'2. UnidadCompradora'!$E$2:$F$1538,2,FALSE),"")</f>
        <v/>
      </c>
      <c r="G291" t="str">
        <f>IFERROR(VLOOKUP(E291,'2. UnidadCompradora'!$E$2:$P$1538,12,FALSE),"")</f>
        <v/>
      </c>
      <c r="K291" t="str">
        <f t="shared" si="42"/>
        <v/>
      </c>
      <c r="L291" t="str">
        <f t="shared" ref="L291:L354" si="44">F291</f>
        <v/>
      </c>
      <c r="M291" s="18" t="str">
        <f>IFERROR(VLOOKUP(E291,'2. UnidadCompradora'!$E$2:$P$1538,8,FALSE),"")</f>
        <v/>
      </c>
      <c r="N291" s="21" t="str">
        <f>IFERROR(VLOOKUP(E291,'2. UnidadCompradora'!$E$2:$P$1538,9,FALSE),"")</f>
        <v/>
      </c>
      <c r="O291" t="str">
        <f t="shared" ref="O291:O354" si="45">G291</f>
        <v/>
      </c>
      <c r="P291" s="56" t="str">
        <f t="shared" ref="P291:P354" si="46">E291</f>
        <v>20_194</v>
      </c>
    </row>
    <row r="292" spans="2:16" hidden="1" x14ac:dyDescent="0.25">
      <c r="B292">
        <f t="shared" ref="B292:B355" si="47">B291+1</f>
        <v>195</v>
      </c>
      <c r="C292">
        <f t="shared" si="40"/>
        <v>20</v>
      </c>
      <c r="D292">
        <f t="shared" si="41"/>
        <v>195</v>
      </c>
      <c r="E292" s="33" t="str">
        <f t="shared" si="43"/>
        <v>20_195</v>
      </c>
      <c r="F292" t="str">
        <f>IFERROR(VLOOKUP(E292,'2. UnidadCompradora'!$E$2:$F$1538,2,FALSE),"")</f>
        <v/>
      </c>
      <c r="G292" t="str">
        <f>IFERROR(VLOOKUP(E292,'2. UnidadCompradora'!$E$2:$P$1538,12,FALSE),"")</f>
        <v/>
      </c>
      <c r="K292" t="str">
        <f t="shared" si="42"/>
        <v/>
      </c>
      <c r="L292" t="str">
        <f t="shared" si="44"/>
        <v/>
      </c>
      <c r="M292" s="18" t="str">
        <f>IFERROR(VLOOKUP(E292,'2. UnidadCompradora'!$E$2:$P$1538,8,FALSE),"")</f>
        <v/>
      </c>
      <c r="N292" s="21" t="str">
        <f>IFERROR(VLOOKUP(E292,'2. UnidadCompradora'!$E$2:$P$1538,9,FALSE),"")</f>
        <v/>
      </c>
      <c r="O292" t="str">
        <f t="shared" si="45"/>
        <v/>
      </c>
      <c r="P292" s="56" t="str">
        <f t="shared" si="46"/>
        <v>20_195</v>
      </c>
    </row>
    <row r="293" spans="2:16" hidden="1" x14ac:dyDescent="0.25">
      <c r="B293">
        <f t="shared" si="47"/>
        <v>196</v>
      </c>
      <c r="C293">
        <f t="shared" si="40"/>
        <v>20</v>
      </c>
      <c r="D293">
        <f t="shared" si="41"/>
        <v>196</v>
      </c>
      <c r="E293" s="33" t="str">
        <f t="shared" si="43"/>
        <v>20_196</v>
      </c>
      <c r="F293" t="str">
        <f>IFERROR(VLOOKUP(E293,'2. UnidadCompradora'!$E$2:$F$1538,2,FALSE),"")</f>
        <v/>
      </c>
      <c r="G293" t="str">
        <f>IFERROR(VLOOKUP(E293,'2. UnidadCompradora'!$E$2:$P$1538,12,FALSE),"")</f>
        <v/>
      </c>
      <c r="K293" t="str">
        <f t="shared" si="42"/>
        <v/>
      </c>
      <c r="L293" t="str">
        <f t="shared" si="44"/>
        <v/>
      </c>
      <c r="M293" s="18" t="str">
        <f>IFERROR(VLOOKUP(E293,'2. UnidadCompradora'!$E$2:$P$1538,8,FALSE),"")</f>
        <v/>
      </c>
      <c r="N293" s="21" t="str">
        <f>IFERROR(VLOOKUP(E293,'2. UnidadCompradora'!$E$2:$P$1538,9,FALSE),"")</f>
        <v/>
      </c>
      <c r="O293" t="str">
        <f t="shared" si="45"/>
        <v/>
      </c>
      <c r="P293" s="56" t="str">
        <f t="shared" si="46"/>
        <v>20_196</v>
      </c>
    </row>
    <row r="294" spans="2:16" hidden="1" x14ac:dyDescent="0.25">
      <c r="B294">
        <f t="shared" si="47"/>
        <v>197</v>
      </c>
      <c r="C294">
        <f t="shared" si="40"/>
        <v>20</v>
      </c>
      <c r="D294">
        <f t="shared" si="41"/>
        <v>197</v>
      </c>
      <c r="E294" s="33" t="str">
        <f t="shared" si="43"/>
        <v>20_197</v>
      </c>
      <c r="F294" t="str">
        <f>IFERROR(VLOOKUP(E294,'2. UnidadCompradora'!$E$2:$F$1538,2,FALSE),"")</f>
        <v/>
      </c>
      <c r="G294" t="str">
        <f>IFERROR(VLOOKUP(E294,'2. UnidadCompradora'!$E$2:$P$1538,12,FALSE),"")</f>
        <v/>
      </c>
      <c r="K294" t="str">
        <f t="shared" si="42"/>
        <v/>
      </c>
      <c r="L294" t="str">
        <f t="shared" si="44"/>
        <v/>
      </c>
      <c r="M294" s="18" t="str">
        <f>IFERROR(VLOOKUP(E294,'2. UnidadCompradora'!$E$2:$P$1538,8,FALSE),"")</f>
        <v/>
      </c>
      <c r="N294" s="21" t="str">
        <f>IFERROR(VLOOKUP(E294,'2. UnidadCompradora'!$E$2:$P$1538,9,FALSE),"")</f>
        <v/>
      </c>
      <c r="O294" t="str">
        <f t="shared" si="45"/>
        <v/>
      </c>
      <c r="P294" s="56" t="str">
        <f t="shared" si="46"/>
        <v>20_197</v>
      </c>
    </row>
    <row r="295" spans="2:16" hidden="1" x14ac:dyDescent="0.25">
      <c r="B295">
        <f t="shared" si="47"/>
        <v>198</v>
      </c>
      <c r="C295">
        <f t="shared" si="40"/>
        <v>20</v>
      </c>
      <c r="D295">
        <f t="shared" si="41"/>
        <v>198</v>
      </c>
      <c r="E295" s="33" t="str">
        <f t="shared" si="43"/>
        <v>20_198</v>
      </c>
      <c r="F295" t="str">
        <f>IFERROR(VLOOKUP(E295,'2. UnidadCompradora'!$E$2:$F$1538,2,FALSE),"")</f>
        <v/>
      </c>
      <c r="G295" t="str">
        <f>IFERROR(VLOOKUP(E295,'2. UnidadCompradora'!$E$2:$P$1538,12,FALSE),"")</f>
        <v/>
      </c>
      <c r="K295" t="str">
        <f t="shared" si="42"/>
        <v/>
      </c>
      <c r="L295" t="str">
        <f t="shared" si="44"/>
        <v/>
      </c>
      <c r="M295" s="18" t="str">
        <f>IFERROR(VLOOKUP(E295,'2. UnidadCompradora'!$E$2:$P$1538,8,FALSE),"")</f>
        <v/>
      </c>
      <c r="N295" s="21" t="str">
        <f>IFERROR(VLOOKUP(E295,'2. UnidadCompradora'!$E$2:$P$1538,9,FALSE),"")</f>
        <v/>
      </c>
      <c r="O295" t="str">
        <f t="shared" si="45"/>
        <v/>
      </c>
      <c r="P295" s="56" t="str">
        <f t="shared" si="46"/>
        <v>20_198</v>
      </c>
    </row>
    <row r="296" spans="2:16" hidden="1" x14ac:dyDescent="0.25">
      <c r="B296">
        <f t="shared" si="47"/>
        <v>199</v>
      </c>
      <c r="C296">
        <f t="shared" si="40"/>
        <v>20</v>
      </c>
      <c r="D296">
        <f t="shared" si="41"/>
        <v>199</v>
      </c>
      <c r="E296" s="33" t="str">
        <f t="shared" si="43"/>
        <v>20_199</v>
      </c>
      <c r="F296" t="str">
        <f>IFERROR(VLOOKUP(E296,'2. UnidadCompradora'!$E$2:$F$1538,2,FALSE),"")</f>
        <v/>
      </c>
      <c r="G296" t="str">
        <f>IFERROR(VLOOKUP(E296,'2. UnidadCompradora'!$E$2:$P$1538,12,FALSE),"")</f>
        <v/>
      </c>
      <c r="K296" t="str">
        <f t="shared" si="42"/>
        <v/>
      </c>
      <c r="L296" t="str">
        <f t="shared" si="44"/>
        <v/>
      </c>
      <c r="M296" s="18" t="str">
        <f>IFERROR(VLOOKUP(E296,'2. UnidadCompradora'!$E$2:$P$1538,8,FALSE),"")</f>
        <v/>
      </c>
      <c r="N296" s="21" t="str">
        <f>IFERROR(VLOOKUP(E296,'2. UnidadCompradora'!$E$2:$P$1538,9,FALSE),"")</f>
        <v/>
      </c>
      <c r="O296" t="str">
        <f t="shared" si="45"/>
        <v/>
      </c>
      <c r="P296" s="56" t="str">
        <f t="shared" si="46"/>
        <v>20_199</v>
      </c>
    </row>
    <row r="297" spans="2:16" hidden="1" x14ac:dyDescent="0.25">
      <c r="B297">
        <f t="shared" si="47"/>
        <v>200</v>
      </c>
      <c r="C297">
        <f t="shared" si="40"/>
        <v>20</v>
      </c>
      <c r="D297">
        <f t="shared" si="41"/>
        <v>200</v>
      </c>
      <c r="E297" s="33" t="str">
        <f t="shared" si="43"/>
        <v>20_200</v>
      </c>
      <c r="F297" t="str">
        <f>IFERROR(VLOOKUP(E297,'2. UnidadCompradora'!$E$2:$F$1538,2,FALSE),"")</f>
        <v/>
      </c>
      <c r="G297" t="str">
        <f>IFERROR(VLOOKUP(E297,'2. UnidadCompradora'!$E$2:$P$1538,12,FALSE),"")</f>
        <v/>
      </c>
      <c r="K297" t="str">
        <f t="shared" si="42"/>
        <v/>
      </c>
      <c r="L297" t="str">
        <f t="shared" si="44"/>
        <v/>
      </c>
      <c r="M297" s="18" t="str">
        <f>IFERROR(VLOOKUP(E297,'2. UnidadCompradora'!$E$2:$P$1538,8,FALSE),"")</f>
        <v/>
      </c>
      <c r="N297" s="21" t="str">
        <f>IFERROR(VLOOKUP(E297,'2. UnidadCompradora'!$E$2:$P$1538,9,FALSE),"")</f>
        <v/>
      </c>
      <c r="O297" t="str">
        <f t="shared" si="45"/>
        <v/>
      </c>
      <c r="P297" s="56" t="str">
        <f t="shared" si="46"/>
        <v>20_200</v>
      </c>
    </row>
    <row r="298" spans="2:16" hidden="1" x14ac:dyDescent="0.25">
      <c r="B298">
        <f t="shared" si="47"/>
        <v>201</v>
      </c>
      <c r="C298">
        <f t="shared" si="40"/>
        <v>20</v>
      </c>
      <c r="D298">
        <f t="shared" si="41"/>
        <v>201</v>
      </c>
      <c r="E298" s="33" t="str">
        <f t="shared" si="43"/>
        <v>20_201</v>
      </c>
      <c r="F298" t="str">
        <f>IFERROR(VLOOKUP(E298,'2. UnidadCompradora'!$E$2:$F$1538,2,FALSE),"")</f>
        <v/>
      </c>
      <c r="G298" t="str">
        <f>IFERROR(VLOOKUP(E298,'2. UnidadCompradora'!$E$2:$P$1538,12,FALSE),"")</f>
        <v/>
      </c>
      <c r="K298" t="str">
        <f t="shared" si="42"/>
        <v/>
      </c>
      <c r="L298" t="str">
        <f t="shared" si="44"/>
        <v/>
      </c>
      <c r="M298" s="18" t="str">
        <f>IFERROR(VLOOKUP(E298,'2. UnidadCompradora'!$E$2:$P$1538,8,FALSE),"")</f>
        <v/>
      </c>
      <c r="N298" s="21" t="str">
        <f>IFERROR(VLOOKUP(E298,'2. UnidadCompradora'!$E$2:$P$1538,9,FALSE),"")</f>
        <v/>
      </c>
      <c r="O298" t="str">
        <f t="shared" si="45"/>
        <v/>
      </c>
      <c r="P298" s="56" t="str">
        <f t="shared" si="46"/>
        <v>20_201</v>
      </c>
    </row>
    <row r="299" spans="2:16" hidden="1" x14ac:dyDescent="0.25">
      <c r="B299">
        <f t="shared" si="47"/>
        <v>202</v>
      </c>
      <c r="C299">
        <f t="shared" si="40"/>
        <v>20</v>
      </c>
      <c r="D299">
        <f t="shared" si="41"/>
        <v>202</v>
      </c>
      <c r="E299" s="33" t="str">
        <f t="shared" si="43"/>
        <v>20_202</v>
      </c>
      <c r="F299" t="str">
        <f>IFERROR(VLOOKUP(E299,'2. UnidadCompradora'!$E$2:$F$1538,2,FALSE),"")</f>
        <v/>
      </c>
      <c r="G299" t="str">
        <f>IFERROR(VLOOKUP(E299,'2. UnidadCompradora'!$E$2:$P$1538,12,FALSE),"")</f>
        <v/>
      </c>
      <c r="K299" t="str">
        <f t="shared" si="42"/>
        <v/>
      </c>
      <c r="L299" t="str">
        <f t="shared" si="44"/>
        <v/>
      </c>
      <c r="M299" s="18" t="str">
        <f>IFERROR(VLOOKUP(E299,'2. UnidadCompradora'!$E$2:$P$1538,8,FALSE),"")</f>
        <v/>
      </c>
      <c r="N299" s="21" t="str">
        <f>IFERROR(VLOOKUP(E299,'2. UnidadCompradora'!$E$2:$P$1538,9,FALSE),"")</f>
        <v/>
      </c>
      <c r="O299" t="str">
        <f t="shared" si="45"/>
        <v/>
      </c>
      <c r="P299" s="56" t="str">
        <f t="shared" si="46"/>
        <v>20_202</v>
      </c>
    </row>
    <row r="300" spans="2:16" hidden="1" x14ac:dyDescent="0.25">
      <c r="B300">
        <f t="shared" si="47"/>
        <v>203</v>
      </c>
      <c r="C300">
        <f t="shared" si="40"/>
        <v>20</v>
      </c>
      <c r="D300">
        <f t="shared" si="41"/>
        <v>203</v>
      </c>
      <c r="E300" s="33" t="str">
        <f t="shared" si="43"/>
        <v>20_203</v>
      </c>
      <c r="F300" t="str">
        <f>IFERROR(VLOOKUP(E300,'2. UnidadCompradora'!$E$2:$F$1538,2,FALSE),"")</f>
        <v/>
      </c>
      <c r="G300" t="str">
        <f>IFERROR(VLOOKUP(E300,'2. UnidadCompradora'!$E$2:$P$1538,12,FALSE),"")</f>
        <v/>
      </c>
      <c r="K300" t="str">
        <f t="shared" si="42"/>
        <v/>
      </c>
      <c r="L300" t="str">
        <f t="shared" si="44"/>
        <v/>
      </c>
      <c r="M300" s="18" t="str">
        <f>IFERROR(VLOOKUP(E300,'2. UnidadCompradora'!$E$2:$P$1538,8,FALSE),"")</f>
        <v/>
      </c>
      <c r="N300" s="21" t="str">
        <f>IFERROR(VLOOKUP(E300,'2. UnidadCompradora'!$E$2:$P$1538,9,FALSE),"")</f>
        <v/>
      </c>
      <c r="O300" t="str">
        <f t="shared" si="45"/>
        <v/>
      </c>
      <c r="P300" s="56" t="str">
        <f t="shared" si="46"/>
        <v>20_203</v>
      </c>
    </row>
    <row r="301" spans="2:16" hidden="1" x14ac:dyDescent="0.25">
      <c r="B301">
        <f t="shared" si="47"/>
        <v>204</v>
      </c>
      <c r="C301">
        <f t="shared" si="40"/>
        <v>20</v>
      </c>
      <c r="D301">
        <f t="shared" si="41"/>
        <v>204</v>
      </c>
      <c r="E301" s="33" t="str">
        <f t="shared" si="43"/>
        <v>20_204</v>
      </c>
      <c r="F301" t="str">
        <f>IFERROR(VLOOKUP(E301,'2. UnidadCompradora'!$E$2:$F$1538,2,FALSE),"")</f>
        <v/>
      </c>
      <c r="G301" t="str">
        <f>IFERROR(VLOOKUP(E301,'2. UnidadCompradora'!$E$2:$P$1538,12,FALSE),"")</f>
        <v/>
      </c>
      <c r="K301" t="str">
        <f t="shared" si="42"/>
        <v/>
      </c>
      <c r="L301" t="str">
        <f t="shared" si="44"/>
        <v/>
      </c>
      <c r="M301" s="18" t="str">
        <f>IFERROR(VLOOKUP(E301,'2. UnidadCompradora'!$E$2:$P$1538,8,FALSE),"")</f>
        <v/>
      </c>
      <c r="N301" s="21" t="str">
        <f>IFERROR(VLOOKUP(E301,'2. UnidadCompradora'!$E$2:$P$1538,9,FALSE),"")</f>
        <v/>
      </c>
      <c r="O301" t="str">
        <f t="shared" si="45"/>
        <v/>
      </c>
      <c r="P301" s="56" t="str">
        <f t="shared" si="46"/>
        <v>20_204</v>
      </c>
    </row>
    <row r="302" spans="2:16" hidden="1" x14ac:dyDescent="0.25">
      <c r="B302">
        <f t="shared" si="47"/>
        <v>205</v>
      </c>
      <c r="C302">
        <f t="shared" si="40"/>
        <v>20</v>
      </c>
      <c r="D302">
        <f t="shared" si="41"/>
        <v>205</v>
      </c>
      <c r="E302" s="33" t="str">
        <f t="shared" si="43"/>
        <v>20_205</v>
      </c>
      <c r="F302" t="str">
        <f>IFERROR(VLOOKUP(E302,'2. UnidadCompradora'!$E$2:$F$1538,2,FALSE),"")</f>
        <v/>
      </c>
      <c r="G302" t="str">
        <f>IFERROR(VLOOKUP(E302,'2. UnidadCompradora'!$E$2:$P$1538,12,FALSE),"")</f>
        <v/>
      </c>
      <c r="K302" t="str">
        <f t="shared" si="42"/>
        <v/>
      </c>
      <c r="L302" t="str">
        <f t="shared" si="44"/>
        <v/>
      </c>
      <c r="M302" s="18" t="str">
        <f>IFERROR(VLOOKUP(E302,'2. UnidadCompradora'!$E$2:$P$1538,8,FALSE),"")</f>
        <v/>
      </c>
      <c r="N302" s="21" t="str">
        <f>IFERROR(VLOOKUP(E302,'2. UnidadCompradora'!$E$2:$P$1538,9,FALSE),"")</f>
        <v/>
      </c>
      <c r="O302" t="str">
        <f t="shared" si="45"/>
        <v/>
      </c>
      <c r="P302" s="56" t="str">
        <f t="shared" si="46"/>
        <v>20_205</v>
      </c>
    </row>
    <row r="303" spans="2:16" hidden="1" x14ac:dyDescent="0.25">
      <c r="B303">
        <f t="shared" si="47"/>
        <v>206</v>
      </c>
      <c r="C303">
        <f t="shared" si="40"/>
        <v>20</v>
      </c>
      <c r="D303">
        <f t="shared" si="41"/>
        <v>206</v>
      </c>
      <c r="E303" s="33" t="str">
        <f t="shared" si="43"/>
        <v>20_206</v>
      </c>
      <c r="F303" t="str">
        <f>IFERROR(VLOOKUP(E303,'2. UnidadCompradora'!$E$2:$F$1538,2,FALSE),"")</f>
        <v/>
      </c>
      <c r="G303" t="str">
        <f>IFERROR(VLOOKUP(E303,'2. UnidadCompradora'!$E$2:$P$1538,12,FALSE),"")</f>
        <v/>
      </c>
      <c r="K303" t="str">
        <f t="shared" si="42"/>
        <v/>
      </c>
      <c r="L303" t="str">
        <f t="shared" si="44"/>
        <v/>
      </c>
      <c r="M303" s="18" t="str">
        <f>IFERROR(VLOOKUP(E303,'2. UnidadCompradora'!$E$2:$P$1538,8,FALSE),"")</f>
        <v/>
      </c>
      <c r="N303" s="21" t="str">
        <f>IFERROR(VLOOKUP(E303,'2. UnidadCompradora'!$E$2:$P$1538,9,FALSE),"")</f>
        <v/>
      </c>
      <c r="O303" t="str">
        <f t="shared" si="45"/>
        <v/>
      </c>
      <c r="P303" s="56" t="str">
        <f t="shared" si="46"/>
        <v>20_206</v>
      </c>
    </row>
    <row r="304" spans="2:16" hidden="1" x14ac:dyDescent="0.25">
      <c r="B304">
        <f t="shared" si="47"/>
        <v>207</v>
      </c>
      <c r="C304">
        <f t="shared" si="40"/>
        <v>20</v>
      </c>
      <c r="D304">
        <f t="shared" si="41"/>
        <v>207</v>
      </c>
      <c r="E304" s="33" t="str">
        <f t="shared" si="43"/>
        <v>20_207</v>
      </c>
      <c r="F304" t="str">
        <f>IFERROR(VLOOKUP(E304,'2. UnidadCompradora'!$E$2:$F$1538,2,FALSE),"")</f>
        <v/>
      </c>
      <c r="G304" t="str">
        <f>IFERROR(VLOOKUP(E304,'2. UnidadCompradora'!$E$2:$P$1538,12,FALSE),"")</f>
        <v/>
      </c>
      <c r="K304" t="str">
        <f t="shared" si="42"/>
        <v/>
      </c>
      <c r="L304" t="str">
        <f t="shared" si="44"/>
        <v/>
      </c>
      <c r="M304" s="18" t="str">
        <f>IFERROR(VLOOKUP(E304,'2. UnidadCompradora'!$E$2:$P$1538,8,FALSE),"")</f>
        <v/>
      </c>
      <c r="N304" s="21" t="str">
        <f>IFERROR(VLOOKUP(E304,'2. UnidadCompradora'!$E$2:$P$1538,9,FALSE),"")</f>
        <v/>
      </c>
      <c r="O304" t="str">
        <f t="shared" si="45"/>
        <v/>
      </c>
      <c r="P304" s="56" t="str">
        <f t="shared" si="46"/>
        <v>20_207</v>
      </c>
    </row>
    <row r="305" spans="2:16" hidden="1" x14ac:dyDescent="0.25">
      <c r="B305">
        <f t="shared" si="47"/>
        <v>208</v>
      </c>
      <c r="C305">
        <f t="shared" si="40"/>
        <v>20</v>
      </c>
      <c r="D305">
        <f t="shared" si="41"/>
        <v>208</v>
      </c>
      <c r="E305" s="33" t="str">
        <f t="shared" si="43"/>
        <v>20_208</v>
      </c>
      <c r="F305" t="str">
        <f>IFERROR(VLOOKUP(E305,'2. UnidadCompradora'!$E$2:$F$1538,2,FALSE),"")</f>
        <v/>
      </c>
      <c r="G305" t="str">
        <f>IFERROR(VLOOKUP(E305,'2. UnidadCompradora'!$E$2:$P$1538,12,FALSE),"")</f>
        <v/>
      </c>
      <c r="K305" t="str">
        <f t="shared" si="42"/>
        <v/>
      </c>
      <c r="L305" t="str">
        <f t="shared" si="44"/>
        <v/>
      </c>
      <c r="M305" s="18" t="str">
        <f>IFERROR(VLOOKUP(E305,'2. UnidadCompradora'!$E$2:$P$1538,8,FALSE),"")</f>
        <v/>
      </c>
      <c r="N305" s="21" t="str">
        <f>IFERROR(VLOOKUP(E305,'2. UnidadCompradora'!$E$2:$P$1538,9,FALSE),"")</f>
        <v/>
      </c>
      <c r="O305" t="str">
        <f t="shared" si="45"/>
        <v/>
      </c>
      <c r="P305" s="56" t="str">
        <f t="shared" si="46"/>
        <v>20_208</v>
      </c>
    </row>
    <row r="306" spans="2:16" hidden="1" x14ac:dyDescent="0.25">
      <c r="B306">
        <f t="shared" si="47"/>
        <v>209</v>
      </c>
      <c r="C306">
        <f t="shared" si="40"/>
        <v>20</v>
      </c>
      <c r="D306">
        <f t="shared" si="41"/>
        <v>209</v>
      </c>
      <c r="E306" s="33" t="str">
        <f t="shared" si="43"/>
        <v>20_209</v>
      </c>
      <c r="F306" t="str">
        <f>IFERROR(VLOOKUP(E306,'2. UnidadCompradora'!$E$2:$F$1538,2,FALSE),"")</f>
        <v/>
      </c>
      <c r="G306" t="str">
        <f>IFERROR(VLOOKUP(E306,'2. UnidadCompradora'!$E$2:$P$1538,12,FALSE),"")</f>
        <v/>
      </c>
      <c r="K306" t="str">
        <f t="shared" si="42"/>
        <v/>
      </c>
      <c r="L306" t="str">
        <f t="shared" si="44"/>
        <v/>
      </c>
      <c r="M306" s="18" t="str">
        <f>IFERROR(VLOOKUP(E306,'2. UnidadCompradora'!$E$2:$P$1538,8,FALSE),"")</f>
        <v/>
      </c>
      <c r="N306" s="21" t="str">
        <f>IFERROR(VLOOKUP(E306,'2. UnidadCompradora'!$E$2:$P$1538,9,FALSE),"")</f>
        <v/>
      </c>
      <c r="O306" t="str">
        <f t="shared" si="45"/>
        <v/>
      </c>
      <c r="P306" s="56" t="str">
        <f t="shared" si="46"/>
        <v>20_209</v>
      </c>
    </row>
    <row r="307" spans="2:16" hidden="1" x14ac:dyDescent="0.25">
      <c r="B307">
        <f t="shared" si="47"/>
        <v>210</v>
      </c>
      <c r="C307">
        <f t="shared" si="40"/>
        <v>20</v>
      </c>
      <c r="D307">
        <f t="shared" si="41"/>
        <v>210</v>
      </c>
      <c r="E307" s="33" t="str">
        <f t="shared" si="43"/>
        <v>20_210</v>
      </c>
      <c r="F307" t="str">
        <f>IFERROR(VLOOKUP(E307,'2. UnidadCompradora'!$E$2:$F$1538,2,FALSE),"")</f>
        <v/>
      </c>
      <c r="G307" t="str">
        <f>IFERROR(VLOOKUP(E307,'2. UnidadCompradora'!$E$2:$P$1538,12,FALSE),"")</f>
        <v/>
      </c>
      <c r="K307" t="str">
        <f t="shared" si="42"/>
        <v/>
      </c>
      <c r="L307" t="str">
        <f t="shared" si="44"/>
        <v/>
      </c>
      <c r="M307" s="18" t="str">
        <f>IFERROR(VLOOKUP(E307,'2. UnidadCompradora'!$E$2:$P$1538,8,FALSE),"")</f>
        <v/>
      </c>
      <c r="N307" s="21" t="str">
        <f>IFERROR(VLOOKUP(E307,'2. UnidadCompradora'!$E$2:$P$1538,9,FALSE),"")</f>
        <v/>
      </c>
      <c r="O307" t="str">
        <f t="shared" si="45"/>
        <v/>
      </c>
      <c r="P307" s="56" t="str">
        <f t="shared" si="46"/>
        <v>20_210</v>
      </c>
    </row>
    <row r="308" spans="2:16" hidden="1" x14ac:dyDescent="0.25">
      <c r="B308">
        <f t="shared" si="47"/>
        <v>211</v>
      </c>
      <c r="C308">
        <f t="shared" si="40"/>
        <v>20</v>
      </c>
      <c r="D308">
        <f t="shared" si="41"/>
        <v>211</v>
      </c>
      <c r="E308" s="33" t="str">
        <f t="shared" si="43"/>
        <v>20_211</v>
      </c>
      <c r="F308" t="str">
        <f>IFERROR(VLOOKUP(E308,'2. UnidadCompradora'!$E$2:$F$1538,2,FALSE),"")</f>
        <v/>
      </c>
      <c r="G308" t="str">
        <f>IFERROR(VLOOKUP(E308,'2. UnidadCompradora'!$E$2:$P$1538,12,FALSE),"")</f>
        <v/>
      </c>
      <c r="K308" t="str">
        <f t="shared" si="42"/>
        <v/>
      </c>
      <c r="L308" t="str">
        <f t="shared" si="44"/>
        <v/>
      </c>
      <c r="M308" s="18" t="str">
        <f>IFERROR(VLOOKUP(E308,'2. UnidadCompradora'!$E$2:$P$1538,8,FALSE),"")</f>
        <v/>
      </c>
      <c r="N308" s="21" t="str">
        <f>IFERROR(VLOOKUP(E308,'2. UnidadCompradora'!$E$2:$P$1538,9,FALSE),"")</f>
        <v/>
      </c>
      <c r="O308" t="str">
        <f t="shared" si="45"/>
        <v/>
      </c>
      <c r="P308" s="56" t="str">
        <f t="shared" si="46"/>
        <v>20_211</v>
      </c>
    </row>
    <row r="309" spans="2:16" hidden="1" x14ac:dyDescent="0.25">
      <c r="B309">
        <f t="shared" si="47"/>
        <v>212</v>
      </c>
      <c r="C309">
        <f t="shared" si="40"/>
        <v>20</v>
      </c>
      <c r="D309">
        <f t="shared" si="41"/>
        <v>212</v>
      </c>
      <c r="E309" s="33" t="str">
        <f t="shared" si="43"/>
        <v>20_212</v>
      </c>
      <c r="F309" t="str">
        <f>IFERROR(VLOOKUP(E309,'2. UnidadCompradora'!$E$2:$F$1538,2,FALSE),"")</f>
        <v/>
      </c>
      <c r="G309" t="str">
        <f>IFERROR(VLOOKUP(E309,'2. UnidadCompradora'!$E$2:$P$1538,12,FALSE),"")</f>
        <v/>
      </c>
      <c r="K309" t="str">
        <f t="shared" si="42"/>
        <v/>
      </c>
      <c r="L309" t="str">
        <f t="shared" si="44"/>
        <v/>
      </c>
      <c r="M309" s="18" t="str">
        <f>IFERROR(VLOOKUP(E309,'2. UnidadCompradora'!$E$2:$P$1538,8,FALSE),"")</f>
        <v/>
      </c>
      <c r="N309" s="21" t="str">
        <f>IFERROR(VLOOKUP(E309,'2. UnidadCompradora'!$E$2:$P$1538,9,FALSE),"")</f>
        <v/>
      </c>
      <c r="O309" t="str">
        <f t="shared" si="45"/>
        <v/>
      </c>
      <c r="P309" s="56" t="str">
        <f t="shared" si="46"/>
        <v>20_212</v>
      </c>
    </row>
    <row r="310" spans="2:16" hidden="1" x14ac:dyDescent="0.25">
      <c r="B310">
        <f t="shared" si="47"/>
        <v>213</v>
      </c>
      <c r="C310">
        <f t="shared" si="40"/>
        <v>20</v>
      </c>
      <c r="D310">
        <f t="shared" si="41"/>
        <v>213</v>
      </c>
      <c r="E310" s="33" t="str">
        <f t="shared" si="43"/>
        <v>20_213</v>
      </c>
      <c r="F310" t="str">
        <f>IFERROR(VLOOKUP(E310,'2. UnidadCompradora'!$E$2:$F$1538,2,FALSE),"")</f>
        <v/>
      </c>
      <c r="G310" t="str">
        <f>IFERROR(VLOOKUP(E310,'2. UnidadCompradora'!$E$2:$P$1538,12,FALSE),"")</f>
        <v/>
      </c>
      <c r="K310" t="str">
        <f t="shared" si="42"/>
        <v/>
      </c>
      <c r="L310" t="str">
        <f t="shared" si="44"/>
        <v/>
      </c>
      <c r="M310" s="18" t="str">
        <f>IFERROR(VLOOKUP(E310,'2. UnidadCompradora'!$E$2:$P$1538,8,FALSE),"")</f>
        <v/>
      </c>
      <c r="N310" s="21" t="str">
        <f>IFERROR(VLOOKUP(E310,'2. UnidadCompradora'!$E$2:$P$1538,9,FALSE),"")</f>
        <v/>
      </c>
      <c r="O310" t="str">
        <f t="shared" si="45"/>
        <v/>
      </c>
      <c r="P310" s="56" t="str">
        <f t="shared" si="46"/>
        <v>20_213</v>
      </c>
    </row>
    <row r="311" spans="2:16" hidden="1" x14ac:dyDescent="0.25">
      <c r="B311">
        <f t="shared" si="47"/>
        <v>214</v>
      </c>
      <c r="C311">
        <f t="shared" si="40"/>
        <v>20</v>
      </c>
      <c r="D311">
        <f t="shared" si="41"/>
        <v>214</v>
      </c>
      <c r="E311" s="33" t="str">
        <f t="shared" si="43"/>
        <v>20_214</v>
      </c>
      <c r="F311" t="str">
        <f>IFERROR(VLOOKUP(E311,'2. UnidadCompradora'!$E$2:$F$1538,2,FALSE),"")</f>
        <v/>
      </c>
      <c r="G311" t="str">
        <f>IFERROR(VLOOKUP(E311,'2. UnidadCompradora'!$E$2:$P$1538,12,FALSE),"")</f>
        <v/>
      </c>
      <c r="K311" t="str">
        <f t="shared" si="42"/>
        <v/>
      </c>
      <c r="L311" t="str">
        <f t="shared" si="44"/>
        <v/>
      </c>
      <c r="M311" s="18" t="str">
        <f>IFERROR(VLOOKUP(E311,'2. UnidadCompradora'!$E$2:$P$1538,8,FALSE),"")</f>
        <v/>
      </c>
      <c r="N311" s="21" t="str">
        <f>IFERROR(VLOOKUP(E311,'2. UnidadCompradora'!$E$2:$P$1538,9,FALSE),"")</f>
        <v/>
      </c>
      <c r="O311" t="str">
        <f t="shared" si="45"/>
        <v/>
      </c>
      <c r="P311" s="56" t="str">
        <f t="shared" si="46"/>
        <v>20_214</v>
      </c>
    </row>
    <row r="312" spans="2:16" hidden="1" x14ac:dyDescent="0.25">
      <c r="B312">
        <f t="shared" si="47"/>
        <v>215</v>
      </c>
      <c r="C312">
        <f t="shared" si="40"/>
        <v>20</v>
      </c>
      <c r="D312">
        <f t="shared" si="41"/>
        <v>215</v>
      </c>
      <c r="E312" s="33" t="str">
        <f t="shared" si="43"/>
        <v>20_215</v>
      </c>
      <c r="F312" t="str">
        <f>IFERROR(VLOOKUP(E312,'2. UnidadCompradora'!$E$2:$F$1538,2,FALSE),"")</f>
        <v/>
      </c>
      <c r="G312" t="str">
        <f>IFERROR(VLOOKUP(E312,'2. UnidadCompradora'!$E$2:$P$1538,12,FALSE),"")</f>
        <v/>
      </c>
      <c r="K312" t="str">
        <f t="shared" si="42"/>
        <v/>
      </c>
      <c r="L312" t="str">
        <f t="shared" si="44"/>
        <v/>
      </c>
      <c r="M312" s="18" t="str">
        <f>IFERROR(VLOOKUP(E312,'2. UnidadCompradora'!$E$2:$P$1538,8,FALSE),"")</f>
        <v/>
      </c>
      <c r="N312" s="21" t="str">
        <f>IFERROR(VLOOKUP(E312,'2. UnidadCompradora'!$E$2:$P$1538,9,FALSE),"")</f>
        <v/>
      </c>
      <c r="O312" t="str">
        <f t="shared" si="45"/>
        <v/>
      </c>
      <c r="P312" s="56" t="str">
        <f t="shared" si="46"/>
        <v>20_215</v>
      </c>
    </row>
    <row r="313" spans="2:16" hidden="1" x14ac:dyDescent="0.25">
      <c r="B313">
        <f t="shared" si="47"/>
        <v>216</v>
      </c>
      <c r="C313">
        <f t="shared" si="40"/>
        <v>20</v>
      </c>
      <c r="D313">
        <f t="shared" si="41"/>
        <v>216</v>
      </c>
      <c r="E313" s="33" t="str">
        <f t="shared" si="43"/>
        <v>20_216</v>
      </c>
      <c r="F313" t="str">
        <f>IFERROR(VLOOKUP(E313,'2. UnidadCompradora'!$E$2:$F$1538,2,FALSE),"")</f>
        <v/>
      </c>
      <c r="G313" t="str">
        <f>IFERROR(VLOOKUP(E313,'2. UnidadCompradora'!$E$2:$P$1538,12,FALSE),"")</f>
        <v/>
      </c>
      <c r="K313" t="str">
        <f t="shared" si="42"/>
        <v/>
      </c>
      <c r="L313" t="str">
        <f t="shared" si="44"/>
        <v/>
      </c>
      <c r="M313" s="18" t="str">
        <f>IFERROR(VLOOKUP(E313,'2. UnidadCompradora'!$E$2:$P$1538,8,FALSE),"")</f>
        <v/>
      </c>
      <c r="N313" s="21" t="str">
        <f>IFERROR(VLOOKUP(E313,'2. UnidadCompradora'!$E$2:$P$1538,9,FALSE),"")</f>
        <v/>
      </c>
      <c r="O313" t="str">
        <f t="shared" si="45"/>
        <v/>
      </c>
      <c r="P313" s="56" t="str">
        <f t="shared" si="46"/>
        <v>20_216</v>
      </c>
    </row>
    <row r="314" spans="2:16" hidden="1" x14ac:dyDescent="0.25">
      <c r="B314">
        <f t="shared" si="47"/>
        <v>217</v>
      </c>
      <c r="C314">
        <f t="shared" si="40"/>
        <v>20</v>
      </c>
      <c r="D314">
        <f t="shared" si="41"/>
        <v>217</v>
      </c>
      <c r="E314" s="33" t="str">
        <f t="shared" si="43"/>
        <v>20_217</v>
      </c>
      <c r="F314" t="str">
        <f>IFERROR(VLOOKUP(E314,'2. UnidadCompradora'!$E$2:$F$1538,2,FALSE),"")</f>
        <v/>
      </c>
      <c r="G314" t="str">
        <f>IFERROR(VLOOKUP(E314,'2. UnidadCompradora'!$E$2:$P$1538,12,FALSE),"")</f>
        <v/>
      </c>
      <c r="K314" t="str">
        <f t="shared" si="42"/>
        <v/>
      </c>
      <c r="L314" t="str">
        <f t="shared" si="44"/>
        <v/>
      </c>
      <c r="M314" s="18" t="str">
        <f>IFERROR(VLOOKUP(E314,'2. UnidadCompradora'!$E$2:$P$1538,8,FALSE),"")</f>
        <v/>
      </c>
      <c r="N314" s="21" t="str">
        <f>IFERROR(VLOOKUP(E314,'2. UnidadCompradora'!$E$2:$P$1538,9,FALSE),"")</f>
        <v/>
      </c>
      <c r="O314" t="str">
        <f t="shared" si="45"/>
        <v/>
      </c>
      <c r="P314" s="56" t="str">
        <f t="shared" si="46"/>
        <v>20_217</v>
      </c>
    </row>
    <row r="315" spans="2:16" hidden="1" x14ac:dyDescent="0.25">
      <c r="B315">
        <f t="shared" si="47"/>
        <v>218</v>
      </c>
      <c r="C315">
        <f t="shared" si="40"/>
        <v>20</v>
      </c>
      <c r="D315">
        <f t="shared" si="41"/>
        <v>218</v>
      </c>
      <c r="E315" s="33" t="str">
        <f t="shared" si="43"/>
        <v>20_218</v>
      </c>
      <c r="F315" t="str">
        <f>IFERROR(VLOOKUP(E315,'2. UnidadCompradora'!$E$2:$F$1538,2,FALSE),"")</f>
        <v/>
      </c>
      <c r="G315" t="str">
        <f>IFERROR(VLOOKUP(E315,'2. UnidadCompradora'!$E$2:$P$1538,12,FALSE),"")</f>
        <v/>
      </c>
      <c r="K315" t="str">
        <f t="shared" si="42"/>
        <v/>
      </c>
      <c r="L315" t="str">
        <f>F315</f>
        <v/>
      </c>
      <c r="M315" s="18" t="str">
        <f>IFERROR(VLOOKUP(E315,'2. UnidadCompradora'!$E$2:$P$1538,8,FALSE),"")</f>
        <v/>
      </c>
      <c r="N315" s="21" t="str">
        <f>IFERROR(VLOOKUP(E315,'2. UnidadCompradora'!$E$2:$P$1538,9,FALSE),"")</f>
        <v/>
      </c>
      <c r="O315" t="str">
        <f t="shared" si="45"/>
        <v/>
      </c>
      <c r="P315" s="56" t="str">
        <f t="shared" si="46"/>
        <v>20_218</v>
      </c>
    </row>
    <row r="316" spans="2:16" hidden="1" x14ac:dyDescent="0.25">
      <c r="B316">
        <f t="shared" si="47"/>
        <v>219</v>
      </c>
      <c r="C316">
        <f t="shared" si="40"/>
        <v>20</v>
      </c>
      <c r="D316">
        <f t="shared" si="41"/>
        <v>219</v>
      </c>
      <c r="E316" s="33" t="str">
        <f t="shared" si="43"/>
        <v>20_219</v>
      </c>
      <c r="F316" t="str">
        <f>IFERROR(VLOOKUP(E316,'2. UnidadCompradora'!$E$2:$F$1538,2,FALSE),"")</f>
        <v/>
      </c>
      <c r="G316" t="str">
        <f>IFERROR(VLOOKUP(E316,'2. UnidadCompradora'!$E$2:$P$1538,12,FALSE),"")</f>
        <v/>
      </c>
      <c r="K316" t="str">
        <f t="shared" si="42"/>
        <v/>
      </c>
      <c r="L316" t="str">
        <f t="shared" si="44"/>
        <v/>
      </c>
      <c r="M316" s="18" t="str">
        <f>IFERROR(VLOOKUP(E316,'2. UnidadCompradora'!$E$2:$P$1538,8,FALSE),"")</f>
        <v/>
      </c>
      <c r="N316" s="21" t="str">
        <f>IFERROR(VLOOKUP(E316,'2. UnidadCompradora'!$E$2:$P$1538,9,FALSE),"")</f>
        <v/>
      </c>
      <c r="O316" t="str">
        <f t="shared" si="45"/>
        <v/>
      </c>
      <c r="P316" s="56" t="str">
        <f t="shared" si="46"/>
        <v>20_219</v>
      </c>
    </row>
    <row r="317" spans="2:16" hidden="1" x14ac:dyDescent="0.25">
      <c r="B317">
        <f t="shared" si="47"/>
        <v>220</v>
      </c>
      <c r="C317">
        <f t="shared" si="40"/>
        <v>20</v>
      </c>
      <c r="D317">
        <f t="shared" si="41"/>
        <v>220</v>
      </c>
      <c r="E317" s="33" t="str">
        <f t="shared" si="43"/>
        <v>20_220</v>
      </c>
      <c r="F317" t="str">
        <f>IFERROR(VLOOKUP(E317,'2. UnidadCompradora'!$E$2:$F$1538,2,FALSE),"")</f>
        <v/>
      </c>
      <c r="G317" t="str">
        <f>IFERROR(VLOOKUP(E317,'2. UnidadCompradora'!$E$2:$P$1538,12,FALSE),"")</f>
        <v/>
      </c>
      <c r="K317" t="str">
        <f t="shared" si="42"/>
        <v/>
      </c>
      <c r="L317" t="str">
        <f t="shared" si="44"/>
        <v/>
      </c>
      <c r="M317" s="18" t="str">
        <f>IFERROR(VLOOKUP(E317,'2. UnidadCompradora'!$E$2:$P$1538,8,FALSE),"")</f>
        <v/>
      </c>
      <c r="N317" s="21" t="str">
        <f>IFERROR(VLOOKUP(E317,'2. UnidadCompradora'!$E$2:$P$1538,9,FALSE),"")</f>
        <v/>
      </c>
      <c r="O317" t="str">
        <f t="shared" si="45"/>
        <v/>
      </c>
      <c r="P317" s="56" t="str">
        <f t="shared" si="46"/>
        <v>20_220</v>
      </c>
    </row>
    <row r="318" spans="2:16" hidden="1" x14ac:dyDescent="0.25">
      <c r="B318">
        <f t="shared" si="47"/>
        <v>221</v>
      </c>
      <c r="C318">
        <f t="shared" si="40"/>
        <v>20</v>
      </c>
      <c r="D318">
        <f t="shared" si="41"/>
        <v>221</v>
      </c>
      <c r="E318" s="33" t="str">
        <f t="shared" si="43"/>
        <v>20_221</v>
      </c>
      <c r="F318" t="str">
        <f>IFERROR(VLOOKUP(E318,'2. UnidadCompradora'!$E$2:$F$1538,2,FALSE),"")</f>
        <v/>
      </c>
      <c r="G318" t="str">
        <f>IFERROR(VLOOKUP(E318,'2. UnidadCompradora'!$E$2:$P$1538,12,FALSE),"")</f>
        <v/>
      </c>
      <c r="K318" t="str">
        <f t="shared" si="42"/>
        <v/>
      </c>
      <c r="L318" t="str">
        <f t="shared" si="44"/>
        <v/>
      </c>
      <c r="M318" s="18" t="str">
        <f>IFERROR(VLOOKUP(E318,'2. UnidadCompradora'!$E$2:$P$1538,8,FALSE),"")</f>
        <v/>
      </c>
      <c r="N318" s="21" t="str">
        <f>IFERROR(VLOOKUP(E318,'2. UnidadCompradora'!$E$2:$P$1538,9,FALSE),"")</f>
        <v/>
      </c>
      <c r="O318" t="str">
        <f t="shared" si="45"/>
        <v/>
      </c>
      <c r="P318" s="56" t="str">
        <f t="shared" si="46"/>
        <v>20_221</v>
      </c>
    </row>
    <row r="319" spans="2:16" hidden="1" x14ac:dyDescent="0.25">
      <c r="B319">
        <f t="shared" si="47"/>
        <v>222</v>
      </c>
      <c r="C319">
        <f t="shared" si="40"/>
        <v>20</v>
      </c>
      <c r="D319">
        <f t="shared" si="41"/>
        <v>222</v>
      </c>
      <c r="E319" s="33" t="str">
        <f t="shared" si="43"/>
        <v>20_222</v>
      </c>
      <c r="F319" t="str">
        <f>IFERROR(VLOOKUP(E319,'2. UnidadCompradora'!$E$2:$F$1538,2,FALSE),"")</f>
        <v/>
      </c>
      <c r="G319" t="str">
        <f>IFERROR(VLOOKUP(E319,'2. UnidadCompradora'!$E$2:$P$1538,12,FALSE),"")</f>
        <v/>
      </c>
      <c r="K319" t="str">
        <f t="shared" si="42"/>
        <v/>
      </c>
      <c r="L319" t="str">
        <f t="shared" si="44"/>
        <v/>
      </c>
      <c r="M319" s="18" t="str">
        <f>IFERROR(VLOOKUP(E319,'2. UnidadCompradora'!$E$2:$P$1538,8,FALSE),"")</f>
        <v/>
      </c>
      <c r="N319" s="21" t="str">
        <f>IFERROR(VLOOKUP(E319,'2. UnidadCompradora'!$E$2:$P$1538,9,FALSE),"")</f>
        <v/>
      </c>
      <c r="O319" t="str">
        <f t="shared" si="45"/>
        <v/>
      </c>
      <c r="P319" s="56" t="str">
        <f t="shared" si="46"/>
        <v>20_222</v>
      </c>
    </row>
    <row r="320" spans="2:16" hidden="1" x14ac:dyDescent="0.25">
      <c r="B320">
        <f t="shared" si="47"/>
        <v>223</v>
      </c>
      <c r="C320">
        <f t="shared" si="40"/>
        <v>20</v>
      </c>
      <c r="D320">
        <f t="shared" si="41"/>
        <v>223</v>
      </c>
      <c r="E320" s="33" t="str">
        <f t="shared" si="43"/>
        <v>20_223</v>
      </c>
      <c r="F320" t="str">
        <f>IFERROR(VLOOKUP(E320,'2. UnidadCompradora'!$E$2:$F$1538,2,FALSE),"")</f>
        <v/>
      </c>
      <c r="G320" t="str">
        <f>IFERROR(VLOOKUP(E320,'2. UnidadCompradora'!$E$2:$P$1538,12,FALSE),"")</f>
        <v/>
      </c>
      <c r="K320" t="str">
        <f t="shared" si="42"/>
        <v/>
      </c>
      <c r="L320" t="str">
        <f t="shared" si="44"/>
        <v/>
      </c>
      <c r="M320" s="18" t="str">
        <f>IFERROR(VLOOKUP(E320,'2. UnidadCompradora'!$E$2:$P$1538,8,FALSE),"")</f>
        <v/>
      </c>
      <c r="N320" s="21" t="str">
        <f>IFERROR(VLOOKUP(E320,'2. UnidadCompradora'!$E$2:$P$1538,9,FALSE),"")</f>
        <v/>
      </c>
      <c r="O320" t="str">
        <f t="shared" si="45"/>
        <v/>
      </c>
      <c r="P320" s="56" t="str">
        <f t="shared" si="46"/>
        <v>20_223</v>
      </c>
    </row>
    <row r="321" spans="2:16" hidden="1" x14ac:dyDescent="0.25">
      <c r="B321">
        <f t="shared" si="47"/>
        <v>224</v>
      </c>
      <c r="C321">
        <f t="shared" si="40"/>
        <v>20</v>
      </c>
      <c r="D321">
        <f t="shared" si="41"/>
        <v>224</v>
      </c>
      <c r="E321" s="33" t="str">
        <f t="shared" si="43"/>
        <v>20_224</v>
      </c>
      <c r="F321" t="str">
        <f>IFERROR(VLOOKUP(E321,'2. UnidadCompradora'!$E$2:$F$1538,2,FALSE),"")</f>
        <v/>
      </c>
      <c r="G321" t="str">
        <f>IFERROR(VLOOKUP(E321,'2. UnidadCompradora'!$E$2:$P$1538,12,FALSE),"")</f>
        <v/>
      </c>
      <c r="K321" t="str">
        <f t="shared" si="42"/>
        <v/>
      </c>
      <c r="L321" t="str">
        <f t="shared" si="44"/>
        <v/>
      </c>
      <c r="M321" s="18" t="str">
        <f>IFERROR(VLOOKUP(E321,'2. UnidadCompradora'!$E$2:$P$1538,8,FALSE),"")</f>
        <v/>
      </c>
      <c r="N321" s="21" t="str">
        <f>IFERROR(VLOOKUP(E321,'2. UnidadCompradora'!$E$2:$P$1538,9,FALSE),"")</f>
        <v/>
      </c>
      <c r="O321" t="str">
        <f t="shared" si="45"/>
        <v/>
      </c>
      <c r="P321" s="56" t="str">
        <f t="shared" si="46"/>
        <v>20_224</v>
      </c>
    </row>
    <row r="322" spans="2:16" hidden="1" x14ac:dyDescent="0.25">
      <c r="B322">
        <f t="shared" si="47"/>
        <v>225</v>
      </c>
      <c r="C322">
        <f t="shared" si="40"/>
        <v>20</v>
      </c>
      <c r="D322">
        <f t="shared" si="41"/>
        <v>225</v>
      </c>
      <c r="E322" s="33" t="str">
        <f t="shared" si="43"/>
        <v>20_225</v>
      </c>
      <c r="F322" t="str">
        <f>IFERROR(VLOOKUP(E322,'2. UnidadCompradora'!$E$2:$F$1538,2,FALSE),"")</f>
        <v/>
      </c>
      <c r="G322" t="str">
        <f>IFERROR(VLOOKUP(E322,'2. UnidadCompradora'!$E$2:$P$1538,12,FALSE),"")</f>
        <v/>
      </c>
      <c r="K322" t="str">
        <f t="shared" si="42"/>
        <v/>
      </c>
      <c r="L322" t="str">
        <f t="shared" si="44"/>
        <v/>
      </c>
      <c r="M322" s="18" t="str">
        <f>IFERROR(VLOOKUP(E322,'2. UnidadCompradora'!$E$2:$P$1538,8,FALSE),"")</f>
        <v/>
      </c>
      <c r="N322" s="21" t="str">
        <f>IFERROR(VLOOKUP(E322,'2. UnidadCompradora'!$E$2:$P$1538,9,FALSE),"")</f>
        <v/>
      </c>
      <c r="O322" t="str">
        <f t="shared" si="45"/>
        <v/>
      </c>
      <c r="P322" s="56" t="str">
        <f t="shared" si="46"/>
        <v>20_225</v>
      </c>
    </row>
    <row r="323" spans="2:16" hidden="1" x14ac:dyDescent="0.25">
      <c r="B323">
        <f t="shared" si="47"/>
        <v>226</v>
      </c>
      <c r="C323">
        <f t="shared" si="40"/>
        <v>20</v>
      </c>
      <c r="D323">
        <f t="shared" si="41"/>
        <v>226</v>
      </c>
      <c r="E323" s="33" t="str">
        <f t="shared" si="43"/>
        <v>20_226</v>
      </c>
      <c r="F323" t="str">
        <f>IFERROR(VLOOKUP(E323,'2. UnidadCompradora'!$E$2:$F$1538,2,FALSE),"")</f>
        <v/>
      </c>
      <c r="G323" t="str">
        <f>IFERROR(VLOOKUP(E323,'2. UnidadCompradora'!$E$2:$P$1538,12,FALSE),"")</f>
        <v/>
      </c>
      <c r="K323" t="str">
        <f t="shared" si="42"/>
        <v/>
      </c>
      <c r="L323" t="str">
        <f t="shared" si="44"/>
        <v/>
      </c>
      <c r="M323" s="18" t="str">
        <f>IFERROR(VLOOKUP(E323,'2. UnidadCompradora'!$E$2:$P$1538,8,FALSE),"")</f>
        <v/>
      </c>
      <c r="N323" s="21" t="str">
        <f>IFERROR(VLOOKUP(E323,'2. UnidadCompradora'!$E$2:$P$1538,9,FALSE),"")</f>
        <v/>
      </c>
      <c r="O323" t="str">
        <f t="shared" si="45"/>
        <v/>
      </c>
      <c r="P323" s="56" t="str">
        <f t="shared" si="46"/>
        <v>20_226</v>
      </c>
    </row>
    <row r="324" spans="2:16" hidden="1" x14ac:dyDescent="0.25">
      <c r="B324">
        <f t="shared" si="47"/>
        <v>227</v>
      </c>
      <c r="C324">
        <f t="shared" si="40"/>
        <v>20</v>
      </c>
      <c r="D324">
        <f t="shared" si="41"/>
        <v>227</v>
      </c>
      <c r="E324" s="33" t="str">
        <f t="shared" si="43"/>
        <v>20_227</v>
      </c>
      <c r="F324" t="str">
        <f>IFERROR(VLOOKUP(E324,'2. UnidadCompradora'!$E$2:$F$1538,2,FALSE),"")</f>
        <v/>
      </c>
      <c r="G324" t="str">
        <f>IFERROR(VLOOKUP(E324,'2. UnidadCompradora'!$E$2:$P$1538,12,FALSE),"")</f>
        <v/>
      </c>
      <c r="K324" t="str">
        <f t="shared" si="42"/>
        <v/>
      </c>
      <c r="L324" t="str">
        <f t="shared" si="44"/>
        <v/>
      </c>
      <c r="M324" s="18" t="str">
        <f>IFERROR(VLOOKUP(E324,'2. UnidadCompradora'!$E$2:$P$1538,8,FALSE),"")</f>
        <v/>
      </c>
      <c r="N324" s="21" t="str">
        <f>IFERROR(VLOOKUP(E324,'2. UnidadCompradora'!$E$2:$P$1538,9,FALSE),"")</f>
        <v/>
      </c>
      <c r="O324" t="str">
        <f t="shared" si="45"/>
        <v/>
      </c>
      <c r="P324" s="56" t="str">
        <f t="shared" si="46"/>
        <v>20_227</v>
      </c>
    </row>
    <row r="325" spans="2:16" hidden="1" x14ac:dyDescent="0.25">
      <c r="B325">
        <f t="shared" si="47"/>
        <v>228</v>
      </c>
      <c r="C325">
        <f t="shared" si="40"/>
        <v>20</v>
      </c>
      <c r="D325">
        <f t="shared" si="41"/>
        <v>228</v>
      </c>
      <c r="E325" s="33" t="str">
        <f t="shared" si="43"/>
        <v>20_228</v>
      </c>
      <c r="F325" t="str">
        <f>IFERROR(VLOOKUP(E325,'2. UnidadCompradora'!$E$2:$F$1538,2,FALSE),"")</f>
        <v/>
      </c>
      <c r="G325" t="str">
        <f>IFERROR(VLOOKUP(E325,'2. UnidadCompradora'!$E$2:$P$1538,12,FALSE),"")</f>
        <v/>
      </c>
      <c r="K325" t="str">
        <f t="shared" si="42"/>
        <v/>
      </c>
      <c r="L325" t="str">
        <f t="shared" si="44"/>
        <v/>
      </c>
      <c r="M325" s="18" t="str">
        <f>IFERROR(VLOOKUP(E325,'2. UnidadCompradora'!$E$2:$P$1538,8,FALSE),"")</f>
        <v/>
      </c>
      <c r="N325" s="21" t="str">
        <f>IFERROR(VLOOKUP(E325,'2. UnidadCompradora'!$E$2:$P$1538,9,FALSE),"")</f>
        <v/>
      </c>
      <c r="O325" t="str">
        <f t="shared" si="45"/>
        <v/>
      </c>
      <c r="P325" s="56" t="str">
        <f t="shared" si="46"/>
        <v>20_228</v>
      </c>
    </row>
    <row r="326" spans="2:16" hidden="1" x14ac:dyDescent="0.25">
      <c r="B326">
        <f t="shared" si="47"/>
        <v>229</v>
      </c>
      <c r="C326">
        <f t="shared" si="40"/>
        <v>20</v>
      </c>
      <c r="D326">
        <f t="shared" si="41"/>
        <v>229</v>
      </c>
      <c r="E326" s="33" t="str">
        <f t="shared" si="43"/>
        <v>20_229</v>
      </c>
      <c r="F326" t="str">
        <f>IFERROR(VLOOKUP(E326,'2. UnidadCompradora'!$E$2:$F$1538,2,FALSE),"")</f>
        <v/>
      </c>
      <c r="G326" t="str">
        <f>IFERROR(VLOOKUP(E326,'2. UnidadCompradora'!$E$2:$P$1538,12,FALSE),"")</f>
        <v/>
      </c>
      <c r="K326" t="str">
        <f t="shared" si="42"/>
        <v/>
      </c>
      <c r="L326" t="str">
        <f t="shared" si="44"/>
        <v/>
      </c>
      <c r="M326" s="18" t="str">
        <f>IFERROR(VLOOKUP(E326,'2. UnidadCompradora'!$E$2:$P$1538,8,FALSE),"")</f>
        <v/>
      </c>
      <c r="N326" s="21" t="str">
        <f>IFERROR(VLOOKUP(E326,'2. UnidadCompradora'!$E$2:$P$1538,9,FALSE),"")</f>
        <v/>
      </c>
      <c r="O326" t="str">
        <f t="shared" si="45"/>
        <v/>
      </c>
      <c r="P326" s="56" t="str">
        <f t="shared" si="46"/>
        <v>20_229</v>
      </c>
    </row>
    <row r="327" spans="2:16" hidden="1" x14ac:dyDescent="0.25">
      <c r="B327">
        <f t="shared" si="47"/>
        <v>230</v>
      </c>
      <c r="C327">
        <f t="shared" si="40"/>
        <v>20</v>
      </c>
      <c r="D327">
        <f t="shared" si="41"/>
        <v>230</v>
      </c>
      <c r="E327" s="33" t="str">
        <f t="shared" si="43"/>
        <v>20_230</v>
      </c>
      <c r="F327" t="str">
        <f>IFERROR(VLOOKUP(E327,'2. UnidadCompradora'!$E$2:$F$1538,2,FALSE),"")</f>
        <v/>
      </c>
      <c r="G327" t="str">
        <f>IFERROR(VLOOKUP(E327,'2. UnidadCompradora'!$E$2:$P$1538,12,FALSE),"")</f>
        <v/>
      </c>
      <c r="K327" t="str">
        <f t="shared" si="42"/>
        <v/>
      </c>
      <c r="L327" t="str">
        <f t="shared" si="44"/>
        <v/>
      </c>
      <c r="M327" s="18" t="str">
        <f>IFERROR(VLOOKUP(E327,'2. UnidadCompradora'!$E$2:$P$1538,8,FALSE),"")</f>
        <v/>
      </c>
      <c r="N327" s="21" t="str">
        <f>IFERROR(VLOOKUP(E327,'2. UnidadCompradora'!$E$2:$P$1538,9,FALSE),"")</f>
        <v/>
      </c>
      <c r="O327" t="str">
        <f t="shared" si="45"/>
        <v/>
      </c>
      <c r="P327" s="56" t="str">
        <f t="shared" si="46"/>
        <v>20_230</v>
      </c>
    </row>
    <row r="328" spans="2:16" hidden="1" x14ac:dyDescent="0.25">
      <c r="B328">
        <f t="shared" si="47"/>
        <v>231</v>
      </c>
      <c r="C328">
        <f t="shared" si="40"/>
        <v>20</v>
      </c>
      <c r="D328">
        <f t="shared" si="41"/>
        <v>231</v>
      </c>
      <c r="E328" s="33" t="str">
        <f t="shared" si="43"/>
        <v>20_231</v>
      </c>
      <c r="F328" t="str">
        <f>IFERROR(VLOOKUP(E328,'2. UnidadCompradora'!$E$2:$F$1538,2,FALSE),"")</f>
        <v/>
      </c>
      <c r="G328" t="str">
        <f>IFERROR(VLOOKUP(E328,'2. UnidadCompradora'!$E$2:$P$1538,12,FALSE),"")</f>
        <v/>
      </c>
      <c r="K328" t="str">
        <f t="shared" si="42"/>
        <v/>
      </c>
      <c r="L328" t="str">
        <f t="shared" si="44"/>
        <v/>
      </c>
      <c r="M328" s="18" t="str">
        <f>IFERROR(VLOOKUP(E328,'2. UnidadCompradora'!$E$2:$P$1538,8,FALSE),"")</f>
        <v/>
      </c>
      <c r="N328" s="21" t="str">
        <f>IFERROR(VLOOKUP(E328,'2. UnidadCompradora'!$E$2:$P$1538,9,FALSE),"")</f>
        <v/>
      </c>
      <c r="O328" t="str">
        <f t="shared" si="45"/>
        <v/>
      </c>
      <c r="P328" s="56" t="str">
        <f t="shared" si="46"/>
        <v>20_231</v>
      </c>
    </row>
    <row r="329" spans="2:16" hidden="1" x14ac:dyDescent="0.25">
      <c r="B329">
        <f t="shared" si="47"/>
        <v>232</v>
      </c>
      <c r="C329">
        <f t="shared" si="40"/>
        <v>20</v>
      </c>
      <c r="D329">
        <f t="shared" si="41"/>
        <v>232</v>
      </c>
      <c r="E329" s="33" t="str">
        <f t="shared" si="43"/>
        <v>20_232</v>
      </c>
      <c r="F329" t="str">
        <f>IFERROR(VLOOKUP(E329,'2. UnidadCompradora'!$E$2:$F$1538,2,FALSE),"")</f>
        <v/>
      </c>
      <c r="G329" t="str">
        <f>IFERROR(VLOOKUP(E329,'2. UnidadCompradora'!$E$2:$P$1538,12,FALSE),"")</f>
        <v/>
      </c>
      <c r="K329" t="str">
        <f t="shared" si="42"/>
        <v/>
      </c>
      <c r="L329" t="str">
        <f t="shared" si="44"/>
        <v/>
      </c>
      <c r="M329" s="18" t="str">
        <f>IFERROR(VLOOKUP(E329,'2. UnidadCompradora'!$E$2:$P$1538,8,FALSE),"")</f>
        <v/>
      </c>
      <c r="N329" s="21" t="str">
        <f>IFERROR(VLOOKUP(E329,'2. UnidadCompradora'!$E$2:$P$1538,9,FALSE),"")</f>
        <v/>
      </c>
      <c r="O329" t="str">
        <f t="shared" si="45"/>
        <v/>
      </c>
      <c r="P329" s="56" t="str">
        <f t="shared" si="46"/>
        <v>20_232</v>
      </c>
    </row>
    <row r="330" spans="2:16" hidden="1" x14ac:dyDescent="0.25">
      <c r="B330">
        <f t="shared" si="47"/>
        <v>233</v>
      </c>
      <c r="C330">
        <f t="shared" si="40"/>
        <v>20</v>
      </c>
      <c r="D330">
        <f t="shared" si="41"/>
        <v>233</v>
      </c>
      <c r="E330" s="33" t="str">
        <f t="shared" si="43"/>
        <v>20_233</v>
      </c>
      <c r="F330" t="str">
        <f>IFERROR(VLOOKUP(E330,'2. UnidadCompradora'!$E$2:$F$1538,2,FALSE),"")</f>
        <v/>
      </c>
      <c r="G330" t="str">
        <f>IFERROR(VLOOKUP(E330,'2. UnidadCompradora'!$E$2:$P$1538,12,FALSE),"")</f>
        <v/>
      </c>
      <c r="K330" t="str">
        <f t="shared" si="42"/>
        <v/>
      </c>
      <c r="L330" t="str">
        <f t="shared" si="44"/>
        <v/>
      </c>
      <c r="M330" s="18" t="str">
        <f>IFERROR(VLOOKUP(E330,'2. UnidadCompradora'!$E$2:$P$1538,8,FALSE),"")</f>
        <v/>
      </c>
      <c r="N330" s="21" t="str">
        <f>IFERROR(VLOOKUP(E330,'2. UnidadCompradora'!$E$2:$P$1538,9,FALSE),"")</f>
        <v/>
      </c>
      <c r="O330" t="str">
        <f t="shared" si="45"/>
        <v/>
      </c>
      <c r="P330" s="56" t="str">
        <f t="shared" si="46"/>
        <v>20_233</v>
      </c>
    </row>
    <row r="331" spans="2:16" hidden="1" x14ac:dyDescent="0.25">
      <c r="B331">
        <f t="shared" si="47"/>
        <v>234</v>
      </c>
      <c r="C331">
        <f t="shared" si="40"/>
        <v>20</v>
      </c>
      <c r="D331">
        <f t="shared" si="41"/>
        <v>234</v>
      </c>
      <c r="E331" s="33" t="str">
        <f t="shared" si="43"/>
        <v>20_234</v>
      </c>
      <c r="F331" t="str">
        <f>IFERROR(VLOOKUP(E331,'2. UnidadCompradora'!$E$2:$F$1538,2,FALSE),"")</f>
        <v/>
      </c>
      <c r="G331" t="str">
        <f>IFERROR(VLOOKUP(E331,'2. UnidadCompradora'!$E$2:$P$1538,12,FALSE),"")</f>
        <v/>
      </c>
      <c r="K331" t="str">
        <f t="shared" si="42"/>
        <v/>
      </c>
      <c r="L331" t="str">
        <f t="shared" si="44"/>
        <v/>
      </c>
      <c r="M331" s="18" t="str">
        <f>IFERROR(VLOOKUP(E331,'2. UnidadCompradora'!$E$2:$P$1538,8,FALSE),"")</f>
        <v/>
      </c>
      <c r="N331" s="21" t="str">
        <f>IFERROR(VLOOKUP(E331,'2. UnidadCompradora'!$E$2:$P$1538,9,FALSE),"")</f>
        <v/>
      </c>
      <c r="O331" t="str">
        <f t="shared" si="45"/>
        <v/>
      </c>
      <c r="P331" s="56" t="str">
        <f t="shared" si="46"/>
        <v>20_234</v>
      </c>
    </row>
    <row r="332" spans="2:16" hidden="1" x14ac:dyDescent="0.25">
      <c r="B332">
        <f t="shared" si="47"/>
        <v>235</v>
      </c>
      <c r="C332">
        <f t="shared" si="40"/>
        <v>20</v>
      </c>
      <c r="D332">
        <f t="shared" si="41"/>
        <v>235</v>
      </c>
      <c r="E332" s="33" t="str">
        <f t="shared" si="43"/>
        <v>20_235</v>
      </c>
      <c r="F332" t="str">
        <f>IFERROR(VLOOKUP(E332,'2. UnidadCompradora'!$E$2:$F$1538,2,FALSE),"")</f>
        <v/>
      </c>
      <c r="G332" t="str">
        <f>IFERROR(VLOOKUP(E332,'2. UnidadCompradora'!$E$2:$P$1538,12,FALSE),"")</f>
        <v/>
      </c>
      <c r="K332" t="str">
        <f t="shared" si="42"/>
        <v/>
      </c>
      <c r="L332" t="str">
        <f t="shared" si="44"/>
        <v/>
      </c>
      <c r="M332" s="18" t="str">
        <f>IFERROR(VLOOKUP(E332,'2. UnidadCompradora'!$E$2:$P$1538,8,FALSE),"")</f>
        <v/>
      </c>
      <c r="N332" s="21" t="str">
        <f>IFERROR(VLOOKUP(E332,'2. UnidadCompradora'!$E$2:$P$1538,9,FALSE),"")</f>
        <v/>
      </c>
      <c r="O332" t="str">
        <f t="shared" si="45"/>
        <v/>
      </c>
      <c r="P332" s="56" t="str">
        <f t="shared" si="46"/>
        <v>20_235</v>
      </c>
    </row>
    <row r="333" spans="2:16" hidden="1" x14ac:dyDescent="0.25">
      <c r="B333">
        <f t="shared" si="47"/>
        <v>236</v>
      </c>
      <c r="C333">
        <f t="shared" si="40"/>
        <v>20</v>
      </c>
      <c r="D333">
        <f t="shared" si="41"/>
        <v>236</v>
      </c>
      <c r="E333" s="33" t="str">
        <f t="shared" si="43"/>
        <v>20_236</v>
      </c>
      <c r="F333" t="str">
        <f>IFERROR(VLOOKUP(E333,'2. UnidadCompradora'!$E$2:$F$1538,2,FALSE),"")</f>
        <v/>
      </c>
      <c r="G333" t="str">
        <f>IFERROR(VLOOKUP(E333,'2. UnidadCompradora'!$E$2:$P$1538,12,FALSE),"")</f>
        <v/>
      </c>
      <c r="K333" t="str">
        <f t="shared" si="42"/>
        <v/>
      </c>
      <c r="L333" t="str">
        <f t="shared" si="44"/>
        <v/>
      </c>
      <c r="M333" s="18" t="str">
        <f>IFERROR(VLOOKUP(E333,'2. UnidadCompradora'!$E$2:$P$1538,8,FALSE),"")</f>
        <v/>
      </c>
      <c r="N333" s="21" t="str">
        <f>IFERROR(VLOOKUP(E333,'2. UnidadCompradora'!$E$2:$P$1538,9,FALSE),"")</f>
        <v/>
      </c>
      <c r="O333" t="str">
        <f t="shared" si="45"/>
        <v/>
      </c>
      <c r="P333" s="56" t="str">
        <f t="shared" si="46"/>
        <v>20_236</v>
      </c>
    </row>
    <row r="334" spans="2:16" hidden="1" x14ac:dyDescent="0.25">
      <c r="B334">
        <f t="shared" si="47"/>
        <v>237</v>
      </c>
      <c r="C334">
        <f t="shared" si="40"/>
        <v>20</v>
      </c>
      <c r="D334">
        <f t="shared" si="41"/>
        <v>237</v>
      </c>
      <c r="E334" s="33" t="str">
        <f t="shared" si="43"/>
        <v>20_237</v>
      </c>
      <c r="F334" t="str">
        <f>IFERROR(VLOOKUP(E334,'2. UnidadCompradora'!$E$2:$F$1538,2,FALSE),"")</f>
        <v/>
      </c>
      <c r="G334" t="str">
        <f>IFERROR(VLOOKUP(E334,'2. UnidadCompradora'!$E$2:$P$1538,12,FALSE),"")</f>
        <v/>
      </c>
      <c r="K334" t="str">
        <f t="shared" si="42"/>
        <v/>
      </c>
      <c r="L334" t="str">
        <f t="shared" si="44"/>
        <v/>
      </c>
      <c r="M334" s="18" t="str">
        <f>IFERROR(VLOOKUP(E334,'2. UnidadCompradora'!$E$2:$P$1538,8,FALSE),"")</f>
        <v/>
      </c>
      <c r="N334" s="21" t="str">
        <f>IFERROR(VLOOKUP(E334,'2. UnidadCompradora'!$E$2:$P$1538,9,FALSE),"")</f>
        <v/>
      </c>
      <c r="O334" t="str">
        <f t="shared" si="45"/>
        <v/>
      </c>
      <c r="P334" s="56" t="str">
        <f t="shared" si="46"/>
        <v>20_237</v>
      </c>
    </row>
    <row r="335" spans="2:16" hidden="1" x14ac:dyDescent="0.25">
      <c r="B335">
        <f t="shared" si="47"/>
        <v>238</v>
      </c>
      <c r="C335">
        <f t="shared" si="40"/>
        <v>20</v>
      </c>
      <c r="D335">
        <f t="shared" si="41"/>
        <v>238</v>
      </c>
      <c r="E335" s="33" t="str">
        <f t="shared" si="43"/>
        <v>20_238</v>
      </c>
      <c r="F335" t="str">
        <f>IFERROR(VLOOKUP(E335,'2. UnidadCompradora'!$E$2:$F$1538,2,FALSE),"")</f>
        <v/>
      </c>
      <c r="G335" t="str">
        <f>IFERROR(VLOOKUP(E335,'2. UnidadCompradora'!$E$2:$P$1538,12,FALSE),"")</f>
        <v/>
      </c>
      <c r="K335" t="str">
        <f t="shared" si="42"/>
        <v/>
      </c>
      <c r="L335" t="str">
        <f t="shared" si="44"/>
        <v/>
      </c>
      <c r="M335" s="18" t="str">
        <f>IFERROR(VLOOKUP(E335,'2. UnidadCompradora'!$E$2:$P$1538,8,FALSE),"")</f>
        <v/>
      </c>
      <c r="N335" s="21" t="str">
        <f>IFERROR(VLOOKUP(E335,'2. UnidadCompradora'!$E$2:$P$1538,9,FALSE),"")</f>
        <v/>
      </c>
      <c r="O335" t="str">
        <f t="shared" si="45"/>
        <v/>
      </c>
      <c r="P335" s="56" t="str">
        <f t="shared" si="46"/>
        <v>20_238</v>
      </c>
    </row>
    <row r="336" spans="2:16" hidden="1" x14ac:dyDescent="0.25">
      <c r="B336">
        <f t="shared" si="47"/>
        <v>239</v>
      </c>
      <c r="C336">
        <f t="shared" si="40"/>
        <v>20</v>
      </c>
      <c r="D336">
        <f t="shared" si="41"/>
        <v>239</v>
      </c>
      <c r="E336" s="33" t="str">
        <f t="shared" si="43"/>
        <v>20_239</v>
      </c>
      <c r="F336" t="str">
        <f>IFERROR(VLOOKUP(E336,'2. UnidadCompradora'!$E$2:$F$1538,2,FALSE),"")</f>
        <v/>
      </c>
      <c r="G336" t="str">
        <f>IFERROR(VLOOKUP(E336,'2. UnidadCompradora'!$E$2:$P$1538,12,FALSE),"")</f>
        <v/>
      </c>
      <c r="K336" t="str">
        <f t="shared" si="42"/>
        <v/>
      </c>
      <c r="L336" t="str">
        <f t="shared" si="44"/>
        <v/>
      </c>
      <c r="M336" s="18" t="str">
        <f>IFERROR(VLOOKUP(E336,'2. UnidadCompradora'!$E$2:$P$1538,8,FALSE),"")</f>
        <v/>
      </c>
      <c r="N336" s="21" t="str">
        <f>IFERROR(VLOOKUP(E336,'2. UnidadCompradora'!$E$2:$P$1538,9,FALSE),"")</f>
        <v/>
      </c>
      <c r="O336" t="str">
        <f t="shared" si="45"/>
        <v/>
      </c>
      <c r="P336" s="56" t="str">
        <f t="shared" si="46"/>
        <v>20_239</v>
      </c>
    </row>
    <row r="337" spans="2:16" hidden="1" x14ac:dyDescent="0.25">
      <c r="B337">
        <f t="shared" si="47"/>
        <v>240</v>
      </c>
      <c r="C337">
        <f t="shared" si="40"/>
        <v>20</v>
      </c>
      <c r="D337">
        <f t="shared" si="41"/>
        <v>240</v>
      </c>
      <c r="E337" s="33" t="str">
        <f t="shared" si="43"/>
        <v>20_240</v>
      </c>
      <c r="F337" t="str">
        <f>IFERROR(VLOOKUP(E337,'2. UnidadCompradora'!$E$2:$F$1538,2,FALSE),"")</f>
        <v/>
      </c>
      <c r="G337" t="str">
        <f>IFERROR(VLOOKUP(E337,'2. UnidadCompradora'!$E$2:$P$1538,12,FALSE),"")</f>
        <v/>
      </c>
      <c r="K337" t="str">
        <f t="shared" si="42"/>
        <v/>
      </c>
      <c r="L337" t="str">
        <f t="shared" si="44"/>
        <v/>
      </c>
      <c r="M337" s="18" t="str">
        <f>IFERROR(VLOOKUP(E337,'2. UnidadCompradora'!$E$2:$P$1538,8,FALSE),"")</f>
        <v/>
      </c>
      <c r="N337" s="21" t="str">
        <f>IFERROR(VLOOKUP(E337,'2. UnidadCompradora'!$E$2:$P$1538,9,FALSE),"")</f>
        <v/>
      </c>
      <c r="O337" t="str">
        <f t="shared" si="45"/>
        <v/>
      </c>
      <c r="P337" s="56" t="str">
        <f t="shared" si="46"/>
        <v>20_240</v>
      </c>
    </row>
    <row r="338" spans="2:16" hidden="1" x14ac:dyDescent="0.25">
      <c r="B338">
        <f t="shared" si="47"/>
        <v>241</v>
      </c>
      <c r="C338">
        <f t="shared" si="40"/>
        <v>20</v>
      </c>
      <c r="D338">
        <f t="shared" si="41"/>
        <v>241</v>
      </c>
      <c r="E338" s="33" t="str">
        <f t="shared" si="43"/>
        <v>20_241</v>
      </c>
      <c r="F338" t="str">
        <f>IFERROR(VLOOKUP(E338,'2. UnidadCompradora'!$E$2:$F$1538,2,FALSE),"")</f>
        <v/>
      </c>
      <c r="G338" t="str">
        <f>IFERROR(VLOOKUP(E338,'2. UnidadCompradora'!$E$2:$P$1538,12,FALSE),"")</f>
        <v/>
      </c>
      <c r="K338" t="str">
        <f t="shared" si="42"/>
        <v/>
      </c>
      <c r="L338" t="str">
        <f t="shared" si="44"/>
        <v/>
      </c>
      <c r="M338" s="18" t="str">
        <f>IFERROR(VLOOKUP(E338,'2. UnidadCompradora'!$E$2:$P$1538,8,FALSE),"")</f>
        <v/>
      </c>
      <c r="N338" s="21" t="str">
        <f>IFERROR(VLOOKUP(E338,'2. UnidadCompradora'!$E$2:$P$1538,9,FALSE),"")</f>
        <v/>
      </c>
      <c r="O338" t="str">
        <f t="shared" si="45"/>
        <v/>
      </c>
      <c r="P338" s="56" t="str">
        <f t="shared" si="46"/>
        <v>20_241</v>
      </c>
    </row>
    <row r="339" spans="2:16" hidden="1" x14ac:dyDescent="0.25">
      <c r="B339">
        <f t="shared" si="47"/>
        <v>242</v>
      </c>
      <c r="C339">
        <f t="shared" si="40"/>
        <v>20</v>
      </c>
      <c r="D339">
        <f t="shared" si="41"/>
        <v>242</v>
      </c>
      <c r="E339" s="33" t="str">
        <f t="shared" si="43"/>
        <v>20_242</v>
      </c>
      <c r="F339" t="str">
        <f>IFERROR(VLOOKUP(E339,'2. UnidadCompradora'!$E$2:$F$1538,2,FALSE),"")</f>
        <v/>
      </c>
      <c r="G339" t="str">
        <f>IFERROR(VLOOKUP(E339,'2. UnidadCompradora'!$E$2:$P$1538,12,FALSE),"")</f>
        <v/>
      </c>
      <c r="K339" t="str">
        <f t="shared" si="42"/>
        <v/>
      </c>
      <c r="L339" t="str">
        <f t="shared" si="44"/>
        <v/>
      </c>
      <c r="M339" s="18" t="str">
        <f>IFERROR(VLOOKUP(E339,'2. UnidadCompradora'!$E$2:$P$1538,8,FALSE),"")</f>
        <v/>
      </c>
      <c r="N339" s="21" t="str">
        <f>IFERROR(VLOOKUP(E339,'2. UnidadCompradora'!$E$2:$P$1538,9,FALSE),"")</f>
        <v/>
      </c>
      <c r="O339" t="str">
        <f t="shared" si="45"/>
        <v/>
      </c>
      <c r="P339" s="56" t="str">
        <f t="shared" si="46"/>
        <v>20_242</v>
      </c>
    </row>
    <row r="340" spans="2:16" hidden="1" x14ac:dyDescent="0.25">
      <c r="B340">
        <f t="shared" si="47"/>
        <v>243</v>
      </c>
      <c r="C340">
        <f t="shared" si="40"/>
        <v>20</v>
      </c>
      <c r="D340">
        <f t="shared" si="41"/>
        <v>243</v>
      </c>
      <c r="E340" s="33" t="str">
        <f t="shared" si="43"/>
        <v>20_243</v>
      </c>
      <c r="F340" t="str">
        <f>IFERROR(VLOOKUP(E340,'2. UnidadCompradora'!$E$2:$F$1538,2,FALSE),"")</f>
        <v/>
      </c>
      <c r="G340" t="str">
        <f>IFERROR(VLOOKUP(E340,'2. UnidadCompradora'!$E$2:$P$1538,12,FALSE),"")</f>
        <v/>
      </c>
      <c r="K340" t="str">
        <f t="shared" si="42"/>
        <v/>
      </c>
      <c r="L340" t="str">
        <f t="shared" si="44"/>
        <v/>
      </c>
      <c r="M340" s="18" t="str">
        <f>IFERROR(VLOOKUP(E340,'2. UnidadCompradora'!$E$2:$P$1538,8,FALSE),"")</f>
        <v/>
      </c>
      <c r="N340" s="21" t="str">
        <f>IFERROR(VLOOKUP(E340,'2. UnidadCompradora'!$E$2:$P$1538,9,FALSE),"")</f>
        <v/>
      </c>
      <c r="O340" t="str">
        <f t="shared" si="45"/>
        <v/>
      </c>
      <c r="P340" s="56" t="str">
        <f t="shared" si="46"/>
        <v>20_243</v>
      </c>
    </row>
    <row r="341" spans="2:16" hidden="1" x14ac:dyDescent="0.25">
      <c r="B341">
        <f t="shared" si="47"/>
        <v>244</v>
      </c>
      <c r="C341">
        <f t="shared" si="40"/>
        <v>20</v>
      </c>
      <c r="D341">
        <f t="shared" si="41"/>
        <v>244</v>
      </c>
      <c r="E341" s="33" t="str">
        <f t="shared" si="43"/>
        <v>20_244</v>
      </c>
      <c r="F341" t="str">
        <f>IFERROR(VLOOKUP(E341,'2. UnidadCompradora'!$E$2:$F$1538,2,FALSE),"")</f>
        <v/>
      </c>
      <c r="G341" t="str">
        <f>IFERROR(VLOOKUP(E341,'2. UnidadCompradora'!$E$2:$P$1538,12,FALSE),"")</f>
        <v/>
      </c>
      <c r="K341" t="str">
        <f t="shared" si="42"/>
        <v/>
      </c>
      <c r="L341" t="str">
        <f t="shared" si="44"/>
        <v/>
      </c>
      <c r="M341" s="18" t="str">
        <f>IFERROR(VLOOKUP(E341,'2. UnidadCompradora'!$E$2:$P$1538,8,FALSE),"")</f>
        <v/>
      </c>
      <c r="N341" s="21" t="str">
        <f>IFERROR(VLOOKUP(E341,'2. UnidadCompradora'!$E$2:$P$1538,9,FALSE),"")</f>
        <v/>
      </c>
      <c r="O341" t="str">
        <f t="shared" si="45"/>
        <v/>
      </c>
      <c r="P341" s="56" t="str">
        <f t="shared" si="46"/>
        <v>20_244</v>
      </c>
    </row>
    <row r="342" spans="2:16" hidden="1" x14ac:dyDescent="0.25">
      <c r="B342">
        <f t="shared" si="47"/>
        <v>245</v>
      </c>
      <c r="C342">
        <f t="shared" si="40"/>
        <v>20</v>
      </c>
      <c r="D342">
        <f t="shared" si="41"/>
        <v>245</v>
      </c>
      <c r="E342" s="33" t="str">
        <f t="shared" si="43"/>
        <v>20_245</v>
      </c>
      <c r="F342" t="str">
        <f>IFERROR(VLOOKUP(E342,'2. UnidadCompradora'!$E$2:$F$1538,2,FALSE),"")</f>
        <v/>
      </c>
      <c r="G342" t="str">
        <f>IFERROR(VLOOKUP(E342,'2. UnidadCompradora'!$E$2:$P$1538,12,FALSE),"")</f>
        <v/>
      </c>
      <c r="K342" t="str">
        <f t="shared" si="42"/>
        <v/>
      </c>
      <c r="L342" t="str">
        <f t="shared" si="44"/>
        <v/>
      </c>
      <c r="M342" s="18" t="str">
        <f>IFERROR(VLOOKUP(E342,'2. UnidadCompradora'!$E$2:$P$1538,8,FALSE),"")</f>
        <v/>
      </c>
      <c r="N342" s="21" t="str">
        <f>IFERROR(VLOOKUP(E342,'2. UnidadCompradora'!$E$2:$P$1538,9,FALSE),"")</f>
        <v/>
      </c>
      <c r="O342" t="str">
        <f t="shared" si="45"/>
        <v/>
      </c>
      <c r="P342" s="56" t="str">
        <f t="shared" si="46"/>
        <v>20_245</v>
      </c>
    </row>
    <row r="343" spans="2:16" hidden="1" x14ac:dyDescent="0.25">
      <c r="B343">
        <f t="shared" si="47"/>
        <v>246</v>
      </c>
      <c r="C343">
        <f t="shared" si="40"/>
        <v>20</v>
      </c>
      <c r="D343">
        <f t="shared" si="41"/>
        <v>246</v>
      </c>
      <c r="E343" s="33" t="str">
        <f t="shared" si="43"/>
        <v>20_246</v>
      </c>
      <c r="F343" t="str">
        <f>IFERROR(VLOOKUP(E343,'2. UnidadCompradora'!$E$2:$F$1538,2,FALSE),"")</f>
        <v/>
      </c>
      <c r="G343" t="str">
        <f>IFERROR(VLOOKUP(E343,'2. UnidadCompradora'!$E$2:$P$1538,12,FALSE),"")</f>
        <v/>
      </c>
      <c r="K343" t="str">
        <f t="shared" si="42"/>
        <v/>
      </c>
      <c r="L343" t="str">
        <f t="shared" si="44"/>
        <v/>
      </c>
      <c r="M343" s="18" t="str">
        <f>IFERROR(VLOOKUP(E343,'2. UnidadCompradora'!$E$2:$P$1538,8,FALSE),"")</f>
        <v/>
      </c>
      <c r="N343" s="21" t="str">
        <f>IFERROR(VLOOKUP(E343,'2. UnidadCompradora'!$E$2:$P$1538,9,FALSE),"")</f>
        <v/>
      </c>
      <c r="O343" t="str">
        <f t="shared" si="45"/>
        <v/>
      </c>
      <c r="P343" s="56" t="str">
        <f t="shared" si="46"/>
        <v>20_246</v>
      </c>
    </row>
    <row r="344" spans="2:16" hidden="1" x14ac:dyDescent="0.25">
      <c r="B344">
        <f t="shared" si="47"/>
        <v>247</v>
      </c>
      <c r="C344">
        <f t="shared" si="40"/>
        <v>20</v>
      </c>
      <c r="D344">
        <f t="shared" si="41"/>
        <v>247</v>
      </c>
      <c r="E344" s="33" t="str">
        <f t="shared" si="43"/>
        <v>20_247</v>
      </c>
      <c r="F344" t="str">
        <f>IFERROR(VLOOKUP(E344,'2. UnidadCompradora'!$E$2:$F$1538,2,FALSE),"")</f>
        <v/>
      </c>
      <c r="G344" t="str">
        <f>IFERROR(VLOOKUP(E344,'2. UnidadCompradora'!$E$2:$P$1538,12,FALSE),"")</f>
        <v/>
      </c>
      <c r="K344" t="str">
        <f t="shared" si="42"/>
        <v/>
      </c>
      <c r="L344" t="str">
        <f t="shared" si="44"/>
        <v/>
      </c>
      <c r="M344" s="18" t="str">
        <f>IFERROR(VLOOKUP(E344,'2. UnidadCompradora'!$E$2:$P$1538,8,FALSE),"")</f>
        <v/>
      </c>
      <c r="N344" s="21" t="str">
        <f>IFERROR(VLOOKUP(E344,'2. UnidadCompradora'!$E$2:$P$1538,9,FALSE),"")</f>
        <v/>
      </c>
      <c r="O344" t="str">
        <f t="shared" si="45"/>
        <v/>
      </c>
      <c r="P344" s="56" t="str">
        <f t="shared" si="46"/>
        <v>20_247</v>
      </c>
    </row>
    <row r="345" spans="2:16" hidden="1" x14ac:dyDescent="0.25">
      <c r="B345">
        <f t="shared" si="47"/>
        <v>248</v>
      </c>
      <c r="C345">
        <f t="shared" si="40"/>
        <v>20</v>
      </c>
      <c r="D345">
        <f t="shared" si="41"/>
        <v>248</v>
      </c>
      <c r="E345" s="33" t="str">
        <f t="shared" si="43"/>
        <v>20_248</v>
      </c>
      <c r="F345" t="str">
        <f>IFERROR(VLOOKUP(E345,'2. UnidadCompradora'!$E$2:$F$1538,2,FALSE),"")</f>
        <v/>
      </c>
      <c r="G345" t="str">
        <f>IFERROR(VLOOKUP(E345,'2. UnidadCompradora'!$E$2:$P$1538,12,FALSE),"")</f>
        <v/>
      </c>
      <c r="K345" t="str">
        <f t="shared" si="42"/>
        <v/>
      </c>
      <c r="L345" t="str">
        <f t="shared" si="44"/>
        <v/>
      </c>
      <c r="M345" s="18" t="str">
        <f>IFERROR(VLOOKUP(E345,'2. UnidadCompradora'!$E$2:$P$1538,8,FALSE),"")</f>
        <v/>
      </c>
      <c r="N345" s="21" t="str">
        <f>IFERROR(VLOOKUP(E345,'2. UnidadCompradora'!$E$2:$P$1538,9,FALSE),"")</f>
        <v/>
      </c>
      <c r="O345" t="str">
        <f t="shared" si="45"/>
        <v/>
      </c>
      <c r="P345" s="56" t="str">
        <f t="shared" si="46"/>
        <v>20_248</v>
      </c>
    </row>
    <row r="346" spans="2:16" hidden="1" x14ac:dyDescent="0.25">
      <c r="B346">
        <f t="shared" si="47"/>
        <v>249</v>
      </c>
      <c r="C346">
        <f t="shared" si="40"/>
        <v>20</v>
      </c>
      <c r="D346">
        <f t="shared" si="41"/>
        <v>249</v>
      </c>
      <c r="E346" s="33" t="str">
        <f t="shared" si="43"/>
        <v>20_249</v>
      </c>
      <c r="F346" t="str">
        <f>IFERROR(VLOOKUP(E346,'2. UnidadCompradora'!$E$2:$F$1538,2,FALSE),"")</f>
        <v/>
      </c>
      <c r="G346" t="str">
        <f>IFERROR(VLOOKUP(E346,'2. UnidadCompradora'!$E$2:$P$1538,12,FALSE),"")</f>
        <v/>
      </c>
      <c r="K346" t="str">
        <f t="shared" si="42"/>
        <v/>
      </c>
      <c r="L346" t="str">
        <f t="shared" si="44"/>
        <v/>
      </c>
      <c r="M346" s="18" t="str">
        <f>IFERROR(VLOOKUP(E346,'2. UnidadCompradora'!$E$2:$P$1538,8,FALSE),"")</f>
        <v/>
      </c>
      <c r="N346" s="21" t="str">
        <f>IFERROR(VLOOKUP(E346,'2. UnidadCompradora'!$E$2:$P$1538,9,FALSE),"")</f>
        <v/>
      </c>
      <c r="O346" t="str">
        <f t="shared" si="45"/>
        <v/>
      </c>
      <c r="P346" s="56" t="str">
        <f t="shared" si="46"/>
        <v>20_249</v>
      </c>
    </row>
    <row r="347" spans="2:16" hidden="1" x14ac:dyDescent="0.25">
      <c r="B347">
        <f t="shared" si="47"/>
        <v>250</v>
      </c>
      <c r="C347">
        <f t="shared" si="40"/>
        <v>20</v>
      </c>
      <c r="D347">
        <f t="shared" si="41"/>
        <v>250</v>
      </c>
      <c r="E347" s="33" t="str">
        <f t="shared" si="43"/>
        <v>20_250</v>
      </c>
      <c r="F347" t="str">
        <f>IFERROR(VLOOKUP(E347,'2. UnidadCompradora'!$E$2:$F$1538,2,FALSE),"")</f>
        <v/>
      </c>
      <c r="G347" t="str">
        <f>IFERROR(VLOOKUP(E347,'2. UnidadCompradora'!$E$2:$P$1538,12,FALSE),"")</f>
        <v/>
      </c>
      <c r="K347" t="str">
        <f t="shared" si="42"/>
        <v/>
      </c>
      <c r="L347" t="str">
        <f t="shared" si="44"/>
        <v/>
      </c>
      <c r="M347" s="18" t="str">
        <f>IFERROR(VLOOKUP(E347,'2. UnidadCompradora'!$E$2:$P$1538,8,FALSE),"")</f>
        <v/>
      </c>
      <c r="N347" s="21" t="str">
        <f>IFERROR(VLOOKUP(E347,'2. UnidadCompradora'!$E$2:$P$1538,9,FALSE),"")</f>
        <v/>
      </c>
      <c r="O347" t="str">
        <f t="shared" si="45"/>
        <v/>
      </c>
      <c r="P347" s="56" t="str">
        <f t="shared" si="46"/>
        <v>20_250</v>
      </c>
    </row>
    <row r="348" spans="2:16" hidden="1" x14ac:dyDescent="0.25">
      <c r="B348">
        <f t="shared" si="47"/>
        <v>251</v>
      </c>
      <c r="C348">
        <f t="shared" si="40"/>
        <v>20</v>
      </c>
      <c r="D348">
        <f t="shared" si="41"/>
        <v>251</v>
      </c>
      <c r="E348" s="33" t="str">
        <f t="shared" si="43"/>
        <v>20_251</v>
      </c>
      <c r="F348" t="str">
        <f>IFERROR(VLOOKUP(E348,'2. UnidadCompradora'!$E$2:$F$1538,2,FALSE),"")</f>
        <v/>
      </c>
      <c r="G348" t="str">
        <f>IFERROR(VLOOKUP(E348,'2. UnidadCompradora'!$E$2:$P$1538,12,FALSE),"")</f>
        <v/>
      </c>
      <c r="K348" t="str">
        <f t="shared" si="42"/>
        <v/>
      </c>
      <c r="L348" t="str">
        <f t="shared" si="44"/>
        <v/>
      </c>
      <c r="M348" s="18" t="str">
        <f>IFERROR(VLOOKUP(E348,'2. UnidadCompradora'!$E$2:$P$1538,8,FALSE),"")</f>
        <v/>
      </c>
      <c r="N348" s="21" t="str">
        <f>IFERROR(VLOOKUP(E348,'2. UnidadCompradora'!$E$2:$P$1538,9,FALSE),"")</f>
        <v/>
      </c>
      <c r="O348" t="str">
        <f t="shared" si="45"/>
        <v/>
      </c>
      <c r="P348" s="56" t="str">
        <f t="shared" si="46"/>
        <v>20_251</v>
      </c>
    </row>
    <row r="349" spans="2:16" hidden="1" x14ac:dyDescent="0.25">
      <c r="B349">
        <f t="shared" si="47"/>
        <v>252</v>
      </c>
      <c r="C349">
        <f t="shared" si="40"/>
        <v>20</v>
      </c>
      <c r="D349">
        <f t="shared" si="41"/>
        <v>252</v>
      </c>
      <c r="E349" s="33" t="str">
        <f t="shared" si="43"/>
        <v>20_252</v>
      </c>
      <c r="F349" t="str">
        <f>IFERROR(VLOOKUP(E349,'2. UnidadCompradora'!$E$2:$F$1538,2,FALSE),"")</f>
        <v/>
      </c>
      <c r="G349" t="str">
        <f>IFERROR(VLOOKUP(E349,'2. UnidadCompradora'!$E$2:$P$1538,12,FALSE),"")</f>
        <v/>
      </c>
      <c r="K349" t="str">
        <f t="shared" si="42"/>
        <v/>
      </c>
      <c r="L349" t="str">
        <f t="shared" si="44"/>
        <v/>
      </c>
      <c r="M349" s="18" t="str">
        <f>IFERROR(VLOOKUP(E349,'2. UnidadCompradora'!$E$2:$P$1538,8,FALSE),"")</f>
        <v/>
      </c>
      <c r="N349" s="21" t="str">
        <f>IFERROR(VLOOKUP(E349,'2. UnidadCompradora'!$E$2:$P$1538,9,FALSE),"")</f>
        <v/>
      </c>
      <c r="O349" t="str">
        <f t="shared" si="45"/>
        <v/>
      </c>
      <c r="P349" s="56" t="str">
        <f t="shared" si="46"/>
        <v>20_252</v>
      </c>
    </row>
    <row r="350" spans="2:16" hidden="1" x14ac:dyDescent="0.25">
      <c r="B350">
        <f t="shared" si="47"/>
        <v>253</v>
      </c>
      <c r="C350">
        <f t="shared" si="40"/>
        <v>20</v>
      </c>
      <c r="D350">
        <f t="shared" si="41"/>
        <v>253</v>
      </c>
      <c r="E350" s="33" t="str">
        <f t="shared" si="43"/>
        <v>20_253</v>
      </c>
      <c r="F350" t="str">
        <f>IFERROR(VLOOKUP(E350,'2. UnidadCompradora'!$E$2:$F$1538,2,FALSE),"")</f>
        <v/>
      </c>
      <c r="G350" t="str">
        <f>IFERROR(VLOOKUP(E350,'2. UnidadCompradora'!$E$2:$P$1538,12,FALSE),"")</f>
        <v/>
      </c>
      <c r="K350" t="str">
        <f t="shared" si="42"/>
        <v/>
      </c>
      <c r="L350" t="str">
        <f t="shared" si="44"/>
        <v/>
      </c>
      <c r="M350" s="18" t="str">
        <f>IFERROR(VLOOKUP(E350,'2. UnidadCompradora'!$E$2:$P$1538,8,FALSE),"")</f>
        <v/>
      </c>
      <c r="N350" s="21" t="str">
        <f>IFERROR(VLOOKUP(E350,'2. UnidadCompradora'!$E$2:$P$1538,9,FALSE),"")</f>
        <v/>
      </c>
      <c r="O350" t="str">
        <f t="shared" si="45"/>
        <v/>
      </c>
      <c r="P350" s="56" t="str">
        <f t="shared" si="46"/>
        <v>20_253</v>
      </c>
    </row>
    <row r="351" spans="2:16" hidden="1" x14ac:dyDescent="0.25">
      <c r="B351">
        <f t="shared" si="47"/>
        <v>254</v>
      </c>
      <c r="C351">
        <f t="shared" si="40"/>
        <v>20</v>
      </c>
      <c r="D351">
        <f t="shared" si="41"/>
        <v>254</v>
      </c>
      <c r="E351" s="33" t="str">
        <f t="shared" si="43"/>
        <v>20_254</v>
      </c>
      <c r="F351" t="str">
        <f>IFERROR(VLOOKUP(E351,'2. UnidadCompradora'!$E$2:$F$1538,2,FALSE),"")</f>
        <v/>
      </c>
      <c r="G351" t="str">
        <f>IFERROR(VLOOKUP(E351,'2. UnidadCompradora'!$E$2:$P$1538,12,FALSE),"")</f>
        <v/>
      </c>
      <c r="K351" t="str">
        <f t="shared" si="42"/>
        <v/>
      </c>
      <c r="L351" t="str">
        <f t="shared" si="44"/>
        <v/>
      </c>
      <c r="M351" s="18" t="str">
        <f>IFERROR(VLOOKUP(E351,'2. UnidadCompradora'!$E$2:$P$1538,8,FALSE),"")</f>
        <v/>
      </c>
      <c r="N351" s="21" t="str">
        <f>IFERROR(VLOOKUP(E351,'2. UnidadCompradora'!$E$2:$P$1538,9,FALSE),"")</f>
        <v/>
      </c>
      <c r="O351" t="str">
        <f t="shared" si="45"/>
        <v/>
      </c>
      <c r="P351" s="56" t="str">
        <f t="shared" si="46"/>
        <v>20_254</v>
      </c>
    </row>
    <row r="352" spans="2:16" hidden="1" x14ac:dyDescent="0.25">
      <c r="B352">
        <f t="shared" si="47"/>
        <v>255</v>
      </c>
      <c r="C352">
        <f t="shared" si="40"/>
        <v>20</v>
      </c>
      <c r="D352">
        <f t="shared" si="41"/>
        <v>255</v>
      </c>
      <c r="E352" s="33" t="str">
        <f t="shared" si="43"/>
        <v>20_255</v>
      </c>
      <c r="F352" t="str">
        <f>IFERROR(VLOOKUP(E352,'2. UnidadCompradora'!$E$2:$F$1538,2,FALSE),"")</f>
        <v/>
      </c>
      <c r="G352" t="str">
        <f>IFERROR(VLOOKUP(E352,'2. UnidadCompradora'!$E$2:$P$1538,12,FALSE),"")</f>
        <v/>
      </c>
      <c r="K352" t="str">
        <f t="shared" si="42"/>
        <v/>
      </c>
      <c r="L352" t="str">
        <f t="shared" si="44"/>
        <v/>
      </c>
      <c r="M352" s="18" t="str">
        <f>IFERROR(VLOOKUP(E352,'2. UnidadCompradora'!$E$2:$P$1538,8,FALSE),"")</f>
        <v/>
      </c>
      <c r="N352" s="21" t="str">
        <f>IFERROR(VLOOKUP(E352,'2. UnidadCompradora'!$E$2:$P$1538,9,FALSE),"")</f>
        <v/>
      </c>
      <c r="O352" t="str">
        <f t="shared" si="45"/>
        <v/>
      </c>
      <c r="P352" s="56" t="str">
        <f t="shared" si="46"/>
        <v>20_255</v>
      </c>
    </row>
    <row r="353" spans="2:16" hidden="1" x14ac:dyDescent="0.25">
      <c r="B353">
        <f t="shared" si="47"/>
        <v>256</v>
      </c>
      <c r="C353">
        <f t="shared" si="40"/>
        <v>20</v>
      </c>
      <c r="D353">
        <f t="shared" si="41"/>
        <v>256</v>
      </c>
      <c r="E353" s="33" t="str">
        <f t="shared" si="43"/>
        <v>20_256</v>
      </c>
      <c r="F353" t="str">
        <f>IFERROR(VLOOKUP(E353,'2. UnidadCompradora'!$E$2:$F$1538,2,FALSE),"")</f>
        <v/>
      </c>
      <c r="G353" t="str">
        <f>IFERROR(VLOOKUP(E353,'2. UnidadCompradora'!$E$2:$P$1538,12,FALSE),"")</f>
        <v/>
      </c>
      <c r="K353" t="str">
        <f t="shared" si="42"/>
        <v/>
      </c>
      <c r="L353" t="str">
        <f t="shared" si="44"/>
        <v/>
      </c>
      <c r="M353" s="18" t="str">
        <f>IFERROR(VLOOKUP(E353,'2. UnidadCompradora'!$E$2:$P$1538,8,FALSE),"")</f>
        <v/>
      </c>
      <c r="N353" s="21" t="str">
        <f>IFERROR(VLOOKUP(E353,'2. UnidadCompradora'!$E$2:$P$1538,9,FALSE),"")</f>
        <v/>
      </c>
      <c r="O353" t="str">
        <f t="shared" si="45"/>
        <v/>
      </c>
      <c r="P353" s="56" t="str">
        <f t="shared" si="46"/>
        <v>20_256</v>
      </c>
    </row>
    <row r="354" spans="2:16" hidden="1" x14ac:dyDescent="0.25">
      <c r="B354">
        <f t="shared" si="47"/>
        <v>257</v>
      </c>
      <c r="C354">
        <f t="shared" ref="C354:C417" si="48">$D$95</f>
        <v>20</v>
      </c>
      <c r="D354">
        <f t="shared" ref="D354:D417" si="49">B354</f>
        <v>257</v>
      </c>
      <c r="E354" s="33" t="str">
        <f t="shared" si="43"/>
        <v>20_257</v>
      </c>
      <c r="F354" t="str">
        <f>IFERROR(VLOOKUP(E354,'2. UnidadCompradora'!$E$2:$F$1538,2,FALSE),"")</f>
        <v/>
      </c>
      <c r="G354" t="str">
        <f>IFERROR(VLOOKUP(E354,'2. UnidadCompradora'!$E$2:$P$1538,12,FALSE),"")</f>
        <v/>
      </c>
      <c r="K354" t="str">
        <f t="shared" ref="K354:K417" si="50">IFERROR(RANK(G354,$G$98:$G$597),"")</f>
        <v/>
      </c>
      <c r="L354" t="str">
        <f t="shared" si="44"/>
        <v/>
      </c>
      <c r="M354" s="18" t="str">
        <f>IFERROR(VLOOKUP(E354,'2. UnidadCompradora'!$E$2:$P$1538,8,FALSE),"")</f>
        <v/>
      </c>
      <c r="N354" s="21" t="str">
        <f>IFERROR(VLOOKUP(E354,'2. UnidadCompradora'!$E$2:$P$1538,9,FALSE),"")</f>
        <v/>
      </c>
      <c r="O354" t="str">
        <f t="shared" si="45"/>
        <v/>
      </c>
      <c r="P354" s="56" t="str">
        <f t="shared" si="46"/>
        <v>20_257</v>
      </c>
    </row>
    <row r="355" spans="2:16" hidden="1" x14ac:dyDescent="0.25">
      <c r="B355">
        <f t="shared" si="47"/>
        <v>258</v>
      </c>
      <c r="C355">
        <f t="shared" si="48"/>
        <v>20</v>
      </c>
      <c r="D355">
        <f t="shared" si="49"/>
        <v>258</v>
      </c>
      <c r="E355" s="33" t="str">
        <f t="shared" ref="E355:E418" si="51">CONCATENATE(C355,"_",D355)</f>
        <v>20_258</v>
      </c>
      <c r="F355" t="str">
        <f>IFERROR(VLOOKUP(E355,'2. UnidadCompradora'!$E$2:$F$1538,2,FALSE),"")</f>
        <v/>
      </c>
      <c r="G355" t="str">
        <f>IFERROR(VLOOKUP(E355,'2. UnidadCompradora'!$E$2:$P$1538,12,FALSE),"")</f>
        <v/>
      </c>
      <c r="K355" t="str">
        <f t="shared" si="50"/>
        <v/>
      </c>
      <c r="L355" t="str">
        <f t="shared" ref="L355:L418" si="52">F355</f>
        <v/>
      </c>
      <c r="M355" s="18" t="str">
        <f>IFERROR(VLOOKUP(E355,'2. UnidadCompradora'!$E$2:$P$1538,8,FALSE),"")</f>
        <v/>
      </c>
      <c r="N355" s="21" t="str">
        <f>IFERROR(VLOOKUP(E355,'2. UnidadCompradora'!$E$2:$P$1538,9,FALSE),"")</f>
        <v/>
      </c>
      <c r="O355" t="str">
        <f t="shared" ref="O355:O418" si="53">G355</f>
        <v/>
      </c>
      <c r="P355" s="56" t="str">
        <f t="shared" ref="P355:P418" si="54">E355</f>
        <v>20_258</v>
      </c>
    </row>
    <row r="356" spans="2:16" hidden="1" x14ac:dyDescent="0.25">
      <c r="B356">
        <f t="shared" ref="B356:B419" si="55">B355+1</f>
        <v>259</v>
      </c>
      <c r="C356">
        <f t="shared" si="48"/>
        <v>20</v>
      </c>
      <c r="D356">
        <f t="shared" si="49"/>
        <v>259</v>
      </c>
      <c r="E356" s="33" t="str">
        <f t="shared" si="51"/>
        <v>20_259</v>
      </c>
      <c r="F356" t="str">
        <f>IFERROR(VLOOKUP(E356,'2. UnidadCompradora'!$E$2:$F$1538,2,FALSE),"")</f>
        <v/>
      </c>
      <c r="G356" t="str">
        <f>IFERROR(VLOOKUP(E356,'2. UnidadCompradora'!$E$2:$P$1538,12,FALSE),"")</f>
        <v/>
      </c>
      <c r="K356" t="str">
        <f t="shared" si="50"/>
        <v/>
      </c>
      <c r="L356" t="str">
        <f t="shared" si="52"/>
        <v/>
      </c>
      <c r="M356" s="18" t="str">
        <f>IFERROR(VLOOKUP(E356,'2. UnidadCompradora'!$E$2:$P$1538,8,FALSE),"")</f>
        <v/>
      </c>
      <c r="N356" s="21" t="str">
        <f>IFERROR(VLOOKUP(E356,'2. UnidadCompradora'!$E$2:$P$1538,9,FALSE),"")</f>
        <v/>
      </c>
      <c r="O356" t="str">
        <f t="shared" si="53"/>
        <v/>
      </c>
      <c r="P356" s="56" t="str">
        <f t="shared" si="54"/>
        <v>20_259</v>
      </c>
    </row>
    <row r="357" spans="2:16" hidden="1" x14ac:dyDescent="0.25">
      <c r="B357">
        <f t="shared" si="55"/>
        <v>260</v>
      </c>
      <c r="C357">
        <f t="shared" si="48"/>
        <v>20</v>
      </c>
      <c r="D357">
        <f t="shared" si="49"/>
        <v>260</v>
      </c>
      <c r="E357" s="33" t="str">
        <f t="shared" si="51"/>
        <v>20_260</v>
      </c>
      <c r="F357" t="str">
        <f>IFERROR(VLOOKUP(E357,'2. UnidadCompradora'!$E$2:$F$1538,2,FALSE),"")</f>
        <v/>
      </c>
      <c r="G357" t="str">
        <f>IFERROR(VLOOKUP(E357,'2. UnidadCompradora'!$E$2:$P$1538,12,FALSE),"")</f>
        <v/>
      </c>
      <c r="K357" t="str">
        <f t="shared" si="50"/>
        <v/>
      </c>
      <c r="L357" t="str">
        <f t="shared" si="52"/>
        <v/>
      </c>
      <c r="M357" s="18" t="str">
        <f>IFERROR(VLOOKUP(E357,'2. UnidadCompradora'!$E$2:$P$1538,8,FALSE),"")</f>
        <v/>
      </c>
      <c r="N357" s="21" t="str">
        <f>IFERROR(VLOOKUP(E357,'2. UnidadCompradora'!$E$2:$P$1538,9,FALSE),"")</f>
        <v/>
      </c>
      <c r="O357" t="str">
        <f t="shared" si="53"/>
        <v/>
      </c>
      <c r="P357" s="56" t="str">
        <f t="shared" si="54"/>
        <v>20_260</v>
      </c>
    </row>
    <row r="358" spans="2:16" hidden="1" x14ac:dyDescent="0.25">
      <c r="B358">
        <f t="shared" si="55"/>
        <v>261</v>
      </c>
      <c r="C358">
        <f t="shared" si="48"/>
        <v>20</v>
      </c>
      <c r="D358">
        <f t="shared" si="49"/>
        <v>261</v>
      </c>
      <c r="E358" s="33" t="str">
        <f t="shared" si="51"/>
        <v>20_261</v>
      </c>
      <c r="F358" t="str">
        <f>IFERROR(VLOOKUP(E358,'2. UnidadCompradora'!$E$2:$F$1538,2,FALSE),"")</f>
        <v/>
      </c>
      <c r="G358" t="str">
        <f>IFERROR(VLOOKUP(E358,'2. UnidadCompradora'!$E$2:$P$1538,12,FALSE),"")</f>
        <v/>
      </c>
      <c r="K358" t="str">
        <f t="shared" si="50"/>
        <v/>
      </c>
      <c r="L358" t="str">
        <f t="shared" si="52"/>
        <v/>
      </c>
      <c r="M358" s="18" t="str">
        <f>IFERROR(VLOOKUP(E358,'2. UnidadCompradora'!$E$2:$P$1538,8,FALSE),"")</f>
        <v/>
      </c>
      <c r="N358" s="21" t="str">
        <f>IFERROR(VLOOKUP(E358,'2. UnidadCompradora'!$E$2:$P$1538,9,FALSE),"")</f>
        <v/>
      </c>
      <c r="O358" t="str">
        <f t="shared" si="53"/>
        <v/>
      </c>
      <c r="P358" s="56" t="str">
        <f t="shared" si="54"/>
        <v>20_261</v>
      </c>
    </row>
    <row r="359" spans="2:16" hidden="1" x14ac:dyDescent="0.25">
      <c r="B359">
        <f t="shared" si="55"/>
        <v>262</v>
      </c>
      <c r="C359">
        <f t="shared" si="48"/>
        <v>20</v>
      </c>
      <c r="D359">
        <f t="shared" si="49"/>
        <v>262</v>
      </c>
      <c r="E359" s="33" t="str">
        <f t="shared" si="51"/>
        <v>20_262</v>
      </c>
      <c r="F359" t="str">
        <f>IFERROR(VLOOKUP(E359,'2. UnidadCompradora'!$E$2:$F$1538,2,FALSE),"")</f>
        <v/>
      </c>
      <c r="G359" t="str">
        <f>IFERROR(VLOOKUP(E359,'2. UnidadCompradora'!$E$2:$P$1538,12,FALSE),"")</f>
        <v/>
      </c>
      <c r="K359" t="str">
        <f t="shared" si="50"/>
        <v/>
      </c>
      <c r="L359" t="str">
        <f t="shared" si="52"/>
        <v/>
      </c>
      <c r="M359" s="18" t="str">
        <f>IFERROR(VLOOKUP(E359,'2. UnidadCompradora'!$E$2:$P$1538,8,FALSE),"")</f>
        <v/>
      </c>
      <c r="N359" s="21" t="str">
        <f>IFERROR(VLOOKUP(E359,'2. UnidadCompradora'!$E$2:$P$1538,9,FALSE),"")</f>
        <v/>
      </c>
      <c r="O359" t="str">
        <f t="shared" si="53"/>
        <v/>
      </c>
      <c r="P359" s="56" t="str">
        <f t="shared" si="54"/>
        <v>20_262</v>
      </c>
    </row>
    <row r="360" spans="2:16" hidden="1" x14ac:dyDescent="0.25">
      <c r="B360">
        <f t="shared" si="55"/>
        <v>263</v>
      </c>
      <c r="C360">
        <f t="shared" si="48"/>
        <v>20</v>
      </c>
      <c r="D360">
        <f t="shared" si="49"/>
        <v>263</v>
      </c>
      <c r="E360" s="33" t="str">
        <f t="shared" si="51"/>
        <v>20_263</v>
      </c>
      <c r="F360" t="str">
        <f>IFERROR(VLOOKUP(E360,'2. UnidadCompradora'!$E$2:$F$1538,2,FALSE),"")</f>
        <v/>
      </c>
      <c r="G360" t="str">
        <f>IFERROR(VLOOKUP(E360,'2. UnidadCompradora'!$E$2:$P$1538,12,FALSE),"")</f>
        <v/>
      </c>
      <c r="K360" t="str">
        <f t="shared" si="50"/>
        <v/>
      </c>
      <c r="L360" t="str">
        <f t="shared" si="52"/>
        <v/>
      </c>
      <c r="M360" s="18" t="str">
        <f>IFERROR(VLOOKUP(E360,'2. UnidadCompradora'!$E$2:$P$1538,8,FALSE),"")</f>
        <v/>
      </c>
      <c r="N360" s="21" t="str">
        <f>IFERROR(VLOOKUP(E360,'2. UnidadCompradora'!$E$2:$P$1538,9,FALSE),"")</f>
        <v/>
      </c>
      <c r="O360" t="str">
        <f t="shared" si="53"/>
        <v/>
      </c>
      <c r="P360" s="56" t="str">
        <f t="shared" si="54"/>
        <v>20_263</v>
      </c>
    </row>
    <row r="361" spans="2:16" hidden="1" x14ac:dyDescent="0.25">
      <c r="B361">
        <f t="shared" si="55"/>
        <v>264</v>
      </c>
      <c r="C361">
        <f t="shared" si="48"/>
        <v>20</v>
      </c>
      <c r="D361">
        <f t="shared" si="49"/>
        <v>264</v>
      </c>
      <c r="E361" s="33" t="str">
        <f t="shared" si="51"/>
        <v>20_264</v>
      </c>
      <c r="F361" t="str">
        <f>IFERROR(VLOOKUP(E361,'2. UnidadCompradora'!$E$2:$F$1538,2,FALSE),"")</f>
        <v/>
      </c>
      <c r="G361" t="str">
        <f>IFERROR(VLOOKUP(E361,'2. UnidadCompradora'!$E$2:$P$1538,12,FALSE),"")</f>
        <v/>
      </c>
      <c r="K361" t="str">
        <f t="shared" si="50"/>
        <v/>
      </c>
      <c r="L361" t="str">
        <f t="shared" si="52"/>
        <v/>
      </c>
      <c r="M361" s="18" t="str">
        <f>IFERROR(VLOOKUP(E361,'2. UnidadCompradora'!$E$2:$P$1538,8,FALSE),"")</f>
        <v/>
      </c>
      <c r="N361" s="21" t="str">
        <f>IFERROR(VLOOKUP(E361,'2. UnidadCompradora'!$E$2:$P$1538,9,FALSE),"")</f>
        <v/>
      </c>
      <c r="O361" t="str">
        <f t="shared" si="53"/>
        <v/>
      </c>
      <c r="P361" s="56" t="str">
        <f t="shared" si="54"/>
        <v>20_264</v>
      </c>
    </row>
    <row r="362" spans="2:16" hidden="1" x14ac:dyDescent="0.25">
      <c r="B362">
        <f t="shared" si="55"/>
        <v>265</v>
      </c>
      <c r="C362">
        <f t="shared" si="48"/>
        <v>20</v>
      </c>
      <c r="D362">
        <f t="shared" si="49"/>
        <v>265</v>
      </c>
      <c r="E362" s="33" t="str">
        <f t="shared" si="51"/>
        <v>20_265</v>
      </c>
      <c r="F362" t="str">
        <f>IFERROR(VLOOKUP(E362,'2. UnidadCompradora'!$E$2:$F$1538,2,FALSE),"")</f>
        <v/>
      </c>
      <c r="G362" t="str">
        <f>IFERROR(VLOOKUP(E362,'2. UnidadCompradora'!$E$2:$P$1538,12,FALSE),"")</f>
        <v/>
      </c>
      <c r="K362" t="str">
        <f t="shared" si="50"/>
        <v/>
      </c>
      <c r="L362" t="str">
        <f t="shared" si="52"/>
        <v/>
      </c>
      <c r="M362" s="18" t="str">
        <f>IFERROR(VLOOKUP(E362,'2. UnidadCompradora'!$E$2:$P$1538,8,FALSE),"")</f>
        <v/>
      </c>
      <c r="N362" s="21" t="str">
        <f>IFERROR(VLOOKUP(E362,'2. UnidadCompradora'!$E$2:$P$1538,9,FALSE),"")</f>
        <v/>
      </c>
      <c r="O362" t="str">
        <f t="shared" si="53"/>
        <v/>
      </c>
      <c r="P362" s="56" t="str">
        <f t="shared" si="54"/>
        <v>20_265</v>
      </c>
    </row>
    <row r="363" spans="2:16" hidden="1" x14ac:dyDescent="0.25">
      <c r="B363">
        <f t="shared" si="55"/>
        <v>266</v>
      </c>
      <c r="C363">
        <f t="shared" si="48"/>
        <v>20</v>
      </c>
      <c r="D363">
        <f t="shared" si="49"/>
        <v>266</v>
      </c>
      <c r="E363" s="33" t="str">
        <f t="shared" si="51"/>
        <v>20_266</v>
      </c>
      <c r="F363" t="str">
        <f>IFERROR(VLOOKUP(E363,'2. UnidadCompradora'!$E$2:$F$1538,2,FALSE),"")</f>
        <v/>
      </c>
      <c r="G363" t="str">
        <f>IFERROR(VLOOKUP(E363,'2. UnidadCompradora'!$E$2:$P$1538,12,FALSE),"")</f>
        <v/>
      </c>
      <c r="K363" t="str">
        <f t="shared" si="50"/>
        <v/>
      </c>
      <c r="L363" t="str">
        <f t="shared" si="52"/>
        <v/>
      </c>
      <c r="M363" s="18" t="str">
        <f>IFERROR(VLOOKUP(E363,'2. UnidadCompradora'!$E$2:$P$1538,8,FALSE),"")</f>
        <v/>
      </c>
      <c r="N363" s="21" t="str">
        <f>IFERROR(VLOOKUP(E363,'2. UnidadCompradora'!$E$2:$P$1538,9,FALSE),"")</f>
        <v/>
      </c>
      <c r="O363" t="str">
        <f t="shared" si="53"/>
        <v/>
      </c>
      <c r="P363" s="56" t="str">
        <f t="shared" si="54"/>
        <v>20_266</v>
      </c>
    </row>
    <row r="364" spans="2:16" hidden="1" x14ac:dyDescent="0.25">
      <c r="B364">
        <f t="shared" si="55"/>
        <v>267</v>
      </c>
      <c r="C364">
        <f t="shared" si="48"/>
        <v>20</v>
      </c>
      <c r="D364">
        <f t="shared" si="49"/>
        <v>267</v>
      </c>
      <c r="E364" s="33" t="str">
        <f t="shared" si="51"/>
        <v>20_267</v>
      </c>
      <c r="F364" t="str">
        <f>IFERROR(VLOOKUP(E364,'2. UnidadCompradora'!$E$2:$F$1538,2,FALSE),"")</f>
        <v/>
      </c>
      <c r="G364" t="str">
        <f>IFERROR(VLOOKUP(E364,'2. UnidadCompradora'!$E$2:$P$1538,12,FALSE),"")</f>
        <v/>
      </c>
      <c r="K364" t="str">
        <f t="shared" si="50"/>
        <v/>
      </c>
      <c r="L364" t="str">
        <f t="shared" si="52"/>
        <v/>
      </c>
      <c r="M364" s="18" t="str">
        <f>IFERROR(VLOOKUP(E364,'2. UnidadCompradora'!$E$2:$P$1538,8,FALSE),"")</f>
        <v/>
      </c>
      <c r="N364" s="21" t="str">
        <f>IFERROR(VLOOKUP(E364,'2. UnidadCompradora'!$E$2:$P$1538,9,FALSE),"")</f>
        <v/>
      </c>
      <c r="O364" t="str">
        <f t="shared" si="53"/>
        <v/>
      </c>
      <c r="P364" s="56" t="str">
        <f t="shared" si="54"/>
        <v>20_267</v>
      </c>
    </row>
    <row r="365" spans="2:16" hidden="1" x14ac:dyDescent="0.25">
      <c r="B365">
        <f t="shared" si="55"/>
        <v>268</v>
      </c>
      <c r="C365">
        <f t="shared" si="48"/>
        <v>20</v>
      </c>
      <c r="D365">
        <f t="shared" si="49"/>
        <v>268</v>
      </c>
      <c r="E365" s="33" t="str">
        <f t="shared" si="51"/>
        <v>20_268</v>
      </c>
      <c r="F365" t="str">
        <f>IFERROR(VLOOKUP(E365,'2. UnidadCompradora'!$E$2:$F$1538,2,FALSE),"")</f>
        <v/>
      </c>
      <c r="G365" t="str">
        <f>IFERROR(VLOOKUP(E365,'2. UnidadCompradora'!$E$2:$P$1538,12,FALSE),"")</f>
        <v/>
      </c>
      <c r="K365" t="str">
        <f t="shared" si="50"/>
        <v/>
      </c>
      <c r="L365" t="str">
        <f t="shared" si="52"/>
        <v/>
      </c>
      <c r="M365" s="18" t="str">
        <f>IFERROR(VLOOKUP(E365,'2. UnidadCompradora'!$E$2:$P$1538,8,FALSE),"")</f>
        <v/>
      </c>
      <c r="N365" s="21" t="str">
        <f>IFERROR(VLOOKUP(E365,'2. UnidadCompradora'!$E$2:$P$1538,9,FALSE),"")</f>
        <v/>
      </c>
      <c r="O365" t="str">
        <f t="shared" si="53"/>
        <v/>
      </c>
      <c r="P365" s="56" t="str">
        <f t="shared" si="54"/>
        <v>20_268</v>
      </c>
    </row>
    <row r="366" spans="2:16" hidden="1" x14ac:dyDescent="0.25">
      <c r="B366">
        <f t="shared" si="55"/>
        <v>269</v>
      </c>
      <c r="C366">
        <f t="shared" si="48"/>
        <v>20</v>
      </c>
      <c r="D366">
        <f t="shared" si="49"/>
        <v>269</v>
      </c>
      <c r="E366" s="33" t="str">
        <f t="shared" si="51"/>
        <v>20_269</v>
      </c>
      <c r="F366" t="str">
        <f>IFERROR(VLOOKUP(E366,'2. UnidadCompradora'!$E$2:$F$1538,2,FALSE),"")</f>
        <v/>
      </c>
      <c r="G366" t="str">
        <f>IFERROR(VLOOKUP(E366,'2. UnidadCompradora'!$E$2:$P$1538,12,FALSE),"")</f>
        <v/>
      </c>
      <c r="K366" t="str">
        <f t="shared" si="50"/>
        <v/>
      </c>
      <c r="L366" t="str">
        <f t="shared" si="52"/>
        <v/>
      </c>
      <c r="M366" s="18" t="str">
        <f>IFERROR(VLOOKUP(E366,'2. UnidadCompradora'!$E$2:$P$1538,8,FALSE),"")</f>
        <v/>
      </c>
      <c r="N366" s="21" t="str">
        <f>IFERROR(VLOOKUP(E366,'2. UnidadCompradora'!$E$2:$P$1538,9,FALSE),"")</f>
        <v/>
      </c>
      <c r="O366" t="str">
        <f t="shared" si="53"/>
        <v/>
      </c>
      <c r="P366" s="56" t="str">
        <f t="shared" si="54"/>
        <v>20_269</v>
      </c>
    </row>
    <row r="367" spans="2:16" hidden="1" x14ac:dyDescent="0.25">
      <c r="B367">
        <f t="shared" si="55"/>
        <v>270</v>
      </c>
      <c r="C367">
        <f t="shared" si="48"/>
        <v>20</v>
      </c>
      <c r="D367">
        <f t="shared" si="49"/>
        <v>270</v>
      </c>
      <c r="E367" s="33" t="str">
        <f t="shared" si="51"/>
        <v>20_270</v>
      </c>
      <c r="F367" t="str">
        <f>IFERROR(VLOOKUP(E367,'2. UnidadCompradora'!$E$2:$F$1538,2,FALSE),"")</f>
        <v/>
      </c>
      <c r="G367" t="str">
        <f>IFERROR(VLOOKUP(E367,'2. UnidadCompradora'!$E$2:$P$1538,12,FALSE),"")</f>
        <v/>
      </c>
      <c r="K367" t="str">
        <f t="shared" si="50"/>
        <v/>
      </c>
      <c r="L367" t="str">
        <f t="shared" si="52"/>
        <v/>
      </c>
      <c r="M367" s="18" t="str">
        <f>IFERROR(VLOOKUP(E367,'2. UnidadCompradora'!$E$2:$P$1538,8,FALSE),"")</f>
        <v/>
      </c>
      <c r="N367" s="21" t="str">
        <f>IFERROR(VLOOKUP(E367,'2. UnidadCompradora'!$E$2:$P$1538,9,FALSE),"")</f>
        <v/>
      </c>
      <c r="O367" t="str">
        <f t="shared" si="53"/>
        <v/>
      </c>
      <c r="P367" s="56" t="str">
        <f t="shared" si="54"/>
        <v>20_270</v>
      </c>
    </row>
    <row r="368" spans="2:16" hidden="1" x14ac:dyDescent="0.25">
      <c r="B368">
        <f t="shared" si="55"/>
        <v>271</v>
      </c>
      <c r="C368">
        <f t="shared" si="48"/>
        <v>20</v>
      </c>
      <c r="D368">
        <f t="shared" si="49"/>
        <v>271</v>
      </c>
      <c r="E368" s="33" t="str">
        <f t="shared" si="51"/>
        <v>20_271</v>
      </c>
      <c r="F368" t="str">
        <f>IFERROR(VLOOKUP(E368,'2. UnidadCompradora'!$E$2:$F$1538,2,FALSE),"")</f>
        <v/>
      </c>
      <c r="G368" t="str">
        <f>IFERROR(VLOOKUP(E368,'2. UnidadCompradora'!$E$2:$P$1538,12,FALSE),"")</f>
        <v/>
      </c>
      <c r="K368" t="str">
        <f t="shared" si="50"/>
        <v/>
      </c>
      <c r="L368" t="str">
        <f t="shared" si="52"/>
        <v/>
      </c>
      <c r="M368" s="18" t="str">
        <f>IFERROR(VLOOKUP(E368,'2. UnidadCompradora'!$E$2:$P$1538,8,FALSE),"")</f>
        <v/>
      </c>
      <c r="N368" s="21" t="str">
        <f>IFERROR(VLOOKUP(E368,'2. UnidadCompradora'!$E$2:$P$1538,9,FALSE),"")</f>
        <v/>
      </c>
      <c r="O368" t="str">
        <f t="shared" si="53"/>
        <v/>
      </c>
      <c r="P368" s="56" t="str">
        <f t="shared" si="54"/>
        <v>20_271</v>
      </c>
    </row>
    <row r="369" spans="2:16" hidden="1" x14ac:dyDescent="0.25">
      <c r="B369">
        <f t="shared" si="55"/>
        <v>272</v>
      </c>
      <c r="C369">
        <f t="shared" si="48"/>
        <v>20</v>
      </c>
      <c r="D369">
        <f t="shared" si="49"/>
        <v>272</v>
      </c>
      <c r="E369" s="33" t="str">
        <f t="shared" si="51"/>
        <v>20_272</v>
      </c>
      <c r="F369" t="str">
        <f>IFERROR(VLOOKUP(E369,'2. UnidadCompradora'!$E$2:$F$1538,2,FALSE),"")</f>
        <v/>
      </c>
      <c r="G369" t="str">
        <f>IFERROR(VLOOKUP(E369,'2. UnidadCompradora'!$E$2:$P$1538,12,FALSE),"")</f>
        <v/>
      </c>
      <c r="K369" t="str">
        <f t="shared" si="50"/>
        <v/>
      </c>
      <c r="L369" t="str">
        <f t="shared" si="52"/>
        <v/>
      </c>
      <c r="M369" s="18" t="str">
        <f>IFERROR(VLOOKUP(E369,'2. UnidadCompradora'!$E$2:$P$1538,8,FALSE),"")</f>
        <v/>
      </c>
      <c r="N369" s="21" t="str">
        <f>IFERROR(VLOOKUP(E369,'2. UnidadCompradora'!$E$2:$P$1538,9,FALSE),"")</f>
        <v/>
      </c>
      <c r="O369" t="str">
        <f t="shared" si="53"/>
        <v/>
      </c>
      <c r="P369" s="56" t="str">
        <f t="shared" si="54"/>
        <v>20_272</v>
      </c>
    </row>
    <row r="370" spans="2:16" hidden="1" x14ac:dyDescent="0.25">
      <c r="B370">
        <f t="shared" si="55"/>
        <v>273</v>
      </c>
      <c r="C370">
        <f t="shared" si="48"/>
        <v>20</v>
      </c>
      <c r="D370">
        <f t="shared" si="49"/>
        <v>273</v>
      </c>
      <c r="E370" s="33" t="str">
        <f t="shared" si="51"/>
        <v>20_273</v>
      </c>
      <c r="F370" t="str">
        <f>IFERROR(VLOOKUP(E370,'2. UnidadCompradora'!$E$2:$F$1538,2,FALSE),"")</f>
        <v/>
      </c>
      <c r="G370" t="str">
        <f>IFERROR(VLOOKUP(E370,'2. UnidadCompradora'!$E$2:$P$1538,12,FALSE),"")</f>
        <v/>
      </c>
      <c r="K370" t="str">
        <f t="shared" si="50"/>
        <v/>
      </c>
      <c r="L370" t="str">
        <f t="shared" si="52"/>
        <v/>
      </c>
      <c r="M370" s="18" t="str">
        <f>IFERROR(VLOOKUP(E370,'2. UnidadCompradora'!$E$2:$P$1538,8,FALSE),"")</f>
        <v/>
      </c>
      <c r="N370" s="21" t="str">
        <f>IFERROR(VLOOKUP(E370,'2. UnidadCompradora'!$E$2:$P$1538,9,FALSE),"")</f>
        <v/>
      </c>
      <c r="O370" t="str">
        <f t="shared" si="53"/>
        <v/>
      </c>
      <c r="P370" s="56" t="str">
        <f t="shared" si="54"/>
        <v>20_273</v>
      </c>
    </row>
    <row r="371" spans="2:16" hidden="1" x14ac:dyDescent="0.25">
      <c r="B371">
        <f t="shared" si="55"/>
        <v>274</v>
      </c>
      <c r="C371">
        <f t="shared" si="48"/>
        <v>20</v>
      </c>
      <c r="D371">
        <f t="shared" si="49"/>
        <v>274</v>
      </c>
      <c r="E371" s="33" t="str">
        <f t="shared" si="51"/>
        <v>20_274</v>
      </c>
      <c r="F371" t="str">
        <f>IFERROR(VLOOKUP(E371,'2. UnidadCompradora'!$E$2:$F$1538,2,FALSE),"")</f>
        <v/>
      </c>
      <c r="G371" t="str">
        <f>IFERROR(VLOOKUP(E371,'2. UnidadCompradora'!$E$2:$P$1538,12,FALSE),"")</f>
        <v/>
      </c>
      <c r="K371" t="str">
        <f t="shared" si="50"/>
        <v/>
      </c>
      <c r="L371" t="str">
        <f t="shared" si="52"/>
        <v/>
      </c>
      <c r="M371" s="18" t="str">
        <f>IFERROR(VLOOKUP(E371,'2. UnidadCompradora'!$E$2:$P$1538,8,FALSE),"")</f>
        <v/>
      </c>
      <c r="N371" s="21" t="str">
        <f>IFERROR(VLOOKUP(E371,'2. UnidadCompradora'!$E$2:$P$1538,9,FALSE),"")</f>
        <v/>
      </c>
      <c r="O371" t="str">
        <f t="shared" si="53"/>
        <v/>
      </c>
      <c r="P371" s="56" t="str">
        <f t="shared" si="54"/>
        <v>20_274</v>
      </c>
    </row>
    <row r="372" spans="2:16" hidden="1" x14ac:dyDescent="0.25">
      <c r="B372">
        <f t="shared" si="55"/>
        <v>275</v>
      </c>
      <c r="C372">
        <f t="shared" si="48"/>
        <v>20</v>
      </c>
      <c r="D372">
        <f t="shared" si="49"/>
        <v>275</v>
      </c>
      <c r="E372" s="33" t="str">
        <f t="shared" si="51"/>
        <v>20_275</v>
      </c>
      <c r="F372" t="str">
        <f>IFERROR(VLOOKUP(E372,'2. UnidadCompradora'!$E$2:$F$1538,2,FALSE),"")</f>
        <v/>
      </c>
      <c r="G372" t="str">
        <f>IFERROR(VLOOKUP(E372,'2. UnidadCompradora'!$E$2:$P$1538,12,FALSE),"")</f>
        <v/>
      </c>
      <c r="K372" t="str">
        <f t="shared" si="50"/>
        <v/>
      </c>
      <c r="L372" t="str">
        <f t="shared" si="52"/>
        <v/>
      </c>
      <c r="M372" s="18" t="str">
        <f>IFERROR(VLOOKUP(E372,'2. UnidadCompradora'!$E$2:$P$1538,8,FALSE),"")</f>
        <v/>
      </c>
      <c r="N372" s="21" t="str">
        <f>IFERROR(VLOOKUP(E372,'2. UnidadCompradora'!$E$2:$P$1538,9,FALSE),"")</f>
        <v/>
      </c>
      <c r="O372" t="str">
        <f t="shared" si="53"/>
        <v/>
      </c>
      <c r="P372" s="56" t="str">
        <f t="shared" si="54"/>
        <v>20_275</v>
      </c>
    </row>
    <row r="373" spans="2:16" hidden="1" x14ac:dyDescent="0.25">
      <c r="B373">
        <f t="shared" si="55"/>
        <v>276</v>
      </c>
      <c r="C373">
        <f t="shared" si="48"/>
        <v>20</v>
      </c>
      <c r="D373">
        <f t="shared" si="49"/>
        <v>276</v>
      </c>
      <c r="E373" s="33" t="str">
        <f t="shared" si="51"/>
        <v>20_276</v>
      </c>
      <c r="F373" t="str">
        <f>IFERROR(VLOOKUP(E373,'2. UnidadCompradora'!$E$2:$F$1538,2,FALSE),"")</f>
        <v/>
      </c>
      <c r="G373" t="str">
        <f>IFERROR(VLOOKUP(E373,'2. UnidadCompradora'!$E$2:$P$1538,12,FALSE),"")</f>
        <v/>
      </c>
      <c r="K373" t="str">
        <f t="shared" si="50"/>
        <v/>
      </c>
      <c r="L373" t="str">
        <f t="shared" si="52"/>
        <v/>
      </c>
      <c r="M373" s="18" t="str">
        <f>IFERROR(VLOOKUP(E373,'2. UnidadCompradora'!$E$2:$P$1538,8,FALSE),"")</f>
        <v/>
      </c>
      <c r="N373" s="21" t="str">
        <f>IFERROR(VLOOKUP(E373,'2. UnidadCompradora'!$E$2:$P$1538,9,FALSE),"")</f>
        <v/>
      </c>
      <c r="O373" t="str">
        <f t="shared" si="53"/>
        <v/>
      </c>
      <c r="P373" s="56" t="str">
        <f t="shared" si="54"/>
        <v>20_276</v>
      </c>
    </row>
    <row r="374" spans="2:16" hidden="1" x14ac:dyDescent="0.25">
      <c r="B374">
        <f t="shared" si="55"/>
        <v>277</v>
      </c>
      <c r="C374">
        <f t="shared" si="48"/>
        <v>20</v>
      </c>
      <c r="D374">
        <f t="shared" si="49"/>
        <v>277</v>
      </c>
      <c r="E374" s="33" t="str">
        <f t="shared" si="51"/>
        <v>20_277</v>
      </c>
      <c r="F374" t="str">
        <f>IFERROR(VLOOKUP(E374,'2. UnidadCompradora'!$E$2:$F$1538,2,FALSE),"")</f>
        <v/>
      </c>
      <c r="G374" t="str">
        <f>IFERROR(VLOOKUP(E374,'2. UnidadCompradora'!$E$2:$P$1538,12,FALSE),"")</f>
        <v/>
      </c>
      <c r="K374" t="str">
        <f t="shared" si="50"/>
        <v/>
      </c>
      <c r="L374" t="str">
        <f t="shared" si="52"/>
        <v/>
      </c>
      <c r="M374" s="18" t="str">
        <f>IFERROR(VLOOKUP(E374,'2. UnidadCompradora'!$E$2:$P$1538,8,FALSE),"")</f>
        <v/>
      </c>
      <c r="N374" s="21" t="str">
        <f>IFERROR(VLOOKUP(E374,'2. UnidadCompradora'!$E$2:$P$1538,9,FALSE),"")</f>
        <v/>
      </c>
      <c r="O374" t="str">
        <f t="shared" si="53"/>
        <v/>
      </c>
      <c r="P374" s="56" t="str">
        <f t="shared" si="54"/>
        <v>20_277</v>
      </c>
    </row>
    <row r="375" spans="2:16" hidden="1" x14ac:dyDescent="0.25">
      <c r="B375">
        <f t="shared" si="55"/>
        <v>278</v>
      </c>
      <c r="C375">
        <f t="shared" si="48"/>
        <v>20</v>
      </c>
      <c r="D375">
        <f t="shared" si="49"/>
        <v>278</v>
      </c>
      <c r="E375" s="33" t="str">
        <f t="shared" si="51"/>
        <v>20_278</v>
      </c>
      <c r="F375" t="str">
        <f>IFERROR(VLOOKUP(E375,'2. UnidadCompradora'!$E$2:$F$1538,2,FALSE),"")</f>
        <v/>
      </c>
      <c r="G375" t="str">
        <f>IFERROR(VLOOKUP(E375,'2. UnidadCompradora'!$E$2:$P$1538,12,FALSE),"")</f>
        <v/>
      </c>
      <c r="K375" t="str">
        <f t="shared" si="50"/>
        <v/>
      </c>
      <c r="L375" t="str">
        <f t="shared" si="52"/>
        <v/>
      </c>
      <c r="M375" s="18" t="str">
        <f>IFERROR(VLOOKUP(E375,'2. UnidadCompradora'!$E$2:$P$1538,8,FALSE),"")</f>
        <v/>
      </c>
      <c r="N375" s="21" t="str">
        <f>IFERROR(VLOOKUP(E375,'2. UnidadCompradora'!$E$2:$P$1538,9,FALSE),"")</f>
        <v/>
      </c>
      <c r="O375" t="str">
        <f t="shared" si="53"/>
        <v/>
      </c>
      <c r="P375" s="56" t="str">
        <f t="shared" si="54"/>
        <v>20_278</v>
      </c>
    </row>
    <row r="376" spans="2:16" hidden="1" x14ac:dyDescent="0.25">
      <c r="B376">
        <f t="shared" si="55"/>
        <v>279</v>
      </c>
      <c r="C376">
        <f t="shared" si="48"/>
        <v>20</v>
      </c>
      <c r="D376">
        <f t="shared" si="49"/>
        <v>279</v>
      </c>
      <c r="E376" s="33" t="str">
        <f t="shared" si="51"/>
        <v>20_279</v>
      </c>
      <c r="F376" t="str">
        <f>IFERROR(VLOOKUP(E376,'2. UnidadCompradora'!$E$2:$F$1538,2,FALSE),"")</f>
        <v/>
      </c>
      <c r="G376" t="str">
        <f>IFERROR(VLOOKUP(E376,'2. UnidadCompradora'!$E$2:$P$1538,12,FALSE),"")</f>
        <v/>
      </c>
      <c r="K376" t="str">
        <f t="shared" si="50"/>
        <v/>
      </c>
      <c r="L376" t="str">
        <f t="shared" si="52"/>
        <v/>
      </c>
      <c r="M376" s="18" t="str">
        <f>IFERROR(VLOOKUP(E376,'2. UnidadCompradora'!$E$2:$P$1538,8,FALSE),"")</f>
        <v/>
      </c>
      <c r="N376" s="21" t="str">
        <f>IFERROR(VLOOKUP(E376,'2. UnidadCompradora'!$E$2:$P$1538,9,FALSE),"")</f>
        <v/>
      </c>
      <c r="O376" t="str">
        <f t="shared" si="53"/>
        <v/>
      </c>
      <c r="P376" s="56" t="str">
        <f t="shared" si="54"/>
        <v>20_279</v>
      </c>
    </row>
    <row r="377" spans="2:16" hidden="1" x14ac:dyDescent="0.25">
      <c r="B377">
        <f t="shared" si="55"/>
        <v>280</v>
      </c>
      <c r="C377">
        <f t="shared" si="48"/>
        <v>20</v>
      </c>
      <c r="D377">
        <f t="shared" si="49"/>
        <v>280</v>
      </c>
      <c r="E377" s="33" t="str">
        <f t="shared" si="51"/>
        <v>20_280</v>
      </c>
      <c r="F377" t="str">
        <f>IFERROR(VLOOKUP(E377,'2. UnidadCompradora'!$E$2:$F$1538,2,FALSE),"")</f>
        <v/>
      </c>
      <c r="G377" t="str">
        <f>IFERROR(VLOOKUP(E377,'2. UnidadCompradora'!$E$2:$P$1538,12,FALSE),"")</f>
        <v/>
      </c>
      <c r="K377" t="str">
        <f t="shared" si="50"/>
        <v/>
      </c>
      <c r="L377" t="str">
        <f t="shared" si="52"/>
        <v/>
      </c>
      <c r="M377" s="18" t="str">
        <f>IFERROR(VLOOKUP(E377,'2. UnidadCompradora'!$E$2:$P$1538,8,FALSE),"")</f>
        <v/>
      </c>
      <c r="N377" s="21" t="str">
        <f>IFERROR(VLOOKUP(E377,'2. UnidadCompradora'!$E$2:$P$1538,9,FALSE),"")</f>
        <v/>
      </c>
      <c r="O377" t="str">
        <f t="shared" si="53"/>
        <v/>
      </c>
      <c r="P377" s="56" t="str">
        <f t="shared" si="54"/>
        <v>20_280</v>
      </c>
    </row>
    <row r="378" spans="2:16" hidden="1" x14ac:dyDescent="0.25">
      <c r="B378">
        <f t="shared" si="55"/>
        <v>281</v>
      </c>
      <c r="C378">
        <f t="shared" si="48"/>
        <v>20</v>
      </c>
      <c r="D378">
        <f t="shared" si="49"/>
        <v>281</v>
      </c>
      <c r="E378" s="33" t="str">
        <f t="shared" si="51"/>
        <v>20_281</v>
      </c>
      <c r="F378" t="str">
        <f>IFERROR(VLOOKUP(E378,'2. UnidadCompradora'!$E$2:$F$1538,2,FALSE),"")</f>
        <v/>
      </c>
      <c r="G378" t="str">
        <f>IFERROR(VLOOKUP(E378,'2. UnidadCompradora'!$E$2:$P$1538,12,FALSE),"")</f>
        <v/>
      </c>
      <c r="K378" t="str">
        <f t="shared" si="50"/>
        <v/>
      </c>
      <c r="L378" t="str">
        <f t="shared" si="52"/>
        <v/>
      </c>
      <c r="M378" s="18" t="str">
        <f>IFERROR(VLOOKUP(E378,'2. UnidadCompradora'!$E$2:$P$1538,8,FALSE),"")</f>
        <v/>
      </c>
      <c r="N378" s="21" t="str">
        <f>IFERROR(VLOOKUP(E378,'2. UnidadCompradora'!$E$2:$P$1538,9,FALSE),"")</f>
        <v/>
      </c>
      <c r="O378" t="str">
        <f t="shared" si="53"/>
        <v/>
      </c>
      <c r="P378" s="56" t="str">
        <f t="shared" si="54"/>
        <v>20_281</v>
      </c>
    </row>
    <row r="379" spans="2:16" hidden="1" x14ac:dyDescent="0.25">
      <c r="B379">
        <f t="shared" si="55"/>
        <v>282</v>
      </c>
      <c r="C379">
        <f t="shared" si="48"/>
        <v>20</v>
      </c>
      <c r="D379">
        <f t="shared" si="49"/>
        <v>282</v>
      </c>
      <c r="E379" s="33" t="str">
        <f t="shared" si="51"/>
        <v>20_282</v>
      </c>
      <c r="F379" t="str">
        <f>IFERROR(VLOOKUP(E379,'2. UnidadCompradora'!$E$2:$F$1538,2,FALSE),"")</f>
        <v/>
      </c>
      <c r="G379" t="str">
        <f>IFERROR(VLOOKUP(E379,'2. UnidadCompradora'!$E$2:$P$1538,12,FALSE),"")</f>
        <v/>
      </c>
      <c r="K379" t="str">
        <f t="shared" si="50"/>
        <v/>
      </c>
      <c r="L379" t="str">
        <f t="shared" si="52"/>
        <v/>
      </c>
      <c r="M379" s="18" t="str">
        <f>IFERROR(VLOOKUP(E379,'2. UnidadCompradora'!$E$2:$P$1538,8,FALSE),"")</f>
        <v/>
      </c>
      <c r="N379" s="21" t="str">
        <f>IFERROR(VLOOKUP(E379,'2. UnidadCompradora'!$E$2:$P$1538,9,FALSE),"")</f>
        <v/>
      </c>
      <c r="O379" t="str">
        <f t="shared" si="53"/>
        <v/>
      </c>
      <c r="P379" s="56" t="str">
        <f t="shared" si="54"/>
        <v>20_282</v>
      </c>
    </row>
    <row r="380" spans="2:16" hidden="1" x14ac:dyDescent="0.25">
      <c r="B380">
        <f t="shared" si="55"/>
        <v>283</v>
      </c>
      <c r="C380">
        <f t="shared" si="48"/>
        <v>20</v>
      </c>
      <c r="D380">
        <f t="shared" si="49"/>
        <v>283</v>
      </c>
      <c r="E380" s="33" t="str">
        <f t="shared" si="51"/>
        <v>20_283</v>
      </c>
      <c r="F380" t="str">
        <f>IFERROR(VLOOKUP(E380,'2. UnidadCompradora'!$E$2:$F$1538,2,FALSE),"")</f>
        <v/>
      </c>
      <c r="G380" t="str">
        <f>IFERROR(VLOOKUP(E380,'2. UnidadCompradora'!$E$2:$P$1538,12,FALSE),"")</f>
        <v/>
      </c>
      <c r="K380" t="str">
        <f t="shared" si="50"/>
        <v/>
      </c>
      <c r="L380" t="str">
        <f t="shared" si="52"/>
        <v/>
      </c>
      <c r="M380" s="18" t="str">
        <f>IFERROR(VLOOKUP(E380,'2. UnidadCompradora'!$E$2:$P$1538,8,FALSE),"")</f>
        <v/>
      </c>
      <c r="N380" s="21" t="str">
        <f>IFERROR(VLOOKUP(E380,'2. UnidadCompradora'!$E$2:$P$1538,9,FALSE),"")</f>
        <v/>
      </c>
      <c r="O380" t="str">
        <f t="shared" si="53"/>
        <v/>
      </c>
      <c r="P380" s="56" t="str">
        <f t="shared" si="54"/>
        <v>20_283</v>
      </c>
    </row>
    <row r="381" spans="2:16" hidden="1" x14ac:dyDescent="0.25">
      <c r="B381">
        <f t="shared" si="55"/>
        <v>284</v>
      </c>
      <c r="C381">
        <f t="shared" si="48"/>
        <v>20</v>
      </c>
      <c r="D381">
        <f t="shared" si="49"/>
        <v>284</v>
      </c>
      <c r="E381" s="33" t="str">
        <f t="shared" si="51"/>
        <v>20_284</v>
      </c>
      <c r="F381" t="str">
        <f>IFERROR(VLOOKUP(E381,'2. UnidadCompradora'!$E$2:$F$1538,2,FALSE),"")</f>
        <v/>
      </c>
      <c r="G381" t="str">
        <f>IFERROR(VLOOKUP(E381,'2. UnidadCompradora'!$E$2:$P$1538,12,FALSE),"")</f>
        <v/>
      </c>
      <c r="K381" t="str">
        <f t="shared" si="50"/>
        <v/>
      </c>
      <c r="L381" t="str">
        <f t="shared" si="52"/>
        <v/>
      </c>
      <c r="M381" s="18" t="str">
        <f>IFERROR(VLOOKUP(E381,'2. UnidadCompradora'!$E$2:$P$1538,8,FALSE),"")</f>
        <v/>
      </c>
      <c r="N381" s="21" t="str">
        <f>IFERROR(VLOOKUP(E381,'2. UnidadCompradora'!$E$2:$P$1538,9,FALSE),"")</f>
        <v/>
      </c>
      <c r="O381" t="str">
        <f t="shared" si="53"/>
        <v/>
      </c>
      <c r="P381" s="56" t="str">
        <f t="shared" si="54"/>
        <v>20_284</v>
      </c>
    </row>
    <row r="382" spans="2:16" hidden="1" x14ac:dyDescent="0.25">
      <c r="B382">
        <f t="shared" si="55"/>
        <v>285</v>
      </c>
      <c r="C382">
        <f t="shared" si="48"/>
        <v>20</v>
      </c>
      <c r="D382">
        <f t="shared" si="49"/>
        <v>285</v>
      </c>
      <c r="E382" s="33" t="str">
        <f t="shared" si="51"/>
        <v>20_285</v>
      </c>
      <c r="F382" t="str">
        <f>IFERROR(VLOOKUP(E382,'2. UnidadCompradora'!$E$2:$F$1538,2,FALSE),"")</f>
        <v/>
      </c>
      <c r="G382" t="str">
        <f>IFERROR(VLOOKUP(E382,'2. UnidadCompradora'!$E$2:$P$1538,12,FALSE),"")</f>
        <v/>
      </c>
      <c r="K382" t="str">
        <f t="shared" si="50"/>
        <v/>
      </c>
      <c r="L382" t="str">
        <f t="shared" si="52"/>
        <v/>
      </c>
      <c r="M382" s="18" t="str">
        <f>IFERROR(VLOOKUP(E382,'2. UnidadCompradora'!$E$2:$P$1538,8,FALSE),"")</f>
        <v/>
      </c>
      <c r="N382" s="21" t="str">
        <f>IFERROR(VLOOKUP(E382,'2. UnidadCompradora'!$E$2:$P$1538,9,FALSE),"")</f>
        <v/>
      </c>
      <c r="O382" t="str">
        <f t="shared" si="53"/>
        <v/>
      </c>
      <c r="P382" s="56" t="str">
        <f t="shared" si="54"/>
        <v>20_285</v>
      </c>
    </row>
    <row r="383" spans="2:16" hidden="1" x14ac:dyDescent="0.25">
      <c r="B383">
        <f t="shared" si="55"/>
        <v>286</v>
      </c>
      <c r="C383">
        <f t="shared" si="48"/>
        <v>20</v>
      </c>
      <c r="D383">
        <f t="shared" si="49"/>
        <v>286</v>
      </c>
      <c r="E383" s="33" t="str">
        <f t="shared" si="51"/>
        <v>20_286</v>
      </c>
      <c r="F383" t="str">
        <f>IFERROR(VLOOKUP(E383,'2. UnidadCompradora'!$E$2:$F$1538,2,FALSE),"")</f>
        <v/>
      </c>
      <c r="G383" t="str">
        <f>IFERROR(VLOOKUP(E383,'2. UnidadCompradora'!$E$2:$P$1538,12,FALSE),"")</f>
        <v/>
      </c>
      <c r="K383" t="str">
        <f t="shared" si="50"/>
        <v/>
      </c>
      <c r="L383" t="str">
        <f t="shared" si="52"/>
        <v/>
      </c>
      <c r="M383" s="18" t="str">
        <f>IFERROR(VLOOKUP(E383,'2. UnidadCompradora'!$E$2:$P$1538,8,FALSE),"")</f>
        <v/>
      </c>
      <c r="N383" s="21" t="str">
        <f>IFERROR(VLOOKUP(E383,'2. UnidadCompradora'!$E$2:$P$1538,9,FALSE),"")</f>
        <v/>
      </c>
      <c r="O383" t="str">
        <f t="shared" si="53"/>
        <v/>
      </c>
      <c r="P383" s="56" t="str">
        <f t="shared" si="54"/>
        <v>20_286</v>
      </c>
    </row>
    <row r="384" spans="2:16" hidden="1" x14ac:dyDescent="0.25">
      <c r="B384">
        <f t="shared" si="55"/>
        <v>287</v>
      </c>
      <c r="C384">
        <f t="shared" si="48"/>
        <v>20</v>
      </c>
      <c r="D384">
        <f t="shared" si="49"/>
        <v>287</v>
      </c>
      <c r="E384" s="33" t="str">
        <f t="shared" si="51"/>
        <v>20_287</v>
      </c>
      <c r="F384" t="str">
        <f>IFERROR(VLOOKUP(E384,'2. UnidadCompradora'!$E$2:$F$1538,2,FALSE),"")</f>
        <v/>
      </c>
      <c r="G384" t="str">
        <f>IFERROR(VLOOKUP(E384,'2. UnidadCompradora'!$E$2:$P$1538,12,FALSE),"")</f>
        <v/>
      </c>
      <c r="K384" t="str">
        <f t="shared" si="50"/>
        <v/>
      </c>
      <c r="L384" t="str">
        <f t="shared" si="52"/>
        <v/>
      </c>
      <c r="M384" s="18" t="str">
        <f>IFERROR(VLOOKUP(E384,'2. UnidadCompradora'!$E$2:$P$1538,8,FALSE),"")</f>
        <v/>
      </c>
      <c r="N384" s="21" t="str">
        <f>IFERROR(VLOOKUP(E384,'2. UnidadCompradora'!$E$2:$P$1538,9,FALSE),"")</f>
        <v/>
      </c>
      <c r="O384" t="str">
        <f t="shared" si="53"/>
        <v/>
      </c>
      <c r="P384" s="56" t="str">
        <f t="shared" si="54"/>
        <v>20_287</v>
      </c>
    </row>
    <row r="385" spans="2:16" hidden="1" x14ac:dyDescent="0.25">
      <c r="B385">
        <f t="shared" si="55"/>
        <v>288</v>
      </c>
      <c r="C385">
        <f t="shared" si="48"/>
        <v>20</v>
      </c>
      <c r="D385">
        <f t="shared" si="49"/>
        <v>288</v>
      </c>
      <c r="E385" s="33" t="str">
        <f t="shared" si="51"/>
        <v>20_288</v>
      </c>
      <c r="F385" t="str">
        <f>IFERROR(VLOOKUP(E385,'2. UnidadCompradora'!$E$2:$F$1538,2,FALSE),"")</f>
        <v/>
      </c>
      <c r="G385" t="str">
        <f>IFERROR(VLOOKUP(E385,'2. UnidadCompradora'!$E$2:$P$1538,12,FALSE),"")</f>
        <v/>
      </c>
      <c r="K385" t="str">
        <f t="shared" si="50"/>
        <v/>
      </c>
      <c r="L385" t="str">
        <f t="shared" si="52"/>
        <v/>
      </c>
      <c r="M385" s="18" t="str">
        <f>IFERROR(VLOOKUP(E385,'2. UnidadCompradora'!$E$2:$P$1538,8,FALSE),"")</f>
        <v/>
      </c>
      <c r="N385" s="21" t="str">
        <f>IFERROR(VLOOKUP(E385,'2. UnidadCompradora'!$E$2:$P$1538,9,FALSE),"")</f>
        <v/>
      </c>
      <c r="O385" t="str">
        <f t="shared" si="53"/>
        <v/>
      </c>
      <c r="P385" s="56" t="str">
        <f t="shared" si="54"/>
        <v>20_288</v>
      </c>
    </row>
    <row r="386" spans="2:16" hidden="1" x14ac:dyDescent="0.25">
      <c r="B386">
        <f t="shared" si="55"/>
        <v>289</v>
      </c>
      <c r="C386">
        <f t="shared" si="48"/>
        <v>20</v>
      </c>
      <c r="D386">
        <f t="shared" si="49"/>
        <v>289</v>
      </c>
      <c r="E386" s="33" t="str">
        <f t="shared" si="51"/>
        <v>20_289</v>
      </c>
      <c r="F386" t="str">
        <f>IFERROR(VLOOKUP(E386,'2. UnidadCompradora'!$E$2:$F$1538,2,FALSE),"")</f>
        <v/>
      </c>
      <c r="G386" t="str">
        <f>IFERROR(VLOOKUP(E386,'2. UnidadCompradora'!$E$2:$P$1538,12,FALSE),"")</f>
        <v/>
      </c>
      <c r="K386" t="str">
        <f t="shared" si="50"/>
        <v/>
      </c>
      <c r="L386" t="str">
        <f t="shared" si="52"/>
        <v/>
      </c>
      <c r="M386" s="18" t="str">
        <f>IFERROR(VLOOKUP(E386,'2. UnidadCompradora'!$E$2:$P$1538,8,FALSE),"")</f>
        <v/>
      </c>
      <c r="N386" s="21" t="str">
        <f>IFERROR(VLOOKUP(E386,'2. UnidadCompradora'!$E$2:$P$1538,9,FALSE),"")</f>
        <v/>
      </c>
      <c r="O386" t="str">
        <f t="shared" si="53"/>
        <v/>
      </c>
      <c r="P386" s="56" t="str">
        <f t="shared" si="54"/>
        <v>20_289</v>
      </c>
    </row>
    <row r="387" spans="2:16" hidden="1" x14ac:dyDescent="0.25">
      <c r="B387">
        <f t="shared" si="55"/>
        <v>290</v>
      </c>
      <c r="C387">
        <f t="shared" si="48"/>
        <v>20</v>
      </c>
      <c r="D387">
        <f t="shared" si="49"/>
        <v>290</v>
      </c>
      <c r="E387" s="33" t="str">
        <f t="shared" si="51"/>
        <v>20_290</v>
      </c>
      <c r="F387" t="str">
        <f>IFERROR(VLOOKUP(E387,'2. UnidadCompradora'!$E$2:$F$1538,2,FALSE),"")</f>
        <v/>
      </c>
      <c r="G387" t="str">
        <f>IFERROR(VLOOKUP(E387,'2. UnidadCompradora'!$E$2:$P$1538,12,FALSE),"")</f>
        <v/>
      </c>
      <c r="K387" t="str">
        <f t="shared" si="50"/>
        <v/>
      </c>
      <c r="L387" t="str">
        <f t="shared" si="52"/>
        <v/>
      </c>
      <c r="M387" s="18" t="str">
        <f>IFERROR(VLOOKUP(E387,'2. UnidadCompradora'!$E$2:$P$1538,8,FALSE),"")</f>
        <v/>
      </c>
      <c r="N387" s="21" t="str">
        <f>IFERROR(VLOOKUP(E387,'2. UnidadCompradora'!$E$2:$P$1538,9,FALSE),"")</f>
        <v/>
      </c>
      <c r="O387" t="str">
        <f t="shared" si="53"/>
        <v/>
      </c>
      <c r="P387" s="56" t="str">
        <f t="shared" si="54"/>
        <v>20_290</v>
      </c>
    </row>
    <row r="388" spans="2:16" hidden="1" x14ac:dyDescent="0.25">
      <c r="B388">
        <f t="shared" si="55"/>
        <v>291</v>
      </c>
      <c r="C388">
        <f t="shared" si="48"/>
        <v>20</v>
      </c>
      <c r="D388">
        <f t="shared" si="49"/>
        <v>291</v>
      </c>
      <c r="E388" s="33" t="str">
        <f t="shared" si="51"/>
        <v>20_291</v>
      </c>
      <c r="F388" t="str">
        <f>IFERROR(VLOOKUP(E388,'2. UnidadCompradora'!$E$2:$F$1538,2,FALSE),"")</f>
        <v/>
      </c>
      <c r="G388" t="str">
        <f>IFERROR(VLOOKUP(E388,'2. UnidadCompradora'!$E$2:$P$1538,12,FALSE),"")</f>
        <v/>
      </c>
      <c r="K388" t="str">
        <f t="shared" si="50"/>
        <v/>
      </c>
      <c r="L388" t="str">
        <f t="shared" si="52"/>
        <v/>
      </c>
      <c r="M388" s="18" t="str">
        <f>IFERROR(VLOOKUP(E388,'2. UnidadCompradora'!$E$2:$P$1538,8,FALSE),"")</f>
        <v/>
      </c>
      <c r="N388" s="21" t="str">
        <f>IFERROR(VLOOKUP(E388,'2. UnidadCompradora'!$E$2:$P$1538,9,FALSE),"")</f>
        <v/>
      </c>
      <c r="O388" t="str">
        <f t="shared" si="53"/>
        <v/>
      </c>
      <c r="P388" s="56" t="str">
        <f t="shared" si="54"/>
        <v>20_291</v>
      </c>
    </row>
    <row r="389" spans="2:16" hidden="1" x14ac:dyDescent="0.25">
      <c r="B389">
        <f t="shared" si="55"/>
        <v>292</v>
      </c>
      <c r="C389">
        <f t="shared" si="48"/>
        <v>20</v>
      </c>
      <c r="D389">
        <f t="shared" si="49"/>
        <v>292</v>
      </c>
      <c r="E389" s="33" t="str">
        <f t="shared" si="51"/>
        <v>20_292</v>
      </c>
      <c r="F389" t="str">
        <f>IFERROR(VLOOKUP(E389,'2. UnidadCompradora'!$E$2:$F$1538,2,FALSE),"")</f>
        <v/>
      </c>
      <c r="G389" t="str">
        <f>IFERROR(VLOOKUP(E389,'2. UnidadCompradora'!$E$2:$P$1538,12,FALSE),"")</f>
        <v/>
      </c>
      <c r="K389" t="str">
        <f t="shared" si="50"/>
        <v/>
      </c>
      <c r="L389" t="str">
        <f t="shared" si="52"/>
        <v/>
      </c>
      <c r="M389" s="18" t="str">
        <f>IFERROR(VLOOKUP(E389,'2. UnidadCompradora'!$E$2:$P$1538,8,FALSE),"")</f>
        <v/>
      </c>
      <c r="N389" s="21" t="str">
        <f>IFERROR(VLOOKUP(E389,'2. UnidadCompradora'!$E$2:$P$1538,9,FALSE),"")</f>
        <v/>
      </c>
      <c r="O389" t="str">
        <f t="shared" si="53"/>
        <v/>
      </c>
      <c r="P389" s="56" t="str">
        <f t="shared" si="54"/>
        <v>20_292</v>
      </c>
    </row>
    <row r="390" spans="2:16" hidden="1" x14ac:dyDescent="0.25">
      <c r="B390">
        <f t="shared" si="55"/>
        <v>293</v>
      </c>
      <c r="C390">
        <f t="shared" si="48"/>
        <v>20</v>
      </c>
      <c r="D390">
        <f t="shared" si="49"/>
        <v>293</v>
      </c>
      <c r="E390" s="33" t="str">
        <f t="shared" si="51"/>
        <v>20_293</v>
      </c>
      <c r="F390" t="str">
        <f>IFERROR(VLOOKUP(E390,'2. UnidadCompradora'!$E$2:$F$1538,2,FALSE),"")</f>
        <v/>
      </c>
      <c r="G390" t="str">
        <f>IFERROR(VLOOKUP(E390,'2. UnidadCompradora'!$E$2:$P$1538,12,FALSE),"")</f>
        <v/>
      </c>
      <c r="K390" t="str">
        <f t="shared" si="50"/>
        <v/>
      </c>
      <c r="L390" t="str">
        <f t="shared" si="52"/>
        <v/>
      </c>
      <c r="M390" s="18" t="str">
        <f>IFERROR(VLOOKUP(E390,'2. UnidadCompradora'!$E$2:$P$1538,8,FALSE),"")</f>
        <v/>
      </c>
      <c r="N390" s="21" t="str">
        <f>IFERROR(VLOOKUP(E390,'2. UnidadCompradora'!$E$2:$P$1538,9,FALSE),"")</f>
        <v/>
      </c>
      <c r="O390" t="str">
        <f t="shared" si="53"/>
        <v/>
      </c>
      <c r="P390" s="56" t="str">
        <f t="shared" si="54"/>
        <v>20_293</v>
      </c>
    </row>
    <row r="391" spans="2:16" hidden="1" x14ac:dyDescent="0.25">
      <c r="B391">
        <f t="shared" si="55"/>
        <v>294</v>
      </c>
      <c r="C391">
        <f t="shared" si="48"/>
        <v>20</v>
      </c>
      <c r="D391">
        <f t="shared" si="49"/>
        <v>294</v>
      </c>
      <c r="E391" s="33" t="str">
        <f t="shared" si="51"/>
        <v>20_294</v>
      </c>
      <c r="F391" t="str">
        <f>IFERROR(VLOOKUP(E391,'2. UnidadCompradora'!$E$2:$F$1538,2,FALSE),"")</f>
        <v/>
      </c>
      <c r="G391" t="str">
        <f>IFERROR(VLOOKUP(E391,'2. UnidadCompradora'!$E$2:$P$1538,12,FALSE),"")</f>
        <v/>
      </c>
      <c r="K391" t="str">
        <f t="shared" si="50"/>
        <v/>
      </c>
      <c r="L391" t="str">
        <f t="shared" si="52"/>
        <v/>
      </c>
      <c r="M391" s="18" t="str">
        <f>IFERROR(VLOOKUP(E391,'2. UnidadCompradora'!$E$2:$P$1538,8,FALSE),"")</f>
        <v/>
      </c>
      <c r="N391" s="21" t="str">
        <f>IFERROR(VLOOKUP(E391,'2. UnidadCompradora'!$E$2:$P$1538,9,FALSE),"")</f>
        <v/>
      </c>
      <c r="O391" t="str">
        <f t="shared" si="53"/>
        <v/>
      </c>
      <c r="P391" s="56" t="str">
        <f t="shared" si="54"/>
        <v>20_294</v>
      </c>
    </row>
    <row r="392" spans="2:16" hidden="1" x14ac:dyDescent="0.25">
      <c r="B392">
        <f t="shared" si="55"/>
        <v>295</v>
      </c>
      <c r="C392">
        <f t="shared" si="48"/>
        <v>20</v>
      </c>
      <c r="D392">
        <f t="shared" si="49"/>
        <v>295</v>
      </c>
      <c r="E392" s="33" t="str">
        <f t="shared" si="51"/>
        <v>20_295</v>
      </c>
      <c r="F392" t="str">
        <f>IFERROR(VLOOKUP(E392,'2. UnidadCompradora'!$E$2:$F$1538,2,FALSE),"")</f>
        <v/>
      </c>
      <c r="G392" t="str">
        <f>IFERROR(VLOOKUP(E392,'2. UnidadCompradora'!$E$2:$P$1538,12,FALSE),"")</f>
        <v/>
      </c>
      <c r="K392" t="str">
        <f t="shared" si="50"/>
        <v/>
      </c>
      <c r="L392" t="str">
        <f t="shared" si="52"/>
        <v/>
      </c>
      <c r="M392" s="18" t="str">
        <f>IFERROR(VLOOKUP(E392,'2. UnidadCompradora'!$E$2:$P$1538,8,FALSE),"")</f>
        <v/>
      </c>
      <c r="N392" s="21" t="str">
        <f>IFERROR(VLOOKUP(E392,'2. UnidadCompradora'!$E$2:$P$1538,9,FALSE),"")</f>
        <v/>
      </c>
      <c r="O392" t="str">
        <f t="shared" si="53"/>
        <v/>
      </c>
      <c r="P392" s="56" t="str">
        <f t="shared" si="54"/>
        <v>20_295</v>
      </c>
    </row>
    <row r="393" spans="2:16" hidden="1" x14ac:dyDescent="0.25">
      <c r="B393">
        <f t="shared" si="55"/>
        <v>296</v>
      </c>
      <c r="C393">
        <f t="shared" si="48"/>
        <v>20</v>
      </c>
      <c r="D393">
        <f t="shared" si="49"/>
        <v>296</v>
      </c>
      <c r="E393" s="33" t="str">
        <f t="shared" si="51"/>
        <v>20_296</v>
      </c>
      <c r="F393" t="str">
        <f>IFERROR(VLOOKUP(E393,'2. UnidadCompradora'!$E$2:$F$1538,2,FALSE),"")</f>
        <v/>
      </c>
      <c r="G393" t="str">
        <f>IFERROR(VLOOKUP(E393,'2. UnidadCompradora'!$E$2:$P$1538,12,FALSE),"")</f>
        <v/>
      </c>
      <c r="K393" t="str">
        <f t="shared" si="50"/>
        <v/>
      </c>
      <c r="L393" t="str">
        <f t="shared" si="52"/>
        <v/>
      </c>
      <c r="M393" s="18" t="str">
        <f>IFERROR(VLOOKUP(E393,'2. UnidadCompradora'!$E$2:$P$1538,8,FALSE),"")</f>
        <v/>
      </c>
      <c r="N393" s="21" t="str">
        <f>IFERROR(VLOOKUP(E393,'2. UnidadCompradora'!$E$2:$P$1538,9,FALSE),"")</f>
        <v/>
      </c>
      <c r="O393" t="str">
        <f t="shared" si="53"/>
        <v/>
      </c>
      <c r="P393" s="56" t="str">
        <f t="shared" si="54"/>
        <v>20_296</v>
      </c>
    </row>
    <row r="394" spans="2:16" hidden="1" x14ac:dyDescent="0.25">
      <c r="B394">
        <f t="shared" si="55"/>
        <v>297</v>
      </c>
      <c r="C394">
        <f t="shared" si="48"/>
        <v>20</v>
      </c>
      <c r="D394">
        <f t="shared" si="49"/>
        <v>297</v>
      </c>
      <c r="E394" s="33" t="str">
        <f t="shared" si="51"/>
        <v>20_297</v>
      </c>
      <c r="F394" t="str">
        <f>IFERROR(VLOOKUP(E394,'2. UnidadCompradora'!$E$2:$F$1538,2,FALSE),"")</f>
        <v/>
      </c>
      <c r="G394" t="str">
        <f>IFERROR(VLOOKUP(E394,'2. UnidadCompradora'!$E$2:$P$1538,12,FALSE),"")</f>
        <v/>
      </c>
      <c r="K394" t="str">
        <f t="shared" si="50"/>
        <v/>
      </c>
      <c r="L394" t="str">
        <f t="shared" si="52"/>
        <v/>
      </c>
      <c r="M394" s="18" t="str">
        <f>IFERROR(VLOOKUP(E394,'2. UnidadCompradora'!$E$2:$P$1538,8,FALSE),"")</f>
        <v/>
      </c>
      <c r="N394" s="21" t="str">
        <f>IFERROR(VLOOKUP(E394,'2. UnidadCompradora'!$E$2:$P$1538,9,FALSE),"")</f>
        <v/>
      </c>
      <c r="O394" t="str">
        <f t="shared" si="53"/>
        <v/>
      </c>
      <c r="P394" s="56" t="str">
        <f t="shared" si="54"/>
        <v>20_297</v>
      </c>
    </row>
    <row r="395" spans="2:16" hidden="1" x14ac:dyDescent="0.25">
      <c r="B395">
        <f t="shared" si="55"/>
        <v>298</v>
      </c>
      <c r="C395">
        <f t="shared" si="48"/>
        <v>20</v>
      </c>
      <c r="D395">
        <f t="shared" si="49"/>
        <v>298</v>
      </c>
      <c r="E395" s="33" t="str">
        <f t="shared" si="51"/>
        <v>20_298</v>
      </c>
      <c r="F395" t="str">
        <f>IFERROR(VLOOKUP(E395,'2. UnidadCompradora'!$E$2:$F$1538,2,FALSE),"")</f>
        <v/>
      </c>
      <c r="G395" t="str">
        <f>IFERROR(VLOOKUP(E395,'2. UnidadCompradora'!$E$2:$P$1538,12,FALSE),"")</f>
        <v/>
      </c>
      <c r="K395" t="str">
        <f t="shared" si="50"/>
        <v/>
      </c>
      <c r="L395" t="str">
        <f t="shared" si="52"/>
        <v/>
      </c>
      <c r="M395" s="18" t="str">
        <f>IFERROR(VLOOKUP(E395,'2. UnidadCompradora'!$E$2:$P$1538,8,FALSE),"")</f>
        <v/>
      </c>
      <c r="N395" s="21" t="str">
        <f>IFERROR(VLOOKUP(E395,'2. UnidadCompradora'!$E$2:$P$1538,9,FALSE),"")</f>
        <v/>
      </c>
      <c r="O395" t="str">
        <f t="shared" si="53"/>
        <v/>
      </c>
      <c r="P395" s="56" t="str">
        <f t="shared" si="54"/>
        <v>20_298</v>
      </c>
    </row>
    <row r="396" spans="2:16" hidden="1" x14ac:dyDescent="0.25">
      <c r="B396">
        <f t="shared" si="55"/>
        <v>299</v>
      </c>
      <c r="C396">
        <f t="shared" si="48"/>
        <v>20</v>
      </c>
      <c r="D396">
        <f t="shared" si="49"/>
        <v>299</v>
      </c>
      <c r="E396" s="33" t="str">
        <f t="shared" si="51"/>
        <v>20_299</v>
      </c>
      <c r="F396" t="str">
        <f>IFERROR(VLOOKUP(E396,'2. UnidadCompradora'!$E$2:$F$1538,2,FALSE),"")</f>
        <v/>
      </c>
      <c r="G396" t="str">
        <f>IFERROR(VLOOKUP(E396,'2. UnidadCompradora'!$E$2:$P$1538,12,FALSE),"")</f>
        <v/>
      </c>
      <c r="K396" t="str">
        <f t="shared" si="50"/>
        <v/>
      </c>
      <c r="L396" t="str">
        <f t="shared" si="52"/>
        <v/>
      </c>
      <c r="M396" s="18" t="str">
        <f>IFERROR(VLOOKUP(E396,'2. UnidadCompradora'!$E$2:$P$1538,8,FALSE),"")</f>
        <v/>
      </c>
      <c r="N396" s="21" t="str">
        <f>IFERROR(VLOOKUP(E396,'2. UnidadCompradora'!$E$2:$P$1538,9,FALSE),"")</f>
        <v/>
      </c>
      <c r="O396" t="str">
        <f t="shared" si="53"/>
        <v/>
      </c>
      <c r="P396" s="56" t="str">
        <f t="shared" si="54"/>
        <v>20_299</v>
      </c>
    </row>
    <row r="397" spans="2:16" hidden="1" x14ac:dyDescent="0.25">
      <c r="B397">
        <f t="shared" si="55"/>
        <v>300</v>
      </c>
      <c r="C397">
        <f t="shared" si="48"/>
        <v>20</v>
      </c>
      <c r="D397">
        <f t="shared" si="49"/>
        <v>300</v>
      </c>
      <c r="E397" s="33" t="str">
        <f t="shared" si="51"/>
        <v>20_300</v>
      </c>
      <c r="F397" t="str">
        <f>IFERROR(VLOOKUP(E397,'2. UnidadCompradora'!$E$2:$F$1538,2,FALSE),"")</f>
        <v/>
      </c>
      <c r="G397" t="str">
        <f>IFERROR(VLOOKUP(E397,'2. UnidadCompradora'!$E$2:$P$1538,12,FALSE),"")</f>
        <v/>
      </c>
      <c r="K397" t="str">
        <f t="shared" si="50"/>
        <v/>
      </c>
      <c r="L397" t="str">
        <f t="shared" si="52"/>
        <v/>
      </c>
      <c r="M397" s="18" t="str">
        <f>IFERROR(VLOOKUP(E397,'2. UnidadCompradora'!$E$2:$P$1538,8,FALSE),"")</f>
        <v/>
      </c>
      <c r="N397" s="21" t="str">
        <f>IFERROR(VLOOKUP(E397,'2. UnidadCompradora'!$E$2:$P$1538,9,FALSE),"")</f>
        <v/>
      </c>
      <c r="O397" t="str">
        <f t="shared" si="53"/>
        <v/>
      </c>
      <c r="P397" s="56" t="str">
        <f t="shared" si="54"/>
        <v>20_300</v>
      </c>
    </row>
    <row r="398" spans="2:16" hidden="1" x14ac:dyDescent="0.25">
      <c r="B398">
        <f t="shared" si="55"/>
        <v>301</v>
      </c>
      <c r="C398">
        <f t="shared" si="48"/>
        <v>20</v>
      </c>
      <c r="D398">
        <f t="shared" si="49"/>
        <v>301</v>
      </c>
      <c r="E398" s="33" t="str">
        <f t="shared" si="51"/>
        <v>20_301</v>
      </c>
      <c r="F398" t="str">
        <f>IFERROR(VLOOKUP(E398,'2. UnidadCompradora'!$E$2:$F$1538,2,FALSE),"")</f>
        <v/>
      </c>
      <c r="G398" t="str">
        <f>IFERROR(VLOOKUP(E398,'2. UnidadCompradora'!$E$2:$P$1538,12,FALSE),"")</f>
        <v/>
      </c>
      <c r="K398" t="str">
        <f t="shared" si="50"/>
        <v/>
      </c>
      <c r="L398" t="str">
        <f t="shared" si="52"/>
        <v/>
      </c>
      <c r="M398" s="18" t="str">
        <f>IFERROR(VLOOKUP(E398,'2. UnidadCompradora'!$E$2:$P$1538,8,FALSE),"")</f>
        <v/>
      </c>
      <c r="N398" s="21" t="str">
        <f>IFERROR(VLOOKUP(E398,'2. UnidadCompradora'!$E$2:$P$1538,9,FALSE),"")</f>
        <v/>
      </c>
      <c r="O398" t="str">
        <f t="shared" si="53"/>
        <v/>
      </c>
      <c r="P398" s="56" t="str">
        <f t="shared" si="54"/>
        <v>20_301</v>
      </c>
    </row>
    <row r="399" spans="2:16" hidden="1" x14ac:dyDescent="0.25">
      <c r="B399">
        <f t="shared" si="55"/>
        <v>302</v>
      </c>
      <c r="C399">
        <f t="shared" si="48"/>
        <v>20</v>
      </c>
      <c r="D399">
        <f t="shared" si="49"/>
        <v>302</v>
      </c>
      <c r="E399" s="33" t="str">
        <f t="shared" si="51"/>
        <v>20_302</v>
      </c>
      <c r="F399" t="str">
        <f>IFERROR(VLOOKUP(E399,'2. UnidadCompradora'!$E$2:$F$1538,2,FALSE),"")</f>
        <v/>
      </c>
      <c r="G399" t="str">
        <f>IFERROR(VLOOKUP(E399,'2. UnidadCompradora'!$E$2:$P$1538,12,FALSE),"")</f>
        <v/>
      </c>
      <c r="K399" t="str">
        <f t="shared" si="50"/>
        <v/>
      </c>
      <c r="L399" t="str">
        <f t="shared" si="52"/>
        <v/>
      </c>
      <c r="M399" s="18" t="str">
        <f>IFERROR(VLOOKUP(E399,'2. UnidadCompradora'!$E$2:$P$1538,8,FALSE),"")</f>
        <v/>
      </c>
      <c r="N399" s="21" t="str">
        <f>IFERROR(VLOOKUP(E399,'2. UnidadCompradora'!$E$2:$P$1538,9,FALSE),"")</f>
        <v/>
      </c>
      <c r="O399" t="str">
        <f t="shared" si="53"/>
        <v/>
      </c>
      <c r="P399" s="56" t="str">
        <f t="shared" si="54"/>
        <v>20_302</v>
      </c>
    </row>
    <row r="400" spans="2:16" hidden="1" x14ac:dyDescent="0.25">
      <c r="B400">
        <f t="shared" si="55"/>
        <v>303</v>
      </c>
      <c r="C400">
        <f t="shared" si="48"/>
        <v>20</v>
      </c>
      <c r="D400">
        <f t="shared" si="49"/>
        <v>303</v>
      </c>
      <c r="E400" s="33" t="str">
        <f t="shared" si="51"/>
        <v>20_303</v>
      </c>
      <c r="F400" t="str">
        <f>IFERROR(VLOOKUP(E400,'2. UnidadCompradora'!$E$2:$F$1538,2,FALSE),"")</f>
        <v/>
      </c>
      <c r="G400" t="str">
        <f>IFERROR(VLOOKUP(E400,'2. UnidadCompradora'!$E$2:$P$1538,12,FALSE),"")</f>
        <v/>
      </c>
      <c r="K400" t="str">
        <f t="shared" si="50"/>
        <v/>
      </c>
      <c r="L400" t="str">
        <f t="shared" si="52"/>
        <v/>
      </c>
      <c r="M400" s="18" t="str">
        <f>IFERROR(VLOOKUP(E400,'2. UnidadCompradora'!$E$2:$P$1538,8,FALSE),"")</f>
        <v/>
      </c>
      <c r="N400" s="21" t="str">
        <f>IFERROR(VLOOKUP(E400,'2. UnidadCompradora'!$E$2:$P$1538,9,FALSE),"")</f>
        <v/>
      </c>
      <c r="O400" t="str">
        <f t="shared" si="53"/>
        <v/>
      </c>
      <c r="P400" s="56" t="str">
        <f t="shared" si="54"/>
        <v>20_303</v>
      </c>
    </row>
    <row r="401" spans="2:16" hidden="1" x14ac:dyDescent="0.25">
      <c r="B401">
        <f t="shared" si="55"/>
        <v>304</v>
      </c>
      <c r="C401">
        <f t="shared" si="48"/>
        <v>20</v>
      </c>
      <c r="D401">
        <f t="shared" si="49"/>
        <v>304</v>
      </c>
      <c r="E401" s="33" t="str">
        <f t="shared" si="51"/>
        <v>20_304</v>
      </c>
      <c r="F401" t="str">
        <f>IFERROR(VLOOKUP(E401,'2. UnidadCompradora'!$E$2:$F$1538,2,FALSE),"")</f>
        <v/>
      </c>
      <c r="G401" t="str">
        <f>IFERROR(VLOOKUP(E401,'2. UnidadCompradora'!$E$2:$P$1538,12,FALSE),"")</f>
        <v/>
      </c>
      <c r="K401" t="str">
        <f t="shared" si="50"/>
        <v/>
      </c>
      <c r="L401" t="str">
        <f t="shared" si="52"/>
        <v/>
      </c>
      <c r="M401" s="18" t="str">
        <f>IFERROR(VLOOKUP(E401,'2. UnidadCompradora'!$E$2:$P$1538,8,FALSE),"")</f>
        <v/>
      </c>
      <c r="N401" s="21" t="str">
        <f>IFERROR(VLOOKUP(E401,'2. UnidadCompradora'!$E$2:$P$1538,9,FALSE),"")</f>
        <v/>
      </c>
      <c r="O401" t="str">
        <f t="shared" si="53"/>
        <v/>
      </c>
      <c r="P401" s="56" t="str">
        <f t="shared" si="54"/>
        <v>20_304</v>
      </c>
    </row>
    <row r="402" spans="2:16" hidden="1" x14ac:dyDescent="0.25">
      <c r="B402">
        <f t="shared" si="55"/>
        <v>305</v>
      </c>
      <c r="C402">
        <f t="shared" si="48"/>
        <v>20</v>
      </c>
      <c r="D402">
        <f t="shared" si="49"/>
        <v>305</v>
      </c>
      <c r="E402" s="33" t="str">
        <f t="shared" si="51"/>
        <v>20_305</v>
      </c>
      <c r="F402" t="str">
        <f>IFERROR(VLOOKUP(E402,'2. UnidadCompradora'!$E$2:$F$1538,2,FALSE),"")</f>
        <v/>
      </c>
      <c r="G402" t="str">
        <f>IFERROR(VLOOKUP(E402,'2. UnidadCompradora'!$E$2:$P$1538,12,FALSE),"")</f>
        <v/>
      </c>
      <c r="K402" t="str">
        <f t="shared" si="50"/>
        <v/>
      </c>
      <c r="L402" t="str">
        <f t="shared" si="52"/>
        <v/>
      </c>
      <c r="M402" s="18" t="str">
        <f>IFERROR(VLOOKUP(E402,'2. UnidadCompradora'!$E$2:$P$1538,8,FALSE),"")</f>
        <v/>
      </c>
      <c r="N402" s="21" t="str">
        <f>IFERROR(VLOOKUP(E402,'2. UnidadCompradora'!$E$2:$P$1538,9,FALSE),"")</f>
        <v/>
      </c>
      <c r="O402" t="str">
        <f t="shared" si="53"/>
        <v/>
      </c>
      <c r="P402" s="56" t="str">
        <f t="shared" si="54"/>
        <v>20_305</v>
      </c>
    </row>
    <row r="403" spans="2:16" hidden="1" x14ac:dyDescent="0.25">
      <c r="B403">
        <f t="shared" si="55"/>
        <v>306</v>
      </c>
      <c r="C403">
        <f t="shared" si="48"/>
        <v>20</v>
      </c>
      <c r="D403">
        <f t="shared" si="49"/>
        <v>306</v>
      </c>
      <c r="E403" s="33" t="str">
        <f t="shared" si="51"/>
        <v>20_306</v>
      </c>
      <c r="F403" t="str">
        <f>IFERROR(VLOOKUP(E403,'2. UnidadCompradora'!$E$2:$F$1538,2,FALSE),"")</f>
        <v/>
      </c>
      <c r="G403" t="str">
        <f>IFERROR(VLOOKUP(E403,'2. UnidadCompradora'!$E$2:$P$1538,12,FALSE),"")</f>
        <v/>
      </c>
      <c r="K403" t="str">
        <f t="shared" si="50"/>
        <v/>
      </c>
      <c r="L403" t="str">
        <f t="shared" si="52"/>
        <v/>
      </c>
      <c r="M403" s="18" t="str">
        <f>IFERROR(VLOOKUP(E403,'2. UnidadCompradora'!$E$2:$P$1538,8,FALSE),"")</f>
        <v/>
      </c>
      <c r="N403" s="21" t="str">
        <f>IFERROR(VLOOKUP(E403,'2. UnidadCompradora'!$E$2:$P$1538,9,FALSE),"")</f>
        <v/>
      </c>
      <c r="O403" t="str">
        <f t="shared" si="53"/>
        <v/>
      </c>
      <c r="P403" s="56" t="str">
        <f t="shared" si="54"/>
        <v>20_306</v>
      </c>
    </row>
    <row r="404" spans="2:16" hidden="1" x14ac:dyDescent="0.25">
      <c r="B404">
        <f t="shared" si="55"/>
        <v>307</v>
      </c>
      <c r="C404">
        <f t="shared" si="48"/>
        <v>20</v>
      </c>
      <c r="D404">
        <f t="shared" si="49"/>
        <v>307</v>
      </c>
      <c r="E404" s="33" t="str">
        <f t="shared" si="51"/>
        <v>20_307</v>
      </c>
      <c r="F404" t="str">
        <f>IFERROR(VLOOKUP(E404,'2. UnidadCompradora'!$E$2:$F$1538,2,FALSE),"")</f>
        <v/>
      </c>
      <c r="G404" t="str">
        <f>IFERROR(VLOOKUP(E404,'2. UnidadCompradora'!$E$2:$P$1538,12,FALSE),"")</f>
        <v/>
      </c>
      <c r="K404" t="str">
        <f t="shared" si="50"/>
        <v/>
      </c>
      <c r="L404" t="str">
        <f t="shared" si="52"/>
        <v/>
      </c>
      <c r="M404" s="18" t="str">
        <f>IFERROR(VLOOKUP(E404,'2. UnidadCompradora'!$E$2:$P$1538,8,FALSE),"")</f>
        <v/>
      </c>
      <c r="N404" s="21" t="str">
        <f>IFERROR(VLOOKUP(E404,'2. UnidadCompradora'!$E$2:$P$1538,9,FALSE),"")</f>
        <v/>
      </c>
      <c r="O404" t="str">
        <f t="shared" si="53"/>
        <v/>
      </c>
      <c r="P404" s="56" t="str">
        <f t="shared" si="54"/>
        <v>20_307</v>
      </c>
    </row>
    <row r="405" spans="2:16" hidden="1" x14ac:dyDescent="0.25">
      <c r="B405">
        <f t="shared" si="55"/>
        <v>308</v>
      </c>
      <c r="C405">
        <f t="shared" si="48"/>
        <v>20</v>
      </c>
      <c r="D405">
        <f t="shared" si="49"/>
        <v>308</v>
      </c>
      <c r="E405" s="33" t="str">
        <f t="shared" si="51"/>
        <v>20_308</v>
      </c>
      <c r="F405" t="str">
        <f>IFERROR(VLOOKUP(E405,'2. UnidadCompradora'!$E$2:$F$1538,2,FALSE),"")</f>
        <v/>
      </c>
      <c r="G405" t="str">
        <f>IFERROR(VLOOKUP(E405,'2. UnidadCompradora'!$E$2:$P$1538,12,FALSE),"")</f>
        <v/>
      </c>
      <c r="K405" t="str">
        <f t="shared" si="50"/>
        <v/>
      </c>
      <c r="L405" t="str">
        <f t="shared" si="52"/>
        <v/>
      </c>
      <c r="M405" s="18" t="str">
        <f>IFERROR(VLOOKUP(E405,'2. UnidadCompradora'!$E$2:$P$1538,8,FALSE),"")</f>
        <v/>
      </c>
      <c r="N405" s="21" t="str">
        <f>IFERROR(VLOOKUP(E405,'2. UnidadCompradora'!$E$2:$P$1538,9,FALSE),"")</f>
        <v/>
      </c>
      <c r="O405" t="str">
        <f t="shared" si="53"/>
        <v/>
      </c>
      <c r="P405" s="56" t="str">
        <f t="shared" si="54"/>
        <v>20_308</v>
      </c>
    </row>
    <row r="406" spans="2:16" hidden="1" x14ac:dyDescent="0.25">
      <c r="B406">
        <f t="shared" si="55"/>
        <v>309</v>
      </c>
      <c r="C406">
        <f t="shared" si="48"/>
        <v>20</v>
      </c>
      <c r="D406">
        <f t="shared" si="49"/>
        <v>309</v>
      </c>
      <c r="E406" s="33" t="str">
        <f t="shared" si="51"/>
        <v>20_309</v>
      </c>
      <c r="F406" t="str">
        <f>IFERROR(VLOOKUP(E406,'2. UnidadCompradora'!$E$2:$F$1538,2,FALSE),"")</f>
        <v/>
      </c>
      <c r="G406" t="str">
        <f>IFERROR(VLOOKUP(E406,'2. UnidadCompradora'!$E$2:$P$1538,12,FALSE),"")</f>
        <v/>
      </c>
      <c r="K406" t="str">
        <f t="shared" si="50"/>
        <v/>
      </c>
      <c r="L406" t="str">
        <f t="shared" si="52"/>
        <v/>
      </c>
      <c r="M406" s="18" t="str">
        <f>IFERROR(VLOOKUP(E406,'2. UnidadCompradora'!$E$2:$P$1538,8,FALSE),"")</f>
        <v/>
      </c>
      <c r="N406" s="21" t="str">
        <f>IFERROR(VLOOKUP(E406,'2. UnidadCompradora'!$E$2:$P$1538,9,FALSE),"")</f>
        <v/>
      </c>
      <c r="O406" t="str">
        <f t="shared" si="53"/>
        <v/>
      </c>
      <c r="P406" s="56" t="str">
        <f t="shared" si="54"/>
        <v>20_309</v>
      </c>
    </row>
    <row r="407" spans="2:16" hidden="1" x14ac:dyDescent="0.25">
      <c r="B407">
        <f t="shared" si="55"/>
        <v>310</v>
      </c>
      <c r="C407">
        <f t="shared" si="48"/>
        <v>20</v>
      </c>
      <c r="D407">
        <f t="shared" si="49"/>
        <v>310</v>
      </c>
      <c r="E407" s="33" t="str">
        <f t="shared" si="51"/>
        <v>20_310</v>
      </c>
      <c r="F407" t="str">
        <f>IFERROR(VLOOKUP(E407,'2. UnidadCompradora'!$E$2:$F$1538,2,FALSE),"")</f>
        <v/>
      </c>
      <c r="G407" t="str">
        <f>IFERROR(VLOOKUP(E407,'2. UnidadCompradora'!$E$2:$P$1538,12,FALSE),"")</f>
        <v/>
      </c>
      <c r="K407" t="str">
        <f t="shared" si="50"/>
        <v/>
      </c>
      <c r="L407" t="str">
        <f t="shared" si="52"/>
        <v/>
      </c>
      <c r="M407" s="18" t="str">
        <f>IFERROR(VLOOKUP(E407,'2. UnidadCompradora'!$E$2:$P$1538,8,FALSE),"")</f>
        <v/>
      </c>
      <c r="N407" s="21" t="str">
        <f>IFERROR(VLOOKUP(E407,'2. UnidadCompradora'!$E$2:$P$1538,9,FALSE),"")</f>
        <v/>
      </c>
      <c r="O407" t="str">
        <f t="shared" si="53"/>
        <v/>
      </c>
      <c r="P407" s="56" t="str">
        <f t="shared" si="54"/>
        <v>20_310</v>
      </c>
    </row>
    <row r="408" spans="2:16" hidden="1" x14ac:dyDescent="0.25">
      <c r="B408">
        <f t="shared" si="55"/>
        <v>311</v>
      </c>
      <c r="C408">
        <f t="shared" si="48"/>
        <v>20</v>
      </c>
      <c r="D408">
        <f t="shared" si="49"/>
        <v>311</v>
      </c>
      <c r="E408" s="33" t="str">
        <f t="shared" si="51"/>
        <v>20_311</v>
      </c>
      <c r="F408" t="str">
        <f>IFERROR(VLOOKUP(E408,'2. UnidadCompradora'!$E$2:$F$1538,2,FALSE),"")</f>
        <v/>
      </c>
      <c r="G408" t="str">
        <f>IFERROR(VLOOKUP(E408,'2. UnidadCompradora'!$E$2:$P$1538,12,FALSE),"")</f>
        <v/>
      </c>
      <c r="K408" t="str">
        <f t="shared" si="50"/>
        <v/>
      </c>
      <c r="L408" t="str">
        <f t="shared" si="52"/>
        <v/>
      </c>
      <c r="M408" s="18" t="str">
        <f>IFERROR(VLOOKUP(E408,'2. UnidadCompradora'!$E$2:$P$1538,8,FALSE),"")</f>
        <v/>
      </c>
      <c r="N408" s="21" t="str">
        <f>IFERROR(VLOOKUP(E408,'2. UnidadCompradora'!$E$2:$P$1538,9,FALSE),"")</f>
        <v/>
      </c>
      <c r="O408" t="str">
        <f t="shared" si="53"/>
        <v/>
      </c>
      <c r="P408" s="56" t="str">
        <f t="shared" si="54"/>
        <v>20_311</v>
      </c>
    </row>
    <row r="409" spans="2:16" hidden="1" x14ac:dyDescent="0.25">
      <c r="B409">
        <f t="shared" si="55"/>
        <v>312</v>
      </c>
      <c r="C409">
        <f t="shared" si="48"/>
        <v>20</v>
      </c>
      <c r="D409">
        <f t="shared" si="49"/>
        <v>312</v>
      </c>
      <c r="E409" s="33" t="str">
        <f t="shared" si="51"/>
        <v>20_312</v>
      </c>
      <c r="F409" t="str">
        <f>IFERROR(VLOOKUP(E409,'2. UnidadCompradora'!$E$2:$F$1538,2,FALSE),"")</f>
        <v/>
      </c>
      <c r="G409" t="str">
        <f>IFERROR(VLOOKUP(E409,'2. UnidadCompradora'!$E$2:$P$1538,12,FALSE),"")</f>
        <v/>
      </c>
      <c r="K409" t="str">
        <f t="shared" si="50"/>
        <v/>
      </c>
      <c r="L409" t="str">
        <f t="shared" si="52"/>
        <v/>
      </c>
      <c r="M409" s="18" t="str">
        <f>IFERROR(VLOOKUP(E409,'2. UnidadCompradora'!$E$2:$P$1538,8,FALSE),"")</f>
        <v/>
      </c>
      <c r="N409" s="21" t="str">
        <f>IFERROR(VLOOKUP(E409,'2. UnidadCompradora'!$E$2:$P$1538,9,FALSE),"")</f>
        <v/>
      </c>
      <c r="O409" t="str">
        <f t="shared" si="53"/>
        <v/>
      </c>
      <c r="P409" s="56" t="str">
        <f t="shared" si="54"/>
        <v>20_312</v>
      </c>
    </row>
    <row r="410" spans="2:16" hidden="1" x14ac:dyDescent="0.25">
      <c r="B410">
        <f t="shared" si="55"/>
        <v>313</v>
      </c>
      <c r="C410">
        <f t="shared" si="48"/>
        <v>20</v>
      </c>
      <c r="D410">
        <f t="shared" si="49"/>
        <v>313</v>
      </c>
      <c r="E410" s="33" t="str">
        <f t="shared" si="51"/>
        <v>20_313</v>
      </c>
      <c r="F410" t="str">
        <f>IFERROR(VLOOKUP(E410,'2. UnidadCompradora'!$E$2:$F$1538,2,FALSE),"")</f>
        <v/>
      </c>
      <c r="G410" t="str">
        <f>IFERROR(VLOOKUP(E410,'2. UnidadCompradora'!$E$2:$P$1538,12,FALSE),"")</f>
        <v/>
      </c>
      <c r="K410" t="str">
        <f t="shared" si="50"/>
        <v/>
      </c>
      <c r="L410" t="str">
        <f t="shared" si="52"/>
        <v/>
      </c>
      <c r="M410" s="18" t="str">
        <f>IFERROR(VLOOKUP(E410,'2. UnidadCompradora'!$E$2:$P$1538,8,FALSE),"")</f>
        <v/>
      </c>
      <c r="N410" s="21" t="str">
        <f>IFERROR(VLOOKUP(E410,'2. UnidadCompradora'!$E$2:$P$1538,9,FALSE),"")</f>
        <v/>
      </c>
      <c r="O410" t="str">
        <f t="shared" si="53"/>
        <v/>
      </c>
      <c r="P410" s="56" t="str">
        <f t="shared" si="54"/>
        <v>20_313</v>
      </c>
    </row>
    <row r="411" spans="2:16" hidden="1" x14ac:dyDescent="0.25">
      <c r="B411">
        <f t="shared" si="55"/>
        <v>314</v>
      </c>
      <c r="C411">
        <f t="shared" si="48"/>
        <v>20</v>
      </c>
      <c r="D411">
        <f t="shared" si="49"/>
        <v>314</v>
      </c>
      <c r="E411" s="33" t="str">
        <f t="shared" si="51"/>
        <v>20_314</v>
      </c>
      <c r="F411" t="str">
        <f>IFERROR(VLOOKUP(E411,'2. UnidadCompradora'!$E$2:$F$1538,2,FALSE),"")</f>
        <v/>
      </c>
      <c r="G411" t="str">
        <f>IFERROR(VLOOKUP(E411,'2. UnidadCompradora'!$E$2:$P$1538,12,FALSE),"")</f>
        <v/>
      </c>
      <c r="K411" t="str">
        <f t="shared" si="50"/>
        <v/>
      </c>
      <c r="L411" t="str">
        <f t="shared" si="52"/>
        <v/>
      </c>
      <c r="M411" s="18" t="str">
        <f>IFERROR(VLOOKUP(E411,'2. UnidadCompradora'!$E$2:$P$1538,8,FALSE),"")</f>
        <v/>
      </c>
      <c r="N411" s="21" t="str">
        <f>IFERROR(VLOOKUP(E411,'2. UnidadCompradora'!$E$2:$P$1538,9,FALSE),"")</f>
        <v/>
      </c>
      <c r="O411" t="str">
        <f t="shared" si="53"/>
        <v/>
      </c>
      <c r="P411" s="56" t="str">
        <f t="shared" si="54"/>
        <v>20_314</v>
      </c>
    </row>
    <row r="412" spans="2:16" hidden="1" x14ac:dyDescent="0.25">
      <c r="B412">
        <f t="shared" si="55"/>
        <v>315</v>
      </c>
      <c r="C412">
        <f t="shared" si="48"/>
        <v>20</v>
      </c>
      <c r="D412">
        <f t="shared" si="49"/>
        <v>315</v>
      </c>
      <c r="E412" s="33" t="str">
        <f t="shared" si="51"/>
        <v>20_315</v>
      </c>
      <c r="F412" t="str">
        <f>IFERROR(VLOOKUP(E412,'2. UnidadCompradora'!$E$2:$F$1538,2,FALSE),"")</f>
        <v/>
      </c>
      <c r="G412" t="str">
        <f>IFERROR(VLOOKUP(E412,'2. UnidadCompradora'!$E$2:$P$1538,12,FALSE),"")</f>
        <v/>
      </c>
      <c r="K412" t="str">
        <f t="shared" si="50"/>
        <v/>
      </c>
      <c r="L412" t="str">
        <f t="shared" si="52"/>
        <v/>
      </c>
      <c r="M412" s="18" t="str">
        <f>IFERROR(VLOOKUP(E412,'2. UnidadCompradora'!$E$2:$P$1538,8,FALSE),"")</f>
        <v/>
      </c>
      <c r="N412" s="21" t="str">
        <f>IFERROR(VLOOKUP(E412,'2. UnidadCompradora'!$E$2:$P$1538,9,FALSE),"")</f>
        <v/>
      </c>
      <c r="O412" t="str">
        <f t="shared" si="53"/>
        <v/>
      </c>
      <c r="P412" s="56" t="str">
        <f t="shared" si="54"/>
        <v>20_315</v>
      </c>
    </row>
    <row r="413" spans="2:16" hidden="1" x14ac:dyDescent="0.25">
      <c r="B413">
        <f t="shared" si="55"/>
        <v>316</v>
      </c>
      <c r="C413">
        <f t="shared" si="48"/>
        <v>20</v>
      </c>
      <c r="D413">
        <f t="shared" si="49"/>
        <v>316</v>
      </c>
      <c r="E413" s="33" t="str">
        <f t="shared" si="51"/>
        <v>20_316</v>
      </c>
      <c r="F413" t="str">
        <f>IFERROR(VLOOKUP(E413,'2. UnidadCompradora'!$E$2:$F$1538,2,FALSE),"")</f>
        <v/>
      </c>
      <c r="G413" t="str">
        <f>IFERROR(VLOOKUP(E413,'2. UnidadCompradora'!$E$2:$P$1538,12,FALSE),"")</f>
        <v/>
      </c>
      <c r="K413" t="str">
        <f t="shared" si="50"/>
        <v/>
      </c>
      <c r="L413" t="str">
        <f t="shared" si="52"/>
        <v/>
      </c>
      <c r="M413" s="18" t="str">
        <f>IFERROR(VLOOKUP(E413,'2. UnidadCompradora'!$E$2:$P$1538,8,FALSE),"")</f>
        <v/>
      </c>
      <c r="N413" s="21" t="str">
        <f>IFERROR(VLOOKUP(E413,'2. UnidadCompradora'!$E$2:$P$1538,9,FALSE),"")</f>
        <v/>
      </c>
      <c r="O413" t="str">
        <f t="shared" si="53"/>
        <v/>
      </c>
      <c r="P413" s="56" t="str">
        <f t="shared" si="54"/>
        <v>20_316</v>
      </c>
    </row>
    <row r="414" spans="2:16" hidden="1" x14ac:dyDescent="0.25">
      <c r="B414">
        <f t="shared" si="55"/>
        <v>317</v>
      </c>
      <c r="C414">
        <f t="shared" si="48"/>
        <v>20</v>
      </c>
      <c r="D414">
        <f t="shared" si="49"/>
        <v>317</v>
      </c>
      <c r="E414" s="33" t="str">
        <f t="shared" si="51"/>
        <v>20_317</v>
      </c>
      <c r="F414" t="str">
        <f>IFERROR(VLOOKUP(E414,'2. UnidadCompradora'!$E$2:$F$1538,2,FALSE),"")</f>
        <v/>
      </c>
      <c r="G414" t="str">
        <f>IFERROR(VLOOKUP(E414,'2. UnidadCompradora'!$E$2:$P$1538,12,FALSE),"")</f>
        <v/>
      </c>
      <c r="K414" t="str">
        <f t="shared" si="50"/>
        <v/>
      </c>
      <c r="L414" t="str">
        <f t="shared" si="52"/>
        <v/>
      </c>
      <c r="M414" s="18" t="str">
        <f>IFERROR(VLOOKUP(E414,'2. UnidadCompradora'!$E$2:$P$1538,8,FALSE),"")</f>
        <v/>
      </c>
      <c r="N414" s="21" t="str">
        <f>IFERROR(VLOOKUP(E414,'2. UnidadCompradora'!$E$2:$P$1538,9,FALSE),"")</f>
        <v/>
      </c>
      <c r="O414" t="str">
        <f t="shared" si="53"/>
        <v/>
      </c>
      <c r="P414" s="56" t="str">
        <f t="shared" si="54"/>
        <v>20_317</v>
      </c>
    </row>
    <row r="415" spans="2:16" hidden="1" x14ac:dyDescent="0.25">
      <c r="B415">
        <f t="shared" si="55"/>
        <v>318</v>
      </c>
      <c r="C415">
        <f t="shared" si="48"/>
        <v>20</v>
      </c>
      <c r="D415">
        <f t="shared" si="49"/>
        <v>318</v>
      </c>
      <c r="E415" s="33" t="str">
        <f t="shared" si="51"/>
        <v>20_318</v>
      </c>
      <c r="F415" t="str">
        <f>IFERROR(VLOOKUP(E415,'2. UnidadCompradora'!$E$2:$F$1538,2,FALSE),"")</f>
        <v/>
      </c>
      <c r="G415" t="str">
        <f>IFERROR(VLOOKUP(E415,'2. UnidadCompradora'!$E$2:$P$1538,12,FALSE),"")</f>
        <v/>
      </c>
      <c r="K415" t="str">
        <f t="shared" si="50"/>
        <v/>
      </c>
      <c r="L415" t="str">
        <f t="shared" si="52"/>
        <v/>
      </c>
      <c r="M415" s="18" t="str">
        <f>IFERROR(VLOOKUP(E415,'2. UnidadCompradora'!$E$2:$P$1538,8,FALSE),"")</f>
        <v/>
      </c>
      <c r="N415" s="21" t="str">
        <f>IFERROR(VLOOKUP(E415,'2. UnidadCompradora'!$E$2:$P$1538,9,FALSE),"")</f>
        <v/>
      </c>
      <c r="O415" t="str">
        <f t="shared" si="53"/>
        <v/>
      </c>
      <c r="P415" s="56" t="str">
        <f t="shared" si="54"/>
        <v>20_318</v>
      </c>
    </row>
    <row r="416" spans="2:16" hidden="1" x14ac:dyDescent="0.25">
      <c r="B416">
        <f t="shared" si="55"/>
        <v>319</v>
      </c>
      <c r="C416">
        <f t="shared" si="48"/>
        <v>20</v>
      </c>
      <c r="D416">
        <f t="shared" si="49"/>
        <v>319</v>
      </c>
      <c r="E416" s="33" t="str">
        <f t="shared" si="51"/>
        <v>20_319</v>
      </c>
      <c r="F416" t="str">
        <f>IFERROR(VLOOKUP(E416,'2. UnidadCompradora'!$E$2:$F$1538,2,FALSE),"")</f>
        <v/>
      </c>
      <c r="G416" t="str">
        <f>IFERROR(VLOOKUP(E416,'2. UnidadCompradora'!$E$2:$P$1538,12,FALSE),"")</f>
        <v/>
      </c>
      <c r="K416" t="str">
        <f t="shared" si="50"/>
        <v/>
      </c>
      <c r="L416" t="str">
        <f t="shared" si="52"/>
        <v/>
      </c>
      <c r="M416" s="18" t="str">
        <f>IFERROR(VLOOKUP(E416,'2. UnidadCompradora'!$E$2:$P$1538,8,FALSE),"")</f>
        <v/>
      </c>
      <c r="N416" s="21" t="str">
        <f>IFERROR(VLOOKUP(E416,'2. UnidadCompradora'!$E$2:$P$1538,9,FALSE),"")</f>
        <v/>
      </c>
      <c r="O416" t="str">
        <f t="shared" si="53"/>
        <v/>
      </c>
      <c r="P416" s="56" t="str">
        <f t="shared" si="54"/>
        <v>20_319</v>
      </c>
    </row>
    <row r="417" spans="2:16" hidden="1" x14ac:dyDescent="0.25">
      <c r="B417">
        <f t="shared" si="55"/>
        <v>320</v>
      </c>
      <c r="C417">
        <f t="shared" si="48"/>
        <v>20</v>
      </c>
      <c r="D417">
        <f t="shared" si="49"/>
        <v>320</v>
      </c>
      <c r="E417" s="33" t="str">
        <f t="shared" si="51"/>
        <v>20_320</v>
      </c>
      <c r="F417" t="str">
        <f>IFERROR(VLOOKUP(E417,'2. UnidadCompradora'!$E$2:$F$1538,2,FALSE),"")</f>
        <v/>
      </c>
      <c r="G417" t="str">
        <f>IFERROR(VLOOKUP(E417,'2. UnidadCompradora'!$E$2:$P$1538,12,FALSE),"")</f>
        <v/>
      </c>
      <c r="K417" t="str">
        <f t="shared" si="50"/>
        <v/>
      </c>
      <c r="L417" t="str">
        <f t="shared" si="52"/>
        <v/>
      </c>
      <c r="M417" s="18" t="str">
        <f>IFERROR(VLOOKUP(E417,'2. UnidadCompradora'!$E$2:$P$1538,8,FALSE),"")</f>
        <v/>
      </c>
      <c r="N417" s="21" t="str">
        <f>IFERROR(VLOOKUP(E417,'2. UnidadCompradora'!$E$2:$P$1538,9,FALSE),"")</f>
        <v/>
      </c>
      <c r="O417" t="str">
        <f t="shared" si="53"/>
        <v/>
      </c>
      <c r="P417" s="56" t="str">
        <f t="shared" si="54"/>
        <v>20_320</v>
      </c>
    </row>
    <row r="418" spans="2:16" hidden="1" x14ac:dyDescent="0.25">
      <c r="B418">
        <f t="shared" si="55"/>
        <v>321</v>
      </c>
      <c r="C418">
        <f t="shared" ref="C418:C481" si="56">$D$95</f>
        <v>20</v>
      </c>
      <c r="D418">
        <f t="shared" ref="D418:D481" si="57">B418</f>
        <v>321</v>
      </c>
      <c r="E418" s="33" t="str">
        <f t="shared" si="51"/>
        <v>20_321</v>
      </c>
      <c r="F418" t="str">
        <f>IFERROR(VLOOKUP(E418,'2. UnidadCompradora'!$E$2:$F$1538,2,FALSE),"")</f>
        <v/>
      </c>
      <c r="G418" t="str">
        <f>IFERROR(VLOOKUP(E418,'2. UnidadCompradora'!$E$2:$P$1538,12,FALSE),"")</f>
        <v/>
      </c>
      <c r="K418" t="str">
        <f t="shared" ref="K418:K481" si="58">IFERROR(RANK(G418,$G$98:$G$597),"")</f>
        <v/>
      </c>
      <c r="L418" t="str">
        <f t="shared" si="52"/>
        <v/>
      </c>
      <c r="M418" s="18" t="str">
        <f>IFERROR(VLOOKUP(E418,'2. UnidadCompradora'!$E$2:$P$1538,8,FALSE),"")</f>
        <v/>
      </c>
      <c r="N418" s="21" t="str">
        <f>IFERROR(VLOOKUP(E418,'2. UnidadCompradora'!$E$2:$P$1538,9,FALSE),"")</f>
        <v/>
      </c>
      <c r="O418" t="str">
        <f t="shared" si="53"/>
        <v/>
      </c>
      <c r="P418" s="56" t="str">
        <f t="shared" si="54"/>
        <v>20_321</v>
      </c>
    </row>
    <row r="419" spans="2:16" hidden="1" x14ac:dyDescent="0.25">
      <c r="B419">
        <f t="shared" si="55"/>
        <v>322</v>
      </c>
      <c r="C419">
        <f t="shared" si="56"/>
        <v>20</v>
      </c>
      <c r="D419">
        <f t="shared" si="57"/>
        <v>322</v>
      </c>
      <c r="E419" s="33" t="str">
        <f t="shared" ref="E419:E482" si="59">CONCATENATE(C419,"_",D419)</f>
        <v>20_322</v>
      </c>
      <c r="F419" t="str">
        <f>IFERROR(VLOOKUP(E419,'2. UnidadCompradora'!$E$2:$F$1538,2,FALSE),"")</f>
        <v/>
      </c>
      <c r="G419" t="str">
        <f>IFERROR(VLOOKUP(E419,'2. UnidadCompradora'!$E$2:$P$1538,12,FALSE),"")</f>
        <v/>
      </c>
      <c r="K419" t="str">
        <f t="shared" si="58"/>
        <v/>
      </c>
      <c r="L419" t="str">
        <f t="shared" ref="L419:L482" si="60">F419</f>
        <v/>
      </c>
      <c r="M419" s="18" t="str">
        <f>IFERROR(VLOOKUP(E419,'2. UnidadCompradora'!$E$2:$P$1538,8,FALSE),"")</f>
        <v/>
      </c>
      <c r="N419" s="21" t="str">
        <f>IFERROR(VLOOKUP(E419,'2. UnidadCompradora'!$E$2:$P$1538,9,FALSE),"")</f>
        <v/>
      </c>
      <c r="O419" t="str">
        <f t="shared" ref="O419:O482" si="61">G419</f>
        <v/>
      </c>
      <c r="P419" s="56" t="str">
        <f t="shared" ref="P419:P482" si="62">E419</f>
        <v>20_322</v>
      </c>
    </row>
    <row r="420" spans="2:16" hidden="1" x14ac:dyDescent="0.25">
      <c r="B420">
        <f t="shared" ref="B420:B483" si="63">B419+1</f>
        <v>323</v>
      </c>
      <c r="C420">
        <f t="shared" si="56"/>
        <v>20</v>
      </c>
      <c r="D420">
        <f t="shared" si="57"/>
        <v>323</v>
      </c>
      <c r="E420" s="33" t="str">
        <f t="shared" si="59"/>
        <v>20_323</v>
      </c>
      <c r="F420" t="str">
        <f>IFERROR(VLOOKUP(E420,'2. UnidadCompradora'!$E$2:$F$1538,2,FALSE),"")</f>
        <v/>
      </c>
      <c r="G420" t="str">
        <f>IFERROR(VLOOKUP(E420,'2. UnidadCompradora'!$E$2:$P$1538,12,FALSE),"")</f>
        <v/>
      </c>
      <c r="K420" t="str">
        <f t="shared" si="58"/>
        <v/>
      </c>
      <c r="L420" t="str">
        <f t="shared" si="60"/>
        <v/>
      </c>
      <c r="M420" s="18" t="str">
        <f>IFERROR(VLOOKUP(E420,'2. UnidadCompradora'!$E$2:$P$1538,8,FALSE),"")</f>
        <v/>
      </c>
      <c r="N420" s="21" t="str">
        <f>IFERROR(VLOOKUP(E420,'2. UnidadCompradora'!$E$2:$P$1538,9,FALSE),"")</f>
        <v/>
      </c>
      <c r="O420" t="str">
        <f t="shared" si="61"/>
        <v/>
      </c>
      <c r="P420" s="56" t="str">
        <f t="shared" si="62"/>
        <v>20_323</v>
      </c>
    </row>
    <row r="421" spans="2:16" hidden="1" x14ac:dyDescent="0.25">
      <c r="B421">
        <f t="shared" si="63"/>
        <v>324</v>
      </c>
      <c r="C421">
        <f t="shared" si="56"/>
        <v>20</v>
      </c>
      <c r="D421">
        <f t="shared" si="57"/>
        <v>324</v>
      </c>
      <c r="E421" s="33" t="str">
        <f t="shared" si="59"/>
        <v>20_324</v>
      </c>
      <c r="F421" t="str">
        <f>IFERROR(VLOOKUP(E421,'2. UnidadCompradora'!$E$2:$F$1538,2,FALSE),"")</f>
        <v/>
      </c>
      <c r="G421" t="str">
        <f>IFERROR(VLOOKUP(E421,'2. UnidadCompradora'!$E$2:$P$1538,12,FALSE),"")</f>
        <v/>
      </c>
      <c r="K421" t="str">
        <f t="shared" si="58"/>
        <v/>
      </c>
      <c r="L421" t="str">
        <f t="shared" si="60"/>
        <v/>
      </c>
      <c r="M421" s="18" t="str">
        <f>IFERROR(VLOOKUP(E421,'2. UnidadCompradora'!$E$2:$P$1538,8,FALSE),"")</f>
        <v/>
      </c>
      <c r="N421" s="21" t="str">
        <f>IFERROR(VLOOKUP(E421,'2. UnidadCompradora'!$E$2:$P$1538,9,FALSE),"")</f>
        <v/>
      </c>
      <c r="O421" t="str">
        <f t="shared" si="61"/>
        <v/>
      </c>
      <c r="P421" s="56" t="str">
        <f t="shared" si="62"/>
        <v>20_324</v>
      </c>
    </row>
    <row r="422" spans="2:16" hidden="1" x14ac:dyDescent="0.25">
      <c r="B422">
        <f t="shared" si="63"/>
        <v>325</v>
      </c>
      <c r="C422">
        <f t="shared" si="56"/>
        <v>20</v>
      </c>
      <c r="D422">
        <f t="shared" si="57"/>
        <v>325</v>
      </c>
      <c r="E422" s="33" t="str">
        <f t="shared" si="59"/>
        <v>20_325</v>
      </c>
      <c r="F422" t="str">
        <f>IFERROR(VLOOKUP(E422,'2. UnidadCompradora'!$E$2:$F$1538,2,FALSE),"")</f>
        <v/>
      </c>
      <c r="G422" t="str">
        <f>IFERROR(VLOOKUP(E422,'2. UnidadCompradora'!$E$2:$P$1538,12,FALSE),"")</f>
        <v/>
      </c>
      <c r="K422" t="str">
        <f t="shared" si="58"/>
        <v/>
      </c>
      <c r="L422" t="str">
        <f t="shared" si="60"/>
        <v/>
      </c>
      <c r="M422" s="18" t="str">
        <f>IFERROR(VLOOKUP(E422,'2. UnidadCompradora'!$E$2:$P$1538,8,FALSE),"")</f>
        <v/>
      </c>
      <c r="N422" s="21" t="str">
        <f>IFERROR(VLOOKUP(E422,'2. UnidadCompradora'!$E$2:$P$1538,9,FALSE),"")</f>
        <v/>
      </c>
      <c r="O422" t="str">
        <f t="shared" si="61"/>
        <v/>
      </c>
      <c r="P422" s="56" t="str">
        <f t="shared" si="62"/>
        <v>20_325</v>
      </c>
    </row>
    <row r="423" spans="2:16" hidden="1" x14ac:dyDescent="0.25">
      <c r="B423">
        <f t="shared" si="63"/>
        <v>326</v>
      </c>
      <c r="C423">
        <f t="shared" si="56"/>
        <v>20</v>
      </c>
      <c r="D423">
        <f t="shared" si="57"/>
        <v>326</v>
      </c>
      <c r="E423" s="33" t="str">
        <f t="shared" si="59"/>
        <v>20_326</v>
      </c>
      <c r="F423" t="str">
        <f>IFERROR(VLOOKUP(E423,'2. UnidadCompradora'!$E$2:$F$1538,2,FALSE),"")</f>
        <v/>
      </c>
      <c r="G423" t="str">
        <f>IFERROR(VLOOKUP(E423,'2. UnidadCompradora'!$E$2:$P$1538,12,FALSE),"")</f>
        <v/>
      </c>
      <c r="K423" t="str">
        <f t="shared" si="58"/>
        <v/>
      </c>
      <c r="L423" t="str">
        <f t="shared" si="60"/>
        <v/>
      </c>
      <c r="M423" s="18" t="str">
        <f>IFERROR(VLOOKUP(E423,'2. UnidadCompradora'!$E$2:$P$1538,8,FALSE),"")</f>
        <v/>
      </c>
      <c r="N423" s="21" t="str">
        <f>IFERROR(VLOOKUP(E423,'2. UnidadCompradora'!$E$2:$P$1538,9,FALSE),"")</f>
        <v/>
      </c>
      <c r="O423" t="str">
        <f t="shared" si="61"/>
        <v/>
      </c>
      <c r="P423" s="56" t="str">
        <f t="shared" si="62"/>
        <v>20_326</v>
      </c>
    </row>
    <row r="424" spans="2:16" hidden="1" x14ac:dyDescent="0.25">
      <c r="B424">
        <f t="shared" si="63"/>
        <v>327</v>
      </c>
      <c r="C424">
        <f t="shared" si="56"/>
        <v>20</v>
      </c>
      <c r="D424">
        <f t="shared" si="57"/>
        <v>327</v>
      </c>
      <c r="E424" s="33" t="str">
        <f t="shared" si="59"/>
        <v>20_327</v>
      </c>
      <c r="F424" t="str">
        <f>IFERROR(VLOOKUP(E424,'2. UnidadCompradora'!$E$2:$F$1538,2,FALSE),"")</f>
        <v/>
      </c>
      <c r="G424" t="str">
        <f>IFERROR(VLOOKUP(E424,'2. UnidadCompradora'!$E$2:$P$1538,12,FALSE),"")</f>
        <v/>
      </c>
      <c r="K424" t="str">
        <f t="shared" si="58"/>
        <v/>
      </c>
      <c r="L424" t="str">
        <f t="shared" si="60"/>
        <v/>
      </c>
      <c r="M424" s="18" t="str">
        <f>IFERROR(VLOOKUP(E424,'2. UnidadCompradora'!$E$2:$P$1538,8,FALSE),"")</f>
        <v/>
      </c>
      <c r="N424" s="21" t="str">
        <f>IFERROR(VLOOKUP(E424,'2. UnidadCompradora'!$E$2:$P$1538,9,FALSE),"")</f>
        <v/>
      </c>
      <c r="O424" t="str">
        <f t="shared" si="61"/>
        <v/>
      </c>
      <c r="P424" s="56" t="str">
        <f t="shared" si="62"/>
        <v>20_327</v>
      </c>
    </row>
    <row r="425" spans="2:16" hidden="1" x14ac:dyDescent="0.25">
      <c r="B425">
        <f t="shared" si="63"/>
        <v>328</v>
      </c>
      <c r="C425">
        <f t="shared" si="56"/>
        <v>20</v>
      </c>
      <c r="D425">
        <f t="shared" si="57"/>
        <v>328</v>
      </c>
      <c r="E425" s="33" t="str">
        <f t="shared" si="59"/>
        <v>20_328</v>
      </c>
      <c r="F425" t="str">
        <f>IFERROR(VLOOKUP(E425,'2. UnidadCompradora'!$E$2:$F$1538,2,FALSE),"")</f>
        <v/>
      </c>
      <c r="G425" t="str">
        <f>IFERROR(VLOOKUP(E425,'2. UnidadCompradora'!$E$2:$P$1538,12,FALSE),"")</f>
        <v/>
      </c>
      <c r="K425" t="str">
        <f t="shared" si="58"/>
        <v/>
      </c>
      <c r="L425" t="str">
        <f t="shared" si="60"/>
        <v/>
      </c>
      <c r="M425" s="18" t="str">
        <f>IFERROR(VLOOKUP(E425,'2. UnidadCompradora'!$E$2:$P$1538,8,FALSE),"")</f>
        <v/>
      </c>
      <c r="N425" s="21" t="str">
        <f>IFERROR(VLOOKUP(E425,'2. UnidadCompradora'!$E$2:$P$1538,9,FALSE),"")</f>
        <v/>
      </c>
      <c r="O425" t="str">
        <f t="shared" si="61"/>
        <v/>
      </c>
      <c r="P425" s="56" t="str">
        <f t="shared" si="62"/>
        <v>20_328</v>
      </c>
    </row>
    <row r="426" spans="2:16" hidden="1" x14ac:dyDescent="0.25">
      <c r="B426">
        <f t="shared" si="63"/>
        <v>329</v>
      </c>
      <c r="C426">
        <f t="shared" si="56"/>
        <v>20</v>
      </c>
      <c r="D426">
        <f t="shared" si="57"/>
        <v>329</v>
      </c>
      <c r="E426" s="33" t="str">
        <f t="shared" si="59"/>
        <v>20_329</v>
      </c>
      <c r="F426" t="str">
        <f>IFERROR(VLOOKUP(E426,'2. UnidadCompradora'!$E$2:$F$1538,2,FALSE),"")</f>
        <v/>
      </c>
      <c r="G426" t="str">
        <f>IFERROR(VLOOKUP(E426,'2. UnidadCompradora'!$E$2:$P$1538,12,FALSE),"")</f>
        <v/>
      </c>
      <c r="K426" t="str">
        <f t="shared" si="58"/>
        <v/>
      </c>
      <c r="L426" t="str">
        <f t="shared" si="60"/>
        <v/>
      </c>
      <c r="M426" s="18" t="str">
        <f>IFERROR(VLOOKUP(E426,'2. UnidadCompradora'!$E$2:$P$1538,8,FALSE),"")</f>
        <v/>
      </c>
      <c r="N426" s="21" t="str">
        <f>IFERROR(VLOOKUP(E426,'2. UnidadCompradora'!$E$2:$P$1538,9,FALSE),"")</f>
        <v/>
      </c>
      <c r="O426" t="str">
        <f t="shared" si="61"/>
        <v/>
      </c>
      <c r="P426" s="56" t="str">
        <f t="shared" si="62"/>
        <v>20_329</v>
      </c>
    </row>
    <row r="427" spans="2:16" hidden="1" x14ac:dyDescent="0.25">
      <c r="B427">
        <f t="shared" si="63"/>
        <v>330</v>
      </c>
      <c r="C427">
        <f t="shared" si="56"/>
        <v>20</v>
      </c>
      <c r="D427">
        <f t="shared" si="57"/>
        <v>330</v>
      </c>
      <c r="E427" s="33" t="str">
        <f t="shared" si="59"/>
        <v>20_330</v>
      </c>
      <c r="F427" t="str">
        <f>IFERROR(VLOOKUP(E427,'2. UnidadCompradora'!$E$2:$F$1538,2,FALSE),"")</f>
        <v/>
      </c>
      <c r="G427" t="str">
        <f>IFERROR(VLOOKUP(E427,'2. UnidadCompradora'!$E$2:$P$1538,12,FALSE),"")</f>
        <v/>
      </c>
      <c r="K427" t="str">
        <f t="shared" si="58"/>
        <v/>
      </c>
      <c r="L427" t="str">
        <f t="shared" si="60"/>
        <v/>
      </c>
      <c r="M427" s="18" t="str">
        <f>IFERROR(VLOOKUP(E427,'2. UnidadCompradora'!$E$2:$P$1538,8,FALSE),"")</f>
        <v/>
      </c>
      <c r="N427" s="21" t="str">
        <f>IFERROR(VLOOKUP(E427,'2. UnidadCompradora'!$E$2:$P$1538,9,FALSE),"")</f>
        <v/>
      </c>
      <c r="O427" t="str">
        <f t="shared" si="61"/>
        <v/>
      </c>
      <c r="P427" s="56" t="str">
        <f t="shared" si="62"/>
        <v>20_330</v>
      </c>
    </row>
    <row r="428" spans="2:16" hidden="1" x14ac:dyDescent="0.25">
      <c r="B428">
        <f t="shared" si="63"/>
        <v>331</v>
      </c>
      <c r="C428">
        <f t="shared" si="56"/>
        <v>20</v>
      </c>
      <c r="D428">
        <f t="shared" si="57"/>
        <v>331</v>
      </c>
      <c r="E428" s="33" t="str">
        <f t="shared" si="59"/>
        <v>20_331</v>
      </c>
      <c r="F428" t="str">
        <f>IFERROR(VLOOKUP(E428,'2. UnidadCompradora'!$E$2:$F$1538,2,FALSE),"")</f>
        <v/>
      </c>
      <c r="G428" t="str">
        <f>IFERROR(VLOOKUP(E428,'2. UnidadCompradora'!$E$2:$P$1538,12,FALSE),"")</f>
        <v/>
      </c>
      <c r="K428" t="str">
        <f t="shared" si="58"/>
        <v/>
      </c>
      <c r="L428" t="str">
        <f t="shared" si="60"/>
        <v/>
      </c>
      <c r="M428" s="18" t="str">
        <f>IFERROR(VLOOKUP(E428,'2. UnidadCompradora'!$E$2:$P$1538,8,FALSE),"")</f>
        <v/>
      </c>
      <c r="N428" s="21" t="str">
        <f>IFERROR(VLOOKUP(E428,'2. UnidadCompradora'!$E$2:$P$1538,9,FALSE),"")</f>
        <v/>
      </c>
      <c r="O428" t="str">
        <f t="shared" si="61"/>
        <v/>
      </c>
      <c r="P428" s="56" t="str">
        <f t="shared" si="62"/>
        <v>20_331</v>
      </c>
    </row>
    <row r="429" spans="2:16" hidden="1" x14ac:dyDescent="0.25">
      <c r="B429">
        <f t="shared" si="63"/>
        <v>332</v>
      </c>
      <c r="C429">
        <f t="shared" si="56"/>
        <v>20</v>
      </c>
      <c r="D429">
        <f t="shared" si="57"/>
        <v>332</v>
      </c>
      <c r="E429" s="33" t="str">
        <f t="shared" si="59"/>
        <v>20_332</v>
      </c>
      <c r="F429" t="str">
        <f>IFERROR(VLOOKUP(E429,'2. UnidadCompradora'!$E$2:$F$1538,2,FALSE),"")</f>
        <v/>
      </c>
      <c r="G429" t="str">
        <f>IFERROR(VLOOKUP(E429,'2. UnidadCompradora'!$E$2:$P$1538,12,FALSE),"")</f>
        <v/>
      </c>
      <c r="K429" t="str">
        <f t="shared" si="58"/>
        <v/>
      </c>
      <c r="L429" t="str">
        <f t="shared" si="60"/>
        <v/>
      </c>
      <c r="M429" s="18" t="str">
        <f>IFERROR(VLOOKUP(E429,'2. UnidadCompradora'!$E$2:$P$1538,8,FALSE),"")</f>
        <v/>
      </c>
      <c r="N429" s="21" t="str">
        <f>IFERROR(VLOOKUP(E429,'2. UnidadCompradora'!$E$2:$P$1538,9,FALSE),"")</f>
        <v/>
      </c>
      <c r="O429" t="str">
        <f t="shared" si="61"/>
        <v/>
      </c>
      <c r="P429" s="56" t="str">
        <f t="shared" si="62"/>
        <v>20_332</v>
      </c>
    </row>
    <row r="430" spans="2:16" hidden="1" x14ac:dyDescent="0.25">
      <c r="B430">
        <f t="shared" si="63"/>
        <v>333</v>
      </c>
      <c r="C430">
        <f t="shared" si="56"/>
        <v>20</v>
      </c>
      <c r="D430">
        <f t="shared" si="57"/>
        <v>333</v>
      </c>
      <c r="E430" s="33" t="str">
        <f t="shared" si="59"/>
        <v>20_333</v>
      </c>
      <c r="F430" t="str">
        <f>IFERROR(VLOOKUP(E430,'2. UnidadCompradora'!$E$2:$F$1538,2,FALSE),"")</f>
        <v/>
      </c>
      <c r="G430" t="str">
        <f>IFERROR(VLOOKUP(E430,'2. UnidadCompradora'!$E$2:$P$1538,12,FALSE),"")</f>
        <v/>
      </c>
      <c r="K430" t="str">
        <f t="shared" si="58"/>
        <v/>
      </c>
      <c r="L430" t="str">
        <f t="shared" si="60"/>
        <v/>
      </c>
      <c r="M430" s="18" t="str">
        <f>IFERROR(VLOOKUP(E430,'2. UnidadCompradora'!$E$2:$P$1538,8,FALSE),"")</f>
        <v/>
      </c>
      <c r="N430" s="21" t="str">
        <f>IFERROR(VLOOKUP(E430,'2. UnidadCompradora'!$E$2:$P$1538,9,FALSE),"")</f>
        <v/>
      </c>
      <c r="O430" t="str">
        <f t="shared" si="61"/>
        <v/>
      </c>
      <c r="P430" s="56" t="str">
        <f t="shared" si="62"/>
        <v>20_333</v>
      </c>
    </row>
    <row r="431" spans="2:16" hidden="1" x14ac:dyDescent="0.25">
      <c r="B431">
        <f t="shared" si="63"/>
        <v>334</v>
      </c>
      <c r="C431">
        <f t="shared" si="56"/>
        <v>20</v>
      </c>
      <c r="D431">
        <f t="shared" si="57"/>
        <v>334</v>
      </c>
      <c r="E431" s="33" t="str">
        <f t="shared" si="59"/>
        <v>20_334</v>
      </c>
      <c r="F431" t="str">
        <f>IFERROR(VLOOKUP(E431,'2. UnidadCompradora'!$E$2:$F$1538,2,FALSE),"")</f>
        <v/>
      </c>
      <c r="G431" t="str">
        <f>IFERROR(VLOOKUP(E431,'2. UnidadCompradora'!$E$2:$P$1538,12,FALSE),"")</f>
        <v/>
      </c>
      <c r="K431" t="str">
        <f t="shared" si="58"/>
        <v/>
      </c>
      <c r="L431" t="str">
        <f t="shared" si="60"/>
        <v/>
      </c>
      <c r="M431" s="18" t="str">
        <f>IFERROR(VLOOKUP(E431,'2. UnidadCompradora'!$E$2:$P$1538,8,FALSE),"")</f>
        <v/>
      </c>
      <c r="N431" s="21" t="str">
        <f>IFERROR(VLOOKUP(E431,'2. UnidadCompradora'!$E$2:$P$1538,9,FALSE),"")</f>
        <v/>
      </c>
      <c r="O431" t="str">
        <f t="shared" si="61"/>
        <v/>
      </c>
      <c r="P431" s="56" t="str">
        <f t="shared" si="62"/>
        <v>20_334</v>
      </c>
    </row>
    <row r="432" spans="2:16" hidden="1" x14ac:dyDescent="0.25">
      <c r="B432">
        <f t="shared" si="63"/>
        <v>335</v>
      </c>
      <c r="C432">
        <f t="shared" si="56"/>
        <v>20</v>
      </c>
      <c r="D432">
        <f t="shared" si="57"/>
        <v>335</v>
      </c>
      <c r="E432" s="33" t="str">
        <f t="shared" si="59"/>
        <v>20_335</v>
      </c>
      <c r="F432" t="str">
        <f>IFERROR(VLOOKUP(E432,'2. UnidadCompradora'!$E$2:$F$1538,2,FALSE),"")</f>
        <v/>
      </c>
      <c r="G432" t="str">
        <f>IFERROR(VLOOKUP(E432,'2. UnidadCompradora'!$E$2:$P$1538,12,FALSE),"")</f>
        <v/>
      </c>
      <c r="K432" t="str">
        <f t="shared" si="58"/>
        <v/>
      </c>
      <c r="L432" t="str">
        <f t="shared" si="60"/>
        <v/>
      </c>
      <c r="M432" s="18" t="str">
        <f>IFERROR(VLOOKUP(E432,'2. UnidadCompradora'!$E$2:$P$1538,8,FALSE),"")</f>
        <v/>
      </c>
      <c r="N432" s="21" t="str">
        <f>IFERROR(VLOOKUP(E432,'2. UnidadCompradora'!$E$2:$P$1538,9,FALSE),"")</f>
        <v/>
      </c>
      <c r="O432" t="str">
        <f t="shared" si="61"/>
        <v/>
      </c>
      <c r="P432" s="56" t="str">
        <f t="shared" si="62"/>
        <v>20_335</v>
      </c>
    </row>
    <row r="433" spans="2:16" hidden="1" x14ac:dyDescent="0.25">
      <c r="B433">
        <f t="shared" si="63"/>
        <v>336</v>
      </c>
      <c r="C433">
        <f t="shared" si="56"/>
        <v>20</v>
      </c>
      <c r="D433">
        <f t="shared" si="57"/>
        <v>336</v>
      </c>
      <c r="E433" s="33" t="str">
        <f t="shared" si="59"/>
        <v>20_336</v>
      </c>
      <c r="F433" t="str">
        <f>IFERROR(VLOOKUP(E433,'2. UnidadCompradora'!$E$2:$F$1538,2,FALSE),"")</f>
        <v/>
      </c>
      <c r="G433" t="str">
        <f>IFERROR(VLOOKUP(E433,'2. UnidadCompradora'!$E$2:$P$1538,12,FALSE),"")</f>
        <v/>
      </c>
      <c r="K433" t="str">
        <f t="shared" si="58"/>
        <v/>
      </c>
      <c r="L433" t="str">
        <f t="shared" si="60"/>
        <v/>
      </c>
      <c r="M433" s="18" t="str">
        <f>IFERROR(VLOOKUP(E433,'2. UnidadCompradora'!$E$2:$P$1538,8,FALSE),"")</f>
        <v/>
      </c>
      <c r="N433" s="21" t="str">
        <f>IFERROR(VLOOKUP(E433,'2. UnidadCompradora'!$E$2:$P$1538,9,FALSE),"")</f>
        <v/>
      </c>
      <c r="O433" t="str">
        <f t="shared" si="61"/>
        <v/>
      </c>
      <c r="P433" s="56" t="str">
        <f t="shared" si="62"/>
        <v>20_336</v>
      </c>
    </row>
    <row r="434" spans="2:16" hidden="1" x14ac:dyDescent="0.25">
      <c r="B434">
        <f t="shared" si="63"/>
        <v>337</v>
      </c>
      <c r="C434">
        <f t="shared" si="56"/>
        <v>20</v>
      </c>
      <c r="D434">
        <f t="shared" si="57"/>
        <v>337</v>
      </c>
      <c r="E434" s="33" t="str">
        <f t="shared" si="59"/>
        <v>20_337</v>
      </c>
      <c r="F434" t="str">
        <f>IFERROR(VLOOKUP(E434,'2. UnidadCompradora'!$E$2:$F$1538,2,FALSE),"")</f>
        <v/>
      </c>
      <c r="G434" t="str">
        <f>IFERROR(VLOOKUP(E434,'2. UnidadCompradora'!$E$2:$P$1538,12,FALSE),"")</f>
        <v/>
      </c>
      <c r="K434" t="str">
        <f t="shared" si="58"/>
        <v/>
      </c>
      <c r="L434" t="str">
        <f t="shared" si="60"/>
        <v/>
      </c>
      <c r="M434" s="18" t="str">
        <f>IFERROR(VLOOKUP(E434,'2. UnidadCompradora'!$E$2:$P$1538,8,FALSE),"")</f>
        <v/>
      </c>
      <c r="N434" s="21" t="str">
        <f>IFERROR(VLOOKUP(E434,'2. UnidadCompradora'!$E$2:$P$1538,9,FALSE),"")</f>
        <v/>
      </c>
      <c r="O434" t="str">
        <f t="shared" si="61"/>
        <v/>
      </c>
      <c r="P434" s="56" t="str">
        <f t="shared" si="62"/>
        <v>20_337</v>
      </c>
    </row>
    <row r="435" spans="2:16" hidden="1" x14ac:dyDescent="0.25">
      <c r="B435">
        <f t="shared" si="63"/>
        <v>338</v>
      </c>
      <c r="C435">
        <f t="shared" si="56"/>
        <v>20</v>
      </c>
      <c r="D435">
        <f t="shared" si="57"/>
        <v>338</v>
      </c>
      <c r="E435" s="33" t="str">
        <f t="shared" si="59"/>
        <v>20_338</v>
      </c>
      <c r="F435" t="str">
        <f>IFERROR(VLOOKUP(E435,'2. UnidadCompradora'!$E$2:$F$1538,2,FALSE),"")</f>
        <v/>
      </c>
      <c r="G435" t="str">
        <f>IFERROR(VLOOKUP(E435,'2. UnidadCompradora'!$E$2:$P$1538,12,FALSE),"")</f>
        <v/>
      </c>
      <c r="K435" t="str">
        <f t="shared" si="58"/>
        <v/>
      </c>
      <c r="L435" t="str">
        <f t="shared" si="60"/>
        <v/>
      </c>
      <c r="M435" s="18" t="str">
        <f>IFERROR(VLOOKUP(E435,'2. UnidadCompradora'!$E$2:$P$1538,8,FALSE),"")</f>
        <v/>
      </c>
      <c r="N435" s="21" t="str">
        <f>IFERROR(VLOOKUP(E435,'2. UnidadCompradora'!$E$2:$P$1538,9,FALSE),"")</f>
        <v/>
      </c>
      <c r="O435" t="str">
        <f t="shared" si="61"/>
        <v/>
      </c>
      <c r="P435" s="56" t="str">
        <f t="shared" si="62"/>
        <v>20_338</v>
      </c>
    </row>
    <row r="436" spans="2:16" hidden="1" x14ac:dyDescent="0.25">
      <c r="B436">
        <f t="shared" si="63"/>
        <v>339</v>
      </c>
      <c r="C436">
        <f t="shared" si="56"/>
        <v>20</v>
      </c>
      <c r="D436">
        <f t="shared" si="57"/>
        <v>339</v>
      </c>
      <c r="E436" s="33" t="str">
        <f t="shared" si="59"/>
        <v>20_339</v>
      </c>
      <c r="F436" t="str">
        <f>IFERROR(VLOOKUP(E436,'2. UnidadCompradora'!$E$2:$F$1538,2,FALSE),"")</f>
        <v/>
      </c>
      <c r="G436" t="str">
        <f>IFERROR(VLOOKUP(E436,'2. UnidadCompradora'!$E$2:$P$1538,12,FALSE),"")</f>
        <v/>
      </c>
      <c r="K436" t="str">
        <f t="shared" si="58"/>
        <v/>
      </c>
      <c r="L436" t="str">
        <f t="shared" si="60"/>
        <v/>
      </c>
      <c r="M436" s="18" t="str">
        <f>IFERROR(VLOOKUP(E436,'2. UnidadCompradora'!$E$2:$P$1538,8,FALSE),"")</f>
        <v/>
      </c>
      <c r="N436" s="21" t="str">
        <f>IFERROR(VLOOKUP(E436,'2. UnidadCompradora'!$E$2:$P$1538,9,FALSE),"")</f>
        <v/>
      </c>
      <c r="O436" t="str">
        <f t="shared" si="61"/>
        <v/>
      </c>
      <c r="P436" s="56" t="str">
        <f t="shared" si="62"/>
        <v>20_339</v>
      </c>
    </row>
    <row r="437" spans="2:16" hidden="1" x14ac:dyDescent="0.25">
      <c r="B437">
        <f t="shared" si="63"/>
        <v>340</v>
      </c>
      <c r="C437">
        <f t="shared" si="56"/>
        <v>20</v>
      </c>
      <c r="D437">
        <f t="shared" si="57"/>
        <v>340</v>
      </c>
      <c r="E437" s="33" t="str">
        <f t="shared" si="59"/>
        <v>20_340</v>
      </c>
      <c r="F437" t="str">
        <f>IFERROR(VLOOKUP(E437,'2. UnidadCompradora'!$E$2:$F$1538,2,FALSE),"")</f>
        <v/>
      </c>
      <c r="G437" t="str">
        <f>IFERROR(VLOOKUP(E437,'2. UnidadCompradora'!$E$2:$P$1538,12,FALSE),"")</f>
        <v/>
      </c>
      <c r="K437" t="str">
        <f t="shared" si="58"/>
        <v/>
      </c>
      <c r="L437" t="str">
        <f t="shared" si="60"/>
        <v/>
      </c>
      <c r="M437" s="18" t="str">
        <f>IFERROR(VLOOKUP(E437,'2. UnidadCompradora'!$E$2:$P$1538,8,FALSE),"")</f>
        <v/>
      </c>
      <c r="N437" s="21" t="str">
        <f>IFERROR(VLOOKUP(E437,'2. UnidadCompradora'!$E$2:$P$1538,9,FALSE),"")</f>
        <v/>
      </c>
      <c r="O437" t="str">
        <f t="shared" si="61"/>
        <v/>
      </c>
      <c r="P437" s="56" t="str">
        <f t="shared" si="62"/>
        <v>20_340</v>
      </c>
    </row>
    <row r="438" spans="2:16" hidden="1" x14ac:dyDescent="0.25">
      <c r="B438">
        <f t="shared" si="63"/>
        <v>341</v>
      </c>
      <c r="C438">
        <f t="shared" si="56"/>
        <v>20</v>
      </c>
      <c r="D438">
        <f t="shared" si="57"/>
        <v>341</v>
      </c>
      <c r="E438" s="33" t="str">
        <f t="shared" si="59"/>
        <v>20_341</v>
      </c>
      <c r="F438" t="str">
        <f>IFERROR(VLOOKUP(E438,'2. UnidadCompradora'!$E$2:$F$1538,2,FALSE),"")</f>
        <v/>
      </c>
      <c r="G438" t="str">
        <f>IFERROR(VLOOKUP(E438,'2. UnidadCompradora'!$E$2:$P$1538,12,FALSE),"")</f>
        <v/>
      </c>
      <c r="K438" t="str">
        <f t="shared" si="58"/>
        <v/>
      </c>
      <c r="L438" t="str">
        <f t="shared" si="60"/>
        <v/>
      </c>
      <c r="M438" s="18" t="str">
        <f>IFERROR(VLOOKUP(E438,'2. UnidadCompradora'!$E$2:$P$1538,8,FALSE),"")</f>
        <v/>
      </c>
      <c r="N438" s="21" t="str">
        <f>IFERROR(VLOOKUP(E438,'2. UnidadCompradora'!$E$2:$P$1538,9,FALSE),"")</f>
        <v/>
      </c>
      <c r="O438" t="str">
        <f t="shared" si="61"/>
        <v/>
      </c>
      <c r="P438" s="56" t="str">
        <f t="shared" si="62"/>
        <v>20_341</v>
      </c>
    </row>
    <row r="439" spans="2:16" hidden="1" x14ac:dyDescent="0.25">
      <c r="B439">
        <f t="shared" si="63"/>
        <v>342</v>
      </c>
      <c r="C439">
        <f t="shared" si="56"/>
        <v>20</v>
      </c>
      <c r="D439">
        <f t="shared" si="57"/>
        <v>342</v>
      </c>
      <c r="E439" s="33" t="str">
        <f t="shared" si="59"/>
        <v>20_342</v>
      </c>
      <c r="F439" t="str">
        <f>IFERROR(VLOOKUP(E439,'2. UnidadCompradora'!$E$2:$F$1538,2,FALSE),"")</f>
        <v/>
      </c>
      <c r="G439" t="str">
        <f>IFERROR(VLOOKUP(E439,'2. UnidadCompradora'!$E$2:$P$1538,12,FALSE),"")</f>
        <v/>
      </c>
      <c r="K439" t="str">
        <f t="shared" si="58"/>
        <v/>
      </c>
      <c r="L439" t="str">
        <f t="shared" si="60"/>
        <v/>
      </c>
      <c r="M439" s="18" t="str">
        <f>IFERROR(VLOOKUP(E439,'2. UnidadCompradora'!$E$2:$P$1538,8,FALSE),"")</f>
        <v/>
      </c>
      <c r="N439" s="21" t="str">
        <f>IFERROR(VLOOKUP(E439,'2. UnidadCompradora'!$E$2:$P$1538,9,FALSE),"")</f>
        <v/>
      </c>
      <c r="O439" t="str">
        <f t="shared" si="61"/>
        <v/>
      </c>
      <c r="P439" s="56" t="str">
        <f t="shared" si="62"/>
        <v>20_342</v>
      </c>
    </row>
    <row r="440" spans="2:16" hidden="1" x14ac:dyDescent="0.25">
      <c r="B440">
        <f t="shared" si="63"/>
        <v>343</v>
      </c>
      <c r="C440">
        <f t="shared" si="56"/>
        <v>20</v>
      </c>
      <c r="D440">
        <f t="shared" si="57"/>
        <v>343</v>
      </c>
      <c r="E440" s="33" t="str">
        <f t="shared" si="59"/>
        <v>20_343</v>
      </c>
      <c r="F440" t="str">
        <f>IFERROR(VLOOKUP(E440,'2. UnidadCompradora'!$E$2:$F$1538,2,FALSE),"")</f>
        <v/>
      </c>
      <c r="G440" t="str">
        <f>IFERROR(VLOOKUP(E440,'2. UnidadCompradora'!$E$2:$P$1538,12,FALSE),"")</f>
        <v/>
      </c>
      <c r="K440" t="str">
        <f t="shared" si="58"/>
        <v/>
      </c>
      <c r="L440" t="str">
        <f t="shared" si="60"/>
        <v/>
      </c>
      <c r="M440" s="18" t="str">
        <f>IFERROR(VLOOKUP(E440,'2. UnidadCompradora'!$E$2:$P$1538,8,FALSE),"")</f>
        <v/>
      </c>
      <c r="N440" s="21" t="str">
        <f>IFERROR(VLOOKUP(E440,'2. UnidadCompradora'!$E$2:$P$1538,9,FALSE),"")</f>
        <v/>
      </c>
      <c r="O440" t="str">
        <f t="shared" si="61"/>
        <v/>
      </c>
      <c r="P440" s="56" t="str">
        <f t="shared" si="62"/>
        <v>20_343</v>
      </c>
    </row>
    <row r="441" spans="2:16" hidden="1" x14ac:dyDescent="0.25">
      <c r="B441">
        <f t="shared" si="63"/>
        <v>344</v>
      </c>
      <c r="C441">
        <f t="shared" si="56"/>
        <v>20</v>
      </c>
      <c r="D441">
        <f t="shared" si="57"/>
        <v>344</v>
      </c>
      <c r="E441" s="33" t="str">
        <f t="shared" si="59"/>
        <v>20_344</v>
      </c>
      <c r="F441" t="str">
        <f>IFERROR(VLOOKUP(E441,'2. UnidadCompradora'!$E$2:$F$1538,2,FALSE),"")</f>
        <v/>
      </c>
      <c r="G441" t="str">
        <f>IFERROR(VLOOKUP(E441,'2. UnidadCompradora'!$E$2:$P$1538,12,FALSE),"")</f>
        <v/>
      </c>
      <c r="K441" t="str">
        <f t="shared" si="58"/>
        <v/>
      </c>
      <c r="L441" t="str">
        <f t="shared" si="60"/>
        <v/>
      </c>
      <c r="M441" s="18" t="str">
        <f>IFERROR(VLOOKUP(E441,'2. UnidadCompradora'!$E$2:$P$1538,8,FALSE),"")</f>
        <v/>
      </c>
      <c r="N441" s="21" t="str">
        <f>IFERROR(VLOOKUP(E441,'2. UnidadCompradora'!$E$2:$P$1538,9,FALSE),"")</f>
        <v/>
      </c>
      <c r="O441" t="str">
        <f t="shared" si="61"/>
        <v/>
      </c>
      <c r="P441" s="56" t="str">
        <f t="shared" si="62"/>
        <v>20_344</v>
      </c>
    </row>
    <row r="442" spans="2:16" hidden="1" x14ac:dyDescent="0.25">
      <c r="B442">
        <f t="shared" si="63"/>
        <v>345</v>
      </c>
      <c r="C442">
        <f t="shared" si="56"/>
        <v>20</v>
      </c>
      <c r="D442">
        <f t="shared" si="57"/>
        <v>345</v>
      </c>
      <c r="E442" s="33" t="str">
        <f t="shared" si="59"/>
        <v>20_345</v>
      </c>
      <c r="F442" t="str">
        <f>IFERROR(VLOOKUP(E442,'2. UnidadCompradora'!$E$2:$F$1538,2,FALSE),"")</f>
        <v/>
      </c>
      <c r="G442" t="str">
        <f>IFERROR(VLOOKUP(E442,'2. UnidadCompradora'!$E$2:$P$1538,12,FALSE),"")</f>
        <v/>
      </c>
      <c r="K442" t="str">
        <f t="shared" si="58"/>
        <v/>
      </c>
      <c r="L442" t="str">
        <f t="shared" si="60"/>
        <v/>
      </c>
      <c r="M442" s="18" t="str">
        <f>IFERROR(VLOOKUP(E442,'2. UnidadCompradora'!$E$2:$P$1538,8,FALSE),"")</f>
        <v/>
      </c>
      <c r="N442" s="21" t="str">
        <f>IFERROR(VLOOKUP(E442,'2. UnidadCompradora'!$E$2:$P$1538,9,FALSE),"")</f>
        <v/>
      </c>
      <c r="O442" t="str">
        <f t="shared" si="61"/>
        <v/>
      </c>
      <c r="P442" s="56" t="str">
        <f t="shared" si="62"/>
        <v>20_345</v>
      </c>
    </row>
    <row r="443" spans="2:16" hidden="1" x14ac:dyDescent="0.25">
      <c r="B443">
        <f t="shared" si="63"/>
        <v>346</v>
      </c>
      <c r="C443">
        <f t="shared" si="56"/>
        <v>20</v>
      </c>
      <c r="D443">
        <f t="shared" si="57"/>
        <v>346</v>
      </c>
      <c r="E443" s="33" t="str">
        <f t="shared" si="59"/>
        <v>20_346</v>
      </c>
      <c r="F443" t="str">
        <f>IFERROR(VLOOKUP(E443,'2. UnidadCompradora'!$E$2:$F$1538,2,FALSE),"")</f>
        <v/>
      </c>
      <c r="G443" t="str">
        <f>IFERROR(VLOOKUP(E443,'2. UnidadCompradora'!$E$2:$P$1538,12,FALSE),"")</f>
        <v/>
      </c>
      <c r="K443" t="str">
        <f t="shared" si="58"/>
        <v/>
      </c>
      <c r="L443" t="str">
        <f t="shared" si="60"/>
        <v/>
      </c>
      <c r="M443" s="18" t="str">
        <f>IFERROR(VLOOKUP(E443,'2. UnidadCompradora'!$E$2:$P$1538,8,FALSE),"")</f>
        <v/>
      </c>
      <c r="N443" s="21" t="str">
        <f>IFERROR(VLOOKUP(E443,'2. UnidadCompradora'!$E$2:$P$1538,9,FALSE),"")</f>
        <v/>
      </c>
      <c r="O443" t="str">
        <f t="shared" si="61"/>
        <v/>
      </c>
      <c r="P443" s="56" t="str">
        <f t="shared" si="62"/>
        <v>20_346</v>
      </c>
    </row>
    <row r="444" spans="2:16" hidden="1" x14ac:dyDescent="0.25">
      <c r="B444">
        <f t="shared" si="63"/>
        <v>347</v>
      </c>
      <c r="C444">
        <f t="shared" si="56"/>
        <v>20</v>
      </c>
      <c r="D444">
        <f t="shared" si="57"/>
        <v>347</v>
      </c>
      <c r="E444" s="33" t="str">
        <f t="shared" si="59"/>
        <v>20_347</v>
      </c>
      <c r="F444" t="str">
        <f>IFERROR(VLOOKUP(E444,'2. UnidadCompradora'!$E$2:$F$1538,2,FALSE),"")</f>
        <v/>
      </c>
      <c r="G444" t="str">
        <f>IFERROR(VLOOKUP(E444,'2. UnidadCompradora'!$E$2:$P$1538,12,FALSE),"")</f>
        <v/>
      </c>
      <c r="K444" t="str">
        <f t="shared" si="58"/>
        <v/>
      </c>
      <c r="L444" t="str">
        <f t="shared" si="60"/>
        <v/>
      </c>
      <c r="M444" s="18" t="str">
        <f>IFERROR(VLOOKUP(E444,'2. UnidadCompradora'!$E$2:$P$1538,8,FALSE),"")</f>
        <v/>
      </c>
      <c r="N444" s="21" t="str">
        <f>IFERROR(VLOOKUP(E444,'2. UnidadCompradora'!$E$2:$P$1538,9,FALSE),"")</f>
        <v/>
      </c>
      <c r="O444" t="str">
        <f t="shared" si="61"/>
        <v/>
      </c>
      <c r="P444" s="56" t="str">
        <f t="shared" si="62"/>
        <v>20_347</v>
      </c>
    </row>
    <row r="445" spans="2:16" hidden="1" x14ac:dyDescent="0.25">
      <c r="B445">
        <f t="shared" si="63"/>
        <v>348</v>
      </c>
      <c r="C445">
        <f t="shared" si="56"/>
        <v>20</v>
      </c>
      <c r="D445">
        <f t="shared" si="57"/>
        <v>348</v>
      </c>
      <c r="E445" s="33" t="str">
        <f t="shared" si="59"/>
        <v>20_348</v>
      </c>
      <c r="F445" t="str">
        <f>IFERROR(VLOOKUP(E445,'2. UnidadCompradora'!$E$2:$F$1538,2,FALSE),"")</f>
        <v/>
      </c>
      <c r="G445" t="str">
        <f>IFERROR(VLOOKUP(E445,'2. UnidadCompradora'!$E$2:$P$1538,12,FALSE),"")</f>
        <v/>
      </c>
      <c r="K445" t="str">
        <f t="shared" si="58"/>
        <v/>
      </c>
      <c r="L445" t="str">
        <f t="shared" si="60"/>
        <v/>
      </c>
      <c r="M445" s="18" t="str">
        <f>IFERROR(VLOOKUP(E445,'2. UnidadCompradora'!$E$2:$P$1538,8,FALSE),"")</f>
        <v/>
      </c>
      <c r="N445" s="21" t="str">
        <f>IFERROR(VLOOKUP(E445,'2. UnidadCompradora'!$E$2:$P$1538,9,FALSE),"")</f>
        <v/>
      </c>
      <c r="O445" t="str">
        <f t="shared" si="61"/>
        <v/>
      </c>
      <c r="P445" s="56" t="str">
        <f t="shared" si="62"/>
        <v>20_348</v>
      </c>
    </row>
    <row r="446" spans="2:16" hidden="1" x14ac:dyDescent="0.25">
      <c r="B446">
        <f t="shared" si="63"/>
        <v>349</v>
      </c>
      <c r="C446">
        <f t="shared" si="56"/>
        <v>20</v>
      </c>
      <c r="D446">
        <f t="shared" si="57"/>
        <v>349</v>
      </c>
      <c r="E446" s="33" t="str">
        <f t="shared" si="59"/>
        <v>20_349</v>
      </c>
      <c r="F446" t="str">
        <f>IFERROR(VLOOKUP(E446,'2. UnidadCompradora'!$E$2:$F$1538,2,FALSE),"")</f>
        <v/>
      </c>
      <c r="G446" t="str">
        <f>IFERROR(VLOOKUP(E446,'2. UnidadCompradora'!$E$2:$P$1538,12,FALSE),"")</f>
        <v/>
      </c>
      <c r="K446" t="str">
        <f t="shared" si="58"/>
        <v/>
      </c>
      <c r="L446" t="str">
        <f t="shared" si="60"/>
        <v/>
      </c>
      <c r="M446" s="18" t="str">
        <f>IFERROR(VLOOKUP(E446,'2. UnidadCompradora'!$E$2:$P$1538,8,FALSE),"")</f>
        <v/>
      </c>
      <c r="N446" s="21" t="str">
        <f>IFERROR(VLOOKUP(E446,'2. UnidadCompradora'!$E$2:$P$1538,9,FALSE),"")</f>
        <v/>
      </c>
      <c r="O446" t="str">
        <f t="shared" si="61"/>
        <v/>
      </c>
      <c r="P446" s="56" t="str">
        <f t="shared" si="62"/>
        <v>20_349</v>
      </c>
    </row>
    <row r="447" spans="2:16" hidden="1" x14ac:dyDescent="0.25">
      <c r="B447">
        <f t="shared" si="63"/>
        <v>350</v>
      </c>
      <c r="C447">
        <f t="shared" si="56"/>
        <v>20</v>
      </c>
      <c r="D447">
        <f t="shared" si="57"/>
        <v>350</v>
      </c>
      <c r="E447" s="33" t="str">
        <f t="shared" si="59"/>
        <v>20_350</v>
      </c>
      <c r="F447" t="str">
        <f>IFERROR(VLOOKUP(E447,'2. UnidadCompradora'!$E$2:$F$1538,2,FALSE),"")</f>
        <v/>
      </c>
      <c r="G447" t="str">
        <f>IFERROR(VLOOKUP(E447,'2. UnidadCompradora'!$E$2:$P$1538,12,FALSE),"")</f>
        <v/>
      </c>
      <c r="K447" t="str">
        <f t="shared" si="58"/>
        <v/>
      </c>
      <c r="L447" t="str">
        <f t="shared" si="60"/>
        <v/>
      </c>
      <c r="M447" s="18" t="str">
        <f>IFERROR(VLOOKUP(E447,'2. UnidadCompradora'!$E$2:$P$1538,8,FALSE),"")</f>
        <v/>
      </c>
      <c r="N447" s="21" t="str">
        <f>IFERROR(VLOOKUP(E447,'2. UnidadCompradora'!$E$2:$P$1538,9,FALSE),"")</f>
        <v/>
      </c>
      <c r="O447" t="str">
        <f t="shared" si="61"/>
        <v/>
      </c>
      <c r="P447" s="56" t="str">
        <f t="shared" si="62"/>
        <v>20_350</v>
      </c>
    </row>
    <row r="448" spans="2:16" hidden="1" x14ac:dyDescent="0.25">
      <c r="B448">
        <f t="shared" si="63"/>
        <v>351</v>
      </c>
      <c r="C448">
        <f t="shared" si="56"/>
        <v>20</v>
      </c>
      <c r="D448">
        <f t="shared" si="57"/>
        <v>351</v>
      </c>
      <c r="E448" s="33" t="str">
        <f t="shared" si="59"/>
        <v>20_351</v>
      </c>
      <c r="F448" t="str">
        <f>IFERROR(VLOOKUP(E448,'2. UnidadCompradora'!$E$2:$F$1538,2,FALSE),"")</f>
        <v/>
      </c>
      <c r="G448" t="str">
        <f>IFERROR(VLOOKUP(E448,'2. UnidadCompradora'!$E$2:$P$1538,12,FALSE),"")</f>
        <v/>
      </c>
      <c r="K448" t="str">
        <f t="shared" si="58"/>
        <v/>
      </c>
      <c r="L448" t="str">
        <f t="shared" si="60"/>
        <v/>
      </c>
      <c r="M448" s="18" t="str">
        <f>IFERROR(VLOOKUP(E448,'2. UnidadCompradora'!$E$2:$P$1538,8,FALSE),"")</f>
        <v/>
      </c>
      <c r="N448" s="21" t="str">
        <f>IFERROR(VLOOKUP(E448,'2. UnidadCompradora'!$E$2:$P$1538,9,FALSE),"")</f>
        <v/>
      </c>
      <c r="O448" t="str">
        <f t="shared" si="61"/>
        <v/>
      </c>
      <c r="P448" s="56" t="str">
        <f t="shared" si="62"/>
        <v>20_351</v>
      </c>
    </row>
    <row r="449" spans="2:16" hidden="1" x14ac:dyDescent="0.25">
      <c r="B449">
        <f t="shared" si="63"/>
        <v>352</v>
      </c>
      <c r="C449">
        <f t="shared" si="56"/>
        <v>20</v>
      </c>
      <c r="D449">
        <f t="shared" si="57"/>
        <v>352</v>
      </c>
      <c r="E449" s="33" t="str">
        <f t="shared" si="59"/>
        <v>20_352</v>
      </c>
      <c r="F449" t="str">
        <f>IFERROR(VLOOKUP(E449,'2. UnidadCompradora'!$E$2:$F$1538,2,FALSE),"")</f>
        <v/>
      </c>
      <c r="G449" t="str">
        <f>IFERROR(VLOOKUP(E449,'2. UnidadCompradora'!$E$2:$P$1538,12,FALSE),"")</f>
        <v/>
      </c>
      <c r="K449" t="str">
        <f t="shared" si="58"/>
        <v/>
      </c>
      <c r="L449" t="str">
        <f t="shared" si="60"/>
        <v/>
      </c>
      <c r="M449" s="18" t="str">
        <f>IFERROR(VLOOKUP(E449,'2. UnidadCompradora'!$E$2:$P$1538,8,FALSE),"")</f>
        <v/>
      </c>
      <c r="N449" s="21" t="str">
        <f>IFERROR(VLOOKUP(E449,'2. UnidadCompradora'!$E$2:$P$1538,9,FALSE),"")</f>
        <v/>
      </c>
      <c r="O449" t="str">
        <f t="shared" si="61"/>
        <v/>
      </c>
      <c r="P449" s="56" t="str">
        <f t="shared" si="62"/>
        <v>20_352</v>
      </c>
    </row>
    <row r="450" spans="2:16" hidden="1" x14ac:dyDescent="0.25">
      <c r="B450">
        <f t="shared" si="63"/>
        <v>353</v>
      </c>
      <c r="C450">
        <f t="shared" si="56"/>
        <v>20</v>
      </c>
      <c r="D450">
        <f t="shared" si="57"/>
        <v>353</v>
      </c>
      <c r="E450" s="33" t="str">
        <f t="shared" si="59"/>
        <v>20_353</v>
      </c>
      <c r="F450" t="str">
        <f>IFERROR(VLOOKUP(E450,'2. UnidadCompradora'!$E$2:$F$1538,2,FALSE),"")</f>
        <v/>
      </c>
      <c r="G450" t="str">
        <f>IFERROR(VLOOKUP(E450,'2. UnidadCompradora'!$E$2:$P$1538,12,FALSE),"")</f>
        <v/>
      </c>
      <c r="K450" t="str">
        <f t="shared" si="58"/>
        <v/>
      </c>
      <c r="L450" t="str">
        <f t="shared" si="60"/>
        <v/>
      </c>
      <c r="M450" s="18" t="str">
        <f>IFERROR(VLOOKUP(E450,'2. UnidadCompradora'!$E$2:$P$1538,8,FALSE),"")</f>
        <v/>
      </c>
      <c r="N450" s="21" t="str">
        <f>IFERROR(VLOOKUP(E450,'2. UnidadCompradora'!$E$2:$P$1538,9,FALSE),"")</f>
        <v/>
      </c>
      <c r="O450" t="str">
        <f t="shared" si="61"/>
        <v/>
      </c>
      <c r="P450" s="56" t="str">
        <f t="shared" si="62"/>
        <v>20_353</v>
      </c>
    </row>
    <row r="451" spans="2:16" hidden="1" x14ac:dyDescent="0.25">
      <c r="B451">
        <f t="shared" si="63"/>
        <v>354</v>
      </c>
      <c r="C451">
        <f t="shared" si="56"/>
        <v>20</v>
      </c>
      <c r="D451">
        <f t="shared" si="57"/>
        <v>354</v>
      </c>
      <c r="E451" s="33" t="str">
        <f t="shared" si="59"/>
        <v>20_354</v>
      </c>
      <c r="F451" t="str">
        <f>IFERROR(VLOOKUP(E451,'2. UnidadCompradora'!$E$2:$F$1538,2,FALSE),"")</f>
        <v/>
      </c>
      <c r="G451" t="str">
        <f>IFERROR(VLOOKUP(E451,'2. UnidadCompradora'!$E$2:$P$1538,12,FALSE),"")</f>
        <v/>
      </c>
      <c r="K451" t="str">
        <f t="shared" si="58"/>
        <v/>
      </c>
      <c r="L451" t="str">
        <f t="shared" si="60"/>
        <v/>
      </c>
      <c r="M451" s="18" t="str">
        <f>IFERROR(VLOOKUP(E451,'2. UnidadCompradora'!$E$2:$P$1538,8,FALSE),"")</f>
        <v/>
      </c>
      <c r="N451" s="21" t="str">
        <f>IFERROR(VLOOKUP(E451,'2. UnidadCompradora'!$E$2:$P$1538,9,FALSE),"")</f>
        <v/>
      </c>
      <c r="O451" t="str">
        <f t="shared" si="61"/>
        <v/>
      </c>
      <c r="P451" s="56" t="str">
        <f t="shared" si="62"/>
        <v>20_354</v>
      </c>
    </row>
    <row r="452" spans="2:16" hidden="1" x14ac:dyDescent="0.25">
      <c r="B452">
        <f t="shared" si="63"/>
        <v>355</v>
      </c>
      <c r="C452">
        <f t="shared" si="56"/>
        <v>20</v>
      </c>
      <c r="D452">
        <f t="shared" si="57"/>
        <v>355</v>
      </c>
      <c r="E452" s="33" t="str">
        <f t="shared" si="59"/>
        <v>20_355</v>
      </c>
      <c r="F452" t="str">
        <f>IFERROR(VLOOKUP(E452,'2. UnidadCompradora'!$E$2:$F$1538,2,FALSE),"")</f>
        <v/>
      </c>
      <c r="G452" t="str">
        <f>IFERROR(VLOOKUP(E452,'2. UnidadCompradora'!$E$2:$P$1538,12,FALSE),"")</f>
        <v/>
      </c>
      <c r="K452" t="str">
        <f t="shared" si="58"/>
        <v/>
      </c>
      <c r="L452" t="str">
        <f t="shared" si="60"/>
        <v/>
      </c>
      <c r="M452" s="18" t="str">
        <f>IFERROR(VLOOKUP(E452,'2. UnidadCompradora'!$E$2:$P$1538,8,FALSE),"")</f>
        <v/>
      </c>
      <c r="N452" s="21" t="str">
        <f>IFERROR(VLOOKUP(E452,'2. UnidadCompradora'!$E$2:$P$1538,9,FALSE),"")</f>
        <v/>
      </c>
      <c r="O452" t="str">
        <f t="shared" si="61"/>
        <v/>
      </c>
      <c r="P452" s="56" t="str">
        <f t="shared" si="62"/>
        <v>20_355</v>
      </c>
    </row>
    <row r="453" spans="2:16" hidden="1" x14ac:dyDescent="0.25">
      <c r="B453">
        <f t="shared" si="63"/>
        <v>356</v>
      </c>
      <c r="C453">
        <f t="shared" si="56"/>
        <v>20</v>
      </c>
      <c r="D453">
        <f t="shared" si="57"/>
        <v>356</v>
      </c>
      <c r="E453" s="33" t="str">
        <f t="shared" si="59"/>
        <v>20_356</v>
      </c>
      <c r="F453" t="str">
        <f>IFERROR(VLOOKUP(E453,'2. UnidadCompradora'!$E$2:$F$1538,2,FALSE),"")</f>
        <v/>
      </c>
      <c r="G453" t="str">
        <f>IFERROR(VLOOKUP(E453,'2. UnidadCompradora'!$E$2:$P$1538,12,FALSE),"")</f>
        <v/>
      </c>
      <c r="K453" t="str">
        <f t="shared" si="58"/>
        <v/>
      </c>
      <c r="L453" t="str">
        <f t="shared" si="60"/>
        <v/>
      </c>
      <c r="M453" s="18" t="str">
        <f>IFERROR(VLOOKUP(E453,'2. UnidadCompradora'!$E$2:$P$1538,8,FALSE),"")</f>
        <v/>
      </c>
      <c r="N453" s="21" t="str">
        <f>IFERROR(VLOOKUP(E453,'2. UnidadCompradora'!$E$2:$P$1538,9,FALSE),"")</f>
        <v/>
      </c>
      <c r="O453" t="str">
        <f t="shared" si="61"/>
        <v/>
      </c>
      <c r="P453" s="56" t="str">
        <f t="shared" si="62"/>
        <v>20_356</v>
      </c>
    </row>
    <row r="454" spans="2:16" hidden="1" x14ac:dyDescent="0.25">
      <c r="B454">
        <f t="shared" si="63"/>
        <v>357</v>
      </c>
      <c r="C454">
        <f t="shared" si="56"/>
        <v>20</v>
      </c>
      <c r="D454">
        <f t="shared" si="57"/>
        <v>357</v>
      </c>
      <c r="E454" s="33" t="str">
        <f t="shared" si="59"/>
        <v>20_357</v>
      </c>
      <c r="F454" t="str">
        <f>IFERROR(VLOOKUP(E454,'2. UnidadCompradora'!$E$2:$F$1538,2,FALSE),"")</f>
        <v/>
      </c>
      <c r="G454" t="str">
        <f>IFERROR(VLOOKUP(E454,'2. UnidadCompradora'!$E$2:$P$1538,12,FALSE),"")</f>
        <v/>
      </c>
      <c r="K454" t="str">
        <f t="shared" si="58"/>
        <v/>
      </c>
      <c r="L454" t="str">
        <f t="shared" si="60"/>
        <v/>
      </c>
      <c r="M454" s="18" t="str">
        <f>IFERROR(VLOOKUP(E454,'2. UnidadCompradora'!$E$2:$P$1538,8,FALSE),"")</f>
        <v/>
      </c>
      <c r="N454" s="21" t="str">
        <f>IFERROR(VLOOKUP(E454,'2. UnidadCompradora'!$E$2:$P$1538,9,FALSE),"")</f>
        <v/>
      </c>
      <c r="O454" t="str">
        <f t="shared" si="61"/>
        <v/>
      </c>
      <c r="P454" s="56" t="str">
        <f t="shared" si="62"/>
        <v>20_357</v>
      </c>
    </row>
    <row r="455" spans="2:16" hidden="1" x14ac:dyDescent="0.25">
      <c r="B455">
        <f t="shared" si="63"/>
        <v>358</v>
      </c>
      <c r="C455">
        <f t="shared" si="56"/>
        <v>20</v>
      </c>
      <c r="D455">
        <f t="shared" si="57"/>
        <v>358</v>
      </c>
      <c r="E455" s="33" t="str">
        <f t="shared" si="59"/>
        <v>20_358</v>
      </c>
      <c r="F455" t="str">
        <f>IFERROR(VLOOKUP(E455,'2. UnidadCompradora'!$E$2:$F$1538,2,FALSE),"")</f>
        <v/>
      </c>
      <c r="G455" t="str">
        <f>IFERROR(VLOOKUP(E455,'2. UnidadCompradora'!$E$2:$P$1538,12,FALSE),"")</f>
        <v/>
      </c>
      <c r="K455" t="str">
        <f t="shared" si="58"/>
        <v/>
      </c>
      <c r="L455" t="str">
        <f t="shared" si="60"/>
        <v/>
      </c>
      <c r="M455" s="18" t="str">
        <f>IFERROR(VLOOKUP(E455,'2. UnidadCompradora'!$E$2:$P$1538,8,FALSE),"")</f>
        <v/>
      </c>
      <c r="N455" s="21" t="str">
        <f>IFERROR(VLOOKUP(E455,'2. UnidadCompradora'!$E$2:$P$1538,9,FALSE),"")</f>
        <v/>
      </c>
      <c r="O455" t="str">
        <f t="shared" si="61"/>
        <v/>
      </c>
      <c r="P455" s="56" t="str">
        <f t="shared" si="62"/>
        <v>20_358</v>
      </c>
    </row>
    <row r="456" spans="2:16" hidden="1" x14ac:dyDescent="0.25">
      <c r="B456">
        <f t="shared" si="63"/>
        <v>359</v>
      </c>
      <c r="C456">
        <f t="shared" si="56"/>
        <v>20</v>
      </c>
      <c r="D456">
        <f t="shared" si="57"/>
        <v>359</v>
      </c>
      <c r="E456" s="33" t="str">
        <f t="shared" si="59"/>
        <v>20_359</v>
      </c>
      <c r="F456" t="str">
        <f>IFERROR(VLOOKUP(E456,'2. UnidadCompradora'!$E$2:$F$1538,2,FALSE),"")</f>
        <v/>
      </c>
      <c r="G456" t="str">
        <f>IFERROR(VLOOKUP(E456,'2. UnidadCompradora'!$E$2:$P$1538,12,FALSE),"")</f>
        <v/>
      </c>
      <c r="K456" t="str">
        <f t="shared" si="58"/>
        <v/>
      </c>
      <c r="L456" t="str">
        <f t="shared" si="60"/>
        <v/>
      </c>
      <c r="M456" s="18" t="str">
        <f>IFERROR(VLOOKUP(E456,'2. UnidadCompradora'!$E$2:$P$1538,8,FALSE),"")</f>
        <v/>
      </c>
      <c r="N456" s="21" t="str">
        <f>IFERROR(VLOOKUP(E456,'2. UnidadCompradora'!$E$2:$P$1538,9,FALSE),"")</f>
        <v/>
      </c>
      <c r="O456" t="str">
        <f t="shared" si="61"/>
        <v/>
      </c>
      <c r="P456" s="56" t="str">
        <f t="shared" si="62"/>
        <v>20_359</v>
      </c>
    </row>
    <row r="457" spans="2:16" hidden="1" x14ac:dyDescent="0.25">
      <c r="B457">
        <f t="shared" si="63"/>
        <v>360</v>
      </c>
      <c r="C457">
        <f t="shared" si="56"/>
        <v>20</v>
      </c>
      <c r="D457">
        <f t="shared" si="57"/>
        <v>360</v>
      </c>
      <c r="E457" s="33" t="str">
        <f t="shared" si="59"/>
        <v>20_360</v>
      </c>
      <c r="F457" t="str">
        <f>IFERROR(VLOOKUP(E457,'2. UnidadCompradora'!$E$2:$F$1538,2,FALSE),"")</f>
        <v/>
      </c>
      <c r="G457" t="str">
        <f>IFERROR(VLOOKUP(E457,'2. UnidadCompradora'!$E$2:$P$1538,12,FALSE),"")</f>
        <v/>
      </c>
      <c r="K457" t="str">
        <f t="shared" si="58"/>
        <v/>
      </c>
      <c r="L457" t="str">
        <f t="shared" si="60"/>
        <v/>
      </c>
      <c r="M457" s="18" t="str">
        <f>IFERROR(VLOOKUP(E457,'2. UnidadCompradora'!$E$2:$P$1538,8,FALSE),"")</f>
        <v/>
      </c>
      <c r="N457" s="21" t="str">
        <f>IFERROR(VLOOKUP(E457,'2. UnidadCompradora'!$E$2:$P$1538,9,FALSE),"")</f>
        <v/>
      </c>
      <c r="O457" t="str">
        <f t="shared" si="61"/>
        <v/>
      </c>
      <c r="P457" s="56" t="str">
        <f t="shared" si="62"/>
        <v>20_360</v>
      </c>
    </row>
    <row r="458" spans="2:16" hidden="1" x14ac:dyDescent="0.25">
      <c r="B458">
        <f t="shared" si="63"/>
        <v>361</v>
      </c>
      <c r="C458">
        <f t="shared" si="56"/>
        <v>20</v>
      </c>
      <c r="D458">
        <f t="shared" si="57"/>
        <v>361</v>
      </c>
      <c r="E458" s="33" t="str">
        <f t="shared" si="59"/>
        <v>20_361</v>
      </c>
      <c r="F458" t="str">
        <f>IFERROR(VLOOKUP(E458,'2. UnidadCompradora'!$E$2:$F$1538,2,FALSE),"")</f>
        <v/>
      </c>
      <c r="G458" t="str">
        <f>IFERROR(VLOOKUP(E458,'2. UnidadCompradora'!$E$2:$P$1538,12,FALSE),"")</f>
        <v/>
      </c>
      <c r="K458" t="str">
        <f t="shared" si="58"/>
        <v/>
      </c>
      <c r="L458" t="str">
        <f t="shared" si="60"/>
        <v/>
      </c>
      <c r="M458" s="18" t="str">
        <f>IFERROR(VLOOKUP(E458,'2. UnidadCompradora'!$E$2:$P$1538,8,FALSE),"")</f>
        <v/>
      </c>
      <c r="N458" s="21" t="str">
        <f>IFERROR(VLOOKUP(E458,'2. UnidadCompradora'!$E$2:$P$1538,9,FALSE),"")</f>
        <v/>
      </c>
      <c r="O458" t="str">
        <f t="shared" si="61"/>
        <v/>
      </c>
      <c r="P458" s="56" t="str">
        <f t="shared" si="62"/>
        <v>20_361</v>
      </c>
    </row>
    <row r="459" spans="2:16" hidden="1" x14ac:dyDescent="0.25">
      <c r="B459">
        <f t="shared" si="63"/>
        <v>362</v>
      </c>
      <c r="C459">
        <f t="shared" si="56"/>
        <v>20</v>
      </c>
      <c r="D459">
        <f t="shared" si="57"/>
        <v>362</v>
      </c>
      <c r="E459" s="33" t="str">
        <f t="shared" si="59"/>
        <v>20_362</v>
      </c>
      <c r="F459" t="str">
        <f>IFERROR(VLOOKUP(E459,'2. UnidadCompradora'!$E$2:$F$1538,2,FALSE),"")</f>
        <v/>
      </c>
      <c r="G459" t="str">
        <f>IFERROR(VLOOKUP(E459,'2. UnidadCompradora'!$E$2:$P$1538,12,FALSE),"")</f>
        <v/>
      </c>
      <c r="K459" t="str">
        <f t="shared" si="58"/>
        <v/>
      </c>
      <c r="L459" t="str">
        <f t="shared" si="60"/>
        <v/>
      </c>
      <c r="M459" s="18" t="str">
        <f>IFERROR(VLOOKUP(E459,'2. UnidadCompradora'!$E$2:$P$1538,8,FALSE),"")</f>
        <v/>
      </c>
      <c r="N459" s="21" t="str">
        <f>IFERROR(VLOOKUP(E459,'2. UnidadCompradora'!$E$2:$P$1538,9,FALSE),"")</f>
        <v/>
      </c>
      <c r="O459" t="str">
        <f t="shared" si="61"/>
        <v/>
      </c>
      <c r="P459" s="56" t="str">
        <f t="shared" si="62"/>
        <v>20_362</v>
      </c>
    </row>
    <row r="460" spans="2:16" hidden="1" x14ac:dyDescent="0.25">
      <c r="B460">
        <f t="shared" si="63"/>
        <v>363</v>
      </c>
      <c r="C460">
        <f t="shared" si="56"/>
        <v>20</v>
      </c>
      <c r="D460">
        <f t="shared" si="57"/>
        <v>363</v>
      </c>
      <c r="E460" s="33" t="str">
        <f t="shared" si="59"/>
        <v>20_363</v>
      </c>
      <c r="F460" t="str">
        <f>IFERROR(VLOOKUP(E460,'2. UnidadCompradora'!$E$2:$F$1538,2,FALSE),"")</f>
        <v/>
      </c>
      <c r="G460" t="str">
        <f>IFERROR(VLOOKUP(E460,'2. UnidadCompradora'!$E$2:$P$1538,12,FALSE),"")</f>
        <v/>
      </c>
      <c r="K460" t="str">
        <f t="shared" si="58"/>
        <v/>
      </c>
      <c r="L460" t="str">
        <f t="shared" si="60"/>
        <v/>
      </c>
      <c r="M460" s="18" t="str">
        <f>IFERROR(VLOOKUP(E460,'2. UnidadCompradora'!$E$2:$P$1538,8,FALSE),"")</f>
        <v/>
      </c>
      <c r="N460" s="21" t="str">
        <f>IFERROR(VLOOKUP(E460,'2. UnidadCompradora'!$E$2:$P$1538,9,FALSE),"")</f>
        <v/>
      </c>
      <c r="O460" t="str">
        <f t="shared" si="61"/>
        <v/>
      </c>
      <c r="P460" s="56" t="str">
        <f t="shared" si="62"/>
        <v>20_363</v>
      </c>
    </row>
    <row r="461" spans="2:16" hidden="1" x14ac:dyDescent="0.25">
      <c r="B461">
        <f t="shared" si="63"/>
        <v>364</v>
      </c>
      <c r="C461">
        <f t="shared" si="56"/>
        <v>20</v>
      </c>
      <c r="D461">
        <f t="shared" si="57"/>
        <v>364</v>
      </c>
      <c r="E461" s="33" t="str">
        <f t="shared" si="59"/>
        <v>20_364</v>
      </c>
      <c r="F461" t="str">
        <f>IFERROR(VLOOKUP(E461,'2. UnidadCompradora'!$E$2:$F$1538,2,FALSE),"")</f>
        <v/>
      </c>
      <c r="G461" t="str">
        <f>IFERROR(VLOOKUP(E461,'2. UnidadCompradora'!$E$2:$P$1538,12,FALSE),"")</f>
        <v/>
      </c>
      <c r="K461" t="str">
        <f t="shared" si="58"/>
        <v/>
      </c>
      <c r="L461" t="str">
        <f t="shared" si="60"/>
        <v/>
      </c>
      <c r="M461" s="18" t="str">
        <f>IFERROR(VLOOKUP(E461,'2. UnidadCompradora'!$E$2:$P$1538,8,FALSE),"")</f>
        <v/>
      </c>
      <c r="N461" s="21" t="str">
        <f>IFERROR(VLOOKUP(E461,'2. UnidadCompradora'!$E$2:$P$1538,9,FALSE),"")</f>
        <v/>
      </c>
      <c r="O461" t="str">
        <f t="shared" si="61"/>
        <v/>
      </c>
      <c r="P461" s="56" t="str">
        <f t="shared" si="62"/>
        <v>20_364</v>
      </c>
    </row>
    <row r="462" spans="2:16" hidden="1" x14ac:dyDescent="0.25">
      <c r="B462">
        <f t="shared" si="63"/>
        <v>365</v>
      </c>
      <c r="C462">
        <f t="shared" si="56"/>
        <v>20</v>
      </c>
      <c r="D462">
        <f t="shared" si="57"/>
        <v>365</v>
      </c>
      <c r="E462" s="33" t="str">
        <f t="shared" si="59"/>
        <v>20_365</v>
      </c>
      <c r="F462" t="str">
        <f>IFERROR(VLOOKUP(E462,'2. UnidadCompradora'!$E$2:$F$1538,2,FALSE),"")</f>
        <v/>
      </c>
      <c r="G462" t="str">
        <f>IFERROR(VLOOKUP(E462,'2. UnidadCompradora'!$E$2:$P$1538,12,FALSE),"")</f>
        <v/>
      </c>
      <c r="K462" t="str">
        <f t="shared" si="58"/>
        <v/>
      </c>
      <c r="L462" t="str">
        <f t="shared" si="60"/>
        <v/>
      </c>
      <c r="M462" s="18" t="str">
        <f>IFERROR(VLOOKUP(E462,'2. UnidadCompradora'!$E$2:$P$1538,8,FALSE),"")</f>
        <v/>
      </c>
      <c r="N462" s="21" t="str">
        <f>IFERROR(VLOOKUP(E462,'2. UnidadCompradora'!$E$2:$P$1538,9,FALSE),"")</f>
        <v/>
      </c>
      <c r="O462" t="str">
        <f t="shared" si="61"/>
        <v/>
      </c>
      <c r="P462" s="56" t="str">
        <f t="shared" si="62"/>
        <v>20_365</v>
      </c>
    </row>
    <row r="463" spans="2:16" hidden="1" x14ac:dyDescent="0.25">
      <c r="B463">
        <f t="shared" si="63"/>
        <v>366</v>
      </c>
      <c r="C463">
        <f t="shared" si="56"/>
        <v>20</v>
      </c>
      <c r="D463">
        <f t="shared" si="57"/>
        <v>366</v>
      </c>
      <c r="E463" s="33" t="str">
        <f t="shared" si="59"/>
        <v>20_366</v>
      </c>
      <c r="F463" t="str">
        <f>IFERROR(VLOOKUP(E463,'2. UnidadCompradora'!$E$2:$F$1538,2,FALSE),"")</f>
        <v/>
      </c>
      <c r="G463" t="str">
        <f>IFERROR(VLOOKUP(E463,'2. UnidadCompradora'!$E$2:$P$1538,12,FALSE),"")</f>
        <v/>
      </c>
      <c r="K463" t="str">
        <f t="shared" si="58"/>
        <v/>
      </c>
      <c r="L463" t="str">
        <f t="shared" si="60"/>
        <v/>
      </c>
      <c r="M463" s="18" t="str">
        <f>IFERROR(VLOOKUP(E463,'2. UnidadCompradora'!$E$2:$P$1538,8,FALSE),"")</f>
        <v/>
      </c>
      <c r="N463" s="21" t="str">
        <f>IFERROR(VLOOKUP(E463,'2. UnidadCompradora'!$E$2:$P$1538,9,FALSE),"")</f>
        <v/>
      </c>
      <c r="O463" t="str">
        <f t="shared" si="61"/>
        <v/>
      </c>
      <c r="P463" s="56" t="str">
        <f t="shared" si="62"/>
        <v>20_366</v>
      </c>
    </row>
    <row r="464" spans="2:16" hidden="1" x14ac:dyDescent="0.25">
      <c r="B464">
        <f t="shared" si="63"/>
        <v>367</v>
      </c>
      <c r="C464">
        <f t="shared" si="56"/>
        <v>20</v>
      </c>
      <c r="D464">
        <f t="shared" si="57"/>
        <v>367</v>
      </c>
      <c r="E464" s="33" t="str">
        <f t="shared" si="59"/>
        <v>20_367</v>
      </c>
      <c r="F464" t="str">
        <f>IFERROR(VLOOKUP(E464,'2. UnidadCompradora'!$E$2:$F$1538,2,FALSE),"")</f>
        <v/>
      </c>
      <c r="G464" t="str">
        <f>IFERROR(VLOOKUP(E464,'2. UnidadCompradora'!$E$2:$P$1538,12,FALSE),"")</f>
        <v/>
      </c>
      <c r="K464" t="str">
        <f t="shared" si="58"/>
        <v/>
      </c>
      <c r="L464" t="str">
        <f t="shared" si="60"/>
        <v/>
      </c>
      <c r="M464" s="18" t="str">
        <f>IFERROR(VLOOKUP(E464,'2. UnidadCompradora'!$E$2:$P$1538,8,FALSE),"")</f>
        <v/>
      </c>
      <c r="N464" s="21" t="str">
        <f>IFERROR(VLOOKUP(E464,'2. UnidadCompradora'!$E$2:$P$1538,9,FALSE),"")</f>
        <v/>
      </c>
      <c r="O464" t="str">
        <f t="shared" si="61"/>
        <v/>
      </c>
      <c r="P464" s="56" t="str">
        <f t="shared" si="62"/>
        <v>20_367</v>
      </c>
    </row>
    <row r="465" spans="2:16" hidden="1" x14ac:dyDescent="0.25">
      <c r="B465">
        <f t="shared" si="63"/>
        <v>368</v>
      </c>
      <c r="C465">
        <f t="shared" si="56"/>
        <v>20</v>
      </c>
      <c r="D465">
        <f t="shared" si="57"/>
        <v>368</v>
      </c>
      <c r="E465" s="33" t="str">
        <f t="shared" si="59"/>
        <v>20_368</v>
      </c>
      <c r="F465" t="str">
        <f>IFERROR(VLOOKUP(E465,'2. UnidadCompradora'!$E$2:$F$1538,2,FALSE),"")</f>
        <v/>
      </c>
      <c r="G465" t="str">
        <f>IFERROR(VLOOKUP(E465,'2. UnidadCompradora'!$E$2:$P$1538,12,FALSE),"")</f>
        <v/>
      </c>
      <c r="K465" t="str">
        <f t="shared" si="58"/>
        <v/>
      </c>
      <c r="L465" t="str">
        <f t="shared" si="60"/>
        <v/>
      </c>
      <c r="M465" s="18" t="str">
        <f>IFERROR(VLOOKUP(E465,'2. UnidadCompradora'!$E$2:$P$1538,8,FALSE),"")</f>
        <v/>
      </c>
      <c r="N465" s="21" t="str">
        <f>IFERROR(VLOOKUP(E465,'2. UnidadCompradora'!$E$2:$P$1538,9,FALSE),"")</f>
        <v/>
      </c>
      <c r="O465" t="str">
        <f t="shared" si="61"/>
        <v/>
      </c>
      <c r="P465" s="56" t="str">
        <f t="shared" si="62"/>
        <v>20_368</v>
      </c>
    </row>
    <row r="466" spans="2:16" hidden="1" x14ac:dyDescent="0.25">
      <c r="B466">
        <f t="shared" si="63"/>
        <v>369</v>
      </c>
      <c r="C466">
        <f t="shared" si="56"/>
        <v>20</v>
      </c>
      <c r="D466">
        <f t="shared" si="57"/>
        <v>369</v>
      </c>
      <c r="E466" s="33" t="str">
        <f t="shared" si="59"/>
        <v>20_369</v>
      </c>
      <c r="F466" t="str">
        <f>IFERROR(VLOOKUP(E466,'2. UnidadCompradora'!$E$2:$F$1538,2,FALSE),"")</f>
        <v/>
      </c>
      <c r="G466" t="str">
        <f>IFERROR(VLOOKUP(E466,'2. UnidadCompradora'!$E$2:$P$1538,12,FALSE),"")</f>
        <v/>
      </c>
      <c r="K466" t="str">
        <f t="shared" si="58"/>
        <v/>
      </c>
      <c r="L466" t="str">
        <f t="shared" si="60"/>
        <v/>
      </c>
      <c r="M466" s="18" t="str">
        <f>IFERROR(VLOOKUP(E466,'2. UnidadCompradora'!$E$2:$P$1538,8,FALSE),"")</f>
        <v/>
      </c>
      <c r="N466" s="21" t="str">
        <f>IFERROR(VLOOKUP(E466,'2. UnidadCompradora'!$E$2:$P$1538,9,FALSE),"")</f>
        <v/>
      </c>
      <c r="O466" t="str">
        <f t="shared" si="61"/>
        <v/>
      </c>
      <c r="P466" s="56" t="str">
        <f t="shared" si="62"/>
        <v>20_369</v>
      </c>
    </row>
    <row r="467" spans="2:16" hidden="1" x14ac:dyDescent="0.25">
      <c r="B467">
        <f t="shared" si="63"/>
        <v>370</v>
      </c>
      <c r="C467">
        <f t="shared" si="56"/>
        <v>20</v>
      </c>
      <c r="D467">
        <f t="shared" si="57"/>
        <v>370</v>
      </c>
      <c r="E467" s="33" t="str">
        <f t="shared" si="59"/>
        <v>20_370</v>
      </c>
      <c r="F467" t="str">
        <f>IFERROR(VLOOKUP(E467,'2. UnidadCompradora'!$E$2:$F$1538,2,FALSE),"")</f>
        <v/>
      </c>
      <c r="G467" t="str">
        <f>IFERROR(VLOOKUP(E467,'2. UnidadCompradora'!$E$2:$P$1538,12,FALSE),"")</f>
        <v/>
      </c>
      <c r="K467" t="str">
        <f t="shared" si="58"/>
        <v/>
      </c>
      <c r="L467" t="str">
        <f t="shared" si="60"/>
        <v/>
      </c>
      <c r="M467" s="18" t="str">
        <f>IFERROR(VLOOKUP(E467,'2. UnidadCompradora'!$E$2:$P$1538,8,FALSE),"")</f>
        <v/>
      </c>
      <c r="N467" s="21" t="str">
        <f>IFERROR(VLOOKUP(E467,'2. UnidadCompradora'!$E$2:$P$1538,9,FALSE),"")</f>
        <v/>
      </c>
      <c r="O467" t="str">
        <f t="shared" si="61"/>
        <v/>
      </c>
      <c r="P467" s="56" t="str">
        <f t="shared" si="62"/>
        <v>20_370</v>
      </c>
    </row>
    <row r="468" spans="2:16" hidden="1" x14ac:dyDescent="0.25">
      <c r="B468">
        <f t="shared" si="63"/>
        <v>371</v>
      </c>
      <c r="C468">
        <f t="shared" si="56"/>
        <v>20</v>
      </c>
      <c r="D468">
        <f t="shared" si="57"/>
        <v>371</v>
      </c>
      <c r="E468" s="33" t="str">
        <f t="shared" si="59"/>
        <v>20_371</v>
      </c>
      <c r="F468" t="str">
        <f>IFERROR(VLOOKUP(E468,'2. UnidadCompradora'!$E$2:$F$1538,2,FALSE),"")</f>
        <v/>
      </c>
      <c r="G468" t="str">
        <f>IFERROR(VLOOKUP(E468,'2. UnidadCompradora'!$E$2:$P$1538,12,FALSE),"")</f>
        <v/>
      </c>
      <c r="K468" t="str">
        <f t="shared" si="58"/>
        <v/>
      </c>
      <c r="L468" t="str">
        <f t="shared" si="60"/>
        <v/>
      </c>
      <c r="M468" s="18" t="str">
        <f>IFERROR(VLOOKUP(E468,'2. UnidadCompradora'!$E$2:$P$1538,8,FALSE),"")</f>
        <v/>
      </c>
      <c r="N468" s="21" t="str">
        <f>IFERROR(VLOOKUP(E468,'2. UnidadCompradora'!$E$2:$P$1538,9,FALSE),"")</f>
        <v/>
      </c>
      <c r="O468" t="str">
        <f t="shared" si="61"/>
        <v/>
      </c>
      <c r="P468" s="56" t="str">
        <f t="shared" si="62"/>
        <v>20_371</v>
      </c>
    </row>
    <row r="469" spans="2:16" hidden="1" x14ac:dyDescent="0.25">
      <c r="B469">
        <f t="shared" si="63"/>
        <v>372</v>
      </c>
      <c r="C469">
        <f t="shared" si="56"/>
        <v>20</v>
      </c>
      <c r="D469">
        <f t="shared" si="57"/>
        <v>372</v>
      </c>
      <c r="E469" s="33" t="str">
        <f t="shared" si="59"/>
        <v>20_372</v>
      </c>
      <c r="F469" t="str">
        <f>IFERROR(VLOOKUP(E469,'2. UnidadCompradora'!$E$2:$F$1538,2,FALSE),"")</f>
        <v/>
      </c>
      <c r="G469" t="str">
        <f>IFERROR(VLOOKUP(E469,'2. UnidadCompradora'!$E$2:$P$1538,12,FALSE),"")</f>
        <v/>
      </c>
      <c r="K469" t="str">
        <f t="shared" si="58"/>
        <v/>
      </c>
      <c r="L469" t="str">
        <f t="shared" si="60"/>
        <v/>
      </c>
      <c r="M469" s="18" t="str">
        <f>IFERROR(VLOOKUP(E469,'2. UnidadCompradora'!$E$2:$P$1538,8,FALSE),"")</f>
        <v/>
      </c>
      <c r="N469" s="21" t="str">
        <f>IFERROR(VLOOKUP(E469,'2. UnidadCompradora'!$E$2:$P$1538,9,FALSE),"")</f>
        <v/>
      </c>
      <c r="O469" t="str">
        <f t="shared" si="61"/>
        <v/>
      </c>
      <c r="P469" s="56" t="str">
        <f t="shared" si="62"/>
        <v>20_372</v>
      </c>
    </row>
    <row r="470" spans="2:16" hidden="1" x14ac:dyDescent="0.25">
      <c r="B470">
        <f t="shared" si="63"/>
        <v>373</v>
      </c>
      <c r="C470">
        <f t="shared" si="56"/>
        <v>20</v>
      </c>
      <c r="D470">
        <f t="shared" si="57"/>
        <v>373</v>
      </c>
      <c r="E470" s="33" t="str">
        <f t="shared" si="59"/>
        <v>20_373</v>
      </c>
      <c r="F470" t="str">
        <f>IFERROR(VLOOKUP(E470,'2. UnidadCompradora'!$E$2:$F$1538,2,FALSE),"")</f>
        <v/>
      </c>
      <c r="G470" t="str">
        <f>IFERROR(VLOOKUP(E470,'2. UnidadCompradora'!$E$2:$P$1538,12,FALSE),"")</f>
        <v/>
      </c>
      <c r="K470" t="str">
        <f t="shared" si="58"/>
        <v/>
      </c>
      <c r="L470" t="str">
        <f t="shared" si="60"/>
        <v/>
      </c>
      <c r="M470" s="18" t="str">
        <f>IFERROR(VLOOKUP(E470,'2. UnidadCompradora'!$E$2:$P$1538,8,FALSE),"")</f>
        <v/>
      </c>
      <c r="N470" s="21" t="str">
        <f>IFERROR(VLOOKUP(E470,'2. UnidadCompradora'!$E$2:$P$1538,9,FALSE),"")</f>
        <v/>
      </c>
      <c r="O470" t="str">
        <f t="shared" si="61"/>
        <v/>
      </c>
      <c r="P470" s="56" t="str">
        <f t="shared" si="62"/>
        <v>20_373</v>
      </c>
    </row>
    <row r="471" spans="2:16" hidden="1" x14ac:dyDescent="0.25">
      <c r="B471">
        <f t="shared" si="63"/>
        <v>374</v>
      </c>
      <c r="C471">
        <f t="shared" si="56"/>
        <v>20</v>
      </c>
      <c r="D471">
        <f t="shared" si="57"/>
        <v>374</v>
      </c>
      <c r="E471" s="33" t="str">
        <f t="shared" si="59"/>
        <v>20_374</v>
      </c>
      <c r="F471" t="str">
        <f>IFERROR(VLOOKUP(E471,'2. UnidadCompradora'!$E$2:$F$1538,2,FALSE),"")</f>
        <v/>
      </c>
      <c r="G471" t="str">
        <f>IFERROR(VLOOKUP(E471,'2. UnidadCompradora'!$E$2:$P$1538,12,FALSE),"")</f>
        <v/>
      </c>
      <c r="K471" t="str">
        <f t="shared" si="58"/>
        <v/>
      </c>
      <c r="L471" t="str">
        <f t="shared" si="60"/>
        <v/>
      </c>
      <c r="M471" s="18" t="str">
        <f>IFERROR(VLOOKUP(E471,'2. UnidadCompradora'!$E$2:$P$1538,8,FALSE),"")</f>
        <v/>
      </c>
      <c r="N471" s="21" t="str">
        <f>IFERROR(VLOOKUP(E471,'2. UnidadCompradora'!$E$2:$P$1538,9,FALSE),"")</f>
        <v/>
      </c>
      <c r="O471" t="str">
        <f t="shared" si="61"/>
        <v/>
      </c>
      <c r="P471" s="56" t="str">
        <f t="shared" si="62"/>
        <v>20_374</v>
      </c>
    </row>
    <row r="472" spans="2:16" hidden="1" x14ac:dyDescent="0.25">
      <c r="B472">
        <f t="shared" si="63"/>
        <v>375</v>
      </c>
      <c r="C472">
        <f t="shared" si="56"/>
        <v>20</v>
      </c>
      <c r="D472">
        <f t="shared" si="57"/>
        <v>375</v>
      </c>
      <c r="E472" s="33" t="str">
        <f t="shared" si="59"/>
        <v>20_375</v>
      </c>
      <c r="F472" t="str">
        <f>IFERROR(VLOOKUP(E472,'2. UnidadCompradora'!$E$2:$F$1538,2,FALSE),"")</f>
        <v/>
      </c>
      <c r="G472" t="str">
        <f>IFERROR(VLOOKUP(E472,'2. UnidadCompradora'!$E$2:$P$1538,12,FALSE),"")</f>
        <v/>
      </c>
      <c r="K472" t="str">
        <f t="shared" si="58"/>
        <v/>
      </c>
      <c r="L472" t="str">
        <f t="shared" si="60"/>
        <v/>
      </c>
      <c r="M472" s="18" t="str">
        <f>IFERROR(VLOOKUP(E472,'2. UnidadCompradora'!$E$2:$P$1538,8,FALSE),"")</f>
        <v/>
      </c>
      <c r="N472" s="21" t="str">
        <f>IFERROR(VLOOKUP(E472,'2. UnidadCompradora'!$E$2:$P$1538,9,FALSE),"")</f>
        <v/>
      </c>
      <c r="O472" t="str">
        <f t="shared" si="61"/>
        <v/>
      </c>
      <c r="P472" s="56" t="str">
        <f t="shared" si="62"/>
        <v>20_375</v>
      </c>
    </row>
    <row r="473" spans="2:16" hidden="1" x14ac:dyDescent="0.25">
      <c r="B473">
        <f t="shared" si="63"/>
        <v>376</v>
      </c>
      <c r="C473">
        <f t="shared" si="56"/>
        <v>20</v>
      </c>
      <c r="D473">
        <f t="shared" si="57"/>
        <v>376</v>
      </c>
      <c r="E473" s="33" t="str">
        <f t="shared" si="59"/>
        <v>20_376</v>
      </c>
      <c r="F473" t="str">
        <f>IFERROR(VLOOKUP(E473,'2. UnidadCompradora'!$E$2:$F$1538,2,FALSE),"")</f>
        <v/>
      </c>
      <c r="G473" t="str">
        <f>IFERROR(VLOOKUP(E473,'2. UnidadCompradora'!$E$2:$P$1538,12,FALSE),"")</f>
        <v/>
      </c>
      <c r="K473" t="str">
        <f t="shared" si="58"/>
        <v/>
      </c>
      <c r="L473" t="str">
        <f t="shared" si="60"/>
        <v/>
      </c>
      <c r="M473" s="18" t="str">
        <f>IFERROR(VLOOKUP(E473,'2. UnidadCompradora'!$E$2:$P$1538,8,FALSE),"")</f>
        <v/>
      </c>
      <c r="N473" s="21" t="str">
        <f>IFERROR(VLOOKUP(E473,'2. UnidadCompradora'!$E$2:$P$1538,9,FALSE),"")</f>
        <v/>
      </c>
      <c r="O473" t="str">
        <f t="shared" si="61"/>
        <v/>
      </c>
      <c r="P473" s="56" t="str">
        <f t="shared" si="62"/>
        <v>20_376</v>
      </c>
    </row>
    <row r="474" spans="2:16" hidden="1" x14ac:dyDescent="0.25">
      <c r="B474">
        <f t="shared" si="63"/>
        <v>377</v>
      </c>
      <c r="C474">
        <f t="shared" si="56"/>
        <v>20</v>
      </c>
      <c r="D474">
        <f t="shared" si="57"/>
        <v>377</v>
      </c>
      <c r="E474" s="33" t="str">
        <f t="shared" si="59"/>
        <v>20_377</v>
      </c>
      <c r="F474" t="str">
        <f>IFERROR(VLOOKUP(E474,'2. UnidadCompradora'!$E$2:$F$1538,2,FALSE),"")</f>
        <v/>
      </c>
      <c r="G474" t="str">
        <f>IFERROR(VLOOKUP(E474,'2. UnidadCompradora'!$E$2:$P$1538,12,FALSE),"")</f>
        <v/>
      </c>
      <c r="K474" t="str">
        <f t="shared" si="58"/>
        <v/>
      </c>
      <c r="L474" t="str">
        <f t="shared" si="60"/>
        <v/>
      </c>
      <c r="M474" s="18" t="str">
        <f>IFERROR(VLOOKUP(E474,'2. UnidadCompradora'!$E$2:$P$1538,8,FALSE),"")</f>
        <v/>
      </c>
      <c r="N474" s="21" t="str">
        <f>IFERROR(VLOOKUP(E474,'2. UnidadCompradora'!$E$2:$P$1538,9,FALSE),"")</f>
        <v/>
      </c>
      <c r="O474" t="str">
        <f t="shared" si="61"/>
        <v/>
      </c>
      <c r="P474" s="56" t="str">
        <f t="shared" si="62"/>
        <v>20_377</v>
      </c>
    </row>
    <row r="475" spans="2:16" hidden="1" x14ac:dyDescent="0.25">
      <c r="B475">
        <f t="shared" si="63"/>
        <v>378</v>
      </c>
      <c r="C475">
        <f t="shared" si="56"/>
        <v>20</v>
      </c>
      <c r="D475">
        <f t="shared" si="57"/>
        <v>378</v>
      </c>
      <c r="E475" s="33" t="str">
        <f t="shared" si="59"/>
        <v>20_378</v>
      </c>
      <c r="F475" t="str">
        <f>IFERROR(VLOOKUP(E475,'2. UnidadCompradora'!$E$2:$F$1538,2,FALSE),"")</f>
        <v/>
      </c>
      <c r="G475" t="str">
        <f>IFERROR(VLOOKUP(E475,'2. UnidadCompradora'!$E$2:$P$1538,12,FALSE),"")</f>
        <v/>
      </c>
      <c r="K475" t="str">
        <f t="shared" si="58"/>
        <v/>
      </c>
      <c r="L475" t="str">
        <f t="shared" si="60"/>
        <v/>
      </c>
      <c r="M475" s="18" t="str">
        <f>IFERROR(VLOOKUP(E475,'2. UnidadCompradora'!$E$2:$P$1538,8,FALSE),"")</f>
        <v/>
      </c>
      <c r="N475" s="21" t="str">
        <f>IFERROR(VLOOKUP(E475,'2. UnidadCompradora'!$E$2:$P$1538,9,FALSE),"")</f>
        <v/>
      </c>
      <c r="O475" t="str">
        <f t="shared" si="61"/>
        <v/>
      </c>
      <c r="P475" s="56" t="str">
        <f t="shared" si="62"/>
        <v>20_378</v>
      </c>
    </row>
    <row r="476" spans="2:16" hidden="1" x14ac:dyDescent="0.25">
      <c r="B476">
        <f t="shared" si="63"/>
        <v>379</v>
      </c>
      <c r="C476">
        <f t="shared" si="56"/>
        <v>20</v>
      </c>
      <c r="D476">
        <f t="shared" si="57"/>
        <v>379</v>
      </c>
      <c r="E476" s="33" t="str">
        <f t="shared" si="59"/>
        <v>20_379</v>
      </c>
      <c r="F476" t="str">
        <f>IFERROR(VLOOKUP(E476,'2. UnidadCompradora'!$E$2:$F$1538,2,FALSE),"")</f>
        <v/>
      </c>
      <c r="G476" t="str">
        <f>IFERROR(VLOOKUP(E476,'2. UnidadCompradora'!$E$2:$P$1538,12,FALSE),"")</f>
        <v/>
      </c>
      <c r="K476" t="str">
        <f t="shared" si="58"/>
        <v/>
      </c>
      <c r="L476" t="str">
        <f t="shared" si="60"/>
        <v/>
      </c>
      <c r="M476" s="18" t="str">
        <f>IFERROR(VLOOKUP(E476,'2. UnidadCompradora'!$E$2:$P$1538,8,FALSE),"")</f>
        <v/>
      </c>
      <c r="N476" s="21" t="str">
        <f>IFERROR(VLOOKUP(E476,'2. UnidadCompradora'!$E$2:$P$1538,9,FALSE),"")</f>
        <v/>
      </c>
      <c r="O476" t="str">
        <f t="shared" si="61"/>
        <v/>
      </c>
      <c r="P476" s="56" t="str">
        <f t="shared" si="62"/>
        <v>20_379</v>
      </c>
    </row>
    <row r="477" spans="2:16" hidden="1" x14ac:dyDescent="0.25">
      <c r="B477">
        <f t="shared" si="63"/>
        <v>380</v>
      </c>
      <c r="C477">
        <f t="shared" si="56"/>
        <v>20</v>
      </c>
      <c r="D477">
        <f t="shared" si="57"/>
        <v>380</v>
      </c>
      <c r="E477" s="33" t="str">
        <f t="shared" si="59"/>
        <v>20_380</v>
      </c>
      <c r="F477" t="str">
        <f>IFERROR(VLOOKUP(E477,'2. UnidadCompradora'!$E$2:$F$1538,2,FALSE),"")</f>
        <v/>
      </c>
      <c r="G477" t="str">
        <f>IFERROR(VLOOKUP(E477,'2. UnidadCompradora'!$E$2:$P$1538,12,FALSE),"")</f>
        <v/>
      </c>
      <c r="K477" t="str">
        <f t="shared" si="58"/>
        <v/>
      </c>
      <c r="L477" t="str">
        <f t="shared" si="60"/>
        <v/>
      </c>
      <c r="M477" s="18" t="str">
        <f>IFERROR(VLOOKUP(E477,'2. UnidadCompradora'!$E$2:$P$1538,8,FALSE),"")</f>
        <v/>
      </c>
      <c r="N477" s="21" t="str">
        <f>IFERROR(VLOOKUP(E477,'2. UnidadCompradora'!$E$2:$P$1538,9,FALSE),"")</f>
        <v/>
      </c>
      <c r="O477" t="str">
        <f t="shared" si="61"/>
        <v/>
      </c>
      <c r="P477" s="56" t="str">
        <f t="shared" si="62"/>
        <v>20_380</v>
      </c>
    </row>
    <row r="478" spans="2:16" hidden="1" x14ac:dyDescent="0.25">
      <c r="B478">
        <f t="shared" si="63"/>
        <v>381</v>
      </c>
      <c r="C478">
        <f t="shared" si="56"/>
        <v>20</v>
      </c>
      <c r="D478">
        <f t="shared" si="57"/>
        <v>381</v>
      </c>
      <c r="E478" s="33" t="str">
        <f t="shared" si="59"/>
        <v>20_381</v>
      </c>
      <c r="F478" t="str">
        <f>IFERROR(VLOOKUP(E478,'2. UnidadCompradora'!$E$2:$F$1538,2,FALSE),"")</f>
        <v/>
      </c>
      <c r="G478" t="str">
        <f>IFERROR(VLOOKUP(E478,'2. UnidadCompradora'!$E$2:$P$1538,12,FALSE),"")</f>
        <v/>
      </c>
      <c r="K478" t="str">
        <f t="shared" si="58"/>
        <v/>
      </c>
      <c r="L478" t="str">
        <f t="shared" si="60"/>
        <v/>
      </c>
      <c r="M478" s="18" t="str">
        <f>IFERROR(VLOOKUP(E478,'2. UnidadCompradora'!$E$2:$P$1538,8,FALSE),"")</f>
        <v/>
      </c>
      <c r="N478" s="21" t="str">
        <f>IFERROR(VLOOKUP(E478,'2. UnidadCompradora'!$E$2:$P$1538,9,FALSE),"")</f>
        <v/>
      </c>
      <c r="O478" t="str">
        <f t="shared" si="61"/>
        <v/>
      </c>
      <c r="P478" s="56" t="str">
        <f t="shared" si="62"/>
        <v>20_381</v>
      </c>
    </row>
    <row r="479" spans="2:16" hidden="1" x14ac:dyDescent="0.25">
      <c r="B479">
        <f t="shared" si="63"/>
        <v>382</v>
      </c>
      <c r="C479">
        <f t="shared" si="56"/>
        <v>20</v>
      </c>
      <c r="D479">
        <f t="shared" si="57"/>
        <v>382</v>
      </c>
      <c r="E479" s="33" t="str">
        <f t="shared" si="59"/>
        <v>20_382</v>
      </c>
      <c r="F479" t="str">
        <f>IFERROR(VLOOKUP(E479,'2. UnidadCompradora'!$E$2:$F$1538,2,FALSE),"")</f>
        <v/>
      </c>
      <c r="G479" t="str">
        <f>IFERROR(VLOOKUP(E479,'2. UnidadCompradora'!$E$2:$P$1538,12,FALSE),"")</f>
        <v/>
      </c>
      <c r="K479" t="str">
        <f t="shared" si="58"/>
        <v/>
      </c>
      <c r="L479" t="str">
        <f t="shared" si="60"/>
        <v/>
      </c>
      <c r="M479" s="18" t="str">
        <f>IFERROR(VLOOKUP(E479,'2. UnidadCompradora'!$E$2:$P$1538,8,FALSE),"")</f>
        <v/>
      </c>
      <c r="N479" s="21" t="str">
        <f>IFERROR(VLOOKUP(E479,'2. UnidadCompradora'!$E$2:$P$1538,9,FALSE),"")</f>
        <v/>
      </c>
      <c r="O479" t="str">
        <f t="shared" si="61"/>
        <v/>
      </c>
      <c r="P479" s="56" t="str">
        <f t="shared" si="62"/>
        <v>20_382</v>
      </c>
    </row>
    <row r="480" spans="2:16" hidden="1" x14ac:dyDescent="0.25">
      <c r="B480">
        <f t="shared" si="63"/>
        <v>383</v>
      </c>
      <c r="C480">
        <f t="shared" si="56"/>
        <v>20</v>
      </c>
      <c r="D480">
        <f t="shared" si="57"/>
        <v>383</v>
      </c>
      <c r="E480" s="33" t="str">
        <f t="shared" si="59"/>
        <v>20_383</v>
      </c>
      <c r="F480" t="str">
        <f>IFERROR(VLOOKUP(E480,'2. UnidadCompradora'!$E$2:$F$1538,2,FALSE),"")</f>
        <v/>
      </c>
      <c r="G480" t="str">
        <f>IFERROR(VLOOKUP(E480,'2. UnidadCompradora'!$E$2:$P$1538,12,FALSE),"")</f>
        <v/>
      </c>
      <c r="K480" t="str">
        <f t="shared" si="58"/>
        <v/>
      </c>
      <c r="L480" t="str">
        <f t="shared" si="60"/>
        <v/>
      </c>
      <c r="M480" s="18" t="str">
        <f>IFERROR(VLOOKUP(E480,'2. UnidadCompradora'!$E$2:$P$1538,8,FALSE),"")</f>
        <v/>
      </c>
      <c r="N480" s="21" t="str">
        <f>IFERROR(VLOOKUP(E480,'2. UnidadCompradora'!$E$2:$P$1538,9,FALSE),"")</f>
        <v/>
      </c>
      <c r="O480" t="str">
        <f t="shared" si="61"/>
        <v/>
      </c>
      <c r="P480" s="56" t="str">
        <f t="shared" si="62"/>
        <v>20_383</v>
      </c>
    </row>
    <row r="481" spans="2:16" hidden="1" x14ac:dyDescent="0.25">
      <c r="B481">
        <f t="shared" si="63"/>
        <v>384</v>
      </c>
      <c r="C481">
        <f t="shared" si="56"/>
        <v>20</v>
      </c>
      <c r="D481">
        <f t="shared" si="57"/>
        <v>384</v>
      </c>
      <c r="E481" s="33" t="str">
        <f t="shared" si="59"/>
        <v>20_384</v>
      </c>
      <c r="F481" t="str">
        <f>IFERROR(VLOOKUP(E481,'2. UnidadCompradora'!$E$2:$F$1538,2,FALSE),"")</f>
        <v/>
      </c>
      <c r="G481" t="str">
        <f>IFERROR(VLOOKUP(E481,'2. UnidadCompradora'!$E$2:$P$1538,12,FALSE),"")</f>
        <v/>
      </c>
      <c r="K481" t="str">
        <f t="shared" si="58"/>
        <v/>
      </c>
      <c r="L481" t="str">
        <f t="shared" si="60"/>
        <v/>
      </c>
      <c r="M481" s="18" t="str">
        <f>IFERROR(VLOOKUP(E481,'2. UnidadCompradora'!$E$2:$P$1538,8,FALSE),"")</f>
        <v/>
      </c>
      <c r="N481" s="21" t="str">
        <f>IFERROR(VLOOKUP(E481,'2. UnidadCompradora'!$E$2:$P$1538,9,FALSE),"")</f>
        <v/>
      </c>
      <c r="O481" t="str">
        <f t="shared" si="61"/>
        <v/>
      </c>
      <c r="P481" s="56" t="str">
        <f t="shared" si="62"/>
        <v>20_384</v>
      </c>
    </row>
    <row r="482" spans="2:16" hidden="1" x14ac:dyDescent="0.25">
      <c r="B482">
        <f t="shared" si="63"/>
        <v>385</v>
      </c>
      <c r="C482">
        <f t="shared" ref="C482:C545" si="64">$D$95</f>
        <v>20</v>
      </c>
      <c r="D482">
        <f t="shared" ref="D482:D545" si="65">B482</f>
        <v>385</v>
      </c>
      <c r="E482" s="33" t="str">
        <f t="shared" si="59"/>
        <v>20_385</v>
      </c>
      <c r="F482" t="str">
        <f>IFERROR(VLOOKUP(E482,'2. UnidadCompradora'!$E$2:$F$1538,2,FALSE),"")</f>
        <v/>
      </c>
      <c r="G482" t="str">
        <f>IFERROR(VLOOKUP(E482,'2. UnidadCompradora'!$E$2:$P$1538,12,FALSE),"")</f>
        <v/>
      </c>
      <c r="K482" t="str">
        <f t="shared" ref="K482:K545" si="66">IFERROR(RANK(G482,$G$98:$G$597),"")</f>
        <v/>
      </c>
      <c r="L482" t="str">
        <f t="shared" si="60"/>
        <v/>
      </c>
      <c r="M482" s="18" t="str">
        <f>IFERROR(VLOOKUP(E482,'2. UnidadCompradora'!$E$2:$P$1538,8,FALSE),"")</f>
        <v/>
      </c>
      <c r="N482" s="21" t="str">
        <f>IFERROR(VLOOKUP(E482,'2. UnidadCompradora'!$E$2:$P$1538,9,FALSE),"")</f>
        <v/>
      </c>
      <c r="O482" t="str">
        <f t="shared" si="61"/>
        <v/>
      </c>
      <c r="P482" s="56" t="str">
        <f t="shared" si="62"/>
        <v>20_385</v>
      </c>
    </row>
    <row r="483" spans="2:16" hidden="1" x14ac:dyDescent="0.25">
      <c r="B483">
        <f t="shared" si="63"/>
        <v>386</v>
      </c>
      <c r="C483">
        <f t="shared" si="64"/>
        <v>20</v>
      </c>
      <c r="D483">
        <f t="shared" si="65"/>
        <v>386</v>
      </c>
      <c r="E483" s="33" t="str">
        <f t="shared" ref="E483:E546" si="67">CONCATENATE(C483,"_",D483)</f>
        <v>20_386</v>
      </c>
      <c r="F483" t="str">
        <f>IFERROR(VLOOKUP(E483,'2. UnidadCompradora'!$E$2:$F$1538,2,FALSE),"")</f>
        <v/>
      </c>
      <c r="G483" t="str">
        <f>IFERROR(VLOOKUP(E483,'2. UnidadCompradora'!$E$2:$P$1538,12,FALSE),"")</f>
        <v/>
      </c>
      <c r="K483" t="str">
        <f t="shared" si="66"/>
        <v/>
      </c>
      <c r="L483" t="str">
        <f t="shared" ref="L483:L546" si="68">F483</f>
        <v/>
      </c>
      <c r="M483" s="18" t="str">
        <f>IFERROR(VLOOKUP(E483,'2. UnidadCompradora'!$E$2:$P$1538,8,FALSE),"")</f>
        <v/>
      </c>
      <c r="N483" s="21" t="str">
        <f>IFERROR(VLOOKUP(E483,'2. UnidadCompradora'!$E$2:$P$1538,9,FALSE),"")</f>
        <v/>
      </c>
      <c r="O483" t="str">
        <f t="shared" ref="O483:O546" si="69">G483</f>
        <v/>
      </c>
      <c r="P483" s="56" t="str">
        <f t="shared" ref="P483:P546" si="70">E483</f>
        <v>20_386</v>
      </c>
    </row>
    <row r="484" spans="2:16" hidden="1" x14ac:dyDescent="0.25">
      <c r="B484">
        <f t="shared" ref="B484:B547" si="71">B483+1</f>
        <v>387</v>
      </c>
      <c r="C484">
        <f t="shared" si="64"/>
        <v>20</v>
      </c>
      <c r="D484">
        <f t="shared" si="65"/>
        <v>387</v>
      </c>
      <c r="E484" s="33" t="str">
        <f t="shared" si="67"/>
        <v>20_387</v>
      </c>
      <c r="F484" t="str">
        <f>IFERROR(VLOOKUP(E484,'2. UnidadCompradora'!$E$2:$F$1538,2,FALSE),"")</f>
        <v/>
      </c>
      <c r="G484" t="str">
        <f>IFERROR(VLOOKUP(E484,'2. UnidadCompradora'!$E$2:$P$1538,12,FALSE),"")</f>
        <v/>
      </c>
      <c r="K484" t="str">
        <f t="shared" si="66"/>
        <v/>
      </c>
      <c r="L484" t="str">
        <f t="shared" si="68"/>
        <v/>
      </c>
      <c r="M484" s="18" t="str">
        <f>IFERROR(VLOOKUP(E484,'2. UnidadCompradora'!$E$2:$P$1538,8,FALSE),"")</f>
        <v/>
      </c>
      <c r="N484" s="21" t="str">
        <f>IFERROR(VLOOKUP(E484,'2. UnidadCompradora'!$E$2:$P$1538,9,FALSE),"")</f>
        <v/>
      </c>
      <c r="O484" t="str">
        <f t="shared" si="69"/>
        <v/>
      </c>
      <c r="P484" s="56" t="str">
        <f t="shared" si="70"/>
        <v>20_387</v>
      </c>
    </row>
    <row r="485" spans="2:16" hidden="1" x14ac:dyDescent="0.25">
      <c r="B485">
        <f t="shared" si="71"/>
        <v>388</v>
      </c>
      <c r="C485">
        <f t="shared" si="64"/>
        <v>20</v>
      </c>
      <c r="D485">
        <f t="shared" si="65"/>
        <v>388</v>
      </c>
      <c r="E485" s="33" t="str">
        <f t="shared" si="67"/>
        <v>20_388</v>
      </c>
      <c r="F485" t="str">
        <f>IFERROR(VLOOKUP(E485,'2. UnidadCompradora'!$E$2:$F$1538,2,FALSE),"")</f>
        <v/>
      </c>
      <c r="G485" t="str">
        <f>IFERROR(VLOOKUP(E485,'2. UnidadCompradora'!$E$2:$P$1538,12,FALSE),"")</f>
        <v/>
      </c>
      <c r="K485" t="str">
        <f t="shared" si="66"/>
        <v/>
      </c>
      <c r="L485" t="str">
        <f t="shared" si="68"/>
        <v/>
      </c>
      <c r="M485" s="18" t="str">
        <f>IFERROR(VLOOKUP(E485,'2. UnidadCompradora'!$E$2:$P$1538,8,FALSE),"")</f>
        <v/>
      </c>
      <c r="N485" s="21" t="str">
        <f>IFERROR(VLOOKUP(E485,'2. UnidadCompradora'!$E$2:$P$1538,9,FALSE),"")</f>
        <v/>
      </c>
      <c r="O485" t="str">
        <f t="shared" si="69"/>
        <v/>
      </c>
      <c r="P485" s="56" t="str">
        <f t="shared" si="70"/>
        <v>20_388</v>
      </c>
    </row>
    <row r="486" spans="2:16" hidden="1" x14ac:dyDescent="0.25">
      <c r="B486">
        <f t="shared" si="71"/>
        <v>389</v>
      </c>
      <c r="C486">
        <f t="shared" si="64"/>
        <v>20</v>
      </c>
      <c r="D486">
        <f t="shared" si="65"/>
        <v>389</v>
      </c>
      <c r="E486" s="33" t="str">
        <f t="shared" si="67"/>
        <v>20_389</v>
      </c>
      <c r="F486" t="str">
        <f>IFERROR(VLOOKUP(E486,'2. UnidadCompradora'!$E$2:$F$1538,2,FALSE),"")</f>
        <v/>
      </c>
      <c r="G486" t="str">
        <f>IFERROR(VLOOKUP(E486,'2. UnidadCompradora'!$E$2:$P$1538,12,FALSE),"")</f>
        <v/>
      </c>
      <c r="K486" t="str">
        <f t="shared" si="66"/>
        <v/>
      </c>
      <c r="L486" t="str">
        <f t="shared" si="68"/>
        <v/>
      </c>
      <c r="M486" s="18" t="str">
        <f>IFERROR(VLOOKUP(E486,'2. UnidadCompradora'!$E$2:$P$1538,8,FALSE),"")</f>
        <v/>
      </c>
      <c r="N486" s="21" t="str">
        <f>IFERROR(VLOOKUP(E486,'2. UnidadCompradora'!$E$2:$P$1538,9,FALSE),"")</f>
        <v/>
      </c>
      <c r="O486" t="str">
        <f t="shared" si="69"/>
        <v/>
      </c>
      <c r="P486" s="56" t="str">
        <f t="shared" si="70"/>
        <v>20_389</v>
      </c>
    </row>
    <row r="487" spans="2:16" hidden="1" x14ac:dyDescent="0.25">
      <c r="B487">
        <f t="shared" si="71"/>
        <v>390</v>
      </c>
      <c r="C487">
        <f t="shared" si="64"/>
        <v>20</v>
      </c>
      <c r="D487">
        <f t="shared" si="65"/>
        <v>390</v>
      </c>
      <c r="E487" s="33" t="str">
        <f t="shared" si="67"/>
        <v>20_390</v>
      </c>
      <c r="F487" t="str">
        <f>IFERROR(VLOOKUP(E487,'2. UnidadCompradora'!$E$2:$F$1538,2,FALSE),"")</f>
        <v/>
      </c>
      <c r="G487" t="str">
        <f>IFERROR(VLOOKUP(E487,'2. UnidadCompradora'!$E$2:$P$1538,12,FALSE),"")</f>
        <v/>
      </c>
      <c r="K487" t="str">
        <f t="shared" si="66"/>
        <v/>
      </c>
      <c r="L487" t="str">
        <f t="shared" si="68"/>
        <v/>
      </c>
      <c r="M487" s="18" t="str">
        <f>IFERROR(VLOOKUP(E487,'2. UnidadCompradora'!$E$2:$P$1538,8,FALSE),"")</f>
        <v/>
      </c>
      <c r="N487" s="21" t="str">
        <f>IFERROR(VLOOKUP(E487,'2. UnidadCompradora'!$E$2:$P$1538,9,FALSE),"")</f>
        <v/>
      </c>
      <c r="O487" t="str">
        <f t="shared" si="69"/>
        <v/>
      </c>
      <c r="P487" s="56" t="str">
        <f t="shared" si="70"/>
        <v>20_390</v>
      </c>
    </row>
    <row r="488" spans="2:16" hidden="1" x14ac:dyDescent="0.25">
      <c r="B488">
        <f t="shared" si="71"/>
        <v>391</v>
      </c>
      <c r="C488">
        <f t="shared" si="64"/>
        <v>20</v>
      </c>
      <c r="D488">
        <f t="shared" si="65"/>
        <v>391</v>
      </c>
      <c r="E488" s="33" t="str">
        <f t="shared" si="67"/>
        <v>20_391</v>
      </c>
      <c r="F488" t="str">
        <f>IFERROR(VLOOKUP(E488,'2. UnidadCompradora'!$E$2:$F$1538,2,FALSE),"")</f>
        <v/>
      </c>
      <c r="G488" t="str">
        <f>IFERROR(VLOOKUP(E488,'2. UnidadCompradora'!$E$2:$P$1538,12,FALSE),"")</f>
        <v/>
      </c>
      <c r="K488" t="str">
        <f t="shared" si="66"/>
        <v/>
      </c>
      <c r="L488" t="str">
        <f t="shared" si="68"/>
        <v/>
      </c>
      <c r="M488" s="18" t="str">
        <f>IFERROR(VLOOKUP(E488,'2. UnidadCompradora'!$E$2:$P$1538,8,FALSE),"")</f>
        <v/>
      </c>
      <c r="N488" s="21" t="str">
        <f>IFERROR(VLOOKUP(E488,'2. UnidadCompradora'!$E$2:$P$1538,9,FALSE),"")</f>
        <v/>
      </c>
      <c r="O488" t="str">
        <f t="shared" si="69"/>
        <v/>
      </c>
      <c r="P488" s="56" t="str">
        <f t="shared" si="70"/>
        <v>20_391</v>
      </c>
    </row>
    <row r="489" spans="2:16" hidden="1" x14ac:dyDescent="0.25">
      <c r="B489">
        <f t="shared" si="71"/>
        <v>392</v>
      </c>
      <c r="C489">
        <f t="shared" si="64"/>
        <v>20</v>
      </c>
      <c r="D489">
        <f t="shared" si="65"/>
        <v>392</v>
      </c>
      <c r="E489" s="33" t="str">
        <f t="shared" si="67"/>
        <v>20_392</v>
      </c>
      <c r="F489" t="str">
        <f>IFERROR(VLOOKUP(E489,'2. UnidadCompradora'!$E$2:$F$1538,2,FALSE),"")</f>
        <v/>
      </c>
      <c r="G489" t="str">
        <f>IFERROR(VLOOKUP(E489,'2. UnidadCompradora'!$E$2:$P$1538,12,FALSE),"")</f>
        <v/>
      </c>
      <c r="K489" t="str">
        <f t="shared" si="66"/>
        <v/>
      </c>
      <c r="L489" t="str">
        <f t="shared" si="68"/>
        <v/>
      </c>
      <c r="M489" s="18" t="str">
        <f>IFERROR(VLOOKUP(E489,'2. UnidadCompradora'!$E$2:$P$1538,8,FALSE),"")</f>
        <v/>
      </c>
      <c r="N489" s="21" t="str">
        <f>IFERROR(VLOOKUP(E489,'2. UnidadCompradora'!$E$2:$P$1538,9,FALSE),"")</f>
        <v/>
      </c>
      <c r="O489" t="str">
        <f t="shared" si="69"/>
        <v/>
      </c>
      <c r="P489" s="56" t="str">
        <f t="shared" si="70"/>
        <v>20_392</v>
      </c>
    </row>
    <row r="490" spans="2:16" hidden="1" x14ac:dyDescent="0.25">
      <c r="B490">
        <f t="shared" si="71"/>
        <v>393</v>
      </c>
      <c r="C490">
        <f t="shared" si="64"/>
        <v>20</v>
      </c>
      <c r="D490">
        <f t="shared" si="65"/>
        <v>393</v>
      </c>
      <c r="E490" s="33" t="str">
        <f t="shared" si="67"/>
        <v>20_393</v>
      </c>
      <c r="F490" t="str">
        <f>IFERROR(VLOOKUP(E490,'2. UnidadCompradora'!$E$2:$F$1538,2,FALSE),"")</f>
        <v/>
      </c>
      <c r="G490" t="str">
        <f>IFERROR(VLOOKUP(E490,'2. UnidadCompradora'!$E$2:$P$1538,12,FALSE),"")</f>
        <v/>
      </c>
      <c r="K490" t="str">
        <f t="shared" si="66"/>
        <v/>
      </c>
      <c r="L490" t="str">
        <f t="shared" si="68"/>
        <v/>
      </c>
      <c r="M490" s="18" t="str">
        <f>IFERROR(VLOOKUP(E490,'2. UnidadCompradora'!$E$2:$P$1538,8,FALSE),"")</f>
        <v/>
      </c>
      <c r="N490" s="21" t="str">
        <f>IFERROR(VLOOKUP(E490,'2. UnidadCompradora'!$E$2:$P$1538,9,FALSE),"")</f>
        <v/>
      </c>
      <c r="O490" t="str">
        <f t="shared" si="69"/>
        <v/>
      </c>
      <c r="P490" s="56" t="str">
        <f t="shared" si="70"/>
        <v>20_393</v>
      </c>
    </row>
    <row r="491" spans="2:16" hidden="1" x14ac:dyDescent="0.25">
      <c r="B491">
        <f t="shared" si="71"/>
        <v>394</v>
      </c>
      <c r="C491">
        <f t="shared" si="64"/>
        <v>20</v>
      </c>
      <c r="D491">
        <f t="shared" si="65"/>
        <v>394</v>
      </c>
      <c r="E491" s="33" t="str">
        <f t="shared" si="67"/>
        <v>20_394</v>
      </c>
      <c r="F491" t="str">
        <f>IFERROR(VLOOKUP(E491,'2. UnidadCompradora'!$E$2:$F$1538,2,FALSE),"")</f>
        <v/>
      </c>
      <c r="G491" t="str">
        <f>IFERROR(VLOOKUP(E491,'2. UnidadCompradora'!$E$2:$P$1538,12,FALSE),"")</f>
        <v/>
      </c>
      <c r="K491" t="str">
        <f t="shared" si="66"/>
        <v/>
      </c>
      <c r="L491" t="str">
        <f t="shared" si="68"/>
        <v/>
      </c>
      <c r="M491" s="18" t="str">
        <f>IFERROR(VLOOKUP(E491,'2. UnidadCompradora'!$E$2:$P$1538,8,FALSE),"")</f>
        <v/>
      </c>
      <c r="N491" s="21" t="str">
        <f>IFERROR(VLOOKUP(E491,'2. UnidadCompradora'!$E$2:$P$1538,9,FALSE),"")</f>
        <v/>
      </c>
      <c r="O491" t="str">
        <f t="shared" si="69"/>
        <v/>
      </c>
      <c r="P491" s="56" t="str">
        <f t="shared" si="70"/>
        <v>20_394</v>
      </c>
    </row>
    <row r="492" spans="2:16" hidden="1" x14ac:dyDescent="0.25">
      <c r="B492">
        <f t="shared" si="71"/>
        <v>395</v>
      </c>
      <c r="C492">
        <f t="shared" si="64"/>
        <v>20</v>
      </c>
      <c r="D492">
        <f t="shared" si="65"/>
        <v>395</v>
      </c>
      <c r="E492" s="33" t="str">
        <f t="shared" si="67"/>
        <v>20_395</v>
      </c>
      <c r="F492" t="str">
        <f>IFERROR(VLOOKUP(E492,'2. UnidadCompradora'!$E$2:$F$1538,2,FALSE),"")</f>
        <v/>
      </c>
      <c r="G492" t="str">
        <f>IFERROR(VLOOKUP(E492,'2. UnidadCompradora'!$E$2:$P$1538,12,FALSE),"")</f>
        <v/>
      </c>
      <c r="K492" t="str">
        <f t="shared" si="66"/>
        <v/>
      </c>
      <c r="L492" t="str">
        <f t="shared" si="68"/>
        <v/>
      </c>
      <c r="M492" s="18" t="str">
        <f>IFERROR(VLOOKUP(E492,'2. UnidadCompradora'!$E$2:$P$1538,8,FALSE),"")</f>
        <v/>
      </c>
      <c r="N492" s="21" t="str">
        <f>IFERROR(VLOOKUP(E492,'2. UnidadCompradora'!$E$2:$P$1538,9,FALSE),"")</f>
        <v/>
      </c>
      <c r="O492" t="str">
        <f t="shared" si="69"/>
        <v/>
      </c>
      <c r="P492" s="56" t="str">
        <f t="shared" si="70"/>
        <v>20_395</v>
      </c>
    </row>
    <row r="493" spans="2:16" hidden="1" x14ac:dyDescent="0.25">
      <c r="B493">
        <f t="shared" si="71"/>
        <v>396</v>
      </c>
      <c r="C493">
        <f t="shared" si="64"/>
        <v>20</v>
      </c>
      <c r="D493">
        <f t="shared" si="65"/>
        <v>396</v>
      </c>
      <c r="E493" s="33" t="str">
        <f t="shared" si="67"/>
        <v>20_396</v>
      </c>
      <c r="F493" t="str">
        <f>IFERROR(VLOOKUP(E493,'2. UnidadCompradora'!$E$2:$F$1538,2,FALSE),"")</f>
        <v/>
      </c>
      <c r="G493" t="str">
        <f>IFERROR(VLOOKUP(E493,'2. UnidadCompradora'!$E$2:$P$1538,12,FALSE),"")</f>
        <v/>
      </c>
      <c r="K493" t="str">
        <f t="shared" si="66"/>
        <v/>
      </c>
      <c r="L493" t="str">
        <f t="shared" si="68"/>
        <v/>
      </c>
      <c r="M493" s="18" t="str">
        <f>IFERROR(VLOOKUP(E493,'2. UnidadCompradora'!$E$2:$P$1538,8,FALSE),"")</f>
        <v/>
      </c>
      <c r="N493" s="21" t="str">
        <f>IFERROR(VLOOKUP(E493,'2. UnidadCompradora'!$E$2:$P$1538,9,FALSE),"")</f>
        <v/>
      </c>
      <c r="O493" t="str">
        <f t="shared" si="69"/>
        <v/>
      </c>
      <c r="P493" s="56" t="str">
        <f t="shared" si="70"/>
        <v>20_396</v>
      </c>
    </row>
    <row r="494" spans="2:16" hidden="1" x14ac:dyDescent="0.25">
      <c r="B494">
        <f t="shared" si="71"/>
        <v>397</v>
      </c>
      <c r="C494">
        <f t="shared" si="64"/>
        <v>20</v>
      </c>
      <c r="D494">
        <f t="shared" si="65"/>
        <v>397</v>
      </c>
      <c r="E494" s="33" t="str">
        <f t="shared" si="67"/>
        <v>20_397</v>
      </c>
      <c r="F494" t="str">
        <f>IFERROR(VLOOKUP(E494,'2. UnidadCompradora'!$E$2:$F$1538,2,FALSE),"")</f>
        <v/>
      </c>
      <c r="G494" t="str">
        <f>IFERROR(VLOOKUP(E494,'2. UnidadCompradora'!$E$2:$P$1538,12,FALSE),"")</f>
        <v/>
      </c>
      <c r="K494" t="str">
        <f t="shared" si="66"/>
        <v/>
      </c>
      <c r="L494" t="str">
        <f t="shared" si="68"/>
        <v/>
      </c>
      <c r="M494" s="18" t="str">
        <f>IFERROR(VLOOKUP(E494,'2. UnidadCompradora'!$E$2:$P$1538,8,FALSE),"")</f>
        <v/>
      </c>
      <c r="N494" s="21" t="str">
        <f>IFERROR(VLOOKUP(E494,'2. UnidadCompradora'!$E$2:$P$1538,9,FALSE),"")</f>
        <v/>
      </c>
      <c r="O494" t="str">
        <f t="shared" si="69"/>
        <v/>
      </c>
      <c r="P494" s="56" t="str">
        <f t="shared" si="70"/>
        <v>20_397</v>
      </c>
    </row>
    <row r="495" spans="2:16" hidden="1" x14ac:dyDescent="0.25">
      <c r="B495">
        <f t="shared" si="71"/>
        <v>398</v>
      </c>
      <c r="C495">
        <f t="shared" si="64"/>
        <v>20</v>
      </c>
      <c r="D495">
        <f t="shared" si="65"/>
        <v>398</v>
      </c>
      <c r="E495" s="33" t="str">
        <f t="shared" si="67"/>
        <v>20_398</v>
      </c>
      <c r="F495" t="str">
        <f>IFERROR(VLOOKUP(E495,'2. UnidadCompradora'!$E$2:$F$1538,2,FALSE),"")</f>
        <v/>
      </c>
      <c r="G495" t="str">
        <f>IFERROR(VLOOKUP(E495,'2. UnidadCompradora'!$E$2:$P$1538,12,FALSE),"")</f>
        <v/>
      </c>
      <c r="K495" t="str">
        <f t="shared" si="66"/>
        <v/>
      </c>
      <c r="L495" t="str">
        <f t="shared" si="68"/>
        <v/>
      </c>
      <c r="M495" s="18" t="str">
        <f>IFERROR(VLOOKUP(E495,'2. UnidadCompradora'!$E$2:$P$1538,8,FALSE),"")</f>
        <v/>
      </c>
      <c r="N495" s="21" t="str">
        <f>IFERROR(VLOOKUP(E495,'2. UnidadCompradora'!$E$2:$P$1538,9,FALSE),"")</f>
        <v/>
      </c>
      <c r="O495" t="str">
        <f t="shared" si="69"/>
        <v/>
      </c>
      <c r="P495" s="56" t="str">
        <f t="shared" si="70"/>
        <v>20_398</v>
      </c>
    </row>
    <row r="496" spans="2:16" hidden="1" x14ac:dyDescent="0.25">
      <c r="B496">
        <f t="shared" si="71"/>
        <v>399</v>
      </c>
      <c r="C496">
        <f t="shared" si="64"/>
        <v>20</v>
      </c>
      <c r="D496">
        <f t="shared" si="65"/>
        <v>399</v>
      </c>
      <c r="E496" s="33" t="str">
        <f t="shared" si="67"/>
        <v>20_399</v>
      </c>
      <c r="F496" t="str">
        <f>IFERROR(VLOOKUP(E496,'2. UnidadCompradora'!$E$2:$F$1538,2,FALSE),"")</f>
        <v/>
      </c>
      <c r="G496" t="str">
        <f>IFERROR(VLOOKUP(E496,'2. UnidadCompradora'!$E$2:$P$1538,12,FALSE),"")</f>
        <v/>
      </c>
      <c r="K496" t="str">
        <f t="shared" si="66"/>
        <v/>
      </c>
      <c r="L496" t="str">
        <f t="shared" si="68"/>
        <v/>
      </c>
      <c r="M496" s="18" t="str">
        <f>IFERROR(VLOOKUP(E496,'2. UnidadCompradora'!$E$2:$P$1538,8,FALSE),"")</f>
        <v/>
      </c>
      <c r="N496" s="21" t="str">
        <f>IFERROR(VLOOKUP(E496,'2. UnidadCompradora'!$E$2:$P$1538,9,FALSE),"")</f>
        <v/>
      </c>
      <c r="O496" t="str">
        <f t="shared" si="69"/>
        <v/>
      </c>
      <c r="P496" s="56" t="str">
        <f t="shared" si="70"/>
        <v>20_399</v>
      </c>
    </row>
    <row r="497" spans="2:16" hidden="1" x14ac:dyDescent="0.25">
      <c r="B497">
        <f t="shared" si="71"/>
        <v>400</v>
      </c>
      <c r="C497">
        <f t="shared" si="64"/>
        <v>20</v>
      </c>
      <c r="D497">
        <f t="shared" si="65"/>
        <v>400</v>
      </c>
      <c r="E497" s="33" t="str">
        <f t="shared" si="67"/>
        <v>20_400</v>
      </c>
      <c r="F497" t="str">
        <f>IFERROR(VLOOKUP(E497,'2. UnidadCompradora'!$E$2:$F$1538,2,FALSE),"")</f>
        <v/>
      </c>
      <c r="G497" t="str">
        <f>IFERROR(VLOOKUP(E497,'2. UnidadCompradora'!$E$2:$P$1538,12,FALSE),"")</f>
        <v/>
      </c>
      <c r="K497" t="str">
        <f t="shared" si="66"/>
        <v/>
      </c>
      <c r="L497" t="str">
        <f t="shared" si="68"/>
        <v/>
      </c>
      <c r="M497" s="18" t="str">
        <f>IFERROR(VLOOKUP(E497,'2. UnidadCompradora'!$E$2:$P$1538,8,FALSE),"")</f>
        <v/>
      </c>
      <c r="N497" s="21" t="str">
        <f>IFERROR(VLOOKUP(E497,'2. UnidadCompradora'!$E$2:$P$1538,9,FALSE),"")</f>
        <v/>
      </c>
      <c r="O497" t="str">
        <f t="shared" si="69"/>
        <v/>
      </c>
      <c r="P497" s="56" t="str">
        <f t="shared" si="70"/>
        <v>20_400</v>
      </c>
    </row>
    <row r="498" spans="2:16" hidden="1" x14ac:dyDescent="0.25">
      <c r="B498">
        <f t="shared" si="71"/>
        <v>401</v>
      </c>
      <c r="C498">
        <f t="shared" si="64"/>
        <v>20</v>
      </c>
      <c r="D498">
        <f t="shared" si="65"/>
        <v>401</v>
      </c>
      <c r="E498" s="33" t="str">
        <f t="shared" si="67"/>
        <v>20_401</v>
      </c>
      <c r="F498" t="str">
        <f>IFERROR(VLOOKUP(E498,'2. UnidadCompradora'!$E$2:$F$1538,2,FALSE),"")</f>
        <v/>
      </c>
      <c r="G498" t="str">
        <f>IFERROR(VLOOKUP(E498,'2. UnidadCompradora'!$E$2:$P$1538,12,FALSE),"")</f>
        <v/>
      </c>
      <c r="K498" t="str">
        <f t="shared" si="66"/>
        <v/>
      </c>
      <c r="L498" t="str">
        <f t="shared" si="68"/>
        <v/>
      </c>
      <c r="M498" s="18" t="str">
        <f>IFERROR(VLOOKUP(E498,'2. UnidadCompradora'!$E$2:$P$1538,8,FALSE),"")</f>
        <v/>
      </c>
      <c r="N498" s="21" t="str">
        <f>IFERROR(VLOOKUP(E498,'2. UnidadCompradora'!$E$2:$P$1538,9,FALSE),"")</f>
        <v/>
      </c>
      <c r="O498" t="str">
        <f t="shared" si="69"/>
        <v/>
      </c>
      <c r="P498" s="56" t="str">
        <f t="shared" si="70"/>
        <v>20_401</v>
      </c>
    </row>
    <row r="499" spans="2:16" hidden="1" x14ac:dyDescent="0.25">
      <c r="B499">
        <f t="shared" si="71"/>
        <v>402</v>
      </c>
      <c r="C499">
        <f t="shared" si="64"/>
        <v>20</v>
      </c>
      <c r="D499">
        <f t="shared" si="65"/>
        <v>402</v>
      </c>
      <c r="E499" s="33" t="str">
        <f t="shared" si="67"/>
        <v>20_402</v>
      </c>
      <c r="F499" t="str">
        <f>IFERROR(VLOOKUP(E499,'2. UnidadCompradora'!$E$2:$F$1538,2,FALSE),"")</f>
        <v/>
      </c>
      <c r="G499" t="str">
        <f>IFERROR(VLOOKUP(E499,'2. UnidadCompradora'!$E$2:$P$1538,12,FALSE),"")</f>
        <v/>
      </c>
      <c r="K499" t="str">
        <f t="shared" si="66"/>
        <v/>
      </c>
      <c r="L499" t="str">
        <f t="shared" si="68"/>
        <v/>
      </c>
      <c r="M499" s="18" t="str">
        <f>IFERROR(VLOOKUP(E499,'2. UnidadCompradora'!$E$2:$P$1538,8,FALSE),"")</f>
        <v/>
      </c>
      <c r="N499" s="21" t="str">
        <f>IFERROR(VLOOKUP(E499,'2. UnidadCompradora'!$E$2:$P$1538,9,FALSE),"")</f>
        <v/>
      </c>
      <c r="O499" t="str">
        <f t="shared" si="69"/>
        <v/>
      </c>
      <c r="P499" s="56" t="str">
        <f t="shared" si="70"/>
        <v>20_402</v>
      </c>
    </row>
    <row r="500" spans="2:16" hidden="1" x14ac:dyDescent="0.25">
      <c r="B500">
        <f t="shared" si="71"/>
        <v>403</v>
      </c>
      <c r="C500">
        <f t="shared" si="64"/>
        <v>20</v>
      </c>
      <c r="D500">
        <f t="shared" si="65"/>
        <v>403</v>
      </c>
      <c r="E500" s="33" t="str">
        <f t="shared" si="67"/>
        <v>20_403</v>
      </c>
      <c r="F500" t="str">
        <f>IFERROR(VLOOKUP(E500,'2. UnidadCompradora'!$E$2:$F$1538,2,FALSE),"")</f>
        <v/>
      </c>
      <c r="G500" t="str">
        <f>IFERROR(VLOOKUP(E500,'2. UnidadCompradora'!$E$2:$P$1538,12,FALSE),"")</f>
        <v/>
      </c>
      <c r="K500" t="str">
        <f t="shared" si="66"/>
        <v/>
      </c>
      <c r="L500" t="str">
        <f t="shared" si="68"/>
        <v/>
      </c>
      <c r="M500" s="18" t="str">
        <f>IFERROR(VLOOKUP(E500,'2. UnidadCompradora'!$E$2:$P$1538,8,FALSE),"")</f>
        <v/>
      </c>
      <c r="N500" s="21" t="str">
        <f>IFERROR(VLOOKUP(E500,'2. UnidadCompradora'!$E$2:$P$1538,9,FALSE),"")</f>
        <v/>
      </c>
      <c r="O500" t="str">
        <f t="shared" si="69"/>
        <v/>
      </c>
      <c r="P500" s="56" t="str">
        <f t="shared" si="70"/>
        <v>20_403</v>
      </c>
    </row>
    <row r="501" spans="2:16" hidden="1" x14ac:dyDescent="0.25">
      <c r="B501">
        <f t="shared" si="71"/>
        <v>404</v>
      </c>
      <c r="C501">
        <f t="shared" si="64"/>
        <v>20</v>
      </c>
      <c r="D501">
        <f t="shared" si="65"/>
        <v>404</v>
      </c>
      <c r="E501" s="33" t="str">
        <f t="shared" si="67"/>
        <v>20_404</v>
      </c>
      <c r="F501" t="str">
        <f>IFERROR(VLOOKUP(E501,'2. UnidadCompradora'!$E$2:$F$1538,2,FALSE),"")</f>
        <v/>
      </c>
      <c r="G501" t="str">
        <f>IFERROR(VLOOKUP(E501,'2. UnidadCompradora'!$E$2:$P$1538,12,FALSE),"")</f>
        <v/>
      </c>
      <c r="K501" t="str">
        <f t="shared" si="66"/>
        <v/>
      </c>
      <c r="L501" t="str">
        <f t="shared" si="68"/>
        <v/>
      </c>
      <c r="M501" s="18" t="str">
        <f>IFERROR(VLOOKUP(E501,'2. UnidadCompradora'!$E$2:$P$1538,8,FALSE),"")</f>
        <v/>
      </c>
      <c r="N501" s="21" t="str">
        <f>IFERROR(VLOOKUP(E501,'2. UnidadCompradora'!$E$2:$P$1538,9,FALSE),"")</f>
        <v/>
      </c>
      <c r="O501" t="str">
        <f t="shared" si="69"/>
        <v/>
      </c>
      <c r="P501" s="56" t="str">
        <f t="shared" si="70"/>
        <v>20_404</v>
      </c>
    </row>
    <row r="502" spans="2:16" hidden="1" x14ac:dyDescent="0.25">
      <c r="B502">
        <f t="shared" si="71"/>
        <v>405</v>
      </c>
      <c r="C502">
        <f t="shared" si="64"/>
        <v>20</v>
      </c>
      <c r="D502">
        <f t="shared" si="65"/>
        <v>405</v>
      </c>
      <c r="E502" s="33" t="str">
        <f t="shared" si="67"/>
        <v>20_405</v>
      </c>
      <c r="F502" t="str">
        <f>IFERROR(VLOOKUP(E502,'2. UnidadCompradora'!$E$2:$F$1538,2,FALSE),"")</f>
        <v/>
      </c>
      <c r="G502" t="str">
        <f>IFERROR(VLOOKUP(E502,'2. UnidadCompradora'!$E$2:$P$1538,12,FALSE),"")</f>
        <v/>
      </c>
      <c r="K502" t="str">
        <f t="shared" si="66"/>
        <v/>
      </c>
      <c r="L502" t="str">
        <f t="shared" si="68"/>
        <v/>
      </c>
      <c r="M502" s="18" t="str">
        <f>IFERROR(VLOOKUP(E502,'2. UnidadCompradora'!$E$2:$P$1538,8,FALSE),"")</f>
        <v/>
      </c>
      <c r="N502" s="21" t="str">
        <f>IFERROR(VLOOKUP(E502,'2. UnidadCompradora'!$E$2:$P$1538,9,FALSE),"")</f>
        <v/>
      </c>
      <c r="O502" t="str">
        <f t="shared" si="69"/>
        <v/>
      </c>
      <c r="P502" s="56" t="str">
        <f t="shared" si="70"/>
        <v>20_405</v>
      </c>
    </row>
    <row r="503" spans="2:16" hidden="1" x14ac:dyDescent="0.25">
      <c r="B503">
        <f t="shared" si="71"/>
        <v>406</v>
      </c>
      <c r="C503">
        <f t="shared" si="64"/>
        <v>20</v>
      </c>
      <c r="D503">
        <f t="shared" si="65"/>
        <v>406</v>
      </c>
      <c r="E503" s="33" t="str">
        <f t="shared" si="67"/>
        <v>20_406</v>
      </c>
      <c r="F503" t="str">
        <f>IFERROR(VLOOKUP(E503,'2. UnidadCompradora'!$E$2:$F$1538,2,FALSE),"")</f>
        <v/>
      </c>
      <c r="G503" t="str">
        <f>IFERROR(VLOOKUP(E503,'2. UnidadCompradora'!$E$2:$P$1538,12,FALSE),"")</f>
        <v/>
      </c>
      <c r="K503" t="str">
        <f t="shared" si="66"/>
        <v/>
      </c>
      <c r="L503" t="str">
        <f t="shared" si="68"/>
        <v/>
      </c>
      <c r="M503" s="18" t="str">
        <f>IFERROR(VLOOKUP(E503,'2. UnidadCompradora'!$E$2:$P$1538,8,FALSE),"")</f>
        <v/>
      </c>
      <c r="N503" s="21" t="str">
        <f>IFERROR(VLOOKUP(E503,'2. UnidadCompradora'!$E$2:$P$1538,9,FALSE),"")</f>
        <v/>
      </c>
      <c r="O503" t="str">
        <f t="shared" si="69"/>
        <v/>
      </c>
      <c r="P503" s="56" t="str">
        <f t="shared" si="70"/>
        <v>20_406</v>
      </c>
    </row>
    <row r="504" spans="2:16" hidden="1" x14ac:dyDescent="0.25">
      <c r="B504">
        <f t="shared" si="71"/>
        <v>407</v>
      </c>
      <c r="C504">
        <f t="shared" si="64"/>
        <v>20</v>
      </c>
      <c r="D504">
        <f t="shared" si="65"/>
        <v>407</v>
      </c>
      <c r="E504" s="33" t="str">
        <f t="shared" si="67"/>
        <v>20_407</v>
      </c>
      <c r="F504" t="str">
        <f>IFERROR(VLOOKUP(E504,'2. UnidadCompradora'!$E$2:$F$1538,2,FALSE),"")</f>
        <v/>
      </c>
      <c r="G504" t="str">
        <f>IFERROR(VLOOKUP(E504,'2. UnidadCompradora'!$E$2:$P$1538,12,FALSE),"")</f>
        <v/>
      </c>
      <c r="K504" t="str">
        <f t="shared" si="66"/>
        <v/>
      </c>
      <c r="L504" t="str">
        <f t="shared" si="68"/>
        <v/>
      </c>
      <c r="M504" s="18" t="str">
        <f>IFERROR(VLOOKUP(E504,'2. UnidadCompradora'!$E$2:$P$1538,8,FALSE),"")</f>
        <v/>
      </c>
      <c r="N504" s="21" t="str">
        <f>IFERROR(VLOOKUP(E504,'2. UnidadCompradora'!$E$2:$P$1538,9,FALSE),"")</f>
        <v/>
      </c>
      <c r="O504" t="str">
        <f t="shared" si="69"/>
        <v/>
      </c>
      <c r="P504" s="56" t="str">
        <f t="shared" si="70"/>
        <v>20_407</v>
      </c>
    </row>
    <row r="505" spans="2:16" hidden="1" x14ac:dyDescent="0.25">
      <c r="B505">
        <f t="shared" si="71"/>
        <v>408</v>
      </c>
      <c r="C505">
        <f t="shared" si="64"/>
        <v>20</v>
      </c>
      <c r="D505">
        <f t="shared" si="65"/>
        <v>408</v>
      </c>
      <c r="E505" s="33" t="str">
        <f t="shared" si="67"/>
        <v>20_408</v>
      </c>
      <c r="F505" t="str">
        <f>IFERROR(VLOOKUP(E505,'2. UnidadCompradora'!$E$2:$F$1538,2,FALSE),"")</f>
        <v/>
      </c>
      <c r="G505" t="str">
        <f>IFERROR(VLOOKUP(E505,'2. UnidadCompradora'!$E$2:$P$1538,12,FALSE),"")</f>
        <v/>
      </c>
      <c r="K505" t="str">
        <f t="shared" si="66"/>
        <v/>
      </c>
      <c r="L505" t="str">
        <f t="shared" si="68"/>
        <v/>
      </c>
      <c r="M505" s="18" t="str">
        <f>IFERROR(VLOOKUP(E505,'2. UnidadCompradora'!$E$2:$P$1538,8,FALSE),"")</f>
        <v/>
      </c>
      <c r="N505" s="21" t="str">
        <f>IFERROR(VLOOKUP(E505,'2. UnidadCompradora'!$E$2:$P$1538,9,FALSE),"")</f>
        <v/>
      </c>
      <c r="O505" t="str">
        <f t="shared" si="69"/>
        <v/>
      </c>
      <c r="P505" s="56" t="str">
        <f t="shared" si="70"/>
        <v>20_408</v>
      </c>
    </row>
    <row r="506" spans="2:16" hidden="1" x14ac:dyDescent="0.25">
      <c r="B506">
        <f t="shared" si="71"/>
        <v>409</v>
      </c>
      <c r="C506">
        <f t="shared" si="64"/>
        <v>20</v>
      </c>
      <c r="D506">
        <f t="shared" si="65"/>
        <v>409</v>
      </c>
      <c r="E506" s="33" t="str">
        <f t="shared" si="67"/>
        <v>20_409</v>
      </c>
      <c r="F506" t="str">
        <f>IFERROR(VLOOKUP(E506,'2. UnidadCompradora'!$E$2:$F$1538,2,FALSE),"")</f>
        <v/>
      </c>
      <c r="G506" t="str">
        <f>IFERROR(VLOOKUP(E506,'2. UnidadCompradora'!$E$2:$P$1538,12,FALSE),"")</f>
        <v/>
      </c>
      <c r="K506" t="str">
        <f t="shared" si="66"/>
        <v/>
      </c>
      <c r="L506" t="str">
        <f t="shared" si="68"/>
        <v/>
      </c>
      <c r="M506" s="18" t="str">
        <f>IFERROR(VLOOKUP(E506,'2. UnidadCompradora'!$E$2:$P$1538,8,FALSE),"")</f>
        <v/>
      </c>
      <c r="N506" s="21" t="str">
        <f>IFERROR(VLOOKUP(E506,'2. UnidadCompradora'!$E$2:$P$1538,9,FALSE),"")</f>
        <v/>
      </c>
      <c r="O506" t="str">
        <f t="shared" si="69"/>
        <v/>
      </c>
      <c r="P506" s="56" t="str">
        <f t="shared" si="70"/>
        <v>20_409</v>
      </c>
    </row>
    <row r="507" spans="2:16" hidden="1" x14ac:dyDescent="0.25">
      <c r="B507">
        <f t="shared" si="71"/>
        <v>410</v>
      </c>
      <c r="C507">
        <f t="shared" si="64"/>
        <v>20</v>
      </c>
      <c r="D507">
        <f t="shared" si="65"/>
        <v>410</v>
      </c>
      <c r="E507" s="33" t="str">
        <f t="shared" si="67"/>
        <v>20_410</v>
      </c>
      <c r="F507" t="str">
        <f>IFERROR(VLOOKUP(E507,'2. UnidadCompradora'!$E$2:$F$1538,2,FALSE),"")</f>
        <v/>
      </c>
      <c r="G507" t="str">
        <f>IFERROR(VLOOKUP(E507,'2. UnidadCompradora'!$E$2:$P$1538,12,FALSE),"")</f>
        <v/>
      </c>
      <c r="K507" t="str">
        <f t="shared" si="66"/>
        <v/>
      </c>
      <c r="L507" t="str">
        <f t="shared" si="68"/>
        <v/>
      </c>
      <c r="M507" s="18" t="str">
        <f>IFERROR(VLOOKUP(E507,'2. UnidadCompradora'!$E$2:$P$1538,8,FALSE),"")</f>
        <v/>
      </c>
      <c r="N507" s="21" t="str">
        <f>IFERROR(VLOOKUP(E507,'2. UnidadCompradora'!$E$2:$P$1538,9,FALSE),"")</f>
        <v/>
      </c>
      <c r="O507" t="str">
        <f t="shared" si="69"/>
        <v/>
      </c>
      <c r="P507" s="56" t="str">
        <f t="shared" si="70"/>
        <v>20_410</v>
      </c>
    </row>
    <row r="508" spans="2:16" hidden="1" x14ac:dyDescent="0.25">
      <c r="B508">
        <f t="shared" si="71"/>
        <v>411</v>
      </c>
      <c r="C508">
        <f t="shared" si="64"/>
        <v>20</v>
      </c>
      <c r="D508">
        <f t="shared" si="65"/>
        <v>411</v>
      </c>
      <c r="E508" s="33" t="str">
        <f t="shared" si="67"/>
        <v>20_411</v>
      </c>
      <c r="F508" t="str">
        <f>IFERROR(VLOOKUP(E508,'2. UnidadCompradora'!$E$2:$F$1538,2,FALSE),"")</f>
        <v/>
      </c>
      <c r="G508" t="str">
        <f>IFERROR(VLOOKUP(E508,'2. UnidadCompradora'!$E$2:$P$1538,12,FALSE),"")</f>
        <v/>
      </c>
      <c r="K508" t="str">
        <f t="shared" si="66"/>
        <v/>
      </c>
      <c r="L508" t="str">
        <f t="shared" si="68"/>
        <v/>
      </c>
      <c r="M508" s="18" t="str">
        <f>IFERROR(VLOOKUP(E508,'2. UnidadCompradora'!$E$2:$P$1538,8,FALSE),"")</f>
        <v/>
      </c>
      <c r="N508" s="21" t="str">
        <f>IFERROR(VLOOKUP(E508,'2. UnidadCompradora'!$E$2:$P$1538,9,FALSE),"")</f>
        <v/>
      </c>
      <c r="O508" t="str">
        <f t="shared" si="69"/>
        <v/>
      </c>
      <c r="P508" s="56" t="str">
        <f t="shared" si="70"/>
        <v>20_411</v>
      </c>
    </row>
    <row r="509" spans="2:16" hidden="1" x14ac:dyDescent="0.25">
      <c r="B509">
        <f t="shared" si="71"/>
        <v>412</v>
      </c>
      <c r="C509">
        <f t="shared" si="64"/>
        <v>20</v>
      </c>
      <c r="D509">
        <f t="shared" si="65"/>
        <v>412</v>
      </c>
      <c r="E509" s="33" t="str">
        <f t="shared" si="67"/>
        <v>20_412</v>
      </c>
      <c r="F509" t="str">
        <f>IFERROR(VLOOKUP(E509,'2. UnidadCompradora'!$E$2:$F$1538,2,FALSE),"")</f>
        <v/>
      </c>
      <c r="G509" t="str">
        <f>IFERROR(VLOOKUP(E509,'2. UnidadCompradora'!$E$2:$P$1538,12,FALSE),"")</f>
        <v/>
      </c>
      <c r="K509" t="str">
        <f t="shared" si="66"/>
        <v/>
      </c>
      <c r="L509" t="str">
        <f t="shared" si="68"/>
        <v/>
      </c>
      <c r="M509" s="18" t="str">
        <f>IFERROR(VLOOKUP(E509,'2. UnidadCompradora'!$E$2:$P$1538,8,FALSE),"")</f>
        <v/>
      </c>
      <c r="N509" s="21" t="str">
        <f>IFERROR(VLOOKUP(E509,'2. UnidadCompradora'!$E$2:$P$1538,9,FALSE),"")</f>
        <v/>
      </c>
      <c r="O509" t="str">
        <f t="shared" si="69"/>
        <v/>
      </c>
      <c r="P509" s="56" t="str">
        <f t="shared" si="70"/>
        <v>20_412</v>
      </c>
    </row>
    <row r="510" spans="2:16" hidden="1" x14ac:dyDescent="0.25">
      <c r="B510">
        <f t="shared" si="71"/>
        <v>413</v>
      </c>
      <c r="C510">
        <f t="shared" si="64"/>
        <v>20</v>
      </c>
      <c r="D510">
        <f t="shared" si="65"/>
        <v>413</v>
      </c>
      <c r="E510" s="33" t="str">
        <f t="shared" si="67"/>
        <v>20_413</v>
      </c>
      <c r="F510" t="str">
        <f>IFERROR(VLOOKUP(E510,'2. UnidadCompradora'!$E$2:$F$1538,2,FALSE),"")</f>
        <v/>
      </c>
      <c r="G510" t="str">
        <f>IFERROR(VLOOKUP(E510,'2. UnidadCompradora'!$E$2:$P$1538,12,FALSE),"")</f>
        <v/>
      </c>
      <c r="K510" t="str">
        <f t="shared" si="66"/>
        <v/>
      </c>
      <c r="L510" t="str">
        <f t="shared" si="68"/>
        <v/>
      </c>
      <c r="M510" s="18" t="str">
        <f>IFERROR(VLOOKUP(E510,'2. UnidadCompradora'!$E$2:$P$1538,8,FALSE),"")</f>
        <v/>
      </c>
      <c r="N510" s="21" t="str">
        <f>IFERROR(VLOOKUP(E510,'2. UnidadCompradora'!$E$2:$P$1538,9,FALSE),"")</f>
        <v/>
      </c>
      <c r="O510" t="str">
        <f t="shared" si="69"/>
        <v/>
      </c>
      <c r="P510" s="56" t="str">
        <f t="shared" si="70"/>
        <v>20_413</v>
      </c>
    </row>
    <row r="511" spans="2:16" hidden="1" x14ac:dyDescent="0.25">
      <c r="B511">
        <f t="shared" si="71"/>
        <v>414</v>
      </c>
      <c r="C511">
        <f t="shared" si="64"/>
        <v>20</v>
      </c>
      <c r="D511">
        <f t="shared" si="65"/>
        <v>414</v>
      </c>
      <c r="E511" s="33" t="str">
        <f t="shared" si="67"/>
        <v>20_414</v>
      </c>
      <c r="F511" t="str">
        <f>IFERROR(VLOOKUP(E511,'2. UnidadCompradora'!$E$2:$F$1538,2,FALSE),"")</f>
        <v/>
      </c>
      <c r="G511" t="str">
        <f>IFERROR(VLOOKUP(E511,'2. UnidadCompradora'!$E$2:$P$1538,12,FALSE),"")</f>
        <v/>
      </c>
      <c r="K511" t="str">
        <f t="shared" si="66"/>
        <v/>
      </c>
      <c r="L511" t="str">
        <f t="shared" si="68"/>
        <v/>
      </c>
      <c r="M511" s="18" t="str">
        <f>IFERROR(VLOOKUP(E511,'2. UnidadCompradora'!$E$2:$P$1538,8,FALSE),"")</f>
        <v/>
      </c>
      <c r="N511" s="21" t="str">
        <f>IFERROR(VLOOKUP(E511,'2. UnidadCompradora'!$E$2:$P$1538,9,FALSE),"")</f>
        <v/>
      </c>
      <c r="O511" t="str">
        <f t="shared" si="69"/>
        <v/>
      </c>
      <c r="P511" s="56" t="str">
        <f t="shared" si="70"/>
        <v>20_414</v>
      </c>
    </row>
    <row r="512" spans="2:16" hidden="1" x14ac:dyDescent="0.25">
      <c r="B512">
        <f t="shared" si="71"/>
        <v>415</v>
      </c>
      <c r="C512">
        <f t="shared" si="64"/>
        <v>20</v>
      </c>
      <c r="D512">
        <f t="shared" si="65"/>
        <v>415</v>
      </c>
      <c r="E512" s="33" t="str">
        <f t="shared" si="67"/>
        <v>20_415</v>
      </c>
      <c r="F512" t="str">
        <f>IFERROR(VLOOKUP(E512,'2. UnidadCompradora'!$E$2:$F$1538,2,FALSE),"")</f>
        <v/>
      </c>
      <c r="G512" t="str">
        <f>IFERROR(VLOOKUP(E512,'2. UnidadCompradora'!$E$2:$P$1538,12,FALSE),"")</f>
        <v/>
      </c>
      <c r="K512" t="str">
        <f t="shared" si="66"/>
        <v/>
      </c>
      <c r="L512" t="str">
        <f t="shared" si="68"/>
        <v/>
      </c>
      <c r="M512" s="18" t="str">
        <f>IFERROR(VLOOKUP(E512,'2. UnidadCompradora'!$E$2:$P$1538,8,FALSE),"")</f>
        <v/>
      </c>
      <c r="N512" s="21" t="str">
        <f>IFERROR(VLOOKUP(E512,'2. UnidadCompradora'!$E$2:$P$1538,9,FALSE),"")</f>
        <v/>
      </c>
      <c r="O512" t="str">
        <f t="shared" si="69"/>
        <v/>
      </c>
      <c r="P512" s="56" t="str">
        <f t="shared" si="70"/>
        <v>20_415</v>
      </c>
    </row>
    <row r="513" spans="2:16" hidden="1" x14ac:dyDescent="0.25">
      <c r="B513">
        <f t="shared" si="71"/>
        <v>416</v>
      </c>
      <c r="C513">
        <f t="shared" si="64"/>
        <v>20</v>
      </c>
      <c r="D513">
        <f t="shared" si="65"/>
        <v>416</v>
      </c>
      <c r="E513" s="33" t="str">
        <f t="shared" si="67"/>
        <v>20_416</v>
      </c>
      <c r="F513" t="str">
        <f>IFERROR(VLOOKUP(E513,'2. UnidadCompradora'!$E$2:$F$1538,2,FALSE),"")</f>
        <v/>
      </c>
      <c r="G513" t="str">
        <f>IFERROR(VLOOKUP(E513,'2. UnidadCompradora'!$E$2:$P$1538,12,FALSE),"")</f>
        <v/>
      </c>
      <c r="K513" t="str">
        <f t="shared" si="66"/>
        <v/>
      </c>
      <c r="L513" t="str">
        <f t="shared" si="68"/>
        <v/>
      </c>
      <c r="M513" s="18" t="str">
        <f>IFERROR(VLOOKUP(E513,'2. UnidadCompradora'!$E$2:$P$1538,8,FALSE),"")</f>
        <v/>
      </c>
      <c r="N513" s="21" t="str">
        <f>IFERROR(VLOOKUP(E513,'2. UnidadCompradora'!$E$2:$P$1538,9,FALSE),"")</f>
        <v/>
      </c>
      <c r="O513" t="str">
        <f t="shared" si="69"/>
        <v/>
      </c>
      <c r="P513" s="56" t="str">
        <f t="shared" si="70"/>
        <v>20_416</v>
      </c>
    </row>
    <row r="514" spans="2:16" hidden="1" x14ac:dyDescent="0.25">
      <c r="B514">
        <f t="shared" si="71"/>
        <v>417</v>
      </c>
      <c r="C514">
        <f t="shared" si="64"/>
        <v>20</v>
      </c>
      <c r="D514">
        <f t="shared" si="65"/>
        <v>417</v>
      </c>
      <c r="E514" s="33" t="str">
        <f t="shared" si="67"/>
        <v>20_417</v>
      </c>
      <c r="F514" t="str">
        <f>IFERROR(VLOOKUP(E514,'2. UnidadCompradora'!$E$2:$F$1538,2,FALSE),"")</f>
        <v/>
      </c>
      <c r="G514" t="str">
        <f>IFERROR(VLOOKUP(E514,'2. UnidadCompradora'!$E$2:$P$1538,12,FALSE),"")</f>
        <v/>
      </c>
      <c r="K514" t="str">
        <f t="shared" si="66"/>
        <v/>
      </c>
      <c r="L514" t="str">
        <f t="shared" si="68"/>
        <v/>
      </c>
      <c r="M514" s="18" t="str">
        <f>IFERROR(VLOOKUP(E514,'2. UnidadCompradora'!$E$2:$P$1538,8,FALSE),"")</f>
        <v/>
      </c>
      <c r="N514" s="21" t="str">
        <f>IFERROR(VLOOKUP(E514,'2. UnidadCompradora'!$E$2:$P$1538,9,FALSE),"")</f>
        <v/>
      </c>
      <c r="O514" t="str">
        <f t="shared" si="69"/>
        <v/>
      </c>
      <c r="P514" s="56" t="str">
        <f t="shared" si="70"/>
        <v>20_417</v>
      </c>
    </row>
    <row r="515" spans="2:16" hidden="1" x14ac:dyDescent="0.25">
      <c r="B515">
        <f t="shared" si="71"/>
        <v>418</v>
      </c>
      <c r="C515">
        <f t="shared" si="64"/>
        <v>20</v>
      </c>
      <c r="D515">
        <f t="shared" si="65"/>
        <v>418</v>
      </c>
      <c r="E515" s="33" t="str">
        <f t="shared" si="67"/>
        <v>20_418</v>
      </c>
      <c r="F515" t="str">
        <f>IFERROR(VLOOKUP(E515,'2. UnidadCompradora'!$E$2:$F$1538,2,FALSE),"")</f>
        <v/>
      </c>
      <c r="G515" t="str">
        <f>IFERROR(VLOOKUP(E515,'2. UnidadCompradora'!$E$2:$P$1538,12,FALSE),"")</f>
        <v/>
      </c>
      <c r="K515" t="str">
        <f t="shared" si="66"/>
        <v/>
      </c>
      <c r="L515" t="str">
        <f t="shared" si="68"/>
        <v/>
      </c>
      <c r="M515" s="18" t="str">
        <f>IFERROR(VLOOKUP(E515,'2. UnidadCompradora'!$E$2:$P$1538,8,FALSE),"")</f>
        <v/>
      </c>
      <c r="N515" s="21" t="str">
        <f>IFERROR(VLOOKUP(E515,'2. UnidadCompradora'!$E$2:$P$1538,9,FALSE),"")</f>
        <v/>
      </c>
      <c r="O515" t="str">
        <f t="shared" si="69"/>
        <v/>
      </c>
      <c r="P515" s="56" t="str">
        <f t="shared" si="70"/>
        <v>20_418</v>
      </c>
    </row>
    <row r="516" spans="2:16" hidden="1" x14ac:dyDescent="0.25">
      <c r="B516">
        <f t="shared" si="71"/>
        <v>419</v>
      </c>
      <c r="C516">
        <f t="shared" si="64"/>
        <v>20</v>
      </c>
      <c r="D516">
        <f t="shared" si="65"/>
        <v>419</v>
      </c>
      <c r="E516" s="33" t="str">
        <f t="shared" si="67"/>
        <v>20_419</v>
      </c>
      <c r="F516" t="str">
        <f>IFERROR(VLOOKUP(E516,'2. UnidadCompradora'!$E$2:$F$1538,2,FALSE),"")</f>
        <v/>
      </c>
      <c r="G516" t="str">
        <f>IFERROR(VLOOKUP(E516,'2. UnidadCompradora'!$E$2:$P$1538,12,FALSE),"")</f>
        <v/>
      </c>
      <c r="K516" t="str">
        <f t="shared" si="66"/>
        <v/>
      </c>
      <c r="L516" t="str">
        <f t="shared" si="68"/>
        <v/>
      </c>
      <c r="M516" s="18" t="str">
        <f>IFERROR(VLOOKUP(E516,'2. UnidadCompradora'!$E$2:$P$1538,8,FALSE),"")</f>
        <v/>
      </c>
      <c r="N516" s="21" t="str">
        <f>IFERROR(VLOOKUP(E516,'2. UnidadCompradora'!$E$2:$P$1538,9,FALSE),"")</f>
        <v/>
      </c>
      <c r="O516" t="str">
        <f t="shared" si="69"/>
        <v/>
      </c>
      <c r="P516" s="56" t="str">
        <f t="shared" si="70"/>
        <v>20_419</v>
      </c>
    </row>
    <row r="517" spans="2:16" hidden="1" x14ac:dyDescent="0.25">
      <c r="B517">
        <f t="shared" si="71"/>
        <v>420</v>
      </c>
      <c r="C517">
        <f t="shared" si="64"/>
        <v>20</v>
      </c>
      <c r="D517">
        <f t="shared" si="65"/>
        <v>420</v>
      </c>
      <c r="E517" s="33" t="str">
        <f t="shared" si="67"/>
        <v>20_420</v>
      </c>
      <c r="F517" t="str">
        <f>IFERROR(VLOOKUP(E517,'2. UnidadCompradora'!$E$2:$F$1538,2,FALSE),"")</f>
        <v/>
      </c>
      <c r="G517" t="str">
        <f>IFERROR(VLOOKUP(E517,'2. UnidadCompradora'!$E$2:$P$1538,12,FALSE),"")</f>
        <v/>
      </c>
      <c r="K517" t="str">
        <f t="shared" si="66"/>
        <v/>
      </c>
      <c r="L517" t="str">
        <f t="shared" si="68"/>
        <v/>
      </c>
      <c r="M517" s="18" t="str">
        <f>IFERROR(VLOOKUP(E517,'2. UnidadCompradora'!$E$2:$P$1538,8,FALSE),"")</f>
        <v/>
      </c>
      <c r="N517" s="21" t="str">
        <f>IFERROR(VLOOKUP(E517,'2. UnidadCompradora'!$E$2:$P$1538,9,FALSE),"")</f>
        <v/>
      </c>
      <c r="O517" t="str">
        <f t="shared" si="69"/>
        <v/>
      </c>
      <c r="P517" s="56" t="str">
        <f t="shared" si="70"/>
        <v>20_420</v>
      </c>
    </row>
    <row r="518" spans="2:16" hidden="1" x14ac:dyDescent="0.25">
      <c r="B518">
        <f t="shared" si="71"/>
        <v>421</v>
      </c>
      <c r="C518">
        <f t="shared" si="64"/>
        <v>20</v>
      </c>
      <c r="D518">
        <f t="shared" si="65"/>
        <v>421</v>
      </c>
      <c r="E518" s="33" t="str">
        <f t="shared" si="67"/>
        <v>20_421</v>
      </c>
      <c r="F518" t="str">
        <f>IFERROR(VLOOKUP(E518,'2. UnidadCompradora'!$E$2:$F$1538,2,FALSE),"")</f>
        <v/>
      </c>
      <c r="G518" t="str">
        <f>IFERROR(VLOOKUP(E518,'2. UnidadCompradora'!$E$2:$P$1538,12,FALSE),"")</f>
        <v/>
      </c>
      <c r="K518" t="str">
        <f t="shared" si="66"/>
        <v/>
      </c>
      <c r="L518" t="str">
        <f t="shared" si="68"/>
        <v/>
      </c>
      <c r="M518" s="18" t="str">
        <f>IFERROR(VLOOKUP(E518,'2. UnidadCompradora'!$E$2:$P$1538,8,FALSE),"")</f>
        <v/>
      </c>
      <c r="N518" s="21" t="str">
        <f>IFERROR(VLOOKUP(E518,'2. UnidadCompradora'!$E$2:$P$1538,9,FALSE),"")</f>
        <v/>
      </c>
      <c r="O518" t="str">
        <f t="shared" si="69"/>
        <v/>
      </c>
      <c r="P518" s="56" t="str">
        <f t="shared" si="70"/>
        <v>20_421</v>
      </c>
    </row>
    <row r="519" spans="2:16" hidden="1" x14ac:dyDescent="0.25">
      <c r="B519">
        <f t="shared" si="71"/>
        <v>422</v>
      </c>
      <c r="C519">
        <f t="shared" si="64"/>
        <v>20</v>
      </c>
      <c r="D519">
        <f t="shared" si="65"/>
        <v>422</v>
      </c>
      <c r="E519" s="33" t="str">
        <f t="shared" si="67"/>
        <v>20_422</v>
      </c>
      <c r="F519" t="str">
        <f>IFERROR(VLOOKUP(E519,'2. UnidadCompradora'!$E$2:$F$1538,2,FALSE),"")</f>
        <v/>
      </c>
      <c r="G519" t="str">
        <f>IFERROR(VLOOKUP(E519,'2. UnidadCompradora'!$E$2:$P$1538,12,FALSE),"")</f>
        <v/>
      </c>
      <c r="K519" t="str">
        <f t="shared" si="66"/>
        <v/>
      </c>
      <c r="L519" t="str">
        <f t="shared" si="68"/>
        <v/>
      </c>
      <c r="M519" s="18" t="str">
        <f>IFERROR(VLOOKUP(E519,'2. UnidadCompradora'!$E$2:$P$1538,8,FALSE),"")</f>
        <v/>
      </c>
      <c r="N519" s="21" t="str">
        <f>IFERROR(VLOOKUP(E519,'2. UnidadCompradora'!$E$2:$P$1538,9,FALSE),"")</f>
        <v/>
      </c>
      <c r="O519" t="str">
        <f t="shared" si="69"/>
        <v/>
      </c>
      <c r="P519" s="56" t="str">
        <f t="shared" si="70"/>
        <v>20_422</v>
      </c>
    </row>
    <row r="520" spans="2:16" hidden="1" x14ac:dyDescent="0.25">
      <c r="B520">
        <f t="shared" si="71"/>
        <v>423</v>
      </c>
      <c r="C520">
        <f t="shared" si="64"/>
        <v>20</v>
      </c>
      <c r="D520">
        <f t="shared" si="65"/>
        <v>423</v>
      </c>
      <c r="E520" s="33" t="str">
        <f t="shared" si="67"/>
        <v>20_423</v>
      </c>
      <c r="F520" t="str">
        <f>IFERROR(VLOOKUP(E520,'2. UnidadCompradora'!$E$2:$F$1538,2,FALSE),"")</f>
        <v/>
      </c>
      <c r="G520" t="str">
        <f>IFERROR(VLOOKUP(E520,'2. UnidadCompradora'!$E$2:$P$1538,12,FALSE),"")</f>
        <v/>
      </c>
      <c r="K520" t="str">
        <f t="shared" si="66"/>
        <v/>
      </c>
      <c r="L520" t="str">
        <f t="shared" si="68"/>
        <v/>
      </c>
      <c r="M520" s="18" t="str">
        <f>IFERROR(VLOOKUP(E520,'2. UnidadCompradora'!$E$2:$P$1538,8,FALSE),"")</f>
        <v/>
      </c>
      <c r="N520" s="21" t="str">
        <f>IFERROR(VLOOKUP(E520,'2. UnidadCompradora'!$E$2:$P$1538,9,FALSE),"")</f>
        <v/>
      </c>
      <c r="O520" t="str">
        <f t="shared" si="69"/>
        <v/>
      </c>
      <c r="P520" s="56" t="str">
        <f t="shared" si="70"/>
        <v>20_423</v>
      </c>
    </row>
    <row r="521" spans="2:16" hidden="1" x14ac:dyDescent="0.25">
      <c r="B521">
        <f t="shared" si="71"/>
        <v>424</v>
      </c>
      <c r="C521">
        <f t="shared" si="64"/>
        <v>20</v>
      </c>
      <c r="D521">
        <f t="shared" si="65"/>
        <v>424</v>
      </c>
      <c r="E521" s="33" t="str">
        <f t="shared" si="67"/>
        <v>20_424</v>
      </c>
      <c r="F521" t="str">
        <f>IFERROR(VLOOKUP(E521,'2. UnidadCompradora'!$E$2:$F$1538,2,FALSE),"")</f>
        <v/>
      </c>
      <c r="G521" t="str">
        <f>IFERROR(VLOOKUP(E521,'2. UnidadCompradora'!$E$2:$P$1538,12,FALSE),"")</f>
        <v/>
      </c>
      <c r="K521" t="str">
        <f t="shared" si="66"/>
        <v/>
      </c>
      <c r="L521" t="str">
        <f t="shared" si="68"/>
        <v/>
      </c>
      <c r="M521" s="18" t="str">
        <f>IFERROR(VLOOKUP(E521,'2. UnidadCompradora'!$E$2:$P$1538,8,FALSE),"")</f>
        <v/>
      </c>
      <c r="N521" s="21" t="str">
        <f>IFERROR(VLOOKUP(E521,'2. UnidadCompradora'!$E$2:$P$1538,9,FALSE),"")</f>
        <v/>
      </c>
      <c r="O521" t="str">
        <f t="shared" si="69"/>
        <v/>
      </c>
      <c r="P521" s="56" t="str">
        <f t="shared" si="70"/>
        <v>20_424</v>
      </c>
    </row>
    <row r="522" spans="2:16" hidden="1" x14ac:dyDescent="0.25">
      <c r="B522">
        <f t="shared" si="71"/>
        <v>425</v>
      </c>
      <c r="C522">
        <f t="shared" si="64"/>
        <v>20</v>
      </c>
      <c r="D522">
        <f t="shared" si="65"/>
        <v>425</v>
      </c>
      <c r="E522" s="33" t="str">
        <f t="shared" si="67"/>
        <v>20_425</v>
      </c>
      <c r="F522" t="str">
        <f>IFERROR(VLOOKUP(E522,'2. UnidadCompradora'!$E$2:$F$1538,2,FALSE),"")</f>
        <v/>
      </c>
      <c r="G522" t="str">
        <f>IFERROR(VLOOKUP(E522,'2. UnidadCompradora'!$E$2:$P$1538,12,FALSE),"")</f>
        <v/>
      </c>
      <c r="K522" t="str">
        <f t="shared" si="66"/>
        <v/>
      </c>
      <c r="L522" t="str">
        <f t="shared" si="68"/>
        <v/>
      </c>
      <c r="M522" s="18" t="str">
        <f>IFERROR(VLOOKUP(E522,'2. UnidadCompradora'!$E$2:$P$1538,8,FALSE),"")</f>
        <v/>
      </c>
      <c r="N522" s="21" t="str">
        <f>IFERROR(VLOOKUP(E522,'2. UnidadCompradora'!$E$2:$P$1538,9,FALSE),"")</f>
        <v/>
      </c>
      <c r="O522" t="str">
        <f t="shared" si="69"/>
        <v/>
      </c>
      <c r="P522" s="56" t="str">
        <f t="shared" si="70"/>
        <v>20_425</v>
      </c>
    </row>
    <row r="523" spans="2:16" hidden="1" x14ac:dyDescent="0.25">
      <c r="B523">
        <f t="shared" si="71"/>
        <v>426</v>
      </c>
      <c r="C523">
        <f t="shared" si="64"/>
        <v>20</v>
      </c>
      <c r="D523">
        <f t="shared" si="65"/>
        <v>426</v>
      </c>
      <c r="E523" s="33" t="str">
        <f t="shared" si="67"/>
        <v>20_426</v>
      </c>
      <c r="F523" t="str">
        <f>IFERROR(VLOOKUP(E523,'2. UnidadCompradora'!$E$2:$F$1538,2,FALSE),"")</f>
        <v/>
      </c>
      <c r="G523" t="str">
        <f>IFERROR(VLOOKUP(E523,'2. UnidadCompradora'!$E$2:$P$1538,12,FALSE),"")</f>
        <v/>
      </c>
      <c r="K523" t="str">
        <f t="shared" si="66"/>
        <v/>
      </c>
      <c r="L523" t="str">
        <f t="shared" si="68"/>
        <v/>
      </c>
      <c r="M523" s="18" t="str">
        <f>IFERROR(VLOOKUP(E523,'2. UnidadCompradora'!$E$2:$P$1538,8,FALSE),"")</f>
        <v/>
      </c>
      <c r="N523" s="21" t="str">
        <f>IFERROR(VLOOKUP(E523,'2. UnidadCompradora'!$E$2:$P$1538,9,FALSE),"")</f>
        <v/>
      </c>
      <c r="O523" t="str">
        <f t="shared" si="69"/>
        <v/>
      </c>
      <c r="P523" s="56" t="str">
        <f t="shared" si="70"/>
        <v>20_426</v>
      </c>
    </row>
    <row r="524" spans="2:16" hidden="1" x14ac:dyDescent="0.25">
      <c r="B524">
        <f t="shared" si="71"/>
        <v>427</v>
      </c>
      <c r="C524">
        <f t="shared" si="64"/>
        <v>20</v>
      </c>
      <c r="D524">
        <f t="shared" si="65"/>
        <v>427</v>
      </c>
      <c r="E524" s="33" t="str">
        <f t="shared" si="67"/>
        <v>20_427</v>
      </c>
      <c r="F524" t="str">
        <f>IFERROR(VLOOKUP(E524,'2. UnidadCompradora'!$E$2:$F$1538,2,FALSE),"")</f>
        <v/>
      </c>
      <c r="G524" t="str">
        <f>IFERROR(VLOOKUP(E524,'2. UnidadCompradora'!$E$2:$P$1538,12,FALSE),"")</f>
        <v/>
      </c>
      <c r="K524" t="str">
        <f t="shared" si="66"/>
        <v/>
      </c>
      <c r="L524" t="str">
        <f t="shared" si="68"/>
        <v/>
      </c>
      <c r="M524" s="18" t="str">
        <f>IFERROR(VLOOKUP(E524,'2. UnidadCompradora'!$E$2:$P$1538,8,FALSE),"")</f>
        <v/>
      </c>
      <c r="N524" s="21" t="str">
        <f>IFERROR(VLOOKUP(E524,'2. UnidadCompradora'!$E$2:$P$1538,9,FALSE),"")</f>
        <v/>
      </c>
      <c r="O524" t="str">
        <f t="shared" si="69"/>
        <v/>
      </c>
      <c r="P524" s="56" t="str">
        <f t="shared" si="70"/>
        <v>20_427</v>
      </c>
    </row>
    <row r="525" spans="2:16" hidden="1" x14ac:dyDescent="0.25">
      <c r="B525">
        <f t="shared" si="71"/>
        <v>428</v>
      </c>
      <c r="C525">
        <f t="shared" si="64"/>
        <v>20</v>
      </c>
      <c r="D525">
        <f t="shared" si="65"/>
        <v>428</v>
      </c>
      <c r="E525" s="33" t="str">
        <f t="shared" si="67"/>
        <v>20_428</v>
      </c>
      <c r="F525" t="str">
        <f>IFERROR(VLOOKUP(E525,'2. UnidadCompradora'!$E$2:$F$1538,2,FALSE),"")</f>
        <v/>
      </c>
      <c r="G525" t="str">
        <f>IFERROR(VLOOKUP(E525,'2. UnidadCompradora'!$E$2:$P$1538,12,FALSE),"")</f>
        <v/>
      </c>
      <c r="K525" t="str">
        <f t="shared" si="66"/>
        <v/>
      </c>
      <c r="L525" t="str">
        <f t="shared" si="68"/>
        <v/>
      </c>
      <c r="M525" s="18" t="str">
        <f>IFERROR(VLOOKUP(E525,'2. UnidadCompradora'!$E$2:$P$1538,8,FALSE),"")</f>
        <v/>
      </c>
      <c r="N525" s="21" t="str">
        <f>IFERROR(VLOOKUP(E525,'2. UnidadCompradora'!$E$2:$P$1538,9,FALSE),"")</f>
        <v/>
      </c>
      <c r="O525" t="str">
        <f t="shared" si="69"/>
        <v/>
      </c>
      <c r="P525" s="56" t="str">
        <f t="shared" si="70"/>
        <v>20_428</v>
      </c>
    </row>
    <row r="526" spans="2:16" hidden="1" x14ac:dyDescent="0.25">
      <c r="B526">
        <f t="shared" si="71"/>
        <v>429</v>
      </c>
      <c r="C526">
        <f t="shared" si="64"/>
        <v>20</v>
      </c>
      <c r="D526">
        <f t="shared" si="65"/>
        <v>429</v>
      </c>
      <c r="E526" s="33" t="str">
        <f t="shared" si="67"/>
        <v>20_429</v>
      </c>
      <c r="F526" t="str">
        <f>IFERROR(VLOOKUP(E526,'2. UnidadCompradora'!$E$2:$F$1538,2,FALSE),"")</f>
        <v/>
      </c>
      <c r="G526" t="str">
        <f>IFERROR(VLOOKUP(E526,'2. UnidadCompradora'!$E$2:$P$1538,12,FALSE),"")</f>
        <v/>
      </c>
      <c r="K526" t="str">
        <f t="shared" si="66"/>
        <v/>
      </c>
      <c r="L526" t="str">
        <f t="shared" si="68"/>
        <v/>
      </c>
      <c r="M526" s="18" t="str">
        <f>IFERROR(VLOOKUP(E526,'2. UnidadCompradora'!$E$2:$P$1538,8,FALSE),"")</f>
        <v/>
      </c>
      <c r="N526" s="21" t="str">
        <f>IFERROR(VLOOKUP(E526,'2. UnidadCompradora'!$E$2:$P$1538,9,FALSE),"")</f>
        <v/>
      </c>
      <c r="O526" t="str">
        <f t="shared" si="69"/>
        <v/>
      </c>
      <c r="P526" s="56" t="str">
        <f t="shared" si="70"/>
        <v>20_429</v>
      </c>
    </row>
    <row r="527" spans="2:16" hidden="1" x14ac:dyDescent="0.25">
      <c r="B527">
        <f t="shared" si="71"/>
        <v>430</v>
      </c>
      <c r="C527">
        <f t="shared" si="64"/>
        <v>20</v>
      </c>
      <c r="D527">
        <f t="shared" si="65"/>
        <v>430</v>
      </c>
      <c r="E527" s="33" t="str">
        <f t="shared" si="67"/>
        <v>20_430</v>
      </c>
      <c r="F527" t="str">
        <f>IFERROR(VLOOKUP(E527,'2. UnidadCompradora'!$E$2:$F$1538,2,FALSE),"")</f>
        <v/>
      </c>
      <c r="G527" t="str">
        <f>IFERROR(VLOOKUP(E527,'2. UnidadCompradora'!$E$2:$P$1538,12,FALSE),"")</f>
        <v/>
      </c>
      <c r="K527" t="str">
        <f t="shared" si="66"/>
        <v/>
      </c>
      <c r="L527" t="str">
        <f t="shared" si="68"/>
        <v/>
      </c>
      <c r="M527" s="18" t="str">
        <f>IFERROR(VLOOKUP(E527,'2. UnidadCompradora'!$E$2:$P$1538,8,FALSE),"")</f>
        <v/>
      </c>
      <c r="N527" s="21" t="str">
        <f>IFERROR(VLOOKUP(E527,'2. UnidadCompradora'!$E$2:$P$1538,9,FALSE),"")</f>
        <v/>
      </c>
      <c r="O527" t="str">
        <f t="shared" si="69"/>
        <v/>
      </c>
      <c r="P527" s="56" t="str">
        <f t="shared" si="70"/>
        <v>20_430</v>
      </c>
    </row>
    <row r="528" spans="2:16" hidden="1" x14ac:dyDescent="0.25">
      <c r="B528">
        <f t="shared" si="71"/>
        <v>431</v>
      </c>
      <c r="C528">
        <f t="shared" si="64"/>
        <v>20</v>
      </c>
      <c r="D528">
        <f t="shared" si="65"/>
        <v>431</v>
      </c>
      <c r="E528" s="33" t="str">
        <f t="shared" si="67"/>
        <v>20_431</v>
      </c>
      <c r="F528" t="str">
        <f>IFERROR(VLOOKUP(E528,'2. UnidadCompradora'!$E$2:$F$1538,2,FALSE),"")</f>
        <v/>
      </c>
      <c r="G528" t="str">
        <f>IFERROR(VLOOKUP(E528,'2. UnidadCompradora'!$E$2:$P$1538,12,FALSE),"")</f>
        <v/>
      </c>
      <c r="K528" t="str">
        <f t="shared" si="66"/>
        <v/>
      </c>
      <c r="L528" t="str">
        <f t="shared" si="68"/>
        <v/>
      </c>
      <c r="M528" s="18" t="str">
        <f>IFERROR(VLOOKUP(E528,'2. UnidadCompradora'!$E$2:$P$1538,8,FALSE),"")</f>
        <v/>
      </c>
      <c r="N528" s="21" t="str">
        <f>IFERROR(VLOOKUP(E528,'2. UnidadCompradora'!$E$2:$P$1538,9,FALSE),"")</f>
        <v/>
      </c>
      <c r="O528" t="str">
        <f t="shared" si="69"/>
        <v/>
      </c>
      <c r="P528" s="56" t="str">
        <f t="shared" si="70"/>
        <v>20_431</v>
      </c>
    </row>
    <row r="529" spans="2:16" hidden="1" x14ac:dyDescent="0.25">
      <c r="B529">
        <f t="shared" si="71"/>
        <v>432</v>
      </c>
      <c r="C529">
        <f t="shared" si="64"/>
        <v>20</v>
      </c>
      <c r="D529">
        <f t="shared" si="65"/>
        <v>432</v>
      </c>
      <c r="E529" s="33" t="str">
        <f t="shared" si="67"/>
        <v>20_432</v>
      </c>
      <c r="F529" t="str">
        <f>IFERROR(VLOOKUP(E529,'2. UnidadCompradora'!$E$2:$F$1538,2,FALSE),"")</f>
        <v/>
      </c>
      <c r="G529" t="str">
        <f>IFERROR(VLOOKUP(E529,'2. UnidadCompradora'!$E$2:$P$1538,12,FALSE),"")</f>
        <v/>
      </c>
      <c r="K529" t="str">
        <f t="shared" si="66"/>
        <v/>
      </c>
      <c r="L529" t="str">
        <f t="shared" si="68"/>
        <v/>
      </c>
      <c r="M529" s="18" t="str">
        <f>IFERROR(VLOOKUP(E529,'2. UnidadCompradora'!$E$2:$P$1538,8,FALSE),"")</f>
        <v/>
      </c>
      <c r="N529" s="21" t="str">
        <f>IFERROR(VLOOKUP(E529,'2. UnidadCompradora'!$E$2:$P$1538,9,FALSE),"")</f>
        <v/>
      </c>
      <c r="O529" t="str">
        <f t="shared" si="69"/>
        <v/>
      </c>
      <c r="P529" s="56" t="str">
        <f t="shared" si="70"/>
        <v>20_432</v>
      </c>
    </row>
    <row r="530" spans="2:16" hidden="1" x14ac:dyDescent="0.25">
      <c r="B530">
        <f t="shared" si="71"/>
        <v>433</v>
      </c>
      <c r="C530">
        <f t="shared" si="64"/>
        <v>20</v>
      </c>
      <c r="D530">
        <f t="shared" si="65"/>
        <v>433</v>
      </c>
      <c r="E530" s="33" t="str">
        <f t="shared" si="67"/>
        <v>20_433</v>
      </c>
      <c r="F530" t="str">
        <f>IFERROR(VLOOKUP(E530,'2. UnidadCompradora'!$E$2:$F$1538,2,FALSE),"")</f>
        <v/>
      </c>
      <c r="G530" t="str">
        <f>IFERROR(VLOOKUP(E530,'2. UnidadCompradora'!$E$2:$P$1538,12,FALSE),"")</f>
        <v/>
      </c>
      <c r="K530" t="str">
        <f t="shared" si="66"/>
        <v/>
      </c>
      <c r="L530" t="str">
        <f t="shared" si="68"/>
        <v/>
      </c>
      <c r="M530" s="18" t="str">
        <f>IFERROR(VLOOKUP(E530,'2. UnidadCompradora'!$E$2:$P$1538,8,FALSE),"")</f>
        <v/>
      </c>
      <c r="N530" s="21" t="str">
        <f>IFERROR(VLOOKUP(E530,'2. UnidadCompradora'!$E$2:$P$1538,9,FALSE),"")</f>
        <v/>
      </c>
      <c r="O530" t="str">
        <f t="shared" si="69"/>
        <v/>
      </c>
      <c r="P530" s="56" t="str">
        <f t="shared" si="70"/>
        <v>20_433</v>
      </c>
    </row>
    <row r="531" spans="2:16" hidden="1" x14ac:dyDescent="0.25">
      <c r="B531">
        <f t="shared" si="71"/>
        <v>434</v>
      </c>
      <c r="C531">
        <f t="shared" si="64"/>
        <v>20</v>
      </c>
      <c r="D531">
        <f t="shared" si="65"/>
        <v>434</v>
      </c>
      <c r="E531" s="33" t="str">
        <f t="shared" si="67"/>
        <v>20_434</v>
      </c>
      <c r="F531" t="str">
        <f>IFERROR(VLOOKUP(E531,'2. UnidadCompradora'!$E$2:$F$1538,2,FALSE),"")</f>
        <v/>
      </c>
      <c r="G531" t="str">
        <f>IFERROR(VLOOKUP(E531,'2. UnidadCompradora'!$E$2:$P$1538,12,FALSE),"")</f>
        <v/>
      </c>
      <c r="K531" t="str">
        <f t="shared" si="66"/>
        <v/>
      </c>
      <c r="L531" t="str">
        <f t="shared" si="68"/>
        <v/>
      </c>
      <c r="M531" s="18" t="str">
        <f>IFERROR(VLOOKUP(E531,'2. UnidadCompradora'!$E$2:$P$1538,8,FALSE),"")</f>
        <v/>
      </c>
      <c r="N531" s="21" t="str">
        <f>IFERROR(VLOOKUP(E531,'2. UnidadCompradora'!$E$2:$P$1538,9,FALSE),"")</f>
        <v/>
      </c>
      <c r="O531" t="str">
        <f t="shared" si="69"/>
        <v/>
      </c>
      <c r="P531" s="56" t="str">
        <f t="shared" si="70"/>
        <v>20_434</v>
      </c>
    </row>
    <row r="532" spans="2:16" hidden="1" x14ac:dyDescent="0.25">
      <c r="B532">
        <f t="shared" si="71"/>
        <v>435</v>
      </c>
      <c r="C532">
        <f t="shared" si="64"/>
        <v>20</v>
      </c>
      <c r="D532">
        <f t="shared" si="65"/>
        <v>435</v>
      </c>
      <c r="E532" s="33" t="str">
        <f t="shared" si="67"/>
        <v>20_435</v>
      </c>
      <c r="F532" t="str">
        <f>IFERROR(VLOOKUP(E532,'2. UnidadCompradora'!$E$2:$F$1538,2,FALSE),"")</f>
        <v/>
      </c>
      <c r="G532" t="str">
        <f>IFERROR(VLOOKUP(E532,'2. UnidadCompradora'!$E$2:$P$1538,12,FALSE),"")</f>
        <v/>
      </c>
      <c r="K532" t="str">
        <f t="shared" si="66"/>
        <v/>
      </c>
      <c r="L532" t="str">
        <f t="shared" si="68"/>
        <v/>
      </c>
      <c r="M532" s="18" t="str">
        <f>IFERROR(VLOOKUP(E532,'2. UnidadCompradora'!$E$2:$P$1538,8,FALSE),"")</f>
        <v/>
      </c>
      <c r="N532" s="21" t="str">
        <f>IFERROR(VLOOKUP(E532,'2. UnidadCompradora'!$E$2:$P$1538,9,FALSE),"")</f>
        <v/>
      </c>
      <c r="O532" t="str">
        <f t="shared" si="69"/>
        <v/>
      </c>
      <c r="P532" s="56" t="str">
        <f t="shared" si="70"/>
        <v>20_435</v>
      </c>
    </row>
    <row r="533" spans="2:16" hidden="1" x14ac:dyDescent="0.25">
      <c r="B533">
        <f t="shared" si="71"/>
        <v>436</v>
      </c>
      <c r="C533">
        <f t="shared" si="64"/>
        <v>20</v>
      </c>
      <c r="D533">
        <f t="shared" si="65"/>
        <v>436</v>
      </c>
      <c r="E533" s="33" t="str">
        <f t="shared" si="67"/>
        <v>20_436</v>
      </c>
      <c r="F533" t="str">
        <f>IFERROR(VLOOKUP(E533,'2. UnidadCompradora'!$E$2:$F$1538,2,FALSE),"")</f>
        <v/>
      </c>
      <c r="G533" t="str">
        <f>IFERROR(VLOOKUP(E533,'2. UnidadCompradora'!$E$2:$P$1538,12,FALSE),"")</f>
        <v/>
      </c>
      <c r="K533" t="str">
        <f t="shared" si="66"/>
        <v/>
      </c>
      <c r="L533" t="str">
        <f t="shared" si="68"/>
        <v/>
      </c>
      <c r="M533" s="18" t="str">
        <f>IFERROR(VLOOKUP(E533,'2. UnidadCompradora'!$E$2:$P$1538,8,FALSE),"")</f>
        <v/>
      </c>
      <c r="N533" s="21" t="str">
        <f>IFERROR(VLOOKUP(E533,'2. UnidadCompradora'!$E$2:$P$1538,9,FALSE),"")</f>
        <v/>
      </c>
      <c r="O533" t="str">
        <f t="shared" si="69"/>
        <v/>
      </c>
      <c r="P533" s="56" t="str">
        <f t="shared" si="70"/>
        <v>20_436</v>
      </c>
    </row>
    <row r="534" spans="2:16" hidden="1" x14ac:dyDescent="0.25">
      <c r="B534">
        <f t="shared" si="71"/>
        <v>437</v>
      </c>
      <c r="C534">
        <f t="shared" si="64"/>
        <v>20</v>
      </c>
      <c r="D534">
        <f t="shared" si="65"/>
        <v>437</v>
      </c>
      <c r="E534" s="33" t="str">
        <f t="shared" si="67"/>
        <v>20_437</v>
      </c>
      <c r="F534" t="str">
        <f>IFERROR(VLOOKUP(E534,'2. UnidadCompradora'!$E$2:$F$1538,2,FALSE),"")</f>
        <v/>
      </c>
      <c r="G534" t="str">
        <f>IFERROR(VLOOKUP(E534,'2. UnidadCompradora'!$E$2:$P$1538,12,FALSE),"")</f>
        <v/>
      </c>
      <c r="K534" t="str">
        <f t="shared" si="66"/>
        <v/>
      </c>
      <c r="L534" t="str">
        <f t="shared" si="68"/>
        <v/>
      </c>
      <c r="M534" s="18" t="str">
        <f>IFERROR(VLOOKUP(E534,'2. UnidadCompradora'!$E$2:$P$1538,8,FALSE),"")</f>
        <v/>
      </c>
      <c r="N534" s="21" t="str">
        <f>IFERROR(VLOOKUP(E534,'2. UnidadCompradora'!$E$2:$P$1538,9,FALSE),"")</f>
        <v/>
      </c>
      <c r="O534" t="str">
        <f t="shared" si="69"/>
        <v/>
      </c>
      <c r="P534" s="56" t="str">
        <f t="shared" si="70"/>
        <v>20_437</v>
      </c>
    </row>
    <row r="535" spans="2:16" hidden="1" x14ac:dyDescent="0.25">
      <c r="B535">
        <f t="shared" si="71"/>
        <v>438</v>
      </c>
      <c r="C535">
        <f t="shared" si="64"/>
        <v>20</v>
      </c>
      <c r="D535">
        <f t="shared" si="65"/>
        <v>438</v>
      </c>
      <c r="E535" s="33" t="str">
        <f t="shared" si="67"/>
        <v>20_438</v>
      </c>
      <c r="F535" t="str">
        <f>IFERROR(VLOOKUP(E535,'2. UnidadCompradora'!$E$2:$F$1538,2,FALSE),"")</f>
        <v/>
      </c>
      <c r="G535" t="str">
        <f>IFERROR(VLOOKUP(E535,'2. UnidadCompradora'!$E$2:$P$1538,12,FALSE),"")</f>
        <v/>
      </c>
      <c r="K535" t="str">
        <f t="shared" si="66"/>
        <v/>
      </c>
      <c r="L535" t="str">
        <f t="shared" si="68"/>
        <v/>
      </c>
      <c r="M535" s="18" t="str">
        <f>IFERROR(VLOOKUP(E535,'2. UnidadCompradora'!$E$2:$P$1538,8,FALSE),"")</f>
        <v/>
      </c>
      <c r="N535" s="21" t="str">
        <f>IFERROR(VLOOKUP(E535,'2. UnidadCompradora'!$E$2:$P$1538,9,FALSE),"")</f>
        <v/>
      </c>
      <c r="O535" t="str">
        <f t="shared" si="69"/>
        <v/>
      </c>
      <c r="P535" s="56" t="str">
        <f t="shared" si="70"/>
        <v>20_438</v>
      </c>
    </row>
    <row r="536" spans="2:16" hidden="1" x14ac:dyDescent="0.25">
      <c r="B536">
        <f t="shared" si="71"/>
        <v>439</v>
      </c>
      <c r="C536">
        <f t="shared" si="64"/>
        <v>20</v>
      </c>
      <c r="D536">
        <f t="shared" si="65"/>
        <v>439</v>
      </c>
      <c r="E536" s="33" t="str">
        <f t="shared" si="67"/>
        <v>20_439</v>
      </c>
      <c r="F536" t="str">
        <f>IFERROR(VLOOKUP(E536,'2. UnidadCompradora'!$E$2:$F$1538,2,FALSE),"")</f>
        <v/>
      </c>
      <c r="G536" t="str">
        <f>IFERROR(VLOOKUP(E536,'2. UnidadCompradora'!$E$2:$P$1538,12,FALSE),"")</f>
        <v/>
      </c>
      <c r="K536" t="str">
        <f t="shared" si="66"/>
        <v/>
      </c>
      <c r="L536" t="str">
        <f t="shared" si="68"/>
        <v/>
      </c>
      <c r="M536" s="18" t="str">
        <f>IFERROR(VLOOKUP(E536,'2. UnidadCompradora'!$E$2:$P$1538,8,FALSE),"")</f>
        <v/>
      </c>
      <c r="N536" s="21" t="str">
        <f>IFERROR(VLOOKUP(E536,'2. UnidadCompradora'!$E$2:$P$1538,9,FALSE),"")</f>
        <v/>
      </c>
      <c r="O536" t="str">
        <f t="shared" si="69"/>
        <v/>
      </c>
      <c r="P536" s="56" t="str">
        <f t="shared" si="70"/>
        <v>20_439</v>
      </c>
    </row>
    <row r="537" spans="2:16" hidden="1" x14ac:dyDescent="0.25">
      <c r="B537">
        <f t="shared" si="71"/>
        <v>440</v>
      </c>
      <c r="C537">
        <f t="shared" si="64"/>
        <v>20</v>
      </c>
      <c r="D537">
        <f t="shared" si="65"/>
        <v>440</v>
      </c>
      <c r="E537" s="33" t="str">
        <f t="shared" si="67"/>
        <v>20_440</v>
      </c>
      <c r="F537" t="str">
        <f>IFERROR(VLOOKUP(E537,'2. UnidadCompradora'!$E$2:$F$1538,2,FALSE),"")</f>
        <v/>
      </c>
      <c r="G537" t="str">
        <f>IFERROR(VLOOKUP(E537,'2. UnidadCompradora'!$E$2:$P$1538,12,FALSE),"")</f>
        <v/>
      </c>
      <c r="K537" t="str">
        <f t="shared" si="66"/>
        <v/>
      </c>
      <c r="L537" t="str">
        <f t="shared" si="68"/>
        <v/>
      </c>
      <c r="M537" s="18" t="str">
        <f>IFERROR(VLOOKUP(E537,'2. UnidadCompradora'!$E$2:$P$1538,8,FALSE),"")</f>
        <v/>
      </c>
      <c r="N537" s="21" t="str">
        <f>IFERROR(VLOOKUP(E537,'2. UnidadCompradora'!$E$2:$P$1538,9,FALSE),"")</f>
        <v/>
      </c>
      <c r="O537" t="str">
        <f t="shared" si="69"/>
        <v/>
      </c>
      <c r="P537" s="56" t="str">
        <f t="shared" si="70"/>
        <v>20_440</v>
      </c>
    </row>
    <row r="538" spans="2:16" hidden="1" x14ac:dyDescent="0.25">
      <c r="B538">
        <f t="shared" si="71"/>
        <v>441</v>
      </c>
      <c r="C538">
        <f t="shared" si="64"/>
        <v>20</v>
      </c>
      <c r="D538">
        <f t="shared" si="65"/>
        <v>441</v>
      </c>
      <c r="E538" s="33" t="str">
        <f t="shared" si="67"/>
        <v>20_441</v>
      </c>
      <c r="F538" t="str">
        <f>IFERROR(VLOOKUP(E538,'2. UnidadCompradora'!$E$2:$F$1538,2,FALSE),"")</f>
        <v/>
      </c>
      <c r="G538" t="str">
        <f>IFERROR(VLOOKUP(E538,'2. UnidadCompradora'!$E$2:$P$1538,12,FALSE),"")</f>
        <v/>
      </c>
      <c r="K538" t="str">
        <f t="shared" si="66"/>
        <v/>
      </c>
      <c r="L538" t="str">
        <f t="shared" si="68"/>
        <v/>
      </c>
      <c r="M538" s="18" t="str">
        <f>IFERROR(VLOOKUP(E538,'2. UnidadCompradora'!$E$2:$P$1538,8,FALSE),"")</f>
        <v/>
      </c>
      <c r="N538" s="21" t="str">
        <f>IFERROR(VLOOKUP(E538,'2. UnidadCompradora'!$E$2:$P$1538,9,FALSE),"")</f>
        <v/>
      </c>
      <c r="O538" t="str">
        <f t="shared" si="69"/>
        <v/>
      </c>
      <c r="P538" s="56" t="str">
        <f t="shared" si="70"/>
        <v>20_441</v>
      </c>
    </row>
    <row r="539" spans="2:16" hidden="1" x14ac:dyDescent="0.25">
      <c r="B539">
        <f t="shared" si="71"/>
        <v>442</v>
      </c>
      <c r="C539">
        <f t="shared" si="64"/>
        <v>20</v>
      </c>
      <c r="D539">
        <f t="shared" si="65"/>
        <v>442</v>
      </c>
      <c r="E539" s="33" t="str">
        <f t="shared" si="67"/>
        <v>20_442</v>
      </c>
      <c r="F539" t="str">
        <f>IFERROR(VLOOKUP(E539,'2. UnidadCompradora'!$E$2:$F$1538,2,FALSE),"")</f>
        <v/>
      </c>
      <c r="G539" t="str">
        <f>IFERROR(VLOOKUP(E539,'2. UnidadCompradora'!$E$2:$P$1538,12,FALSE),"")</f>
        <v/>
      </c>
      <c r="K539" t="str">
        <f t="shared" si="66"/>
        <v/>
      </c>
      <c r="L539" t="str">
        <f t="shared" si="68"/>
        <v/>
      </c>
      <c r="M539" s="18" t="str">
        <f>IFERROR(VLOOKUP(E539,'2. UnidadCompradora'!$E$2:$P$1538,8,FALSE),"")</f>
        <v/>
      </c>
      <c r="N539" s="21" t="str">
        <f>IFERROR(VLOOKUP(E539,'2. UnidadCompradora'!$E$2:$P$1538,9,FALSE),"")</f>
        <v/>
      </c>
      <c r="O539" t="str">
        <f t="shared" si="69"/>
        <v/>
      </c>
      <c r="P539" s="56" t="str">
        <f t="shared" si="70"/>
        <v>20_442</v>
      </c>
    </row>
    <row r="540" spans="2:16" hidden="1" x14ac:dyDescent="0.25">
      <c r="B540">
        <f t="shared" si="71"/>
        <v>443</v>
      </c>
      <c r="C540">
        <f t="shared" si="64"/>
        <v>20</v>
      </c>
      <c r="D540">
        <f t="shared" si="65"/>
        <v>443</v>
      </c>
      <c r="E540" s="33" t="str">
        <f t="shared" si="67"/>
        <v>20_443</v>
      </c>
      <c r="F540" t="str">
        <f>IFERROR(VLOOKUP(E540,'2. UnidadCompradora'!$E$2:$F$1538,2,FALSE),"")</f>
        <v/>
      </c>
      <c r="G540" t="str">
        <f>IFERROR(VLOOKUP(E540,'2. UnidadCompradora'!$E$2:$P$1538,12,FALSE),"")</f>
        <v/>
      </c>
      <c r="K540" t="str">
        <f t="shared" si="66"/>
        <v/>
      </c>
      <c r="L540" t="str">
        <f t="shared" si="68"/>
        <v/>
      </c>
      <c r="M540" s="18" t="str">
        <f>IFERROR(VLOOKUP(E540,'2. UnidadCompradora'!$E$2:$P$1538,8,FALSE),"")</f>
        <v/>
      </c>
      <c r="N540" s="21" t="str">
        <f>IFERROR(VLOOKUP(E540,'2. UnidadCompradora'!$E$2:$P$1538,9,FALSE),"")</f>
        <v/>
      </c>
      <c r="O540" t="str">
        <f t="shared" si="69"/>
        <v/>
      </c>
      <c r="P540" s="56" t="str">
        <f t="shared" si="70"/>
        <v>20_443</v>
      </c>
    </row>
    <row r="541" spans="2:16" hidden="1" x14ac:dyDescent="0.25">
      <c r="B541">
        <f t="shared" si="71"/>
        <v>444</v>
      </c>
      <c r="C541">
        <f t="shared" si="64"/>
        <v>20</v>
      </c>
      <c r="D541">
        <f t="shared" si="65"/>
        <v>444</v>
      </c>
      <c r="E541" s="33" t="str">
        <f t="shared" si="67"/>
        <v>20_444</v>
      </c>
      <c r="F541" t="str">
        <f>IFERROR(VLOOKUP(E541,'2. UnidadCompradora'!$E$2:$F$1538,2,FALSE),"")</f>
        <v/>
      </c>
      <c r="G541" t="str">
        <f>IFERROR(VLOOKUP(E541,'2. UnidadCompradora'!$E$2:$P$1538,12,FALSE),"")</f>
        <v/>
      </c>
      <c r="K541" t="str">
        <f t="shared" si="66"/>
        <v/>
      </c>
      <c r="L541" t="str">
        <f t="shared" si="68"/>
        <v/>
      </c>
      <c r="M541" s="18" t="str">
        <f>IFERROR(VLOOKUP(E541,'2. UnidadCompradora'!$E$2:$P$1538,8,FALSE),"")</f>
        <v/>
      </c>
      <c r="N541" s="21" t="str">
        <f>IFERROR(VLOOKUP(E541,'2. UnidadCompradora'!$E$2:$P$1538,9,FALSE),"")</f>
        <v/>
      </c>
      <c r="O541" t="str">
        <f t="shared" si="69"/>
        <v/>
      </c>
      <c r="P541" s="56" t="str">
        <f t="shared" si="70"/>
        <v>20_444</v>
      </c>
    </row>
    <row r="542" spans="2:16" hidden="1" x14ac:dyDescent="0.25">
      <c r="B542">
        <f t="shared" si="71"/>
        <v>445</v>
      </c>
      <c r="C542">
        <f t="shared" si="64"/>
        <v>20</v>
      </c>
      <c r="D542">
        <f t="shared" si="65"/>
        <v>445</v>
      </c>
      <c r="E542" s="33" t="str">
        <f t="shared" si="67"/>
        <v>20_445</v>
      </c>
      <c r="F542" t="str">
        <f>IFERROR(VLOOKUP(E542,'2. UnidadCompradora'!$E$2:$F$1538,2,FALSE),"")</f>
        <v/>
      </c>
      <c r="G542" t="str">
        <f>IFERROR(VLOOKUP(E542,'2. UnidadCompradora'!$E$2:$P$1538,12,FALSE),"")</f>
        <v/>
      </c>
      <c r="K542" t="str">
        <f t="shared" si="66"/>
        <v/>
      </c>
      <c r="L542" t="str">
        <f t="shared" si="68"/>
        <v/>
      </c>
      <c r="M542" s="18" t="str">
        <f>IFERROR(VLOOKUP(E542,'2. UnidadCompradora'!$E$2:$P$1538,8,FALSE),"")</f>
        <v/>
      </c>
      <c r="N542" s="21" t="str">
        <f>IFERROR(VLOOKUP(E542,'2. UnidadCompradora'!$E$2:$P$1538,9,FALSE),"")</f>
        <v/>
      </c>
      <c r="O542" t="str">
        <f t="shared" si="69"/>
        <v/>
      </c>
      <c r="P542" s="56" t="str">
        <f t="shared" si="70"/>
        <v>20_445</v>
      </c>
    </row>
    <row r="543" spans="2:16" hidden="1" x14ac:dyDescent="0.25">
      <c r="B543">
        <f t="shared" si="71"/>
        <v>446</v>
      </c>
      <c r="C543">
        <f t="shared" si="64"/>
        <v>20</v>
      </c>
      <c r="D543">
        <f t="shared" si="65"/>
        <v>446</v>
      </c>
      <c r="E543" s="33" t="str">
        <f t="shared" si="67"/>
        <v>20_446</v>
      </c>
      <c r="F543" t="str">
        <f>IFERROR(VLOOKUP(E543,'2. UnidadCompradora'!$E$2:$F$1538,2,FALSE),"")</f>
        <v/>
      </c>
      <c r="G543" t="str">
        <f>IFERROR(VLOOKUP(E543,'2. UnidadCompradora'!$E$2:$P$1538,12,FALSE),"")</f>
        <v/>
      </c>
      <c r="K543" t="str">
        <f t="shared" si="66"/>
        <v/>
      </c>
      <c r="L543" t="str">
        <f t="shared" si="68"/>
        <v/>
      </c>
      <c r="M543" s="18" t="str">
        <f>IFERROR(VLOOKUP(E543,'2. UnidadCompradora'!$E$2:$P$1538,8,FALSE),"")</f>
        <v/>
      </c>
      <c r="N543" s="21" t="str">
        <f>IFERROR(VLOOKUP(E543,'2. UnidadCompradora'!$E$2:$P$1538,9,FALSE),"")</f>
        <v/>
      </c>
      <c r="O543" t="str">
        <f t="shared" si="69"/>
        <v/>
      </c>
      <c r="P543" s="56" t="str">
        <f t="shared" si="70"/>
        <v>20_446</v>
      </c>
    </row>
    <row r="544" spans="2:16" hidden="1" x14ac:dyDescent="0.25">
      <c r="B544">
        <f t="shared" si="71"/>
        <v>447</v>
      </c>
      <c r="C544">
        <f t="shared" si="64"/>
        <v>20</v>
      </c>
      <c r="D544">
        <f t="shared" si="65"/>
        <v>447</v>
      </c>
      <c r="E544" s="33" t="str">
        <f t="shared" si="67"/>
        <v>20_447</v>
      </c>
      <c r="F544" t="str">
        <f>IFERROR(VLOOKUP(E544,'2. UnidadCompradora'!$E$2:$F$1538,2,FALSE),"")</f>
        <v/>
      </c>
      <c r="G544" t="str">
        <f>IFERROR(VLOOKUP(E544,'2. UnidadCompradora'!$E$2:$P$1538,12,FALSE),"")</f>
        <v/>
      </c>
      <c r="K544" t="str">
        <f t="shared" si="66"/>
        <v/>
      </c>
      <c r="L544" t="str">
        <f t="shared" si="68"/>
        <v/>
      </c>
      <c r="M544" s="18" t="str">
        <f>IFERROR(VLOOKUP(E544,'2. UnidadCompradora'!$E$2:$P$1538,8,FALSE),"")</f>
        <v/>
      </c>
      <c r="N544" s="21" t="str">
        <f>IFERROR(VLOOKUP(E544,'2. UnidadCompradora'!$E$2:$P$1538,9,FALSE),"")</f>
        <v/>
      </c>
      <c r="O544" t="str">
        <f t="shared" si="69"/>
        <v/>
      </c>
      <c r="P544" s="56" t="str">
        <f t="shared" si="70"/>
        <v>20_447</v>
      </c>
    </row>
    <row r="545" spans="2:16" hidden="1" x14ac:dyDescent="0.25">
      <c r="B545">
        <f t="shared" si="71"/>
        <v>448</v>
      </c>
      <c r="C545">
        <f t="shared" si="64"/>
        <v>20</v>
      </c>
      <c r="D545">
        <f t="shared" si="65"/>
        <v>448</v>
      </c>
      <c r="E545" s="33" t="str">
        <f t="shared" si="67"/>
        <v>20_448</v>
      </c>
      <c r="F545" t="str">
        <f>IFERROR(VLOOKUP(E545,'2. UnidadCompradora'!$E$2:$F$1538,2,FALSE),"")</f>
        <v/>
      </c>
      <c r="G545" t="str">
        <f>IFERROR(VLOOKUP(E545,'2. UnidadCompradora'!$E$2:$P$1538,12,FALSE),"")</f>
        <v/>
      </c>
      <c r="K545" t="str">
        <f t="shared" si="66"/>
        <v/>
      </c>
      <c r="L545" t="str">
        <f t="shared" si="68"/>
        <v/>
      </c>
      <c r="M545" s="18" t="str">
        <f>IFERROR(VLOOKUP(E545,'2. UnidadCompradora'!$E$2:$P$1538,8,FALSE),"")</f>
        <v/>
      </c>
      <c r="N545" s="21" t="str">
        <f>IFERROR(VLOOKUP(E545,'2. UnidadCompradora'!$E$2:$P$1538,9,FALSE),"")</f>
        <v/>
      </c>
      <c r="O545" t="str">
        <f t="shared" si="69"/>
        <v/>
      </c>
      <c r="P545" s="56" t="str">
        <f t="shared" si="70"/>
        <v>20_448</v>
      </c>
    </row>
    <row r="546" spans="2:16" hidden="1" x14ac:dyDescent="0.25">
      <c r="B546">
        <f t="shared" si="71"/>
        <v>449</v>
      </c>
      <c r="C546">
        <f t="shared" ref="C546:C597" si="72">$D$95</f>
        <v>20</v>
      </c>
      <c r="D546">
        <f t="shared" ref="D546:D597" si="73">B546</f>
        <v>449</v>
      </c>
      <c r="E546" s="33" t="str">
        <f t="shared" si="67"/>
        <v>20_449</v>
      </c>
      <c r="F546" t="str">
        <f>IFERROR(VLOOKUP(E546,'2. UnidadCompradora'!$E$2:$F$1538,2,FALSE),"")</f>
        <v/>
      </c>
      <c r="G546" t="str">
        <f>IFERROR(VLOOKUP(E546,'2. UnidadCompradora'!$E$2:$P$1538,12,FALSE),"")</f>
        <v/>
      </c>
      <c r="K546" t="str">
        <f t="shared" ref="K546:K597" si="74">IFERROR(RANK(G546,$G$98:$G$597),"")</f>
        <v/>
      </c>
      <c r="L546" t="str">
        <f t="shared" si="68"/>
        <v/>
      </c>
      <c r="M546" s="18" t="str">
        <f>IFERROR(VLOOKUP(E546,'2. UnidadCompradora'!$E$2:$P$1538,8,FALSE),"")</f>
        <v/>
      </c>
      <c r="N546" s="21" t="str">
        <f>IFERROR(VLOOKUP(E546,'2. UnidadCompradora'!$E$2:$P$1538,9,FALSE),"")</f>
        <v/>
      </c>
      <c r="O546" t="str">
        <f t="shared" si="69"/>
        <v/>
      </c>
      <c r="P546" s="56" t="str">
        <f t="shared" si="70"/>
        <v>20_449</v>
      </c>
    </row>
    <row r="547" spans="2:16" hidden="1" x14ac:dyDescent="0.25">
      <c r="B547">
        <f t="shared" si="71"/>
        <v>450</v>
      </c>
      <c r="C547">
        <f t="shared" si="72"/>
        <v>20</v>
      </c>
      <c r="D547">
        <f t="shared" si="73"/>
        <v>450</v>
      </c>
      <c r="E547" s="33" t="str">
        <f t="shared" ref="E547:E597" si="75">CONCATENATE(C547,"_",D547)</f>
        <v>20_450</v>
      </c>
      <c r="F547" t="str">
        <f>IFERROR(VLOOKUP(E547,'2. UnidadCompradora'!$E$2:$F$1538,2,FALSE),"")</f>
        <v/>
      </c>
      <c r="G547" t="str">
        <f>IFERROR(VLOOKUP(E547,'2. UnidadCompradora'!$E$2:$P$1538,12,FALSE),"")</f>
        <v/>
      </c>
      <c r="K547" t="str">
        <f t="shared" si="74"/>
        <v/>
      </c>
      <c r="L547" t="str">
        <f t="shared" ref="L547:L597" si="76">F547</f>
        <v/>
      </c>
      <c r="M547" s="18" t="str">
        <f>IFERROR(VLOOKUP(E547,'2. UnidadCompradora'!$E$2:$P$1538,8,FALSE),"")</f>
        <v/>
      </c>
      <c r="N547" s="21" t="str">
        <f>IFERROR(VLOOKUP(E547,'2. UnidadCompradora'!$E$2:$P$1538,9,FALSE),"")</f>
        <v/>
      </c>
      <c r="O547" t="str">
        <f t="shared" ref="O547:O597" si="77">G547</f>
        <v/>
      </c>
      <c r="P547" s="56" t="str">
        <f t="shared" ref="P547:P597" si="78">E547</f>
        <v>20_450</v>
      </c>
    </row>
    <row r="548" spans="2:16" hidden="1" x14ac:dyDescent="0.25">
      <c r="B548">
        <f t="shared" ref="B548:B579" si="79">B547+1</f>
        <v>451</v>
      </c>
      <c r="C548">
        <f t="shared" si="72"/>
        <v>20</v>
      </c>
      <c r="D548">
        <f t="shared" si="73"/>
        <v>451</v>
      </c>
      <c r="E548" s="33" t="str">
        <f t="shared" si="75"/>
        <v>20_451</v>
      </c>
      <c r="F548" t="str">
        <f>IFERROR(VLOOKUP(E548,'2. UnidadCompradora'!$E$2:$F$1538,2,FALSE),"")</f>
        <v/>
      </c>
      <c r="G548" t="str">
        <f>IFERROR(VLOOKUP(E548,'2. UnidadCompradora'!$E$2:$P$1538,12,FALSE),"")</f>
        <v/>
      </c>
      <c r="K548" t="str">
        <f t="shared" si="74"/>
        <v/>
      </c>
      <c r="L548" t="str">
        <f t="shared" si="76"/>
        <v/>
      </c>
      <c r="M548" s="18" t="str">
        <f>IFERROR(VLOOKUP(E548,'2. UnidadCompradora'!$E$2:$P$1538,8,FALSE),"")</f>
        <v/>
      </c>
      <c r="N548" s="21" t="str">
        <f>IFERROR(VLOOKUP(E548,'2. UnidadCompradora'!$E$2:$P$1538,9,FALSE),"")</f>
        <v/>
      </c>
      <c r="O548" t="str">
        <f t="shared" si="77"/>
        <v/>
      </c>
      <c r="P548" s="56" t="str">
        <f t="shared" si="78"/>
        <v>20_451</v>
      </c>
    </row>
    <row r="549" spans="2:16" hidden="1" x14ac:dyDescent="0.25">
      <c r="B549">
        <f t="shared" si="79"/>
        <v>452</v>
      </c>
      <c r="C549">
        <f t="shared" si="72"/>
        <v>20</v>
      </c>
      <c r="D549">
        <f t="shared" si="73"/>
        <v>452</v>
      </c>
      <c r="E549" s="33" t="str">
        <f t="shared" si="75"/>
        <v>20_452</v>
      </c>
      <c r="F549" t="str">
        <f>IFERROR(VLOOKUP(E549,'2. UnidadCompradora'!$E$2:$F$1538,2,FALSE),"")</f>
        <v/>
      </c>
      <c r="G549" t="str">
        <f>IFERROR(VLOOKUP(E549,'2. UnidadCompradora'!$E$2:$P$1538,12,FALSE),"")</f>
        <v/>
      </c>
      <c r="K549" t="str">
        <f t="shared" si="74"/>
        <v/>
      </c>
      <c r="L549" t="str">
        <f t="shared" si="76"/>
        <v/>
      </c>
      <c r="M549" s="18" t="str">
        <f>IFERROR(VLOOKUP(E549,'2. UnidadCompradora'!$E$2:$P$1538,8,FALSE),"")</f>
        <v/>
      </c>
      <c r="N549" s="21" t="str">
        <f>IFERROR(VLOOKUP(E549,'2. UnidadCompradora'!$E$2:$P$1538,9,FALSE),"")</f>
        <v/>
      </c>
      <c r="O549" t="str">
        <f t="shared" si="77"/>
        <v/>
      </c>
      <c r="P549" s="56" t="str">
        <f t="shared" si="78"/>
        <v>20_452</v>
      </c>
    </row>
    <row r="550" spans="2:16" hidden="1" x14ac:dyDescent="0.25">
      <c r="B550">
        <f t="shared" si="79"/>
        <v>453</v>
      </c>
      <c r="C550">
        <f t="shared" si="72"/>
        <v>20</v>
      </c>
      <c r="D550">
        <f t="shared" si="73"/>
        <v>453</v>
      </c>
      <c r="E550" s="33" t="str">
        <f t="shared" si="75"/>
        <v>20_453</v>
      </c>
      <c r="F550" t="str">
        <f>IFERROR(VLOOKUP(E550,'2. UnidadCompradora'!$E$2:$F$1538,2,FALSE),"")</f>
        <v/>
      </c>
      <c r="G550" t="str">
        <f>IFERROR(VLOOKUP(E550,'2. UnidadCompradora'!$E$2:$P$1538,12,FALSE),"")</f>
        <v/>
      </c>
      <c r="K550" t="str">
        <f t="shared" si="74"/>
        <v/>
      </c>
      <c r="L550" t="str">
        <f t="shared" si="76"/>
        <v/>
      </c>
      <c r="M550" s="18" t="str">
        <f>IFERROR(VLOOKUP(E550,'2. UnidadCompradora'!$E$2:$P$1538,8,FALSE),"")</f>
        <v/>
      </c>
      <c r="N550" s="21" t="str">
        <f>IFERROR(VLOOKUP(E550,'2. UnidadCompradora'!$E$2:$P$1538,9,FALSE),"")</f>
        <v/>
      </c>
      <c r="O550" t="str">
        <f t="shared" si="77"/>
        <v/>
      </c>
      <c r="P550" s="56" t="str">
        <f t="shared" si="78"/>
        <v>20_453</v>
      </c>
    </row>
    <row r="551" spans="2:16" hidden="1" x14ac:dyDescent="0.25">
      <c r="B551">
        <f t="shared" si="79"/>
        <v>454</v>
      </c>
      <c r="C551">
        <f t="shared" si="72"/>
        <v>20</v>
      </c>
      <c r="D551">
        <f t="shared" si="73"/>
        <v>454</v>
      </c>
      <c r="E551" s="33" t="str">
        <f t="shared" si="75"/>
        <v>20_454</v>
      </c>
      <c r="F551" t="str">
        <f>IFERROR(VLOOKUP(E551,'2. UnidadCompradora'!$E$2:$F$1538,2,FALSE),"")</f>
        <v/>
      </c>
      <c r="G551" t="str">
        <f>IFERROR(VLOOKUP(E551,'2. UnidadCompradora'!$E$2:$P$1538,12,FALSE),"")</f>
        <v/>
      </c>
      <c r="K551" t="str">
        <f t="shared" si="74"/>
        <v/>
      </c>
      <c r="L551" t="str">
        <f t="shared" si="76"/>
        <v/>
      </c>
      <c r="M551" s="18" t="str">
        <f>IFERROR(VLOOKUP(E551,'2. UnidadCompradora'!$E$2:$P$1538,8,FALSE),"")</f>
        <v/>
      </c>
      <c r="N551" s="21" t="str">
        <f>IFERROR(VLOOKUP(E551,'2. UnidadCompradora'!$E$2:$P$1538,9,FALSE),"")</f>
        <v/>
      </c>
      <c r="O551" t="str">
        <f t="shared" si="77"/>
        <v/>
      </c>
      <c r="P551" s="56" t="str">
        <f t="shared" si="78"/>
        <v>20_454</v>
      </c>
    </row>
    <row r="552" spans="2:16" hidden="1" x14ac:dyDescent="0.25">
      <c r="B552">
        <f t="shared" si="79"/>
        <v>455</v>
      </c>
      <c r="C552">
        <f t="shared" si="72"/>
        <v>20</v>
      </c>
      <c r="D552">
        <f t="shared" si="73"/>
        <v>455</v>
      </c>
      <c r="E552" s="33" t="str">
        <f t="shared" si="75"/>
        <v>20_455</v>
      </c>
      <c r="F552" t="str">
        <f>IFERROR(VLOOKUP(E552,'2. UnidadCompradora'!$E$2:$F$1538,2,FALSE),"")</f>
        <v/>
      </c>
      <c r="G552" t="str">
        <f>IFERROR(VLOOKUP(E552,'2. UnidadCompradora'!$E$2:$P$1538,12,FALSE),"")</f>
        <v/>
      </c>
      <c r="K552" t="str">
        <f t="shared" si="74"/>
        <v/>
      </c>
      <c r="L552" t="str">
        <f t="shared" si="76"/>
        <v/>
      </c>
      <c r="M552" s="18" t="str">
        <f>IFERROR(VLOOKUP(E552,'2. UnidadCompradora'!$E$2:$P$1538,8,FALSE),"")</f>
        <v/>
      </c>
      <c r="N552" s="21" t="str">
        <f>IFERROR(VLOOKUP(E552,'2. UnidadCompradora'!$E$2:$P$1538,9,FALSE),"")</f>
        <v/>
      </c>
      <c r="O552" t="str">
        <f t="shared" si="77"/>
        <v/>
      </c>
      <c r="P552" s="56" t="str">
        <f t="shared" si="78"/>
        <v>20_455</v>
      </c>
    </row>
    <row r="553" spans="2:16" hidden="1" x14ac:dyDescent="0.25">
      <c r="B553">
        <f t="shared" si="79"/>
        <v>456</v>
      </c>
      <c r="C553">
        <f t="shared" si="72"/>
        <v>20</v>
      </c>
      <c r="D553">
        <f t="shared" si="73"/>
        <v>456</v>
      </c>
      <c r="E553" s="33" t="str">
        <f t="shared" si="75"/>
        <v>20_456</v>
      </c>
      <c r="F553" t="str">
        <f>IFERROR(VLOOKUP(E553,'2. UnidadCompradora'!$E$2:$F$1538,2,FALSE),"")</f>
        <v/>
      </c>
      <c r="G553" t="str">
        <f>IFERROR(VLOOKUP(E553,'2. UnidadCompradora'!$E$2:$P$1538,12,FALSE),"")</f>
        <v/>
      </c>
      <c r="K553" t="str">
        <f t="shared" si="74"/>
        <v/>
      </c>
      <c r="L553" t="str">
        <f t="shared" si="76"/>
        <v/>
      </c>
      <c r="M553" s="18" t="str">
        <f>IFERROR(VLOOKUP(E553,'2. UnidadCompradora'!$E$2:$P$1538,8,FALSE),"")</f>
        <v/>
      </c>
      <c r="N553" s="21" t="str">
        <f>IFERROR(VLOOKUP(E553,'2. UnidadCompradora'!$E$2:$P$1538,9,FALSE),"")</f>
        <v/>
      </c>
      <c r="O553" t="str">
        <f t="shared" si="77"/>
        <v/>
      </c>
      <c r="P553" s="56" t="str">
        <f t="shared" si="78"/>
        <v>20_456</v>
      </c>
    </row>
    <row r="554" spans="2:16" hidden="1" x14ac:dyDescent="0.25">
      <c r="B554">
        <f t="shared" si="79"/>
        <v>457</v>
      </c>
      <c r="C554">
        <f t="shared" si="72"/>
        <v>20</v>
      </c>
      <c r="D554">
        <f t="shared" si="73"/>
        <v>457</v>
      </c>
      <c r="E554" s="33" t="str">
        <f t="shared" si="75"/>
        <v>20_457</v>
      </c>
      <c r="F554" t="str">
        <f>IFERROR(VLOOKUP(E554,'2. UnidadCompradora'!$E$2:$F$1538,2,FALSE),"")</f>
        <v/>
      </c>
      <c r="G554" t="str">
        <f>IFERROR(VLOOKUP(E554,'2. UnidadCompradora'!$E$2:$P$1538,12,FALSE),"")</f>
        <v/>
      </c>
      <c r="K554" t="str">
        <f t="shared" si="74"/>
        <v/>
      </c>
      <c r="L554" t="str">
        <f t="shared" si="76"/>
        <v/>
      </c>
      <c r="M554" s="18" t="str">
        <f>IFERROR(VLOOKUP(E554,'2. UnidadCompradora'!$E$2:$P$1538,8,FALSE),"")</f>
        <v/>
      </c>
      <c r="N554" s="21" t="str">
        <f>IFERROR(VLOOKUP(E554,'2. UnidadCompradora'!$E$2:$P$1538,9,FALSE),"")</f>
        <v/>
      </c>
      <c r="O554" t="str">
        <f t="shared" si="77"/>
        <v/>
      </c>
      <c r="P554" s="56" t="str">
        <f t="shared" si="78"/>
        <v>20_457</v>
      </c>
    </row>
    <row r="555" spans="2:16" hidden="1" x14ac:dyDescent="0.25">
      <c r="B555">
        <f t="shared" si="79"/>
        <v>458</v>
      </c>
      <c r="C555">
        <f t="shared" si="72"/>
        <v>20</v>
      </c>
      <c r="D555">
        <f t="shared" si="73"/>
        <v>458</v>
      </c>
      <c r="E555" s="33" t="str">
        <f t="shared" si="75"/>
        <v>20_458</v>
      </c>
      <c r="F555" t="str">
        <f>IFERROR(VLOOKUP(E555,'2. UnidadCompradora'!$E$2:$F$1538,2,FALSE),"")</f>
        <v/>
      </c>
      <c r="G555" t="str">
        <f>IFERROR(VLOOKUP(E555,'2. UnidadCompradora'!$E$2:$P$1538,12,FALSE),"")</f>
        <v/>
      </c>
      <c r="K555" t="str">
        <f t="shared" si="74"/>
        <v/>
      </c>
      <c r="L555" t="str">
        <f t="shared" si="76"/>
        <v/>
      </c>
      <c r="M555" s="18" t="str">
        <f>IFERROR(VLOOKUP(E555,'2. UnidadCompradora'!$E$2:$P$1538,8,FALSE),"")</f>
        <v/>
      </c>
      <c r="N555" s="21" t="str">
        <f>IFERROR(VLOOKUP(E555,'2. UnidadCompradora'!$E$2:$P$1538,9,FALSE),"")</f>
        <v/>
      </c>
      <c r="O555" t="str">
        <f t="shared" si="77"/>
        <v/>
      </c>
      <c r="P555" s="56" t="str">
        <f t="shared" si="78"/>
        <v>20_458</v>
      </c>
    </row>
    <row r="556" spans="2:16" hidden="1" x14ac:dyDescent="0.25">
      <c r="B556">
        <f t="shared" si="79"/>
        <v>459</v>
      </c>
      <c r="C556">
        <f t="shared" si="72"/>
        <v>20</v>
      </c>
      <c r="D556">
        <f t="shared" si="73"/>
        <v>459</v>
      </c>
      <c r="E556" s="33" t="str">
        <f t="shared" si="75"/>
        <v>20_459</v>
      </c>
      <c r="F556" t="str">
        <f>IFERROR(VLOOKUP(E556,'2. UnidadCompradora'!$E$2:$F$1538,2,FALSE),"")</f>
        <v/>
      </c>
      <c r="G556" t="str">
        <f>IFERROR(VLOOKUP(E556,'2. UnidadCompradora'!$E$2:$P$1538,12,FALSE),"")</f>
        <v/>
      </c>
      <c r="K556" t="str">
        <f t="shared" si="74"/>
        <v/>
      </c>
      <c r="L556" t="str">
        <f t="shared" si="76"/>
        <v/>
      </c>
      <c r="M556" s="18" t="str">
        <f>IFERROR(VLOOKUP(E556,'2. UnidadCompradora'!$E$2:$P$1538,8,FALSE),"")</f>
        <v/>
      </c>
      <c r="N556" s="21" t="str">
        <f>IFERROR(VLOOKUP(E556,'2. UnidadCompradora'!$E$2:$P$1538,9,FALSE),"")</f>
        <v/>
      </c>
      <c r="O556" t="str">
        <f t="shared" si="77"/>
        <v/>
      </c>
      <c r="P556" s="56" t="str">
        <f t="shared" si="78"/>
        <v>20_459</v>
      </c>
    </row>
    <row r="557" spans="2:16" hidden="1" x14ac:dyDescent="0.25">
      <c r="B557">
        <f t="shared" si="79"/>
        <v>460</v>
      </c>
      <c r="C557">
        <f t="shared" si="72"/>
        <v>20</v>
      </c>
      <c r="D557">
        <f t="shared" si="73"/>
        <v>460</v>
      </c>
      <c r="E557" s="33" t="str">
        <f t="shared" si="75"/>
        <v>20_460</v>
      </c>
      <c r="F557" t="str">
        <f>IFERROR(VLOOKUP(E557,'2. UnidadCompradora'!$E$2:$F$1538,2,FALSE),"")</f>
        <v/>
      </c>
      <c r="G557" t="str">
        <f>IFERROR(VLOOKUP(E557,'2. UnidadCompradora'!$E$2:$P$1538,12,FALSE),"")</f>
        <v/>
      </c>
      <c r="K557" t="str">
        <f t="shared" si="74"/>
        <v/>
      </c>
      <c r="L557" t="str">
        <f t="shared" si="76"/>
        <v/>
      </c>
      <c r="M557" s="18" t="str">
        <f>IFERROR(VLOOKUP(E557,'2. UnidadCompradora'!$E$2:$P$1538,8,FALSE),"")</f>
        <v/>
      </c>
      <c r="N557" s="21" t="str">
        <f>IFERROR(VLOOKUP(E557,'2. UnidadCompradora'!$E$2:$P$1538,9,FALSE),"")</f>
        <v/>
      </c>
      <c r="O557" t="str">
        <f t="shared" si="77"/>
        <v/>
      </c>
      <c r="P557" s="56" t="str">
        <f t="shared" si="78"/>
        <v>20_460</v>
      </c>
    </row>
    <row r="558" spans="2:16" hidden="1" x14ac:dyDescent="0.25">
      <c r="B558">
        <f t="shared" si="79"/>
        <v>461</v>
      </c>
      <c r="C558">
        <f t="shared" si="72"/>
        <v>20</v>
      </c>
      <c r="D558">
        <f t="shared" si="73"/>
        <v>461</v>
      </c>
      <c r="E558" s="33" t="str">
        <f t="shared" si="75"/>
        <v>20_461</v>
      </c>
      <c r="F558" t="str">
        <f>IFERROR(VLOOKUP(E558,'2. UnidadCompradora'!$E$2:$F$1538,2,FALSE),"")</f>
        <v/>
      </c>
      <c r="G558" t="str">
        <f>IFERROR(VLOOKUP(E558,'2. UnidadCompradora'!$E$2:$P$1538,12,FALSE),"")</f>
        <v/>
      </c>
      <c r="K558" t="str">
        <f t="shared" si="74"/>
        <v/>
      </c>
      <c r="L558" t="str">
        <f t="shared" si="76"/>
        <v/>
      </c>
      <c r="M558" s="18" t="str">
        <f>IFERROR(VLOOKUP(E558,'2. UnidadCompradora'!$E$2:$P$1538,8,FALSE),"")</f>
        <v/>
      </c>
      <c r="N558" s="21" t="str">
        <f>IFERROR(VLOOKUP(E558,'2. UnidadCompradora'!$E$2:$P$1538,9,FALSE),"")</f>
        <v/>
      </c>
      <c r="O558" t="str">
        <f t="shared" si="77"/>
        <v/>
      </c>
      <c r="P558" s="56" t="str">
        <f t="shared" si="78"/>
        <v>20_461</v>
      </c>
    </row>
    <row r="559" spans="2:16" hidden="1" x14ac:dyDescent="0.25">
      <c r="B559">
        <f t="shared" si="79"/>
        <v>462</v>
      </c>
      <c r="C559">
        <f t="shared" si="72"/>
        <v>20</v>
      </c>
      <c r="D559">
        <f t="shared" si="73"/>
        <v>462</v>
      </c>
      <c r="E559" s="33" t="str">
        <f t="shared" si="75"/>
        <v>20_462</v>
      </c>
      <c r="F559" t="str">
        <f>IFERROR(VLOOKUP(E559,'2. UnidadCompradora'!$E$2:$F$1538,2,FALSE),"")</f>
        <v/>
      </c>
      <c r="G559" t="str">
        <f>IFERROR(VLOOKUP(E559,'2. UnidadCompradora'!$E$2:$P$1538,12,FALSE),"")</f>
        <v/>
      </c>
      <c r="K559" t="str">
        <f t="shared" si="74"/>
        <v/>
      </c>
      <c r="L559" t="str">
        <f t="shared" si="76"/>
        <v/>
      </c>
      <c r="M559" s="18" t="str">
        <f>IFERROR(VLOOKUP(E559,'2. UnidadCompradora'!$E$2:$P$1538,8,FALSE),"")</f>
        <v/>
      </c>
      <c r="N559" s="21" t="str">
        <f>IFERROR(VLOOKUP(E559,'2. UnidadCompradora'!$E$2:$P$1538,9,FALSE),"")</f>
        <v/>
      </c>
      <c r="O559" t="str">
        <f t="shared" si="77"/>
        <v/>
      </c>
      <c r="P559" s="56" t="str">
        <f t="shared" si="78"/>
        <v>20_462</v>
      </c>
    </row>
    <row r="560" spans="2:16" hidden="1" x14ac:dyDescent="0.25">
      <c r="B560">
        <f t="shared" si="79"/>
        <v>463</v>
      </c>
      <c r="C560">
        <f t="shared" si="72"/>
        <v>20</v>
      </c>
      <c r="D560">
        <f t="shared" si="73"/>
        <v>463</v>
      </c>
      <c r="E560" s="33" t="str">
        <f t="shared" si="75"/>
        <v>20_463</v>
      </c>
      <c r="F560" t="str">
        <f>IFERROR(VLOOKUP(E560,'2. UnidadCompradora'!$E$2:$F$1538,2,FALSE),"")</f>
        <v/>
      </c>
      <c r="G560" t="str">
        <f>IFERROR(VLOOKUP(E560,'2. UnidadCompradora'!$E$2:$P$1538,12,FALSE),"")</f>
        <v/>
      </c>
      <c r="K560" t="str">
        <f t="shared" si="74"/>
        <v/>
      </c>
      <c r="L560" t="str">
        <f t="shared" si="76"/>
        <v/>
      </c>
      <c r="M560" s="18" t="str">
        <f>IFERROR(VLOOKUP(E560,'2. UnidadCompradora'!$E$2:$P$1538,8,FALSE),"")</f>
        <v/>
      </c>
      <c r="N560" s="21" t="str">
        <f>IFERROR(VLOOKUP(E560,'2. UnidadCompradora'!$E$2:$P$1538,9,FALSE),"")</f>
        <v/>
      </c>
      <c r="O560" t="str">
        <f t="shared" si="77"/>
        <v/>
      </c>
      <c r="P560" s="56" t="str">
        <f t="shared" si="78"/>
        <v>20_463</v>
      </c>
    </row>
    <row r="561" spans="2:16" hidden="1" x14ac:dyDescent="0.25">
      <c r="B561">
        <f t="shared" si="79"/>
        <v>464</v>
      </c>
      <c r="C561">
        <f t="shared" si="72"/>
        <v>20</v>
      </c>
      <c r="D561">
        <f t="shared" si="73"/>
        <v>464</v>
      </c>
      <c r="E561" s="33" t="str">
        <f t="shared" si="75"/>
        <v>20_464</v>
      </c>
      <c r="F561" t="str">
        <f>IFERROR(VLOOKUP(E561,'2. UnidadCompradora'!$E$2:$F$1538,2,FALSE),"")</f>
        <v/>
      </c>
      <c r="G561" t="str">
        <f>IFERROR(VLOOKUP(E561,'2. UnidadCompradora'!$E$2:$P$1538,12,FALSE),"")</f>
        <v/>
      </c>
      <c r="K561" t="str">
        <f t="shared" si="74"/>
        <v/>
      </c>
      <c r="L561" t="str">
        <f t="shared" si="76"/>
        <v/>
      </c>
      <c r="M561" s="18" t="str">
        <f>IFERROR(VLOOKUP(E561,'2. UnidadCompradora'!$E$2:$P$1538,8,FALSE),"")</f>
        <v/>
      </c>
      <c r="N561" s="21" t="str">
        <f>IFERROR(VLOOKUP(E561,'2. UnidadCompradora'!$E$2:$P$1538,9,FALSE),"")</f>
        <v/>
      </c>
      <c r="O561" t="str">
        <f t="shared" si="77"/>
        <v/>
      </c>
      <c r="P561" s="56" t="str">
        <f t="shared" si="78"/>
        <v>20_464</v>
      </c>
    </row>
    <row r="562" spans="2:16" hidden="1" x14ac:dyDescent="0.25">
      <c r="B562">
        <f t="shared" si="79"/>
        <v>465</v>
      </c>
      <c r="C562">
        <f t="shared" si="72"/>
        <v>20</v>
      </c>
      <c r="D562">
        <f t="shared" si="73"/>
        <v>465</v>
      </c>
      <c r="E562" s="33" t="str">
        <f t="shared" si="75"/>
        <v>20_465</v>
      </c>
      <c r="F562" t="str">
        <f>IFERROR(VLOOKUP(E562,'2. UnidadCompradora'!$E$2:$F$1538,2,FALSE),"")</f>
        <v/>
      </c>
      <c r="G562" t="str">
        <f>IFERROR(VLOOKUP(E562,'2. UnidadCompradora'!$E$2:$P$1538,12,FALSE),"")</f>
        <v/>
      </c>
      <c r="K562" t="str">
        <f t="shared" si="74"/>
        <v/>
      </c>
      <c r="L562" t="str">
        <f t="shared" si="76"/>
        <v/>
      </c>
      <c r="M562" s="18" t="str">
        <f>IFERROR(VLOOKUP(E562,'2. UnidadCompradora'!$E$2:$P$1538,8,FALSE),"")</f>
        <v/>
      </c>
      <c r="N562" s="21" t="str">
        <f>IFERROR(VLOOKUP(E562,'2. UnidadCompradora'!$E$2:$P$1538,9,FALSE),"")</f>
        <v/>
      </c>
      <c r="O562" t="str">
        <f t="shared" si="77"/>
        <v/>
      </c>
      <c r="P562" s="56" t="str">
        <f t="shared" si="78"/>
        <v>20_465</v>
      </c>
    </row>
    <row r="563" spans="2:16" hidden="1" x14ac:dyDescent="0.25">
      <c r="B563">
        <f t="shared" si="79"/>
        <v>466</v>
      </c>
      <c r="C563">
        <f t="shared" si="72"/>
        <v>20</v>
      </c>
      <c r="D563">
        <f t="shared" si="73"/>
        <v>466</v>
      </c>
      <c r="E563" s="33" t="str">
        <f t="shared" si="75"/>
        <v>20_466</v>
      </c>
      <c r="F563" t="str">
        <f>IFERROR(VLOOKUP(E563,'2. UnidadCompradora'!$E$2:$F$1538,2,FALSE),"")</f>
        <v/>
      </c>
      <c r="G563" t="str">
        <f>IFERROR(VLOOKUP(E563,'2. UnidadCompradora'!$E$2:$P$1538,12,FALSE),"")</f>
        <v/>
      </c>
      <c r="K563" t="str">
        <f t="shared" si="74"/>
        <v/>
      </c>
      <c r="L563" t="str">
        <f t="shared" si="76"/>
        <v/>
      </c>
      <c r="M563" s="18" t="str">
        <f>IFERROR(VLOOKUP(E563,'2. UnidadCompradora'!$E$2:$P$1538,8,FALSE),"")</f>
        <v/>
      </c>
      <c r="N563" s="21" t="str">
        <f>IFERROR(VLOOKUP(E563,'2. UnidadCompradora'!$E$2:$P$1538,9,FALSE),"")</f>
        <v/>
      </c>
      <c r="O563" t="str">
        <f t="shared" si="77"/>
        <v/>
      </c>
      <c r="P563" s="56" t="str">
        <f t="shared" si="78"/>
        <v>20_466</v>
      </c>
    </row>
    <row r="564" spans="2:16" hidden="1" x14ac:dyDescent="0.25">
      <c r="B564">
        <f t="shared" si="79"/>
        <v>467</v>
      </c>
      <c r="C564">
        <f t="shared" si="72"/>
        <v>20</v>
      </c>
      <c r="D564">
        <f t="shared" si="73"/>
        <v>467</v>
      </c>
      <c r="E564" s="33" t="str">
        <f t="shared" si="75"/>
        <v>20_467</v>
      </c>
      <c r="F564" t="str">
        <f>IFERROR(VLOOKUP(E564,'2. UnidadCompradora'!$E$2:$F$1538,2,FALSE),"")</f>
        <v/>
      </c>
      <c r="G564" t="str">
        <f>IFERROR(VLOOKUP(E564,'2. UnidadCompradora'!$E$2:$P$1538,12,FALSE),"")</f>
        <v/>
      </c>
      <c r="K564" t="str">
        <f t="shared" si="74"/>
        <v/>
      </c>
      <c r="L564" t="str">
        <f t="shared" si="76"/>
        <v/>
      </c>
      <c r="M564" s="18" t="str">
        <f>IFERROR(VLOOKUP(E564,'2. UnidadCompradora'!$E$2:$P$1538,8,FALSE),"")</f>
        <v/>
      </c>
      <c r="N564" s="21" t="str">
        <f>IFERROR(VLOOKUP(E564,'2. UnidadCompradora'!$E$2:$P$1538,9,FALSE),"")</f>
        <v/>
      </c>
      <c r="O564" t="str">
        <f t="shared" si="77"/>
        <v/>
      </c>
      <c r="P564" s="56" t="str">
        <f t="shared" si="78"/>
        <v>20_467</v>
      </c>
    </row>
    <row r="565" spans="2:16" hidden="1" x14ac:dyDescent="0.25">
      <c r="B565">
        <f t="shared" si="79"/>
        <v>468</v>
      </c>
      <c r="C565">
        <f t="shared" si="72"/>
        <v>20</v>
      </c>
      <c r="D565">
        <f t="shared" si="73"/>
        <v>468</v>
      </c>
      <c r="E565" s="33" t="str">
        <f t="shared" si="75"/>
        <v>20_468</v>
      </c>
      <c r="F565" t="str">
        <f>IFERROR(VLOOKUP(E565,'2. UnidadCompradora'!$E$2:$F$1538,2,FALSE),"")</f>
        <v/>
      </c>
      <c r="G565" t="str">
        <f>IFERROR(VLOOKUP(E565,'2. UnidadCompradora'!$E$2:$P$1538,12,FALSE),"")</f>
        <v/>
      </c>
      <c r="K565" t="str">
        <f t="shared" si="74"/>
        <v/>
      </c>
      <c r="L565" t="str">
        <f t="shared" si="76"/>
        <v/>
      </c>
      <c r="M565" s="18" t="str">
        <f>IFERROR(VLOOKUP(E565,'2. UnidadCompradora'!$E$2:$P$1538,8,FALSE),"")</f>
        <v/>
      </c>
      <c r="N565" s="21" t="str">
        <f>IFERROR(VLOOKUP(E565,'2. UnidadCompradora'!$E$2:$P$1538,9,FALSE),"")</f>
        <v/>
      </c>
      <c r="O565" t="str">
        <f t="shared" si="77"/>
        <v/>
      </c>
      <c r="P565" s="56" t="str">
        <f t="shared" si="78"/>
        <v>20_468</v>
      </c>
    </row>
    <row r="566" spans="2:16" hidden="1" x14ac:dyDescent="0.25">
      <c r="B566">
        <f t="shared" si="79"/>
        <v>469</v>
      </c>
      <c r="C566">
        <f t="shared" si="72"/>
        <v>20</v>
      </c>
      <c r="D566">
        <f t="shared" si="73"/>
        <v>469</v>
      </c>
      <c r="E566" s="33" t="str">
        <f t="shared" si="75"/>
        <v>20_469</v>
      </c>
      <c r="F566" t="str">
        <f>IFERROR(VLOOKUP(E566,'2. UnidadCompradora'!$E$2:$F$1538,2,FALSE),"")</f>
        <v/>
      </c>
      <c r="G566" t="str">
        <f>IFERROR(VLOOKUP(E566,'2. UnidadCompradora'!$E$2:$P$1538,12,FALSE),"")</f>
        <v/>
      </c>
      <c r="K566" t="str">
        <f t="shared" si="74"/>
        <v/>
      </c>
      <c r="L566" t="str">
        <f t="shared" si="76"/>
        <v/>
      </c>
      <c r="M566" s="18" t="str">
        <f>IFERROR(VLOOKUP(E566,'2. UnidadCompradora'!$E$2:$P$1538,8,FALSE),"")</f>
        <v/>
      </c>
      <c r="N566" s="21" t="str">
        <f>IFERROR(VLOOKUP(E566,'2. UnidadCompradora'!$E$2:$P$1538,9,FALSE),"")</f>
        <v/>
      </c>
      <c r="O566" t="str">
        <f t="shared" si="77"/>
        <v/>
      </c>
      <c r="P566" s="56" t="str">
        <f t="shared" si="78"/>
        <v>20_469</v>
      </c>
    </row>
    <row r="567" spans="2:16" hidden="1" x14ac:dyDescent="0.25">
      <c r="B567">
        <f t="shared" si="79"/>
        <v>470</v>
      </c>
      <c r="C567">
        <f t="shared" si="72"/>
        <v>20</v>
      </c>
      <c r="D567">
        <f t="shared" si="73"/>
        <v>470</v>
      </c>
      <c r="E567" s="33" t="str">
        <f t="shared" si="75"/>
        <v>20_470</v>
      </c>
      <c r="F567" t="str">
        <f>IFERROR(VLOOKUP(E567,'2. UnidadCompradora'!$E$2:$F$1538,2,FALSE),"")</f>
        <v/>
      </c>
      <c r="G567" t="str">
        <f>IFERROR(VLOOKUP(E567,'2. UnidadCompradora'!$E$2:$P$1538,12,FALSE),"")</f>
        <v/>
      </c>
      <c r="K567" t="str">
        <f t="shared" si="74"/>
        <v/>
      </c>
      <c r="L567" t="str">
        <f t="shared" si="76"/>
        <v/>
      </c>
      <c r="M567" s="18" t="str">
        <f>IFERROR(VLOOKUP(E567,'2. UnidadCompradora'!$E$2:$P$1538,8,FALSE),"")</f>
        <v/>
      </c>
      <c r="N567" s="21" t="str">
        <f>IFERROR(VLOOKUP(E567,'2. UnidadCompradora'!$E$2:$P$1538,9,FALSE),"")</f>
        <v/>
      </c>
      <c r="O567" t="str">
        <f t="shared" si="77"/>
        <v/>
      </c>
      <c r="P567" s="56" t="str">
        <f t="shared" si="78"/>
        <v>20_470</v>
      </c>
    </row>
    <row r="568" spans="2:16" hidden="1" x14ac:dyDescent="0.25">
      <c r="B568">
        <f t="shared" si="79"/>
        <v>471</v>
      </c>
      <c r="C568">
        <f t="shared" si="72"/>
        <v>20</v>
      </c>
      <c r="D568">
        <f t="shared" si="73"/>
        <v>471</v>
      </c>
      <c r="E568" s="33" t="str">
        <f t="shared" si="75"/>
        <v>20_471</v>
      </c>
      <c r="F568" t="str">
        <f>IFERROR(VLOOKUP(E568,'2. UnidadCompradora'!$E$2:$F$1538,2,FALSE),"")</f>
        <v/>
      </c>
      <c r="G568" t="str">
        <f>IFERROR(VLOOKUP(E568,'2. UnidadCompradora'!$E$2:$P$1538,12,FALSE),"")</f>
        <v/>
      </c>
      <c r="K568" t="str">
        <f t="shared" si="74"/>
        <v/>
      </c>
      <c r="L568" t="str">
        <f t="shared" si="76"/>
        <v/>
      </c>
      <c r="M568" s="18" t="str">
        <f>IFERROR(VLOOKUP(E568,'2. UnidadCompradora'!$E$2:$P$1538,8,FALSE),"")</f>
        <v/>
      </c>
      <c r="N568" s="21" t="str">
        <f>IFERROR(VLOOKUP(E568,'2. UnidadCompradora'!$E$2:$P$1538,9,FALSE),"")</f>
        <v/>
      </c>
      <c r="O568" t="str">
        <f t="shared" si="77"/>
        <v/>
      </c>
      <c r="P568" s="56" t="str">
        <f t="shared" si="78"/>
        <v>20_471</v>
      </c>
    </row>
    <row r="569" spans="2:16" hidden="1" x14ac:dyDescent="0.25">
      <c r="B569">
        <f t="shared" si="79"/>
        <v>472</v>
      </c>
      <c r="C569">
        <f t="shared" si="72"/>
        <v>20</v>
      </c>
      <c r="D569">
        <f t="shared" si="73"/>
        <v>472</v>
      </c>
      <c r="E569" s="33" t="str">
        <f t="shared" si="75"/>
        <v>20_472</v>
      </c>
      <c r="F569" t="str">
        <f>IFERROR(VLOOKUP(E569,'2. UnidadCompradora'!$E$2:$F$1538,2,FALSE),"")</f>
        <v/>
      </c>
      <c r="G569" t="str">
        <f>IFERROR(VLOOKUP(E569,'2. UnidadCompradora'!$E$2:$P$1538,12,FALSE),"")</f>
        <v/>
      </c>
      <c r="K569" t="str">
        <f t="shared" si="74"/>
        <v/>
      </c>
      <c r="L569" t="str">
        <f t="shared" si="76"/>
        <v/>
      </c>
      <c r="M569" s="18" t="str">
        <f>IFERROR(VLOOKUP(E569,'2. UnidadCompradora'!$E$2:$P$1538,8,FALSE),"")</f>
        <v/>
      </c>
      <c r="N569" s="21" t="str">
        <f>IFERROR(VLOOKUP(E569,'2. UnidadCompradora'!$E$2:$P$1538,9,FALSE),"")</f>
        <v/>
      </c>
      <c r="O569" t="str">
        <f t="shared" si="77"/>
        <v/>
      </c>
      <c r="P569" s="56" t="str">
        <f t="shared" si="78"/>
        <v>20_472</v>
      </c>
    </row>
    <row r="570" spans="2:16" hidden="1" x14ac:dyDescent="0.25">
      <c r="B570">
        <f t="shared" si="79"/>
        <v>473</v>
      </c>
      <c r="C570">
        <f t="shared" si="72"/>
        <v>20</v>
      </c>
      <c r="D570">
        <f t="shared" si="73"/>
        <v>473</v>
      </c>
      <c r="E570" s="33" t="str">
        <f t="shared" si="75"/>
        <v>20_473</v>
      </c>
      <c r="F570" t="str">
        <f>IFERROR(VLOOKUP(E570,'2. UnidadCompradora'!$E$2:$F$1538,2,FALSE),"")</f>
        <v/>
      </c>
      <c r="G570" t="str">
        <f>IFERROR(VLOOKUP(E570,'2. UnidadCompradora'!$E$2:$P$1538,12,FALSE),"")</f>
        <v/>
      </c>
      <c r="K570" t="str">
        <f t="shared" si="74"/>
        <v/>
      </c>
      <c r="L570" t="str">
        <f t="shared" si="76"/>
        <v/>
      </c>
      <c r="M570" s="18" t="str">
        <f>IFERROR(VLOOKUP(E570,'2. UnidadCompradora'!$E$2:$P$1538,8,FALSE),"")</f>
        <v/>
      </c>
      <c r="N570" s="21" t="str">
        <f>IFERROR(VLOOKUP(E570,'2. UnidadCompradora'!$E$2:$P$1538,9,FALSE),"")</f>
        <v/>
      </c>
      <c r="O570" t="str">
        <f t="shared" si="77"/>
        <v/>
      </c>
      <c r="P570" s="56" t="str">
        <f t="shared" si="78"/>
        <v>20_473</v>
      </c>
    </row>
    <row r="571" spans="2:16" hidden="1" x14ac:dyDescent="0.25">
      <c r="B571">
        <f t="shared" si="79"/>
        <v>474</v>
      </c>
      <c r="C571">
        <f t="shared" si="72"/>
        <v>20</v>
      </c>
      <c r="D571">
        <f t="shared" si="73"/>
        <v>474</v>
      </c>
      <c r="E571" s="33" t="str">
        <f t="shared" si="75"/>
        <v>20_474</v>
      </c>
      <c r="F571" t="str">
        <f>IFERROR(VLOOKUP(E571,'2. UnidadCompradora'!$E$2:$F$1538,2,FALSE),"")</f>
        <v/>
      </c>
      <c r="G571" t="str">
        <f>IFERROR(VLOOKUP(E571,'2. UnidadCompradora'!$E$2:$P$1538,12,FALSE),"")</f>
        <v/>
      </c>
      <c r="K571" t="str">
        <f t="shared" si="74"/>
        <v/>
      </c>
      <c r="L571" t="str">
        <f t="shared" si="76"/>
        <v/>
      </c>
      <c r="M571" s="18" t="str">
        <f>IFERROR(VLOOKUP(E571,'2. UnidadCompradora'!$E$2:$P$1538,8,FALSE),"")</f>
        <v/>
      </c>
      <c r="N571" s="21" t="str">
        <f>IFERROR(VLOOKUP(E571,'2. UnidadCompradora'!$E$2:$P$1538,9,FALSE),"")</f>
        <v/>
      </c>
      <c r="O571" t="str">
        <f t="shared" si="77"/>
        <v/>
      </c>
      <c r="P571" s="56" t="str">
        <f t="shared" si="78"/>
        <v>20_474</v>
      </c>
    </row>
    <row r="572" spans="2:16" hidden="1" x14ac:dyDescent="0.25">
      <c r="B572">
        <f t="shared" si="79"/>
        <v>475</v>
      </c>
      <c r="C572">
        <f t="shared" si="72"/>
        <v>20</v>
      </c>
      <c r="D572">
        <f t="shared" si="73"/>
        <v>475</v>
      </c>
      <c r="E572" s="33" t="str">
        <f t="shared" si="75"/>
        <v>20_475</v>
      </c>
      <c r="F572" t="str">
        <f>IFERROR(VLOOKUP(E572,'2. UnidadCompradora'!$E$2:$F$1538,2,FALSE),"")</f>
        <v/>
      </c>
      <c r="G572" t="str">
        <f>IFERROR(VLOOKUP(E572,'2. UnidadCompradora'!$E$2:$P$1538,12,FALSE),"")</f>
        <v/>
      </c>
      <c r="K572" t="str">
        <f t="shared" si="74"/>
        <v/>
      </c>
      <c r="L572" t="str">
        <f t="shared" si="76"/>
        <v/>
      </c>
      <c r="M572" s="18" t="str">
        <f>IFERROR(VLOOKUP(E572,'2. UnidadCompradora'!$E$2:$P$1538,8,FALSE),"")</f>
        <v/>
      </c>
      <c r="N572" s="21" t="str">
        <f>IFERROR(VLOOKUP(E572,'2. UnidadCompradora'!$E$2:$P$1538,9,FALSE),"")</f>
        <v/>
      </c>
      <c r="O572" t="str">
        <f t="shared" si="77"/>
        <v/>
      </c>
      <c r="P572" s="56" t="str">
        <f t="shared" si="78"/>
        <v>20_475</v>
      </c>
    </row>
    <row r="573" spans="2:16" hidden="1" x14ac:dyDescent="0.25">
      <c r="B573">
        <f t="shared" si="79"/>
        <v>476</v>
      </c>
      <c r="C573">
        <f t="shared" si="72"/>
        <v>20</v>
      </c>
      <c r="D573">
        <f t="shared" si="73"/>
        <v>476</v>
      </c>
      <c r="E573" s="33" t="str">
        <f t="shared" si="75"/>
        <v>20_476</v>
      </c>
      <c r="F573" t="str">
        <f>IFERROR(VLOOKUP(E573,'2. UnidadCompradora'!$E$2:$F$1538,2,FALSE),"")</f>
        <v/>
      </c>
      <c r="G573" t="str">
        <f>IFERROR(VLOOKUP(E573,'2. UnidadCompradora'!$E$2:$P$1538,12,FALSE),"")</f>
        <v/>
      </c>
      <c r="K573" t="str">
        <f t="shared" si="74"/>
        <v/>
      </c>
      <c r="L573" t="str">
        <f t="shared" si="76"/>
        <v/>
      </c>
      <c r="M573" s="18" t="str">
        <f>IFERROR(VLOOKUP(E573,'2. UnidadCompradora'!$E$2:$P$1538,8,FALSE),"")</f>
        <v/>
      </c>
      <c r="N573" s="21" t="str">
        <f>IFERROR(VLOOKUP(E573,'2. UnidadCompradora'!$E$2:$P$1538,9,FALSE),"")</f>
        <v/>
      </c>
      <c r="O573" t="str">
        <f t="shared" si="77"/>
        <v/>
      </c>
      <c r="P573" s="56" t="str">
        <f t="shared" si="78"/>
        <v>20_476</v>
      </c>
    </row>
    <row r="574" spans="2:16" hidden="1" x14ac:dyDescent="0.25">
      <c r="B574">
        <f t="shared" si="79"/>
        <v>477</v>
      </c>
      <c r="C574">
        <f t="shared" si="72"/>
        <v>20</v>
      </c>
      <c r="D574">
        <f t="shared" si="73"/>
        <v>477</v>
      </c>
      <c r="E574" s="33" t="str">
        <f t="shared" si="75"/>
        <v>20_477</v>
      </c>
      <c r="F574" t="str">
        <f>IFERROR(VLOOKUP(E574,'2. UnidadCompradora'!$E$2:$F$1538,2,FALSE),"")</f>
        <v/>
      </c>
      <c r="G574" t="str">
        <f>IFERROR(VLOOKUP(E574,'2. UnidadCompradora'!$E$2:$P$1538,12,FALSE),"")</f>
        <v/>
      </c>
      <c r="K574" t="str">
        <f t="shared" si="74"/>
        <v/>
      </c>
      <c r="L574" t="str">
        <f t="shared" si="76"/>
        <v/>
      </c>
      <c r="M574" s="18" t="str">
        <f>IFERROR(VLOOKUP(E574,'2. UnidadCompradora'!$E$2:$P$1538,8,FALSE),"")</f>
        <v/>
      </c>
      <c r="N574" s="21" t="str">
        <f>IFERROR(VLOOKUP(E574,'2. UnidadCompradora'!$E$2:$P$1538,9,FALSE),"")</f>
        <v/>
      </c>
      <c r="O574" t="str">
        <f t="shared" si="77"/>
        <v/>
      </c>
      <c r="P574" s="56" t="str">
        <f t="shared" si="78"/>
        <v>20_477</v>
      </c>
    </row>
    <row r="575" spans="2:16" hidden="1" x14ac:dyDescent="0.25">
      <c r="B575">
        <f t="shared" si="79"/>
        <v>478</v>
      </c>
      <c r="C575">
        <f t="shared" si="72"/>
        <v>20</v>
      </c>
      <c r="D575">
        <f t="shared" si="73"/>
        <v>478</v>
      </c>
      <c r="E575" s="33" t="str">
        <f t="shared" si="75"/>
        <v>20_478</v>
      </c>
      <c r="F575" t="str">
        <f>IFERROR(VLOOKUP(E575,'2. UnidadCompradora'!$E$2:$F$1538,2,FALSE),"")</f>
        <v/>
      </c>
      <c r="G575" t="str">
        <f>IFERROR(VLOOKUP(E575,'2. UnidadCompradora'!$E$2:$P$1538,12,FALSE),"")</f>
        <v/>
      </c>
      <c r="K575" t="str">
        <f t="shared" si="74"/>
        <v/>
      </c>
      <c r="L575" t="str">
        <f t="shared" si="76"/>
        <v/>
      </c>
      <c r="M575" s="18" t="str">
        <f>IFERROR(VLOOKUP(E575,'2. UnidadCompradora'!$E$2:$P$1538,8,FALSE),"")</f>
        <v/>
      </c>
      <c r="N575" s="21" t="str">
        <f>IFERROR(VLOOKUP(E575,'2. UnidadCompradora'!$E$2:$P$1538,9,FALSE),"")</f>
        <v/>
      </c>
      <c r="O575" t="str">
        <f t="shared" si="77"/>
        <v/>
      </c>
      <c r="P575" s="56" t="str">
        <f t="shared" si="78"/>
        <v>20_478</v>
      </c>
    </row>
    <row r="576" spans="2:16" hidden="1" x14ac:dyDescent="0.25">
      <c r="B576">
        <f t="shared" si="79"/>
        <v>479</v>
      </c>
      <c r="C576">
        <f t="shared" si="72"/>
        <v>20</v>
      </c>
      <c r="D576">
        <f t="shared" si="73"/>
        <v>479</v>
      </c>
      <c r="E576" s="33" t="str">
        <f t="shared" si="75"/>
        <v>20_479</v>
      </c>
      <c r="F576" t="str">
        <f>IFERROR(VLOOKUP(E576,'2. UnidadCompradora'!$E$2:$F$1538,2,FALSE),"")</f>
        <v/>
      </c>
      <c r="G576" t="str">
        <f>IFERROR(VLOOKUP(E576,'2. UnidadCompradora'!$E$2:$P$1538,12,FALSE),"")</f>
        <v/>
      </c>
      <c r="K576" t="str">
        <f t="shared" si="74"/>
        <v/>
      </c>
      <c r="L576" t="str">
        <f t="shared" si="76"/>
        <v/>
      </c>
      <c r="M576" s="18" t="str">
        <f>IFERROR(VLOOKUP(E576,'2. UnidadCompradora'!$E$2:$P$1538,8,FALSE),"")</f>
        <v/>
      </c>
      <c r="N576" s="21" t="str">
        <f>IFERROR(VLOOKUP(E576,'2. UnidadCompradora'!$E$2:$P$1538,9,FALSE),"")</f>
        <v/>
      </c>
      <c r="O576" t="str">
        <f t="shared" si="77"/>
        <v/>
      </c>
      <c r="P576" s="56" t="str">
        <f t="shared" si="78"/>
        <v>20_479</v>
      </c>
    </row>
    <row r="577" spans="2:16" hidden="1" x14ac:dyDescent="0.25">
      <c r="B577">
        <f t="shared" si="79"/>
        <v>480</v>
      </c>
      <c r="C577">
        <f t="shared" si="72"/>
        <v>20</v>
      </c>
      <c r="D577">
        <f t="shared" si="73"/>
        <v>480</v>
      </c>
      <c r="E577" s="33" t="str">
        <f t="shared" si="75"/>
        <v>20_480</v>
      </c>
      <c r="F577" t="str">
        <f>IFERROR(VLOOKUP(E577,'2. UnidadCompradora'!$E$2:$F$1538,2,FALSE),"")</f>
        <v/>
      </c>
      <c r="G577" t="str">
        <f>IFERROR(VLOOKUP(E577,'2. UnidadCompradora'!$E$2:$P$1538,12,FALSE),"")</f>
        <v/>
      </c>
      <c r="K577" t="str">
        <f t="shared" si="74"/>
        <v/>
      </c>
      <c r="L577" t="str">
        <f t="shared" si="76"/>
        <v/>
      </c>
      <c r="M577" s="18" t="str">
        <f>IFERROR(VLOOKUP(E577,'2. UnidadCompradora'!$E$2:$P$1538,8,FALSE),"")</f>
        <v/>
      </c>
      <c r="N577" s="21" t="str">
        <f>IFERROR(VLOOKUP(E577,'2. UnidadCompradora'!$E$2:$P$1538,9,FALSE),"")</f>
        <v/>
      </c>
      <c r="O577" t="str">
        <f t="shared" si="77"/>
        <v/>
      </c>
      <c r="P577" s="56" t="str">
        <f t="shared" si="78"/>
        <v>20_480</v>
      </c>
    </row>
    <row r="578" spans="2:16" hidden="1" x14ac:dyDescent="0.25">
      <c r="B578">
        <f t="shared" si="79"/>
        <v>481</v>
      </c>
      <c r="C578">
        <f t="shared" si="72"/>
        <v>20</v>
      </c>
      <c r="D578">
        <f t="shared" si="73"/>
        <v>481</v>
      </c>
      <c r="E578" s="33" t="str">
        <f t="shared" si="75"/>
        <v>20_481</v>
      </c>
      <c r="F578" t="str">
        <f>IFERROR(VLOOKUP(E578,'2. UnidadCompradora'!$E$2:$F$1538,2,FALSE),"")</f>
        <v/>
      </c>
      <c r="G578" t="str">
        <f>IFERROR(VLOOKUP(E578,'2. UnidadCompradora'!$E$2:$P$1538,12,FALSE),"")</f>
        <v/>
      </c>
      <c r="K578" t="str">
        <f t="shared" si="74"/>
        <v/>
      </c>
      <c r="L578" t="str">
        <f t="shared" si="76"/>
        <v/>
      </c>
      <c r="M578" s="18" t="str">
        <f>IFERROR(VLOOKUP(E578,'2. UnidadCompradora'!$E$2:$P$1538,8,FALSE),"")</f>
        <v/>
      </c>
      <c r="N578" s="21" t="str">
        <f>IFERROR(VLOOKUP(E578,'2. UnidadCompradora'!$E$2:$P$1538,9,FALSE),"")</f>
        <v/>
      </c>
      <c r="O578" t="str">
        <f t="shared" si="77"/>
        <v/>
      </c>
      <c r="P578" s="56" t="str">
        <f t="shared" si="78"/>
        <v>20_481</v>
      </c>
    </row>
    <row r="579" spans="2:16" hidden="1" x14ac:dyDescent="0.25">
      <c r="B579">
        <f t="shared" si="79"/>
        <v>482</v>
      </c>
      <c r="C579">
        <f t="shared" si="72"/>
        <v>20</v>
      </c>
      <c r="D579">
        <f t="shared" si="73"/>
        <v>482</v>
      </c>
      <c r="E579" s="33" t="str">
        <f t="shared" si="75"/>
        <v>20_482</v>
      </c>
      <c r="F579" t="str">
        <f>IFERROR(VLOOKUP(E579,'2. UnidadCompradora'!$E$2:$F$1538,2,FALSE),"")</f>
        <v/>
      </c>
      <c r="G579" t="str">
        <f>IFERROR(VLOOKUP(E579,'2. UnidadCompradora'!$E$2:$P$1538,12,FALSE),"")</f>
        <v/>
      </c>
      <c r="K579" t="str">
        <f t="shared" si="74"/>
        <v/>
      </c>
      <c r="L579" t="str">
        <f t="shared" si="76"/>
        <v/>
      </c>
      <c r="M579" s="18" t="str">
        <f>IFERROR(VLOOKUP(E579,'2. UnidadCompradora'!$E$2:$P$1538,8,FALSE),"")</f>
        <v/>
      </c>
      <c r="N579" s="21" t="str">
        <f>IFERROR(VLOOKUP(E579,'2. UnidadCompradora'!$E$2:$P$1538,9,FALSE),"")</f>
        <v/>
      </c>
      <c r="O579" t="str">
        <f t="shared" si="77"/>
        <v/>
      </c>
      <c r="P579" s="56" t="str">
        <f t="shared" si="78"/>
        <v>20_482</v>
      </c>
    </row>
    <row r="580" spans="2:16" hidden="1" x14ac:dyDescent="0.25">
      <c r="B580">
        <f t="shared" ref="B580:B597" si="80">B579+1</f>
        <v>483</v>
      </c>
      <c r="C580">
        <f t="shared" si="72"/>
        <v>20</v>
      </c>
      <c r="D580">
        <f t="shared" si="73"/>
        <v>483</v>
      </c>
      <c r="E580" s="33" t="str">
        <f t="shared" si="75"/>
        <v>20_483</v>
      </c>
      <c r="F580" t="str">
        <f>IFERROR(VLOOKUP(E580,'2. UnidadCompradora'!$E$2:$F$1538,2,FALSE),"")</f>
        <v/>
      </c>
      <c r="G580" t="str">
        <f>IFERROR(VLOOKUP(E580,'2. UnidadCompradora'!$E$2:$P$1538,12,FALSE),"")</f>
        <v/>
      </c>
      <c r="K580" t="str">
        <f t="shared" si="74"/>
        <v/>
      </c>
      <c r="L580" t="str">
        <f t="shared" si="76"/>
        <v/>
      </c>
      <c r="M580" s="18" t="str">
        <f>IFERROR(VLOOKUP(E580,'2. UnidadCompradora'!$E$2:$P$1538,8,FALSE),"")</f>
        <v/>
      </c>
      <c r="N580" s="21" t="str">
        <f>IFERROR(VLOOKUP(E580,'2. UnidadCompradora'!$E$2:$P$1538,9,FALSE),"")</f>
        <v/>
      </c>
      <c r="O580" t="str">
        <f t="shared" si="77"/>
        <v/>
      </c>
      <c r="P580" s="56" t="str">
        <f t="shared" si="78"/>
        <v>20_483</v>
      </c>
    </row>
    <row r="581" spans="2:16" hidden="1" x14ac:dyDescent="0.25">
      <c r="B581">
        <f t="shared" si="80"/>
        <v>484</v>
      </c>
      <c r="C581">
        <f t="shared" si="72"/>
        <v>20</v>
      </c>
      <c r="D581">
        <f t="shared" si="73"/>
        <v>484</v>
      </c>
      <c r="E581" s="33" t="str">
        <f t="shared" si="75"/>
        <v>20_484</v>
      </c>
      <c r="F581" t="str">
        <f>IFERROR(VLOOKUP(E581,'2. UnidadCompradora'!$E$2:$F$1538,2,FALSE),"")</f>
        <v/>
      </c>
      <c r="G581" t="str">
        <f>IFERROR(VLOOKUP(E581,'2. UnidadCompradora'!$E$2:$P$1538,12,FALSE),"")</f>
        <v/>
      </c>
      <c r="K581" t="str">
        <f t="shared" si="74"/>
        <v/>
      </c>
      <c r="L581" t="str">
        <f t="shared" si="76"/>
        <v/>
      </c>
      <c r="M581" s="18" t="str">
        <f>IFERROR(VLOOKUP(E581,'2. UnidadCompradora'!$E$2:$P$1538,8,FALSE),"")</f>
        <v/>
      </c>
      <c r="N581" s="21" t="str">
        <f>IFERROR(VLOOKUP(E581,'2. UnidadCompradora'!$E$2:$P$1538,9,FALSE),"")</f>
        <v/>
      </c>
      <c r="O581" t="str">
        <f t="shared" si="77"/>
        <v/>
      </c>
      <c r="P581" s="56" t="str">
        <f t="shared" si="78"/>
        <v>20_484</v>
      </c>
    </row>
    <row r="582" spans="2:16" hidden="1" x14ac:dyDescent="0.25">
      <c r="B582">
        <f t="shared" si="80"/>
        <v>485</v>
      </c>
      <c r="C582">
        <f t="shared" si="72"/>
        <v>20</v>
      </c>
      <c r="D582">
        <f t="shared" si="73"/>
        <v>485</v>
      </c>
      <c r="E582" s="33" t="str">
        <f t="shared" si="75"/>
        <v>20_485</v>
      </c>
      <c r="F582" t="str">
        <f>IFERROR(VLOOKUP(E582,'2. UnidadCompradora'!$E$2:$F$1538,2,FALSE),"")</f>
        <v/>
      </c>
      <c r="G582" t="str">
        <f>IFERROR(VLOOKUP(E582,'2. UnidadCompradora'!$E$2:$P$1538,12,FALSE),"")</f>
        <v/>
      </c>
      <c r="K582" t="str">
        <f t="shared" si="74"/>
        <v/>
      </c>
      <c r="L582" t="str">
        <f t="shared" si="76"/>
        <v/>
      </c>
      <c r="M582" s="18" t="str">
        <f>IFERROR(VLOOKUP(E582,'2. UnidadCompradora'!$E$2:$P$1538,8,FALSE),"")</f>
        <v/>
      </c>
      <c r="N582" s="21" t="str">
        <f>IFERROR(VLOOKUP(E582,'2. UnidadCompradora'!$E$2:$P$1538,9,FALSE),"")</f>
        <v/>
      </c>
      <c r="O582" t="str">
        <f t="shared" si="77"/>
        <v/>
      </c>
      <c r="P582" s="56" t="str">
        <f t="shared" si="78"/>
        <v>20_485</v>
      </c>
    </row>
    <row r="583" spans="2:16" hidden="1" x14ac:dyDescent="0.25">
      <c r="B583">
        <f t="shared" si="80"/>
        <v>486</v>
      </c>
      <c r="C583">
        <f t="shared" si="72"/>
        <v>20</v>
      </c>
      <c r="D583">
        <f t="shared" si="73"/>
        <v>486</v>
      </c>
      <c r="E583" s="33" t="str">
        <f t="shared" si="75"/>
        <v>20_486</v>
      </c>
      <c r="F583" t="str">
        <f>IFERROR(VLOOKUP(E583,'2. UnidadCompradora'!$E$2:$F$1538,2,FALSE),"")</f>
        <v/>
      </c>
      <c r="G583" t="str">
        <f>IFERROR(VLOOKUP(E583,'2. UnidadCompradora'!$E$2:$P$1538,12,FALSE),"")</f>
        <v/>
      </c>
      <c r="K583" t="str">
        <f t="shared" si="74"/>
        <v/>
      </c>
      <c r="L583" t="str">
        <f t="shared" si="76"/>
        <v/>
      </c>
      <c r="M583" s="18" t="str">
        <f>IFERROR(VLOOKUP(E583,'2. UnidadCompradora'!$E$2:$P$1538,8,FALSE),"")</f>
        <v/>
      </c>
      <c r="N583" s="21" t="str">
        <f>IFERROR(VLOOKUP(E583,'2. UnidadCompradora'!$E$2:$P$1538,9,FALSE),"")</f>
        <v/>
      </c>
      <c r="O583" t="str">
        <f t="shared" si="77"/>
        <v/>
      </c>
      <c r="P583" s="56" t="str">
        <f t="shared" si="78"/>
        <v>20_486</v>
      </c>
    </row>
    <row r="584" spans="2:16" hidden="1" x14ac:dyDescent="0.25">
      <c r="B584">
        <f t="shared" si="80"/>
        <v>487</v>
      </c>
      <c r="C584">
        <f t="shared" si="72"/>
        <v>20</v>
      </c>
      <c r="D584">
        <f t="shared" si="73"/>
        <v>487</v>
      </c>
      <c r="E584" s="33" t="str">
        <f t="shared" si="75"/>
        <v>20_487</v>
      </c>
      <c r="F584" t="str">
        <f>IFERROR(VLOOKUP(E584,'2. UnidadCompradora'!$E$2:$F$1538,2,FALSE),"")</f>
        <v/>
      </c>
      <c r="G584" t="str">
        <f>IFERROR(VLOOKUP(E584,'2. UnidadCompradora'!$E$2:$P$1538,12,FALSE),"")</f>
        <v/>
      </c>
      <c r="K584" t="str">
        <f t="shared" si="74"/>
        <v/>
      </c>
      <c r="L584" t="str">
        <f t="shared" si="76"/>
        <v/>
      </c>
      <c r="M584" s="18" t="str">
        <f>IFERROR(VLOOKUP(E584,'2. UnidadCompradora'!$E$2:$P$1538,8,FALSE),"")</f>
        <v/>
      </c>
      <c r="N584" s="21" t="str">
        <f>IFERROR(VLOOKUP(E584,'2. UnidadCompradora'!$E$2:$P$1538,9,FALSE),"")</f>
        <v/>
      </c>
      <c r="O584" t="str">
        <f t="shared" si="77"/>
        <v/>
      </c>
      <c r="P584" s="56" t="str">
        <f t="shared" si="78"/>
        <v>20_487</v>
      </c>
    </row>
    <row r="585" spans="2:16" hidden="1" x14ac:dyDescent="0.25">
      <c r="B585">
        <f t="shared" si="80"/>
        <v>488</v>
      </c>
      <c r="C585">
        <f t="shared" si="72"/>
        <v>20</v>
      </c>
      <c r="D585">
        <f t="shared" si="73"/>
        <v>488</v>
      </c>
      <c r="E585" s="33" t="str">
        <f t="shared" si="75"/>
        <v>20_488</v>
      </c>
      <c r="F585" t="str">
        <f>IFERROR(VLOOKUP(E585,'2. UnidadCompradora'!$E$2:$F$1538,2,FALSE),"")</f>
        <v/>
      </c>
      <c r="G585" t="str">
        <f>IFERROR(VLOOKUP(E585,'2. UnidadCompradora'!$E$2:$P$1538,12,FALSE),"")</f>
        <v/>
      </c>
      <c r="K585" t="str">
        <f t="shared" si="74"/>
        <v/>
      </c>
      <c r="L585" t="str">
        <f t="shared" si="76"/>
        <v/>
      </c>
      <c r="M585" s="18" t="str">
        <f>IFERROR(VLOOKUP(E585,'2. UnidadCompradora'!$E$2:$P$1538,8,FALSE),"")</f>
        <v/>
      </c>
      <c r="N585" s="21" t="str">
        <f>IFERROR(VLOOKUP(E585,'2. UnidadCompradora'!$E$2:$P$1538,9,FALSE),"")</f>
        <v/>
      </c>
      <c r="O585" t="str">
        <f t="shared" si="77"/>
        <v/>
      </c>
      <c r="P585" s="56" t="str">
        <f t="shared" si="78"/>
        <v>20_488</v>
      </c>
    </row>
    <row r="586" spans="2:16" hidden="1" x14ac:dyDescent="0.25">
      <c r="B586">
        <f t="shared" si="80"/>
        <v>489</v>
      </c>
      <c r="C586">
        <f t="shared" si="72"/>
        <v>20</v>
      </c>
      <c r="D586">
        <f t="shared" si="73"/>
        <v>489</v>
      </c>
      <c r="E586" s="33" t="str">
        <f t="shared" si="75"/>
        <v>20_489</v>
      </c>
      <c r="F586" t="str">
        <f>IFERROR(VLOOKUP(E586,'2. UnidadCompradora'!$E$2:$F$1538,2,FALSE),"")</f>
        <v/>
      </c>
      <c r="G586" t="str">
        <f>IFERROR(VLOOKUP(E586,'2. UnidadCompradora'!$E$2:$P$1538,12,FALSE),"")</f>
        <v/>
      </c>
      <c r="K586" t="str">
        <f t="shared" si="74"/>
        <v/>
      </c>
      <c r="L586" t="str">
        <f t="shared" si="76"/>
        <v/>
      </c>
      <c r="M586" s="18" t="str">
        <f>IFERROR(VLOOKUP(E586,'2. UnidadCompradora'!$E$2:$P$1538,8,FALSE),"")</f>
        <v/>
      </c>
      <c r="N586" s="21" t="str">
        <f>IFERROR(VLOOKUP(E586,'2. UnidadCompradora'!$E$2:$P$1538,9,FALSE),"")</f>
        <v/>
      </c>
      <c r="O586" t="str">
        <f t="shared" si="77"/>
        <v/>
      </c>
      <c r="P586" s="56" t="str">
        <f t="shared" si="78"/>
        <v>20_489</v>
      </c>
    </row>
    <row r="587" spans="2:16" hidden="1" x14ac:dyDescent="0.25">
      <c r="B587">
        <f t="shared" si="80"/>
        <v>490</v>
      </c>
      <c r="C587">
        <f t="shared" si="72"/>
        <v>20</v>
      </c>
      <c r="D587">
        <f t="shared" si="73"/>
        <v>490</v>
      </c>
      <c r="E587" s="33" t="str">
        <f t="shared" si="75"/>
        <v>20_490</v>
      </c>
      <c r="F587" t="str">
        <f>IFERROR(VLOOKUP(E587,'2. UnidadCompradora'!$E$2:$F$1538,2,FALSE),"")</f>
        <v/>
      </c>
      <c r="G587" t="str">
        <f>IFERROR(VLOOKUP(E587,'2. UnidadCompradora'!$E$2:$P$1538,12,FALSE),"")</f>
        <v/>
      </c>
      <c r="K587" t="str">
        <f t="shared" si="74"/>
        <v/>
      </c>
      <c r="L587" t="str">
        <f t="shared" si="76"/>
        <v/>
      </c>
      <c r="M587" s="18" t="str">
        <f>IFERROR(VLOOKUP(E587,'2. UnidadCompradora'!$E$2:$P$1538,8,FALSE),"")</f>
        <v/>
      </c>
      <c r="N587" s="21" t="str">
        <f>IFERROR(VLOOKUP(E587,'2. UnidadCompradora'!$E$2:$P$1538,9,FALSE),"")</f>
        <v/>
      </c>
      <c r="O587" t="str">
        <f t="shared" si="77"/>
        <v/>
      </c>
      <c r="P587" s="56" t="str">
        <f t="shared" si="78"/>
        <v>20_490</v>
      </c>
    </row>
    <row r="588" spans="2:16" hidden="1" x14ac:dyDescent="0.25">
      <c r="B588">
        <f t="shared" si="80"/>
        <v>491</v>
      </c>
      <c r="C588">
        <f t="shared" si="72"/>
        <v>20</v>
      </c>
      <c r="D588">
        <f t="shared" si="73"/>
        <v>491</v>
      </c>
      <c r="E588" s="33" t="str">
        <f t="shared" si="75"/>
        <v>20_491</v>
      </c>
      <c r="F588" t="str">
        <f>IFERROR(VLOOKUP(E588,'2. UnidadCompradora'!$E$2:$F$1538,2,FALSE),"")</f>
        <v/>
      </c>
      <c r="G588" t="str">
        <f>IFERROR(VLOOKUP(E588,'2. UnidadCompradora'!$E$2:$P$1538,12,FALSE),"")</f>
        <v/>
      </c>
      <c r="K588" t="str">
        <f t="shared" si="74"/>
        <v/>
      </c>
      <c r="L588" t="str">
        <f t="shared" si="76"/>
        <v/>
      </c>
      <c r="M588" s="18" t="str">
        <f>IFERROR(VLOOKUP(E588,'2. UnidadCompradora'!$E$2:$P$1538,8,FALSE),"")</f>
        <v/>
      </c>
      <c r="N588" s="21" t="str">
        <f>IFERROR(VLOOKUP(E588,'2. UnidadCompradora'!$E$2:$P$1538,9,FALSE),"")</f>
        <v/>
      </c>
      <c r="O588" t="str">
        <f t="shared" si="77"/>
        <v/>
      </c>
      <c r="P588" s="56" t="str">
        <f t="shared" si="78"/>
        <v>20_491</v>
      </c>
    </row>
    <row r="589" spans="2:16" hidden="1" x14ac:dyDescent="0.25">
      <c r="B589">
        <f t="shared" si="80"/>
        <v>492</v>
      </c>
      <c r="C589">
        <f t="shared" si="72"/>
        <v>20</v>
      </c>
      <c r="D589">
        <f t="shared" si="73"/>
        <v>492</v>
      </c>
      <c r="E589" s="33" t="str">
        <f t="shared" si="75"/>
        <v>20_492</v>
      </c>
      <c r="F589" t="str">
        <f>IFERROR(VLOOKUP(E589,'2. UnidadCompradora'!$E$2:$F$1538,2,FALSE),"")</f>
        <v/>
      </c>
      <c r="G589" t="str">
        <f>IFERROR(VLOOKUP(E589,'2. UnidadCompradora'!$E$2:$P$1538,12,FALSE),"")</f>
        <v/>
      </c>
      <c r="K589" t="str">
        <f t="shared" si="74"/>
        <v/>
      </c>
      <c r="L589" t="str">
        <f t="shared" si="76"/>
        <v/>
      </c>
      <c r="M589" s="18" t="str">
        <f>IFERROR(VLOOKUP(E589,'2. UnidadCompradora'!$E$2:$P$1538,8,FALSE),"")</f>
        <v/>
      </c>
      <c r="N589" s="21" t="str">
        <f>IFERROR(VLOOKUP(E589,'2. UnidadCompradora'!$E$2:$P$1538,9,FALSE),"")</f>
        <v/>
      </c>
      <c r="O589" t="str">
        <f t="shared" si="77"/>
        <v/>
      </c>
      <c r="P589" s="56" t="str">
        <f t="shared" si="78"/>
        <v>20_492</v>
      </c>
    </row>
    <row r="590" spans="2:16" hidden="1" x14ac:dyDescent="0.25">
      <c r="B590">
        <f t="shared" si="80"/>
        <v>493</v>
      </c>
      <c r="C590">
        <f t="shared" si="72"/>
        <v>20</v>
      </c>
      <c r="D590">
        <f t="shared" si="73"/>
        <v>493</v>
      </c>
      <c r="E590" s="33" t="str">
        <f t="shared" si="75"/>
        <v>20_493</v>
      </c>
      <c r="F590" t="str">
        <f>IFERROR(VLOOKUP(E590,'2. UnidadCompradora'!$E$2:$F$1538,2,FALSE),"")</f>
        <v/>
      </c>
      <c r="G590" t="str">
        <f>IFERROR(VLOOKUP(E590,'2. UnidadCompradora'!$E$2:$P$1538,12,FALSE),"")</f>
        <v/>
      </c>
      <c r="K590" t="str">
        <f t="shared" si="74"/>
        <v/>
      </c>
      <c r="L590" t="str">
        <f t="shared" si="76"/>
        <v/>
      </c>
      <c r="M590" s="18" t="str">
        <f>IFERROR(VLOOKUP(E590,'2. UnidadCompradora'!$E$2:$P$1538,8,FALSE),"")</f>
        <v/>
      </c>
      <c r="N590" s="21" t="str">
        <f>IFERROR(VLOOKUP(E590,'2. UnidadCompradora'!$E$2:$P$1538,9,FALSE),"")</f>
        <v/>
      </c>
      <c r="O590" t="str">
        <f t="shared" si="77"/>
        <v/>
      </c>
      <c r="P590" s="56" t="str">
        <f t="shared" si="78"/>
        <v>20_493</v>
      </c>
    </row>
    <row r="591" spans="2:16" hidden="1" x14ac:dyDescent="0.25">
      <c r="B591">
        <f t="shared" si="80"/>
        <v>494</v>
      </c>
      <c r="C591">
        <f t="shared" si="72"/>
        <v>20</v>
      </c>
      <c r="D591">
        <f t="shared" si="73"/>
        <v>494</v>
      </c>
      <c r="E591" s="33" t="str">
        <f t="shared" si="75"/>
        <v>20_494</v>
      </c>
      <c r="F591" t="str">
        <f>IFERROR(VLOOKUP(E591,'2. UnidadCompradora'!$E$2:$F$1538,2,FALSE),"")</f>
        <v/>
      </c>
      <c r="G591" t="str">
        <f>IFERROR(VLOOKUP(E591,'2. UnidadCompradora'!$E$2:$P$1538,12,FALSE),"")</f>
        <v/>
      </c>
      <c r="K591" t="str">
        <f t="shared" si="74"/>
        <v/>
      </c>
      <c r="L591" t="str">
        <f t="shared" si="76"/>
        <v/>
      </c>
      <c r="M591" s="18" t="str">
        <f>IFERROR(VLOOKUP(E591,'2. UnidadCompradora'!$E$2:$P$1538,8,FALSE),"")</f>
        <v/>
      </c>
      <c r="N591" s="21" t="str">
        <f>IFERROR(VLOOKUP(E591,'2. UnidadCompradora'!$E$2:$P$1538,9,FALSE),"")</f>
        <v/>
      </c>
      <c r="O591" t="str">
        <f t="shared" si="77"/>
        <v/>
      </c>
      <c r="P591" s="56" t="str">
        <f t="shared" si="78"/>
        <v>20_494</v>
      </c>
    </row>
    <row r="592" spans="2:16" hidden="1" x14ac:dyDescent="0.25">
      <c r="B592">
        <f t="shared" si="80"/>
        <v>495</v>
      </c>
      <c r="C592">
        <f t="shared" si="72"/>
        <v>20</v>
      </c>
      <c r="D592">
        <f t="shared" si="73"/>
        <v>495</v>
      </c>
      <c r="E592" s="33" t="str">
        <f t="shared" si="75"/>
        <v>20_495</v>
      </c>
      <c r="F592" t="str">
        <f>IFERROR(VLOOKUP(E592,'2. UnidadCompradora'!$E$2:$F$1538,2,FALSE),"")</f>
        <v/>
      </c>
      <c r="G592" t="str">
        <f>IFERROR(VLOOKUP(E592,'2. UnidadCompradora'!$E$2:$P$1538,12,FALSE),"")</f>
        <v/>
      </c>
      <c r="K592" t="str">
        <f t="shared" si="74"/>
        <v/>
      </c>
      <c r="L592" t="str">
        <f t="shared" si="76"/>
        <v/>
      </c>
      <c r="M592" s="18" t="str">
        <f>IFERROR(VLOOKUP(E592,'2. UnidadCompradora'!$E$2:$P$1538,8,FALSE),"")</f>
        <v/>
      </c>
      <c r="N592" s="21" t="str">
        <f>IFERROR(VLOOKUP(E592,'2. UnidadCompradora'!$E$2:$P$1538,9,FALSE),"")</f>
        <v/>
      </c>
      <c r="O592" t="str">
        <f t="shared" si="77"/>
        <v/>
      </c>
      <c r="P592" s="56" t="str">
        <f t="shared" si="78"/>
        <v>20_495</v>
      </c>
    </row>
    <row r="593" spans="2:16" hidden="1" x14ac:dyDescent="0.25">
      <c r="B593">
        <f t="shared" si="80"/>
        <v>496</v>
      </c>
      <c r="C593">
        <f t="shared" si="72"/>
        <v>20</v>
      </c>
      <c r="D593">
        <f t="shared" si="73"/>
        <v>496</v>
      </c>
      <c r="E593" s="33" t="str">
        <f t="shared" si="75"/>
        <v>20_496</v>
      </c>
      <c r="F593" t="str">
        <f>IFERROR(VLOOKUP(E593,'2. UnidadCompradora'!$E$2:$F$1538,2,FALSE),"")</f>
        <v/>
      </c>
      <c r="G593" t="str">
        <f>IFERROR(VLOOKUP(E593,'2. UnidadCompradora'!$E$2:$P$1538,12,FALSE),"")</f>
        <v/>
      </c>
      <c r="K593" t="str">
        <f t="shared" si="74"/>
        <v/>
      </c>
      <c r="L593" t="str">
        <f t="shared" si="76"/>
        <v/>
      </c>
      <c r="M593" s="18" t="str">
        <f>IFERROR(VLOOKUP(E593,'2. UnidadCompradora'!$E$2:$P$1538,8,FALSE),"")</f>
        <v/>
      </c>
      <c r="N593" s="21" t="str">
        <f>IFERROR(VLOOKUP(E593,'2. UnidadCompradora'!$E$2:$P$1538,9,FALSE),"")</f>
        <v/>
      </c>
      <c r="O593" t="str">
        <f t="shared" si="77"/>
        <v/>
      </c>
      <c r="P593" s="56" t="str">
        <f t="shared" si="78"/>
        <v>20_496</v>
      </c>
    </row>
    <row r="594" spans="2:16" hidden="1" x14ac:dyDescent="0.25">
      <c r="B594">
        <f t="shared" si="80"/>
        <v>497</v>
      </c>
      <c r="C594">
        <f t="shared" si="72"/>
        <v>20</v>
      </c>
      <c r="D594">
        <f t="shared" si="73"/>
        <v>497</v>
      </c>
      <c r="E594" s="33" t="str">
        <f t="shared" si="75"/>
        <v>20_497</v>
      </c>
      <c r="F594" t="str">
        <f>IFERROR(VLOOKUP(E594,'2. UnidadCompradora'!$E$2:$F$1538,2,FALSE),"")</f>
        <v/>
      </c>
      <c r="G594" t="str">
        <f>IFERROR(VLOOKUP(E594,'2. UnidadCompradora'!$E$2:$P$1538,12,FALSE),"")</f>
        <v/>
      </c>
      <c r="K594" t="str">
        <f t="shared" si="74"/>
        <v/>
      </c>
      <c r="L594" t="str">
        <f t="shared" si="76"/>
        <v/>
      </c>
      <c r="M594" s="18" t="str">
        <f>IFERROR(VLOOKUP(E594,'2. UnidadCompradora'!$E$2:$P$1538,8,FALSE),"")</f>
        <v/>
      </c>
      <c r="N594" s="21" t="str">
        <f>IFERROR(VLOOKUP(E594,'2. UnidadCompradora'!$E$2:$P$1538,9,FALSE),"")</f>
        <v/>
      </c>
      <c r="O594" t="str">
        <f t="shared" si="77"/>
        <v/>
      </c>
      <c r="P594" s="56" t="str">
        <f t="shared" si="78"/>
        <v>20_497</v>
      </c>
    </row>
    <row r="595" spans="2:16" hidden="1" x14ac:dyDescent="0.25">
      <c r="B595">
        <f t="shared" si="80"/>
        <v>498</v>
      </c>
      <c r="C595">
        <f t="shared" si="72"/>
        <v>20</v>
      </c>
      <c r="D595">
        <f t="shared" si="73"/>
        <v>498</v>
      </c>
      <c r="E595" s="33" t="str">
        <f t="shared" si="75"/>
        <v>20_498</v>
      </c>
      <c r="F595" t="str">
        <f>IFERROR(VLOOKUP(E595,'2. UnidadCompradora'!$E$2:$F$1538,2,FALSE),"")</f>
        <v/>
      </c>
      <c r="G595" t="str">
        <f>IFERROR(VLOOKUP(E595,'2. UnidadCompradora'!$E$2:$P$1538,12,FALSE),"")</f>
        <v/>
      </c>
      <c r="K595" t="str">
        <f t="shared" si="74"/>
        <v/>
      </c>
      <c r="L595" t="str">
        <f t="shared" si="76"/>
        <v/>
      </c>
      <c r="M595" s="18" t="str">
        <f>IFERROR(VLOOKUP(E595,'2. UnidadCompradora'!$E$2:$P$1538,8,FALSE),"")</f>
        <v/>
      </c>
      <c r="N595" s="21" t="str">
        <f>IFERROR(VLOOKUP(E595,'2. UnidadCompradora'!$E$2:$P$1538,9,FALSE),"")</f>
        <v/>
      </c>
      <c r="O595" t="str">
        <f t="shared" si="77"/>
        <v/>
      </c>
      <c r="P595" s="56" t="str">
        <f t="shared" si="78"/>
        <v>20_498</v>
      </c>
    </row>
    <row r="596" spans="2:16" hidden="1" x14ac:dyDescent="0.25">
      <c r="B596">
        <f t="shared" si="80"/>
        <v>499</v>
      </c>
      <c r="C596">
        <f t="shared" si="72"/>
        <v>20</v>
      </c>
      <c r="D596">
        <f t="shared" si="73"/>
        <v>499</v>
      </c>
      <c r="E596" s="33" t="str">
        <f t="shared" si="75"/>
        <v>20_499</v>
      </c>
      <c r="F596" t="str">
        <f>IFERROR(VLOOKUP(E596,'2. UnidadCompradora'!$E$2:$F$1538,2,FALSE),"")</f>
        <v/>
      </c>
      <c r="G596" t="str">
        <f>IFERROR(VLOOKUP(E596,'2. UnidadCompradora'!$E$2:$P$1538,12,FALSE),"")</f>
        <v/>
      </c>
      <c r="K596" t="str">
        <f t="shared" si="74"/>
        <v/>
      </c>
      <c r="L596" t="str">
        <f t="shared" si="76"/>
        <v/>
      </c>
      <c r="M596" s="18" t="str">
        <f>IFERROR(VLOOKUP(E596,'2. UnidadCompradora'!$E$2:$P$1538,8,FALSE),"")</f>
        <v/>
      </c>
      <c r="N596" s="21" t="str">
        <f>IFERROR(VLOOKUP(E596,'2. UnidadCompradora'!$E$2:$P$1538,9,FALSE),"")</f>
        <v/>
      </c>
      <c r="O596" t="str">
        <f t="shared" si="77"/>
        <v/>
      </c>
      <c r="P596" s="56" t="str">
        <f t="shared" si="78"/>
        <v>20_499</v>
      </c>
    </row>
    <row r="597" spans="2:16" hidden="1" x14ac:dyDescent="0.25">
      <c r="B597">
        <f t="shared" si="80"/>
        <v>500</v>
      </c>
      <c r="C597">
        <f t="shared" si="72"/>
        <v>20</v>
      </c>
      <c r="D597">
        <f t="shared" si="73"/>
        <v>500</v>
      </c>
      <c r="E597" s="33" t="str">
        <f t="shared" si="75"/>
        <v>20_500</v>
      </c>
      <c r="F597" t="str">
        <f>IFERROR(VLOOKUP(E597,'2. UnidadCompradora'!$E$2:$F$1538,2,FALSE),"")</f>
        <v/>
      </c>
      <c r="G597" t="str">
        <f>IFERROR(VLOOKUP(E597,'2. UnidadCompradora'!$E$2:$P$1538,12,FALSE),"")</f>
        <v/>
      </c>
      <c r="K597" t="str">
        <f t="shared" si="74"/>
        <v/>
      </c>
      <c r="L597" t="str">
        <f t="shared" si="76"/>
        <v/>
      </c>
      <c r="M597" s="18" t="str">
        <f>IFERROR(VLOOKUP(E597,'2. UnidadCompradora'!$E$2:$P$1538,8,FALSE),"")</f>
        <v/>
      </c>
      <c r="N597" s="21" t="str">
        <f>IFERROR(VLOOKUP(E597,'2. UnidadCompradora'!$E$2:$P$1538,9,FALSE),"")</f>
        <v/>
      </c>
      <c r="O597" t="str">
        <f t="shared" si="77"/>
        <v/>
      </c>
      <c r="P597" s="56" t="str">
        <f t="shared" si="78"/>
        <v>20_500</v>
      </c>
    </row>
    <row r="598" spans="2:16" hidden="1" x14ac:dyDescent="0.25"/>
  </sheetData>
  <mergeCells count="26">
    <mergeCell ref="AF61:AF62"/>
    <mergeCell ref="AG61:AG62"/>
    <mergeCell ref="AH61:AH62"/>
    <mergeCell ref="AD60:AH60"/>
    <mergeCell ref="AD61:AE61"/>
    <mergeCell ref="AA61:AA62"/>
    <mergeCell ref="AB61:AB62"/>
    <mergeCell ref="AC61:AC62"/>
    <mergeCell ref="Y60:AC60"/>
    <mergeCell ref="Y61:Z61"/>
    <mergeCell ref="J59:AH59"/>
    <mergeCell ref="V61:V62"/>
    <mergeCell ref="W61:W62"/>
    <mergeCell ref="X61:X62"/>
    <mergeCell ref="T60:X60"/>
    <mergeCell ref="T61:U61"/>
    <mergeCell ref="S61:S62"/>
    <mergeCell ref="O61:P61"/>
    <mergeCell ref="J60:N60"/>
    <mergeCell ref="O60:S60"/>
    <mergeCell ref="J61:K61"/>
    <mergeCell ref="L61:L62"/>
    <mergeCell ref="M61:M62"/>
    <mergeCell ref="N61:N62"/>
    <mergeCell ref="Q61:Q62"/>
    <mergeCell ref="R61:R62"/>
  </mergeCells>
  <conditionalFormatting sqref="G98:J597">
    <cfRule type="colorScale" priority="28">
      <colorScale>
        <cfvo type="min"/>
        <cfvo type="percentile" val="50"/>
        <cfvo type="max"/>
        <color rgb="FF63BE7B"/>
        <color rgb="FFFFEB84"/>
        <color rgb="FFF8696B"/>
      </colorScale>
    </cfRule>
  </conditionalFormatting>
  <conditionalFormatting sqref="AD60:AD61 Y60:Y61 T60:T61 O60:O61 J60:J61">
    <cfRule type="colorScale" priority="43">
      <colorScale>
        <cfvo type="min"/>
        <cfvo type="percentile" val="50"/>
        <cfvo type="max"/>
        <color rgb="FF63BE7B"/>
        <color rgb="FFFFEB84"/>
        <color rgb="FFF8696B"/>
      </colorScale>
    </cfRule>
  </conditionalFormatting>
  <conditionalFormatting sqref="AE63:AE92 Z63:Z92 U63:U92 K63:K92 P63:P92">
    <cfRule type="colorScale" priority="18">
      <colorScale>
        <cfvo type="min"/>
        <cfvo type="max"/>
        <color rgb="FFFCFCFF"/>
        <color rgb="FFF8696B"/>
      </colorScale>
    </cfRule>
    <cfRule type="colorScale" priority="25">
      <colorScale>
        <cfvo type="min"/>
        <cfvo type="percentile" val="50"/>
        <cfvo type="max"/>
        <color rgb="FF63BE7B"/>
        <color rgb="FFFFEB84"/>
        <color rgb="FFF8696B"/>
      </colorScale>
    </cfRule>
  </conditionalFormatting>
  <conditionalFormatting sqref="AD63:AD92 Y63:Y92 T63:T92 J63:J92 O63:O92">
    <cfRule type="dataBar" priority="17">
      <dataBar>
        <cfvo type="min"/>
        <cfvo type="max"/>
        <color rgb="FF638EC6"/>
      </dataBar>
      <extLst>
        <ext xmlns:x14="http://schemas.microsoft.com/office/spreadsheetml/2009/9/main" uri="{B025F937-C7B1-47D3-B67F-A62EFF666E3E}">
          <x14:id>{36671F6C-B2FB-4DCC-B007-92B50DC99DF1}</x14:id>
        </ext>
      </extLst>
    </cfRule>
    <cfRule type="dataBar" priority="19">
      <dataBar>
        <cfvo type="min"/>
        <cfvo type="max"/>
        <color rgb="FF008AEF"/>
      </dataBar>
      <extLst>
        <ext xmlns:x14="http://schemas.microsoft.com/office/spreadsheetml/2009/9/main" uri="{B025F937-C7B1-47D3-B67F-A62EFF666E3E}">
          <x14:id>{D9EB9874-498F-4E47-8390-B7A512C3375F}</x14:id>
        </ext>
      </extLst>
    </cfRule>
  </conditionalFormatting>
  <conditionalFormatting sqref="H63:H92">
    <cfRule type="colorScale" priority="13">
      <colorScale>
        <cfvo type="min"/>
        <cfvo type="max"/>
        <color rgb="FFFCFCFF"/>
        <color rgb="FFF8696B"/>
      </colorScale>
    </cfRule>
    <cfRule type="colorScale" priority="14">
      <colorScale>
        <cfvo type="min"/>
        <cfvo type="percentile" val="50"/>
        <cfvo type="max"/>
        <color rgb="FF63BE7B"/>
        <color rgb="FFFCFCFF"/>
        <color rgb="FFF8696B"/>
      </colorScale>
    </cfRule>
  </conditionalFormatting>
  <conditionalFormatting sqref="I63:I92">
    <cfRule type="cellIs" dxfId="1" priority="6" operator="lessThan">
      <formula>501</formula>
    </cfRule>
  </conditionalFormatting>
  <conditionalFormatting sqref="G63:G92">
    <cfRule type="dataBar" priority="1">
      <dataBar>
        <cfvo type="min"/>
        <cfvo type="max"/>
        <color rgb="FFFFB628"/>
      </dataBar>
      <extLst>
        <ext xmlns:x14="http://schemas.microsoft.com/office/spreadsheetml/2009/9/main" uri="{B025F937-C7B1-47D3-B67F-A62EFF666E3E}">
          <x14:id>{92827FEB-DE9D-4233-A7C5-2CBD5BD0C6A0}</x14:id>
        </ext>
      </extLst>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6" r:id="rId3" name="List Box 2">
              <controlPr defaultSize="0" autoLine="0" autoPict="0">
                <anchor moveWithCells="1">
                  <from>
                    <xdr:col>3</xdr:col>
                    <xdr:colOff>104775</xdr:colOff>
                    <xdr:row>3</xdr:row>
                    <xdr:rowOff>66675</xdr:rowOff>
                  </from>
                  <to>
                    <xdr:col>3</xdr:col>
                    <xdr:colOff>4124325</xdr:colOff>
                    <xdr:row>18</xdr:row>
                    <xdr:rowOff>0</xdr:rowOff>
                  </to>
                </anchor>
              </controlPr>
            </control>
          </mc:Choice>
        </mc:AlternateContent>
        <mc:AlternateContent xmlns:mc="http://schemas.openxmlformats.org/markup-compatibility/2006">
          <mc:Choice Requires="x14">
            <control shapeId="11267" r:id="rId4" name="List Box 3">
              <controlPr defaultSize="0" autoLine="0" autoPict="0">
                <anchor moveWithCells="1">
                  <from>
                    <xdr:col>11</xdr:col>
                    <xdr:colOff>47625</xdr:colOff>
                    <xdr:row>38</xdr:row>
                    <xdr:rowOff>76200</xdr:rowOff>
                  </from>
                  <to>
                    <xdr:col>20</xdr:col>
                    <xdr:colOff>66675</xdr:colOff>
                    <xdr:row>52</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36671F6C-B2FB-4DCC-B007-92B50DC99DF1}">
            <x14:dataBar minLength="0" maxLength="100" gradient="0">
              <x14:cfvo type="autoMin"/>
              <x14:cfvo type="autoMax"/>
              <x14:negativeFillColor rgb="FFFF0000"/>
              <x14:axisColor rgb="FF000000"/>
            </x14:dataBar>
          </x14:cfRule>
          <x14:cfRule type="dataBar" id="{D9EB9874-498F-4E47-8390-B7A512C3375F}">
            <x14:dataBar minLength="0" maxLength="100" border="1" negativeBarBorderColorSameAsPositive="0">
              <x14:cfvo type="autoMin"/>
              <x14:cfvo type="autoMax"/>
              <x14:borderColor rgb="FF008AEF"/>
              <x14:negativeFillColor rgb="FFFF0000"/>
              <x14:negativeBorderColor rgb="FFFF0000"/>
              <x14:axisColor rgb="FF000000"/>
            </x14:dataBar>
          </x14:cfRule>
          <xm:sqref>AD63:AD92 Y63:Y92 T63:T92 J63:J92 O63:O92</xm:sqref>
        </x14:conditionalFormatting>
        <x14:conditionalFormatting xmlns:xm="http://schemas.microsoft.com/office/excel/2006/main">
          <x14:cfRule type="dataBar" id="{92827FEB-DE9D-4233-A7C5-2CBD5BD0C6A0}">
            <x14:dataBar minLength="0" maxLength="100" gradient="0">
              <x14:cfvo type="autoMin"/>
              <x14:cfvo type="autoMax"/>
              <x14:negativeFillColor rgb="FFFF0000"/>
              <x14:axisColor rgb="FF000000"/>
            </x14:dataBar>
          </x14:cfRule>
          <xm:sqref>G63:G92</xm:sqref>
        </x14:conditionalFormatting>
        <x14:conditionalFormatting xmlns:xm="http://schemas.microsoft.com/office/excel/2006/main">
          <x14:cfRule type="containsText" priority="39" operator="containsText" id="{BEE618D0-84B7-4176-8596-7557247DE61A}">
            <xm:f>NOT(ISERROR(SEARCH($D$43,D22)))</xm:f>
            <xm:f>$D$43</xm:f>
            <x14:dxf>
              <font>
                <color rgb="FF9C0006"/>
              </font>
              <fill>
                <patternFill>
                  <bgColor rgb="FFFFC7CE"/>
                </patternFill>
              </fill>
            </x14:dxf>
          </x14:cfRule>
          <xm:sqref>D22:D41</xm:sqref>
        </x14:conditionalFormatting>
        <x14:conditionalFormatting xmlns:xm="http://schemas.microsoft.com/office/excel/2006/main">
          <x14:cfRule type="iconSet" priority="11" id="{63171735-BE84-4FAB-A47B-5522298BBF83}">
            <x14:iconSet custom="1">
              <x14:cfvo type="percent">
                <xm:f>0</xm:f>
              </x14:cfvo>
              <x14:cfvo type="percent">
                <xm:f>33</xm:f>
              </x14:cfvo>
              <x14:cfvo type="percent">
                <xm:f>67</xm:f>
              </x14:cfvo>
              <x14:cfIcon iconSet="3TrafficLights1" iconId="2"/>
              <x14:cfIcon iconSet="3TrafficLights1" iconId="1"/>
              <x14:cfIcon iconSet="3TrafficLights1" iconId="0"/>
            </x14:iconSet>
          </x14:cfRule>
          <xm:sqref>L63:N92</xm:sqref>
        </x14:conditionalFormatting>
        <x14:conditionalFormatting xmlns:xm="http://schemas.microsoft.com/office/excel/2006/main">
          <x14:cfRule type="iconSet" priority="10" id="{6DDBCABD-FC7A-435E-B99D-C6A578EDCD65}">
            <x14:iconSet custom="1">
              <x14:cfvo type="percent">
                <xm:f>0</xm:f>
              </x14:cfvo>
              <x14:cfvo type="percent">
                <xm:f>33</xm:f>
              </x14:cfvo>
              <x14:cfvo type="percent">
                <xm:f>67</xm:f>
              </x14:cfvo>
              <x14:cfIcon iconSet="3TrafficLights1" iconId="2"/>
              <x14:cfIcon iconSet="3TrafficLights1" iconId="1"/>
              <x14:cfIcon iconSet="3TrafficLights1" iconId="0"/>
            </x14:iconSet>
          </x14:cfRule>
          <xm:sqref>Q63:S92</xm:sqref>
        </x14:conditionalFormatting>
        <x14:conditionalFormatting xmlns:xm="http://schemas.microsoft.com/office/excel/2006/main">
          <x14:cfRule type="iconSet" priority="9" id="{8DF475AE-4374-449E-89FA-F3D4CE96C03E}">
            <x14:iconSet custom="1">
              <x14:cfvo type="percent">
                <xm:f>0</xm:f>
              </x14:cfvo>
              <x14:cfvo type="percent">
                <xm:f>33</xm:f>
              </x14:cfvo>
              <x14:cfvo type="percent">
                <xm:f>67</xm:f>
              </x14:cfvo>
              <x14:cfIcon iconSet="3TrafficLights1" iconId="2"/>
              <x14:cfIcon iconSet="3TrafficLights1" iconId="1"/>
              <x14:cfIcon iconSet="3TrafficLights1" iconId="0"/>
            </x14:iconSet>
          </x14:cfRule>
          <xm:sqref>V63:X92</xm:sqref>
        </x14:conditionalFormatting>
        <x14:conditionalFormatting xmlns:xm="http://schemas.microsoft.com/office/excel/2006/main">
          <x14:cfRule type="iconSet" priority="8" id="{083558A7-5A34-4BAB-B081-0BC55496A380}">
            <x14:iconSet custom="1">
              <x14:cfvo type="percent">
                <xm:f>0</xm:f>
              </x14:cfvo>
              <x14:cfvo type="percent">
                <xm:f>33</xm:f>
              </x14:cfvo>
              <x14:cfvo type="percent">
                <xm:f>67</xm:f>
              </x14:cfvo>
              <x14:cfIcon iconSet="3TrafficLights1" iconId="2"/>
              <x14:cfIcon iconSet="3TrafficLights1" iconId="1"/>
              <x14:cfIcon iconSet="3TrafficLights1" iconId="0"/>
            </x14:iconSet>
          </x14:cfRule>
          <xm:sqref>AA63:AC92</xm:sqref>
        </x14:conditionalFormatting>
        <x14:conditionalFormatting xmlns:xm="http://schemas.microsoft.com/office/excel/2006/main">
          <x14:cfRule type="iconSet" priority="7" id="{45B09D8A-16B7-416D-B335-17AC3345074D}">
            <x14:iconSet custom="1">
              <x14:cfvo type="percent">
                <xm:f>0</xm:f>
              </x14:cfvo>
              <x14:cfvo type="percent">
                <xm:f>33</xm:f>
              </x14:cfvo>
              <x14:cfvo type="percent">
                <xm:f>67</xm:f>
              </x14:cfvo>
              <x14:cfIcon iconSet="3TrafficLights1" iconId="2"/>
              <x14:cfIcon iconSet="3TrafficLights1" iconId="1"/>
              <x14:cfIcon iconSet="3TrafficLights1" iconId="0"/>
            </x14:iconSet>
          </x14:cfRule>
          <xm:sqref>AF63:AH92</xm:sqref>
        </x14:conditionalFormatting>
      </x14:conditionalFormatting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workbookViewId="0">
      <selection activeCell="A2" sqref="A2:A51"/>
    </sheetView>
  </sheetViews>
  <sheetFormatPr baseColWidth="10" defaultRowHeight="15" x14ac:dyDescent="0.25"/>
  <cols>
    <col min="1" max="3" width="25" style="2" customWidth="1"/>
    <col min="4" max="4" width="20.140625" bestFit="1" customWidth="1"/>
    <col min="5" max="6" width="22.140625" bestFit="1" customWidth="1"/>
  </cols>
  <sheetData>
    <row r="1" spans="1:4" x14ac:dyDescent="0.25">
      <c r="A1" s="2" t="s">
        <v>3089</v>
      </c>
      <c r="B1" s="2" t="s">
        <v>3091</v>
      </c>
      <c r="C1" s="2" t="s">
        <v>3094</v>
      </c>
    </row>
    <row r="2" spans="1:4" x14ac:dyDescent="0.25">
      <c r="A2" s="92" t="s">
        <v>2399</v>
      </c>
      <c r="B2" t="s">
        <v>363</v>
      </c>
      <c r="C2" s="3">
        <v>100</v>
      </c>
    </row>
    <row r="3" spans="1:4" x14ac:dyDescent="0.25">
      <c r="A3" s="92"/>
      <c r="B3" t="s">
        <v>1768</v>
      </c>
      <c r="C3" s="3">
        <v>88.362046293386399</v>
      </c>
    </row>
    <row r="4" spans="1:4" x14ac:dyDescent="0.25">
      <c r="A4" s="92"/>
      <c r="B4" t="s">
        <v>885</v>
      </c>
      <c r="C4" s="3">
        <v>86.755284542481604</v>
      </c>
    </row>
    <row r="5" spans="1:4" x14ac:dyDescent="0.25">
      <c r="A5" s="92"/>
      <c r="B5" t="s">
        <v>179</v>
      </c>
      <c r="C5" s="3">
        <v>85.448380025708502</v>
      </c>
    </row>
    <row r="6" spans="1:4" x14ac:dyDescent="0.25">
      <c r="A6" s="92"/>
      <c r="B6" t="s">
        <v>745</v>
      </c>
      <c r="C6" s="3">
        <v>85.165829149417803</v>
      </c>
    </row>
    <row r="7" spans="1:4" x14ac:dyDescent="0.25">
      <c r="A7" s="92"/>
      <c r="B7" t="s">
        <v>925</v>
      </c>
      <c r="C7" s="3">
        <v>84.548831660323799</v>
      </c>
    </row>
    <row r="8" spans="1:4" x14ac:dyDescent="0.25">
      <c r="A8" s="92"/>
      <c r="B8" t="s">
        <v>1519</v>
      </c>
      <c r="C8" s="3">
        <v>84.387932966767806</v>
      </c>
    </row>
    <row r="9" spans="1:4" x14ac:dyDescent="0.25">
      <c r="A9" s="92"/>
      <c r="B9" t="s">
        <v>613</v>
      </c>
      <c r="C9" s="3">
        <v>84.345443133263302</v>
      </c>
    </row>
    <row r="10" spans="1:4" x14ac:dyDescent="0.25">
      <c r="A10" s="92"/>
      <c r="B10" t="s">
        <v>1325</v>
      </c>
      <c r="C10" s="3">
        <v>83.885280606357099</v>
      </c>
      <c r="D10" s="1"/>
    </row>
    <row r="11" spans="1:4" x14ac:dyDescent="0.25">
      <c r="A11" s="92"/>
      <c r="B11" t="s">
        <v>1443</v>
      </c>
      <c r="C11" s="3">
        <v>83.883457087467804</v>
      </c>
    </row>
    <row r="12" spans="1:4" x14ac:dyDescent="0.25">
      <c r="A12" s="92" t="s">
        <v>2456</v>
      </c>
      <c r="B12" t="s">
        <v>289</v>
      </c>
      <c r="C12" s="3">
        <v>99.999999999999901</v>
      </c>
    </row>
    <row r="13" spans="1:4" x14ac:dyDescent="0.25">
      <c r="A13" s="92"/>
      <c r="B13" t="s">
        <v>2252</v>
      </c>
      <c r="C13" s="3">
        <v>97.458521082566094</v>
      </c>
    </row>
    <row r="14" spans="1:4" x14ac:dyDescent="0.25">
      <c r="A14" s="92"/>
      <c r="B14" t="s">
        <v>544</v>
      </c>
      <c r="C14" s="3">
        <v>88.463422666407496</v>
      </c>
    </row>
    <row r="15" spans="1:4" x14ac:dyDescent="0.25">
      <c r="A15" s="92"/>
      <c r="B15" t="s">
        <v>45</v>
      </c>
      <c r="C15" s="3">
        <v>87.488663131969204</v>
      </c>
    </row>
    <row r="16" spans="1:4" x14ac:dyDescent="0.25">
      <c r="A16" s="92"/>
      <c r="B16" t="s">
        <v>1627</v>
      </c>
      <c r="C16" s="3">
        <v>84.930464115358106</v>
      </c>
    </row>
    <row r="17" spans="1:3" x14ac:dyDescent="0.25">
      <c r="A17" s="92"/>
      <c r="B17" t="s">
        <v>399</v>
      </c>
      <c r="C17" s="3">
        <v>83.954251884147098</v>
      </c>
    </row>
    <row r="18" spans="1:3" x14ac:dyDescent="0.25">
      <c r="A18" s="92"/>
      <c r="B18" t="s">
        <v>156</v>
      </c>
      <c r="C18" s="3">
        <v>83.605604658714597</v>
      </c>
    </row>
    <row r="19" spans="1:3" x14ac:dyDescent="0.25">
      <c r="A19" s="92"/>
      <c r="B19" t="s">
        <v>1629</v>
      </c>
      <c r="C19" s="3">
        <v>83.466145768541594</v>
      </c>
    </row>
    <row r="20" spans="1:3" x14ac:dyDescent="0.25">
      <c r="A20" s="92"/>
      <c r="B20" t="s">
        <v>1364</v>
      </c>
      <c r="C20" s="3">
        <v>82.406591036907102</v>
      </c>
    </row>
    <row r="21" spans="1:3" x14ac:dyDescent="0.25">
      <c r="A21" s="92"/>
      <c r="B21" t="s">
        <v>2381</v>
      </c>
      <c r="C21" s="3">
        <v>81.025615190514102</v>
      </c>
    </row>
    <row r="22" spans="1:3" x14ac:dyDescent="0.25">
      <c r="A22" s="92" t="s">
        <v>2860</v>
      </c>
      <c r="B22" t="s">
        <v>2461</v>
      </c>
      <c r="C22" s="3">
        <v>99.999999999999901</v>
      </c>
    </row>
    <row r="23" spans="1:3" x14ac:dyDescent="0.25">
      <c r="A23" s="92"/>
      <c r="B23" t="s">
        <v>2760</v>
      </c>
      <c r="C23" s="3">
        <v>71.354702310696197</v>
      </c>
    </row>
    <row r="24" spans="1:3" x14ac:dyDescent="0.25">
      <c r="A24" s="92"/>
      <c r="B24" t="s">
        <v>2798</v>
      </c>
      <c r="C24" s="3">
        <v>63.544559238293999</v>
      </c>
    </row>
    <row r="25" spans="1:3" x14ac:dyDescent="0.25">
      <c r="A25" s="92"/>
      <c r="B25" t="s">
        <v>1364</v>
      </c>
      <c r="C25" s="3">
        <v>61.0131640796128</v>
      </c>
    </row>
    <row r="26" spans="1:3" x14ac:dyDescent="0.25">
      <c r="A26" s="92"/>
      <c r="B26" t="s">
        <v>2640</v>
      </c>
      <c r="C26" s="3">
        <v>59.634356313241902</v>
      </c>
    </row>
    <row r="27" spans="1:3" x14ac:dyDescent="0.25">
      <c r="A27" s="92"/>
      <c r="B27" t="s">
        <v>2648</v>
      </c>
      <c r="C27" s="3">
        <v>59.135043807000002</v>
      </c>
    </row>
    <row r="28" spans="1:3" x14ac:dyDescent="0.25">
      <c r="A28" s="92"/>
      <c r="B28" t="s">
        <v>2718</v>
      </c>
      <c r="C28" s="3">
        <v>59.128654031986102</v>
      </c>
    </row>
    <row r="29" spans="1:3" x14ac:dyDescent="0.25">
      <c r="A29" s="92"/>
      <c r="B29" t="s">
        <v>2017</v>
      </c>
      <c r="C29" s="3">
        <v>57.482755702434297</v>
      </c>
    </row>
    <row r="30" spans="1:3" x14ac:dyDescent="0.25">
      <c r="A30" s="92"/>
      <c r="B30" t="s">
        <v>182</v>
      </c>
      <c r="C30" s="3">
        <v>56.516817813268098</v>
      </c>
    </row>
    <row r="31" spans="1:3" x14ac:dyDescent="0.25">
      <c r="A31" s="92"/>
      <c r="B31" t="s">
        <v>2554</v>
      </c>
      <c r="C31" s="3">
        <v>55.491481148485299</v>
      </c>
    </row>
    <row r="32" spans="1:3" x14ac:dyDescent="0.25">
      <c r="A32" s="92" t="s">
        <v>2893</v>
      </c>
      <c r="B32" t="s">
        <v>2461</v>
      </c>
      <c r="C32" s="3">
        <v>99.999999999999901</v>
      </c>
    </row>
    <row r="33" spans="1:3" x14ac:dyDescent="0.25">
      <c r="A33" s="92"/>
      <c r="B33" t="s">
        <v>2048</v>
      </c>
      <c r="C33" s="3">
        <v>91.423065176477195</v>
      </c>
    </row>
    <row r="34" spans="1:3" x14ac:dyDescent="0.25">
      <c r="A34" s="92"/>
      <c r="B34" t="s">
        <v>1364</v>
      </c>
      <c r="C34" s="3">
        <v>85.1300273819067</v>
      </c>
    </row>
    <row r="35" spans="1:3" x14ac:dyDescent="0.25">
      <c r="A35" s="92"/>
      <c r="B35" t="s">
        <v>2640</v>
      </c>
      <c r="C35" s="3">
        <v>73.718083628715902</v>
      </c>
    </row>
    <row r="36" spans="1:3" x14ac:dyDescent="0.25">
      <c r="A36" s="92"/>
      <c r="B36" t="s">
        <v>2678</v>
      </c>
      <c r="C36" s="3">
        <v>71.098363146812403</v>
      </c>
    </row>
    <row r="37" spans="1:3" x14ac:dyDescent="0.25">
      <c r="A37" s="92"/>
      <c r="B37" t="s">
        <v>1873</v>
      </c>
      <c r="C37" s="3">
        <v>70.275827029922297</v>
      </c>
    </row>
    <row r="38" spans="1:3" x14ac:dyDescent="0.25">
      <c r="A38" s="92"/>
      <c r="B38" t="s">
        <v>2675</v>
      </c>
      <c r="C38" s="3">
        <v>69.559791151066605</v>
      </c>
    </row>
    <row r="39" spans="1:3" x14ac:dyDescent="0.25">
      <c r="A39" s="92"/>
      <c r="B39" t="s">
        <v>2605</v>
      </c>
      <c r="C39" s="3">
        <v>69.343528899227607</v>
      </c>
    </row>
    <row r="40" spans="1:3" x14ac:dyDescent="0.25">
      <c r="A40" s="92"/>
      <c r="B40" t="s">
        <v>2247</v>
      </c>
      <c r="C40" s="3">
        <v>66.008836954483996</v>
      </c>
    </row>
    <row r="41" spans="1:3" x14ac:dyDescent="0.25">
      <c r="A41" s="92"/>
      <c r="B41" t="s">
        <v>1537</v>
      </c>
      <c r="C41" s="3">
        <v>65.872610859573996</v>
      </c>
    </row>
    <row r="42" spans="1:3" x14ac:dyDescent="0.25">
      <c r="A42" s="92" t="s">
        <v>3088</v>
      </c>
      <c r="B42" t="s">
        <v>2461</v>
      </c>
      <c r="C42" s="3">
        <v>100</v>
      </c>
    </row>
    <row r="43" spans="1:3" x14ac:dyDescent="0.25">
      <c r="A43" s="92"/>
      <c r="B43" t="s">
        <v>925</v>
      </c>
      <c r="C43" s="3">
        <v>97.257239707754493</v>
      </c>
    </row>
    <row r="44" spans="1:3" x14ac:dyDescent="0.25">
      <c r="A44" s="92"/>
      <c r="B44" t="s">
        <v>2381</v>
      </c>
      <c r="C44" s="3">
        <v>96.362475941488</v>
      </c>
    </row>
    <row r="45" spans="1:3" x14ac:dyDescent="0.25">
      <c r="A45" s="92"/>
      <c r="B45" t="s">
        <v>1919</v>
      </c>
      <c r="C45" s="3">
        <v>93.448985789109003</v>
      </c>
    </row>
    <row r="46" spans="1:3" x14ac:dyDescent="0.25">
      <c r="A46" s="92"/>
      <c r="B46" t="s">
        <v>2260</v>
      </c>
      <c r="C46" s="3">
        <v>90.982626720435704</v>
      </c>
    </row>
    <row r="47" spans="1:3" x14ac:dyDescent="0.25">
      <c r="A47" s="92"/>
      <c r="B47" t="s">
        <v>1640</v>
      </c>
      <c r="C47" s="3">
        <v>90.067767087886907</v>
      </c>
    </row>
    <row r="48" spans="1:3" x14ac:dyDescent="0.25">
      <c r="A48" s="92"/>
      <c r="B48" t="s">
        <v>669</v>
      </c>
      <c r="C48" s="3">
        <v>86.687562027439199</v>
      </c>
    </row>
    <row r="49" spans="1:3" x14ac:dyDescent="0.25">
      <c r="A49" s="92"/>
      <c r="B49" t="s">
        <v>246</v>
      </c>
      <c r="C49" s="3">
        <v>86.243915473721302</v>
      </c>
    </row>
    <row r="50" spans="1:3" x14ac:dyDescent="0.25">
      <c r="A50" s="92"/>
      <c r="B50" t="s">
        <v>586</v>
      </c>
      <c r="C50" s="3">
        <v>85.468064751041794</v>
      </c>
    </row>
    <row r="51" spans="1:3" x14ac:dyDescent="0.25">
      <c r="A51" s="92"/>
      <c r="B51" t="s">
        <v>1060</v>
      </c>
      <c r="C51" s="3">
        <v>85.265501727021203</v>
      </c>
    </row>
  </sheetData>
  <mergeCells count="5">
    <mergeCell ref="A42:A51"/>
    <mergeCell ref="A32:A41"/>
    <mergeCell ref="A22:A31"/>
    <mergeCell ref="A12:A21"/>
    <mergeCell ref="A2:A11"/>
  </mergeCells>
  <conditionalFormatting sqref="C2:C11">
    <cfRule type="colorScale" priority="5">
      <colorScale>
        <cfvo type="num" val="0"/>
        <cfvo type="num" val="50"/>
        <cfvo type="num" val="100"/>
        <color rgb="FF63BE7B"/>
        <color rgb="FFFCFCFF"/>
        <color rgb="FFF8696B"/>
      </colorScale>
    </cfRule>
  </conditionalFormatting>
  <conditionalFormatting sqref="C12:C21">
    <cfRule type="colorScale" priority="4">
      <colorScale>
        <cfvo type="num" val="0"/>
        <cfvo type="num" val="50"/>
        <cfvo type="num" val="100"/>
        <color rgb="FF63BE7B"/>
        <color rgb="FFFCFCFF"/>
        <color rgb="FFF8696B"/>
      </colorScale>
    </cfRule>
  </conditionalFormatting>
  <conditionalFormatting sqref="C22:C31">
    <cfRule type="colorScale" priority="3">
      <colorScale>
        <cfvo type="num" val="0"/>
        <cfvo type="num" val="50"/>
        <cfvo type="num" val="100"/>
        <color rgb="FF63BE7B"/>
        <color rgb="FFFCFCFF"/>
        <color rgb="FFF8696B"/>
      </colorScale>
    </cfRule>
  </conditionalFormatting>
  <conditionalFormatting sqref="C42:C51">
    <cfRule type="colorScale" priority="2">
      <colorScale>
        <cfvo type="num" val="0"/>
        <cfvo type="num" val="50"/>
        <cfvo type="num" val="100"/>
        <color rgb="FF63BE7B"/>
        <color rgb="FFFCFCFF"/>
        <color rgb="FFF8696B"/>
      </colorScale>
    </cfRule>
  </conditionalFormatting>
  <conditionalFormatting sqref="C32:C41">
    <cfRule type="colorScale" priority="1">
      <colorScale>
        <cfvo type="num" val="0"/>
        <cfvo type="num" val="50"/>
        <cfvo type="num" val="100"/>
        <color rgb="FF63BE7B"/>
        <color rgb="FFFCFCFF"/>
        <color rgb="FFF8696B"/>
      </colorScale>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3831"/>
  <sheetViews>
    <sheetView topLeftCell="A1670" workbookViewId="0">
      <selection activeCell="B1" sqref="B1:H1681"/>
    </sheetView>
  </sheetViews>
  <sheetFormatPr baseColWidth="10" defaultRowHeight="15" x14ac:dyDescent="0.25"/>
  <cols>
    <col min="1" max="1" width="10.85546875" style="4"/>
    <col min="2" max="2" width="42.42578125" style="6" customWidth="1"/>
    <col min="3" max="3" width="13.42578125" style="2" customWidth="1"/>
    <col min="4" max="4" width="13" style="2" customWidth="1"/>
    <col min="5" max="5" width="10.85546875" style="2"/>
    <col min="6" max="6" width="9.28515625" style="2" bestFit="1" customWidth="1"/>
    <col min="7" max="7" width="13.7109375" style="2" customWidth="1"/>
    <col min="8" max="8" width="15.28515625" style="5" bestFit="1" customWidth="1"/>
  </cols>
  <sheetData>
    <row r="1" spans="1:8" ht="24" x14ac:dyDescent="0.25">
      <c r="A1" s="7" t="s">
        <v>3089</v>
      </c>
      <c r="B1" s="10" t="s">
        <v>3091</v>
      </c>
      <c r="C1" s="11" t="s">
        <v>3092</v>
      </c>
      <c r="D1" s="11" t="s">
        <v>3093</v>
      </c>
      <c r="E1" s="11" t="s">
        <v>3095</v>
      </c>
      <c r="F1" s="11" t="s">
        <v>3090</v>
      </c>
      <c r="G1" s="11" t="s">
        <v>3096</v>
      </c>
      <c r="H1" s="12" t="s">
        <v>3097</v>
      </c>
    </row>
    <row r="2" spans="1:8" ht="24.75" hidden="1" x14ac:dyDescent="0.25">
      <c r="A2" s="8" t="s">
        <v>2399</v>
      </c>
      <c r="B2" s="9" t="s">
        <v>2315</v>
      </c>
      <c r="C2" s="13">
        <v>43.994905795776702</v>
      </c>
      <c r="D2" s="13">
        <v>81.351707006027596</v>
      </c>
      <c r="E2" s="13">
        <v>81.216223094245905</v>
      </c>
      <c r="F2" s="15">
        <v>68.854278632016744</v>
      </c>
      <c r="G2" s="13">
        <v>89</v>
      </c>
      <c r="H2" s="14">
        <v>118506903.39</v>
      </c>
    </row>
    <row r="3" spans="1:8" hidden="1" x14ac:dyDescent="0.25">
      <c r="A3" s="8" t="s">
        <v>2399</v>
      </c>
      <c r="B3" s="9" t="s">
        <v>2352</v>
      </c>
      <c r="C3" s="13">
        <v>50.201296622124701</v>
      </c>
      <c r="D3" s="13">
        <v>99.215262850397593</v>
      </c>
      <c r="E3" s="13">
        <v>56.220616728910898</v>
      </c>
      <c r="F3" s="15">
        <v>68.545725400477735</v>
      </c>
      <c r="G3" s="13">
        <v>71</v>
      </c>
      <c r="H3" s="14">
        <v>333975369.72000003</v>
      </c>
    </row>
    <row r="4" spans="1:8" ht="24.75" hidden="1" x14ac:dyDescent="0.25">
      <c r="A4" s="8" t="s">
        <v>2399</v>
      </c>
      <c r="B4" s="9" t="s">
        <v>2290</v>
      </c>
      <c r="C4" s="13">
        <v>49.503269852674102</v>
      </c>
      <c r="D4" s="13">
        <v>100</v>
      </c>
      <c r="E4" s="13">
        <v>52.512309330297398</v>
      </c>
      <c r="F4" s="15">
        <v>67.338526394323836</v>
      </c>
      <c r="G4" s="13">
        <v>66</v>
      </c>
      <c r="H4" s="14">
        <v>140115959.15000001</v>
      </c>
    </row>
    <row r="5" spans="1:8" ht="24.75" hidden="1" x14ac:dyDescent="0.25">
      <c r="A5" s="8" t="s">
        <v>2399</v>
      </c>
      <c r="B5" s="9" t="s">
        <v>1014</v>
      </c>
      <c r="C5" s="13">
        <v>35.162169143951601</v>
      </c>
      <c r="D5" s="13">
        <v>86.9897561139488</v>
      </c>
      <c r="E5" s="13">
        <v>79.3405620098344</v>
      </c>
      <c r="F5" s="15">
        <v>67.164162422578272</v>
      </c>
      <c r="G5" s="13">
        <v>4181</v>
      </c>
      <c r="H5" s="14">
        <v>254766014.88999999</v>
      </c>
    </row>
    <row r="6" spans="1:8" ht="24.75" hidden="1" x14ac:dyDescent="0.25">
      <c r="A6" s="8" t="s">
        <v>2399</v>
      </c>
      <c r="B6" s="9" t="s">
        <v>2362</v>
      </c>
      <c r="C6" s="13">
        <v>77.8988389498044</v>
      </c>
      <c r="D6" s="13">
        <v>64.290202423839105</v>
      </c>
      <c r="E6" s="13">
        <v>56.510033324089001</v>
      </c>
      <c r="F6" s="15">
        <v>66.233024899244171</v>
      </c>
      <c r="G6" s="13">
        <v>3</v>
      </c>
      <c r="H6" s="14">
        <v>7029548.2599999998</v>
      </c>
    </row>
    <row r="7" spans="1:8" ht="24.75" hidden="1" x14ac:dyDescent="0.25">
      <c r="A7" s="8" t="s">
        <v>2399</v>
      </c>
      <c r="B7" s="9" t="s">
        <v>621</v>
      </c>
      <c r="C7" s="13">
        <v>46.838073149989903</v>
      </c>
      <c r="D7" s="13">
        <v>88.100324009126496</v>
      </c>
      <c r="E7" s="13">
        <v>62.7091476562601</v>
      </c>
      <c r="F7" s="15">
        <v>65.882514938458826</v>
      </c>
      <c r="G7" s="13">
        <v>202</v>
      </c>
      <c r="H7" s="14">
        <v>8955118.8999999892</v>
      </c>
    </row>
    <row r="8" spans="1:8" hidden="1" x14ac:dyDescent="0.25">
      <c r="A8" s="8" t="s">
        <v>2399</v>
      </c>
      <c r="B8" s="9" t="s">
        <v>2198</v>
      </c>
      <c r="C8" s="13">
        <v>44.109505479982701</v>
      </c>
      <c r="D8" s="13">
        <v>82.898753851193803</v>
      </c>
      <c r="E8" s="13">
        <v>65.680166652867001</v>
      </c>
      <c r="F8" s="15">
        <v>64.229475328014502</v>
      </c>
      <c r="G8" s="13">
        <v>28</v>
      </c>
      <c r="H8" s="14">
        <v>5480148.52999999</v>
      </c>
    </row>
    <row r="9" spans="1:8" hidden="1" x14ac:dyDescent="0.25">
      <c r="A9" s="8" t="s">
        <v>2399</v>
      </c>
      <c r="B9" s="9" t="s">
        <v>2208</v>
      </c>
      <c r="C9" s="13">
        <v>50.629786237585897</v>
      </c>
      <c r="D9" s="13">
        <v>84.090470442325994</v>
      </c>
      <c r="E9" s="13">
        <v>57.301892370080203</v>
      </c>
      <c r="F9" s="15">
        <v>64.007383016664036</v>
      </c>
      <c r="G9" s="13">
        <v>55</v>
      </c>
      <c r="H9" s="14">
        <v>680237016.92999995</v>
      </c>
    </row>
    <row r="10" spans="1:8" ht="24.75" hidden="1" x14ac:dyDescent="0.25">
      <c r="A10" s="8" t="s">
        <v>2399</v>
      </c>
      <c r="B10" s="9" t="s">
        <v>2072</v>
      </c>
      <c r="C10" s="13">
        <v>52.653394571160597</v>
      </c>
      <c r="D10" s="13">
        <v>82.606331837103596</v>
      </c>
      <c r="E10" s="13">
        <v>56.510033324089001</v>
      </c>
      <c r="F10" s="15">
        <v>63.923253244117724</v>
      </c>
      <c r="G10" s="13">
        <v>9</v>
      </c>
      <c r="H10" s="14">
        <v>753438.47</v>
      </c>
    </row>
    <row r="11" spans="1:8" ht="24.75" hidden="1" x14ac:dyDescent="0.25">
      <c r="A11" s="8" t="s">
        <v>2399</v>
      </c>
      <c r="B11" s="9" t="s">
        <v>2323</v>
      </c>
      <c r="C11" s="13">
        <v>25.850748617870799</v>
      </c>
      <c r="D11" s="13">
        <v>86.041781894156301</v>
      </c>
      <c r="E11" s="13">
        <v>79.189158109092801</v>
      </c>
      <c r="F11" s="15">
        <v>63.693896207039963</v>
      </c>
      <c r="G11" s="13">
        <v>506</v>
      </c>
      <c r="H11" s="14">
        <v>234112694.447999</v>
      </c>
    </row>
    <row r="12" spans="1:8" ht="24.75" hidden="1" x14ac:dyDescent="0.25">
      <c r="A12" s="8" t="s">
        <v>2399</v>
      </c>
      <c r="B12" s="9" t="s">
        <v>333</v>
      </c>
      <c r="C12" s="13">
        <v>32.621793236134302</v>
      </c>
      <c r="D12" s="13">
        <v>82.1034794465657</v>
      </c>
      <c r="E12" s="13">
        <v>70.5522950943826</v>
      </c>
      <c r="F12" s="15">
        <v>61.759189259027529</v>
      </c>
      <c r="G12" s="13">
        <v>33</v>
      </c>
      <c r="H12" s="14">
        <v>10939928.800000001</v>
      </c>
    </row>
    <row r="13" spans="1:8" ht="24.75" hidden="1" x14ac:dyDescent="0.25">
      <c r="A13" s="8" t="s">
        <v>2399</v>
      </c>
      <c r="B13" s="9" t="s">
        <v>348</v>
      </c>
      <c r="C13" s="13">
        <v>30.315466808631999</v>
      </c>
      <c r="D13" s="13">
        <v>93.117622111767403</v>
      </c>
      <c r="E13" s="13">
        <v>61.731376151996898</v>
      </c>
      <c r="F13" s="15">
        <v>61.721488357465432</v>
      </c>
      <c r="G13" s="13">
        <v>603</v>
      </c>
      <c r="H13" s="14">
        <v>250255068.55000001</v>
      </c>
    </row>
    <row r="14" spans="1:8" ht="24.75" hidden="1" x14ac:dyDescent="0.25">
      <c r="A14" s="8" t="s">
        <v>2399</v>
      </c>
      <c r="B14" s="9" t="s">
        <v>1727</v>
      </c>
      <c r="C14" s="13">
        <v>45.947027740126401</v>
      </c>
      <c r="D14" s="13">
        <v>78.380080087091102</v>
      </c>
      <c r="E14" s="13">
        <v>60.815916052172398</v>
      </c>
      <c r="F14" s="15">
        <v>61.714341293129962</v>
      </c>
      <c r="G14" s="13">
        <v>20</v>
      </c>
      <c r="H14" s="14">
        <v>82679725.069999993</v>
      </c>
    </row>
    <row r="15" spans="1:8" ht="24.75" hidden="1" x14ac:dyDescent="0.25">
      <c r="A15" s="8" t="s">
        <v>2399</v>
      </c>
      <c r="B15" s="9" t="s">
        <v>1418</v>
      </c>
      <c r="C15" s="13">
        <v>36.460236813533903</v>
      </c>
      <c r="D15" s="13">
        <v>71.473254939804505</v>
      </c>
      <c r="E15" s="13">
        <v>77.116153419632695</v>
      </c>
      <c r="F15" s="15">
        <v>61.683215057657037</v>
      </c>
      <c r="G15" s="13">
        <v>140</v>
      </c>
      <c r="H15" s="14">
        <v>512445698.77599901</v>
      </c>
    </row>
    <row r="16" spans="1:8" ht="24.75" hidden="1" x14ac:dyDescent="0.25">
      <c r="A16" s="8" t="s">
        <v>2399</v>
      </c>
      <c r="B16" s="9" t="s">
        <v>1768</v>
      </c>
      <c r="C16" s="13">
        <v>17.0974976078178</v>
      </c>
      <c r="D16" s="13">
        <v>78.260855493651903</v>
      </c>
      <c r="E16" s="13">
        <v>88.362046293386399</v>
      </c>
      <c r="F16" s="15">
        <v>61.240133131618698</v>
      </c>
      <c r="G16" s="13">
        <v>58</v>
      </c>
      <c r="H16" s="14">
        <v>89117398.579999998</v>
      </c>
    </row>
    <row r="17" spans="1:8" ht="24.75" hidden="1" x14ac:dyDescent="0.25">
      <c r="A17" s="8" t="s">
        <v>2399</v>
      </c>
      <c r="B17" s="9" t="s">
        <v>301</v>
      </c>
      <c r="C17" s="13">
        <v>28.511128132613699</v>
      </c>
      <c r="D17" s="13">
        <v>74.646862093019905</v>
      </c>
      <c r="E17" s="13">
        <v>79.630800846698193</v>
      </c>
      <c r="F17" s="15">
        <v>60.929597024110592</v>
      </c>
      <c r="G17" s="13">
        <v>268</v>
      </c>
      <c r="H17" s="14">
        <v>3832044420.74646</v>
      </c>
    </row>
    <row r="18" spans="1:8" ht="24.75" hidden="1" x14ac:dyDescent="0.25">
      <c r="A18" s="8" t="s">
        <v>2399</v>
      </c>
      <c r="B18" s="9" t="s">
        <v>1377</v>
      </c>
      <c r="C18" s="13">
        <v>72.440908189136806</v>
      </c>
      <c r="D18" s="13">
        <v>60.939043215013498</v>
      </c>
      <c r="E18" s="13">
        <v>49.171255374928897</v>
      </c>
      <c r="F18" s="15">
        <v>60.850402259693062</v>
      </c>
      <c r="G18" s="13">
        <v>14</v>
      </c>
      <c r="H18" s="14">
        <v>1376741.76</v>
      </c>
    </row>
    <row r="19" spans="1:8" hidden="1" x14ac:dyDescent="0.25">
      <c r="A19" s="8" t="s">
        <v>2399</v>
      </c>
      <c r="B19" s="9" t="s">
        <v>249</v>
      </c>
      <c r="C19" s="13">
        <v>25.024214094440602</v>
      </c>
      <c r="D19" s="13">
        <v>95.453407497495903</v>
      </c>
      <c r="E19" s="13">
        <v>61.793961934169602</v>
      </c>
      <c r="F19" s="15">
        <v>60.757194508702035</v>
      </c>
      <c r="G19" s="13">
        <v>500</v>
      </c>
      <c r="H19" s="14">
        <v>59544940.039999999</v>
      </c>
    </row>
    <row r="20" spans="1:8" ht="24.75" hidden="1" x14ac:dyDescent="0.25">
      <c r="A20" s="8" t="s">
        <v>2399</v>
      </c>
      <c r="B20" s="9" t="s">
        <v>1443</v>
      </c>
      <c r="C20" s="13">
        <v>35.705899320590099</v>
      </c>
      <c r="D20" s="13">
        <v>62.341511607196502</v>
      </c>
      <c r="E20" s="13">
        <v>83.883457087467804</v>
      </c>
      <c r="F20" s="15">
        <v>60.643622671751473</v>
      </c>
      <c r="G20" s="13">
        <v>71</v>
      </c>
      <c r="H20" s="14">
        <v>514321764.13999999</v>
      </c>
    </row>
    <row r="21" spans="1:8" ht="24.75" hidden="1" x14ac:dyDescent="0.25">
      <c r="A21" s="8" t="s">
        <v>2399</v>
      </c>
      <c r="B21" s="9" t="s">
        <v>2381</v>
      </c>
      <c r="C21" s="13">
        <v>46.6118863809034</v>
      </c>
      <c r="D21" s="13">
        <v>86.816922400561694</v>
      </c>
      <c r="E21" s="13">
        <v>48.290602021029699</v>
      </c>
      <c r="F21" s="15">
        <v>60.573136934164928</v>
      </c>
      <c r="G21" s="13">
        <v>10</v>
      </c>
      <c r="H21" s="14">
        <v>25872263.68</v>
      </c>
    </row>
    <row r="22" spans="1:8" hidden="1" x14ac:dyDescent="0.25">
      <c r="A22" s="8" t="s">
        <v>2399</v>
      </c>
      <c r="B22" s="9" t="s">
        <v>1784</v>
      </c>
      <c r="C22" s="13">
        <v>20.282767861212299</v>
      </c>
      <c r="D22" s="13">
        <v>85.380393557427894</v>
      </c>
      <c r="E22" s="13">
        <v>75.315339362214701</v>
      </c>
      <c r="F22" s="15">
        <v>60.326166926951629</v>
      </c>
      <c r="G22" s="13">
        <v>219</v>
      </c>
      <c r="H22" s="14">
        <v>652767059.92245901</v>
      </c>
    </row>
    <row r="23" spans="1:8" ht="24.75" hidden="1" x14ac:dyDescent="0.25">
      <c r="A23" s="8" t="s">
        <v>2399</v>
      </c>
      <c r="B23" s="9" t="s">
        <v>2053</v>
      </c>
      <c r="C23" s="13">
        <v>33.450817538544698</v>
      </c>
      <c r="D23" s="13">
        <v>74.933850803520798</v>
      </c>
      <c r="E23" s="13">
        <v>71.747531893596801</v>
      </c>
      <c r="F23" s="15">
        <v>60.044066745220768</v>
      </c>
      <c r="G23" s="13">
        <v>13</v>
      </c>
      <c r="H23" s="14">
        <v>817409.31</v>
      </c>
    </row>
    <row r="24" spans="1:8" ht="24.75" hidden="1" x14ac:dyDescent="0.25">
      <c r="A24" s="8" t="s">
        <v>2399</v>
      </c>
      <c r="B24" s="9" t="s">
        <v>1928</v>
      </c>
      <c r="C24" s="13">
        <v>34.427847425669398</v>
      </c>
      <c r="D24" s="13">
        <v>86.365053547440496</v>
      </c>
      <c r="E24" s="13">
        <v>59.115227375140798</v>
      </c>
      <c r="F24" s="15">
        <v>59.969376116083566</v>
      </c>
      <c r="G24" s="13">
        <v>51427</v>
      </c>
      <c r="H24" s="14">
        <v>30964597683.572899</v>
      </c>
    </row>
    <row r="25" spans="1:8" ht="24.75" hidden="1" x14ac:dyDescent="0.25">
      <c r="A25" s="8" t="s">
        <v>2399</v>
      </c>
      <c r="B25" s="9" t="s">
        <v>1097</v>
      </c>
      <c r="C25" s="13">
        <v>27.957030298835701</v>
      </c>
      <c r="D25" s="13">
        <v>73.105592920609695</v>
      </c>
      <c r="E25" s="13">
        <v>78.579809491507106</v>
      </c>
      <c r="F25" s="15">
        <v>59.880810903650833</v>
      </c>
      <c r="G25" s="13">
        <v>1457</v>
      </c>
      <c r="H25" s="14">
        <v>308522250.59299999</v>
      </c>
    </row>
    <row r="26" spans="1:8" ht="24.75" hidden="1" x14ac:dyDescent="0.25">
      <c r="A26" s="8" t="s">
        <v>2399</v>
      </c>
      <c r="B26" s="9" t="s">
        <v>2215</v>
      </c>
      <c r="C26" s="13">
        <v>31.0688181367167</v>
      </c>
      <c r="D26" s="13">
        <v>97.0433409338508</v>
      </c>
      <c r="E26" s="13">
        <v>51.375984504309599</v>
      </c>
      <c r="F26" s="15">
        <v>59.829381191625693</v>
      </c>
      <c r="G26" s="13">
        <v>1205</v>
      </c>
      <c r="H26" s="14">
        <v>197748907.614999</v>
      </c>
    </row>
    <row r="27" spans="1:8" ht="24.75" hidden="1" x14ac:dyDescent="0.25">
      <c r="A27" s="8" t="s">
        <v>2399</v>
      </c>
      <c r="B27" s="9" t="s">
        <v>363</v>
      </c>
      <c r="C27" s="13">
        <v>28.885605230704002</v>
      </c>
      <c r="D27" s="13">
        <v>50.591164679722901</v>
      </c>
      <c r="E27" s="13">
        <v>100</v>
      </c>
      <c r="F27" s="15">
        <v>59.825589970142296</v>
      </c>
      <c r="G27" s="13">
        <v>676</v>
      </c>
      <c r="H27" s="14">
        <v>3269327655.9949999</v>
      </c>
    </row>
    <row r="28" spans="1:8" ht="24.75" hidden="1" x14ac:dyDescent="0.25">
      <c r="A28" s="8" t="s">
        <v>2399</v>
      </c>
      <c r="B28" s="9" t="s">
        <v>542</v>
      </c>
      <c r="C28" s="13">
        <v>38.857382870084102</v>
      </c>
      <c r="D28" s="13">
        <v>83.016371132816701</v>
      </c>
      <c r="E28" s="13">
        <v>56.510033324089001</v>
      </c>
      <c r="F28" s="15">
        <v>59.461262442329932</v>
      </c>
      <c r="G28" s="13">
        <v>8</v>
      </c>
      <c r="H28" s="14">
        <v>1769179</v>
      </c>
    </row>
    <row r="29" spans="1:8" ht="24.75" hidden="1" x14ac:dyDescent="0.25">
      <c r="A29" s="8" t="s">
        <v>2399</v>
      </c>
      <c r="B29" s="9" t="s">
        <v>433</v>
      </c>
      <c r="C29" s="13">
        <v>34.937642104825798</v>
      </c>
      <c r="D29" s="13">
        <v>93.118362481871003</v>
      </c>
      <c r="E29" s="13">
        <v>50.099216052541799</v>
      </c>
      <c r="F29" s="15">
        <v>59.385073546412876</v>
      </c>
      <c r="G29" s="13">
        <v>326</v>
      </c>
      <c r="H29" s="14">
        <v>115880648.18000001</v>
      </c>
    </row>
    <row r="30" spans="1:8" ht="24.75" hidden="1" x14ac:dyDescent="0.25">
      <c r="A30" s="8" t="s">
        <v>2399</v>
      </c>
      <c r="B30" s="9" t="s">
        <v>2335</v>
      </c>
      <c r="C30" s="13">
        <v>51.298997019159799</v>
      </c>
      <c r="D30" s="13">
        <v>76.683240332864798</v>
      </c>
      <c r="E30" s="13">
        <v>49.6605072382062</v>
      </c>
      <c r="F30" s="15">
        <v>59.214248196743597</v>
      </c>
      <c r="G30" s="13">
        <v>12</v>
      </c>
      <c r="H30" s="14">
        <v>4611783.47</v>
      </c>
    </row>
    <row r="31" spans="1:8" ht="24.75" hidden="1" x14ac:dyDescent="0.25">
      <c r="A31" s="8" t="s">
        <v>2399</v>
      </c>
      <c r="B31" s="9" t="s">
        <v>2066</v>
      </c>
      <c r="C31" s="13">
        <v>60.349697018507797</v>
      </c>
      <c r="D31" s="13">
        <v>74.548933601449093</v>
      </c>
      <c r="E31" s="13">
        <v>42.3833197954621</v>
      </c>
      <c r="F31" s="15">
        <v>59.093983471806325</v>
      </c>
      <c r="G31" s="13">
        <v>11</v>
      </c>
      <c r="H31" s="14">
        <v>1626378.32</v>
      </c>
    </row>
    <row r="32" spans="1:8" ht="24.75" hidden="1" x14ac:dyDescent="0.25">
      <c r="A32" s="8" t="s">
        <v>2399</v>
      </c>
      <c r="B32" s="9" t="s">
        <v>354</v>
      </c>
      <c r="C32" s="13">
        <v>35.226862061152303</v>
      </c>
      <c r="D32" s="13">
        <v>79.380261825855101</v>
      </c>
      <c r="E32" s="13">
        <v>62.539826406618801</v>
      </c>
      <c r="F32" s="15">
        <v>59.04898343120874</v>
      </c>
      <c r="G32" s="13">
        <v>67</v>
      </c>
      <c r="H32" s="14">
        <v>51634227.002999999</v>
      </c>
    </row>
    <row r="33" spans="1:8" ht="24.75" hidden="1" x14ac:dyDescent="0.25">
      <c r="A33" s="8" t="s">
        <v>2399</v>
      </c>
      <c r="B33" s="9" t="s">
        <v>1967</v>
      </c>
      <c r="C33" s="13">
        <v>42.880226135913098</v>
      </c>
      <c r="D33" s="13">
        <v>70.302483347088398</v>
      </c>
      <c r="E33" s="13">
        <v>63.8774658983276</v>
      </c>
      <c r="F33" s="15">
        <v>59.020058460443032</v>
      </c>
      <c r="G33" s="13">
        <v>21</v>
      </c>
      <c r="H33" s="14">
        <v>2688118.0690000001</v>
      </c>
    </row>
    <row r="34" spans="1:8" ht="24.75" hidden="1" x14ac:dyDescent="0.25">
      <c r="A34" s="8" t="s">
        <v>2399</v>
      </c>
      <c r="B34" s="9" t="s">
        <v>885</v>
      </c>
      <c r="C34" s="13">
        <v>22.593905499196399</v>
      </c>
      <c r="D34" s="13">
        <v>66.407094462922203</v>
      </c>
      <c r="E34" s="13">
        <v>86.755284542481604</v>
      </c>
      <c r="F34" s="15">
        <v>58.585428168200075</v>
      </c>
      <c r="G34" s="13">
        <v>610</v>
      </c>
      <c r="H34" s="14">
        <v>158634205.75299999</v>
      </c>
    </row>
    <row r="35" spans="1:8" hidden="1" x14ac:dyDescent="0.25">
      <c r="A35" s="8" t="s">
        <v>2399</v>
      </c>
      <c r="B35" s="9" t="s">
        <v>196</v>
      </c>
      <c r="C35" s="13">
        <v>39.839195863709001</v>
      </c>
      <c r="D35" s="13">
        <v>66.168985206440496</v>
      </c>
      <c r="E35" s="13">
        <v>69.453127652180797</v>
      </c>
      <c r="F35" s="15">
        <v>58.487102907443436</v>
      </c>
      <c r="G35" s="13">
        <v>43</v>
      </c>
      <c r="H35" s="14">
        <v>21878734.300000001</v>
      </c>
    </row>
    <row r="36" spans="1:8" ht="36.75" hidden="1" x14ac:dyDescent="0.25">
      <c r="A36" s="8" t="s">
        <v>2399</v>
      </c>
      <c r="B36" s="9" t="s">
        <v>1497</v>
      </c>
      <c r="C36" s="13">
        <v>36.331685780792</v>
      </c>
      <c r="D36" s="13">
        <v>68.4543104561414</v>
      </c>
      <c r="E36" s="13">
        <v>69.054104158904593</v>
      </c>
      <c r="F36" s="15">
        <v>57.946700131945995</v>
      </c>
      <c r="G36" s="13">
        <v>39</v>
      </c>
      <c r="H36" s="14">
        <v>7010459.9100000001</v>
      </c>
    </row>
    <row r="37" spans="1:8" ht="24.75" hidden="1" x14ac:dyDescent="0.25">
      <c r="A37" s="8" t="s">
        <v>2399</v>
      </c>
      <c r="B37" s="9" t="s">
        <v>399</v>
      </c>
      <c r="C37" s="13">
        <v>57.325540986820101</v>
      </c>
      <c r="D37" s="13">
        <v>60.890816351388501</v>
      </c>
      <c r="E37" s="13">
        <v>55.482604411206601</v>
      </c>
      <c r="F37" s="15">
        <v>57.899653916471742</v>
      </c>
      <c r="G37" s="13">
        <v>20</v>
      </c>
      <c r="H37" s="14">
        <v>1169182.6000000001</v>
      </c>
    </row>
    <row r="38" spans="1:8" hidden="1" x14ac:dyDescent="0.25">
      <c r="A38" s="8" t="s">
        <v>2399</v>
      </c>
      <c r="B38" s="9" t="s">
        <v>1020</v>
      </c>
      <c r="C38" s="13">
        <v>31.9052923156686</v>
      </c>
      <c r="D38" s="13">
        <v>79.290495301609994</v>
      </c>
      <c r="E38" s="13">
        <v>62.128020053564804</v>
      </c>
      <c r="F38" s="15">
        <v>57.774602556947798</v>
      </c>
      <c r="G38" s="13">
        <v>207</v>
      </c>
      <c r="H38" s="14">
        <v>33542776.289999999</v>
      </c>
    </row>
    <row r="39" spans="1:8" hidden="1" x14ac:dyDescent="0.25">
      <c r="A39" s="8" t="s">
        <v>2399</v>
      </c>
      <c r="B39" s="9" t="s">
        <v>1178</v>
      </c>
      <c r="C39" s="13">
        <v>56.610396270275601</v>
      </c>
      <c r="D39" s="13">
        <v>74.463228146085001</v>
      </c>
      <c r="E39" s="13">
        <v>42.0964443723784</v>
      </c>
      <c r="F39" s="15">
        <v>57.723356262913001</v>
      </c>
      <c r="G39" s="13">
        <v>17</v>
      </c>
      <c r="H39" s="14">
        <v>8372115.8799999896</v>
      </c>
    </row>
    <row r="40" spans="1:8" ht="24.75" hidden="1" x14ac:dyDescent="0.25">
      <c r="A40" s="8" t="s">
        <v>2399</v>
      </c>
      <c r="B40" s="9" t="s">
        <v>1153</v>
      </c>
      <c r="C40" s="13">
        <v>30.164124801119399</v>
      </c>
      <c r="D40" s="13">
        <v>85.041584821124502</v>
      </c>
      <c r="E40" s="13">
        <v>57.955712251974198</v>
      </c>
      <c r="F40" s="15">
        <v>57.720473958072695</v>
      </c>
      <c r="G40" s="13">
        <v>3799</v>
      </c>
      <c r="H40" s="14">
        <v>5440866213.3000002</v>
      </c>
    </row>
    <row r="41" spans="1:8" ht="24.75" hidden="1" x14ac:dyDescent="0.25">
      <c r="A41" s="8" t="s">
        <v>2399</v>
      </c>
      <c r="B41" s="9" t="s">
        <v>2174</v>
      </c>
      <c r="C41" s="13">
        <v>20.644719865755899</v>
      </c>
      <c r="D41" s="13">
        <v>75.448332883912599</v>
      </c>
      <c r="E41" s="13">
        <v>77.018128009459602</v>
      </c>
      <c r="F41" s="15">
        <v>57.703726919709368</v>
      </c>
      <c r="G41" s="13">
        <v>608</v>
      </c>
      <c r="H41" s="14">
        <v>2642649982.4757199</v>
      </c>
    </row>
    <row r="42" spans="1:8" ht="24.75" hidden="1" x14ac:dyDescent="0.25">
      <c r="A42" s="8" t="s">
        <v>2399</v>
      </c>
      <c r="B42" s="9" t="s">
        <v>78</v>
      </c>
      <c r="C42" s="13">
        <v>58.071541389706397</v>
      </c>
      <c r="D42" s="13">
        <v>63.502222616134397</v>
      </c>
      <c r="E42" s="13">
        <v>51.515163782232399</v>
      </c>
      <c r="F42" s="15">
        <v>57.696309262691067</v>
      </c>
      <c r="G42" s="13">
        <v>12</v>
      </c>
      <c r="H42" s="14">
        <v>960150.69999999902</v>
      </c>
    </row>
    <row r="43" spans="1:8" ht="24.75" hidden="1" x14ac:dyDescent="0.25">
      <c r="A43" s="8" t="s">
        <v>2399</v>
      </c>
      <c r="B43" s="9" t="s">
        <v>1148</v>
      </c>
      <c r="C43" s="13">
        <v>26.233163460450399</v>
      </c>
      <c r="D43" s="13">
        <v>87.561864422787906</v>
      </c>
      <c r="E43" s="13">
        <v>58.7393974393527</v>
      </c>
      <c r="F43" s="15">
        <v>57.511475107530337</v>
      </c>
      <c r="G43" s="13">
        <v>380</v>
      </c>
      <c r="H43" s="14">
        <v>89986574.867795005</v>
      </c>
    </row>
    <row r="44" spans="1:8" ht="24.75" hidden="1" x14ac:dyDescent="0.25">
      <c r="A44" s="8" t="s">
        <v>2399</v>
      </c>
      <c r="B44" s="9" t="s">
        <v>1431</v>
      </c>
      <c r="C44" s="13">
        <v>37.768410183496101</v>
      </c>
      <c r="D44" s="13">
        <v>68.518913501121702</v>
      </c>
      <c r="E44" s="13">
        <v>66.036340154273006</v>
      </c>
      <c r="F44" s="15">
        <v>57.44122127963027</v>
      </c>
      <c r="G44" s="13">
        <v>63</v>
      </c>
      <c r="H44" s="14">
        <v>16018396.895434599</v>
      </c>
    </row>
    <row r="45" spans="1:8" ht="24.75" hidden="1" x14ac:dyDescent="0.25">
      <c r="A45" s="8" t="s">
        <v>2399</v>
      </c>
      <c r="B45" s="9" t="s">
        <v>2330</v>
      </c>
      <c r="C45" s="13">
        <v>33.801311307697901</v>
      </c>
      <c r="D45" s="13">
        <v>82.304397529337805</v>
      </c>
      <c r="E45" s="13">
        <v>56.1491204474748</v>
      </c>
      <c r="F45" s="15">
        <v>57.418276428170167</v>
      </c>
      <c r="G45" s="13">
        <v>31</v>
      </c>
      <c r="H45" s="14">
        <v>8846149.6999999993</v>
      </c>
    </row>
    <row r="46" spans="1:8" hidden="1" x14ac:dyDescent="0.25">
      <c r="A46" s="8" t="s">
        <v>2399</v>
      </c>
      <c r="B46" s="9" t="s">
        <v>179</v>
      </c>
      <c r="C46" s="13">
        <v>24.2424436463494</v>
      </c>
      <c r="D46" s="13">
        <v>62.1967854774975</v>
      </c>
      <c r="E46" s="13">
        <v>85.448380025708502</v>
      </c>
      <c r="F46" s="15">
        <v>57.295869716518467</v>
      </c>
      <c r="G46" s="13">
        <v>279</v>
      </c>
      <c r="H46" s="14">
        <v>294171439.56557602</v>
      </c>
    </row>
    <row r="47" spans="1:8" ht="24.75" hidden="1" x14ac:dyDescent="0.25">
      <c r="A47" s="8" t="s">
        <v>2399</v>
      </c>
      <c r="B47" s="9" t="s">
        <v>878</v>
      </c>
      <c r="C47" s="13">
        <v>21.990341551236099</v>
      </c>
      <c r="D47" s="13">
        <v>68.620765216061699</v>
      </c>
      <c r="E47" s="13">
        <v>80.911640187820694</v>
      </c>
      <c r="F47" s="15">
        <v>57.174248985039497</v>
      </c>
      <c r="G47" s="13">
        <v>100</v>
      </c>
      <c r="H47" s="14">
        <v>77049588.639999896</v>
      </c>
    </row>
    <row r="48" spans="1:8" hidden="1" x14ac:dyDescent="0.25">
      <c r="A48" s="8" t="s">
        <v>2399</v>
      </c>
      <c r="B48" s="9" t="s">
        <v>530</v>
      </c>
      <c r="C48" s="13">
        <v>19.271185627697299</v>
      </c>
      <c r="D48" s="13">
        <v>75.716307973936395</v>
      </c>
      <c r="E48" s="13">
        <v>76.447929416689902</v>
      </c>
      <c r="F48" s="15">
        <v>57.14514100610787</v>
      </c>
      <c r="G48" s="13">
        <v>208</v>
      </c>
      <c r="H48" s="14">
        <v>196338558.32976201</v>
      </c>
    </row>
    <row r="49" spans="1:8" hidden="1" x14ac:dyDescent="0.25">
      <c r="A49" s="8" t="s">
        <v>2399</v>
      </c>
      <c r="B49" s="9" t="s">
        <v>2237</v>
      </c>
      <c r="C49" s="13">
        <v>57.236438029347397</v>
      </c>
      <c r="D49" s="13">
        <v>70.490128739845503</v>
      </c>
      <c r="E49" s="13">
        <v>43.667171913058802</v>
      </c>
      <c r="F49" s="15">
        <v>57.131246227417229</v>
      </c>
      <c r="G49" s="13">
        <v>8</v>
      </c>
      <c r="H49" s="14">
        <v>640769.72</v>
      </c>
    </row>
    <row r="50" spans="1:8" ht="24.75" hidden="1" x14ac:dyDescent="0.25">
      <c r="A50" s="8" t="s">
        <v>2399</v>
      </c>
      <c r="B50" s="9" t="s">
        <v>732</v>
      </c>
      <c r="C50" s="13">
        <v>35.801353648153501</v>
      </c>
      <c r="D50" s="13">
        <v>68.726457953379096</v>
      </c>
      <c r="E50" s="13">
        <v>66.506296874982496</v>
      </c>
      <c r="F50" s="15">
        <v>57.011369492171696</v>
      </c>
      <c r="G50" s="13">
        <v>27</v>
      </c>
      <c r="H50" s="14">
        <v>5721674.9614635902</v>
      </c>
    </row>
    <row r="51" spans="1:8" hidden="1" x14ac:dyDescent="0.25">
      <c r="A51" s="8" t="s">
        <v>2399</v>
      </c>
      <c r="B51" s="9" t="s">
        <v>2379</v>
      </c>
      <c r="C51" s="13">
        <v>25.257676954449099</v>
      </c>
      <c r="D51" s="13">
        <v>68.707416460266799</v>
      </c>
      <c r="E51" s="13">
        <v>76.893295259980604</v>
      </c>
      <c r="F51" s="15">
        <v>56.952796224898833</v>
      </c>
      <c r="G51" s="13">
        <v>289</v>
      </c>
      <c r="H51" s="14">
        <v>152313284.69423401</v>
      </c>
    </row>
    <row r="52" spans="1:8" ht="24.75" hidden="1" x14ac:dyDescent="0.25">
      <c r="A52" s="8" t="s">
        <v>2399</v>
      </c>
      <c r="B52" s="9" t="s">
        <v>1195</v>
      </c>
      <c r="C52" s="13">
        <v>23.567285771328802</v>
      </c>
      <c r="D52" s="13">
        <v>75.002244519873599</v>
      </c>
      <c r="E52" s="13">
        <v>71.963760336121595</v>
      </c>
      <c r="F52" s="15">
        <v>56.844430209107998</v>
      </c>
      <c r="G52" s="13">
        <v>178</v>
      </c>
      <c r="H52" s="14">
        <v>449609803.04500002</v>
      </c>
    </row>
    <row r="53" spans="1:8" ht="24.75" hidden="1" x14ac:dyDescent="0.25">
      <c r="A53" s="8" t="s">
        <v>2399</v>
      </c>
      <c r="B53" s="9" t="s">
        <v>829</v>
      </c>
      <c r="C53" s="13">
        <v>21.650187611706102</v>
      </c>
      <c r="D53" s="13">
        <v>65.212541293870999</v>
      </c>
      <c r="E53" s="13">
        <v>83.066052939585305</v>
      </c>
      <c r="F53" s="15">
        <v>56.642927281720802</v>
      </c>
      <c r="G53" s="13">
        <v>102</v>
      </c>
      <c r="H53" s="14">
        <v>285675566.22000003</v>
      </c>
    </row>
    <row r="54" spans="1:8" ht="24.75" hidden="1" x14ac:dyDescent="0.25">
      <c r="A54" s="8" t="s">
        <v>2399</v>
      </c>
      <c r="B54" s="9" t="s">
        <v>1358</v>
      </c>
      <c r="C54" s="13">
        <v>54.383491123948602</v>
      </c>
      <c r="D54" s="13">
        <v>58.689229657357203</v>
      </c>
      <c r="E54" s="13">
        <v>56.439200687859604</v>
      </c>
      <c r="F54" s="15">
        <v>56.503973823055134</v>
      </c>
      <c r="G54" s="13">
        <v>10</v>
      </c>
      <c r="H54" s="14">
        <v>1431454.78</v>
      </c>
    </row>
    <row r="55" spans="1:8" ht="24.75" hidden="1" x14ac:dyDescent="0.25">
      <c r="A55" s="8" t="s">
        <v>2399</v>
      </c>
      <c r="B55" s="9" t="s">
        <v>1593</v>
      </c>
      <c r="C55" s="13">
        <v>14.5866924679609</v>
      </c>
      <c r="D55" s="13">
        <v>72.034496394365604</v>
      </c>
      <c r="E55" s="13">
        <v>82.571839586989697</v>
      </c>
      <c r="F55" s="15">
        <v>56.397676149772074</v>
      </c>
      <c r="G55" s="13">
        <v>6503</v>
      </c>
      <c r="H55" s="14">
        <v>7530776397.5385599</v>
      </c>
    </row>
    <row r="56" spans="1:8" ht="24.75" hidden="1" x14ac:dyDescent="0.25">
      <c r="A56" s="8" t="s">
        <v>2399</v>
      </c>
      <c r="B56" s="9" t="s">
        <v>1448</v>
      </c>
      <c r="C56" s="13">
        <v>46.888101154212201</v>
      </c>
      <c r="D56" s="13">
        <v>58.8493181402145</v>
      </c>
      <c r="E56" s="13">
        <v>63.420950054732799</v>
      </c>
      <c r="F56" s="15">
        <v>56.3861231163865</v>
      </c>
      <c r="G56" s="13">
        <v>10</v>
      </c>
      <c r="H56" s="14">
        <v>377145833.31999999</v>
      </c>
    </row>
    <row r="57" spans="1:8" ht="24.75" hidden="1" x14ac:dyDescent="0.25">
      <c r="A57" s="8" t="s">
        <v>2399</v>
      </c>
      <c r="B57" s="9" t="s">
        <v>876</v>
      </c>
      <c r="C57" s="13">
        <v>32.036035780213503</v>
      </c>
      <c r="D57" s="13">
        <v>80.575807154123197</v>
      </c>
      <c r="E57" s="13">
        <v>56.495735934079697</v>
      </c>
      <c r="F57" s="15">
        <v>56.369192956138797</v>
      </c>
      <c r="G57" s="13">
        <v>103</v>
      </c>
      <c r="H57" s="14">
        <v>24919368.449999999</v>
      </c>
    </row>
    <row r="58" spans="1:8" ht="24.75" hidden="1" x14ac:dyDescent="0.25">
      <c r="A58" s="8" t="s">
        <v>2399</v>
      </c>
      <c r="B58" s="9" t="s">
        <v>1588</v>
      </c>
      <c r="C58" s="13">
        <v>45.501538023881899</v>
      </c>
      <c r="D58" s="13">
        <v>79.517394945060104</v>
      </c>
      <c r="E58" s="13">
        <v>44.0370234586699</v>
      </c>
      <c r="F58" s="15">
        <v>56.351985475870634</v>
      </c>
      <c r="G58" s="13">
        <v>80</v>
      </c>
      <c r="H58" s="14">
        <v>62983682.229999997</v>
      </c>
    </row>
    <row r="59" spans="1:8" hidden="1" x14ac:dyDescent="0.25">
      <c r="A59" s="8" t="s">
        <v>2399</v>
      </c>
      <c r="B59" s="9" t="s">
        <v>1416</v>
      </c>
      <c r="C59" s="13">
        <v>28.615961347095201</v>
      </c>
      <c r="D59" s="13">
        <v>87.397359497378304</v>
      </c>
      <c r="E59" s="13">
        <v>53.013028115899701</v>
      </c>
      <c r="F59" s="15">
        <v>56.342116320124397</v>
      </c>
      <c r="G59" s="13">
        <v>1958</v>
      </c>
      <c r="H59" s="14">
        <v>1611770758.25597</v>
      </c>
    </row>
    <row r="60" spans="1:8" ht="24.75" hidden="1" x14ac:dyDescent="0.25">
      <c r="A60" s="8" t="s">
        <v>2399</v>
      </c>
      <c r="B60" s="9" t="s">
        <v>2340</v>
      </c>
      <c r="C60" s="13">
        <v>31.471640429960399</v>
      </c>
      <c r="D60" s="13">
        <v>90.366013780420303</v>
      </c>
      <c r="E60" s="13">
        <v>47.166902471455302</v>
      </c>
      <c r="F60" s="15">
        <v>56.334852227278667</v>
      </c>
      <c r="G60" s="13">
        <v>35</v>
      </c>
      <c r="H60" s="14">
        <v>38968304.759999998</v>
      </c>
    </row>
    <row r="61" spans="1:8" ht="24.75" hidden="1" x14ac:dyDescent="0.25">
      <c r="A61" s="8" t="s">
        <v>2399</v>
      </c>
      <c r="B61" s="9" t="s">
        <v>835</v>
      </c>
      <c r="C61" s="13">
        <v>26.532211475242701</v>
      </c>
      <c r="D61" s="13">
        <v>95.492788053278701</v>
      </c>
      <c r="E61" s="13">
        <v>46.954952903033899</v>
      </c>
      <c r="F61" s="15">
        <v>56.326650810518437</v>
      </c>
      <c r="G61" s="13">
        <v>9</v>
      </c>
      <c r="H61" s="14">
        <v>3432459.34</v>
      </c>
    </row>
    <row r="62" spans="1:8" hidden="1" x14ac:dyDescent="0.25">
      <c r="A62" s="8" t="s">
        <v>2399</v>
      </c>
      <c r="B62" s="9" t="s">
        <v>910</v>
      </c>
      <c r="C62" s="13">
        <v>18.471120680526401</v>
      </c>
      <c r="D62" s="13">
        <v>67.807047557491501</v>
      </c>
      <c r="E62" s="13">
        <v>82.455495478549096</v>
      </c>
      <c r="F62" s="15">
        <v>56.244554572188996</v>
      </c>
      <c r="G62" s="13">
        <v>599</v>
      </c>
      <c r="H62" s="14">
        <v>356682376.33969998</v>
      </c>
    </row>
    <row r="63" spans="1:8" ht="24.75" hidden="1" x14ac:dyDescent="0.25">
      <c r="A63" s="8" t="s">
        <v>2399</v>
      </c>
      <c r="B63" s="9" t="s">
        <v>374</v>
      </c>
      <c r="C63" s="13">
        <v>47.522847641328703</v>
      </c>
      <c r="D63" s="13">
        <v>69.242140658513705</v>
      </c>
      <c r="E63" s="13">
        <v>51.9436826001672</v>
      </c>
      <c r="F63" s="15">
        <v>56.236223633336529</v>
      </c>
      <c r="G63" s="13">
        <v>9</v>
      </c>
      <c r="H63" s="14">
        <v>1344338.6</v>
      </c>
    </row>
    <row r="64" spans="1:8" ht="24.75" hidden="1" x14ac:dyDescent="0.25">
      <c r="A64" s="8" t="s">
        <v>2399</v>
      </c>
      <c r="B64" s="9" t="s">
        <v>2099</v>
      </c>
      <c r="C64" s="13">
        <v>28.123465719375901</v>
      </c>
      <c r="D64" s="13">
        <v>90.077153035434904</v>
      </c>
      <c r="E64" s="13">
        <v>50.2179736649123</v>
      </c>
      <c r="F64" s="15">
        <v>56.139530806574363</v>
      </c>
      <c r="G64" s="13">
        <v>812</v>
      </c>
      <c r="H64" s="14">
        <v>1413896145.51</v>
      </c>
    </row>
    <row r="65" spans="1:8" ht="24.75" hidden="1" x14ac:dyDescent="0.25">
      <c r="A65" s="8" t="s">
        <v>2399</v>
      </c>
      <c r="B65" s="9" t="s">
        <v>1881</v>
      </c>
      <c r="C65" s="13">
        <v>42.664501511448499</v>
      </c>
      <c r="D65" s="13">
        <v>68.224285895357397</v>
      </c>
      <c r="E65" s="13">
        <v>57.011159334524102</v>
      </c>
      <c r="F65" s="15">
        <v>55.966648913776673</v>
      </c>
      <c r="G65" s="13">
        <v>55</v>
      </c>
      <c r="H65" s="14">
        <v>293305176.50999999</v>
      </c>
    </row>
    <row r="66" spans="1:8" ht="36.75" hidden="1" x14ac:dyDescent="0.25">
      <c r="A66" s="8" t="s">
        <v>2399</v>
      </c>
      <c r="B66" s="9" t="s">
        <v>1157</v>
      </c>
      <c r="C66" s="13">
        <v>38.042517869788803</v>
      </c>
      <c r="D66" s="13">
        <v>82.169448013144901</v>
      </c>
      <c r="E66" s="13">
        <v>47.567031906319201</v>
      </c>
      <c r="F66" s="15">
        <v>55.926332596417637</v>
      </c>
      <c r="G66" s="13">
        <v>9</v>
      </c>
      <c r="H66" s="14">
        <v>7502037.3700000001</v>
      </c>
    </row>
    <row r="67" spans="1:8" ht="24.75" hidden="1" x14ac:dyDescent="0.25">
      <c r="A67" s="8" t="s">
        <v>2399</v>
      </c>
      <c r="B67" s="9" t="s">
        <v>2194</v>
      </c>
      <c r="C67" s="13">
        <v>42.802961038434802</v>
      </c>
      <c r="D67" s="13">
        <v>82.822357999396502</v>
      </c>
      <c r="E67" s="13">
        <v>42.126028543735202</v>
      </c>
      <c r="F67" s="15">
        <v>55.917115860522166</v>
      </c>
      <c r="G67" s="13">
        <v>10</v>
      </c>
      <c r="H67" s="14">
        <v>428268.75</v>
      </c>
    </row>
    <row r="68" spans="1:8" ht="24.75" hidden="1" x14ac:dyDescent="0.25">
      <c r="A68" s="8" t="s">
        <v>2399</v>
      </c>
      <c r="B68" s="9" t="s">
        <v>2219</v>
      </c>
      <c r="C68" s="13">
        <v>49.488090737785299</v>
      </c>
      <c r="D68" s="13">
        <v>81.956094108269895</v>
      </c>
      <c r="E68" s="13">
        <v>36.245327611444097</v>
      </c>
      <c r="F68" s="15">
        <v>55.896504152499766</v>
      </c>
      <c r="G68" s="13">
        <v>18</v>
      </c>
      <c r="H68" s="14">
        <v>6682124.0599999996</v>
      </c>
    </row>
    <row r="69" spans="1:8" ht="36.75" hidden="1" x14ac:dyDescent="0.25">
      <c r="A69" s="8" t="s">
        <v>2399</v>
      </c>
      <c r="B69" s="9" t="s">
        <v>2191</v>
      </c>
      <c r="C69" s="13">
        <v>38.689921325657401</v>
      </c>
      <c r="D69" s="13">
        <v>78.848916676404599</v>
      </c>
      <c r="E69" s="13">
        <v>50.091249103368497</v>
      </c>
      <c r="F69" s="15">
        <v>55.876695701810171</v>
      </c>
      <c r="G69" s="13">
        <v>22</v>
      </c>
      <c r="H69" s="14">
        <v>1840289.89</v>
      </c>
    </row>
    <row r="70" spans="1:8" ht="24.75" hidden="1" x14ac:dyDescent="0.25">
      <c r="A70" s="8" t="s">
        <v>2399</v>
      </c>
      <c r="B70" s="9" t="s">
        <v>1391</v>
      </c>
      <c r="C70" s="13">
        <v>43.815625295701402</v>
      </c>
      <c r="D70" s="13">
        <v>68.319584792017906</v>
      </c>
      <c r="E70" s="13">
        <v>55.327989208123398</v>
      </c>
      <c r="F70" s="15">
        <v>55.821066431947571</v>
      </c>
      <c r="G70" s="13">
        <v>20</v>
      </c>
      <c r="H70" s="14">
        <v>2568614.98</v>
      </c>
    </row>
    <row r="71" spans="1:8" ht="36.75" hidden="1" x14ac:dyDescent="0.25">
      <c r="A71" s="8" t="s">
        <v>2399</v>
      </c>
      <c r="B71" s="9" t="s">
        <v>1216</v>
      </c>
      <c r="C71" s="13">
        <v>23.277123362261101</v>
      </c>
      <c r="D71" s="13">
        <v>67.715274466724296</v>
      </c>
      <c r="E71" s="13">
        <v>76.404616042813998</v>
      </c>
      <c r="F71" s="15">
        <v>55.799004623933136</v>
      </c>
      <c r="G71" s="13">
        <v>119</v>
      </c>
      <c r="H71" s="14">
        <v>136276439.5</v>
      </c>
    </row>
    <row r="72" spans="1:8" ht="24.75" hidden="1" x14ac:dyDescent="0.25">
      <c r="A72" s="8" t="s">
        <v>2399</v>
      </c>
      <c r="B72" s="9" t="s">
        <v>613</v>
      </c>
      <c r="C72" s="13">
        <v>15.9618611614582</v>
      </c>
      <c r="D72" s="13">
        <v>67.023995499510306</v>
      </c>
      <c r="E72" s="13">
        <v>84.345443133263302</v>
      </c>
      <c r="F72" s="15">
        <v>55.777099931410611</v>
      </c>
      <c r="G72" s="13">
        <v>184</v>
      </c>
      <c r="H72" s="14">
        <v>2265718153.5759902</v>
      </c>
    </row>
    <row r="73" spans="1:8" hidden="1" x14ac:dyDescent="0.25">
      <c r="A73" s="8" t="s">
        <v>2399</v>
      </c>
      <c r="B73" s="9" t="s">
        <v>657</v>
      </c>
      <c r="C73" s="13">
        <v>33.800482801644101</v>
      </c>
      <c r="D73" s="13">
        <v>83.9332632631167</v>
      </c>
      <c r="E73" s="13">
        <v>49.452178922903599</v>
      </c>
      <c r="F73" s="15">
        <v>55.7286416625548</v>
      </c>
      <c r="G73" s="13">
        <v>1773</v>
      </c>
      <c r="H73" s="14">
        <v>1970952735.68224</v>
      </c>
    </row>
    <row r="74" spans="1:8" hidden="1" x14ac:dyDescent="0.25">
      <c r="A74" s="8" t="s">
        <v>2399</v>
      </c>
      <c r="B74" s="9" t="s">
        <v>2373</v>
      </c>
      <c r="C74" s="13">
        <v>31.475286643891401</v>
      </c>
      <c r="D74" s="13">
        <v>61.342260282059001</v>
      </c>
      <c r="E74" s="13">
        <v>74.317135342877506</v>
      </c>
      <c r="F74" s="15">
        <v>55.711560756275979</v>
      </c>
      <c r="G74" s="13">
        <v>1012</v>
      </c>
      <c r="H74" s="14">
        <v>699681810.12472796</v>
      </c>
    </row>
    <row r="75" spans="1:8" ht="24.75" hidden="1" x14ac:dyDescent="0.25">
      <c r="A75" s="8" t="s">
        <v>2399</v>
      </c>
      <c r="B75" s="9" t="s">
        <v>144</v>
      </c>
      <c r="C75" s="13">
        <v>21.398935778747699</v>
      </c>
      <c r="D75" s="13">
        <v>67.428052578393206</v>
      </c>
      <c r="E75" s="13">
        <v>78.111882261718904</v>
      </c>
      <c r="F75" s="15">
        <v>55.646290206286608</v>
      </c>
      <c r="G75" s="13">
        <v>438</v>
      </c>
      <c r="H75" s="14">
        <v>278052150.17500103</v>
      </c>
    </row>
    <row r="76" spans="1:8" ht="24.75" hidden="1" x14ac:dyDescent="0.25">
      <c r="A76" s="8" t="s">
        <v>2399</v>
      </c>
      <c r="B76" s="9" t="s">
        <v>2260</v>
      </c>
      <c r="C76" s="13">
        <v>42.616365252608396</v>
      </c>
      <c r="D76" s="13">
        <v>64.439988362924296</v>
      </c>
      <c r="E76" s="13">
        <v>59.759844993140803</v>
      </c>
      <c r="F76" s="15">
        <v>55.605399536224496</v>
      </c>
      <c r="G76" s="13">
        <v>13</v>
      </c>
      <c r="H76" s="14">
        <v>46552009.050913103</v>
      </c>
    </row>
    <row r="77" spans="1:8" ht="24.75" hidden="1" x14ac:dyDescent="0.25">
      <c r="A77" s="8" t="s">
        <v>2399</v>
      </c>
      <c r="B77" s="9" t="s">
        <v>1325</v>
      </c>
      <c r="C77" s="13">
        <v>33.204627514291403</v>
      </c>
      <c r="D77" s="13">
        <v>49.601558974196998</v>
      </c>
      <c r="E77" s="13">
        <v>83.885280606357099</v>
      </c>
      <c r="F77" s="15">
        <v>55.5638223649485</v>
      </c>
      <c r="G77" s="13">
        <v>130</v>
      </c>
      <c r="H77" s="14">
        <v>128499025.578806</v>
      </c>
    </row>
    <row r="78" spans="1:8" ht="24.75" hidden="1" x14ac:dyDescent="0.25">
      <c r="A78" s="8" t="s">
        <v>2399</v>
      </c>
      <c r="B78" s="9" t="s">
        <v>264</v>
      </c>
      <c r="C78" s="13">
        <v>20.441252955109299</v>
      </c>
      <c r="D78" s="13">
        <v>78.5053728013701</v>
      </c>
      <c r="E78" s="13">
        <v>67.3372801659972</v>
      </c>
      <c r="F78" s="15">
        <v>55.427968640825533</v>
      </c>
      <c r="G78" s="13">
        <v>387</v>
      </c>
      <c r="H78" s="14">
        <v>275754891.49099898</v>
      </c>
    </row>
    <row r="79" spans="1:8" ht="24.75" hidden="1" x14ac:dyDescent="0.25">
      <c r="A79" s="8" t="s">
        <v>2399</v>
      </c>
      <c r="B79" s="9" t="s">
        <v>1653</v>
      </c>
      <c r="C79" s="13">
        <v>33.1877829092589</v>
      </c>
      <c r="D79" s="13">
        <v>61.445392671162402</v>
      </c>
      <c r="E79" s="13">
        <v>71.230450404782701</v>
      </c>
      <c r="F79" s="15">
        <v>55.287875328401334</v>
      </c>
      <c r="G79" s="13">
        <v>163</v>
      </c>
      <c r="H79" s="14">
        <v>233798351.53</v>
      </c>
    </row>
    <row r="80" spans="1:8" ht="24.75" hidden="1" x14ac:dyDescent="0.25">
      <c r="A80" s="8" t="s">
        <v>2399</v>
      </c>
      <c r="B80" s="9" t="s">
        <v>89</v>
      </c>
      <c r="C80" s="13">
        <v>22.5621559345688</v>
      </c>
      <c r="D80" s="13">
        <v>73.408632561591801</v>
      </c>
      <c r="E80" s="13">
        <v>69.427776032558498</v>
      </c>
      <c r="F80" s="15">
        <v>55.132854842906362</v>
      </c>
      <c r="G80" s="13">
        <v>462</v>
      </c>
      <c r="H80" s="14">
        <v>292629792.81999999</v>
      </c>
    </row>
    <row r="81" spans="1:8" ht="24.75" hidden="1" x14ac:dyDescent="0.25">
      <c r="A81" s="8" t="s">
        <v>2399</v>
      </c>
      <c r="B81" s="9" t="s">
        <v>578</v>
      </c>
      <c r="C81" s="13">
        <v>36.911511932203098</v>
      </c>
      <c r="D81" s="13">
        <v>57.102396955988098</v>
      </c>
      <c r="E81" s="13">
        <v>71.2983295382638</v>
      </c>
      <c r="F81" s="15">
        <v>55.104079475485001</v>
      </c>
      <c r="G81" s="13">
        <v>524</v>
      </c>
      <c r="H81" s="14">
        <v>217752836.80000001</v>
      </c>
    </row>
    <row r="82" spans="1:8" ht="24.75" hidden="1" x14ac:dyDescent="0.25">
      <c r="A82" s="8" t="s">
        <v>2399</v>
      </c>
      <c r="B82" s="9" t="s">
        <v>2206</v>
      </c>
      <c r="C82" s="13">
        <v>20.4279396570609</v>
      </c>
      <c r="D82" s="13">
        <v>66.857918080350501</v>
      </c>
      <c r="E82" s="13">
        <v>77.855843447575495</v>
      </c>
      <c r="F82" s="15">
        <v>55.047233728328969</v>
      </c>
      <c r="G82" s="13">
        <v>847</v>
      </c>
      <c r="H82" s="14">
        <v>290261943.39999998</v>
      </c>
    </row>
    <row r="83" spans="1:8" ht="24.75" hidden="1" x14ac:dyDescent="0.25">
      <c r="A83" s="8" t="s">
        <v>2399</v>
      </c>
      <c r="B83" s="9" t="s">
        <v>311</v>
      </c>
      <c r="C83" s="13">
        <v>36.409457166285897</v>
      </c>
      <c r="D83" s="13">
        <v>90.322874323606399</v>
      </c>
      <c r="E83" s="13">
        <v>38.186228073389699</v>
      </c>
      <c r="F83" s="15">
        <v>54.972853187760656</v>
      </c>
      <c r="G83" s="13">
        <v>52</v>
      </c>
      <c r="H83" s="14">
        <v>5824234.4299999997</v>
      </c>
    </row>
    <row r="84" spans="1:8" ht="36.75" hidden="1" x14ac:dyDescent="0.25">
      <c r="A84" s="8" t="s">
        <v>2399</v>
      </c>
      <c r="B84" s="9" t="s">
        <v>403</v>
      </c>
      <c r="C84" s="13">
        <v>35.112341460615603</v>
      </c>
      <c r="D84" s="13">
        <v>81.050053721191603</v>
      </c>
      <c r="E84" s="13">
        <v>48.514239056765099</v>
      </c>
      <c r="F84" s="15">
        <v>54.892211412857428</v>
      </c>
      <c r="G84" s="13">
        <v>567</v>
      </c>
      <c r="H84" s="14">
        <v>30198261.366999902</v>
      </c>
    </row>
    <row r="85" spans="1:8" hidden="1" x14ac:dyDescent="0.25">
      <c r="A85" s="8" t="s">
        <v>2399</v>
      </c>
      <c r="B85" s="9" t="s">
        <v>2061</v>
      </c>
      <c r="C85" s="13">
        <v>52.676126638231402</v>
      </c>
      <c r="D85" s="13">
        <v>57.582272558354198</v>
      </c>
      <c r="E85" s="13">
        <v>54.2646575640224</v>
      </c>
      <c r="F85" s="15">
        <v>54.841018920202664</v>
      </c>
      <c r="G85" s="13">
        <v>9</v>
      </c>
      <c r="H85" s="14">
        <v>802752.7</v>
      </c>
    </row>
    <row r="86" spans="1:8" ht="24.75" hidden="1" x14ac:dyDescent="0.25">
      <c r="A86" s="8" t="s">
        <v>2399</v>
      </c>
      <c r="B86" s="9" t="s">
        <v>2270</v>
      </c>
      <c r="C86" s="13">
        <v>37.381542418919999</v>
      </c>
      <c r="D86" s="13">
        <v>59.909490723508</v>
      </c>
      <c r="E86" s="13">
        <v>67.199857209294393</v>
      </c>
      <c r="F86" s="15">
        <v>54.830296783907464</v>
      </c>
      <c r="G86" s="13">
        <v>10</v>
      </c>
      <c r="H86" s="14">
        <v>1405189.23999999</v>
      </c>
    </row>
    <row r="87" spans="1:8" ht="24.75" hidden="1" x14ac:dyDescent="0.25">
      <c r="A87" s="8" t="s">
        <v>2399</v>
      </c>
      <c r="B87" s="9" t="s">
        <v>322</v>
      </c>
      <c r="C87" s="13">
        <v>21.658950566009601</v>
      </c>
      <c r="D87" s="13">
        <v>69.439579203903307</v>
      </c>
      <c r="E87" s="13">
        <v>73.245441030815101</v>
      </c>
      <c r="F87" s="15">
        <v>54.781323600242672</v>
      </c>
      <c r="G87" s="13">
        <v>2653</v>
      </c>
      <c r="H87" s="14">
        <v>415322622.02999997</v>
      </c>
    </row>
    <row r="88" spans="1:8" ht="24.75" hidden="1" x14ac:dyDescent="0.25">
      <c r="A88" s="8" t="s">
        <v>2399</v>
      </c>
      <c r="B88" s="9" t="s">
        <v>1597</v>
      </c>
      <c r="C88" s="13">
        <v>24.990501371946401</v>
      </c>
      <c r="D88" s="13">
        <v>62.270233520780202</v>
      </c>
      <c r="E88" s="13">
        <v>76.772790047709606</v>
      </c>
      <c r="F88" s="15">
        <v>54.677841646812077</v>
      </c>
      <c r="G88" s="13">
        <v>23</v>
      </c>
      <c r="H88" s="14">
        <v>48138816.354324602</v>
      </c>
    </row>
    <row r="89" spans="1:8" ht="24.75" hidden="1" x14ac:dyDescent="0.25">
      <c r="A89" s="8" t="s">
        <v>2399</v>
      </c>
      <c r="B89" s="9" t="s">
        <v>633</v>
      </c>
      <c r="C89" s="13">
        <v>49.997175459367</v>
      </c>
      <c r="D89" s="13">
        <v>86.657164986501797</v>
      </c>
      <c r="E89" s="13">
        <v>27.087181663598901</v>
      </c>
      <c r="F89" s="15">
        <v>54.580507369822563</v>
      </c>
      <c r="G89" s="13">
        <v>24</v>
      </c>
      <c r="H89" s="14">
        <v>5169279.1599999899</v>
      </c>
    </row>
    <row r="90" spans="1:8" hidden="1" x14ac:dyDescent="0.25">
      <c r="A90" s="8" t="s">
        <v>2399</v>
      </c>
      <c r="B90" s="9" t="s">
        <v>1055</v>
      </c>
      <c r="C90" s="13">
        <v>61.308693388707702</v>
      </c>
      <c r="D90" s="13">
        <v>66.926224733374099</v>
      </c>
      <c r="E90" s="13">
        <v>35.063670638396999</v>
      </c>
      <c r="F90" s="15">
        <v>54.432862920159607</v>
      </c>
      <c r="G90" s="13">
        <v>7</v>
      </c>
      <c r="H90" s="14">
        <v>427218.23</v>
      </c>
    </row>
    <row r="91" spans="1:8" ht="24.75" hidden="1" x14ac:dyDescent="0.25">
      <c r="A91" s="8" t="s">
        <v>2399</v>
      </c>
      <c r="B91" s="9" t="s">
        <v>2137</v>
      </c>
      <c r="C91" s="13">
        <v>38.499143197785699</v>
      </c>
      <c r="D91" s="13">
        <v>59.663765565197998</v>
      </c>
      <c r="E91" s="13">
        <v>65.058949908396499</v>
      </c>
      <c r="F91" s="15">
        <v>54.407286223793399</v>
      </c>
      <c r="G91" s="13">
        <v>50</v>
      </c>
      <c r="H91" s="14">
        <v>16214473.109999901</v>
      </c>
    </row>
    <row r="92" spans="1:8" ht="24.75" hidden="1" x14ac:dyDescent="0.25">
      <c r="A92" s="8" t="s">
        <v>2399</v>
      </c>
      <c r="B92" s="9" t="s">
        <v>1229</v>
      </c>
      <c r="C92" s="13">
        <v>10.672436602804501</v>
      </c>
      <c r="D92" s="13">
        <v>70.653738684364797</v>
      </c>
      <c r="E92" s="13">
        <v>81.871935346122399</v>
      </c>
      <c r="F92" s="15">
        <v>54.399370211097228</v>
      </c>
      <c r="G92" s="13">
        <v>45</v>
      </c>
      <c r="H92" s="14">
        <v>104120771.08</v>
      </c>
    </row>
    <row r="93" spans="1:8" ht="36.75" hidden="1" x14ac:dyDescent="0.25">
      <c r="A93" s="8" t="s">
        <v>2399</v>
      </c>
      <c r="B93" s="9" t="s">
        <v>467</v>
      </c>
      <c r="C93" s="13">
        <v>45.710546596461903</v>
      </c>
      <c r="D93" s="13">
        <v>68.3553436739452</v>
      </c>
      <c r="E93" s="13">
        <v>49.0847686589943</v>
      </c>
      <c r="F93" s="15">
        <v>54.383552976467136</v>
      </c>
      <c r="G93" s="13">
        <v>25</v>
      </c>
      <c r="H93" s="14">
        <v>2463843.4900000002</v>
      </c>
    </row>
    <row r="94" spans="1:8" ht="24.75" hidden="1" x14ac:dyDescent="0.25">
      <c r="A94" s="8" t="s">
        <v>2399</v>
      </c>
      <c r="B94" s="9" t="s">
        <v>1629</v>
      </c>
      <c r="C94" s="13">
        <v>21.587475019217099</v>
      </c>
      <c r="D94" s="13">
        <v>72.517683643004105</v>
      </c>
      <c r="E94" s="13">
        <v>68.929173755186</v>
      </c>
      <c r="F94" s="15">
        <v>54.344777472469069</v>
      </c>
      <c r="G94" s="13">
        <v>140</v>
      </c>
      <c r="H94" s="14">
        <v>270623807.83442003</v>
      </c>
    </row>
    <row r="95" spans="1:8" ht="24.75" hidden="1" x14ac:dyDescent="0.25">
      <c r="A95" s="8" t="s">
        <v>2399</v>
      </c>
      <c r="B95" s="9" t="s">
        <v>1439</v>
      </c>
      <c r="C95" s="13">
        <v>28.335564377496301</v>
      </c>
      <c r="D95" s="13">
        <v>85.743735450546694</v>
      </c>
      <c r="E95" s="13">
        <v>48.908137870807501</v>
      </c>
      <c r="F95" s="15">
        <v>54.329145899616833</v>
      </c>
      <c r="G95" s="13">
        <v>36</v>
      </c>
      <c r="H95" s="14">
        <v>33898139.859999999</v>
      </c>
    </row>
    <row r="96" spans="1:8" ht="24.75" hidden="1" x14ac:dyDescent="0.25">
      <c r="A96" s="8" t="s">
        <v>2399</v>
      </c>
      <c r="B96" s="9" t="s">
        <v>2143</v>
      </c>
      <c r="C96" s="13">
        <v>18.703280096970499</v>
      </c>
      <c r="D96" s="13">
        <v>62.0928762746655</v>
      </c>
      <c r="E96" s="13">
        <v>81.831889437235006</v>
      </c>
      <c r="F96" s="15">
        <v>54.209348602957</v>
      </c>
      <c r="G96" s="13">
        <v>255</v>
      </c>
      <c r="H96" s="14">
        <v>1072408505.5914201</v>
      </c>
    </row>
    <row r="97" spans="1:8" ht="24.75" hidden="1" x14ac:dyDescent="0.25">
      <c r="A97" s="8" t="s">
        <v>2399</v>
      </c>
      <c r="B97" s="9" t="s">
        <v>1873</v>
      </c>
      <c r="C97" s="13">
        <v>29.438288841000901</v>
      </c>
      <c r="D97" s="13">
        <v>70.079430552557795</v>
      </c>
      <c r="E97" s="13">
        <v>63.0776835265168</v>
      </c>
      <c r="F97" s="15">
        <v>54.198467640025164</v>
      </c>
      <c r="G97" s="13">
        <v>20</v>
      </c>
      <c r="H97" s="14">
        <v>123532655.81999999</v>
      </c>
    </row>
    <row r="98" spans="1:8" ht="24.75" hidden="1" x14ac:dyDescent="0.25">
      <c r="A98" s="8" t="s">
        <v>2399</v>
      </c>
      <c r="B98" s="9" t="s">
        <v>1774</v>
      </c>
      <c r="C98" s="13">
        <v>22.0146436657812</v>
      </c>
      <c r="D98" s="13">
        <v>72.684070507739193</v>
      </c>
      <c r="E98" s="13">
        <v>67.618235441189796</v>
      </c>
      <c r="F98" s="15">
        <v>54.105649871570058</v>
      </c>
      <c r="G98" s="13">
        <v>160</v>
      </c>
      <c r="H98" s="14">
        <v>163701409.43000001</v>
      </c>
    </row>
    <row r="99" spans="1:8" ht="24.75" hidden="1" x14ac:dyDescent="0.25">
      <c r="A99" s="8" t="s">
        <v>2399</v>
      </c>
      <c r="B99" s="9" t="s">
        <v>528</v>
      </c>
      <c r="C99" s="13">
        <v>30.0589835591067</v>
      </c>
      <c r="D99" s="13">
        <v>84.644988529659898</v>
      </c>
      <c r="E99" s="13">
        <v>47.572660238461502</v>
      </c>
      <c r="F99" s="15">
        <v>54.0922107757427</v>
      </c>
      <c r="G99" s="13">
        <v>49</v>
      </c>
      <c r="H99" s="14">
        <v>19172175.340999998</v>
      </c>
    </row>
    <row r="100" spans="1:8" ht="24.75" hidden="1" x14ac:dyDescent="0.25">
      <c r="A100" s="8" t="s">
        <v>2399</v>
      </c>
      <c r="B100" s="9" t="s">
        <v>2080</v>
      </c>
      <c r="C100" s="13">
        <v>26.359667313948201</v>
      </c>
      <c r="D100" s="13">
        <v>61.868835460700502</v>
      </c>
      <c r="E100" s="13">
        <v>73.7110284581684</v>
      </c>
      <c r="F100" s="15">
        <v>53.979843744272365</v>
      </c>
      <c r="G100" s="13">
        <v>95</v>
      </c>
      <c r="H100" s="14">
        <v>172271376.25999999</v>
      </c>
    </row>
    <row r="101" spans="1:8" hidden="1" x14ac:dyDescent="0.25">
      <c r="A101" s="8" t="s">
        <v>2399</v>
      </c>
      <c r="B101" s="9" t="s">
        <v>1736</v>
      </c>
      <c r="C101" s="13">
        <v>22.984205383407801</v>
      </c>
      <c r="D101" s="13">
        <v>87.9114401598966</v>
      </c>
      <c r="E101" s="13">
        <v>50.490239004182797</v>
      </c>
      <c r="F101" s="15">
        <v>53.795294849162396</v>
      </c>
      <c r="G101" s="13">
        <v>47</v>
      </c>
      <c r="H101" s="14">
        <v>2293930.79</v>
      </c>
    </row>
    <row r="102" spans="1:8" ht="24.75" hidden="1" x14ac:dyDescent="0.25">
      <c r="A102" s="8" t="s">
        <v>2399</v>
      </c>
      <c r="B102" s="9" t="s">
        <v>1207</v>
      </c>
      <c r="C102" s="13">
        <v>25.900808145134398</v>
      </c>
      <c r="D102" s="13">
        <v>83.3229318158848</v>
      </c>
      <c r="E102" s="13">
        <v>50.152298755659203</v>
      </c>
      <c r="F102" s="15">
        <v>53.125346238892803</v>
      </c>
      <c r="G102" s="13">
        <v>22</v>
      </c>
      <c r="H102" s="14">
        <v>7228364.5699999901</v>
      </c>
    </row>
    <row r="103" spans="1:8" ht="24.75" hidden="1" x14ac:dyDescent="0.25">
      <c r="A103" s="8" t="s">
        <v>2399</v>
      </c>
      <c r="B103" s="9" t="s">
        <v>1826</v>
      </c>
      <c r="C103" s="13">
        <v>20.446642793213499</v>
      </c>
      <c r="D103" s="13">
        <v>86.456486236420403</v>
      </c>
      <c r="E103" s="13">
        <v>52.118068862817601</v>
      </c>
      <c r="F103" s="15">
        <v>53.007065964150506</v>
      </c>
      <c r="G103" s="13">
        <v>575</v>
      </c>
      <c r="H103" s="14">
        <v>269279843.20999998</v>
      </c>
    </row>
    <row r="104" spans="1:8" hidden="1" x14ac:dyDescent="0.25">
      <c r="A104" s="8" t="s">
        <v>2399</v>
      </c>
      <c r="B104" s="9" t="s">
        <v>2383</v>
      </c>
      <c r="C104" s="13">
        <v>33.167086129406897</v>
      </c>
      <c r="D104" s="13">
        <v>66.916794402974503</v>
      </c>
      <c r="E104" s="13">
        <v>58.7697591439428</v>
      </c>
      <c r="F104" s="15">
        <v>52.9512132254414</v>
      </c>
      <c r="G104" s="13">
        <v>176</v>
      </c>
      <c r="H104" s="14">
        <v>1044719610.66907</v>
      </c>
    </row>
    <row r="105" spans="1:8" ht="24.75" hidden="1" x14ac:dyDescent="0.25">
      <c r="A105" s="8" t="s">
        <v>2399</v>
      </c>
      <c r="B105" s="9" t="s">
        <v>2247</v>
      </c>
      <c r="C105" s="13">
        <v>27.938651487262099</v>
      </c>
      <c r="D105" s="13">
        <v>65.264491833364204</v>
      </c>
      <c r="E105" s="13">
        <v>65.560532959761503</v>
      </c>
      <c r="F105" s="15">
        <v>52.921225426795935</v>
      </c>
      <c r="G105" s="13">
        <v>17</v>
      </c>
      <c r="H105" s="14">
        <v>140961148.9244</v>
      </c>
    </row>
    <row r="106" spans="1:8" ht="24.75" hidden="1" x14ac:dyDescent="0.25">
      <c r="A106" s="8" t="s">
        <v>2399</v>
      </c>
      <c r="B106" s="9" t="s">
        <v>1291</v>
      </c>
      <c r="C106" s="13">
        <v>45.187300689844797</v>
      </c>
      <c r="D106" s="13">
        <v>58.196113047163998</v>
      </c>
      <c r="E106" s="13">
        <v>55.346661408885801</v>
      </c>
      <c r="F106" s="15">
        <v>52.910025048631532</v>
      </c>
      <c r="G106" s="13">
        <v>12</v>
      </c>
      <c r="H106" s="14">
        <v>2379744</v>
      </c>
    </row>
    <row r="107" spans="1:8" ht="24.75" hidden="1" x14ac:dyDescent="0.25">
      <c r="A107" s="8" t="s">
        <v>2399</v>
      </c>
      <c r="B107" s="9" t="s">
        <v>1619</v>
      </c>
      <c r="C107" s="13">
        <v>26.7073387042951</v>
      </c>
      <c r="D107" s="13">
        <v>81.7236309788847</v>
      </c>
      <c r="E107" s="13">
        <v>50.047364629753503</v>
      </c>
      <c r="F107" s="15">
        <v>52.826111437644435</v>
      </c>
      <c r="G107" s="13">
        <v>194</v>
      </c>
      <c r="H107" s="14">
        <v>45232615.575935997</v>
      </c>
    </row>
    <row r="108" spans="1:8" hidden="1" x14ac:dyDescent="0.25">
      <c r="A108" s="8" t="s">
        <v>2399</v>
      </c>
      <c r="B108" s="9" t="s">
        <v>2064</v>
      </c>
      <c r="C108" s="13">
        <v>30.9661205342145</v>
      </c>
      <c r="D108" s="13">
        <v>91.042123885632193</v>
      </c>
      <c r="E108" s="13">
        <v>36.246005111551497</v>
      </c>
      <c r="F108" s="15">
        <v>52.751416510466065</v>
      </c>
      <c r="G108" s="13">
        <v>10</v>
      </c>
      <c r="H108" s="14">
        <v>1285683.7</v>
      </c>
    </row>
    <row r="109" spans="1:8" ht="24.75" hidden="1" x14ac:dyDescent="0.25">
      <c r="A109" s="8" t="s">
        <v>2399</v>
      </c>
      <c r="B109" s="9" t="s">
        <v>1992</v>
      </c>
      <c r="C109" s="13">
        <v>17.730400076337901</v>
      </c>
      <c r="D109" s="13">
        <v>56.899637967306099</v>
      </c>
      <c r="E109" s="13">
        <v>83.283823692159302</v>
      </c>
      <c r="F109" s="15">
        <v>52.637953911934432</v>
      </c>
      <c r="G109" s="13">
        <v>183</v>
      </c>
      <c r="H109" s="14">
        <v>346012623.02999997</v>
      </c>
    </row>
    <row r="110" spans="1:8" ht="24.75" hidden="1" x14ac:dyDescent="0.25">
      <c r="A110" s="8" t="s">
        <v>2399</v>
      </c>
      <c r="B110" s="9" t="s">
        <v>2114</v>
      </c>
      <c r="C110" s="13">
        <v>32.0406234550682</v>
      </c>
      <c r="D110" s="13">
        <v>63.117817534543804</v>
      </c>
      <c r="E110" s="13">
        <v>62.433877613762</v>
      </c>
      <c r="F110" s="15">
        <v>52.530772867791335</v>
      </c>
      <c r="G110" s="13">
        <v>107</v>
      </c>
      <c r="H110" s="14">
        <v>56372317.840000004</v>
      </c>
    </row>
    <row r="111" spans="1:8" hidden="1" x14ac:dyDescent="0.25">
      <c r="A111" s="8" t="s">
        <v>2399</v>
      </c>
      <c r="B111" s="9" t="s">
        <v>1832</v>
      </c>
      <c r="C111" s="13">
        <v>20.136154137468701</v>
      </c>
      <c r="D111" s="13">
        <v>72.701216427347006</v>
      </c>
      <c r="E111" s="13">
        <v>64.639768121400706</v>
      </c>
      <c r="F111" s="15">
        <v>52.492379562072131</v>
      </c>
      <c r="G111" s="13">
        <v>110</v>
      </c>
      <c r="H111" s="14">
        <v>19037583.5954023</v>
      </c>
    </row>
    <row r="112" spans="1:8" ht="24.75" hidden="1" x14ac:dyDescent="0.25">
      <c r="A112" s="8" t="s">
        <v>2399</v>
      </c>
      <c r="B112" s="9" t="s">
        <v>1932</v>
      </c>
      <c r="C112" s="13">
        <v>29.3087832587726</v>
      </c>
      <c r="D112" s="13">
        <v>57.703327418116601</v>
      </c>
      <c r="E112" s="13">
        <v>70.020200189971604</v>
      </c>
      <c r="F112" s="15">
        <v>52.34410362228693</v>
      </c>
      <c r="G112" s="13">
        <v>220</v>
      </c>
      <c r="H112" s="14">
        <v>573080519.98154998</v>
      </c>
    </row>
    <row r="113" spans="1:8" ht="24.75" hidden="1" x14ac:dyDescent="0.25">
      <c r="A113" s="8" t="s">
        <v>2399</v>
      </c>
      <c r="B113" s="9" t="s">
        <v>1627</v>
      </c>
      <c r="C113" s="13">
        <v>23.253459237489899</v>
      </c>
      <c r="D113" s="13">
        <v>81.7988181520615</v>
      </c>
      <c r="E113" s="13">
        <v>51.9213548428312</v>
      </c>
      <c r="F113" s="15">
        <v>52.324544077460864</v>
      </c>
      <c r="G113" s="13">
        <v>54</v>
      </c>
      <c r="H113" s="14">
        <v>3715825.16</v>
      </c>
    </row>
    <row r="114" spans="1:8" ht="24.75" hidden="1" x14ac:dyDescent="0.25">
      <c r="A114" s="8" t="s">
        <v>2399</v>
      </c>
      <c r="B114" s="9" t="s">
        <v>1982</v>
      </c>
      <c r="C114" s="13">
        <v>22.721567104948502</v>
      </c>
      <c r="D114" s="13">
        <v>59.487873957874697</v>
      </c>
      <c r="E114" s="13">
        <v>74.724047143714699</v>
      </c>
      <c r="F114" s="15">
        <v>52.311162735512632</v>
      </c>
      <c r="G114" s="13">
        <v>404</v>
      </c>
      <c r="H114" s="14">
        <v>278959022.04818201</v>
      </c>
    </row>
    <row r="115" spans="1:8" ht="24.75" hidden="1" x14ac:dyDescent="0.25">
      <c r="A115" s="8" t="s">
        <v>2399</v>
      </c>
      <c r="B115" s="9" t="s">
        <v>1134</v>
      </c>
      <c r="C115" s="13">
        <v>39.464795785294903</v>
      </c>
      <c r="D115" s="13">
        <v>69.463335925543504</v>
      </c>
      <c r="E115" s="13">
        <v>47.741452829757201</v>
      </c>
      <c r="F115" s="15">
        <v>52.223194846865205</v>
      </c>
      <c r="G115" s="13">
        <v>247</v>
      </c>
      <c r="H115" s="14">
        <v>98556454.399999902</v>
      </c>
    </row>
    <row r="116" spans="1:8" ht="24.75" hidden="1" x14ac:dyDescent="0.25">
      <c r="A116" s="8" t="s">
        <v>2399</v>
      </c>
      <c r="B116" s="9" t="s">
        <v>1528</v>
      </c>
      <c r="C116" s="13">
        <v>15.6892489872741</v>
      </c>
      <c r="D116" s="13">
        <v>71.822705572971898</v>
      </c>
      <c r="E116" s="13">
        <v>68.945386510336505</v>
      </c>
      <c r="F116" s="15">
        <v>52.152447023527507</v>
      </c>
      <c r="G116" s="13">
        <v>338</v>
      </c>
      <c r="H116" s="14">
        <v>74549891.709999993</v>
      </c>
    </row>
    <row r="117" spans="1:8" ht="24.75" hidden="1" x14ac:dyDescent="0.25">
      <c r="A117" s="8" t="s">
        <v>2399</v>
      </c>
      <c r="B117" s="9" t="s">
        <v>826</v>
      </c>
      <c r="C117" s="13">
        <v>35.659625577327603</v>
      </c>
      <c r="D117" s="13">
        <v>59.654446809177202</v>
      </c>
      <c r="E117" s="13">
        <v>61.068077808508598</v>
      </c>
      <c r="F117" s="15">
        <v>52.127383398337798</v>
      </c>
      <c r="G117" s="13">
        <v>84</v>
      </c>
      <c r="H117" s="14">
        <v>814058948.53999996</v>
      </c>
    </row>
    <row r="118" spans="1:8" ht="24.75" hidden="1" x14ac:dyDescent="0.25">
      <c r="A118" s="8" t="s">
        <v>2399</v>
      </c>
      <c r="B118" s="9" t="s">
        <v>2367</v>
      </c>
      <c r="C118" s="13">
        <v>30.271928579824799</v>
      </c>
      <c r="D118" s="13">
        <v>79.568341632439299</v>
      </c>
      <c r="E118" s="13">
        <v>46.520294240375698</v>
      </c>
      <c r="F118" s="15">
        <v>52.120188150879933</v>
      </c>
      <c r="G118" s="13">
        <v>9</v>
      </c>
      <c r="H118" s="14">
        <v>2110419.67</v>
      </c>
    </row>
    <row r="119" spans="1:8" ht="24.75" hidden="1" x14ac:dyDescent="0.25">
      <c r="A119" s="8" t="s">
        <v>2399</v>
      </c>
      <c r="B119" s="9" t="s">
        <v>1464</v>
      </c>
      <c r="C119" s="13">
        <v>24.815677672958302</v>
      </c>
      <c r="D119" s="13">
        <v>66.612689210654196</v>
      </c>
      <c r="E119" s="13">
        <v>64.796693694565704</v>
      </c>
      <c r="F119" s="15">
        <v>52.075020192726072</v>
      </c>
      <c r="G119" s="13">
        <v>71</v>
      </c>
      <c r="H119" s="14">
        <v>14730323.18</v>
      </c>
    </row>
    <row r="120" spans="1:8" ht="36.75" hidden="1" x14ac:dyDescent="0.25">
      <c r="A120" s="8" t="s">
        <v>2399</v>
      </c>
      <c r="B120" s="9" t="s">
        <v>443</v>
      </c>
      <c r="C120" s="13">
        <v>23.516996567371301</v>
      </c>
      <c r="D120" s="13">
        <v>56.515084351630797</v>
      </c>
      <c r="E120" s="13">
        <v>76.088548165158301</v>
      </c>
      <c r="F120" s="15">
        <v>52.040209694720126</v>
      </c>
      <c r="G120" s="13">
        <v>151</v>
      </c>
      <c r="H120" s="14">
        <v>553902430.669999</v>
      </c>
    </row>
    <row r="121" spans="1:8" ht="24.75" hidden="1" x14ac:dyDescent="0.25">
      <c r="A121" s="8" t="s">
        <v>2399</v>
      </c>
      <c r="B121" s="9" t="s">
        <v>1787</v>
      </c>
      <c r="C121" s="13">
        <v>27.341427568054598</v>
      </c>
      <c r="D121" s="13">
        <v>81.349514739035399</v>
      </c>
      <c r="E121" s="13">
        <v>47.350803787624102</v>
      </c>
      <c r="F121" s="15">
        <v>52.013915364904697</v>
      </c>
      <c r="G121" s="13">
        <v>36</v>
      </c>
      <c r="H121" s="14">
        <v>5621172.6299999999</v>
      </c>
    </row>
    <row r="122" spans="1:8" ht="24.75" hidden="1" x14ac:dyDescent="0.25">
      <c r="A122" s="8" t="s">
        <v>2399</v>
      </c>
      <c r="B122" s="9" t="s">
        <v>2074</v>
      </c>
      <c r="C122" s="13">
        <v>32.056448476275499</v>
      </c>
      <c r="D122" s="13">
        <v>86.266418832012107</v>
      </c>
      <c r="E122" s="13">
        <v>37.648853771450803</v>
      </c>
      <c r="F122" s="15">
        <v>51.990573693246141</v>
      </c>
      <c r="G122" s="13">
        <v>8</v>
      </c>
      <c r="H122" s="14">
        <v>1171535.25999999</v>
      </c>
    </row>
    <row r="123" spans="1:8" ht="24.75" hidden="1" x14ac:dyDescent="0.25">
      <c r="A123" s="8" t="s">
        <v>2399</v>
      </c>
      <c r="B123" s="9" t="s">
        <v>1682</v>
      </c>
      <c r="C123" s="13">
        <v>18.5987601296493</v>
      </c>
      <c r="D123" s="13">
        <v>76.035300418688493</v>
      </c>
      <c r="E123" s="13">
        <v>60.735999983839399</v>
      </c>
      <c r="F123" s="15">
        <v>51.7900201773924</v>
      </c>
      <c r="G123" s="13">
        <v>1542</v>
      </c>
      <c r="H123" s="14">
        <v>2256937874.53756</v>
      </c>
    </row>
    <row r="124" spans="1:8" ht="24.75" hidden="1" x14ac:dyDescent="0.25">
      <c r="A124" s="8" t="s">
        <v>2399</v>
      </c>
      <c r="B124" s="9" t="s">
        <v>862</v>
      </c>
      <c r="C124" s="13">
        <v>36.220007090194102</v>
      </c>
      <c r="D124" s="13">
        <v>71.405558573890602</v>
      </c>
      <c r="E124" s="13">
        <v>47.676366656272798</v>
      </c>
      <c r="F124" s="15">
        <v>51.7673107734525</v>
      </c>
      <c r="G124" s="13">
        <v>80</v>
      </c>
      <c r="H124" s="14">
        <v>23924846.899999999</v>
      </c>
    </row>
    <row r="125" spans="1:8" ht="24.75" hidden="1" x14ac:dyDescent="0.25">
      <c r="A125" s="8" t="s">
        <v>2399</v>
      </c>
      <c r="B125" s="9" t="s">
        <v>1835</v>
      </c>
      <c r="C125" s="13">
        <v>11.993633395831001</v>
      </c>
      <c r="D125" s="13">
        <v>68.835814616827506</v>
      </c>
      <c r="E125" s="13">
        <v>74.2273443228095</v>
      </c>
      <c r="F125" s="15">
        <v>51.685597445155999</v>
      </c>
      <c r="G125" s="13">
        <v>650</v>
      </c>
      <c r="H125" s="14">
        <v>303522327.47498798</v>
      </c>
    </row>
    <row r="126" spans="1:8" ht="24.75" hidden="1" x14ac:dyDescent="0.25">
      <c r="A126" s="8" t="s">
        <v>2399</v>
      </c>
      <c r="B126" s="9" t="s">
        <v>57</v>
      </c>
      <c r="C126" s="13">
        <v>21.380401042335802</v>
      </c>
      <c r="D126" s="13">
        <v>57.863549054915502</v>
      </c>
      <c r="E126" s="13">
        <v>75.775271969810305</v>
      </c>
      <c r="F126" s="15">
        <v>51.673074022353866</v>
      </c>
      <c r="G126" s="13">
        <v>195</v>
      </c>
      <c r="H126" s="14">
        <v>118654300.24163701</v>
      </c>
    </row>
    <row r="127" spans="1:8" ht="24.75" hidden="1" x14ac:dyDescent="0.25">
      <c r="A127" s="8" t="s">
        <v>2399</v>
      </c>
      <c r="B127" s="9" t="s">
        <v>1863</v>
      </c>
      <c r="C127" s="13">
        <v>17.2865359164045</v>
      </c>
      <c r="D127" s="13">
        <v>65.804637299036401</v>
      </c>
      <c r="E127" s="13">
        <v>71.812184804723898</v>
      </c>
      <c r="F127" s="15">
        <v>51.634452673388267</v>
      </c>
      <c r="G127" s="13">
        <v>884</v>
      </c>
      <c r="H127" s="14">
        <v>1125351465.7723</v>
      </c>
    </row>
    <row r="128" spans="1:8" hidden="1" x14ac:dyDescent="0.25">
      <c r="A128" s="8" t="s">
        <v>2399</v>
      </c>
      <c r="B128" s="9" t="s">
        <v>276</v>
      </c>
      <c r="C128" s="13">
        <v>28.952933049364699</v>
      </c>
      <c r="D128" s="13">
        <v>81.888595092212199</v>
      </c>
      <c r="E128" s="13">
        <v>44.000892469437098</v>
      </c>
      <c r="F128" s="15">
        <v>51.614140203671333</v>
      </c>
      <c r="G128" s="13">
        <v>45</v>
      </c>
      <c r="H128" s="14">
        <v>12929069.439999999</v>
      </c>
    </row>
    <row r="129" spans="1:8" ht="24.75" hidden="1" x14ac:dyDescent="0.25">
      <c r="A129" s="8" t="s">
        <v>2399</v>
      </c>
      <c r="B129" s="9" t="s">
        <v>1607</v>
      </c>
      <c r="C129" s="13">
        <v>37.391599246232602</v>
      </c>
      <c r="D129" s="13">
        <v>65.373163171305194</v>
      </c>
      <c r="E129" s="13">
        <v>51.706871612103697</v>
      </c>
      <c r="F129" s="15">
        <v>51.490544676547167</v>
      </c>
      <c r="G129" s="13">
        <v>12</v>
      </c>
      <c r="H129" s="14">
        <v>3167475.79</v>
      </c>
    </row>
    <row r="130" spans="1:8" ht="24.75" hidden="1" x14ac:dyDescent="0.25">
      <c r="A130" s="8" t="s">
        <v>2399</v>
      </c>
      <c r="B130" s="9" t="s">
        <v>378</v>
      </c>
      <c r="C130" s="13">
        <v>29.6580133598125</v>
      </c>
      <c r="D130" s="13">
        <v>54.304079915316898</v>
      </c>
      <c r="E130" s="13">
        <v>70.487429935061897</v>
      </c>
      <c r="F130" s="15">
        <v>51.483174403397101</v>
      </c>
      <c r="G130" s="13">
        <v>770</v>
      </c>
      <c r="H130" s="14">
        <v>2499601156.8140001</v>
      </c>
    </row>
    <row r="131" spans="1:8" ht="24.75" hidden="1" x14ac:dyDescent="0.25">
      <c r="A131" s="8" t="s">
        <v>2399</v>
      </c>
      <c r="B131" s="9" t="s">
        <v>2149</v>
      </c>
      <c r="C131" s="13">
        <v>34.391128521107198</v>
      </c>
      <c r="D131" s="13">
        <v>71.457303681271995</v>
      </c>
      <c r="E131" s="13">
        <v>48.461530669086102</v>
      </c>
      <c r="F131" s="15">
        <v>51.436654290488434</v>
      </c>
      <c r="G131" s="13">
        <v>155</v>
      </c>
      <c r="H131" s="14">
        <v>23844846.359999999</v>
      </c>
    </row>
    <row r="132" spans="1:8" ht="24.75" hidden="1" x14ac:dyDescent="0.25">
      <c r="A132" s="8" t="s">
        <v>2399</v>
      </c>
      <c r="B132" s="9" t="s">
        <v>2311</v>
      </c>
      <c r="C132" s="13">
        <v>21.617848251996399</v>
      </c>
      <c r="D132" s="13">
        <v>85.091153587481799</v>
      </c>
      <c r="E132" s="13">
        <v>47.513467054077402</v>
      </c>
      <c r="F132" s="15">
        <v>51.4074896311852</v>
      </c>
      <c r="G132" s="13">
        <v>9</v>
      </c>
      <c r="H132" s="14">
        <v>5948841.4929999895</v>
      </c>
    </row>
    <row r="133" spans="1:8" ht="24.75" hidden="1" x14ac:dyDescent="0.25">
      <c r="A133" s="8" t="s">
        <v>2399</v>
      </c>
      <c r="B133" s="9" t="s">
        <v>526</v>
      </c>
      <c r="C133" s="13">
        <v>33.792344060294397</v>
      </c>
      <c r="D133" s="13">
        <v>45.225771222912698</v>
      </c>
      <c r="E133" s="13">
        <v>74.946334540962297</v>
      </c>
      <c r="F133" s="15">
        <v>51.321483274723128</v>
      </c>
      <c r="G133" s="13">
        <v>1718</v>
      </c>
      <c r="H133" s="14">
        <v>2205319916.3776698</v>
      </c>
    </row>
    <row r="134" spans="1:8" ht="36.75" hidden="1" x14ac:dyDescent="0.25">
      <c r="A134" s="8" t="s">
        <v>2399</v>
      </c>
      <c r="B134" s="9" t="s">
        <v>1522</v>
      </c>
      <c r="C134" s="13">
        <v>28.3232462855959</v>
      </c>
      <c r="D134" s="13">
        <v>47.579866417566301</v>
      </c>
      <c r="E134" s="13">
        <v>77.904528085188801</v>
      </c>
      <c r="F134" s="15">
        <v>51.269213596117005</v>
      </c>
      <c r="G134" s="13">
        <v>13</v>
      </c>
      <c r="H134" s="14">
        <v>483234900.73000002</v>
      </c>
    </row>
    <row r="135" spans="1:8" ht="24.75" hidden="1" x14ac:dyDescent="0.25">
      <c r="A135" s="8" t="s">
        <v>2399</v>
      </c>
      <c r="B135" s="9" t="s">
        <v>2210</v>
      </c>
      <c r="C135" s="13">
        <v>25.916005520275</v>
      </c>
      <c r="D135" s="13">
        <v>65.101299327912002</v>
      </c>
      <c r="E135" s="13">
        <v>62.749809274898602</v>
      </c>
      <c r="F135" s="15">
        <v>51.255704707695202</v>
      </c>
      <c r="G135" s="13">
        <v>98</v>
      </c>
      <c r="H135" s="14">
        <v>96808329.848000005</v>
      </c>
    </row>
    <row r="136" spans="1:8" hidden="1" x14ac:dyDescent="0.25">
      <c r="A136" s="8" t="s">
        <v>2399</v>
      </c>
      <c r="B136" s="9" t="s">
        <v>1092</v>
      </c>
      <c r="C136" s="13">
        <v>10.3912792331397</v>
      </c>
      <c r="D136" s="13">
        <v>66.474760744513702</v>
      </c>
      <c r="E136" s="13">
        <v>76.8694722996011</v>
      </c>
      <c r="F136" s="15">
        <v>51.245170759084829</v>
      </c>
      <c r="G136" s="13">
        <v>21</v>
      </c>
      <c r="H136" s="14">
        <v>3490600.2899999898</v>
      </c>
    </row>
    <row r="137" spans="1:8" ht="24.75" hidden="1" x14ac:dyDescent="0.25">
      <c r="A137" s="8" t="s">
        <v>2399</v>
      </c>
      <c r="B137" s="9" t="s">
        <v>1939</v>
      </c>
      <c r="C137" s="13">
        <v>29.635070649311299</v>
      </c>
      <c r="D137" s="13">
        <v>76.331167251762906</v>
      </c>
      <c r="E137" s="13">
        <v>47.605649412441402</v>
      </c>
      <c r="F137" s="15">
        <v>51.190629104505206</v>
      </c>
      <c r="G137" s="13">
        <v>29</v>
      </c>
      <c r="H137" s="14">
        <v>2981179.99</v>
      </c>
    </row>
    <row r="138" spans="1:8" hidden="1" x14ac:dyDescent="0.25">
      <c r="A138" s="8" t="s">
        <v>2399</v>
      </c>
      <c r="B138" s="9" t="s">
        <v>1556</v>
      </c>
      <c r="C138" s="13">
        <v>18.278540170653901</v>
      </c>
      <c r="D138" s="13">
        <v>53.085595189427202</v>
      </c>
      <c r="E138" s="13">
        <v>82.189603163359294</v>
      </c>
      <c r="F138" s="15">
        <v>51.184579507813474</v>
      </c>
      <c r="G138" s="13">
        <v>718</v>
      </c>
      <c r="H138" s="14">
        <v>2163992590.1610298</v>
      </c>
    </row>
    <row r="139" spans="1:8" ht="36.75" hidden="1" x14ac:dyDescent="0.25">
      <c r="A139" s="8" t="s">
        <v>2399</v>
      </c>
      <c r="B139" s="9" t="s">
        <v>775</v>
      </c>
      <c r="C139" s="13">
        <v>17.366983994281899</v>
      </c>
      <c r="D139" s="13">
        <v>80.965750303915001</v>
      </c>
      <c r="E139" s="13">
        <v>55.217244972528597</v>
      </c>
      <c r="F139" s="15">
        <v>51.18332642357516</v>
      </c>
      <c r="G139" s="13">
        <v>1010</v>
      </c>
      <c r="H139" s="14">
        <v>273952739.26499897</v>
      </c>
    </row>
    <row r="140" spans="1:8" hidden="1" x14ac:dyDescent="0.25">
      <c r="A140" s="8" t="s">
        <v>2399</v>
      </c>
      <c r="B140" s="9" t="s">
        <v>2249</v>
      </c>
      <c r="C140" s="13">
        <v>27.972449109912201</v>
      </c>
      <c r="D140" s="13">
        <v>73.928017766570605</v>
      </c>
      <c r="E140" s="13">
        <v>51.6423479603815</v>
      </c>
      <c r="F140" s="15">
        <v>51.180938278954763</v>
      </c>
      <c r="G140" s="13">
        <v>20</v>
      </c>
      <c r="H140" s="14">
        <v>2156293.42</v>
      </c>
    </row>
    <row r="141" spans="1:8" hidden="1" x14ac:dyDescent="0.25">
      <c r="A141" s="8" t="s">
        <v>2399</v>
      </c>
      <c r="B141" s="9" t="s">
        <v>937</v>
      </c>
      <c r="C141" s="13">
        <v>33.725580043723198</v>
      </c>
      <c r="D141" s="13">
        <v>79.4654048148154</v>
      </c>
      <c r="E141" s="13">
        <v>40.331710405375198</v>
      </c>
      <c r="F141" s="15">
        <v>51.17423175463793</v>
      </c>
      <c r="G141" s="13">
        <v>21</v>
      </c>
      <c r="H141" s="14">
        <v>2967207.65</v>
      </c>
    </row>
    <row r="142" spans="1:8" hidden="1" x14ac:dyDescent="0.25">
      <c r="A142" s="8" t="s">
        <v>2399</v>
      </c>
      <c r="B142" s="9" t="s">
        <v>1334</v>
      </c>
      <c r="C142" s="13">
        <v>41.177013302668897</v>
      </c>
      <c r="D142" s="13">
        <v>55.364877166524202</v>
      </c>
      <c r="E142" s="13">
        <v>56.970173948335699</v>
      </c>
      <c r="F142" s="15">
        <v>51.170688139176264</v>
      </c>
      <c r="G142" s="13">
        <v>35</v>
      </c>
      <c r="H142" s="14">
        <v>35359525.635999903</v>
      </c>
    </row>
    <row r="143" spans="1:8" ht="24.75" hidden="1" x14ac:dyDescent="0.25">
      <c r="A143" s="8" t="s">
        <v>2399</v>
      </c>
      <c r="B143" s="9" t="s">
        <v>2292</v>
      </c>
      <c r="C143" s="13">
        <v>21.0735372820353</v>
      </c>
      <c r="D143" s="13">
        <v>56.312035014950602</v>
      </c>
      <c r="E143" s="13">
        <v>76.037729820190506</v>
      </c>
      <c r="F143" s="15">
        <v>51.141100705725471</v>
      </c>
      <c r="G143" s="13">
        <v>25</v>
      </c>
      <c r="H143" s="14">
        <v>75396157.879999995</v>
      </c>
    </row>
    <row r="144" spans="1:8" ht="24.75" hidden="1" x14ac:dyDescent="0.25">
      <c r="A144" s="8" t="s">
        <v>2399</v>
      </c>
      <c r="B144" s="9" t="s">
        <v>162</v>
      </c>
      <c r="C144" s="13">
        <v>29.084992280421101</v>
      </c>
      <c r="D144" s="13">
        <v>52.610636082835597</v>
      </c>
      <c r="E144" s="13">
        <v>71.667581970951602</v>
      </c>
      <c r="F144" s="15">
        <v>51.121070111402766</v>
      </c>
      <c r="G144" s="13">
        <v>344</v>
      </c>
      <c r="H144" s="14">
        <v>2679148635.4407401</v>
      </c>
    </row>
    <row r="145" spans="1:8" ht="24.75" hidden="1" x14ac:dyDescent="0.25">
      <c r="A145" s="8" t="s">
        <v>2399</v>
      </c>
      <c r="B145" s="9" t="s">
        <v>368</v>
      </c>
      <c r="C145" s="13">
        <v>20.910250861012699</v>
      </c>
      <c r="D145" s="13">
        <v>61.969026462157899</v>
      </c>
      <c r="E145" s="13">
        <v>70.447644250723201</v>
      </c>
      <c r="F145" s="15">
        <v>51.1089738579646</v>
      </c>
      <c r="G145" s="13">
        <v>988</v>
      </c>
      <c r="H145" s="14">
        <v>993464203.80999994</v>
      </c>
    </row>
    <row r="146" spans="1:8" hidden="1" x14ac:dyDescent="0.25">
      <c r="A146" s="8" t="s">
        <v>2399</v>
      </c>
      <c r="B146" s="9" t="s">
        <v>711</v>
      </c>
      <c r="C146" s="13">
        <v>12.7476836451827</v>
      </c>
      <c r="D146" s="13">
        <v>61.000958092342302</v>
      </c>
      <c r="E146" s="13">
        <v>79.389934226556207</v>
      </c>
      <c r="F146" s="15">
        <v>51.046191988027068</v>
      </c>
      <c r="G146" s="13">
        <v>842</v>
      </c>
      <c r="H146" s="14">
        <v>1423686044.7899899</v>
      </c>
    </row>
    <row r="147" spans="1:8" ht="24.75" hidden="1" x14ac:dyDescent="0.25">
      <c r="A147" s="8" t="s">
        <v>2399</v>
      </c>
      <c r="B147" s="9" t="s">
        <v>778</v>
      </c>
      <c r="C147" s="13">
        <v>10.617955128325599</v>
      </c>
      <c r="D147" s="13">
        <v>74.239840473322502</v>
      </c>
      <c r="E147" s="13">
        <v>68.267286098137504</v>
      </c>
      <c r="F147" s="15">
        <v>51.041693899928532</v>
      </c>
      <c r="G147" s="13">
        <v>242</v>
      </c>
      <c r="H147" s="14">
        <v>83150842.589999899</v>
      </c>
    </row>
    <row r="148" spans="1:8" ht="24.75" hidden="1" x14ac:dyDescent="0.25">
      <c r="A148" s="8" t="s">
        <v>2399</v>
      </c>
      <c r="B148" s="9" t="s">
        <v>1916</v>
      </c>
      <c r="C148" s="13">
        <v>31.0521807999339</v>
      </c>
      <c r="D148" s="13">
        <v>42.877906576912999</v>
      </c>
      <c r="E148" s="13">
        <v>79.160334676802606</v>
      </c>
      <c r="F148" s="15">
        <v>51.030140684549828</v>
      </c>
      <c r="G148" s="13">
        <v>166</v>
      </c>
      <c r="H148" s="14">
        <v>102451873.33</v>
      </c>
    </row>
    <row r="149" spans="1:8" ht="36.75" hidden="1" x14ac:dyDescent="0.25">
      <c r="A149" s="8" t="s">
        <v>2399</v>
      </c>
      <c r="B149" s="9" t="s">
        <v>1503</v>
      </c>
      <c r="C149" s="13">
        <v>47.040107823951203</v>
      </c>
      <c r="D149" s="13">
        <v>65.242954095255001</v>
      </c>
      <c r="E149" s="13">
        <v>40.756719559853501</v>
      </c>
      <c r="F149" s="15">
        <v>51.013260493019907</v>
      </c>
      <c r="G149" s="13">
        <v>73</v>
      </c>
      <c r="H149" s="14">
        <v>10726670.859999901</v>
      </c>
    </row>
    <row r="150" spans="1:8" ht="24.75" hidden="1" x14ac:dyDescent="0.25">
      <c r="A150" s="8" t="s">
        <v>2399</v>
      </c>
      <c r="B150" s="9" t="s">
        <v>2086</v>
      </c>
      <c r="C150" s="13">
        <v>16.335291109105999</v>
      </c>
      <c r="D150" s="13">
        <v>73.871959673021806</v>
      </c>
      <c r="E150" s="13">
        <v>62.822992257833398</v>
      </c>
      <c r="F150" s="15">
        <v>51.010081013320395</v>
      </c>
      <c r="G150" s="13">
        <v>38</v>
      </c>
      <c r="H150" s="14">
        <v>181232031.78</v>
      </c>
    </row>
    <row r="151" spans="1:8" hidden="1" x14ac:dyDescent="0.25">
      <c r="A151" s="8" t="s">
        <v>2399</v>
      </c>
      <c r="B151" s="9" t="s">
        <v>1719</v>
      </c>
      <c r="C151" s="13">
        <v>27.6065116809363</v>
      </c>
      <c r="D151" s="13">
        <v>65.664176935720107</v>
      </c>
      <c r="E151" s="13">
        <v>59.706967029851199</v>
      </c>
      <c r="F151" s="15">
        <v>50.992551882169202</v>
      </c>
      <c r="G151" s="13">
        <v>201</v>
      </c>
      <c r="H151" s="14">
        <v>46777401.197999999</v>
      </c>
    </row>
    <row r="152" spans="1:8" ht="24.75" hidden="1" x14ac:dyDescent="0.25">
      <c r="A152" s="8" t="s">
        <v>2399</v>
      </c>
      <c r="B152" s="9" t="s">
        <v>1354</v>
      </c>
      <c r="C152" s="13">
        <v>39.027354225731102</v>
      </c>
      <c r="D152" s="13">
        <v>56.966740330431598</v>
      </c>
      <c r="E152" s="13">
        <v>56.918700648510502</v>
      </c>
      <c r="F152" s="15">
        <v>50.970931734891074</v>
      </c>
      <c r="G152" s="13">
        <v>1462</v>
      </c>
      <c r="H152" s="14">
        <v>1703627906.89115</v>
      </c>
    </row>
    <row r="153" spans="1:8" ht="24.75" hidden="1" x14ac:dyDescent="0.25">
      <c r="A153" s="8" t="s">
        <v>2399</v>
      </c>
      <c r="B153" s="9" t="s">
        <v>1068</v>
      </c>
      <c r="C153" s="13">
        <v>21.662722544885</v>
      </c>
      <c r="D153" s="13">
        <v>76.721771550437694</v>
      </c>
      <c r="E153" s="13">
        <v>54.4675733879902</v>
      </c>
      <c r="F153" s="15">
        <v>50.9506891611043</v>
      </c>
      <c r="G153" s="13">
        <v>32</v>
      </c>
      <c r="H153" s="14">
        <v>4198637.37</v>
      </c>
    </row>
    <row r="154" spans="1:8" ht="24.75" hidden="1" x14ac:dyDescent="0.25">
      <c r="A154" s="8" t="s">
        <v>2399</v>
      </c>
      <c r="B154" s="9" t="s">
        <v>1903</v>
      </c>
      <c r="C154" s="13">
        <v>44.865400179603803</v>
      </c>
      <c r="D154" s="13">
        <v>75.643344364507001</v>
      </c>
      <c r="E154" s="13">
        <v>32.306721870969803</v>
      </c>
      <c r="F154" s="15">
        <v>50.938488805026871</v>
      </c>
      <c r="G154" s="13">
        <v>332</v>
      </c>
      <c r="H154" s="14">
        <v>43610134.459999897</v>
      </c>
    </row>
    <row r="155" spans="1:8" ht="24.75" hidden="1" x14ac:dyDescent="0.25">
      <c r="A155" s="8" t="s">
        <v>2399</v>
      </c>
      <c r="B155" s="9" t="s">
        <v>184</v>
      </c>
      <c r="C155" s="13">
        <v>11.975247282371001</v>
      </c>
      <c r="D155" s="13">
        <v>69.384667527370198</v>
      </c>
      <c r="E155" s="13">
        <v>71.419958484871202</v>
      </c>
      <c r="F155" s="15">
        <v>50.926624431537469</v>
      </c>
      <c r="G155" s="13">
        <v>103</v>
      </c>
      <c r="H155" s="14">
        <v>76615341.598129898</v>
      </c>
    </row>
    <row r="156" spans="1:8" hidden="1" x14ac:dyDescent="0.25">
      <c r="A156" s="8" t="s">
        <v>2399</v>
      </c>
      <c r="B156" s="9" t="s">
        <v>2272</v>
      </c>
      <c r="C156" s="13">
        <v>25.172761023573202</v>
      </c>
      <c r="D156" s="13">
        <v>75.672374093844397</v>
      </c>
      <c r="E156" s="13">
        <v>51.792381191565397</v>
      </c>
      <c r="F156" s="15">
        <v>50.879172102994325</v>
      </c>
      <c r="G156" s="13">
        <v>21</v>
      </c>
      <c r="H156" s="14">
        <v>32686868.52</v>
      </c>
    </row>
    <row r="157" spans="1:8" hidden="1" x14ac:dyDescent="0.25">
      <c r="A157" s="8" t="s">
        <v>2399</v>
      </c>
      <c r="B157" s="9" t="s">
        <v>1657</v>
      </c>
      <c r="C157" s="13">
        <v>25.538686543568499</v>
      </c>
      <c r="D157" s="13">
        <v>44.079864477724101</v>
      </c>
      <c r="E157" s="13">
        <v>82.749621187364596</v>
      </c>
      <c r="F157" s="15">
        <v>50.789390736219069</v>
      </c>
      <c r="G157" s="13">
        <v>155</v>
      </c>
      <c r="H157" s="14">
        <v>328480853.70999998</v>
      </c>
    </row>
    <row r="158" spans="1:8" ht="24.75" hidden="1" x14ac:dyDescent="0.25">
      <c r="A158" s="8" t="s">
        <v>2399</v>
      </c>
      <c r="B158" s="9" t="s">
        <v>1635</v>
      </c>
      <c r="C158" s="13">
        <v>17.233348890874499</v>
      </c>
      <c r="D158" s="13">
        <v>91.818543955205698</v>
      </c>
      <c r="E158" s="13">
        <v>43.1461030907791</v>
      </c>
      <c r="F158" s="15">
        <v>50.732665312286429</v>
      </c>
      <c r="G158" s="13">
        <v>107</v>
      </c>
      <c r="H158" s="14">
        <v>254045091.38</v>
      </c>
    </row>
    <row r="159" spans="1:8" ht="24.75" hidden="1" x14ac:dyDescent="0.25">
      <c r="A159" s="8" t="s">
        <v>2399</v>
      </c>
      <c r="B159" s="9" t="s">
        <v>984</v>
      </c>
      <c r="C159" s="13">
        <v>23.831366950318198</v>
      </c>
      <c r="D159" s="13">
        <v>75.254923347777506</v>
      </c>
      <c r="E159" s="13">
        <v>52.678044323731299</v>
      </c>
      <c r="F159" s="15">
        <v>50.588111540608999</v>
      </c>
      <c r="G159" s="13">
        <v>28</v>
      </c>
      <c r="H159" s="14">
        <v>1538328.42</v>
      </c>
    </row>
    <row r="160" spans="1:8" hidden="1" x14ac:dyDescent="0.25">
      <c r="A160" s="8" t="s">
        <v>2399</v>
      </c>
      <c r="B160" s="9" t="s">
        <v>2371</v>
      </c>
      <c r="C160" s="13">
        <v>32.276307500928603</v>
      </c>
      <c r="D160" s="13">
        <v>63.652236804612301</v>
      </c>
      <c r="E160" s="13">
        <v>55.831958769617302</v>
      </c>
      <c r="F160" s="15">
        <v>50.586834358386064</v>
      </c>
      <c r="G160" s="13">
        <v>576</v>
      </c>
      <c r="H160" s="14">
        <v>2225190728.0410299</v>
      </c>
    </row>
    <row r="161" spans="1:8" ht="24.75" hidden="1" x14ac:dyDescent="0.25">
      <c r="A161" s="8" t="s">
        <v>2399</v>
      </c>
      <c r="B161" s="9" t="s">
        <v>2048</v>
      </c>
      <c r="C161" s="13">
        <v>28.523266073255702</v>
      </c>
      <c r="D161" s="13">
        <v>76.375628444616197</v>
      </c>
      <c r="E161" s="13">
        <v>46.819233463904098</v>
      </c>
      <c r="F161" s="15">
        <v>50.572709327258657</v>
      </c>
      <c r="G161" s="13">
        <v>16</v>
      </c>
      <c r="H161" s="14">
        <v>42394734.890000001</v>
      </c>
    </row>
    <row r="162" spans="1:8" ht="24.75" hidden="1" x14ac:dyDescent="0.25">
      <c r="A162" s="8" t="s">
        <v>2399</v>
      </c>
      <c r="B162" s="9" t="s">
        <v>1128</v>
      </c>
      <c r="C162" s="13">
        <v>46.776434443153299</v>
      </c>
      <c r="D162" s="13">
        <v>76.027039275779899</v>
      </c>
      <c r="E162" s="13">
        <v>28.907227162391401</v>
      </c>
      <c r="F162" s="15">
        <v>50.570233627108195</v>
      </c>
      <c r="G162" s="13">
        <v>7</v>
      </c>
      <c r="H162" s="14">
        <v>498966.16</v>
      </c>
    </row>
    <row r="163" spans="1:8" ht="36.75" hidden="1" x14ac:dyDescent="0.25">
      <c r="A163" s="8" t="s">
        <v>2399</v>
      </c>
      <c r="B163" s="9" t="s">
        <v>1519</v>
      </c>
      <c r="C163" s="13">
        <v>28.279726110365601</v>
      </c>
      <c r="D163" s="13">
        <v>38.966525756887002</v>
      </c>
      <c r="E163" s="13">
        <v>84.387932966767806</v>
      </c>
      <c r="F163" s="15">
        <v>50.544728278006801</v>
      </c>
      <c r="G163" s="13">
        <v>447</v>
      </c>
      <c r="H163" s="14">
        <v>2567787215.0250001</v>
      </c>
    </row>
    <row r="164" spans="1:8" ht="24.75" hidden="1" x14ac:dyDescent="0.25">
      <c r="A164" s="8" t="s">
        <v>2399</v>
      </c>
      <c r="B164" s="9" t="s">
        <v>293</v>
      </c>
      <c r="C164" s="13">
        <v>12.2324165839897</v>
      </c>
      <c r="D164" s="13">
        <v>71.803632087173995</v>
      </c>
      <c r="E164" s="13">
        <v>67.543736119720904</v>
      </c>
      <c r="F164" s="15">
        <v>50.52659493029487</v>
      </c>
      <c r="G164" s="13">
        <v>166</v>
      </c>
      <c r="H164" s="14">
        <v>1028699762.73999</v>
      </c>
    </row>
    <row r="165" spans="1:8" hidden="1" x14ac:dyDescent="0.25">
      <c r="A165" s="8" t="s">
        <v>2399</v>
      </c>
      <c r="B165" s="9" t="s">
        <v>2360</v>
      </c>
      <c r="C165" s="13">
        <v>26.679391622604999</v>
      </c>
      <c r="D165" s="13">
        <v>58.560857376749198</v>
      </c>
      <c r="E165" s="13">
        <v>66.163996306843202</v>
      </c>
      <c r="F165" s="15">
        <v>50.468081768732468</v>
      </c>
      <c r="G165" s="13">
        <v>782</v>
      </c>
      <c r="H165" s="14">
        <v>3511974621.6626601</v>
      </c>
    </row>
    <row r="166" spans="1:8" ht="24.75" hidden="1" x14ac:dyDescent="0.25">
      <c r="A166" s="8" t="s">
        <v>2399</v>
      </c>
      <c r="B166" s="9" t="s">
        <v>1484</v>
      </c>
      <c r="C166" s="13">
        <v>34.062697987878202</v>
      </c>
      <c r="D166" s="13">
        <v>46.299303117546998</v>
      </c>
      <c r="E166" s="13">
        <v>70.905294970123293</v>
      </c>
      <c r="F166" s="15">
        <v>50.422432025182836</v>
      </c>
      <c r="G166" s="13">
        <v>4573</v>
      </c>
      <c r="H166" s="14">
        <v>14297456970.5867</v>
      </c>
    </row>
    <row r="167" spans="1:8" ht="24.75" hidden="1" x14ac:dyDescent="0.25">
      <c r="A167" s="8" t="s">
        <v>2399</v>
      </c>
      <c r="B167" s="9" t="s">
        <v>616</v>
      </c>
      <c r="C167" s="13">
        <v>19.329499383707599</v>
      </c>
      <c r="D167" s="13">
        <v>88.283777104751096</v>
      </c>
      <c r="E167" s="13">
        <v>43.566846873333603</v>
      </c>
      <c r="F167" s="15">
        <v>50.393374453930768</v>
      </c>
      <c r="G167" s="13">
        <v>113</v>
      </c>
      <c r="H167" s="14">
        <v>11467640.9296063</v>
      </c>
    </row>
    <row r="168" spans="1:8" ht="24.75" hidden="1" x14ac:dyDescent="0.25">
      <c r="A168" s="8" t="s">
        <v>2399</v>
      </c>
      <c r="B168" s="9" t="s">
        <v>610</v>
      </c>
      <c r="C168" s="13">
        <v>29.390741382595301</v>
      </c>
      <c r="D168" s="13">
        <v>79.534407770215594</v>
      </c>
      <c r="E168" s="13">
        <v>42.227484184819303</v>
      </c>
      <c r="F168" s="15">
        <v>50.384211112543397</v>
      </c>
      <c r="G168" s="13">
        <v>13</v>
      </c>
      <c r="H168" s="14">
        <v>2261700.9900000002</v>
      </c>
    </row>
    <row r="169" spans="1:8" ht="24.75" hidden="1" x14ac:dyDescent="0.25">
      <c r="A169" s="8" t="s">
        <v>2399</v>
      </c>
      <c r="B169" s="9" t="s">
        <v>745</v>
      </c>
      <c r="C169" s="13">
        <v>26.416029883769401</v>
      </c>
      <c r="D169" s="13">
        <v>39.465065965833197</v>
      </c>
      <c r="E169" s="13">
        <v>85.165829149417803</v>
      </c>
      <c r="F169" s="15">
        <v>50.348974999673466</v>
      </c>
      <c r="G169" s="13">
        <v>147</v>
      </c>
      <c r="H169" s="14">
        <v>49281302.891999997</v>
      </c>
    </row>
    <row r="170" spans="1:8" ht="24.75" hidden="1" x14ac:dyDescent="0.25">
      <c r="A170" s="8" t="s">
        <v>2399</v>
      </c>
      <c r="B170" s="9" t="s">
        <v>2032</v>
      </c>
      <c r="C170" s="13">
        <v>24.457638856441498</v>
      </c>
      <c r="D170" s="13">
        <v>55.102723715472798</v>
      </c>
      <c r="E170" s="13">
        <v>71.281447183717503</v>
      </c>
      <c r="F170" s="15">
        <v>50.280603251877267</v>
      </c>
      <c r="G170" s="13">
        <v>28</v>
      </c>
      <c r="H170" s="14">
        <v>1081630.33</v>
      </c>
    </row>
    <row r="171" spans="1:8" hidden="1" x14ac:dyDescent="0.25">
      <c r="A171" s="8" t="s">
        <v>2399</v>
      </c>
      <c r="B171" s="9" t="s">
        <v>1041</v>
      </c>
      <c r="C171" s="13">
        <v>30.5480795827193</v>
      </c>
      <c r="D171" s="13">
        <v>61.038861948769203</v>
      </c>
      <c r="E171" s="13">
        <v>59.057857866586303</v>
      </c>
      <c r="F171" s="15">
        <v>50.214933132691606</v>
      </c>
      <c r="G171" s="13">
        <v>71</v>
      </c>
      <c r="H171" s="14">
        <v>10621571.6142784</v>
      </c>
    </row>
    <row r="172" spans="1:8" ht="24.75" hidden="1" x14ac:dyDescent="0.25">
      <c r="A172" s="8" t="s">
        <v>2399</v>
      </c>
      <c r="B172" s="9" t="s">
        <v>1566</v>
      </c>
      <c r="C172" s="13">
        <v>23.467735296898201</v>
      </c>
      <c r="D172" s="13">
        <v>76.667178459596002</v>
      </c>
      <c r="E172" s="13">
        <v>50.321411907561398</v>
      </c>
      <c r="F172" s="15">
        <v>50.152108554685206</v>
      </c>
      <c r="G172" s="13">
        <v>73</v>
      </c>
      <c r="H172" s="14">
        <v>5218388.1099999901</v>
      </c>
    </row>
    <row r="173" spans="1:8" ht="24.75" hidden="1" x14ac:dyDescent="0.25">
      <c r="A173" s="8" t="s">
        <v>2399</v>
      </c>
      <c r="B173" s="9" t="s">
        <v>566</v>
      </c>
      <c r="C173" s="13">
        <v>8.7583302297252903</v>
      </c>
      <c r="D173" s="13">
        <v>79.601361790766106</v>
      </c>
      <c r="E173" s="13">
        <v>61.842772698880403</v>
      </c>
      <c r="F173" s="15">
        <v>50.067488239790599</v>
      </c>
      <c r="G173" s="13">
        <v>2710</v>
      </c>
      <c r="H173" s="14">
        <v>3339242730.3611102</v>
      </c>
    </row>
    <row r="174" spans="1:8" ht="24.75" hidden="1" x14ac:dyDescent="0.25">
      <c r="A174" s="8" t="s">
        <v>2399</v>
      </c>
      <c r="B174" s="9" t="s">
        <v>1065</v>
      </c>
      <c r="C174" s="13">
        <v>14.1513035769204</v>
      </c>
      <c r="D174" s="13">
        <v>65.3742448602883</v>
      </c>
      <c r="E174" s="13">
        <v>70.573069384475801</v>
      </c>
      <c r="F174" s="15">
        <v>50.032872607228171</v>
      </c>
      <c r="G174" s="13">
        <v>423</v>
      </c>
      <c r="H174" s="14">
        <v>1020832168.88991</v>
      </c>
    </row>
    <row r="175" spans="1:8" ht="24.75" hidden="1" x14ac:dyDescent="0.25">
      <c r="A175" s="8" t="s">
        <v>2399</v>
      </c>
      <c r="B175" s="9" t="s">
        <v>2241</v>
      </c>
      <c r="C175" s="13">
        <v>19.9682064243413</v>
      </c>
      <c r="D175" s="13">
        <v>58.528286643501801</v>
      </c>
      <c r="E175" s="13">
        <v>71.559712049988406</v>
      </c>
      <c r="F175" s="15">
        <v>50.018735039277168</v>
      </c>
      <c r="G175" s="13">
        <v>310</v>
      </c>
      <c r="H175" s="14">
        <v>116143701.95</v>
      </c>
    </row>
    <row r="176" spans="1:8" ht="24.75" hidden="1" x14ac:dyDescent="0.25">
      <c r="A176" s="8" t="s">
        <v>2399</v>
      </c>
      <c r="B176" s="9" t="s">
        <v>590</v>
      </c>
      <c r="C176" s="13">
        <v>20.374418334804002</v>
      </c>
      <c r="D176" s="13">
        <v>51.288689069864198</v>
      </c>
      <c r="E176" s="13">
        <v>78.369584154437405</v>
      </c>
      <c r="F176" s="15">
        <v>50.010897186368538</v>
      </c>
      <c r="G176" s="13">
        <v>111</v>
      </c>
      <c r="H176" s="14">
        <v>40923294.859999903</v>
      </c>
    </row>
    <row r="177" spans="1:8" ht="24.75" hidden="1" x14ac:dyDescent="0.25">
      <c r="A177" s="8" t="s">
        <v>2399</v>
      </c>
      <c r="B177" s="9" t="s">
        <v>346</v>
      </c>
      <c r="C177" s="13">
        <v>29.937622648844499</v>
      </c>
      <c r="D177" s="13">
        <v>69.490830413835198</v>
      </c>
      <c r="E177" s="13">
        <v>50.566910637110297</v>
      </c>
      <c r="F177" s="15">
        <v>49.998454566596671</v>
      </c>
      <c r="G177" s="13">
        <v>9</v>
      </c>
      <c r="H177" s="14">
        <v>796602.82</v>
      </c>
    </row>
    <row r="178" spans="1:8" ht="24.75" hidden="1" x14ac:dyDescent="0.25">
      <c r="A178" s="8" t="s">
        <v>2399</v>
      </c>
      <c r="B178" s="9" t="s">
        <v>809</v>
      </c>
      <c r="C178" s="13">
        <v>35.697858837816902</v>
      </c>
      <c r="D178" s="13">
        <v>47.602942483498801</v>
      </c>
      <c r="E178" s="13">
        <v>66.588880658110099</v>
      </c>
      <c r="F178" s="15">
        <v>49.96322732647527</v>
      </c>
      <c r="G178" s="13">
        <v>335</v>
      </c>
      <c r="H178" s="14">
        <v>512203081.44743699</v>
      </c>
    </row>
    <row r="179" spans="1:8" hidden="1" x14ac:dyDescent="0.25">
      <c r="A179" s="8" t="s">
        <v>2399</v>
      </c>
      <c r="B179" s="9" t="s">
        <v>1715</v>
      </c>
      <c r="C179" s="13">
        <v>29.459381101043199</v>
      </c>
      <c r="D179" s="13">
        <v>74.378866855184896</v>
      </c>
      <c r="E179" s="13">
        <v>45.808456104542401</v>
      </c>
      <c r="F179" s="15">
        <v>49.882234686923503</v>
      </c>
      <c r="G179" s="13">
        <v>1888</v>
      </c>
      <c r="H179" s="14">
        <v>414826034.60577798</v>
      </c>
    </row>
    <row r="180" spans="1:8" ht="24.75" hidden="1" x14ac:dyDescent="0.25">
      <c r="A180" s="8" t="s">
        <v>2399</v>
      </c>
      <c r="B180" s="9" t="s">
        <v>2388</v>
      </c>
      <c r="C180" s="13">
        <v>47.596955136650401</v>
      </c>
      <c r="D180" s="13">
        <v>57.465838289313901</v>
      </c>
      <c r="E180" s="13">
        <v>44.523045095618798</v>
      </c>
      <c r="F180" s="15">
        <v>49.861946173861035</v>
      </c>
      <c r="G180" s="13">
        <v>3</v>
      </c>
      <c r="H180" s="14">
        <v>197399483.13999999</v>
      </c>
    </row>
    <row r="181" spans="1:8" ht="24.75" hidden="1" x14ac:dyDescent="0.25">
      <c r="A181" s="8" t="s">
        <v>2399</v>
      </c>
      <c r="B181" s="9" t="s">
        <v>993</v>
      </c>
      <c r="C181" s="13">
        <v>25.273939387175901</v>
      </c>
      <c r="D181" s="13">
        <v>48.840286375564403</v>
      </c>
      <c r="E181" s="13">
        <v>75.3636151969514</v>
      </c>
      <c r="F181" s="15">
        <v>49.825946986563906</v>
      </c>
      <c r="G181" s="13">
        <v>19</v>
      </c>
      <c r="H181" s="14">
        <v>22243882.144000001</v>
      </c>
    </row>
    <row r="182" spans="1:8" ht="24.75" hidden="1" x14ac:dyDescent="0.25">
      <c r="A182" s="8" t="s">
        <v>2399</v>
      </c>
      <c r="B182" s="9" t="s">
        <v>645</v>
      </c>
      <c r="C182" s="13">
        <v>30.977115949223901</v>
      </c>
      <c r="D182" s="13">
        <v>76.086431527750094</v>
      </c>
      <c r="E182" s="13">
        <v>42.195267643253601</v>
      </c>
      <c r="F182" s="15">
        <v>49.752938373409201</v>
      </c>
      <c r="G182" s="13">
        <v>9</v>
      </c>
      <c r="H182" s="14">
        <v>27632208.52</v>
      </c>
    </row>
    <row r="183" spans="1:8" ht="24.75" hidden="1" x14ac:dyDescent="0.25">
      <c r="A183" s="8" t="s">
        <v>2399</v>
      </c>
      <c r="B183" s="9" t="s">
        <v>12</v>
      </c>
      <c r="C183" s="13">
        <v>35.664601779122201</v>
      </c>
      <c r="D183" s="13">
        <v>59.0248678705589</v>
      </c>
      <c r="E183" s="13">
        <v>54.529755159832803</v>
      </c>
      <c r="F183" s="15">
        <v>49.739741603171296</v>
      </c>
      <c r="G183" s="13">
        <v>13</v>
      </c>
      <c r="H183" s="14">
        <v>2184887.2799999998</v>
      </c>
    </row>
    <row r="184" spans="1:8" hidden="1" x14ac:dyDescent="0.25">
      <c r="A184" s="8" t="s">
        <v>2399</v>
      </c>
      <c r="B184" s="9" t="s">
        <v>380</v>
      </c>
      <c r="C184" s="13">
        <v>14.5507118044713</v>
      </c>
      <c r="D184" s="13">
        <v>61.6567603989402</v>
      </c>
      <c r="E184" s="13">
        <v>72.969609929907705</v>
      </c>
      <c r="F184" s="15">
        <v>49.725694044439734</v>
      </c>
      <c r="G184" s="13">
        <v>2848</v>
      </c>
      <c r="H184" s="14">
        <v>2471174663.0815601</v>
      </c>
    </row>
    <row r="185" spans="1:8" ht="24.75" hidden="1" x14ac:dyDescent="0.25">
      <c r="A185" s="8" t="s">
        <v>2399</v>
      </c>
      <c r="B185" s="9" t="s">
        <v>2324</v>
      </c>
      <c r="C185" s="13">
        <v>47.107936018911097</v>
      </c>
      <c r="D185" s="13">
        <v>73.984820606388695</v>
      </c>
      <c r="E185" s="13">
        <v>28.078952703438201</v>
      </c>
      <c r="F185" s="15">
        <v>49.723903109579332</v>
      </c>
      <c r="G185" s="13">
        <v>17</v>
      </c>
      <c r="H185" s="14">
        <v>5319611.9800000004</v>
      </c>
    </row>
    <row r="186" spans="1:8" ht="24.75" hidden="1" x14ac:dyDescent="0.25">
      <c r="A186" s="8" t="s">
        <v>2399</v>
      </c>
      <c r="B186" s="9" t="s">
        <v>1876</v>
      </c>
      <c r="C186" s="13">
        <v>36.014564652176198</v>
      </c>
      <c r="D186" s="13">
        <v>62.283753025850203</v>
      </c>
      <c r="E186" s="13">
        <v>50.799047080978802</v>
      </c>
      <c r="F186" s="15">
        <v>49.69912158633506</v>
      </c>
      <c r="G186" s="13">
        <v>56</v>
      </c>
      <c r="H186" s="14">
        <v>316441697.40135002</v>
      </c>
    </row>
    <row r="187" spans="1:8" hidden="1" x14ac:dyDescent="0.25">
      <c r="A187" s="8" t="s">
        <v>2399</v>
      </c>
      <c r="B187" s="9" t="s">
        <v>1614</v>
      </c>
      <c r="C187" s="13">
        <v>47.3719468642173</v>
      </c>
      <c r="D187" s="13">
        <v>57.436588876145301</v>
      </c>
      <c r="E187" s="13">
        <v>43.775896565712003</v>
      </c>
      <c r="F187" s="15">
        <v>49.528144102024868</v>
      </c>
      <c r="G187" s="13">
        <v>17</v>
      </c>
      <c r="H187" s="14">
        <v>81975453.579999894</v>
      </c>
    </row>
    <row r="188" spans="1:8" ht="24.75" hidden="1" x14ac:dyDescent="0.25">
      <c r="A188" s="8" t="s">
        <v>2399</v>
      </c>
      <c r="B188" s="9" t="s">
        <v>1425</v>
      </c>
      <c r="C188" s="13">
        <v>29.8104372344147</v>
      </c>
      <c r="D188" s="13">
        <v>58.944776108087602</v>
      </c>
      <c r="E188" s="13">
        <v>59.583527940580503</v>
      </c>
      <c r="F188" s="15">
        <v>49.446247094360935</v>
      </c>
      <c r="G188" s="13">
        <v>72</v>
      </c>
      <c r="H188" s="14">
        <v>14037902.198999999</v>
      </c>
    </row>
    <row r="189" spans="1:8" ht="36.75" hidden="1" x14ac:dyDescent="0.25">
      <c r="A189" s="8" t="s">
        <v>2399</v>
      </c>
      <c r="B189" s="9" t="s">
        <v>2105</v>
      </c>
      <c r="C189" s="13">
        <v>18.749521172405501</v>
      </c>
      <c r="D189" s="13">
        <v>56.451562435899802</v>
      </c>
      <c r="E189" s="13">
        <v>73.054435675466905</v>
      </c>
      <c r="F189" s="15">
        <v>49.418506427924079</v>
      </c>
      <c r="G189" s="13">
        <v>36</v>
      </c>
      <c r="H189" s="14">
        <v>67840995.489999995</v>
      </c>
    </row>
    <row r="190" spans="1:8" ht="24.75" hidden="1" x14ac:dyDescent="0.25">
      <c r="A190" s="8" t="s">
        <v>2399</v>
      </c>
      <c r="B190" s="9" t="s">
        <v>1117</v>
      </c>
      <c r="C190" s="13">
        <v>27.6655342219488</v>
      </c>
      <c r="D190" s="13">
        <v>59.599719398438403</v>
      </c>
      <c r="E190" s="13">
        <v>60.983417836062301</v>
      </c>
      <c r="F190" s="15">
        <v>49.416223818816498</v>
      </c>
      <c r="G190" s="13">
        <v>125</v>
      </c>
      <c r="H190" s="14">
        <v>19602164.232599001</v>
      </c>
    </row>
    <row r="191" spans="1:8" hidden="1" x14ac:dyDescent="0.25">
      <c r="A191" s="8" t="s">
        <v>2399</v>
      </c>
      <c r="B191" s="9" t="s">
        <v>2332</v>
      </c>
      <c r="C191" s="13">
        <v>37.596947741306501</v>
      </c>
      <c r="D191" s="13">
        <v>58.131015778489399</v>
      </c>
      <c r="E191" s="13">
        <v>52.400317672559297</v>
      </c>
      <c r="F191" s="15">
        <v>49.376093730785065</v>
      </c>
      <c r="G191" s="13">
        <v>9</v>
      </c>
      <c r="H191" s="14">
        <v>1624260.73</v>
      </c>
    </row>
    <row r="192" spans="1:8" ht="24.75" hidden="1" x14ac:dyDescent="0.25">
      <c r="A192" s="8" t="s">
        <v>2399</v>
      </c>
      <c r="B192" s="9" t="s">
        <v>1307</v>
      </c>
      <c r="C192" s="13">
        <v>21.447743045192698</v>
      </c>
      <c r="D192" s="13">
        <v>45.7982629253722</v>
      </c>
      <c r="E192" s="13">
        <v>80.725029007879101</v>
      </c>
      <c r="F192" s="15">
        <v>49.323678326147991</v>
      </c>
      <c r="G192" s="13">
        <v>225</v>
      </c>
      <c r="H192" s="14">
        <v>291765603.21475399</v>
      </c>
    </row>
    <row r="193" spans="1:8" ht="24.75" hidden="1" x14ac:dyDescent="0.25">
      <c r="A193" s="8" t="s">
        <v>2399</v>
      </c>
      <c r="B193" s="9" t="s">
        <v>682</v>
      </c>
      <c r="C193" s="13">
        <v>12.9951451653027</v>
      </c>
      <c r="D193" s="13">
        <v>52.223393082886197</v>
      </c>
      <c r="E193" s="13">
        <v>82.717775525504905</v>
      </c>
      <c r="F193" s="15">
        <v>49.312104591231268</v>
      </c>
      <c r="G193" s="13">
        <v>127</v>
      </c>
      <c r="H193" s="14">
        <v>1730727297.49</v>
      </c>
    </row>
    <row r="194" spans="1:8" ht="24.75" hidden="1" x14ac:dyDescent="0.25">
      <c r="A194" s="8" t="s">
        <v>2399</v>
      </c>
      <c r="B194" s="9" t="s">
        <v>1011</v>
      </c>
      <c r="C194" s="13">
        <v>33.6050966805687</v>
      </c>
      <c r="D194" s="13">
        <v>51.948024520322903</v>
      </c>
      <c r="E194" s="13">
        <v>62.379703428896697</v>
      </c>
      <c r="F194" s="15">
        <v>49.310941543262771</v>
      </c>
      <c r="G194" s="13">
        <v>75</v>
      </c>
      <c r="H194" s="14">
        <v>434624465.12</v>
      </c>
    </row>
    <row r="195" spans="1:8" ht="36.75" hidden="1" x14ac:dyDescent="0.25">
      <c r="A195" s="8" t="s">
        <v>2399</v>
      </c>
      <c r="B195" s="9" t="s">
        <v>177</v>
      </c>
      <c r="C195" s="13">
        <v>24.7481909558817</v>
      </c>
      <c r="D195" s="13">
        <v>84.886174783113503</v>
      </c>
      <c r="E195" s="13">
        <v>38.1955116706146</v>
      </c>
      <c r="F195" s="15">
        <v>49.276625803203267</v>
      </c>
      <c r="G195" s="13">
        <v>12</v>
      </c>
      <c r="H195" s="14">
        <v>2683558.5</v>
      </c>
    </row>
    <row r="196" spans="1:8" ht="24.75" hidden="1" x14ac:dyDescent="0.25">
      <c r="A196" s="8" t="s">
        <v>2399</v>
      </c>
      <c r="B196" s="9" t="s">
        <v>629</v>
      </c>
      <c r="C196" s="13">
        <v>13.822624758898399</v>
      </c>
      <c r="D196" s="13">
        <v>50.752227652033099</v>
      </c>
      <c r="E196" s="13">
        <v>83.243576930895301</v>
      </c>
      <c r="F196" s="15">
        <v>49.272809780608931</v>
      </c>
      <c r="G196" s="13">
        <v>25</v>
      </c>
      <c r="H196" s="14">
        <v>48403069.619999997</v>
      </c>
    </row>
    <row r="197" spans="1:8" ht="24.75" hidden="1" x14ac:dyDescent="0.25">
      <c r="A197" s="8" t="s">
        <v>2399</v>
      </c>
      <c r="B197" s="9" t="s">
        <v>213</v>
      </c>
      <c r="C197" s="13">
        <v>31.3677611440669</v>
      </c>
      <c r="D197" s="13">
        <v>45.517420822577797</v>
      </c>
      <c r="E197" s="13">
        <v>70.860510940161802</v>
      </c>
      <c r="F197" s="15">
        <v>49.248564302268825</v>
      </c>
      <c r="G197" s="13">
        <v>185</v>
      </c>
      <c r="H197" s="14">
        <v>405401880.76499897</v>
      </c>
    </row>
    <row r="198" spans="1:8" ht="24.75" hidden="1" x14ac:dyDescent="0.25">
      <c r="A198" s="8" t="s">
        <v>2399</v>
      </c>
      <c r="B198" s="9" t="s">
        <v>510</v>
      </c>
      <c r="C198" s="13">
        <v>27.631959248522701</v>
      </c>
      <c r="D198" s="13">
        <v>70.425570960284901</v>
      </c>
      <c r="E198" s="13">
        <v>49.657619778324801</v>
      </c>
      <c r="F198" s="15">
        <v>49.238383329044133</v>
      </c>
      <c r="G198" s="13">
        <v>283</v>
      </c>
      <c r="H198" s="14">
        <v>430535730.65191001</v>
      </c>
    </row>
    <row r="199" spans="1:8" ht="24.75" hidden="1" x14ac:dyDescent="0.25">
      <c r="A199" s="8" t="s">
        <v>2399</v>
      </c>
      <c r="B199" s="9" t="s">
        <v>387</v>
      </c>
      <c r="C199" s="13">
        <v>21.449714365164098</v>
      </c>
      <c r="D199" s="13">
        <v>59.290780271159697</v>
      </c>
      <c r="E199" s="13">
        <v>66.7036082417372</v>
      </c>
      <c r="F199" s="15">
        <v>49.148034292687008</v>
      </c>
      <c r="G199" s="13">
        <v>1096</v>
      </c>
      <c r="H199" s="14">
        <v>508843107.08999902</v>
      </c>
    </row>
    <row r="200" spans="1:8" hidden="1" x14ac:dyDescent="0.25">
      <c r="A200" s="8" t="s">
        <v>2399</v>
      </c>
      <c r="B200" s="9" t="s">
        <v>1262</v>
      </c>
      <c r="C200" s="13">
        <v>20.649629108901099</v>
      </c>
      <c r="D200" s="13">
        <v>75.9437719962241</v>
      </c>
      <c r="E200" s="13">
        <v>50.702526751058002</v>
      </c>
      <c r="F200" s="15">
        <v>49.09864261872773</v>
      </c>
      <c r="G200" s="13">
        <v>58</v>
      </c>
      <c r="H200" s="14">
        <v>6326033.7299999902</v>
      </c>
    </row>
    <row r="201" spans="1:8" ht="36.75" hidden="1" x14ac:dyDescent="0.25">
      <c r="A201" s="8" t="s">
        <v>2399</v>
      </c>
      <c r="B201" s="9" t="s">
        <v>2044</v>
      </c>
      <c r="C201" s="13">
        <v>50.498311145460697</v>
      </c>
      <c r="D201" s="13">
        <v>65.620917941140206</v>
      </c>
      <c r="E201" s="13">
        <v>31.140216483928601</v>
      </c>
      <c r="F201" s="15">
        <v>49.086481856843172</v>
      </c>
      <c r="G201" s="13">
        <v>25</v>
      </c>
      <c r="H201" s="14">
        <v>39143981.960000001</v>
      </c>
    </row>
    <row r="202" spans="1:8" ht="24.75" hidden="1" x14ac:dyDescent="0.25">
      <c r="A202" s="8" t="s">
        <v>2399</v>
      </c>
      <c r="B202" s="9" t="s">
        <v>284</v>
      </c>
      <c r="C202" s="13">
        <v>38.339005189833799</v>
      </c>
      <c r="D202" s="13">
        <v>52.040896895268801</v>
      </c>
      <c r="E202" s="13">
        <v>56.786851620745203</v>
      </c>
      <c r="F202" s="15">
        <v>49.055584568615934</v>
      </c>
      <c r="G202" s="13">
        <v>432</v>
      </c>
      <c r="H202" s="14">
        <v>744854795.64427102</v>
      </c>
    </row>
    <row r="203" spans="1:8" hidden="1" x14ac:dyDescent="0.25">
      <c r="A203" s="8" t="s">
        <v>2399</v>
      </c>
      <c r="B203" s="9" t="s">
        <v>844</v>
      </c>
      <c r="C203" s="13">
        <v>29.898696639450101</v>
      </c>
      <c r="D203" s="13">
        <v>47.292975440220097</v>
      </c>
      <c r="E203" s="13">
        <v>69.776929369476093</v>
      </c>
      <c r="F203" s="15">
        <v>48.989533816382099</v>
      </c>
      <c r="G203" s="13">
        <v>2062</v>
      </c>
      <c r="H203" s="14">
        <v>1200154318.6650701</v>
      </c>
    </row>
    <row r="204" spans="1:8" hidden="1" x14ac:dyDescent="0.25">
      <c r="A204" s="8" t="s">
        <v>2399</v>
      </c>
      <c r="B204" s="9" t="s">
        <v>1362</v>
      </c>
      <c r="C204" s="13">
        <v>24.616132148093399</v>
      </c>
      <c r="D204" s="13">
        <v>47.962704153739203</v>
      </c>
      <c r="E204" s="13">
        <v>74.369391584729399</v>
      </c>
      <c r="F204" s="15">
        <v>48.982742628853998</v>
      </c>
      <c r="G204" s="13">
        <v>122</v>
      </c>
      <c r="H204" s="14">
        <v>23177692.4320179</v>
      </c>
    </row>
    <row r="205" spans="1:8" ht="24.75" hidden="1" x14ac:dyDescent="0.25">
      <c r="A205" s="8" t="s">
        <v>2399</v>
      </c>
      <c r="B205" s="9" t="s">
        <v>974</v>
      </c>
      <c r="C205" s="13">
        <v>14.0776571538736</v>
      </c>
      <c r="D205" s="13">
        <v>70.530828310965703</v>
      </c>
      <c r="E205" s="13">
        <v>62.2988600393059</v>
      </c>
      <c r="F205" s="15">
        <v>48.969115168048404</v>
      </c>
      <c r="G205" s="13">
        <v>588</v>
      </c>
      <c r="H205" s="14">
        <v>217726713.25408101</v>
      </c>
    </row>
    <row r="206" spans="1:8" ht="36.75" hidden="1" x14ac:dyDescent="0.25">
      <c r="A206" s="8" t="s">
        <v>2399</v>
      </c>
      <c r="B206" s="9" t="s">
        <v>251</v>
      </c>
      <c r="C206" s="13">
        <v>24.848713772710799</v>
      </c>
      <c r="D206" s="13">
        <v>62.196141311387699</v>
      </c>
      <c r="E206" s="13">
        <v>59.822383541739597</v>
      </c>
      <c r="F206" s="15">
        <v>48.955746208612702</v>
      </c>
      <c r="G206" s="13">
        <v>604</v>
      </c>
      <c r="H206" s="14">
        <v>392070058.95999902</v>
      </c>
    </row>
    <row r="207" spans="1:8" hidden="1" x14ac:dyDescent="0.25">
      <c r="A207" s="8" t="s">
        <v>2399</v>
      </c>
      <c r="B207" s="9" t="s">
        <v>1668</v>
      </c>
      <c r="C207" s="13">
        <v>18.5952580991788</v>
      </c>
      <c r="D207" s="13">
        <v>48.591463742085402</v>
      </c>
      <c r="E207" s="13">
        <v>79.525471022648603</v>
      </c>
      <c r="F207" s="15">
        <v>48.904064287970932</v>
      </c>
      <c r="G207" s="13">
        <v>225</v>
      </c>
      <c r="H207" s="14">
        <v>1389726197.0251</v>
      </c>
    </row>
    <row r="208" spans="1:8" hidden="1" x14ac:dyDescent="0.25">
      <c r="A208" s="8" t="s">
        <v>2399</v>
      </c>
      <c r="B208" s="9" t="s">
        <v>1053</v>
      </c>
      <c r="C208" s="13">
        <v>19.5989906503908</v>
      </c>
      <c r="D208" s="13">
        <v>69.907182937212298</v>
      </c>
      <c r="E208" s="13">
        <v>56.9844022831454</v>
      </c>
      <c r="F208" s="15">
        <v>48.830191956916167</v>
      </c>
      <c r="G208" s="13">
        <v>236</v>
      </c>
      <c r="H208" s="14">
        <v>103301010.83901</v>
      </c>
    </row>
    <row r="209" spans="1:8" hidden="1" x14ac:dyDescent="0.25">
      <c r="A209" s="8" t="s">
        <v>2399</v>
      </c>
      <c r="B209" s="9" t="s">
        <v>2274</v>
      </c>
      <c r="C209" s="13">
        <v>100</v>
      </c>
      <c r="D209" s="13">
        <v>17.397796036226701</v>
      </c>
      <c r="E209" s="13">
        <v>28.967113332599698</v>
      </c>
      <c r="F209" s="15">
        <v>48.788303122942132</v>
      </c>
      <c r="G209" s="13">
        <v>7</v>
      </c>
      <c r="H209" s="14">
        <v>1462336353.33129</v>
      </c>
    </row>
    <row r="210" spans="1:8" ht="24.75" hidden="1" x14ac:dyDescent="0.25">
      <c r="A210" s="8" t="s">
        <v>2399</v>
      </c>
      <c r="B210" s="9" t="s">
        <v>592</v>
      </c>
      <c r="C210" s="13">
        <v>25.353230505492601</v>
      </c>
      <c r="D210" s="13">
        <v>57.247881831585097</v>
      </c>
      <c r="E210" s="13">
        <v>63.640492281984798</v>
      </c>
      <c r="F210" s="15">
        <v>48.747201539687495</v>
      </c>
      <c r="G210" s="13">
        <v>36</v>
      </c>
      <c r="H210" s="14">
        <v>103195500.79000001</v>
      </c>
    </row>
    <row r="211" spans="1:8" ht="24.75" hidden="1" x14ac:dyDescent="0.25">
      <c r="A211" s="8" t="s">
        <v>2399</v>
      </c>
      <c r="B211" s="9" t="s">
        <v>49</v>
      </c>
      <c r="C211" s="13">
        <v>55.339212344528001</v>
      </c>
      <c r="D211" s="13">
        <v>62.752806674309198</v>
      </c>
      <c r="E211" s="13">
        <v>28.143722815700698</v>
      </c>
      <c r="F211" s="15">
        <v>48.745247278179299</v>
      </c>
      <c r="G211" s="13">
        <v>32</v>
      </c>
      <c r="H211" s="14">
        <v>16603389.774199501</v>
      </c>
    </row>
    <row r="212" spans="1:8" ht="24.75" hidden="1" x14ac:dyDescent="0.25">
      <c r="A212" s="8" t="s">
        <v>2399</v>
      </c>
      <c r="B212" s="9" t="s">
        <v>1166</v>
      </c>
      <c r="C212" s="13">
        <v>30.559184549054699</v>
      </c>
      <c r="D212" s="13">
        <v>60.5523438119641</v>
      </c>
      <c r="E212" s="13">
        <v>55.071632846053603</v>
      </c>
      <c r="F212" s="15">
        <v>48.72772040235747</v>
      </c>
      <c r="G212" s="13">
        <v>100</v>
      </c>
      <c r="H212" s="14">
        <v>6550347.8839999996</v>
      </c>
    </row>
    <row r="213" spans="1:8" ht="24.75" hidden="1" x14ac:dyDescent="0.25">
      <c r="A213" s="8" t="s">
        <v>2399</v>
      </c>
      <c r="B213" s="9" t="s">
        <v>2017</v>
      </c>
      <c r="C213" s="13">
        <v>39.222276348555603</v>
      </c>
      <c r="D213" s="13">
        <v>67.304568686888501</v>
      </c>
      <c r="E213" s="13">
        <v>39.161514449960798</v>
      </c>
      <c r="F213" s="15">
        <v>48.562786495134965</v>
      </c>
      <c r="G213" s="13">
        <v>13</v>
      </c>
      <c r="H213" s="14">
        <v>1186137.0549999999</v>
      </c>
    </row>
    <row r="214" spans="1:8" ht="24.75" hidden="1" x14ac:dyDescent="0.25">
      <c r="A214" s="8" t="s">
        <v>2399</v>
      </c>
      <c r="B214" s="9" t="s">
        <v>426</v>
      </c>
      <c r="C214" s="13">
        <v>14.794054227696201</v>
      </c>
      <c r="D214" s="13">
        <v>61.4018391439105</v>
      </c>
      <c r="E214" s="13">
        <v>69.475216909669101</v>
      </c>
      <c r="F214" s="15">
        <v>48.557036760425262</v>
      </c>
      <c r="G214" s="13">
        <v>964</v>
      </c>
      <c r="H214" s="14">
        <v>4973051311.6000099</v>
      </c>
    </row>
    <row r="215" spans="1:8" ht="24.75" hidden="1" x14ac:dyDescent="0.25">
      <c r="A215" s="8" t="s">
        <v>2399</v>
      </c>
      <c r="B215" s="9" t="s">
        <v>1911</v>
      </c>
      <c r="C215" s="13">
        <v>17.429940410759102</v>
      </c>
      <c r="D215" s="13">
        <v>53.6874629415857</v>
      </c>
      <c r="E215" s="13">
        <v>74.411147310989904</v>
      </c>
      <c r="F215" s="15">
        <v>48.50951688777824</v>
      </c>
      <c r="G215" s="13">
        <v>444</v>
      </c>
      <c r="H215" s="14">
        <v>1075189035.6849999</v>
      </c>
    </row>
    <row r="216" spans="1:8" ht="36.75" hidden="1" x14ac:dyDescent="0.25">
      <c r="A216" s="8" t="s">
        <v>2399</v>
      </c>
      <c r="B216" s="9" t="s">
        <v>1488</v>
      </c>
      <c r="C216" s="13">
        <v>26.095724858430899</v>
      </c>
      <c r="D216" s="13">
        <v>40.674731313135403</v>
      </c>
      <c r="E216" s="13">
        <v>78.561013403644694</v>
      </c>
      <c r="F216" s="15">
        <v>48.443823191737003</v>
      </c>
      <c r="G216" s="13">
        <v>1438</v>
      </c>
      <c r="H216" s="14">
        <v>6788995975.9879999</v>
      </c>
    </row>
    <row r="217" spans="1:8" ht="24.75" hidden="1" x14ac:dyDescent="0.25">
      <c r="A217" s="8" t="s">
        <v>2399</v>
      </c>
      <c r="B217" s="9" t="s">
        <v>414</v>
      </c>
      <c r="C217" s="13">
        <v>50.367334450337601</v>
      </c>
      <c r="D217" s="13">
        <v>63.159736809345297</v>
      </c>
      <c r="E217" s="13">
        <v>31.7823845757909</v>
      </c>
      <c r="F217" s="15">
        <v>48.436485278491261</v>
      </c>
      <c r="G217" s="13">
        <v>14</v>
      </c>
      <c r="H217" s="14">
        <v>5749359.4400000004</v>
      </c>
    </row>
    <row r="218" spans="1:8" ht="24.75" hidden="1" x14ac:dyDescent="0.25">
      <c r="A218" s="8" t="s">
        <v>2399</v>
      </c>
      <c r="B218" s="9" t="s">
        <v>1813</v>
      </c>
      <c r="C218" s="13">
        <v>31.694190341748499</v>
      </c>
      <c r="D218" s="13">
        <v>58.540472521561597</v>
      </c>
      <c r="E218" s="13">
        <v>54.835111445774999</v>
      </c>
      <c r="F218" s="15">
        <v>48.356591436361697</v>
      </c>
      <c r="G218" s="13">
        <v>38</v>
      </c>
      <c r="H218" s="14">
        <v>24014398.16</v>
      </c>
    </row>
    <row r="219" spans="1:8" ht="24.75" hidden="1" x14ac:dyDescent="0.25">
      <c r="A219" s="8" t="s">
        <v>2399</v>
      </c>
      <c r="B219" s="9" t="s">
        <v>2369</v>
      </c>
      <c r="C219" s="13">
        <v>23.8296500350481</v>
      </c>
      <c r="D219" s="13">
        <v>77.274218443311995</v>
      </c>
      <c r="E219" s="13">
        <v>43.808734149042898</v>
      </c>
      <c r="F219" s="15">
        <v>48.304200875801001</v>
      </c>
      <c r="G219" s="13">
        <v>22</v>
      </c>
      <c r="H219" s="14">
        <v>8232690.2050000001</v>
      </c>
    </row>
    <row r="220" spans="1:8" ht="24.75" hidden="1" x14ac:dyDescent="0.25">
      <c r="A220" s="8" t="s">
        <v>2399</v>
      </c>
      <c r="B220" s="9" t="s">
        <v>1045</v>
      </c>
      <c r="C220" s="13">
        <v>30.391140126980499</v>
      </c>
      <c r="D220" s="13">
        <v>60.128018157445801</v>
      </c>
      <c r="E220" s="13">
        <v>54.341355480279802</v>
      </c>
      <c r="F220" s="15">
        <v>48.286837921568697</v>
      </c>
      <c r="G220" s="13">
        <v>6</v>
      </c>
      <c r="H220" s="14">
        <v>9555121.7899999991</v>
      </c>
    </row>
    <row r="221" spans="1:8" ht="24.75" hidden="1" x14ac:dyDescent="0.25">
      <c r="A221" s="8" t="s">
        <v>2399</v>
      </c>
      <c r="B221" s="9" t="s">
        <v>1297</v>
      </c>
      <c r="C221" s="13">
        <v>23.665999737443201</v>
      </c>
      <c r="D221" s="13">
        <v>82.988195309167594</v>
      </c>
      <c r="E221" s="13">
        <v>38.072680901141801</v>
      </c>
      <c r="F221" s="15">
        <v>48.242291982584199</v>
      </c>
      <c r="G221" s="13">
        <v>31</v>
      </c>
      <c r="H221" s="14">
        <v>22923410.59</v>
      </c>
    </row>
    <row r="222" spans="1:8" ht="36.75" hidden="1" x14ac:dyDescent="0.25">
      <c r="A222" s="8" t="s">
        <v>2399</v>
      </c>
      <c r="B222" s="9" t="s">
        <v>2084</v>
      </c>
      <c r="C222" s="13">
        <v>47.8100656877738</v>
      </c>
      <c r="D222" s="13">
        <v>60.3119816344581</v>
      </c>
      <c r="E222" s="13">
        <v>36.438986782770698</v>
      </c>
      <c r="F222" s="15">
        <v>48.187011368334197</v>
      </c>
      <c r="G222" s="13">
        <v>8</v>
      </c>
      <c r="H222" s="14">
        <v>1279119.25</v>
      </c>
    </row>
    <row r="223" spans="1:8" ht="24.75" hidden="1" x14ac:dyDescent="0.25">
      <c r="A223" s="8" t="s">
        <v>2399</v>
      </c>
      <c r="B223" s="9" t="s">
        <v>766</v>
      </c>
      <c r="C223" s="13">
        <v>19.972113362493101</v>
      </c>
      <c r="D223" s="13">
        <v>64.414432750301501</v>
      </c>
      <c r="E223" s="13">
        <v>60.073330739605197</v>
      </c>
      <c r="F223" s="15">
        <v>48.153292284133272</v>
      </c>
      <c r="G223" s="13">
        <v>111</v>
      </c>
      <c r="H223" s="14">
        <v>26634944.34</v>
      </c>
    </row>
    <row r="224" spans="1:8" ht="24.75" hidden="1" x14ac:dyDescent="0.25">
      <c r="A224" s="8" t="s">
        <v>2399</v>
      </c>
      <c r="B224" s="9" t="s">
        <v>1460</v>
      </c>
      <c r="C224" s="13">
        <v>22.363416629580598</v>
      </c>
      <c r="D224" s="13">
        <v>41.907189793001798</v>
      </c>
      <c r="E224" s="13">
        <v>80.188487635269198</v>
      </c>
      <c r="F224" s="15">
        <v>48.153031352617198</v>
      </c>
      <c r="G224" s="13">
        <v>461</v>
      </c>
      <c r="H224" s="14">
        <v>329673204.65803999</v>
      </c>
    </row>
    <row r="225" spans="1:8" ht="24.75" hidden="1" x14ac:dyDescent="0.25">
      <c r="A225" s="8" t="s">
        <v>2399</v>
      </c>
      <c r="B225" s="9" t="s">
        <v>1602</v>
      </c>
      <c r="C225" s="13">
        <v>26.708741611811099</v>
      </c>
      <c r="D225" s="13">
        <v>58.025881392663997</v>
      </c>
      <c r="E225" s="13">
        <v>59.706757162386502</v>
      </c>
      <c r="F225" s="15">
        <v>48.147126722287197</v>
      </c>
      <c r="G225" s="13">
        <v>171</v>
      </c>
      <c r="H225" s="14">
        <v>43544459.810000002</v>
      </c>
    </row>
    <row r="226" spans="1:8" hidden="1" x14ac:dyDescent="0.25">
      <c r="A226" s="8" t="s">
        <v>2399</v>
      </c>
      <c r="B226" s="9" t="s">
        <v>2252</v>
      </c>
      <c r="C226" s="13">
        <v>23.069802853893702</v>
      </c>
      <c r="D226" s="13">
        <v>62.9273145124439</v>
      </c>
      <c r="E226" s="13">
        <v>58.411641480874103</v>
      </c>
      <c r="F226" s="15">
        <v>48.136252949070574</v>
      </c>
      <c r="G226" s="13">
        <v>152</v>
      </c>
      <c r="H226" s="14">
        <v>97708998.701857805</v>
      </c>
    </row>
    <row r="227" spans="1:8" ht="24.75" hidden="1" x14ac:dyDescent="0.25">
      <c r="A227" s="8" t="s">
        <v>2399</v>
      </c>
      <c r="B227" s="9" t="s">
        <v>834</v>
      </c>
      <c r="C227" s="13">
        <v>23.680594973838701</v>
      </c>
      <c r="D227" s="13">
        <v>72.510419775898001</v>
      </c>
      <c r="E227" s="13">
        <v>48.162213948581702</v>
      </c>
      <c r="F227" s="15">
        <v>48.117742899439463</v>
      </c>
      <c r="G227" s="13">
        <v>755</v>
      </c>
      <c r="H227" s="14">
        <v>111481297.829686</v>
      </c>
    </row>
    <row r="228" spans="1:8" ht="24.75" hidden="1" x14ac:dyDescent="0.25">
      <c r="A228" s="8" t="s">
        <v>2399</v>
      </c>
      <c r="B228" s="9" t="s">
        <v>1135</v>
      </c>
      <c r="C228" s="13">
        <v>49.665212744691303</v>
      </c>
      <c r="D228" s="13">
        <v>65.280251576752306</v>
      </c>
      <c r="E228" s="13">
        <v>29.1962777439301</v>
      </c>
      <c r="F228" s="15">
        <v>48.047247355124568</v>
      </c>
      <c r="G228" s="13">
        <v>13</v>
      </c>
      <c r="H228" s="14">
        <v>6116967.6299999999</v>
      </c>
    </row>
    <row r="229" spans="1:8" ht="24.75" hidden="1" x14ac:dyDescent="0.25">
      <c r="A229" s="8" t="s">
        <v>2399</v>
      </c>
      <c r="B229" s="9" t="s">
        <v>1168</v>
      </c>
      <c r="C229" s="13">
        <v>34.110543866810701</v>
      </c>
      <c r="D229" s="13">
        <v>50.332529659545102</v>
      </c>
      <c r="E229" s="13">
        <v>59.645846196409202</v>
      </c>
      <c r="F229" s="15">
        <v>48.02963990758834</v>
      </c>
      <c r="G229" s="13">
        <v>241</v>
      </c>
      <c r="H229" s="14">
        <v>123434006.183551</v>
      </c>
    </row>
    <row r="230" spans="1:8" ht="24.75" hidden="1" x14ac:dyDescent="0.25">
      <c r="A230" s="8" t="s">
        <v>2399</v>
      </c>
      <c r="B230" s="9" t="s">
        <v>723</v>
      </c>
      <c r="C230" s="13">
        <v>30.314814718335601</v>
      </c>
      <c r="D230" s="13">
        <v>67.818170445108706</v>
      </c>
      <c r="E230" s="13">
        <v>45.693622566815399</v>
      </c>
      <c r="F230" s="15">
        <v>47.942202576753232</v>
      </c>
      <c r="G230" s="13">
        <v>1211</v>
      </c>
      <c r="H230" s="14">
        <v>708413872.16642702</v>
      </c>
    </row>
    <row r="231" spans="1:8" ht="24.75" hidden="1" x14ac:dyDescent="0.25">
      <c r="A231" s="8" t="s">
        <v>2399</v>
      </c>
      <c r="B231" s="9" t="s">
        <v>1952</v>
      </c>
      <c r="C231" s="13">
        <v>46.359105542025198</v>
      </c>
      <c r="D231" s="13">
        <v>53.062901044105999</v>
      </c>
      <c r="E231" s="13">
        <v>44.205613107051001</v>
      </c>
      <c r="F231" s="15">
        <v>47.87587323106073</v>
      </c>
      <c r="G231" s="13">
        <v>14</v>
      </c>
      <c r="H231" s="14">
        <v>1253046.99</v>
      </c>
    </row>
    <row r="232" spans="1:8" ht="24.75" hidden="1" x14ac:dyDescent="0.25">
      <c r="A232" s="8" t="s">
        <v>2399</v>
      </c>
      <c r="B232" s="9" t="s">
        <v>160</v>
      </c>
      <c r="C232" s="13">
        <v>26.630196382969999</v>
      </c>
      <c r="D232" s="13">
        <v>77.799434137666907</v>
      </c>
      <c r="E232" s="13">
        <v>39.189891886293402</v>
      </c>
      <c r="F232" s="15">
        <v>47.873174135643438</v>
      </c>
      <c r="G232" s="13">
        <v>20</v>
      </c>
      <c r="H232" s="14">
        <v>10974220.589999899</v>
      </c>
    </row>
    <row r="233" spans="1:8" ht="24.75" hidden="1" x14ac:dyDescent="0.25">
      <c r="A233" s="8" t="s">
        <v>2399</v>
      </c>
      <c r="B233" s="9" t="s">
        <v>1580</v>
      </c>
      <c r="C233" s="13">
        <v>24.4180578519927</v>
      </c>
      <c r="D233" s="13">
        <v>80.1241626826681</v>
      </c>
      <c r="E233" s="13">
        <v>39.025321468478801</v>
      </c>
      <c r="F233" s="15">
        <v>47.855847334379867</v>
      </c>
      <c r="G233" s="13">
        <v>210</v>
      </c>
      <c r="H233" s="14">
        <v>41872852.6599999</v>
      </c>
    </row>
    <row r="234" spans="1:8" hidden="1" x14ac:dyDescent="0.25">
      <c r="A234" s="8" t="s">
        <v>2399</v>
      </c>
      <c r="B234" s="9" t="s">
        <v>110</v>
      </c>
      <c r="C234" s="13">
        <v>34.716619520271003</v>
      </c>
      <c r="D234" s="13">
        <v>72.127625722000801</v>
      </c>
      <c r="E234" s="13">
        <v>36.701356499529702</v>
      </c>
      <c r="F234" s="15">
        <v>47.848533913933835</v>
      </c>
      <c r="G234" s="13">
        <v>14</v>
      </c>
      <c r="H234" s="14">
        <v>2154770.98</v>
      </c>
    </row>
    <row r="235" spans="1:8" ht="24.75" hidden="1" x14ac:dyDescent="0.25">
      <c r="A235" s="8" t="s">
        <v>2399</v>
      </c>
      <c r="B235" s="9" t="s">
        <v>1617</v>
      </c>
      <c r="C235" s="13">
        <v>37.2967648967985</v>
      </c>
      <c r="D235" s="13">
        <v>56.097951573631001</v>
      </c>
      <c r="E235" s="13">
        <v>50.117438465573798</v>
      </c>
      <c r="F235" s="15">
        <v>47.837384978667764</v>
      </c>
      <c r="G235" s="13">
        <v>181</v>
      </c>
      <c r="H235" s="14">
        <v>65314158.715999901</v>
      </c>
    </row>
    <row r="236" spans="1:8" hidden="1" x14ac:dyDescent="0.25">
      <c r="A236" s="8" t="s">
        <v>2399</v>
      </c>
      <c r="B236" s="9" t="s">
        <v>1749</v>
      </c>
      <c r="C236" s="13">
        <v>43.341342014608202</v>
      </c>
      <c r="D236" s="13">
        <v>51.376303061762698</v>
      </c>
      <c r="E236" s="13">
        <v>48.791919001208797</v>
      </c>
      <c r="F236" s="15">
        <v>47.836521359193227</v>
      </c>
      <c r="G236" s="13">
        <v>39</v>
      </c>
      <c r="H236" s="14">
        <v>414635460.76999903</v>
      </c>
    </row>
    <row r="237" spans="1:8" ht="24.75" hidden="1" x14ac:dyDescent="0.25">
      <c r="A237" s="8" t="s">
        <v>2399</v>
      </c>
      <c r="B237" s="9" t="s">
        <v>1389</v>
      </c>
      <c r="C237" s="13">
        <v>28.746581800754701</v>
      </c>
      <c r="D237" s="13">
        <v>60.304711074066901</v>
      </c>
      <c r="E237" s="13">
        <v>54.3541789807405</v>
      </c>
      <c r="F237" s="15">
        <v>47.801823951854033</v>
      </c>
      <c r="G237" s="13">
        <v>53</v>
      </c>
      <c r="H237" s="14">
        <v>7220874.3299999898</v>
      </c>
    </row>
    <row r="238" spans="1:8" ht="24.75" hidden="1" x14ac:dyDescent="0.25">
      <c r="A238" s="8" t="s">
        <v>2399</v>
      </c>
      <c r="B238" s="9" t="s">
        <v>2025</v>
      </c>
      <c r="C238" s="13">
        <v>20.916956838273499</v>
      </c>
      <c r="D238" s="13">
        <v>64.790471863905907</v>
      </c>
      <c r="E238" s="13">
        <v>57.645849979306</v>
      </c>
      <c r="F238" s="15">
        <v>47.784426227161809</v>
      </c>
      <c r="G238" s="13">
        <v>64</v>
      </c>
      <c r="H238" s="14">
        <v>94245209.719999999</v>
      </c>
    </row>
    <row r="239" spans="1:8" hidden="1" x14ac:dyDescent="0.25">
      <c r="A239" s="8" t="s">
        <v>2399</v>
      </c>
      <c r="B239" s="9" t="s">
        <v>175</v>
      </c>
      <c r="C239" s="13">
        <v>30.279686932949598</v>
      </c>
      <c r="D239" s="13">
        <v>67.859343500814404</v>
      </c>
      <c r="E239" s="13">
        <v>44.9742058820827</v>
      </c>
      <c r="F239" s="15">
        <v>47.704412105282238</v>
      </c>
      <c r="G239" s="13">
        <v>923</v>
      </c>
      <c r="H239" s="14">
        <v>267789729.59351301</v>
      </c>
    </row>
    <row r="240" spans="1:8" hidden="1" x14ac:dyDescent="0.25">
      <c r="A240" s="8" t="s">
        <v>2399</v>
      </c>
      <c r="B240" s="9" t="s">
        <v>2094</v>
      </c>
      <c r="C240" s="13">
        <v>38.758239948798902</v>
      </c>
      <c r="D240" s="13">
        <v>39.875930486756502</v>
      </c>
      <c r="E240" s="13">
        <v>64.394965476954596</v>
      </c>
      <c r="F240" s="15">
        <v>47.67637863750334</v>
      </c>
      <c r="G240" s="13">
        <v>187</v>
      </c>
      <c r="H240" s="14">
        <v>3080529977.1674199</v>
      </c>
    </row>
    <row r="241" spans="1:8" ht="36.75" hidden="1" x14ac:dyDescent="0.25">
      <c r="A241" s="8" t="s">
        <v>2399</v>
      </c>
      <c r="B241" s="9" t="s">
        <v>922</v>
      </c>
      <c r="C241" s="13">
        <v>22.145224089389298</v>
      </c>
      <c r="D241" s="13">
        <v>79.921231252732895</v>
      </c>
      <c r="E241" s="13">
        <v>40.898571252787299</v>
      </c>
      <c r="F241" s="15">
        <v>47.65500886496983</v>
      </c>
      <c r="G241" s="13">
        <v>71</v>
      </c>
      <c r="H241" s="14">
        <v>11447714.210000001</v>
      </c>
    </row>
    <row r="242" spans="1:8" ht="24.75" hidden="1" x14ac:dyDescent="0.25">
      <c r="A242" s="8" t="s">
        <v>2399</v>
      </c>
      <c r="B242" s="9" t="s">
        <v>1141</v>
      </c>
      <c r="C242" s="13">
        <v>34.185889509731503</v>
      </c>
      <c r="D242" s="13">
        <v>72.172394236589597</v>
      </c>
      <c r="E242" s="13">
        <v>36.3687702482015</v>
      </c>
      <c r="F242" s="15">
        <v>47.575684664840857</v>
      </c>
      <c r="G242" s="13">
        <v>15</v>
      </c>
      <c r="H242" s="14">
        <v>29929113.686958998</v>
      </c>
    </row>
    <row r="243" spans="1:8" ht="24.75" hidden="1" x14ac:dyDescent="0.25">
      <c r="A243" s="8" t="s">
        <v>2399</v>
      </c>
      <c r="B243" s="9" t="s">
        <v>550</v>
      </c>
      <c r="C243" s="13">
        <v>27.566146982326099</v>
      </c>
      <c r="D243" s="13">
        <v>61.3211489818841</v>
      </c>
      <c r="E243" s="13">
        <v>53.8012379326982</v>
      </c>
      <c r="F243" s="15">
        <v>47.562844632302792</v>
      </c>
      <c r="G243" s="13">
        <v>267</v>
      </c>
      <c r="H243" s="14">
        <v>179327236.68999901</v>
      </c>
    </row>
    <row r="244" spans="1:8" ht="36.75" hidden="1" x14ac:dyDescent="0.25">
      <c r="A244" s="8" t="s">
        <v>2399</v>
      </c>
      <c r="B244" s="9" t="s">
        <v>1137</v>
      </c>
      <c r="C244" s="13">
        <v>21.447726534168801</v>
      </c>
      <c r="D244" s="13">
        <v>49.414695891235901</v>
      </c>
      <c r="E244" s="13">
        <v>71.807569531730806</v>
      </c>
      <c r="F244" s="15">
        <v>47.556663985711829</v>
      </c>
      <c r="G244" s="13">
        <v>486</v>
      </c>
      <c r="H244" s="14">
        <v>740429030.70999897</v>
      </c>
    </row>
    <row r="245" spans="1:8" ht="24.75" hidden="1" x14ac:dyDescent="0.25">
      <c r="A245" s="8" t="s">
        <v>2399</v>
      </c>
      <c r="B245" s="9" t="s">
        <v>351</v>
      </c>
      <c r="C245" s="13">
        <v>39.674679075228198</v>
      </c>
      <c r="D245" s="13">
        <v>62.505180231145303</v>
      </c>
      <c r="E245" s="13">
        <v>40.384175767592303</v>
      </c>
      <c r="F245" s="15">
        <v>47.521345024655268</v>
      </c>
      <c r="G245" s="13">
        <v>8</v>
      </c>
      <c r="H245" s="14">
        <v>3915822.41</v>
      </c>
    </row>
    <row r="246" spans="1:8" ht="24.75" hidden="1" x14ac:dyDescent="0.25">
      <c r="A246" s="8" t="s">
        <v>2399</v>
      </c>
      <c r="B246" s="9" t="s">
        <v>96</v>
      </c>
      <c r="C246" s="13">
        <v>30.499006288954799</v>
      </c>
      <c r="D246" s="13">
        <v>48.673275527690699</v>
      </c>
      <c r="E246" s="13">
        <v>63.319852735729199</v>
      </c>
      <c r="F246" s="15">
        <v>47.497378184124898</v>
      </c>
      <c r="G246" s="13">
        <v>117</v>
      </c>
      <c r="H246" s="14">
        <v>525372844.24000001</v>
      </c>
    </row>
    <row r="247" spans="1:8" ht="24.75" hidden="1" x14ac:dyDescent="0.25">
      <c r="A247" s="8" t="s">
        <v>2399</v>
      </c>
      <c r="B247" s="9" t="s">
        <v>895</v>
      </c>
      <c r="C247" s="13">
        <v>17.263880374692398</v>
      </c>
      <c r="D247" s="13">
        <v>84.336202186629194</v>
      </c>
      <c r="E247" s="13">
        <v>40.735737232391699</v>
      </c>
      <c r="F247" s="15">
        <v>47.445273264571092</v>
      </c>
      <c r="G247" s="13">
        <v>769</v>
      </c>
      <c r="H247" s="14">
        <v>114708143.119637</v>
      </c>
    </row>
    <row r="248" spans="1:8" hidden="1" x14ac:dyDescent="0.25">
      <c r="A248" s="8" t="s">
        <v>2399</v>
      </c>
      <c r="B248" s="9" t="s">
        <v>389</v>
      </c>
      <c r="C248" s="13">
        <v>33.9617538198424</v>
      </c>
      <c r="D248" s="13">
        <v>60.880488593021603</v>
      </c>
      <c r="E248" s="13">
        <v>47.458919179736803</v>
      </c>
      <c r="F248" s="15">
        <v>47.433720530866935</v>
      </c>
      <c r="G248" s="13">
        <v>51</v>
      </c>
      <c r="H248" s="14">
        <v>8373970.0149999997</v>
      </c>
    </row>
    <row r="249" spans="1:8" ht="24.75" hidden="1" x14ac:dyDescent="0.25">
      <c r="A249" s="8" t="s">
        <v>2399</v>
      </c>
      <c r="B249" s="9" t="s">
        <v>2197</v>
      </c>
      <c r="C249" s="13">
        <v>33.3424815396626</v>
      </c>
      <c r="D249" s="13">
        <v>84.364199051320796</v>
      </c>
      <c r="E249" s="13">
        <v>24.5599750462268</v>
      </c>
      <c r="F249" s="15">
        <v>47.422218545736733</v>
      </c>
      <c r="G249" s="13">
        <v>40</v>
      </c>
      <c r="H249" s="14">
        <v>11454294.060000001</v>
      </c>
    </row>
    <row r="250" spans="1:8" ht="24.75" hidden="1" x14ac:dyDescent="0.25">
      <c r="A250" s="8" t="s">
        <v>2399</v>
      </c>
      <c r="B250" s="9" t="s">
        <v>1173</v>
      </c>
      <c r="C250" s="13">
        <v>45.055988791417001</v>
      </c>
      <c r="D250" s="13">
        <v>61.2615901453539</v>
      </c>
      <c r="E250" s="13">
        <v>35.879615062569101</v>
      </c>
      <c r="F250" s="15">
        <v>47.399064666446669</v>
      </c>
      <c r="G250" s="13">
        <v>113</v>
      </c>
      <c r="H250" s="14">
        <v>126482477</v>
      </c>
    </row>
    <row r="251" spans="1:8" ht="24.75" hidden="1" x14ac:dyDescent="0.25">
      <c r="A251" s="8" t="s">
        <v>2399</v>
      </c>
      <c r="B251" s="9" t="s">
        <v>359</v>
      </c>
      <c r="C251" s="13">
        <v>20.255530721733599</v>
      </c>
      <c r="D251" s="13">
        <v>42.425642082404302</v>
      </c>
      <c r="E251" s="13">
        <v>79.4918366232083</v>
      </c>
      <c r="F251" s="15">
        <v>47.391003142448731</v>
      </c>
      <c r="G251" s="13">
        <v>253</v>
      </c>
      <c r="H251" s="14">
        <v>180761902.61786199</v>
      </c>
    </row>
    <row r="252" spans="1:8" ht="24.75" hidden="1" x14ac:dyDescent="0.25">
      <c r="A252" s="8" t="s">
        <v>2399</v>
      </c>
      <c r="B252" s="9" t="s">
        <v>2185</v>
      </c>
      <c r="C252" s="13">
        <v>26.047425543254899</v>
      </c>
      <c r="D252" s="13">
        <v>80.965372890437095</v>
      </c>
      <c r="E252" s="13">
        <v>34.718620477381897</v>
      </c>
      <c r="F252" s="15">
        <v>47.243806303691294</v>
      </c>
      <c r="G252" s="13">
        <v>35</v>
      </c>
      <c r="H252" s="14">
        <v>15257852.9899999</v>
      </c>
    </row>
    <row r="253" spans="1:8" ht="24.75" hidden="1" x14ac:dyDescent="0.25">
      <c r="A253" s="8" t="s">
        <v>2399</v>
      </c>
      <c r="B253" s="9" t="s">
        <v>2231</v>
      </c>
      <c r="C253" s="13">
        <v>51.824730648732299</v>
      </c>
      <c r="D253" s="13">
        <v>56.160597457777399</v>
      </c>
      <c r="E253" s="13">
        <v>33.593295784756897</v>
      </c>
      <c r="F253" s="15">
        <v>47.192874630422203</v>
      </c>
      <c r="G253" s="13">
        <v>8</v>
      </c>
      <c r="H253" s="14">
        <v>10160396.98</v>
      </c>
    </row>
    <row r="254" spans="1:8" hidden="1" x14ac:dyDescent="0.25">
      <c r="A254" s="8" t="s">
        <v>2399</v>
      </c>
      <c r="B254" s="9" t="s">
        <v>361</v>
      </c>
      <c r="C254" s="13">
        <v>52.526386032760598</v>
      </c>
      <c r="D254" s="13">
        <v>55.947242086979998</v>
      </c>
      <c r="E254" s="13">
        <v>33.022795758955802</v>
      </c>
      <c r="F254" s="15">
        <v>47.165474626232132</v>
      </c>
      <c r="G254" s="13">
        <v>14</v>
      </c>
      <c r="H254" s="14">
        <v>308460376.69498003</v>
      </c>
    </row>
    <row r="255" spans="1:8" ht="24.75" hidden="1" x14ac:dyDescent="0.25">
      <c r="A255" s="8" t="s">
        <v>2399</v>
      </c>
      <c r="B255" s="9" t="s">
        <v>282</v>
      </c>
      <c r="C255" s="13">
        <v>37.707539050587897</v>
      </c>
      <c r="D255" s="13">
        <v>48.832330216765399</v>
      </c>
      <c r="E255" s="13">
        <v>54.917230571575601</v>
      </c>
      <c r="F255" s="15">
        <v>47.152366612976301</v>
      </c>
      <c r="G255" s="13">
        <v>14</v>
      </c>
      <c r="H255" s="14">
        <v>2579562.5499999998</v>
      </c>
    </row>
    <row r="256" spans="1:8" ht="24.75" hidden="1" x14ac:dyDescent="0.25">
      <c r="A256" s="8" t="s">
        <v>2399</v>
      </c>
      <c r="B256" s="9" t="s">
        <v>956</v>
      </c>
      <c r="C256" s="13">
        <v>26.053211208956998</v>
      </c>
      <c r="D256" s="13">
        <v>43.581861518021299</v>
      </c>
      <c r="E256" s="13">
        <v>71.714140147322595</v>
      </c>
      <c r="F256" s="15">
        <v>47.116404291433632</v>
      </c>
      <c r="G256" s="13">
        <v>282</v>
      </c>
      <c r="H256" s="14">
        <v>61172408152.934898</v>
      </c>
    </row>
    <row r="257" spans="1:8" hidden="1" x14ac:dyDescent="0.25">
      <c r="A257" s="8" t="s">
        <v>2399</v>
      </c>
      <c r="B257" s="9" t="s">
        <v>2365</v>
      </c>
      <c r="C257" s="13">
        <v>23.203329694913801</v>
      </c>
      <c r="D257" s="13">
        <v>64.128010729154894</v>
      </c>
      <c r="E257" s="13">
        <v>53.941461041883002</v>
      </c>
      <c r="F257" s="15">
        <v>47.090933821983903</v>
      </c>
      <c r="G257" s="13">
        <v>51</v>
      </c>
      <c r="H257" s="14">
        <v>14964289.939999999</v>
      </c>
    </row>
    <row r="258" spans="1:8" ht="24.75" hidden="1" x14ac:dyDescent="0.25">
      <c r="A258" s="8" t="s">
        <v>2399</v>
      </c>
      <c r="B258" s="9" t="s">
        <v>935</v>
      </c>
      <c r="C258" s="13">
        <v>18.732034128802798</v>
      </c>
      <c r="D258" s="13">
        <v>45.369445118755202</v>
      </c>
      <c r="E258" s="13">
        <v>77.169132285552806</v>
      </c>
      <c r="F258" s="15">
        <v>47.090203844370272</v>
      </c>
      <c r="G258" s="13">
        <v>294</v>
      </c>
      <c r="H258" s="14">
        <v>5055960994.7143097</v>
      </c>
    </row>
    <row r="259" spans="1:8" ht="24.75" hidden="1" x14ac:dyDescent="0.25">
      <c r="A259" s="8" t="s">
        <v>2399</v>
      </c>
      <c r="B259" s="9" t="s">
        <v>790</v>
      </c>
      <c r="C259" s="13">
        <v>30.300276434895199</v>
      </c>
      <c r="D259" s="13">
        <v>45.9411049669053</v>
      </c>
      <c r="E259" s="13">
        <v>65.025310701080102</v>
      </c>
      <c r="F259" s="15">
        <v>47.088897367626863</v>
      </c>
      <c r="G259" s="13">
        <v>78</v>
      </c>
      <c r="H259" s="14">
        <v>186359694.542</v>
      </c>
    </row>
    <row r="260" spans="1:8" hidden="1" x14ac:dyDescent="0.25">
      <c r="A260" s="8" t="s">
        <v>2399</v>
      </c>
      <c r="B260" s="9" t="s">
        <v>1969</v>
      </c>
      <c r="C260" s="13">
        <v>40.596633950845103</v>
      </c>
      <c r="D260" s="13">
        <v>56.777624045553203</v>
      </c>
      <c r="E260" s="13">
        <v>43.889790817074299</v>
      </c>
      <c r="F260" s="15">
        <v>47.088016271157535</v>
      </c>
      <c r="G260" s="13">
        <v>70</v>
      </c>
      <c r="H260" s="14">
        <v>443387932.07999998</v>
      </c>
    </row>
    <row r="261" spans="1:8" hidden="1" x14ac:dyDescent="0.25">
      <c r="A261" s="8" t="s">
        <v>2399</v>
      </c>
      <c r="B261" s="9" t="s">
        <v>1732</v>
      </c>
      <c r="C261" s="13">
        <v>14.2939580952306</v>
      </c>
      <c r="D261" s="13">
        <v>56.977253487574501</v>
      </c>
      <c r="E261" s="13">
        <v>69.682918389837894</v>
      </c>
      <c r="F261" s="15">
        <v>46.984709990880994</v>
      </c>
      <c r="G261" s="13">
        <v>220</v>
      </c>
      <c r="H261" s="14">
        <v>164515744.709999</v>
      </c>
    </row>
    <row r="262" spans="1:8" ht="24.75" hidden="1" x14ac:dyDescent="0.25">
      <c r="A262" s="8" t="s">
        <v>2399</v>
      </c>
      <c r="B262" s="9" t="s">
        <v>1471</v>
      </c>
      <c r="C262" s="13">
        <v>20.643678999818601</v>
      </c>
      <c r="D262" s="13">
        <v>67.355999272916193</v>
      </c>
      <c r="E262" s="13">
        <v>52.933715468799903</v>
      </c>
      <c r="F262" s="15">
        <v>46.977797913844903</v>
      </c>
      <c r="G262" s="13">
        <v>140</v>
      </c>
      <c r="H262" s="14">
        <v>82444685.708440199</v>
      </c>
    </row>
    <row r="263" spans="1:8" ht="24.75" hidden="1" x14ac:dyDescent="0.25">
      <c r="A263" s="8" t="s">
        <v>2399</v>
      </c>
      <c r="B263" s="9" t="s">
        <v>716</v>
      </c>
      <c r="C263" s="13">
        <v>19.238683685779399</v>
      </c>
      <c r="D263" s="13">
        <v>62.922991807222502</v>
      </c>
      <c r="E263" s="13">
        <v>58.749799274722903</v>
      </c>
      <c r="F263" s="15">
        <v>46.970491589241597</v>
      </c>
      <c r="G263" s="13">
        <v>130</v>
      </c>
      <c r="H263" s="14">
        <v>229193102.47</v>
      </c>
    </row>
    <row r="264" spans="1:8" ht="24.75" hidden="1" x14ac:dyDescent="0.25">
      <c r="A264" s="8" t="s">
        <v>2399</v>
      </c>
      <c r="B264" s="9" t="s">
        <v>1060</v>
      </c>
      <c r="C264" s="13">
        <v>11.351280618246699</v>
      </c>
      <c r="D264" s="13">
        <v>58.468280424492399</v>
      </c>
      <c r="E264" s="13">
        <v>71.088482287890798</v>
      </c>
      <c r="F264" s="15">
        <v>46.969347776876624</v>
      </c>
      <c r="G264" s="13">
        <v>578</v>
      </c>
      <c r="H264" s="14">
        <v>598582046.22499895</v>
      </c>
    </row>
    <row r="265" spans="1:8" ht="24.75" hidden="1" x14ac:dyDescent="0.25">
      <c r="A265" s="8" t="s">
        <v>2399</v>
      </c>
      <c r="B265" s="9" t="s">
        <v>1512</v>
      </c>
      <c r="C265" s="13">
        <v>44.541684951682598</v>
      </c>
      <c r="D265" s="13">
        <v>50.544586366940301</v>
      </c>
      <c r="E265" s="13">
        <v>45.445414262278398</v>
      </c>
      <c r="F265" s="15">
        <v>46.843895193633763</v>
      </c>
      <c r="G265" s="13">
        <v>13</v>
      </c>
      <c r="H265" s="14">
        <v>1955220.32</v>
      </c>
    </row>
    <row r="266" spans="1:8" ht="24.75" hidden="1" x14ac:dyDescent="0.25">
      <c r="A266" s="8" t="s">
        <v>2399</v>
      </c>
      <c r="B266" s="9" t="s">
        <v>2217</v>
      </c>
      <c r="C266" s="13">
        <v>29.604471088176801</v>
      </c>
      <c r="D266" s="13">
        <v>63.968805613396697</v>
      </c>
      <c r="E266" s="13">
        <v>46.806102499971701</v>
      </c>
      <c r="F266" s="15">
        <v>46.793126400515064</v>
      </c>
      <c r="G266" s="13">
        <v>9</v>
      </c>
      <c r="H266" s="14">
        <v>16768749.59</v>
      </c>
    </row>
    <row r="267" spans="1:8" hidden="1" x14ac:dyDescent="0.25">
      <c r="A267" s="8" t="s">
        <v>2399</v>
      </c>
      <c r="B267" s="9" t="s">
        <v>158</v>
      </c>
      <c r="C267" s="13">
        <v>24.281020757544201</v>
      </c>
      <c r="D267" s="13">
        <v>58.473442382961899</v>
      </c>
      <c r="E267" s="13">
        <v>57.529227457801099</v>
      </c>
      <c r="F267" s="15">
        <v>46.761230199435737</v>
      </c>
      <c r="G267" s="13">
        <v>61</v>
      </c>
      <c r="H267" s="14">
        <v>13716810.582</v>
      </c>
    </row>
    <row r="268" spans="1:8" ht="24.75" hidden="1" x14ac:dyDescent="0.25">
      <c r="A268" s="8" t="s">
        <v>2399</v>
      </c>
      <c r="B268" s="9" t="s">
        <v>1287</v>
      </c>
      <c r="C268" s="13">
        <v>27.123932323922801</v>
      </c>
      <c r="D268" s="13">
        <v>43.5102202409063</v>
      </c>
      <c r="E268" s="13">
        <v>69.589209718795701</v>
      </c>
      <c r="F268" s="15">
        <v>46.741120761208265</v>
      </c>
      <c r="G268" s="13">
        <v>129</v>
      </c>
      <c r="H268" s="14">
        <v>152884213.299999</v>
      </c>
    </row>
    <row r="269" spans="1:8" ht="24.75" hidden="1" x14ac:dyDescent="0.25">
      <c r="A269" s="8" t="s">
        <v>2399</v>
      </c>
      <c r="B269" s="9" t="s">
        <v>747</v>
      </c>
      <c r="C269" s="13">
        <v>15.6226521422532</v>
      </c>
      <c r="D269" s="13">
        <v>68.073953837249306</v>
      </c>
      <c r="E269" s="13">
        <v>56.404160865404897</v>
      </c>
      <c r="F269" s="15">
        <v>46.700255614969137</v>
      </c>
      <c r="G269" s="13">
        <v>411</v>
      </c>
      <c r="H269" s="14">
        <v>372361750.73000002</v>
      </c>
    </row>
    <row r="270" spans="1:8" ht="24.75" hidden="1" x14ac:dyDescent="0.25">
      <c r="A270" s="8" t="s">
        <v>2399</v>
      </c>
      <c r="B270" s="9" t="s">
        <v>1622</v>
      </c>
      <c r="C270" s="13">
        <v>27.743436594179698</v>
      </c>
      <c r="D270" s="13">
        <v>67.974388006299904</v>
      </c>
      <c r="E270" s="13">
        <v>44.305662277439097</v>
      </c>
      <c r="F270" s="15">
        <v>46.674495625972895</v>
      </c>
      <c r="G270" s="13">
        <v>71</v>
      </c>
      <c r="H270" s="14">
        <v>7129775.0099999998</v>
      </c>
    </row>
    <row r="271" spans="1:8" ht="24.75" hidden="1" x14ac:dyDescent="0.25">
      <c r="A271" s="8" t="s">
        <v>2399</v>
      </c>
      <c r="B271" s="9" t="s">
        <v>2253</v>
      </c>
      <c r="C271" s="13">
        <v>49.211547741834799</v>
      </c>
      <c r="D271" s="13">
        <v>40.436406684462099</v>
      </c>
      <c r="E271" s="13">
        <v>50.187393860197197</v>
      </c>
      <c r="F271" s="15">
        <v>46.611782762164701</v>
      </c>
      <c r="G271" s="13">
        <v>10</v>
      </c>
      <c r="H271" s="14">
        <v>1910161.48</v>
      </c>
    </row>
    <row r="272" spans="1:8" ht="24.75" hidden="1" x14ac:dyDescent="0.25">
      <c r="A272" s="8" t="s">
        <v>2399</v>
      </c>
      <c r="B272" s="9" t="s">
        <v>1543</v>
      </c>
      <c r="C272" s="13">
        <v>21.647899677197401</v>
      </c>
      <c r="D272" s="13">
        <v>47.417847167081902</v>
      </c>
      <c r="E272" s="13">
        <v>70.640045006111393</v>
      </c>
      <c r="F272" s="15">
        <v>46.568597283463568</v>
      </c>
      <c r="G272" s="13">
        <v>757</v>
      </c>
      <c r="H272" s="14">
        <v>1026862440.2999901</v>
      </c>
    </row>
    <row r="273" spans="1:8" hidden="1" x14ac:dyDescent="0.25">
      <c r="A273" s="8" t="s">
        <v>2399</v>
      </c>
      <c r="B273" s="9" t="s">
        <v>2349</v>
      </c>
      <c r="C273" s="13">
        <v>26.809485619151999</v>
      </c>
      <c r="D273" s="13">
        <v>56.574690215847397</v>
      </c>
      <c r="E273" s="13">
        <v>56.291755303963001</v>
      </c>
      <c r="F273" s="15">
        <v>46.558643712987468</v>
      </c>
      <c r="G273" s="13">
        <v>1116</v>
      </c>
      <c r="H273" s="14">
        <v>4382773518.2263603</v>
      </c>
    </row>
    <row r="274" spans="1:8" hidden="1" x14ac:dyDescent="0.25">
      <c r="A274" s="8" t="s">
        <v>2399</v>
      </c>
      <c r="B274" s="9" t="s">
        <v>1770</v>
      </c>
      <c r="C274" s="13">
        <v>28.8495502791626</v>
      </c>
      <c r="D274" s="13">
        <v>60.756979663635903</v>
      </c>
      <c r="E274" s="13">
        <v>49.998176762600998</v>
      </c>
      <c r="F274" s="15">
        <v>46.534902235133167</v>
      </c>
      <c r="G274" s="13">
        <v>800</v>
      </c>
      <c r="H274" s="14">
        <v>348506768.78756303</v>
      </c>
    </row>
    <row r="275" spans="1:8" ht="24.75" hidden="1" x14ac:dyDescent="0.25">
      <c r="A275" s="8" t="s">
        <v>2399</v>
      </c>
      <c r="B275" s="9" t="s">
        <v>2277</v>
      </c>
      <c r="C275" s="13">
        <v>41.822186732465497</v>
      </c>
      <c r="D275" s="13">
        <v>62.591698385974901</v>
      </c>
      <c r="E275" s="13">
        <v>35.0136087091212</v>
      </c>
      <c r="F275" s="15">
        <v>46.475831275853864</v>
      </c>
      <c r="G275" s="13">
        <v>581</v>
      </c>
      <c r="H275" s="14">
        <v>81519830.977762997</v>
      </c>
    </row>
    <row r="276" spans="1:8" hidden="1" x14ac:dyDescent="0.25">
      <c r="A276" s="8" t="s">
        <v>2399</v>
      </c>
      <c r="B276" s="9" t="s">
        <v>2377</v>
      </c>
      <c r="C276" s="13">
        <v>17.3392883437043</v>
      </c>
      <c r="D276" s="13">
        <v>53.394955691383103</v>
      </c>
      <c r="E276" s="13">
        <v>68.402827197042498</v>
      </c>
      <c r="F276" s="15">
        <v>46.379023744043302</v>
      </c>
      <c r="G276" s="13">
        <v>322</v>
      </c>
      <c r="H276" s="14">
        <v>254513476.22845501</v>
      </c>
    </row>
    <row r="277" spans="1:8" hidden="1" x14ac:dyDescent="0.25">
      <c r="A277" s="8" t="s">
        <v>2399</v>
      </c>
      <c r="B277" s="9" t="s">
        <v>2015</v>
      </c>
      <c r="C277" s="13">
        <v>47.059883427082198</v>
      </c>
      <c r="D277" s="13">
        <v>40.588664941624302</v>
      </c>
      <c r="E277" s="13">
        <v>51.438190091457997</v>
      </c>
      <c r="F277" s="15">
        <v>46.362246153388163</v>
      </c>
      <c r="G277" s="13">
        <v>6</v>
      </c>
      <c r="H277" s="14">
        <v>2742574.1673675999</v>
      </c>
    </row>
    <row r="278" spans="1:8" ht="24.75" hidden="1" x14ac:dyDescent="0.25">
      <c r="A278" s="8" t="s">
        <v>2399</v>
      </c>
      <c r="B278" s="9" t="s">
        <v>2177</v>
      </c>
      <c r="C278" s="13">
        <v>19.527170818819101</v>
      </c>
      <c r="D278" s="13">
        <v>74.957124384569894</v>
      </c>
      <c r="E278" s="13">
        <v>44.576643172931497</v>
      </c>
      <c r="F278" s="15">
        <v>46.353646125440171</v>
      </c>
      <c r="G278" s="13">
        <v>1479</v>
      </c>
      <c r="H278" s="14">
        <v>1422397873.9400001</v>
      </c>
    </row>
    <row r="279" spans="1:8" ht="24.75" hidden="1" x14ac:dyDescent="0.25">
      <c r="A279" s="8" t="s">
        <v>2399</v>
      </c>
      <c r="B279" s="9" t="s">
        <v>1413</v>
      </c>
      <c r="C279" s="13">
        <v>26.835897127719299</v>
      </c>
      <c r="D279" s="13">
        <v>69.810687921083996</v>
      </c>
      <c r="E279" s="13">
        <v>42.208396232691598</v>
      </c>
      <c r="F279" s="15">
        <v>46.284993760498303</v>
      </c>
      <c r="G279" s="13">
        <v>86</v>
      </c>
      <c r="H279" s="14">
        <v>180787739.199999</v>
      </c>
    </row>
    <row r="280" spans="1:8" ht="24.75" hidden="1" x14ac:dyDescent="0.25">
      <c r="A280" s="8" t="s">
        <v>2399</v>
      </c>
      <c r="B280" s="9" t="s">
        <v>1695</v>
      </c>
      <c r="C280" s="13">
        <v>32.7196922685808</v>
      </c>
      <c r="D280" s="13">
        <v>44.906584359318799</v>
      </c>
      <c r="E280" s="13">
        <v>61.221886966782101</v>
      </c>
      <c r="F280" s="15">
        <v>46.282721198227229</v>
      </c>
      <c r="G280" s="13">
        <v>81</v>
      </c>
      <c r="H280" s="14">
        <v>21810246.210000001</v>
      </c>
    </row>
    <row r="281" spans="1:8" ht="24.75" hidden="1" x14ac:dyDescent="0.25">
      <c r="A281" s="8" t="s">
        <v>2399</v>
      </c>
      <c r="B281" s="9" t="s">
        <v>262</v>
      </c>
      <c r="C281" s="13">
        <v>22.864860185069698</v>
      </c>
      <c r="D281" s="13">
        <v>57.435887400459897</v>
      </c>
      <c r="E281" s="13">
        <v>58.546387800295101</v>
      </c>
      <c r="F281" s="15">
        <v>46.282378461941562</v>
      </c>
      <c r="G281" s="13">
        <v>138</v>
      </c>
      <c r="H281" s="14">
        <v>268814364.16949499</v>
      </c>
    </row>
    <row r="282" spans="1:8" ht="24.75" hidden="1" x14ac:dyDescent="0.25">
      <c r="A282" s="8" t="s">
        <v>2399</v>
      </c>
      <c r="B282" s="9" t="s">
        <v>669</v>
      </c>
      <c r="C282" s="13">
        <v>14.9042021203476</v>
      </c>
      <c r="D282" s="13">
        <v>63.052047444289897</v>
      </c>
      <c r="E282" s="13">
        <v>60.753256930914098</v>
      </c>
      <c r="F282" s="15">
        <v>46.236502165183872</v>
      </c>
      <c r="G282" s="13">
        <v>131</v>
      </c>
      <c r="H282" s="14">
        <v>388468018.97000003</v>
      </c>
    </row>
    <row r="283" spans="1:8" ht="24.75" hidden="1" x14ac:dyDescent="0.25">
      <c r="A283" s="8" t="s">
        <v>2399</v>
      </c>
      <c r="B283" s="9" t="s">
        <v>1022</v>
      </c>
      <c r="C283" s="13">
        <v>37.417553731205402</v>
      </c>
      <c r="D283" s="13">
        <v>56.502620132062802</v>
      </c>
      <c r="E283" s="13">
        <v>44.765249730522498</v>
      </c>
      <c r="F283" s="15">
        <v>46.228474531263565</v>
      </c>
      <c r="G283" s="13">
        <v>102</v>
      </c>
      <c r="H283" s="14">
        <v>70194393.144999996</v>
      </c>
    </row>
    <row r="284" spans="1:8" hidden="1" x14ac:dyDescent="0.25">
      <c r="A284" s="8" t="s">
        <v>2399</v>
      </c>
      <c r="B284" s="9" t="s">
        <v>1699</v>
      </c>
      <c r="C284" s="13">
        <v>40.339425647170003</v>
      </c>
      <c r="D284" s="13">
        <v>52.1804924848593</v>
      </c>
      <c r="E284" s="13">
        <v>45.903270091217102</v>
      </c>
      <c r="F284" s="15">
        <v>46.141062741082131</v>
      </c>
      <c r="G284" s="13">
        <v>14</v>
      </c>
      <c r="H284" s="14">
        <v>3798715.08</v>
      </c>
    </row>
    <row r="285" spans="1:8" ht="24.75" hidden="1" x14ac:dyDescent="0.25">
      <c r="A285" s="8" t="s">
        <v>2399</v>
      </c>
      <c r="B285" s="9" t="s">
        <v>1776</v>
      </c>
      <c r="C285" s="13">
        <v>36.813177505361402</v>
      </c>
      <c r="D285" s="13">
        <v>43.532162926501798</v>
      </c>
      <c r="E285" s="13">
        <v>58.076251645060303</v>
      </c>
      <c r="F285" s="15">
        <v>46.140530692307834</v>
      </c>
      <c r="G285" s="13">
        <v>501</v>
      </c>
      <c r="H285" s="14">
        <v>452487609.409563</v>
      </c>
    </row>
    <row r="286" spans="1:8" ht="24.75" hidden="1" x14ac:dyDescent="0.25">
      <c r="A286" s="8" t="s">
        <v>2399</v>
      </c>
      <c r="B286" s="9" t="s">
        <v>1379</v>
      </c>
      <c r="C286" s="13">
        <v>14.581887157255</v>
      </c>
      <c r="D286" s="13">
        <v>49.591618856714398</v>
      </c>
      <c r="E286" s="13">
        <v>74.229030452322107</v>
      </c>
      <c r="F286" s="15">
        <v>46.134178822097169</v>
      </c>
      <c r="G286" s="13">
        <v>323</v>
      </c>
      <c r="H286" s="14">
        <v>978475108.83999801</v>
      </c>
    </row>
    <row r="287" spans="1:8" ht="24.75" hidden="1" x14ac:dyDescent="0.25">
      <c r="A287" s="8" t="s">
        <v>2399</v>
      </c>
      <c r="B287" s="9" t="s">
        <v>1078</v>
      </c>
      <c r="C287" s="13">
        <v>18.755649865137801</v>
      </c>
      <c r="D287" s="13">
        <v>56.476291676511501</v>
      </c>
      <c r="E287" s="13">
        <v>63.165026293081802</v>
      </c>
      <c r="F287" s="15">
        <v>46.132322611577031</v>
      </c>
      <c r="G287" s="13">
        <v>84</v>
      </c>
      <c r="H287" s="14">
        <v>86635360.239818305</v>
      </c>
    </row>
    <row r="288" spans="1:8" ht="24.75" hidden="1" x14ac:dyDescent="0.25">
      <c r="A288" s="8" t="s">
        <v>2399</v>
      </c>
      <c r="B288" s="9" t="s">
        <v>1772</v>
      </c>
      <c r="C288" s="13">
        <v>20.5694048547291</v>
      </c>
      <c r="D288" s="13">
        <v>67.880618953069501</v>
      </c>
      <c r="E288" s="13">
        <v>49.834391875147901</v>
      </c>
      <c r="F288" s="15">
        <v>46.094805227648834</v>
      </c>
      <c r="G288" s="13">
        <v>39</v>
      </c>
      <c r="H288" s="14">
        <v>2896511.46</v>
      </c>
    </row>
    <row r="289" spans="1:8" ht="24.75" hidden="1" x14ac:dyDescent="0.25">
      <c r="A289" s="8" t="s">
        <v>2399</v>
      </c>
      <c r="B289" s="9" t="s">
        <v>969</v>
      </c>
      <c r="C289" s="13">
        <v>21.531373094411101</v>
      </c>
      <c r="D289" s="13">
        <v>48.5266439457519</v>
      </c>
      <c r="E289" s="13">
        <v>67.881739604309999</v>
      </c>
      <c r="F289" s="15">
        <v>45.979918881490995</v>
      </c>
      <c r="G289" s="13">
        <v>301</v>
      </c>
      <c r="H289" s="14">
        <v>772748622.28499901</v>
      </c>
    </row>
    <row r="290" spans="1:8" ht="24.75" hidden="1" x14ac:dyDescent="0.25">
      <c r="A290" s="8" t="s">
        <v>2399</v>
      </c>
      <c r="B290" s="9" t="s">
        <v>1919</v>
      </c>
      <c r="C290" s="13">
        <v>25.2963005595991</v>
      </c>
      <c r="D290" s="13">
        <v>46.578325173649397</v>
      </c>
      <c r="E290" s="13">
        <v>65.993390039800502</v>
      </c>
      <c r="F290" s="15">
        <v>45.956005257682996</v>
      </c>
      <c r="G290" s="13">
        <v>123</v>
      </c>
      <c r="H290" s="14">
        <v>22442518702.823898</v>
      </c>
    </row>
    <row r="291" spans="1:8" ht="24.75" hidden="1" x14ac:dyDescent="0.25">
      <c r="A291" s="8" t="s">
        <v>2399</v>
      </c>
      <c r="B291" s="9" t="s">
        <v>870</v>
      </c>
      <c r="C291" s="13">
        <v>33.851523429344901</v>
      </c>
      <c r="D291" s="13">
        <v>61.553379019812901</v>
      </c>
      <c r="E291" s="13">
        <v>42.385532256750302</v>
      </c>
      <c r="F291" s="15">
        <v>45.930144901969364</v>
      </c>
      <c r="G291" s="13">
        <v>11</v>
      </c>
      <c r="H291" s="14">
        <v>2693532.48</v>
      </c>
    </row>
    <row r="292" spans="1:8" ht="24.75" hidden="1" x14ac:dyDescent="0.25">
      <c r="A292" s="8" t="s">
        <v>2399</v>
      </c>
      <c r="B292" s="9" t="s">
        <v>925</v>
      </c>
      <c r="C292" s="13">
        <v>33.060598983125203</v>
      </c>
      <c r="D292" s="13">
        <v>20.179364636794901</v>
      </c>
      <c r="E292" s="13">
        <v>84.548831660323799</v>
      </c>
      <c r="F292" s="15">
        <v>45.929598426747965</v>
      </c>
      <c r="G292" s="13">
        <v>93</v>
      </c>
      <c r="H292" s="14">
        <v>192510287.48185</v>
      </c>
    </row>
    <row r="293" spans="1:8" hidden="1" x14ac:dyDescent="0.25">
      <c r="A293" s="8" t="s">
        <v>2399</v>
      </c>
      <c r="B293" s="9" t="s">
        <v>2223</v>
      </c>
      <c r="C293" s="13">
        <v>38.1193287110749</v>
      </c>
      <c r="D293" s="13">
        <v>54.144181596325801</v>
      </c>
      <c r="E293" s="13">
        <v>45.5213203320044</v>
      </c>
      <c r="F293" s="15">
        <v>45.9282768798017</v>
      </c>
      <c r="G293" s="13">
        <v>16</v>
      </c>
      <c r="H293" s="14">
        <v>1747622.75</v>
      </c>
    </row>
    <row r="294" spans="1:8" ht="24.75" hidden="1" x14ac:dyDescent="0.25">
      <c r="A294" s="8" t="s">
        <v>2399</v>
      </c>
      <c r="B294" s="9" t="s">
        <v>1997</v>
      </c>
      <c r="C294" s="13">
        <v>32.215587795681699</v>
      </c>
      <c r="D294" s="13">
        <v>33.660670262929003</v>
      </c>
      <c r="E294" s="13">
        <v>71.888161448265606</v>
      </c>
      <c r="F294" s="15">
        <v>45.921473168958777</v>
      </c>
      <c r="G294" s="13">
        <v>279</v>
      </c>
      <c r="H294" s="14">
        <v>38152960.100132599</v>
      </c>
    </row>
    <row r="295" spans="1:8" ht="24.75" hidden="1" x14ac:dyDescent="0.25">
      <c r="A295" s="8" t="s">
        <v>2399</v>
      </c>
      <c r="B295" s="9" t="s">
        <v>1124</v>
      </c>
      <c r="C295" s="13">
        <v>23.207222859243998</v>
      </c>
      <c r="D295" s="13">
        <v>53.123961034733298</v>
      </c>
      <c r="E295" s="13">
        <v>61.408073135228001</v>
      </c>
      <c r="F295" s="15">
        <v>45.913085676401771</v>
      </c>
      <c r="G295" s="13">
        <v>935</v>
      </c>
      <c r="H295" s="14">
        <v>3269110016.5158401</v>
      </c>
    </row>
    <row r="296" spans="1:8" ht="24.75" hidden="1" x14ac:dyDescent="0.25">
      <c r="A296" s="8" t="s">
        <v>2399</v>
      </c>
      <c r="B296" s="9" t="s">
        <v>855</v>
      </c>
      <c r="C296" s="13">
        <v>49.634380883199803</v>
      </c>
      <c r="D296" s="13">
        <v>58.001599092673899</v>
      </c>
      <c r="E296" s="13">
        <v>29.910804610058999</v>
      </c>
      <c r="F296" s="15">
        <v>45.848928195310897</v>
      </c>
      <c r="G296" s="13">
        <v>31</v>
      </c>
      <c r="H296" s="14">
        <v>15116780.51</v>
      </c>
    </row>
    <row r="297" spans="1:8" hidden="1" x14ac:dyDescent="0.25">
      <c r="A297" s="8" t="s">
        <v>2399</v>
      </c>
      <c r="B297" s="9" t="s">
        <v>356</v>
      </c>
      <c r="C297" s="13">
        <v>26.0326005198269</v>
      </c>
      <c r="D297" s="13">
        <v>48.953656785349899</v>
      </c>
      <c r="E297" s="13">
        <v>62.4777871796637</v>
      </c>
      <c r="F297" s="15">
        <v>45.821348161613493</v>
      </c>
      <c r="G297" s="13">
        <v>66</v>
      </c>
      <c r="H297" s="14">
        <v>7536492.4479350299</v>
      </c>
    </row>
    <row r="298" spans="1:8" hidden="1" x14ac:dyDescent="0.25">
      <c r="A298" s="8" t="s">
        <v>2399</v>
      </c>
      <c r="B298" s="9" t="s">
        <v>246</v>
      </c>
      <c r="C298" s="13">
        <v>20.029377451142398</v>
      </c>
      <c r="D298" s="13">
        <v>55.755585521261601</v>
      </c>
      <c r="E298" s="13">
        <v>61.650606038345501</v>
      </c>
      <c r="F298" s="15">
        <v>45.811856336916499</v>
      </c>
      <c r="G298" s="13">
        <v>203</v>
      </c>
      <c r="H298" s="14">
        <v>82282188.218100697</v>
      </c>
    </row>
    <row r="299" spans="1:8" ht="36.75" hidden="1" x14ac:dyDescent="0.25">
      <c r="A299" s="8" t="s">
        <v>2399</v>
      </c>
      <c r="B299" s="9" t="s">
        <v>659</v>
      </c>
      <c r="C299" s="13">
        <v>21.349924988377499</v>
      </c>
      <c r="D299" s="13">
        <v>61.639591411102998</v>
      </c>
      <c r="E299" s="13">
        <v>54.387888058759501</v>
      </c>
      <c r="F299" s="15">
        <v>45.792468152746665</v>
      </c>
      <c r="G299" s="13">
        <v>863</v>
      </c>
      <c r="H299" s="14">
        <v>313195645.94999999</v>
      </c>
    </row>
    <row r="300" spans="1:8" ht="24.75" hidden="1" x14ac:dyDescent="0.25">
      <c r="A300" s="8" t="s">
        <v>2399</v>
      </c>
      <c r="B300" s="9" t="s">
        <v>1188</v>
      </c>
      <c r="C300" s="13">
        <v>41.598921946637702</v>
      </c>
      <c r="D300" s="13">
        <v>60.742608378321101</v>
      </c>
      <c r="E300" s="13">
        <v>34.945029436052899</v>
      </c>
      <c r="F300" s="15">
        <v>45.762186587003896</v>
      </c>
      <c r="G300" s="13">
        <v>65</v>
      </c>
      <c r="H300" s="14">
        <v>159695778.63999999</v>
      </c>
    </row>
    <row r="301" spans="1:8" hidden="1" x14ac:dyDescent="0.25">
      <c r="A301" s="8" t="s">
        <v>2399</v>
      </c>
      <c r="B301" s="9" t="s">
        <v>1441</v>
      </c>
      <c r="C301" s="13">
        <v>12.2596491742853</v>
      </c>
      <c r="D301" s="13">
        <v>70.041932304019795</v>
      </c>
      <c r="E301" s="13">
        <v>54.909135879632601</v>
      </c>
      <c r="F301" s="15">
        <v>45.736905785979239</v>
      </c>
      <c r="G301" s="13">
        <v>25</v>
      </c>
      <c r="H301" s="14">
        <v>38640727.619999997</v>
      </c>
    </row>
    <row r="302" spans="1:8" hidden="1" x14ac:dyDescent="0.25">
      <c r="A302" s="8" t="s">
        <v>2399</v>
      </c>
      <c r="B302" s="9" t="s">
        <v>1646</v>
      </c>
      <c r="C302" s="13">
        <v>48.667270434424097</v>
      </c>
      <c r="D302" s="13">
        <v>50.346554039412297</v>
      </c>
      <c r="E302" s="13">
        <v>37.710760343765102</v>
      </c>
      <c r="F302" s="15">
        <v>45.57486160586717</v>
      </c>
      <c r="G302" s="13">
        <v>29</v>
      </c>
      <c r="H302" s="14">
        <v>11872160.66</v>
      </c>
    </row>
    <row r="303" spans="1:8" hidden="1" x14ac:dyDescent="0.25">
      <c r="A303" s="8" t="s">
        <v>2399</v>
      </c>
      <c r="B303" s="9" t="s">
        <v>1209</v>
      </c>
      <c r="C303" s="13">
        <v>22.367342197686401</v>
      </c>
      <c r="D303" s="13">
        <v>50.951419782718602</v>
      </c>
      <c r="E303" s="13">
        <v>63.308640645637297</v>
      </c>
      <c r="F303" s="15">
        <v>45.542467542014094</v>
      </c>
      <c r="G303" s="13">
        <v>116</v>
      </c>
      <c r="H303" s="14">
        <v>32505294.059999999</v>
      </c>
    </row>
    <row r="304" spans="1:8" hidden="1" x14ac:dyDescent="0.25">
      <c r="A304" s="8" t="s">
        <v>2399</v>
      </c>
      <c r="B304" s="9" t="s">
        <v>943</v>
      </c>
      <c r="C304" s="13">
        <v>22.986037933561299</v>
      </c>
      <c r="D304" s="13">
        <v>64.490283171513099</v>
      </c>
      <c r="E304" s="13">
        <v>49.143561873233999</v>
      </c>
      <c r="F304" s="15">
        <v>45.539960992769466</v>
      </c>
      <c r="G304" s="13">
        <v>90</v>
      </c>
      <c r="H304" s="14">
        <v>12042994.759999899</v>
      </c>
    </row>
    <row r="305" spans="1:8" ht="24.75" hidden="1" x14ac:dyDescent="0.25">
      <c r="A305" s="8" t="s">
        <v>2399</v>
      </c>
      <c r="B305" s="9" t="s">
        <v>1758</v>
      </c>
      <c r="C305" s="13">
        <v>18.639144371926701</v>
      </c>
      <c r="D305" s="13">
        <v>66.7477660073165</v>
      </c>
      <c r="E305" s="13">
        <v>51.149957912808098</v>
      </c>
      <c r="F305" s="15">
        <v>45.512289430683772</v>
      </c>
      <c r="G305" s="13">
        <v>206</v>
      </c>
      <c r="H305" s="14">
        <v>130220054.67999899</v>
      </c>
    </row>
    <row r="306" spans="1:8" ht="24.75" hidden="1" x14ac:dyDescent="0.25">
      <c r="A306" s="8" t="s">
        <v>2399</v>
      </c>
      <c r="B306" s="9" t="s">
        <v>1246</v>
      </c>
      <c r="C306" s="13">
        <v>28.465232825511201</v>
      </c>
      <c r="D306" s="13">
        <v>56.494526422326103</v>
      </c>
      <c r="E306" s="13">
        <v>51.552274987124797</v>
      </c>
      <c r="F306" s="15">
        <v>45.504011411654034</v>
      </c>
      <c r="G306" s="13">
        <v>196</v>
      </c>
      <c r="H306" s="14">
        <v>81542798.240847707</v>
      </c>
    </row>
    <row r="307" spans="1:8" ht="36.75" hidden="1" x14ac:dyDescent="0.25">
      <c r="A307" s="8" t="s">
        <v>2399</v>
      </c>
      <c r="B307" s="9" t="s">
        <v>1909</v>
      </c>
      <c r="C307" s="13">
        <v>36.591857366203399</v>
      </c>
      <c r="D307" s="13">
        <v>52.308173583167999</v>
      </c>
      <c r="E307" s="13">
        <v>47.575868864241897</v>
      </c>
      <c r="F307" s="15">
        <v>45.491966604537765</v>
      </c>
      <c r="G307" s="13">
        <v>11</v>
      </c>
      <c r="H307" s="14">
        <v>3707171.6216673199</v>
      </c>
    </row>
    <row r="308" spans="1:8" ht="24.75" hidden="1" x14ac:dyDescent="0.25">
      <c r="A308" s="8" t="s">
        <v>2399</v>
      </c>
      <c r="B308" s="9" t="s">
        <v>824</v>
      </c>
      <c r="C308" s="13">
        <v>26.189852271562302</v>
      </c>
      <c r="D308" s="13">
        <v>55.172730508057803</v>
      </c>
      <c r="E308" s="13">
        <v>55.100438616270999</v>
      </c>
      <c r="F308" s="15">
        <v>45.487673798630368</v>
      </c>
      <c r="G308" s="13">
        <v>1748</v>
      </c>
      <c r="H308" s="14">
        <v>609151159.91699898</v>
      </c>
    </row>
    <row r="309" spans="1:8" hidden="1" x14ac:dyDescent="0.25">
      <c r="A309" s="8" t="s">
        <v>2399</v>
      </c>
      <c r="B309" s="9" t="s">
        <v>1747</v>
      </c>
      <c r="C309" s="13">
        <v>65.189822214163996</v>
      </c>
      <c r="D309" s="13">
        <v>42.910772343526503</v>
      </c>
      <c r="E309" s="13">
        <v>28.278082467930101</v>
      </c>
      <c r="F309" s="15">
        <v>45.459559008540197</v>
      </c>
      <c r="G309" s="13">
        <v>51</v>
      </c>
      <c r="H309" s="14">
        <v>16249293.3899999</v>
      </c>
    </row>
    <row r="310" spans="1:8" hidden="1" x14ac:dyDescent="0.25">
      <c r="A310" s="8" t="s">
        <v>2399</v>
      </c>
      <c r="B310" s="9" t="s">
        <v>1550</v>
      </c>
      <c r="C310" s="13">
        <v>14.978102193710001</v>
      </c>
      <c r="D310" s="13">
        <v>62.522881717675297</v>
      </c>
      <c r="E310" s="13">
        <v>58.840996898563397</v>
      </c>
      <c r="F310" s="15">
        <v>45.447326936649567</v>
      </c>
      <c r="G310" s="13">
        <v>38</v>
      </c>
      <c r="H310" s="14">
        <v>46092174.609999903</v>
      </c>
    </row>
    <row r="311" spans="1:8" hidden="1" x14ac:dyDescent="0.25">
      <c r="A311" s="8" t="s">
        <v>2399</v>
      </c>
      <c r="B311" s="9" t="s">
        <v>274</v>
      </c>
      <c r="C311" s="13">
        <v>16.6239473078145</v>
      </c>
      <c r="D311" s="13">
        <v>78.830621139554594</v>
      </c>
      <c r="E311" s="13">
        <v>40.819947409573402</v>
      </c>
      <c r="F311" s="15">
        <v>45.424838618980836</v>
      </c>
      <c r="G311" s="13">
        <v>122</v>
      </c>
      <c r="H311" s="14">
        <v>71214246.530000001</v>
      </c>
    </row>
    <row r="312" spans="1:8" ht="24.75" hidden="1" x14ac:dyDescent="0.25">
      <c r="A312" s="8" t="s">
        <v>2399</v>
      </c>
      <c r="B312" s="9" t="s">
        <v>1121</v>
      </c>
      <c r="C312" s="13">
        <v>47.5512094949949</v>
      </c>
      <c r="D312" s="13">
        <v>48.219202115079803</v>
      </c>
      <c r="E312" s="13">
        <v>40.456024653982801</v>
      </c>
      <c r="F312" s="15">
        <v>45.408812088019168</v>
      </c>
      <c r="G312" s="13">
        <v>15</v>
      </c>
      <c r="H312" s="14">
        <v>967494.64</v>
      </c>
    </row>
    <row r="313" spans="1:8" hidden="1" x14ac:dyDescent="0.25">
      <c r="A313" s="8" t="s">
        <v>2399</v>
      </c>
      <c r="B313" s="9" t="s">
        <v>1600</v>
      </c>
      <c r="C313" s="13">
        <v>20.977831518193899</v>
      </c>
      <c r="D313" s="13">
        <v>57.523646006947303</v>
      </c>
      <c r="E313" s="13">
        <v>57.662402469999897</v>
      </c>
      <c r="F313" s="15">
        <v>45.38795999838036</v>
      </c>
      <c r="G313" s="13">
        <v>83</v>
      </c>
      <c r="H313" s="14">
        <v>13797093.4242949</v>
      </c>
    </row>
    <row r="314" spans="1:8" ht="24.75" hidden="1" x14ac:dyDescent="0.25">
      <c r="A314" s="8" t="s">
        <v>2399</v>
      </c>
      <c r="B314" s="9" t="s">
        <v>1532</v>
      </c>
      <c r="C314" s="13">
        <v>30.304171101159799</v>
      </c>
      <c r="D314" s="13">
        <v>64.040365632915396</v>
      </c>
      <c r="E314" s="13">
        <v>41.685334650340799</v>
      </c>
      <c r="F314" s="15">
        <v>45.343290461472002</v>
      </c>
      <c r="G314" s="13">
        <v>17</v>
      </c>
      <c r="H314" s="14">
        <v>3238933.16</v>
      </c>
    </row>
    <row r="315" spans="1:8" ht="24.75" hidden="1" x14ac:dyDescent="0.25">
      <c r="A315" s="8" t="s">
        <v>2399</v>
      </c>
      <c r="B315" s="9" t="s">
        <v>837</v>
      </c>
      <c r="C315" s="13">
        <v>48.437269250857902</v>
      </c>
      <c r="D315" s="13">
        <v>57.030518496656001</v>
      </c>
      <c r="E315" s="13">
        <v>30.561320318694701</v>
      </c>
      <c r="F315" s="15">
        <v>45.343036022069533</v>
      </c>
      <c r="G315" s="13">
        <v>21</v>
      </c>
      <c r="H315" s="14">
        <v>42076989.770000003</v>
      </c>
    </row>
    <row r="316" spans="1:8" ht="24.75" hidden="1" x14ac:dyDescent="0.25">
      <c r="A316" s="8" t="s">
        <v>2399</v>
      </c>
      <c r="B316" s="9" t="s">
        <v>971</v>
      </c>
      <c r="C316" s="13">
        <v>29.359001091607599</v>
      </c>
      <c r="D316" s="13">
        <v>43.8676212796166</v>
      </c>
      <c r="E316" s="13">
        <v>62.675853122005798</v>
      </c>
      <c r="F316" s="15">
        <v>45.300825164409993</v>
      </c>
      <c r="G316" s="13">
        <v>307</v>
      </c>
      <c r="H316" s="14">
        <v>185480987.189226</v>
      </c>
    </row>
    <row r="317" spans="1:8" ht="24.75" hidden="1" x14ac:dyDescent="0.25">
      <c r="A317" s="8" t="s">
        <v>2399</v>
      </c>
      <c r="B317" s="9" t="s">
        <v>1573</v>
      </c>
      <c r="C317" s="13">
        <v>23.981464822679801</v>
      </c>
      <c r="D317" s="13">
        <v>51.350316415997398</v>
      </c>
      <c r="E317" s="13">
        <v>60.520392561841902</v>
      </c>
      <c r="F317" s="15">
        <v>45.284057933506368</v>
      </c>
      <c r="G317" s="13">
        <v>350</v>
      </c>
      <c r="H317" s="14">
        <v>189753541.40685299</v>
      </c>
    </row>
    <row r="318" spans="1:8" ht="24.75" hidden="1" x14ac:dyDescent="0.25">
      <c r="A318" s="8" t="s">
        <v>2399</v>
      </c>
      <c r="B318" s="9" t="s">
        <v>1175</v>
      </c>
      <c r="C318" s="13">
        <v>47.421046630286398</v>
      </c>
      <c r="D318" s="13">
        <v>52.040266254105902</v>
      </c>
      <c r="E318" s="13">
        <v>36.246005111551497</v>
      </c>
      <c r="F318" s="15">
        <v>45.235772665314606</v>
      </c>
      <c r="G318" s="13">
        <v>10</v>
      </c>
      <c r="H318" s="14">
        <v>1391009.97</v>
      </c>
    </row>
    <row r="319" spans="1:8" ht="24.75" hidden="1" x14ac:dyDescent="0.25">
      <c r="A319" s="8" t="s">
        <v>2399</v>
      </c>
      <c r="B319" s="9" t="s">
        <v>605</v>
      </c>
      <c r="C319" s="13">
        <v>34.826683219240003</v>
      </c>
      <c r="D319" s="13">
        <v>43.865881473584103</v>
      </c>
      <c r="E319" s="13">
        <v>56.974540209563301</v>
      </c>
      <c r="F319" s="15">
        <v>45.2223683007958</v>
      </c>
      <c r="G319" s="13">
        <v>17</v>
      </c>
      <c r="H319" s="14">
        <v>1146738992.29</v>
      </c>
    </row>
    <row r="320" spans="1:8" ht="24.75" hidden="1" x14ac:dyDescent="0.25">
      <c r="A320" s="8" t="s">
        <v>2399</v>
      </c>
      <c r="B320" s="9" t="s">
        <v>51</v>
      </c>
      <c r="C320" s="13">
        <v>19.703787566334</v>
      </c>
      <c r="D320" s="13">
        <v>49.266870559440498</v>
      </c>
      <c r="E320" s="13">
        <v>66.656759306549702</v>
      </c>
      <c r="F320" s="15">
        <v>45.209139144108065</v>
      </c>
      <c r="G320" s="13">
        <v>610</v>
      </c>
      <c r="H320" s="14">
        <v>2341586862.33249</v>
      </c>
    </row>
    <row r="321" spans="1:8" ht="24.75" hidden="1" x14ac:dyDescent="0.25">
      <c r="A321" s="8" t="s">
        <v>2399</v>
      </c>
      <c r="B321" s="9" t="s">
        <v>726</v>
      </c>
      <c r="C321" s="13">
        <v>11.785125296189801</v>
      </c>
      <c r="D321" s="13">
        <v>68.611057557218302</v>
      </c>
      <c r="E321" s="13">
        <v>54.909434617687303</v>
      </c>
      <c r="F321" s="15">
        <v>45.101872490365139</v>
      </c>
      <c r="G321" s="13">
        <v>472</v>
      </c>
      <c r="H321" s="14">
        <v>1030809095.25</v>
      </c>
    </row>
    <row r="322" spans="1:8" hidden="1" x14ac:dyDescent="0.25">
      <c r="A322" s="8" t="s">
        <v>2399</v>
      </c>
      <c r="B322" s="9" t="s">
        <v>1474</v>
      </c>
      <c r="C322" s="13">
        <v>34.739108571300399</v>
      </c>
      <c r="D322" s="13">
        <v>51.005529003478699</v>
      </c>
      <c r="E322" s="13">
        <v>49.542191724657499</v>
      </c>
      <c r="F322" s="15">
        <v>45.095609766478866</v>
      </c>
      <c r="G322" s="13">
        <v>7</v>
      </c>
      <c r="H322" s="14">
        <v>749415.03</v>
      </c>
    </row>
    <row r="323" spans="1:8" ht="24.75" hidden="1" x14ac:dyDescent="0.25">
      <c r="A323" s="8" t="s">
        <v>2399</v>
      </c>
      <c r="B323" s="9" t="s">
        <v>637</v>
      </c>
      <c r="C323" s="13">
        <v>32.238482654758002</v>
      </c>
      <c r="D323" s="13">
        <v>66.6079737299209</v>
      </c>
      <c r="E323" s="13">
        <v>36.427443465764703</v>
      </c>
      <c r="F323" s="15">
        <v>45.091299950147864</v>
      </c>
      <c r="G323" s="13">
        <v>179</v>
      </c>
      <c r="H323" s="14">
        <v>29740525.02</v>
      </c>
    </row>
    <row r="324" spans="1:8" ht="24.75" hidden="1" x14ac:dyDescent="0.25">
      <c r="A324" s="8" t="s">
        <v>2399</v>
      </c>
      <c r="B324" s="9" t="s">
        <v>1530</v>
      </c>
      <c r="C324" s="13">
        <v>13.4543944422617</v>
      </c>
      <c r="D324" s="13">
        <v>50.887920031506297</v>
      </c>
      <c r="E324" s="13">
        <v>70.881445105632096</v>
      </c>
      <c r="F324" s="15">
        <v>45.074586526466703</v>
      </c>
      <c r="G324" s="13">
        <v>188</v>
      </c>
      <c r="H324" s="14">
        <v>2967953121.2344699</v>
      </c>
    </row>
    <row r="325" spans="1:8" ht="24.75" hidden="1" x14ac:dyDescent="0.25">
      <c r="A325" s="8" t="s">
        <v>2399</v>
      </c>
      <c r="B325" s="9" t="s">
        <v>1914</v>
      </c>
      <c r="C325" s="13">
        <v>20.221672497193399</v>
      </c>
      <c r="D325" s="13">
        <v>58.440373186606898</v>
      </c>
      <c r="E325" s="13">
        <v>56.470338572557097</v>
      </c>
      <c r="F325" s="15">
        <v>45.044128085452463</v>
      </c>
      <c r="G325" s="13">
        <v>5159</v>
      </c>
      <c r="H325" s="14">
        <v>3968031449.2628798</v>
      </c>
    </row>
    <row r="326" spans="1:8" ht="36.75" hidden="1" x14ac:dyDescent="0.25">
      <c r="A326" s="8" t="s">
        <v>2399</v>
      </c>
      <c r="B326" s="9" t="s">
        <v>2096</v>
      </c>
      <c r="C326" s="13">
        <v>14.258373958207599</v>
      </c>
      <c r="D326" s="13">
        <v>60.5588514129335</v>
      </c>
      <c r="E326" s="13">
        <v>60.229444916740597</v>
      </c>
      <c r="F326" s="15">
        <v>45.015556762627227</v>
      </c>
      <c r="G326" s="13">
        <v>274</v>
      </c>
      <c r="H326" s="14">
        <v>190737376.97999999</v>
      </c>
    </row>
    <row r="327" spans="1:8" ht="36.75" hidden="1" x14ac:dyDescent="0.25">
      <c r="A327" s="8" t="s">
        <v>2399</v>
      </c>
      <c r="B327" s="9" t="s">
        <v>2297</v>
      </c>
      <c r="C327" s="13">
        <v>31.651136762001901</v>
      </c>
      <c r="D327" s="13">
        <v>58.184655177972203</v>
      </c>
      <c r="E327" s="13">
        <v>45.208877042614802</v>
      </c>
      <c r="F327" s="15">
        <v>45.01488966086297</v>
      </c>
      <c r="G327" s="13">
        <v>24</v>
      </c>
      <c r="H327" s="14">
        <v>5369741.6100000003</v>
      </c>
    </row>
    <row r="328" spans="1:8" ht="24.75" hidden="1" x14ac:dyDescent="0.25">
      <c r="A328" s="8" t="s">
        <v>2399</v>
      </c>
      <c r="B328" s="9" t="s">
        <v>1145</v>
      </c>
      <c r="C328" s="13">
        <v>15.323491227007199</v>
      </c>
      <c r="D328" s="13">
        <v>65.261380207309301</v>
      </c>
      <c r="E328" s="13">
        <v>54.386082645875398</v>
      </c>
      <c r="F328" s="15">
        <v>44.990318026730627</v>
      </c>
      <c r="G328" s="13">
        <v>352</v>
      </c>
      <c r="H328" s="14">
        <v>169079637.199999</v>
      </c>
    </row>
    <row r="329" spans="1:8" ht="24.75" hidden="1" x14ac:dyDescent="0.25">
      <c r="A329" s="8" t="s">
        <v>2399</v>
      </c>
      <c r="B329" s="9" t="s">
        <v>1878</v>
      </c>
      <c r="C329" s="13">
        <v>27.823793133636201</v>
      </c>
      <c r="D329" s="13">
        <v>40.483716561943403</v>
      </c>
      <c r="E329" s="13">
        <v>66.646711131552806</v>
      </c>
      <c r="F329" s="15">
        <v>44.984740275710806</v>
      </c>
      <c r="G329" s="13">
        <v>200</v>
      </c>
      <c r="H329" s="14">
        <v>694347360.63</v>
      </c>
    </row>
    <row r="330" spans="1:8" hidden="1" x14ac:dyDescent="0.25">
      <c r="A330" s="8" t="s">
        <v>2399</v>
      </c>
      <c r="B330" s="9" t="s">
        <v>1006</v>
      </c>
      <c r="C330" s="13">
        <v>30.425879477200301</v>
      </c>
      <c r="D330" s="13">
        <v>58.555955024179802</v>
      </c>
      <c r="E330" s="13">
        <v>45.9578092493024</v>
      </c>
      <c r="F330" s="15">
        <v>44.9798812502275</v>
      </c>
      <c r="G330" s="13">
        <v>157</v>
      </c>
      <c r="H330" s="14">
        <v>23470745.389069699</v>
      </c>
    </row>
    <row r="331" spans="1:8" ht="24.75" hidden="1" x14ac:dyDescent="0.25">
      <c r="A331" s="8" t="s">
        <v>2399</v>
      </c>
      <c r="B331" s="9" t="s">
        <v>391</v>
      </c>
      <c r="C331" s="13">
        <v>15.944689755481599</v>
      </c>
      <c r="D331" s="13">
        <v>61.542072732583698</v>
      </c>
      <c r="E331" s="13">
        <v>57.395512041320202</v>
      </c>
      <c r="F331" s="15">
        <v>44.96075817646183</v>
      </c>
      <c r="G331" s="13">
        <v>60</v>
      </c>
      <c r="H331" s="14">
        <v>79086367.399999902</v>
      </c>
    </row>
    <row r="332" spans="1:8" ht="24.75" hidden="1" x14ac:dyDescent="0.25">
      <c r="A332" s="8" t="s">
        <v>2399</v>
      </c>
      <c r="B332" s="9" t="s">
        <v>2313</v>
      </c>
      <c r="C332" s="13">
        <v>48.1475984359476</v>
      </c>
      <c r="D332" s="13">
        <v>52.473047438067098</v>
      </c>
      <c r="E332" s="13">
        <v>34.247379794701502</v>
      </c>
      <c r="F332" s="15">
        <v>44.956008556238736</v>
      </c>
      <c r="G332" s="13">
        <v>18</v>
      </c>
      <c r="H332" s="14">
        <v>3559867.37</v>
      </c>
    </row>
    <row r="333" spans="1:8" ht="24.75" hidden="1" x14ac:dyDescent="0.25">
      <c r="A333" s="8" t="s">
        <v>2399</v>
      </c>
      <c r="B333" s="9" t="s">
        <v>330</v>
      </c>
      <c r="C333" s="13">
        <v>16.394468496315</v>
      </c>
      <c r="D333" s="13">
        <v>49.300544804997898</v>
      </c>
      <c r="E333" s="13">
        <v>69.066258205418293</v>
      </c>
      <c r="F333" s="15">
        <v>44.920423835577061</v>
      </c>
      <c r="G333" s="13">
        <v>288</v>
      </c>
      <c r="H333" s="14">
        <v>671620000.43999898</v>
      </c>
    </row>
    <row r="334" spans="1:8" ht="24.75" hidden="1" x14ac:dyDescent="0.25">
      <c r="A334" s="8" t="s">
        <v>2399</v>
      </c>
      <c r="B334" s="9" t="s">
        <v>1524</v>
      </c>
      <c r="C334" s="13">
        <v>21.651598485546</v>
      </c>
      <c r="D334" s="13">
        <v>49.216658219613997</v>
      </c>
      <c r="E334" s="13">
        <v>63.811212028291401</v>
      </c>
      <c r="F334" s="15">
        <v>44.893156244483798</v>
      </c>
      <c r="G334" s="13">
        <v>482</v>
      </c>
      <c r="H334" s="14">
        <v>2797621953.00986</v>
      </c>
    </row>
    <row r="335" spans="1:8" ht="24.75" hidden="1" x14ac:dyDescent="0.25">
      <c r="A335" s="8" t="s">
        <v>2399</v>
      </c>
      <c r="B335" s="9" t="s">
        <v>679</v>
      </c>
      <c r="C335" s="13">
        <v>13.6422408092228</v>
      </c>
      <c r="D335" s="13">
        <v>87.883739321430198</v>
      </c>
      <c r="E335" s="13">
        <v>33.120362926249499</v>
      </c>
      <c r="F335" s="15">
        <v>44.882114352300825</v>
      </c>
      <c r="G335" s="13">
        <v>182</v>
      </c>
      <c r="H335" s="14">
        <v>36349254.220578998</v>
      </c>
    </row>
    <row r="336" spans="1:8" ht="24.75" hidden="1" x14ac:dyDescent="0.25">
      <c r="A336" s="8" t="s">
        <v>2399</v>
      </c>
      <c r="B336" s="9" t="s">
        <v>1561</v>
      </c>
      <c r="C336" s="13">
        <v>26.265481189852899</v>
      </c>
      <c r="D336" s="13">
        <v>48.016894275829998</v>
      </c>
      <c r="E336" s="13">
        <v>59.972082741710203</v>
      </c>
      <c r="F336" s="15">
        <v>44.751486069131033</v>
      </c>
      <c r="G336" s="13">
        <v>22</v>
      </c>
      <c r="H336" s="14">
        <v>15107951.77</v>
      </c>
    </row>
    <row r="337" spans="1:8" ht="24.75" hidden="1" x14ac:dyDescent="0.25">
      <c r="A337" s="8" t="s">
        <v>2399</v>
      </c>
      <c r="B337" s="9" t="s">
        <v>2186</v>
      </c>
      <c r="C337" s="13">
        <v>48.170866485255303</v>
      </c>
      <c r="D337" s="13">
        <v>29.2081574373641</v>
      </c>
      <c r="E337" s="13">
        <v>56.510033324089001</v>
      </c>
      <c r="F337" s="15">
        <v>44.629685748902801</v>
      </c>
      <c r="G337" s="13">
        <v>8</v>
      </c>
      <c r="H337" s="14">
        <v>5552526.0599999996</v>
      </c>
    </row>
    <row r="338" spans="1:8" ht="24.75" hidden="1" x14ac:dyDescent="0.25">
      <c r="A338" s="8" t="s">
        <v>2399</v>
      </c>
      <c r="B338" s="9" t="s">
        <v>890</v>
      </c>
      <c r="C338" s="13">
        <v>21.6750556460889</v>
      </c>
      <c r="D338" s="13">
        <v>49.7009723445289</v>
      </c>
      <c r="E338" s="13">
        <v>62.500437648401203</v>
      </c>
      <c r="F338" s="15">
        <v>44.62548854633966</v>
      </c>
      <c r="G338" s="13">
        <v>1425</v>
      </c>
      <c r="H338" s="14">
        <v>2361244226.704</v>
      </c>
    </row>
    <row r="339" spans="1:8" hidden="1" x14ac:dyDescent="0.25">
      <c r="A339" s="8" t="s">
        <v>2399</v>
      </c>
      <c r="B339" s="9" t="s">
        <v>920</v>
      </c>
      <c r="C339" s="13">
        <v>8.7531737157587006</v>
      </c>
      <c r="D339" s="13">
        <v>66.244118953226703</v>
      </c>
      <c r="E339" s="13">
        <v>58.848939834026297</v>
      </c>
      <c r="F339" s="15">
        <v>44.61541083433724</v>
      </c>
      <c r="G339" s="13">
        <v>76</v>
      </c>
      <c r="H339" s="14">
        <v>39710319.700000003</v>
      </c>
    </row>
    <row r="340" spans="1:8" hidden="1" x14ac:dyDescent="0.25">
      <c r="A340" s="8" t="s">
        <v>2399</v>
      </c>
      <c r="B340" s="9" t="s">
        <v>1802</v>
      </c>
      <c r="C340" s="13">
        <v>37.384930212454002</v>
      </c>
      <c r="D340" s="13">
        <v>50.014559373848201</v>
      </c>
      <c r="E340" s="13">
        <v>46.381089140181999</v>
      </c>
      <c r="F340" s="15">
        <v>44.593526242161396</v>
      </c>
      <c r="G340" s="13">
        <v>9</v>
      </c>
      <c r="H340" s="14">
        <v>1173313.79</v>
      </c>
    </row>
    <row r="341" spans="1:8" ht="24.75" hidden="1" x14ac:dyDescent="0.25">
      <c r="A341" s="8" t="s">
        <v>2399</v>
      </c>
      <c r="B341" s="9" t="s">
        <v>762</v>
      </c>
      <c r="C341" s="13">
        <v>15.198958217180801</v>
      </c>
      <c r="D341" s="13">
        <v>49.193072093446403</v>
      </c>
      <c r="E341" s="13">
        <v>69.297232526800002</v>
      </c>
      <c r="F341" s="15">
        <v>44.563087612475734</v>
      </c>
      <c r="G341" s="13">
        <v>259</v>
      </c>
      <c r="H341" s="14">
        <v>4336729705.4130602</v>
      </c>
    </row>
    <row r="342" spans="1:8" ht="24.75" hidden="1" x14ac:dyDescent="0.25">
      <c r="A342" s="8" t="s">
        <v>2399</v>
      </c>
      <c r="B342" s="9" t="s">
        <v>1707</v>
      </c>
      <c r="C342" s="13">
        <v>28.484770851058101</v>
      </c>
      <c r="D342" s="13">
        <v>68.594487734772102</v>
      </c>
      <c r="E342" s="13">
        <v>36.310090378953902</v>
      </c>
      <c r="F342" s="15">
        <v>44.463116321594704</v>
      </c>
      <c r="G342" s="13">
        <v>86</v>
      </c>
      <c r="H342" s="14">
        <v>22261855.969999999</v>
      </c>
    </row>
    <row r="343" spans="1:8" hidden="1" x14ac:dyDescent="0.25">
      <c r="A343" s="8" t="s">
        <v>2399</v>
      </c>
      <c r="B343" s="9" t="s">
        <v>1109</v>
      </c>
      <c r="C343" s="13">
        <v>19.5814433749991</v>
      </c>
      <c r="D343" s="13">
        <v>56.3266043098225</v>
      </c>
      <c r="E343" s="13">
        <v>57.470953603380003</v>
      </c>
      <c r="F343" s="15">
        <v>44.4596670960672</v>
      </c>
      <c r="G343" s="13">
        <v>216</v>
      </c>
      <c r="H343" s="14">
        <v>58655889.686753303</v>
      </c>
    </row>
    <row r="344" spans="1:8" hidden="1" x14ac:dyDescent="0.25">
      <c r="A344" s="8" t="s">
        <v>2399</v>
      </c>
      <c r="B344" s="9" t="s">
        <v>1468</v>
      </c>
      <c r="C344" s="13">
        <v>21.1207303749811</v>
      </c>
      <c r="D344" s="13">
        <v>51.265410804678297</v>
      </c>
      <c r="E344" s="13">
        <v>60.787461753916403</v>
      </c>
      <c r="F344" s="15">
        <v>44.391200977858603</v>
      </c>
      <c r="G344" s="13">
        <v>120</v>
      </c>
      <c r="H344" s="14">
        <v>14112274.922</v>
      </c>
    </row>
    <row r="345" spans="1:8" hidden="1" x14ac:dyDescent="0.25">
      <c r="A345" s="8" t="s">
        <v>2399</v>
      </c>
      <c r="B345" s="9" t="s">
        <v>182</v>
      </c>
      <c r="C345" s="13">
        <v>20.452574140575301</v>
      </c>
      <c r="D345" s="13">
        <v>42.609698177510097</v>
      </c>
      <c r="E345" s="13">
        <v>70.056719539373105</v>
      </c>
      <c r="F345" s="15">
        <v>44.372997285819501</v>
      </c>
      <c r="G345" s="13">
        <v>61</v>
      </c>
      <c r="H345" s="14">
        <v>56143223.469999999</v>
      </c>
    </row>
    <row r="346" spans="1:8" hidden="1" x14ac:dyDescent="0.25">
      <c r="A346" s="8" t="s">
        <v>2399</v>
      </c>
      <c r="B346" s="9" t="s">
        <v>1433</v>
      </c>
      <c r="C346" s="13">
        <v>38.137196360107502</v>
      </c>
      <c r="D346" s="13">
        <v>54.9028547211282</v>
      </c>
      <c r="E346" s="13">
        <v>40.014547164193203</v>
      </c>
      <c r="F346" s="15">
        <v>44.351532748476302</v>
      </c>
      <c r="G346" s="13">
        <v>21</v>
      </c>
      <c r="H346" s="14">
        <v>5084915.93</v>
      </c>
    </row>
    <row r="347" spans="1:8" ht="24.75" hidden="1" x14ac:dyDescent="0.25">
      <c r="A347" s="8" t="s">
        <v>2399</v>
      </c>
      <c r="B347" s="9" t="s">
        <v>120</v>
      </c>
      <c r="C347" s="13">
        <v>24.3496475231441</v>
      </c>
      <c r="D347" s="13">
        <v>52.482697120458603</v>
      </c>
      <c r="E347" s="13">
        <v>55.962037983739499</v>
      </c>
      <c r="F347" s="15">
        <v>44.264794209114065</v>
      </c>
      <c r="G347" s="13">
        <v>150</v>
      </c>
      <c r="H347" s="14">
        <v>406074279.81199998</v>
      </c>
    </row>
    <row r="348" spans="1:8" hidden="1" x14ac:dyDescent="0.25">
      <c r="A348" s="8" t="s">
        <v>2399</v>
      </c>
      <c r="B348" s="9" t="s">
        <v>524</v>
      </c>
      <c r="C348" s="13">
        <v>20.660547021059799</v>
      </c>
      <c r="D348" s="13">
        <v>60.007070985424498</v>
      </c>
      <c r="E348" s="13">
        <v>51.974928657920898</v>
      </c>
      <c r="F348" s="15">
        <v>44.214182221468398</v>
      </c>
      <c r="G348" s="13">
        <v>445</v>
      </c>
      <c r="H348" s="14">
        <v>716576336.48901403</v>
      </c>
    </row>
    <row r="349" spans="1:8" hidden="1" x14ac:dyDescent="0.25">
      <c r="A349" s="8" t="s">
        <v>2399</v>
      </c>
      <c r="B349" s="9" t="s">
        <v>1993</v>
      </c>
      <c r="C349" s="13">
        <v>31.045608783226701</v>
      </c>
      <c r="D349" s="13">
        <v>56.220047562453303</v>
      </c>
      <c r="E349" s="13">
        <v>45.186391096614997</v>
      </c>
      <c r="F349" s="15">
        <v>44.150682480764999</v>
      </c>
      <c r="G349" s="13">
        <v>39</v>
      </c>
      <c r="H349" s="14">
        <v>3269329.6</v>
      </c>
    </row>
    <row r="350" spans="1:8" ht="24.75" hidden="1" x14ac:dyDescent="0.25">
      <c r="A350" s="8" t="s">
        <v>2399</v>
      </c>
      <c r="B350" s="9" t="s">
        <v>469</v>
      </c>
      <c r="C350" s="13">
        <v>44.186651012674702</v>
      </c>
      <c r="D350" s="13">
        <v>42.434384591115602</v>
      </c>
      <c r="E350" s="13">
        <v>45.7877684969733</v>
      </c>
      <c r="F350" s="15">
        <v>44.136268033587868</v>
      </c>
      <c r="G350" s="13">
        <v>71</v>
      </c>
      <c r="H350" s="14">
        <v>175345198.81999901</v>
      </c>
    </row>
    <row r="351" spans="1:8" ht="36.75" hidden="1" x14ac:dyDescent="0.25">
      <c r="A351" s="8" t="s">
        <v>2399</v>
      </c>
      <c r="B351" s="9" t="s">
        <v>2041</v>
      </c>
      <c r="C351" s="13">
        <v>29.816464248783898</v>
      </c>
      <c r="D351" s="13">
        <v>65.362306709985504</v>
      </c>
      <c r="E351" s="13">
        <v>37.219432353444397</v>
      </c>
      <c r="F351" s="15">
        <v>44.132734437404601</v>
      </c>
      <c r="G351" s="13">
        <v>100</v>
      </c>
      <c r="H351" s="14">
        <v>16833243.329999901</v>
      </c>
    </row>
    <row r="352" spans="1:8" ht="24.75" hidden="1" x14ac:dyDescent="0.25">
      <c r="A352" s="8" t="s">
        <v>2399</v>
      </c>
      <c r="B352" s="9" t="s">
        <v>1663</v>
      </c>
      <c r="C352" s="13">
        <v>24.2769395298705</v>
      </c>
      <c r="D352" s="13">
        <v>68.131471001495299</v>
      </c>
      <c r="E352" s="13">
        <v>39.829629881051098</v>
      </c>
      <c r="F352" s="15">
        <v>44.079346804138964</v>
      </c>
      <c r="G352" s="13">
        <v>161</v>
      </c>
      <c r="H352" s="14">
        <v>93237402.150000006</v>
      </c>
    </row>
    <row r="353" spans="1:8" ht="24.75" hidden="1" x14ac:dyDescent="0.25">
      <c r="A353" s="8" t="s">
        <v>2399</v>
      </c>
      <c r="B353" s="9" t="s">
        <v>2119</v>
      </c>
      <c r="C353" s="13">
        <v>33.050306702062002</v>
      </c>
      <c r="D353" s="13">
        <v>63.905030449898497</v>
      </c>
      <c r="E353" s="13">
        <v>35.201728525239297</v>
      </c>
      <c r="F353" s="15">
        <v>44.052355225733265</v>
      </c>
      <c r="G353" s="13">
        <v>42</v>
      </c>
      <c r="H353" s="14">
        <v>11673070.939999901</v>
      </c>
    </row>
    <row r="354" spans="1:8" ht="24.75" hidden="1" x14ac:dyDescent="0.25">
      <c r="A354" s="8" t="s">
        <v>2399</v>
      </c>
      <c r="B354" s="9" t="s">
        <v>1990</v>
      </c>
      <c r="C354" s="13">
        <v>40.290457375128398</v>
      </c>
      <c r="D354" s="13">
        <v>41.435173157203302</v>
      </c>
      <c r="E354" s="13">
        <v>50.418082414111197</v>
      </c>
      <c r="F354" s="15">
        <v>44.04790431548097</v>
      </c>
      <c r="G354" s="13">
        <v>28</v>
      </c>
      <c r="H354" s="14">
        <v>6008357.1619206704</v>
      </c>
    </row>
    <row r="355" spans="1:8" ht="24.75" hidden="1" x14ac:dyDescent="0.25">
      <c r="A355" s="8" t="s">
        <v>2399</v>
      </c>
      <c r="B355" s="9" t="s">
        <v>506</v>
      </c>
      <c r="C355" s="13">
        <v>38.591188714406897</v>
      </c>
      <c r="D355" s="13">
        <v>40.2196348822023</v>
      </c>
      <c r="E355" s="13">
        <v>53.304333238755802</v>
      </c>
      <c r="F355" s="15">
        <v>44.038385611788328</v>
      </c>
      <c r="G355" s="13">
        <v>81</v>
      </c>
      <c r="H355" s="14">
        <v>17050024.25</v>
      </c>
    </row>
    <row r="356" spans="1:8" ht="24.75" hidden="1" x14ac:dyDescent="0.25">
      <c r="A356" s="8" t="s">
        <v>2399</v>
      </c>
      <c r="B356" s="9" t="s">
        <v>2239</v>
      </c>
      <c r="C356" s="13">
        <v>39.227901574367102</v>
      </c>
      <c r="D356" s="13">
        <v>50.303332537027501</v>
      </c>
      <c r="E356" s="13">
        <v>42.391206320149898</v>
      </c>
      <c r="F356" s="15">
        <v>43.974146810514839</v>
      </c>
      <c r="G356" s="13">
        <v>15</v>
      </c>
      <c r="H356" s="14">
        <v>2343514.4900000002</v>
      </c>
    </row>
    <row r="357" spans="1:8" ht="36.75" hidden="1" x14ac:dyDescent="0.25">
      <c r="A357" s="8" t="s">
        <v>2399</v>
      </c>
      <c r="B357" s="9" t="s">
        <v>2040</v>
      </c>
      <c r="C357" s="13">
        <v>36.498403124401001</v>
      </c>
      <c r="D357" s="13">
        <v>58.8290477990952</v>
      </c>
      <c r="E357" s="13">
        <v>36.530555156662402</v>
      </c>
      <c r="F357" s="15">
        <v>43.952668693386194</v>
      </c>
      <c r="G357" s="13">
        <v>9</v>
      </c>
      <c r="H357" s="14">
        <v>335882.66</v>
      </c>
    </row>
    <row r="358" spans="1:8" ht="24.75" hidden="1" x14ac:dyDescent="0.25">
      <c r="A358" s="8" t="s">
        <v>2399</v>
      </c>
      <c r="B358" s="9" t="s">
        <v>1258</v>
      </c>
      <c r="C358" s="13">
        <v>29.763600685376002</v>
      </c>
      <c r="D358" s="13">
        <v>57.264576584079599</v>
      </c>
      <c r="E358" s="13">
        <v>44.827997486620902</v>
      </c>
      <c r="F358" s="15">
        <v>43.952058252025495</v>
      </c>
      <c r="G358" s="13">
        <v>28</v>
      </c>
      <c r="H358" s="14">
        <v>8620013.2999999896</v>
      </c>
    </row>
    <row r="359" spans="1:8" ht="24.75" hidden="1" x14ac:dyDescent="0.25">
      <c r="A359" s="8" t="s">
        <v>2399</v>
      </c>
      <c r="B359" s="9" t="s">
        <v>929</v>
      </c>
      <c r="C359" s="13">
        <v>23.748266775989599</v>
      </c>
      <c r="D359" s="13">
        <v>41.8014257789251</v>
      </c>
      <c r="E359" s="13">
        <v>66.213273153546496</v>
      </c>
      <c r="F359" s="15">
        <v>43.920988569487065</v>
      </c>
      <c r="G359" s="13">
        <v>169</v>
      </c>
      <c r="H359" s="14">
        <v>22477374.877</v>
      </c>
    </row>
    <row r="360" spans="1:8" ht="24.75" hidden="1" x14ac:dyDescent="0.25">
      <c r="A360" s="8" t="s">
        <v>2399</v>
      </c>
      <c r="B360" s="9" t="s">
        <v>1615</v>
      </c>
      <c r="C360" s="13">
        <v>4.6851024597018496</v>
      </c>
      <c r="D360" s="13">
        <v>52.993581449309602</v>
      </c>
      <c r="E360" s="13">
        <v>74.069777978926297</v>
      </c>
      <c r="F360" s="15">
        <v>43.916153962645922</v>
      </c>
      <c r="G360" s="13">
        <v>770</v>
      </c>
      <c r="H360" s="14">
        <v>7835858159.3967505</v>
      </c>
    </row>
    <row r="361" spans="1:8" ht="24.75" hidden="1" x14ac:dyDescent="0.25">
      <c r="A361" s="8" t="s">
        <v>2399</v>
      </c>
      <c r="B361" s="9" t="s">
        <v>2112</v>
      </c>
      <c r="C361" s="13">
        <v>36.804025083550997</v>
      </c>
      <c r="D361" s="13">
        <v>61.868511718771998</v>
      </c>
      <c r="E361" s="13">
        <v>33.038357490961403</v>
      </c>
      <c r="F361" s="15">
        <v>43.903631431094801</v>
      </c>
      <c r="G361" s="13">
        <v>20</v>
      </c>
      <c r="H361" s="14">
        <v>1736301.01</v>
      </c>
    </row>
    <row r="362" spans="1:8" hidden="1" x14ac:dyDescent="0.25">
      <c r="A362" s="8" t="s">
        <v>2399</v>
      </c>
      <c r="B362" s="9" t="s">
        <v>186</v>
      </c>
      <c r="C362" s="13">
        <v>21.112393518592398</v>
      </c>
      <c r="D362" s="13">
        <v>56.908335576110701</v>
      </c>
      <c r="E362" s="13">
        <v>53.686833869511602</v>
      </c>
      <c r="F362" s="15">
        <v>43.902520988071565</v>
      </c>
      <c r="G362" s="13">
        <v>116</v>
      </c>
      <c r="H362" s="14">
        <v>18514876.120000001</v>
      </c>
    </row>
    <row r="363" spans="1:8" hidden="1" x14ac:dyDescent="0.25">
      <c r="A363" s="8" t="s">
        <v>2399</v>
      </c>
      <c r="B363" s="9" t="s">
        <v>673</v>
      </c>
      <c r="C363" s="13">
        <v>19.256986287239101</v>
      </c>
      <c r="D363" s="13">
        <v>52.243440109173001</v>
      </c>
      <c r="E363" s="13">
        <v>60.189429149893598</v>
      </c>
      <c r="F363" s="15">
        <v>43.896618515435229</v>
      </c>
      <c r="G363" s="13">
        <v>108</v>
      </c>
      <c r="H363" s="14">
        <v>19811425.675999999</v>
      </c>
    </row>
    <row r="364" spans="1:8" ht="24.75" hidden="1" x14ac:dyDescent="0.25">
      <c r="A364" s="8" t="s">
        <v>2399</v>
      </c>
      <c r="B364" s="9" t="s">
        <v>1276</v>
      </c>
      <c r="C364" s="13">
        <v>16.009432347497</v>
      </c>
      <c r="D364" s="13">
        <v>45.283322464242502</v>
      </c>
      <c r="E364" s="13">
        <v>70.347023809811901</v>
      </c>
      <c r="F364" s="15">
        <v>43.879926207183793</v>
      </c>
      <c r="G364" s="13">
        <v>106</v>
      </c>
      <c r="H364" s="14">
        <v>53698219.030000001</v>
      </c>
    </row>
    <row r="365" spans="1:8" ht="24.75" hidden="1" x14ac:dyDescent="0.25">
      <c r="A365" s="8" t="s">
        <v>2399</v>
      </c>
      <c r="B365" s="9" t="s">
        <v>569</v>
      </c>
      <c r="C365" s="13">
        <v>17.1333247550076</v>
      </c>
      <c r="D365" s="13">
        <v>47.2679467042231</v>
      </c>
      <c r="E365" s="13">
        <v>67.228582204875096</v>
      </c>
      <c r="F365" s="15">
        <v>43.876617888035263</v>
      </c>
      <c r="G365" s="13">
        <v>220</v>
      </c>
      <c r="H365" s="14">
        <v>454411550.18400002</v>
      </c>
    </row>
    <row r="366" spans="1:8" hidden="1" x14ac:dyDescent="0.25">
      <c r="A366" s="8" t="s">
        <v>2399</v>
      </c>
      <c r="B366" s="9" t="s">
        <v>1271</v>
      </c>
      <c r="C366" s="13">
        <v>17.678968254215299</v>
      </c>
      <c r="D366" s="13">
        <v>48.6061367233184</v>
      </c>
      <c r="E366" s="13">
        <v>65.263713233404999</v>
      </c>
      <c r="F366" s="15">
        <v>43.849606070312895</v>
      </c>
      <c r="G366" s="13">
        <v>212</v>
      </c>
      <c r="H366" s="14">
        <v>36953259.289228901</v>
      </c>
    </row>
    <row r="367" spans="1:8" hidden="1" x14ac:dyDescent="0.25">
      <c r="A367" s="8" t="s">
        <v>2399</v>
      </c>
      <c r="B367" s="9" t="s">
        <v>1892</v>
      </c>
      <c r="C367" s="13">
        <v>27.817547314789199</v>
      </c>
      <c r="D367" s="13">
        <v>48.940965942107702</v>
      </c>
      <c r="E367" s="13">
        <v>54.7672535474291</v>
      </c>
      <c r="F367" s="15">
        <v>43.841922268108668</v>
      </c>
      <c r="G367" s="13">
        <v>153</v>
      </c>
      <c r="H367" s="14">
        <v>35237060.189999998</v>
      </c>
    </row>
    <row r="368" spans="1:8" ht="24.75" hidden="1" x14ac:dyDescent="0.25">
      <c r="A368" s="8" t="s">
        <v>2399</v>
      </c>
      <c r="B368" s="9" t="s">
        <v>271</v>
      </c>
      <c r="C368" s="13">
        <v>18.288454111645699</v>
      </c>
      <c r="D368" s="13">
        <v>75.060482376684703</v>
      </c>
      <c r="E368" s="13">
        <v>37.9157372874526</v>
      </c>
      <c r="F368" s="15">
        <v>43.754891258594334</v>
      </c>
      <c r="G368" s="13">
        <v>208</v>
      </c>
      <c r="H368" s="14">
        <v>97377992.915999994</v>
      </c>
    </row>
    <row r="369" spans="1:8" ht="36.75" hidden="1" x14ac:dyDescent="0.25">
      <c r="A369" s="8" t="s">
        <v>2399</v>
      </c>
      <c r="B369" s="9" t="s">
        <v>2358</v>
      </c>
      <c r="C369" s="13">
        <v>45.452702717218699</v>
      </c>
      <c r="D369" s="13">
        <v>51.007706598624999</v>
      </c>
      <c r="E369" s="13">
        <v>34.247379794701502</v>
      </c>
      <c r="F369" s="15">
        <v>43.569263036848405</v>
      </c>
      <c r="G369" s="13">
        <v>9</v>
      </c>
      <c r="H369" s="14">
        <v>2188546.2000000002</v>
      </c>
    </row>
    <row r="370" spans="1:8" ht="24.75" hidden="1" x14ac:dyDescent="0.25">
      <c r="A370" s="8" t="s">
        <v>2399</v>
      </c>
      <c r="B370" s="9" t="s">
        <v>340</v>
      </c>
      <c r="C370" s="13">
        <v>32.676275675783998</v>
      </c>
      <c r="D370" s="13">
        <v>61.424841557638302</v>
      </c>
      <c r="E370" s="13">
        <v>36.526310334974397</v>
      </c>
      <c r="F370" s="15">
        <v>43.542475856132228</v>
      </c>
      <c r="G370" s="13">
        <v>71</v>
      </c>
      <c r="H370" s="14">
        <v>10586530.359999999</v>
      </c>
    </row>
    <row r="371" spans="1:8" ht="36.75" hidden="1" x14ac:dyDescent="0.25">
      <c r="A371" s="8" t="s">
        <v>2399</v>
      </c>
      <c r="B371" s="9" t="s">
        <v>413</v>
      </c>
      <c r="C371" s="13">
        <v>17.699101760414798</v>
      </c>
      <c r="D371" s="13">
        <v>53.526743544666097</v>
      </c>
      <c r="E371" s="13">
        <v>59.2691854766177</v>
      </c>
      <c r="F371" s="15">
        <v>43.498343593899534</v>
      </c>
      <c r="G371" s="13">
        <v>211</v>
      </c>
      <c r="H371" s="14">
        <v>138075865.799999</v>
      </c>
    </row>
    <row r="372" spans="1:8" ht="36.75" hidden="1" x14ac:dyDescent="0.25">
      <c r="A372" s="8" t="s">
        <v>2399</v>
      </c>
      <c r="B372" s="9" t="s">
        <v>1091</v>
      </c>
      <c r="C372" s="13">
        <v>25.946760124491199</v>
      </c>
      <c r="D372" s="13">
        <v>50.561180320276399</v>
      </c>
      <c r="E372" s="13">
        <v>53.909321543011998</v>
      </c>
      <c r="F372" s="15">
        <v>43.472420662593201</v>
      </c>
      <c r="G372" s="13">
        <v>605</v>
      </c>
      <c r="H372" s="14">
        <v>6009976727.3599997</v>
      </c>
    </row>
    <row r="373" spans="1:8" hidden="1" x14ac:dyDescent="0.25">
      <c r="A373" s="8" t="s">
        <v>2399</v>
      </c>
      <c r="B373" s="9" t="s">
        <v>750</v>
      </c>
      <c r="C373" s="13">
        <v>17.0513497377626</v>
      </c>
      <c r="D373" s="13">
        <v>56.1126420983664</v>
      </c>
      <c r="E373" s="13">
        <v>57.161948095164803</v>
      </c>
      <c r="F373" s="15">
        <v>43.441979977097937</v>
      </c>
      <c r="G373" s="13">
        <v>266</v>
      </c>
      <c r="H373" s="14">
        <v>255985567.33000001</v>
      </c>
    </row>
    <row r="374" spans="1:8" ht="24.75" hidden="1" x14ac:dyDescent="0.25">
      <c r="A374" s="8" t="s">
        <v>2399</v>
      </c>
      <c r="B374" s="9" t="s">
        <v>210</v>
      </c>
      <c r="C374" s="13">
        <v>39.473137419834501</v>
      </c>
      <c r="D374" s="13">
        <v>45.784925870214103</v>
      </c>
      <c r="E374" s="13">
        <v>45.057692295694302</v>
      </c>
      <c r="F374" s="15">
        <v>43.438585195247633</v>
      </c>
      <c r="G374" s="13">
        <v>124</v>
      </c>
      <c r="H374" s="14">
        <v>93890732.590000004</v>
      </c>
    </row>
    <row r="375" spans="1:8" hidden="1" x14ac:dyDescent="0.25">
      <c r="A375" s="8" t="s">
        <v>2399</v>
      </c>
      <c r="B375" s="9" t="s">
        <v>811</v>
      </c>
      <c r="C375" s="13">
        <v>43.021752380500402</v>
      </c>
      <c r="D375" s="13">
        <v>54.028873590392898</v>
      </c>
      <c r="E375" s="13">
        <v>33.255498637977297</v>
      </c>
      <c r="F375" s="15">
        <v>43.43537486962353</v>
      </c>
      <c r="G375" s="13">
        <v>86</v>
      </c>
      <c r="H375" s="14">
        <v>168579573.61000001</v>
      </c>
    </row>
    <row r="376" spans="1:8" hidden="1" x14ac:dyDescent="0.25">
      <c r="A376" s="8" t="s">
        <v>2399</v>
      </c>
      <c r="B376" s="9" t="s">
        <v>720</v>
      </c>
      <c r="C376" s="13">
        <v>31.225255658785201</v>
      </c>
      <c r="D376" s="13">
        <v>49.797825007122299</v>
      </c>
      <c r="E376" s="13">
        <v>49.224280789635102</v>
      </c>
      <c r="F376" s="15">
        <v>43.415787151847532</v>
      </c>
      <c r="G376" s="13">
        <v>175</v>
      </c>
      <c r="H376" s="14">
        <v>45470332.422743</v>
      </c>
    </row>
    <row r="377" spans="1:8" ht="24.75" hidden="1" x14ac:dyDescent="0.25">
      <c r="A377" s="8" t="s">
        <v>2399</v>
      </c>
      <c r="B377" s="9" t="s">
        <v>1633</v>
      </c>
      <c r="C377" s="13">
        <v>17.3046059874139</v>
      </c>
      <c r="D377" s="13">
        <v>73.827176975678697</v>
      </c>
      <c r="E377" s="13">
        <v>39.044645138564498</v>
      </c>
      <c r="F377" s="15">
        <v>43.39214270055237</v>
      </c>
      <c r="G377" s="13">
        <v>38</v>
      </c>
      <c r="H377" s="14">
        <v>4061364.46999999</v>
      </c>
    </row>
    <row r="378" spans="1:8" ht="24.75" hidden="1" x14ac:dyDescent="0.25">
      <c r="A378" s="8" t="s">
        <v>2399</v>
      </c>
      <c r="B378" s="9" t="s">
        <v>233</v>
      </c>
      <c r="C378" s="13">
        <v>15.2271869749883</v>
      </c>
      <c r="D378" s="13">
        <v>45.334915386689403</v>
      </c>
      <c r="E378" s="13">
        <v>69.5579185822791</v>
      </c>
      <c r="F378" s="15">
        <v>43.373340314652268</v>
      </c>
      <c r="G378" s="13">
        <v>151</v>
      </c>
      <c r="H378" s="14">
        <v>704916578.38326502</v>
      </c>
    </row>
    <row r="379" spans="1:8" ht="24.75" hidden="1" x14ac:dyDescent="0.25">
      <c r="A379" s="8" t="s">
        <v>2399</v>
      </c>
      <c r="B379" s="9" t="s">
        <v>1345</v>
      </c>
      <c r="C379" s="13">
        <v>22.307669062170799</v>
      </c>
      <c r="D379" s="13">
        <v>46.227407880063502</v>
      </c>
      <c r="E379" s="13">
        <v>61.554848662247203</v>
      </c>
      <c r="F379" s="15">
        <v>43.363308534827162</v>
      </c>
      <c r="G379" s="13">
        <v>11</v>
      </c>
      <c r="H379" s="14">
        <v>703690695.94000006</v>
      </c>
    </row>
    <row r="380" spans="1:8" hidden="1" x14ac:dyDescent="0.25">
      <c r="A380" s="8" t="s">
        <v>2399</v>
      </c>
      <c r="B380" s="9" t="s">
        <v>2021</v>
      </c>
      <c r="C380" s="13">
        <v>31.138849402255499</v>
      </c>
      <c r="D380" s="13">
        <v>60.878891930375197</v>
      </c>
      <c r="E380" s="13">
        <v>38.044386555281903</v>
      </c>
      <c r="F380" s="15">
        <v>43.354042629304196</v>
      </c>
      <c r="G380" s="13">
        <v>20</v>
      </c>
      <c r="H380" s="14">
        <v>2943428.76</v>
      </c>
    </row>
    <row r="381" spans="1:8" ht="24.75" hidden="1" x14ac:dyDescent="0.25">
      <c r="A381" s="8" t="s">
        <v>2399</v>
      </c>
      <c r="B381" s="9" t="s">
        <v>1565</v>
      </c>
      <c r="C381" s="13">
        <v>31.995028817563298</v>
      </c>
      <c r="D381" s="13">
        <v>51.616281254282399</v>
      </c>
      <c r="E381" s="13">
        <v>46.403414681154899</v>
      </c>
      <c r="F381" s="15">
        <v>43.338241584333531</v>
      </c>
      <c r="G381" s="13">
        <v>274</v>
      </c>
      <c r="H381" s="14">
        <v>438392953.76161802</v>
      </c>
    </row>
    <row r="382" spans="1:8" ht="24.75" hidden="1" x14ac:dyDescent="0.25">
      <c r="A382" s="8" t="s">
        <v>2399</v>
      </c>
      <c r="B382" s="9" t="s">
        <v>125</v>
      </c>
      <c r="C382" s="13">
        <v>27.223348474283799</v>
      </c>
      <c r="D382" s="13">
        <v>42.761075009979997</v>
      </c>
      <c r="E382" s="13">
        <v>59.926725309519597</v>
      </c>
      <c r="F382" s="15">
        <v>43.30371626459447</v>
      </c>
      <c r="G382" s="13">
        <v>761</v>
      </c>
      <c r="H382" s="14">
        <v>3218167758.5797</v>
      </c>
    </row>
    <row r="383" spans="1:8" ht="24.75" hidden="1" x14ac:dyDescent="0.25">
      <c r="A383" s="8" t="s">
        <v>2399</v>
      </c>
      <c r="B383" s="9" t="s">
        <v>908</v>
      </c>
      <c r="C383" s="13">
        <v>32.983764113664499</v>
      </c>
      <c r="D383" s="13">
        <v>61.824582554211403</v>
      </c>
      <c r="E383" s="13">
        <v>35.088420956351001</v>
      </c>
      <c r="F383" s="15">
        <v>43.298922541408963</v>
      </c>
      <c r="G383" s="13">
        <v>53</v>
      </c>
      <c r="H383" s="14">
        <v>6960697.0258644</v>
      </c>
    </row>
    <row r="384" spans="1:8" hidden="1" x14ac:dyDescent="0.25">
      <c r="A384" s="8" t="s">
        <v>2399</v>
      </c>
      <c r="B384" s="9" t="s">
        <v>1691</v>
      </c>
      <c r="C384" s="13">
        <v>43.720561403742302</v>
      </c>
      <c r="D384" s="13">
        <v>32.089039909844502</v>
      </c>
      <c r="E384" s="13">
        <v>54.005362686183702</v>
      </c>
      <c r="F384" s="15">
        <v>43.271654666590166</v>
      </c>
      <c r="G384" s="13">
        <v>24</v>
      </c>
      <c r="H384" s="14">
        <v>166657206.39999899</v>
      </c>
    </row>
    <row r="385" spans="1:8" ht="24.75" hidden="1" x14ac:dyDescent="0.25">
      <c r="A385" s="8" t="s">
        <v>2399</v>
      </c>
      <c r="B385" s="9" t="s">
        <v>2127</v>
      </c>
      <c r="C385" s="13">
        <v>23.051535919801498</v>
      </c>
      <c r="D385" s="13">
        <v>39.914931209943703</v>
      </c>
      <c r="E385" s="13">
        <v>66.808702695424401</v>
      </c>
      <c r="F385" s="15">
        <v>43.258389941723202</v>
      </c>
      <c r="G385" s="13">
        <v>43</v>
      </c>
      <c r="H385" s="14">
        <v>31473178.3648788</v>
      </c>
    </row>
    <row r="386" spans="1:8" ht="24.75" hidden="1" x14ac:dyDescent="0.25">
      <c r="A386" s="8" t="s">
        <v>2399</v>
      </c>
      <c r="B386" s="9" t="s">
        <v>559</v>
      </c>
      <c r="C386" s="13">
        <v>42.852373504272997</v>
      </c>
      <c r="D386" s="13">
        <v>52.233223538929501</v>
      </c>
      <c r="E386" s="13">
        <v>34.662502587785298</v>
      </c>
      <c r="F386" s="15">
        <v>43.249366543662596</v>
      </c>
      <c r="G386" s="13">
        <v>5</v>
      </c>
      <c r="H386" s="14">
        <v>722303.69</v>
      </c>
    </row>
    <row r="387" spans="1:8" hidden="1" x14ac:dyDescent="0.25">
      <c r="A387" s="8" t="s">
        <v>2399</v>
      </c>
      <c r="B387" s="9" t="s">
        <v>1852</v>
      </c>
      <c r="C387" s="13">
        <v>26.252657004842199</v>
      </c>
      <c r="D387" s="13">
        <v>61.928764773135299</v>
      </c>
      <c r="E387" s="13">
        <v>41.4061342481548</v>
      </c>
      <c r="F387" s="15">
        <v>43.195852008710766</v>
      </c>
      <c r="G387" s="13">
        <v>166</v>
      </c>
      <c r="H387" s="14">
        <v>16093197.009999899</v>
      </c>
    </row>
    <row r="388" spans="1:8" ht="24.75" hidden="1" x14ac:dyDescent="0.25">
      <c r="A388" s="8" t="s">
        <v>2399</v>
      </c>
      <c r="B388" s="9" t="s">
        <v>1350</v>
      </c>
      <c r="C388" s="13">
        <v>16.505758128777501</v>
      </c>
      <c r="D388" s="13">
        <v>75.939403242413704</v>
      </c>
      <c r="E388" s="13">
        <v>36.964975326322403</v>
      </c>
      <c r="F388" s="15">
        <v>43.136712232504543</v>
      </c>
      <c r="G388" s="13">
        <v>130</v>
      </c>
      <c r="H388" s="14">
        <v>35557116.629434399</v>
      </c>
    </row>
    <row r="389" spans="1:8" hidden="1" x14ac:dyDescent="0.25">
      <c r="A389" s="8" t="s">
        <v>2399</v>
      </c>
      <c r="B389" s="9" t="s">
        <v>2288</v>
      </c>
      <c r="C389" s="13">
        <v>41.292992977784301</v>
      </c>
      <c r="D389" s="13">
        <v>55.257116551774502</v>
      </c>
      <c r="E389" s="13">
        <v>32.854209593280999</v>
      </c>
      <c r="F389" s="15">
        <v>43.134773040946605</v>
      </c>
      <c r="G389" s="13">
        <v>8</v>
      </c>
      <c r="H389" s="14">
        <v>13861204.73</v>
      </c>
    </row>
    <row r="390" spans="1:8" ht="24.75" hidden="1" x14ac:dyDescent="0.25">
      <c r="A390" s="8" t="s">
        <v>2399</v>
      </c>
      <c r="B390" s="9" t="s">
        <v>1554</v>
      </c>
      <c r="C390" s="13">
        <v>29.758300822363999</v>
      </c>
      <c r="D390" s="13">
        <v>33.4860404686723</v>
      </c>
      <c r="E390" s="13">
        <v>66.143382608095607</v>
      </c>
      <c r="F390" s="15">
        <v>43.129241299710635</v>
      </c>
      <c r="G390" s="13">
        <v>502</v>
      </c>
      <c r="H390" s="14">
        <v>147418976.72413799</v>
      </c>
    </row>
    <row r="391" spans="1:8" ht="24.75" hidden="1" x14ac:dyDescent="0.25">
      <c r="A391" s="8" t="s">
        <v>2399</v>
      </c>
      <c r="B391" s="9" t="s">
        <v>2168</v>
      </c>
      <c r="C391" s="13">
        <v>23.0402297436517</v>
      </c>
      <c r="D391" s="13">
        <v>72.297109204066302</v>
      </c>
      <c r="E391" s="13">
        <v>33.957726698261297</v>
      </c>
      <c r="F391" s="15">
        <v>43.098355215326428</v>
      </c>
      <c r="G391" s="13">
        <v>81</v>
      </c>
      <c r="H391" s="14">
        <v>8717502.0818792507</v>
      </c>
    </row>
    <row r="392" spans="1:8" hidden="1" x14ac:dyDescent="0.25">
      <c r="A392" s="8" t="s">
        <v>2399</v>
      </c>
      <c r="B392" s="9" t="s">
        <v>257</v>
      </c>
      <c r="C392" s="13">
        <v>32.438933052349199</v>
      </c>
      <c r="D392" s="13">
        <v>35.147261483908302</v>
      </c>
      <c r="E392" s="13">
        <v>61.683978686643798</v>
      </c>
      <c r="F392" s="15">
        <v>43.090057740967097</v>
      </c>
      <c r="G392" s="13">
        <v>288</v>
      </c>
      <c r="H392" s="14">
        <v>671367414.95825803</v>
      </c>
    </row>
    <row r="393" spans="1:8" ht="24.75" hidden="1" x14ac:dyDescent="0.25">
      <c r="A393" s="8" t="s">
        <v>2399</v>
      </c>
      <c r="B393" s="9" t="s">
        <v>883</v>
      </c>
      <c r="C393" s="13">
        <v>26.3903604067179</v>
      </c>
      <c r="D393" s="13">
        <v>71.793798543644797</v>
      </c>
      <c r="E393" s="13">
        <v>31.059684788141499</v>
      </c>
      <c r="F393" s="15">
        <v>43.081281246168068</v>
      </c>
      <c r="G393" s="13">
        <v>112</v>
      </c>
      <c r="H393" s="14">
        <v>17827198.550000001</v>
      </c>
    </row>
    <row r="394" spans="1:8" hidden="1" x14ac:dyDescent="0.25">
      <c r="A394" s="8" t="s">
        <v>2399</v>
      </c>
      <c r="B394" s="9" t="s">
        <v>1309</v>
      </c>
      <c r="C394" s="13">
        <v>34.610072037091697</v>
      </c>
      <c r="D394" s="13">
        <v>33.441689171474302</v>
      </c>
      <c r="E394" s="13">
        <v>61.165985562457003</v>
      </c>
      <c r="F394" s="15">
        <v>43.072582257007667</v>
      </c>
      <c r="G394" s="13">
        <v>149</v>
      </c>
      <c r="H394" s="14">
        <v>67225630.537</v>
      </c>
    </row>
    <row r="395" spans="1:8" ht="36.75" hidden="1" x14ac:dyDescent="0.25">
      <c r="A395" s="8" t="s">
        <v>2399</v>
      </c>
      <c r="B395" s="9" t="s">
        <v>1075</v>
      </c>
      <c r="C395" s="13">
        <v>22.628553911730702</v>
      </c>
      <c r="D395" s="13">
        <v>58.807850048391103</v>
      </c>
      <c r="E395" s="13">
        <v>47.560557597677501</v>
      </c>
      <c r="F395" s="15">
        <v>42.998987185933096</v>
      </c>
      <c r="G395" s="13">
        <v>130</v>
      </c>
      <c r="H395" s="14">
        <v>177504707.47520301</v>
      </c>
    </row>
    <row r="396" spans="1:8" ht="24.75" hidden="1" x14ac:dyDescent="0.25">
      <c r="A396" s="8" t="s">
        <v>2399</v>
      </c>
      <c r="B396" s="9" t="s">
        <v>1244</v>
      </c>
      <c r="C396" s="13">
        <v>16.395869480489601</v>
      </c>
      <c r="D396" s="13">
        <v>57.306525498866399</v>
      </c>
      <c r="E396" s="13">
        <v>55.266417469291099</v>
      </c>
      <c r="F396" s="15">
        <v>42.989604149549031</v>
      </c>
      <c r="G396" s="13">
        <v>836</v>
      </c>
      <c r="H396" s="14">
        <v>997196699.68678701</v>
      </c>
    </row>
    <row r="397" spans="1:8" ht="24.75" hidden="1" x14ac:dyDescent="0.25">
      <c r="A397" s="8" t="s">
        <v>2399</v>
      </c>
      <c r="B397" s="9" t="s">
        <v>1026</v>
      </c>
      <c r="C397" s="13">
        <v>25.658196342862201</v>
      </c>
      <c r="D397" s="13">
        <v>56.224034354138396</v>
      </c>
      <c r="E397" s="13">
        <v>47.050272492729299</v>
      </c>
      <c r="F397" s="15">
        <v>42.977501063243295</v>
      </c>
      <c r="G397" s="13">
        <v>187</v>
      </c>
      <c r="H397" s="14">
        <v>745501406.162938</v>
      </c>
    </row>
    <row r="398" spans="1:8" hidden="1" x14ac:dyDescent="0.25">
      <c r="A398" s="8" t="s">
        <v>2399</v>
      </c>
      <c r="B398" s="9" t="s">
        <v>1186</v>
      </c>
      <c r="C398" s="13">
        <v>25.741690903657702</v>
      </c>
      <c r="D398" s="13">
        <v>61.5847275480373</v>
      </c>
      <c r="E398" s="13">
        <v>41.590651099460203</v>
      </c>
      <c r="F398" s="15">
        <v>42.972356517051736</v>
      </c>
      <c r="G398" s="13">
        <v>46</v>
      </c>
      <c r="H398" s="14">
        <v>21051219.649999999</v>
      </c>
    </row>
    <row r="399" spans="1:8" ht="24.75" hidden="1" x14ac:dyDescent="0.25">
      <c r="A399" s="8" t="s">
        <v>2399</v>
      </c>
      <c r="B399" s="9" t="s">
        <v>127</v>
      </c>
      <c r="C399" s="13">
        <v>22.987123765187601</v>
      </c>
      <c r="D399" s="13">
        <v>62.589306316407303</v>
      </c>
      <c r="E399" s="13">
        <v>43.231021137068801</v>
      </c>
      <c r="F399" s="15">
        <v>42.935817072887907</v>
      </c>
      <c r="G399" s="13">
        <v>63</v>
      </c>
      <c r="H399" s="14">
        <v>6576996.0139999902</v>
      </c>
    </row>
    <row r="400" spans="1:8" ht="24.75" hidden="1" x14ac:dyDescent="0.25">
      <c r="A400" s="8" t="s">
        <v>2399</v>
      </c>
      <c r="B400" s="9" t="s">
        <v>1811</v>
      </c>
      <c r="C400" s="13">
        <v>29.412407123503101</v>
      </c>
      <c r="D400" s="13">
        <v>43.001892298804599</v>
      </c>
      <c r="E400" s="13">
        <v>56.1624071759042</v>
      </c>
      <c r="F400" s="15">
        <v>42.858902199403964</v>
      </c>
      <c r="G400" s="13">
        <v>133</v>
      </c>
      <c r="H400" s="14">
        <v>55291852.25</v>
      </c>
    </row>
    <row r="401" spans="1:8" hidden="1" x14ac:dyDescent="0.25">
      <c r="A401" s="8" t="s">
        <v>2399</v>
      </c>
      <c r="B401" s="9" t="s">
        <v>513</v>
      </c>
      <c r="C401" s="13">
        <v>18.4241149722675</v>
      </c>
      <c r="D401" s="13">
        <v>48.696029724720901</v>
      </c>
      <c r="E401" s="13">
        <v>61.365451795907397</v>
      </c>
      <c r="F401" s="15">
        <v>42.828532164298601</v>
      </c>
      <c r="G401" s="13">
        <v>823</v>
      </c>
      <c r="H401" s="14">
        <v>178914988.00940001</v>
      </c>
    </row>
    <row r="402" spans="1:8" ht="24.75" hidden="1" x14ac:dyDescent="0.25">
      <c r="A402" s="8" t="s">
        <v>2399</v>
      </c>
      <c r="B402" s="9" t="s">
        <v>71</v>
      </c>
      <c r="C402" s="13">
        <v>40.083657888777701</v>
      </c>
      <c r="D402" s="13">
        <v>48.152529657376498</v>
      </c>
      <c r="E402" s="13">
        <v>40.1230378930059</v>
      </c>
      <c r="F402" s="15">
        <v>42.786408479720031</v>
      </c>
      <c r="G402" s="13">
        <v>97</v>
      </c>
      <c r="H402" s="14">
        <v>85185563.140000001</v>
      </c>
    </row>
    <row r="403" spans="1:8" hidden="1" x14ac:dyDescent="0.25">
      <c r="A403" s="8" t="s">
        <v>2399</v>
      </c>
      <c r="B403" s="9" t="s">
        <v>30</v>
      </c>
      <c r="C403" s="13">
        <v>37.3730647547087</v>
      </c>
      <c r="D403" s="13">
        <v>51.226224431617503</v>
      </c>
      <c r="E403" s="13">
        <v>39.742075040797502</v>
      </c>
      <c r="F403" s="15">
        <v>42.780454742374566</v>
      </c>
      <c r="G403" s="13">
        <v>42</v>
      </c>
      <c r="H403" s="14">
        <v>16385824.27</v>
      </c>
    </row>
    <row r="404" spans="1:8" ht="24.75" hidden="1" x14ac:dyDescent="0.25">
      <c r="A404" s="8" t="s">
        <v>2399</v>
      </c>
      <c r="B404" s="9" t="s">
        <v>1242</v>
      </c>
      <c r="C404" s="13">
        <v>36.443293189762798</v>
      </c>
      <c r="D404" s="13">
        <v>29.9589297240002</v>
      </c>
      <c r="E404" s="13">
        <v>61.883548371262798</v>
      </c>
      <c r="F404" s="15">
        <v>42.761923761675263</v>
      </c>
      <c r="G404" s="13">
        <v>477</v>
      </c>
      <c r="H404" s="14">
        <v>1207428929.25897</v>
      </c>
    </row>
    <row r="405" spans="1:8" ht="36.75" hidden="1" x14ac:dyDescent="0.25">
      <c r="A405" s="8" t="s">
        <v>2399</v>
      </c>
      <c r="B405" s="9" t="s">
        <v>544</v>
      </c>
      <c r="C405" s="13">
        <v>28.3969165422251</v>
      </c>
      <c r="D405" s="13">
        <v>39.363659568330199</v>
      </c>
      <c r="E405" s="13">
        <v>60.387115772990803</v>
      </c>
      <c r="F405" s="15">
        <v>42.715897294515365</v>
      </c>
      <c r="G405" s="13">
        <v>654</v>
      </c>
      <c r="H405" s="14">
        <v>334064143.84999901</v>
      </c>
    </row>
    <row r="406" spans="1:8" ht="24.75" hidden="1" x14ac:dyDescent="0.25">
      <c r="A406" s="8" t="s">
        <v>2399</v>
      </c>
      <c r="B406" s="9" t="s">
        <v>1896</v>
      </c>
      <c r="C406" s="13">
        <v>11.147435542519</v>
      </c>
      <c r="D406" s="13">
        <v>50.346878732202697</v>
      </c>
      <c r="E406" s="13">
        <v>66.331405772151996</v>
      </c>
      <c r="F406" s="15">
        <v>42.608573348957897</v>
      </c>
      <c r="G406" s="13">
        <v>691</v>
      </c>
      <c r="H406" s="14">
        <v>759204955.47099996</v>
      </c>
    </row>
    <row r="407" spans="1:8" ht="36.75" hidden="1" x14ac:dyDescent="0.25">
      <c r="A407" s="8" t="s">
        <v>2399</v>
      </c>
      <c r="B407" s="9" t="s">
        <v>342</v>
      </c>
      <c r="C407" s="13">
        <v>39.626443521851201</v>
      </c>
      <c r="D407" s="13">
        <v>53.763772421997899</v>
      </c>
      <c r="E407" s="13">
        <v>34.250757213391701</v>
      </c>
      <c r="F407" s="15">
        <v>42.546991052413603</v>
      </c>
      <c r="G407" s="13">
        <v>45</v>
      </c>
      <c r="H407" s="14">
        <v>24558832.059999999</v>
      </c>
    </row>
    <row r="408" spans="1:8" ht="24.75" hidden="1" x14ac:dyDescent="0.25">
      <c r="A408" s="8" t="s">
        <v>2399</v>
      </c>
      <c r="B408" s="9" t="s">
        <v>1341</v>
      </c>
      <c r="C408" s="13">
        <v>35.523822097157797</v>
      </c>
      <c r="D408" s="13">
        <v>50.843788682488501</v>
      </c>
      <c r="E408" s="13">
        <v>41.192148739445599</v>
      </c>
      <c r="F408" s="15">
        <v>42.519919839697302</v>
      </c>
      <c r="G408" s="13">
        <v>374</v>
      </c>
      <c r="H408" s="14">
        <v>134839557.162</v>
      </c>
    </row>
    <row r="409" spans="1:8" ht="24.75" hidden="1" x14ac:dyDescent="0.25">
      <c r="A409" s="8" t="s">
        <v>2399</v>
      </c>
      <c r="B409" s="9" t="s">
        <v>1658</v>
      </c>
      <c r="C409" s="13">
        <v>23.594134633874301</v>
      </c>
      <c r="D409" s="13">
        <v>45.753736699432899</v>
      </c>
      <c r="E409" s="13">
        <v>58.201308111444298</v>
      </c>
      <c r="F409" s="15">
        <v>42.516393148250501</v>
      </c>
      <c r="G409" s="13">
        <v>47</v>
      </c>
      <c r="H409" s="14">
        <v>13134963.310000001</v>
      </c>
    </row>
    <row r="410" spans="1:8" hidden="1" x14ac:dyDescent="0.25">
      <c r="A410" s="8" t="s">
        <v>2399</v>
      </c>
      <c r="B410" s="9" t="s">
        <v>1321</v>
      </c>
      <c r="C410" s="13">
        <v>27.486202943103098</v>
      </c>
      <c r="D410" s="13">
        <v>39.532658070256701</v>
      </c>
      <c r="E410" s="13">
        <v>60.518676269377799</v>
      </c>
      <c r="F410" s="15">
        <v>42.512512427579196</v>
      </c>
      <c r="G410" s="13">
        <v>48</v>
      </c>
      <c r="H410" s="14">
        <v>5944795.1600000001</v>
      </c>
    </row>
    <row r="411" spans="1:8" ht="36.75" hidden="1" x14ac:dyDescent="0.25">
      <c r="A411" s="8" t="s">
        <v>2399</v>
      </c>
      <c r="B411" s="9" t="s">
        <v>1752</v>
      </c>
      <c r="C411" s="13">
        <v>18.4189665688681</v>
      </c>
      <c r="D411" s="13">
        <v>52.864394339901303</v>
      </c>
      <c r="E411" s="13">
        <v>56.032242875883497</v>
      </c>
      <c r="F411" s="15">
        <v>42.438534594884295</v>
      </c>
      <c r="G411" s="13">
        <v>85</v>
      </c>
      <c r="H411" s="14">
        <v>14044778.199999901</v>
      </c>
    </row>
    <row r="412" spans="1:8" ht="24.75" hidden="1" x14ac:dyDescent="0.25">
      <c r="A412" s="8" t="s">
        <v>2399</v>
      </c>
      <c r="B412" s="9" t="s">
        <v>2107</v>
      </c>
      <c r="C412" s="13">
        <v>18.6069607404606</v>
      </c>
      <c r="D412" s="13">
        <v>63.123967707549902</v>
      </c>
      <c r="E412" s="13">
        <v>45.4715814629931</v>
      </c>
      <c r="F412" s="15">
        <v>42.400836637001198</v>
      </c>
      <c r="G412" s="13">
        <v>73</v>
      </c>
      <c r="H412" s="14">
        <v>29157934.129999999</v>
      </c>
    </row>
    <row r="413" spans="1:8" ht="24.75" hidden="1" x14ac:dyDescent="0.25">
      <c r="A413" s="8" t="s">
        <v>2399</v>
      </c>
      <c r="B413" s="9" t="s">
        <v>1004</v>
      </c>
      <c r="C413" s="13">
        <v>20.965223967846899</v>
      </c>
      <c r="D413" s="13">
        <v>73.317534204754296</v>
      </c>
      <c r="E413" s="13">
        <v>32.8326608161831</v>
      </c>
      <c r="F413" s="15">
        <v>42.371806329594762</v>
      </c>
      <c r="G413" s="13">
        <v>30</v>
      </c>
      <c r="H413" s="14">
        <v>10592261.66</v>
      </c>
    </row>
    <row r="414" spans="1:8" ht="24.75" hidden="1" x14ac:dyDescent="0.25">
      <c r="A414" s="8" t="s">
        <v>2399</v>
      </c>
      <c r="B414" s="9" t="s">
        <v>1756</v>
      </c>
      <c r="C414" s="13">
        <v>27.540505679690199</v>
      </c>
      <c r="D414" s="13">
        <v>49.898920107656899</v>
      </c>
      <c r="E414" s="13">
        <v>49.6546149864405</v>
      </c>
      <c r="F414" s="15">
        <v>42.364680257929194</v>
      </c>
      <c r="G414" s="13">
        <v>284</v>
      </c>
      <c r="H414" s="14">
        <v>1028875826.3839999</v>
      </c>
    </row>
    <row r="415" spans="1:8" ht="24.75" hidden="1" x14ac:dyDescent="0.25">
      <c r="A415" s="8" t="s">
        <v>2399</v>
      </c>
      <c r="B415" s="9" t="s">
        <v>718</v>
      </c>
      <c r="C415" s="13">
        <v>29.616631020039101</v>
      </c>
      <c r="D415" s="13">
        <v>52.168587035683998</v>
      </c>
      <c r="E415" s="13">
        <v>45.157964634932597</v>
      </c>
      <c r="F415" s="15">
        <v>42.314394230218568</v>
      </c>
      <c r="G415" s="13">
        <v>35</v>
      </c>
      <c r="H415" s="14">
        <v>6254172.0799999898</v>
      </c>
    </row>
    <row r="416" spans="1:8" hidden="1" x14ac:dyDescent="0.25">
      <c r="A416" s="8" t="s">
        <v>2399</v>
      </c>
      <c r="B416" s="9" t="s">
        <v>1036</v>
      </c>
      <c r="C416" s="13">
        <v>45.162685462162102</v>
      </c>
      <c r="D416" s="13">
        <v>35.785704513134803</v>
      </c>
      <c r="E416" s="13">
        <v>45.940087987679</v>
      </c>
      <c r="F416" s="15">
        <v>42.296159320991968</v>
      </c>
      <c r="G416" s="13">
        <v>16</v>
      </c>
      <c r="H416" s="14">
        <v>1524663.03</v>
      </c>
    </row>
    <row r="417" spans="1:8" hidden="1" x14ac:dyDescent="0.25">
      <c r="A417" s="8" t="s">
        <v>2399</v>
      </c>
      <c r="B417" s="9" t="s">
        <v>1256</v>
      </c>
      <c r="C417" s="13">
        <v>19.270566903356201</v>
      </c>
      <c r="D417" s="13">
        <v>25.020046636205102</v>
      </c>
      <c r="E417" s="13">
        <v>82.432380444051205</v>
      </c>
      <c r="F417" s="15">
        <v>42.240997994537501</v>
      </c>
      <c r="G417" s="13">
        <v>15</v>
      </c>
      <c r="H417" s="14">
        <v>33369924.100000001</v>
      </c>
    </row>
    <row r="418" spans="1:8" ht="24.75" hidden="1" x14ac:dyDescent="0.25">
      <c r="A418" s="8" t="s">
        <v>2399</v>
      </c>
      <c r="B418" s="9" t="s">
        <v>651</v>
      </c>
      <c r="C418" s="13">
        <v>20.317744159992401</v>
      </c>
      <c r="D418" s="13">
        <v>37.514355045835401</v>
      </c>
      <c r="E418" s="13">
        <v>68.758543487921997</v>
      </c>
      <c r="F418" s="15">
        <v>42.1968808979166</v>
      </c>
      <c r="G418" s="13">
        <v>167</v>
      </c>
      <c r="H418" s="14">
        <v>28564080.489999998</v>
      </c>
    </row>
    <row r="419" spans="1:8" ht="36.75" hidden="1" x14ac:dyDescent="0.25">
      <c r="A419" s="8" t="s">
        <v>2399</v>
      </c>
      <c r="B419" s="9" t="s">
        <v>2051</v>
      </c>
      <c r="C419" s="13">
        <v>40.191226751709102</v>
      </c>
      <c r="D419" s="13">
        <v>52.729550697929398</v>
      </c>
      <c r="E419" s="13">
        <v>33.5462192989283</v>
      </c>
      <c r="F419" s="15">
        <v>42.155665582855598</v>
      </c>
      <c r="G419" s="13">
        <v>13</v>
      </c>
      <c r="H419" s="14">
        <v>609849.87</v>
      </c>
    </row>
    <row r="420" spans="1:8" hidden="1" x14ac:dyDescent="0.25">
      <c r="A420" s="8" t="s">
        <v>2399</v>
      </c>
      <c r="B420" s="9" t="s">
        <v>1205</v>
      </c>
      <c r="C420" s="13">
        <v>27.840141075078801</v>
      </c>
      <c r="D420" s="13">
        <v>57.5496374020031</v>
      </c>
      <c r="E420" s="13">
        <v>40.7812936848973</v>
      </c>
      <c r="F420" s="15">
        <v>42.057024053993068</v>
      </c>
      <c r="G420" s="13">
        <v>1794</v>
      </c>
      <c r="H420" s="14">
        <v>895762117.21737099</v>
      </c>
    </row>
    <row r="421" spans="1:8" ht="24.75" hidden="1" x14ac:dyDescent="0.25">
      <c r="A421" s="8" t="s">
        <v>2399</v>
      </c>
      <c r="B421" s="9" t="s">
        <v>868</v>
      </c>
      <c r="C421" s="13">
        <v>20.901342907221299</v>
      </c>
      <c r="D421" s="13">
        <v>33.663485069177803</v>
      </c>
      <c r="E421" s="13">
        <v>71.523869191610601</v>
      </c>
      <c r="F421" s="15">
        <v>42.029565722669901</v>
      </c>
      <c r="G421" s="13">
        <v>1087</v>
      </c>
      <c r="H421" s="14">
        <v>2245353789.8239999</v>
      </c>
    </row>
    <row r="422" spans="1:8" ht="24.75" hidden="1" x14ac:dyDescent="0.25">
      <c r="A422" s="8" t="s">
        <v>2399</v>
      </c>
      <c r="B422" s="9" t="s">
        <v>112</v>
      </c>
      <c r="C422" s="13">
        <v>23.1606398271648</v>
      </c>
      <c r="D422" s="13">
        <v>63.654141972932102</v>
      </c>
      <c r="E422" s="13">
        <v>39.092590339134198</v>
      </c>
      <c r="F422" s="15">
        <v>41.969124046410371</v>
      </c>
      <c r="G422" s="13">
        <v>58</v>
      </c>
      <c r="H422" s="14">
        <v>10864447.419999899</v>
      </c>
    </row>
    <row r="423" spans="1:8" ht="36.75" hidden="1" x14ac:dyDescent="0.25">
      <c r="A423" s="8" t="s">
        <v>2399</v>
      </c>
      <c r="B423" s="9" t="s">
        <v>1610</v>
      </c>
      <c r="C423" s="13">
        <v>30.876950400710101</v>
      </c>
      <c r="D423" s="13">
        <v>52.103484540058503</v>
      </c>
      <c r="E423" s="13">
        <v>42.907195688345404</v>
      </c>
      <c r="F423" s="15">
        <v>41.962543543038002</v>
      </c>
      <c r="G423" s="13">
        <v>27</v>
      </c>
      <c r="H423" s="14">
        <v>120177094.46618301</v>
      </c>
    </row>
    <row r="424" spans="1:8" hidden="1" x14ac:dyDescent="0.25">
      <c r="A424" s="8" t="s">
        <v>2399</v>
      </c>
      <c r="B424" s="9" t="s">
        <v>1073</v>
      </c>
      <c r="C424" s="13">
        <v>39.979384323145403</v>
      </c>
      <c r="D424" s="13">
        <v>55.244367445364702</v>
      </c>
      <c r="E424" s="13">
        <v>30.628263878637899</v>
      </c>
      <c r="F424" s="15">
        <v>41.950671882382672</v>
      </c>
      <c r="G424" s="13">
        <v>248</v>
      </c>
      <c r="H424" s="14">
        <v>252284566.95817</v>
      </c>
    </row>
    <row r="425" spans="1:8" ht="24.75" hidden="1" x14ac:dyDescent="0.25">
      <c r="A425" s="8" t="s">
        <v>2399</v>
      </c>
      <c r="B425" s="9" t="s">
        <v>1385</v>
      </c>
      <c r="C425" s="13">
        <v>35.8511385019765</v>
      </c>
      <c r="D425" s="13">
        <v>35.485782042472898</v>
      </c>
      <c r="E425" s="13">
        <v>54.322314148238597</v>
      </c>
      <c r="F425" s="15">
        <v>41.886411564229327</v>
      </c>
      <c r="G425" s="13">
        <v>209</v>
      </c>
      <c r="H425" s="14">
        <v>87726159.441</v>
      </c>
    </row>
    <row r="426" spans="1:8" ht="24.75" hidden="1" x14ac:dyDescent="0.25">
      <c r="A426" s="8" t="s">
        <v>2399</v>
      </c>
      <c r="B426" s="9" t="s">
        <v>1343</v>
      </c>
      <c r="C426" s="13">
        <v>15.857534950694101</v>
      </c>
      <c r="D426" s="13">
        <v>53.664073467109702</v>
      </c>
      <c r="E426" s="13">
        <v>56.060454871022898</v>
      </c>
      <c r="F426" s="15">
        <v>41.860687762942234</v>
      </c>
      <c r="G426" s="13">
        <v>552</v>
      </c>
      <c r="H426" s="14">
        <v>687813762.21999896</v>
      </c>
    </row>
    <row r="427" spans="1:8" ht="24.75" hidden="1" x14ac:dyDescent="0.25">
      <c r="A427" s="8" t="s">
        <v>2399</v>
      </c>
      <c r="B427" s="9" t="s">
        <v>508</v>
      </c>
      <c r="C427" s="13">
        <v>19.9943308600288</v>
      </c>
      <c r="D427" s="13">
        <v>33.973197889899602</v>
      </c>
      <c r="E427" s="13">
        <v>71.442922988500996</v>
      </c>
      <c r="F427" s="15">
        <v>41.803483912809803</v>
      </c>
      <c r="G427" s="13">
        <v>381</v>
      </c>
      <c r="H427" s="14">
        <v>198489795.40229899</v>
      </c>
    </row>
    <row r="428" spans="1:8" ht="24.75" hidden="1" x14ac:dyDescent="0.25">
      <c r="A428" s="8" t="s">
        <v>2399</v>
      </c>
      <c r="B428" s="9" t="s">
        <v>1012</v>
      </c>
      <c r="C428" s="13">
        <v>17.404138052302301</v>
      </c>
      <c r="D428" s="13">
        <v>70.611655045126398</v>
      </c>
      <c r="E428" s="13">
        <v>37.329440765831897</v>
      </c>
      <c r="F428" s="15">
        <v>41.781744621086865</v>
      </c>
      <c r="G428" s="13">
        <v>91</v>
      </c>
      <c r="H428" s="14">
        <v>21397995.289999999</v>
      </c>
    </row>
    <row r="429" spans="1:8" ht="24.75" hidden="1" x14ac:dyDescent="0.25">
      <c r="A429" s="8" t="s">
        <v>2399</v>
      </c>
      <c r="B429" s="9" t="s">
        <v>1254</v>
      </c>
      <c r="C429" s="13">
        <v>25.611377950351301</v>
      </c>
      <c r="D429" s="13">
        <v>52.293209643572297</v>
      </c>
      <c r="E429" s="13">
        <v>47.424465386604602</v>
      </c>
      <c r="F429" s="15">
        <v>41.776350993509396</v>
      </c>
      <c r="G429" s="13">
        <v>60</v>
      </c>
      <c r="H429" s="14">
        <v>11270936.220243501</v>
      </c>
    </row>
    <row r="430" spans="1:8" ht="24.75" hidden="1" x14ac:dyDescent="0.25">
      <c r="A430" s="8" t="s">
        <v>2399</v>
      </c>
      <c r="B430" s="9" t="s">
        <v>1395</v>
      </c>
      <c r="C430" s="13">
        <v>27.0857227253357</v>
      </c>
      <c r="D430" s="13">
        <v>59.508329639095997</v>
      </c>
      <c r="E430" s="13">
        <v>38.627438152780101</v>
      </c>
      <c r="F430" s="15">
        <v>41.740496839070595</v>
      </c>
      <c r="G430" s="13">
        <v>42</v>
      </c>
      <c r="H430" s="14">
        <v>7207022.0350048896</v>
      </c>
    </row>
    <row r="431" spans="1:8" hidden="1" x14ac:dyDescent="0.25">
      <c r="A431" s="8" t="s">
        <v>2399</v>
      </c>
      <c r="B431" s="9" t="s">
        <v>2054</v>
      </c>
      <c r="C431" s="13">
        <v>47.677044048592997</v>
      </c>
      <c r="D431" s="13">
        <v>51.210237199125999</v>
      </c>
      <c r="E431" s="13">
        <v>26.256266027838201</v>
      </c>
      <c r="F431" s="15">
        <v>41.714515758519063</v>
      </c>
      <c r="G431" s="13">
        <v>8</v>
      </c>
      <c r="H431" s="14">
        <v>1573782.41</v>
      </c>
    </row>
    <row r="432" spans="1:8" ht="24.75" hidden="1" x14ac:dyDescent="0.25">
      <c r="A432" s="8" t="s">
        <v>2399</v>
      </c>
      <c r="B432" s="9" t="s">
        <v>2170</v>
      </c>
      <c r="C432" s="13">
        <v>25.4285512001325</v>
      </c>
      <c r="D432" s="13">
        <v>52.598854611870898</v>
      </c>
      <c r="E432" s="13">
        <v>46.864304294207002</v>
      </c>
      <c r="F432" s="15">
        <v>41.630570035403466</v>
      </c>
      <c r="G432" s="13">
        <v>49</v>
      </c>
      <c r="H432" s="14">
        <v>7153306.6145387804</v>
      </c>
    </row>
    <row r="433" spans="1:8" hidden="1" x14ac:dyDescent="0.25">
      <c r="A433" s="8" t="s">
        <v>2399</v>
      </c>
      <c r="B433" s="9" t="s">
        <v>866</v>
      </c>
      <c r="C433" s="13">
        <v>27.090145832931999</v>
      </c>
      <c r="D433" s="13">
        <v>72.689090353169803</v>
      </c>
      <c r="E433" s="13">
        <v>24.77325303632</v>
      </c>
      <c r="F433" s="15">
        <v>41.517496407473935</v>
      </c>
      <c r="G433" s="13">
        <v>13</v>
      </c>
      <c r="H433" s="14">
        <v>18945448.960000001</v>
      </c>
    </row>
    <row r="434" spans="1:8" ht="24.75" hidden="1" x14ac:dyDescent="0.25">
      <c r="A434" s="8" t="s">
        <v>2399</v>
      </c>
      <c r="B434" s="9" t="s">
        <v>681</v>
      </c>
      <c r="C434" s="13">
        <v>35.898197666942103</v>
      </c>
      <c r="D434" s="13">
        <v>48.355613309943898</v>
      </c>
      <c r="E434" s="13">
        <v>40.123052149984701</v>
      </c>
      <c r="F434" s="15">
        <v>41.45895437562357</v>
      </c>
      <c r="G434" s="13">
        <v>74</v>
      </c>
      <c r="H434" s="14">
        <v>55603046.399999999</v>
      </c>
    </row>
    <row r="435" spans="1:8" ht="36.75" hidden="1" x14ac:dyDescent="0.25">
      <c r="A435" s="8" t="s">
        <v>2399</v>
      </c>
      <c r="B435" s="9" t="s">
        <v>1577</v>
      </c>
      <c r="C435" s="13">
        <v>30.578250624668101</v>
      </c>
      <c r="D435" s="13">
        <v>52.636098992133697</v>
      </c>
      <c r="E435" s="13">
        <v>41.101214357829797</v>
      </c>
      <c r="F435" s="15">
        <v>41.4385213248772</v>
      </c>
      <c r="G435" s="13">
        <v>46</v>
      </c>
      <c r="H435" s="14">
        <v>6402064.08649999</v>
      </c>
    </row>
    <row r="436" spans="1:8" ht="24.75" hidden="1" x14ac:dyDescent="0.25">
      <c r="A436" s="8" t="s">
        <v>2399</v>
      </c>
      <c r="B436" s="9" t="s">
        <v>163</v>
      </c>
      <c r="C436" s="13">
        <v>26.2027816099631</v>
      </c>
      <c r="D436" s="13">
        <v>59.577224548782198</v>
      </c>
      <c r="E436" s="13">
        <v>38.528116538360898</v>
      </c>
      <c r="F436" s="15">
        <v>41.436040899035397</v>
      </c>
      <c r="G436" s="13">
        <v>85</v>
      </c>
      <c r="H436" s="14">
        <v>32500873.940000001</v>
      </c>
    </row>
    <row r="437" spans="1:8" ht="24.75" hidden="1" x14ac:dyDescent="0.25">
      <c r="A437" s="8" t="s">
        <v>2399</v>
      </c>
      <c r="B437" s="9" t="s">
        <v>1317</v>
      </c>
      <c r="C437" s="13">
        <v>21.248497890765499</v>
      </c>
      <c r="D437" s="13">
        <v>76.265738768055996</v>
      </c>
      <c r="E437" s="13">
        <v>26.543186534638501</v>
      </c>
      <c r="F437" s="15">
        <v>41.352474397819996</v>
      </c>
      <c r="G437" s="13">
        <v>56</v>
      </c>
      <c r="H437" s="14">
        <v>46937592.494999997</v>
      </c>
    </row>
    <row r="438" spans="1:8" ht="24.75" hidden="1" x14ac:dyDescent="0.25">
      <c r="A438" s="8" t="s">
        <v>2399</v>
      </c>
      <c r="B438" s="9" t="s">
        <v>151</v>
      </c>
      <c r="C438" s="13">
        <v>14.194982813874701</v>
      </c>
      <c r="D438" s="13">
        <v>59.619871295686501</v>
      </c>
      <c r="E438" s="13">
        <v>50.206813662757497</v>
      </c>
      <c r="F438" s="15">
        <v>41.340555924106233</v>
      </c>
      <c r="G438" s="13">
        <v>127</v>
      </c>
      <c r="H438" s="14">
        <v>72285920.009000003</v>
      </c>
    </row>
    <row r="439" spans="1:8" ht="24.75" hidden="1" x14ac:dyDescent="0.25">
      <c r="A439" s="8" t="s">
        <v>2399</v>
      </c>
      <c r="B439" s="9" t="s">
        <v>546</v>
      </c>
      <c r="C439" s="13">
        <v>27.388844016568399</v>
      </c>
      <c r="D439" s="13">
        <v>71.641139464908605</v>
      </c>
      <c r="E439" s="13">
        <v>24.9772451312455</v>
      </c>
      <c r="F439" s="15">
        <v>41.335742870907502</v>
      </c>
      <c r="G439" s="13">
        <v>52</v>
      </c>
      <c r="H439" s="14">
        <v>10777274.719592899</v>
      </c>
    </row>
    <row r="440" spans="1:8" ht="24.75" hidden="1" x14ac:dyDescent="0.25">
      <c r="A440" s="8" t="s">
        <v>2399</v>
      </c>
      <c r="B440" s="9" t="s">
        <v>1332</v>
      </c>
      <c r="C440" s="13">
        <v>28.607893675663501</v>
      </c>
      <c r="D440" s="13">
        <v>33.6542934948653</v>
      </c>
      <c r="E440" s="13">
        <v>61.6584547119867</v>
      </c>
      <c r="F440" s="15">
        <v>41.306880627505166</v>
      </c>
      <c r="G440" s="13">
        <v>415</v>
      </c>
      <c r="H440" s="14">
        <v>138050378.41999999</v>
      </c>
    </row>
    <row r="441" spans="1:8" ht="24.75" hidden="1" x14ac:dyDescent="0.25">
      <c r="A441" s="8" t="s">
        <v>2399</v>
      </c>
      <c r="B441" s="9" t="s">
        <v>1034</v>
      </c>
      <c r="C441" s="13">
        <v>25.888459126987598</v>
      </c>
      <c r="D441" s="13">
        <v>49.367871929308698</v>
      </c>
      <c r="E441" s="13">
        <v>48.604168201181999</v>
      </c>
      <c r="F441" s="15">
        <v>41.286833085826096</v>
      </c>
      <c r="G441" s="13">
        <v>178</v>
      </c>
      <c r="H441" s="14">
        <v>44258826.900999904</v>
      </c>
    </row>
    <row r="442" spans="1:8" ht="24.75" hidden="1" x14ac:dyDescent="0.25">
      <c r="A442" s="8" t="s">
        <v>2399</v>
      </c>
      <c r="B442" s="9" t="s">
        <v>198</v>
      </c>
      <c r="C442" s="13">
        <v>23.349786550217601</v>
      </c>
      <c r="D442" s="13">
        <v>58.1437836913531</v>
      </c>
      <c r="E442" s="13">
        <v>42.328656177020399</v>
      </c>
      <c r="F442" s="15">
        <v>41.2740754728637</v>
      </c>
      <c r="G442" s="13">
        <v>63</v>
      </c>
      <c r="H442" s="14">
        <v>19025681.98</v>
      </c>
    </row>
    <row r="443" spans="1:8" ht="24.75" hidden="1" x14ac:dyDescent="0.25">
      <c r="A443" s="8" t="s">
        <v>2399</v>
      </c>
      <c r="B443" s="9" t="s">
        <v>1062</v>
      </c>
      <c r="C443" s="13">
        <v>33.0653425300723</v>
      </c>
      <c r="D443" s="13">
        <v>37.122664361955003</v>
      </c>
      <c r="E443" s="13">
        <v>53.580903953472401</v>
      </c>
      <c r="F443" s="15">
        <v>41.256303615166566</v>
      </c>
      <c r="G443" s="13">
        <v>3</v>
      </c>
      <c r="H443" s="14">
        <v>1044904.02</v>
      </c>
    </row>
    <row r="444" spans="1:8" ht="24.75" hidden="1" x14ac:dyDescent="0.25">
      <c r="A444" s="8" t="s">
        <v>2399</v>
      </c>
      <c r="B444" s="9" t="s">
        <v>740</v>
      </c>
      <c r="C444" s="13">
        <v>33.651979980779998</v>
      </c>
      <c r="D444" s="13">
        <v>54.630045347105501</v>
      </c>
      <c r="E444" s="13">
        <v>35.408518557471197</v>
      </c>
      <c r="F444" s="15">
        <v>41.230181295118896</v>
      </c>
      <c r="G444" s="13">
        <v>79</v>
      </c>
      <c r="H444" s="14">
        <v>9520695.8599999994</v>
      </c>
    </row>
    <row r="445" spans="1:8" ht="24.75" hidden="1" x14ac:dyDescent="0.25">
      <c r="A445" s="8" t="s">
        <v>2399</v>
      </c>
      <c r="B445" s="9" t="s">
        <v>2263</v>
      </c>
      <c r="C445" s="13">
        <v>26.929285920405999</v>
      </c>
      <c r="D445" s="13">
        <v>60.365978409415703</v>
      </c>
      <c r="E445" s="13">
        <v>36.265971896326199</v>
      </c>
      <c r="F445" s="15">
        <v>41.187078742049302</v>
      </c>
      <c r="G445" s="13">
        <v>58</v>
      </c>
      <c r="H445" s="14">
        <v>12052677.3169143</v>
      </c>
    </row>
    <row r="446" spans="1:8" ht="24.75" hidden="1" x14ac:dyDescent="0.25">
      <c r="A446" s="8" t="s">
        <v>2399</v>
      </c>
      <c r="B446" s="9" t="s">
        <v>446</v>
      </c>
      <c r="C446" s="13">
        <v>26.516861099821199</v>
      </c>
      <c r="D446" s="13">
        <v>42.303177872751903</v>
      </c>
      <c r="E446" s="13">
        <v>54.6701510822991</v>
      </c>
      <c r="F446" s="15">
        <v>41.163396684957398</v>
      </c>
      <c r="G446" s="13">
        <v>205</v>
      </c>
      <c r="H446" s="14">
        <v>1264856390.15693</v>
      </c>
    </row>
    <row r="447" spans="1:8" ht="24.75" hidden="1" x14ac:dyDescent="0.25">
      <c r="A447" s="8" t="s">
        <v>2399</v>
      </c>
      <c r="B447" s="9" t="s">
        <v>1001</v>
      </c>
      <c r="C447" s="13">
        <v>12.9386376952347</v>
      </c>
      <c r="D447" s="13">
        <v>59.648607566092601</v>
      </c>
      <c r="E447" s="13">
        <v>50.893494562558402</v>
      </c>
      <c r="F447" s="15">
        <v>41.160246607961902</v>
      </c>
      <c r="G447" s="13">
        <v>117</v>
      </c>
      <c r="H447" s="14">
        <v>27009896.059999999</v>
      </c>
    </row>
    <row r="448" spans="1:8" hidden="1" x14ac:dyDescent="0.25">
      <c r="A448" s="8" t="s">
        <v>2399</v>
      </c>
      <c r="B448" s="9" t="s">
        <v>2004</v>
      </c>
      <c r="C448" s="13">
        <v>18.968863212009801</v>
      </c>
      <c r="D448" s="13">
        <v>55.4190722057429</v>
      </c>
      <c r="E448" s="13">
        <v>49.012911597210298</v>
      </c>
      <c r="F448" s="15">
        <v>41.133615671654333</v>
      </c>
      <c r="G448" s="13">
        <v>174</v>
      </c>
      <c r="H448" s="14">
        <v>58894254.344597802</v>
      </c>
    </row>
    <row r="449" spans="1:8" ht="24.75" hidden="1" x14ac:dyDescent="0.25">
      <c r="A449" s="8" t="s">
        <v>2399</v>
      </c>
      <c r="B449" s="9" t="s">
        <v>1466</v>
      </c>
      <c r="C449" s="13">
        <v>20.4367118620269</v>
      </c>
      <c r="D449" s="13">
        <v>42.47094637779</v>
      </c>
      <c r="E449" s="13">
        <v>60.488138463715003</v>
      </c>
      <c r="F449" s="15">
        <v>41.131932234510636</v>
      </c>
      <c r="G449" s="13">
        <v>597</v>
      </c>
      <c r="H449" s="14">
        <v>454102782.42647803</v>
      </c>
    </row>
    <row r="450" spans="1:8" ht="36.75" hidden="1" x14ac:dyDescent="0.25">
      <c r="A450" s="8" t="s">
        <v>2399</v>
      </c>
      <c r="B450" s="9" t="s">
        <v>595</v>
      </c>
      <c r="C450" s="13">
        <v>23.053188041317402</v>
      </c>
      <c r="D450" s="13">
        <v>39.2230816550748</v>
      </c>
      <c r="E450" s="13">
        <v>61.1061113656571</v>
      </c>
      <c r="F450" s="15">
        <v>41.127460354016435</v>
      </c>
      <c r="G450" s="13">
        <v>214</v>
      </c>
      <c r="H450" s="14">
        <v>2025893279.92344</v>
      </c>
    </row>
    <row r="451" spans="1:8" ht="24.75" hidden="1" x14ac:dyDescent="0.25">
      <c r="A451" s="8" t="s">
        <v>2399</v>
      </c>
      <c r="B451" s="9" t="s">
        <v>919</v>
      </c>
      <c r="C451" s="13">
        <v>34.3051521476944</v>
      </c>
      <c r="D451" s="13">
        <v>47.629120389853597</v>
      </c>
      <c r="E451" s="13">
        <v>41.403951405442697</v>
      </c>
      <c r="F451" s="15">
        <v>41.112741314330229</v>
      </c>
      <c r="G451" s="13">
        <v>30</v>
      </c>
      <c r="H451" s="14">
        <v>23248135.420000002</v>
      </c>
    </row>
    <row r="452" spans="1:8" hidden="1" x14ac:dyDescent="0.25">
      <c r="A452" s="8" t="s">
        <v>2399</v>
      </c>
      <c r="B452" s="9" t="s">
        <v>147</v>
      </c>
      <c r="C452" s="13">
        <v>14.9925243437209</v>
      </c>
      <c r="D452" s="13">
        <v>55.129899484397498</v>
      </c>
      <c r="E452" s="13">
        <v>53.099091324837197</v>
      </c>
      <c r="F452" s="15">
        <v>41.073838384318528</v>
      </c>
      <c r="G452" s="13">
        <v>220</v>
      </c>
      <c r="H452" s="14">
        <v>100951831.82281899</v>
      </c>
    </row>
    <row r="453" spans="1:8" ht="24.75" hidden="1" x14ac:dyDescent="0.25">
      <c r="A453" s="8" t="s">
        <v>2399</v>
      </c>
      <c r="B453" s="9" t="s">
        <v>1039</v>
      </c>
      <c r="C453" s="13">
        <v>17.362636729969299</v>
      </c>
      <c r="D453" s="13">
        <v>46.944108570498997</v>
      </c>
      <c r="E453" s="13">
        <v>58.878101208078697</v>
      </c>
      <c r="F453" s="15">
        <v>41.061615502849001</v>
      </c>
      <c r="G453" s="13">
        <v>721</v>
      </c>
      <c r="H453" s="14">
        <v>1724796528.5991099</v>
      </c>
    </row>
    <row r="454" spans="1:8" ht="24.75" hidden="1" x14ac:dyDescent="0.25">
      <c r="A454" s="8" t="s">
        <v>2399</v>
      </c>
      <c r="B454" s="9" t="s">
        <v>576</v>
      </c>
      <c r="C454" s="13">
        <v>37.883839477858103</v>
      </c>
      <c r="D454" s="13">
        <v>36.061174048923803</v>
      </c>
      <c r="E454" s="13">
        <v>49.182228631177701</v>
      </c>
      <c r="F454" s="15">
        <v>41.042414052653207</v>
      </c>
      <c r="G454" s="13">
        <v>33</v>
      </c>
      <c r="H454" s="14">
        <v>109132973.91702899</v>
      </c>
    </row>
    <row r="455" spans="1:8" ht="24.75" hidden="1" x14ac:dyDescent="0.25">
      <c r="A455" s="8" t="s">
        <v>2399</v>
      </c>
      <c r="B455" s="9" t="s">
        <v>2375</v>
      </c>
      <c r="C455" s="13">
        <v>22.565732107900899</v>
      </c>
      <c r="D455" s="13">
        <v>46.511008634636603</v>
      </c>
      <c r="E455" s="13">
        <v>53.953625305786602</v>
      </c>
      <c r="F455" s="15">
        <v>41.010122016108035</v>
      </c>
      <c r="G455" s="13">
        <v>58</v>
      </c>
      <c r="H455" s="14">
        <v>14685629.176999999</v>
      </c>
    </row>
    <row r="456" spans="1:8" ht="24.75" hidden="1" x14ac:dyDescent="0.25">
      <c r="A456" s="8" t="s">
        <v>2399</v>
      </c>
      <c r="B456" s="9" t="s">
        <v>488</v>
      </c>
      <c r="C456" s="13">
        <v>19.6426390679609</v>
      </c>
      <c r="D456" s="13">
        <v>40.685396888494999</v>
      </c>
      <c r="E456" s="13">
        <v>62.637897382106203</v>
      </c>
      <c r="F456" s="15">
        <v>40.988644446187372</v>
      </c>
      <c r="G456" s="13">
        <v>1310</v>
      </c>
      <c r="H456" s="14">
        <v>1065159166.84999</v>
      </c>
    </row>
    <row r="457" spans="1:8" ht="24.75" hidden="1" x14ac:dyDescent="0.25">
      <c r="A457" s="8" t="s">
        <v>2399</v>
      </c>
      <c r="B457" s="9" t="s">
        <v>73</v>
      </c>
      <c r="C457" s="13">
        <v>12.266027381879301</v>
      </c>
      <c r="D457" s="13">
        <v>44.134240665409003</v>
      </c>
      <c r="E457" s="13">
        <v>66.443903150543605</v>
      </c>
      <c r="F457" s="15">
        <v>40.948057065943971</v>
      </c>
      <c r="G457" s="13">
        <v>228</v>
      </c>
      <c r="H457" s="14">
        <v>1332366665.43362</v>
      </c>
    </row>
    <row r="458" spans="1:8" ht="24.75" hidden="1" x14ac:dyDescent="0.25">
      <c r="A458" s="8" t="s">
        <v>2399</v>
      </c>
      <c r="B458" s="9" t="s">
        <v>2179</v>
      </c>
      <c r="C458" s="13">
        <v>42.351672973049702</v>
      </c>
      <c r="D458" s="13">
        <v>44.450125594331197</v>
      </c>
      <c r="E458" s="13">
        <v>35.9986940480388</v>
      </c>
      <c r="F458" s="15">
        <v>40.933497538473233</v>
      </c>
      <c r="G458" s="13">
        <v>11</v>
      </c>
      <c r="H458" s="14">
        <v>3456060.58</v>
      </c>
    </row>
    <row r="459" spans="1:8" ht="24.75" hidden="1" x14ac:dyDescent="0.25">
      <c r="A459" s="8" t="s">
        <v>2399</v>
      </c>
      <c r="B459" s="9" t="s">
        <v>1786</v>
      </c>
      <c r="C459" s="13">
        <v>15.3695950390223</v>
      </c>
      <c r="D459" s="13">
        <v>50.429260109137097</v>
      </c>
      <c r="E459" s="13">
        <v>56.932261380038902</v>
      </c>
      <c r="F459" s="15">
        <v>40.910372176066097</v>
      </c>
      <c r="G459" s="13">
        <v>122</v>
      </c>
      <c r="H459" s="14">
        <v>226650708.91999999</v>
      </c>
    </row>
    <row r="460" spans="1:8" ht="24.75" hidden="1" x14ac:dyDescent="0.25">
      <c r="A460" s="8" t="s">
        <v>2399</v>
      </c>
      <c r="B460" s="9" t="s">
        <v>666</v>
      </c>
      <c r="C460" s="13">
        <v>24.152296435799901</v>
      </c>
      <c r="D460" s="13">
        <v>66.567024319247594</v>
      </c>
      <c r="E460" s="13">
        <v>31.909438076402001</v>
      </c>
      <c r="F460" s="15">
        <v>40.876252943816496</v>
      </c>
      <c r="G460" s="13">
        <v>42</v>
      </c>
      <c r="H460" s="14">
        <v>10506032.284</v>
      </c>
    </row>
    <row r="461" spans="1:8" ht="24.75" hidden="1" x14ac:dyDescent="0.25">
      <c r="A461" s="8" t="s">
        <v>2399</v>
      </c>
      <c r="B461" s="9" t="s">
        <v>2396</v>
      </c>
      <c r="C461" s="13">
        <v>66.863087520072597</v>
      </c>
      <c r="D461" s="13">
        <v>34.678941168325402</v>
      </c>
      <c r="E461" s="13">
        <v>20.990961026441699</v>
      </c>
      <c r="F461" s="15">
        <v>40.844329904946569</v>
      </c>
      <c r="G461" s="13">
        <v>9</v>
      </c>
      <c r="H461" s="14">
        <v>215629.61</v>
      </c>
    </row>
    <row r="462" spans="1:8" ht="24.75" hidden="1" x14ac:dyDescent="0.25">
      <c r="A462" s="8" t="s">
        <v>2399</v>
      </c>
      <c r="B462" s="9" t="s">
        <v>817</v>
      </c>
      <c r="C462" s="13">
        <v>34.075258265887797</v>
      </c>
      <c r="D462" s="13">
        <v>37.816988844577601</v>
      </c>
      <c r="E462" s="13">
        <v>50.637233269147103</v>
      </c>
      <c r="F462" s="15">
        <v>40.843160126537505</v>
      </c>
      <c r="G462" s="13">
        <v>528</v>
      </c>
      <c r="H462" s="14">
        <v>530534932.95599902</v>
      </c>
    </row>
    <row r="463" spans="1:8" ht="24.75" hidden="1" x14ac:dyDescent="0.25">
      <c r="A463" s="8" t="s">
        <v>2399</v>
      </c>
      <c r="B463" s="9" t="s">
        <v>1750</v>
      </c>
      <c r="C463" s="13">
        <v>32.6249708580822</v>
      </c>
      <c r="D463" s="13">
        <v>58.314195166521799</v>
      </c>
      <c r="E463" s="13">
        <v>31.526703605805999</v>
      </c>
      <c r="F463" s="15">
        <v>40.821956543470002</v>
      </c>
      <c r="G463" s="13">
        <v>22</v>
      </c>
      <c r="H463" s="14">
        <v>6244275.1569999903</v>
      </c>
    </row>
    <row r="464" spans="1:8" ht="24.75" hidden="1" x14ac:dyDescent="0.25">
      <c r="A464" s="8" t="s">
        <v>2399</v>
      </c>
      <c r="B464" s="9" t="s">
        <v>181</v>
      </c>
      <c r="C464" s="13">
        <v>37.427563292557103</v>
      </c>
      <c r="D464" s="13">
        <v>38.174182171921203</v>
      </c>
      <c r="E464" s="13">
        <v>46.840114144019203</v>
      </c>
      <c r="F464" s="15">
        <v>40.813953202832501</v>
      </c>
      <c r="G464" s="13">
        <v>25</v>
      </c>
      <c r="H464" s="14">
        <v>2840201.14</v>
      </c>
    </row>
    <row r="465" spans="1:8" hidden="1" x14ac:dyDescent="0.25">
      <c r="A465" s="8" t="s">
        <v>2399</v>
      </c>
      <c r="B465" s="9" t="s">
        <v>1693</v>
      </c>
      <c r="C465" s="13">
        <v>29.9840567363178</v>
      </c>
      <c r="D465" s="13">
        <v>51.5700600044607</v>
      </c>
      <c r="E465" s="13">
        <v>40.781054317115299</v>
      </c>
      <c r="F465" s="15">
        <v>40.77839035263127</v>
      </c>
      <c r="G465" s="13">
        <v>193</v>
      </c>
      <c r="H465" s="14">
        <v>54677377.310000002</v>
      </c>
    </row>
    <row r="466" spans="1:8" ht="24.75" hidden="1" x14ac:dyDescent="0.25">
      <c r="A466" s="8" t="s">
        <v>2399</v>
      </c>
      <c r="B466" s="9" t="s">
        <v>216</v>
      </c>
      <c r="C466" s="13">
        <v>29.9712109382295</v>
      </c>
      <c r="D466" s="13">
        <v>70.383385384400597</v>
      </c>
      <c r="E466" s="13">
        <v>21.977828275062599</v>
      </c>
      <c r="F466" s="15">
        <v>40.777474865897567</v>
      </c>
      <c r="G466" s="13">
        <v>12</v>
      </c>
      <c r="H466" s="14">
        <v>11664526.3026365</v>
      </c>
    </row>
    <row r="467" spans="1:8" ht="24.75" hidden="1" x14ac:dyDescent="0.25">
      <c r="A467" s="8" t="s">
        <v>2399</v>
      </c>
      <c r="B467" s="9" t="s">
        <v>1375</v>
      </c>
      <c r="C467" s="13">
        <v>30.940288711385602</v>
      </c>
      <c r="D467" s="13">
        <v>57.728662881474797</v>
      </c>
      <c r="E467" s="13">
        <v>33.583710517878998</v>
      </c>
      <c r="F467" s="15">
        <v>40.750887370246467</v>
      </c>
      <c r="G467" s="13">
        <v>175</v>
      </c>
      <c r="H467" s="14">
        <v>77404957.933231294</v>
      </c>
    </row>
    <row r="468" spans="1:8" ht="24.75" hidden="1" x14ac:dyDescent="0.25">
      <c r="A468" s="8" t="s">
        <v>2399</v>
      </c>
      <c r="B468" s="9" t="s">
        <v>47</v>
      </c>
      <c r="C468" s="13">
        <v>13.7912441541589</v>
      </c>
      <c r="D468" s="13">
        <v>37.878950058331903</v>
      </c>
      <c r="E468" s="13">
        <v>70.520650406575797</v>
      </c>
      <c r="F468" s="15">
        <v>40.730281539688868</v>
      </c>
      <c r="G468" s="13">
        <v>321</v>
      </c>
      <c r="H468" s="14">
        <v>192939265732.55301</v>
      </c>
    </row>
    <row r="469" spans="1:8" ht="24.75" hidden="1" x14ac:dyDescent="0.25">
      <c r="A469" s="8" t="s">
        <v>2399</v>
      </c>
      <c r="B469" s="9" t="s">
        <v>278</v>
      </c>
      <c r="C469" s="13">
        <v>31.516467472237299</v>
      </c>
      <c r="D469" s="13">
        <v>59.256967299039502</v>
      </c>
      <c r="E469" s="13">
        <v>31.325987336033101</v>
      </c>
      <c r="F469" s="15">
        <v>40.699807369103297</v>
      </c>
      <c r="G469" s="13">
        <v>30</v>
      </c>
      <c r="H469" s="14">
        <v>9426432.8300000001</v>
      </c>
    </row>
    <row r="470" spans="1:8" ht="36.75" hidden="1" x14ac:dyDescent="0.25">
      <c r="A470" s="8" t="s">
        <v>2399</v>
      </c>
      <c r="B470" s="9" t="s">
        <v>2301</v>
      </c>
      <c r="C470" s="13">
        <v>37.711848837511901</v>
      </c>
      <c r="D470" s="13">
        <v>45.671063962041799</v>
      </c>
      <c r="E470" s="13">
        <v>38.666502362269803</v>
      </c>
      <c r="F470" s="15">
        <v>40.683138387274504</v>
      </c>
      <c r="G470" s="13">
        <v>100</v>
      </c>
      <c r="H470" s="14">
        <v>107509531.33399899</v>
      </c>
    </row>
    <row r="471" spans="1:8" ht="24.75" hidden="1" x14ac:dyDescent="0.25">
      <c r="A471" s="8" t="s">
        <v>2399</v>
      </c>
      <c r="B471" s="9" t="s">
        <v>688</v>
      </c>
      <c r="C471" s="13">
        <v>15.4059161938073</v>
      </c>
      <c r="D471" s="13">
        <v>63.743241515852702</v>
      </c>
      <c r="E471" s="13">
        <v>42.672186249315899</v>
      </c>
      <c r="F471" s="15">
        <v>40.607114652991967</v>
      </c>
      <c r="G471" s="13">
        <v>115</v>
      </c>
      <c r="H471" s="14">
        <v>157327017.69699699</v>
      </c>
    </row>
    <row r="472" spans="1:8" ht="24.75" hidden="1" x14ac:dyDescent="0.25">
      <c r="A472" s="8" t="s">
        <v>2399</v>
      </c>
      <c r="B472" s="9" t="s">
        <v>902</v>
      </c>
      <c r="C472" s="13">
        <v>16.493200035716399</v>
      </c>
      <c r="D472" s="13">
        <v>51.329884393517901</v>
      </c>
      <c r="E472" s="13">
        <v>53.978234589111601</v>
      </c>
      <c r="F472" s="15">
        <v>40.600439672781967</v>
      </c>
      <c r="G472" s="13">
        <v>716</v>
      </c>
      <c r="H472" s="14">
        <v>309725862.5625</v>
      </c>
    </row>
    <row r="473" spans="1:8" ht="24.75" hidden="1" x14ac:dyDescent="0.25">
      <c r="A473" s="8" t="s">
        <v>2399</v>
      </c>
      <c r="B473" s="9" t="s">
        <v>2110</v>
      </c>
      <c r="C473" s="13">
        <v>29.970900960345499</v>
      </c>
      <c r="D473" s="13">
        <v>42.858889536123101</v>
      </c>
      <c r="E473" s="13">
        <v>48.9486074228776</v>
      </c>
      <c r="F473" s="15">
        <v>40.592799306448732</v>
      </c>
      <c r="G473" s="13">
        <v>147</v>
      </c>
      <c r="H473" s="14">
        <v>76883002.0391047</v>
      </c>
    </row>
    <row r="474" spans="1:8" ht="24.75" hidden="1" x14ac:dyDescent="0.25">
      <c r="A474" s="8" t="s">
        <v>2399</v>
      </c>
      <c r="B474" s="9" t="s">
        <v>449</v>
      </c>
      <c r="C474" s="13">
        <v>5.9203499722231303</v>
      </c>
      <c r="D474" s="13">
        <v>67.612058619313103</v>
      </c>
      <c r="E474" s="13">
        <v>48.187991926803598</v>
      </c>
      <c r="F474" s="15">
        <v>40.57346683944661</v>
      </c>
      <c r="G474" s="13">
        <v>2352</v>
      </c>
      <c r="H474" s="14">
        <v>1222903965.4709899</v>
      </c>
    </row>
    <row r="475" spans="1:8" ht="24.75" hidden="1" x14ac:dyDescent="0.25">
      <c r="A475" s="8" t="s">
        <v>2399</v>
      </c>
      <c r="B475" s="9" t="s">
        <v>739</v>
      </c>
      <c r="C475" s="13">
        <v>26.889846689874702</v>
      </c>
      <c r="D475" s="13">
        <v>59.3807745383886</v>
      </c>
      <c r="E475" s="13">
        <v>35.328280984749803</v>
      </c>
      <c r="F475" s="15">
        <v>40.532967404337704</v>
      </c>
      <c r="G475" s="13">
        <v>19</v>
      </c>
      <c r="H475" s="14">
        <v>3272495.58</v>
      </c>
    </row>
    <row r="476" spans="1:8" ht="24.75" hidden="1" x14ac:dyDescent="0.25">
      <c r="A476" s="8" t="s">
        <v>2399</v>
      </c>
      <c r="B476" s="9" t="s">
        <v>1631</v>
      </c>
      <c r="C476" s="13">
        <v>15.9891488501849</v>
      </c>
      <c r="D476" s="13">
        <v>59.386485436788703</v>
      </c>
      <c r="E476" s="13">
        <v>46.210674462672003</v>
      </c>
      <c r="F476" s="15">
        <v>40.528769583215201</v>
      </c>
      <c r="G476" s="13">
        <v>53</v>
      </c>
      <c r="H476" s="14">
        <v>11357646.48</v>
      </c>
    </row>
    <row r="477" spans="1:8" hidden="1" x14ac:dyDescent="0.25">
      <c r="A477" s="8" t="s">
        <v>2399</v>
      </c>
      <c r="B477" s="9" t="s">
        <v>1028</v>
      </c>
      <c r="C477" s="13">
        <v>30.5341950299625</v>
      </c>
      <c r="D477" s="13">
        <v>46.406687627104702</v>
      </c>
      <c r="E477" s="13">
        <v>44.6019209831559</v>
      </c>
      <c r="F477" s="15">
        <v>40.514267880074364</v>
      </c>
      <c r="G477" s="13">
        <v>41</v>
      </c>
      <c r="H477" s="14">
        <v>10927706.438682901</v>
      </c>
    </row>
    <row r="478" spans="1:8" hidden="1" x14ac:dyDescent="0.25">
      <c r="A478" s="8" t="s">
        <v>2399</v>
      </c>
      <c r="B478" s="9" t="s">
        <v>382</v>
      </c>
      <c r="C478" s="13">
        <v>45.462575683192</v>
      </c>
      <c r="D478" s="13">
        <v>42.643247763092702</v>
      </c>
      <c r="E478" s="13">
        <v>33.415672662814202</v>
      </c>
      <c r="F478" s="15">
        <v>40.507165369699635</v>
      </c>
      <c r="G478" s="13">
        <v>26</v>
      </c>
      <c r="H478" s="14">
        <v>2030608158.52</v>
      </c>
    </row>
    <row r="479" spans="1:8" hidden="1" x14ac:dyDescent="0.25">
      <c r="A479" s="8" t="s">
        <v>2399</v>
      </c>
      <c r="B479" s="9" t="s">
        <v>960</v>
      </c>
      <c r="C479" s="13">
        <v>24.688476578890999</v>
      </c>
      <c r="D479" s="13">
        <v>63.782548119602197</v>
      </c>
      <c r="E479" s="13">
        <v>32.623958809407497</v>
      </c>
      <c r="F479" s="15">
        <v>40.364994502633564</v>
      </c>
      <c r="G479" s="13">
        <v>22</v>
      </c>
      <c r="H479" s="14">
        <v>2337979.9500000002</v>
      </c>
    </row>
    <row r="480" spans="1:8" ht="24.75" hidden="1" x14ac:dyDescent="0.25">
      <c r="A480" s="8" t="s">
        <v>2399</v>
      </c>
      <c r="B480" s="9" t="s">
        <v>394</v>
      </c>
      <c r="C480" s="13">
        <v>51.287955951339903</v>
      </c>
      <c r="D480" s="13">
        <v>41.248838395957598</v>
      </c>
      <c r="E480" s="13">
        <v>28.5568023300515</v>
      </c>
      <c r="F480" s="15">
        <v>40.364532225783002</v>
      </c>
      <c r="G480" s="13">
        <v>16</v>
      </c>
      <c r="H480" s="14">
        <v>2850677.2299999902</v>
      </c>
    </row>
    <row r="481" spans="1:8" ht="24.75" hidden="1" x14ac:dyDescent="0.25">
      <c r="A481" s="8" t="s">
        <v>2399</v>
      </c>
      <c r="B481" s="9" t="s">
        <v>2123</v>
      </c>
      <c r="C481" s="13">
        <v>39.339428339521298</v>
      </c>
      <c r="D481" s="13">
        <v>27.142987702807101</v>
      </c>
      <c r="E481" s="13">
        <v>54.512085507346399</v>
      </c>
      <c r="F481" s="15">
        <v>40.331500516558265</v>
      </c>
      <c r="G481" s="13">
        <v>10</v>
      </c>
      <c r="H481" s="14">
        <v>2007671.35</v>
      </c>
    </row>
    <row r="482" spans="1:8" ht="24.75" hidden="1" x14ac:dyDescent="0.25">
      <c r="A482" s="8" t="s">
        <v>2399</v>
      </c>
      <c r="B482" s="9" t="s">
        <v>1280</v>
      </c>
      <c r="C482" s="13">
        <v>33.351446751384401</v>
      </c>
      <c r="D482" s="13">
        <v>43.205506245017602</v>
      </c>
      <c r="E482" s="13">
        <v>44.3814550977755</v>
      </c>
      <c r="F482" s="15">
        <v>40.312802698059166</v>
      </c>
      <c r="G482" s="13">
        <v>195</v>
      </c>
      <c r="H482" s="14">
        <v>30695101.5912599</v>
      </c>
    </row>
    <row r="483" spans="1:8" ht="24.75" hidden="1" x14ac:dyDescent="0.25">
      <c r="A483" s="8" t="s">
        <v>2399</v>
      </c>
      <c r="B483" s="9" t="s">
        <v>648</v>
      </c>
      <c r="C483" s="13">
        <v>29.108168864042199</v>
      </c>
      <c r="D483" s="13">
        <v>57.5519490287042</v>
      </c>
      <c r="E483" s="13">
        <v>34.0644342050849</v>
      </c>
      <c r="F483" s="15">
        <v>40.241517365943764</v>
      </c>
      <c r="G483" s="13">
        <v>124</v>
      </c>
      <c r="H483" s="14">
        <v>25678551.559999999</v>
      </c>
    </row>
    <row r="484" spans="1:8" hidden="1" x14ac:dyDescent="0.25">
      <c r="A484" s="8" t="s">
        <v>2399</v>
      </c>
      <c r="B484" s="9" t="s">
        <v>205</v>
      </c>
      <c r="C484" s="13">
        <v>11.4585276360178</v>
      </c>
      <c r="D484" s="13">
        <v>51.3140522367488</v>
      </c>
      <c r="E484" s="13">
        <v>57.880365145184399</v>
      </c>
      <c r="F484" s="15">
        <v>40.217648339317002</v>
      </c>
      <c r="G484" s="13">
        <v>330</v>
      </c>
      <c r="H484" s="14">
        <v>1108980373.56655</v>
      </c>
    </row>
    <row r="485" spans="1:8" ht="24.75" hidden="1" x14ac:dyDescent="0.25">
      <c r="A485" s="8" t="s">
        <v>2399</v>
      </c>
      <c r="B485" s="9" t="s">
        <v>289</v>
      </c>
      <c r="C485" s="13">
        <v>21.392238851169498</v>
      </c>
      <c r="D485" s="13">
        <v>60.329621305744602</v>
      </c>
      <c r="E485" s="13">
        <v>38.896813529876503</v>
      </c>
      <c r="F485" s="15">
        <v>40.206224562263536</v>
      </c>
      <c r="G485" s="13">
        <v>110</v>
      </c>
      <c r="H485" s="14">
        <v>26554409.194381699</v>
      </c>
    </row>
    <row r="486" spans="1:8" hidden="1" x14ac:dyDescent="0.25">
      <c r="A486" s="8" t="s">
        <v>2399</v>
      </c>
      <c r="B486" s="9" t="s">
        <v>1337</v>
      </c>
      <c r="C486" s="13">
        <v>20.463693003721101</v>
      </c>
      <c r="D486" s="13">
        <v>25.110835990356399</v>
      </c>
      <c r="E486" s="13">
        <v>75.015820266942299</v>
      </c>
      <c r="F486" s="15">
        <v>40.196783087006601</v>
      </c>
      <c r="G486" s="13">
        <v>74</v>
      </c>
      <c r="H486" s="14">
        <v>10862628.529999999</v>
      </c>
    </row>
    <row r="487" spans="1:8" ht="24.75" hidden="1" x14ac:dyDescent="0.25">
      <c r="A487" s="8" t="s">
        <v>2399</v>
      </c>
      <c r="B487" s="9" t="s">
        <v>226</v>
      </c>
      <c r="C487" s="13">
        <v>13.0655773950956</v>
      </c>
      <c r="D487" s="13">
        <v>58.5958335239742</v>
      </c>
      <c r="E487" s="13">
        <v>48.916445520880401</v>
      </c>
      <c r="F487" s="15">
        <v>40.192618813316734</v>
      </c>
      <c r="G487" s="13">
        <v>1240</v>
      </c>
      <c r="H487" s="14">
        <v>895297118.68000102</v>
      </c>
    </row>
    <row r="488" spans="1:8" hidden="1" x14ac:dyDescent="0.25">
      <c r="A488" s="8" t="s">
        <v>2399</v>
      </c>
      <c r="B488" s="9" t="s">
        <v>661</v>
      </c>
      <c r="C488" s="13">
        <v>17.706639770645701</v>
      </c>
      <c r="D488" s="13">
        <v>47.541108922141397</v>
      </c>
      <c r="E488" s="13">
        <v>55.269958465381997</v>
      </c>
      <c r="F488" s="15">
        <v>40.172569052723027</v>
      </c>
      <c r="G488" s="13">
        <v>118</v>
      </c>
      <c r="H488" s="14">
        <v>128332462.17999899</v>
      </c>
    </row>
    <row r="489" spans="1:8" ht="24.75" hidden="1" x14ac:dyDescent="0.25">
      <c r="A489" s="8" t="s">
        <v>2399</v>
      </c>
      <c r="B489" s="9" t="s">
        <v>1590</v>
      </c>
      <c r="C489" s="13">
        <v>42.066921575966298</v>
      </c>
      <c r="D489" s="13">
        <v>47.685792779084501</v>
      </c>
      <c r="E489" s="13">
        <v>30.717908619218299</v>
      </c>
      <c r="F489" s="15">
        <v>40.156874324756366</v>
      </c>
      <c r="G489" s="13">
        <v>40</v>
      </c>
      <c r="H489" s="14">
        <v>21782470.41</v>
      </c>
    </row>
    <row r="490" spans="1:8" ht="24.75" hidden="1" x14ac:dyDescent="0.25">
      <c r="A490" s="8" t="s">
        <v>2399</v>
      </c>
      <c r="B490" s="9" t="s">
        <v>1285</v>
      </c>
      <c r="C490" s="13">
        <v>23.5644366562464</v>
      </c>
      <c r="D490" s="13">
        <v>30.366083204490501</v>
      </c>
      <c r="E490" s="13">
        <v>66.472116264313001</v>
      </c>
      <c r="F490" s="15">
        <v>40.134212041683298</v>
      </c>
      <c r="G490" s="13">
        <v>120</v>
      </c>
      <c r="H490" s="14">
        <v>24036385.122185301</v>
      </c>
    </row>
    <row r="491" spans="1:8" ht="24.75" hidden="1" x14ac:dyDescent="0.25">
      <c r="A491" s="8" t="s">
        <v>2399</v>
      </c>
      <c r="B491" s="9" t="s">
        <v>1568</v>
      </c>
      <c r="C491" s="13">
        <v>24.954466682287599</v>
      </c>
      <c r="D491" s="13">
        <v>69.067041565969703</v>
      </c>
      <c r="E491" s="13">
        <v>26.348076740463299</v>
      </c>
      <c r="F491" s="15">
        <v>40.123194996240201</v>
      </c>
      <c r="G491" s="13">
        <v>320</v>
      </c>
      <c r="H491" s="14">
        <v>54909673.599999897</v>
      </c>
    </row>
    <row r="492" spans="1:8" ht="24.75" hidden="1" x14ac:dyDescent="0.25">
      <c r="A492" s="8" t="s">
        <v>2399</v>
      </c>
      <c r="B492" s="9" t="s">
        <v>1339</v>
      </c>
      <c r="C492" s="13">
        <v>20.930735260560901</v>
      </c>
      <c r="D492" s="13">
        <v>59.296704532216602</v>
      </c>
      <c r="E492" s="13">
        <v>40.128351005805101</v>
      </c>
      <c r="F492" s="15">
        <v>40.118596932860868</v>
      </c>
      <c r="G492" s="13">
        <v>51</v>
      </c>
      <c r="H492" s="14">
        <v>17064047.2999999</v>
      </c>
    </row>
    <row r="493" spans="1:8" ht="24.75" hidden="1" x14ac:dyDescent="0.25">
      <c r="A493" s="8" t="s">
        <v>2399</v>
      </c>
      <c r="B493" s="9" t="s">
        <v>586</v>
      </c>
      <c r="C493" s="13">
        <v>16.442370580858899</v>
      </c>
      <c r="D493" s="13">
        <v>36.979304362438597</v>
      </c>
      <c r="E493" s="13">
        <v>66.879859297940399</v>
      </c>
      <c r="F493" s="15">
        <v>40.10051141374597</v>
      </c>
      <c r="G493" s="13">
        <v>115</v>
      </c>
      <c r="H493" s="14">
        <v>266890641.62</v>
      </c>
    </row>
    <row r="494" spans="1:8" ht="24.75" hidden="1" x14ac:dyDescent="0.25">
      <c r="A494" s="8" t="s">
        <v>2399</v>
      </c>
      <c r="B494" s="9" t="s">
        <v>859</v>
      </c>
      <c r="C494" s="13">
        <v>26.939936268983701</v>
      </c>
      <c r="D494" s="13">
        <v>59.581491910762303</v>
      </c>
      <c r="E494" s="13">
        <v>33.735514348970099</v>
      </c>
      <c r="F494" s="15">
        <v>40.085647509572034</v>
      </c>
      <c r="G494" s="13">
        <v>16</v>
      </c>
      <c r="H494" s="14">
        <v>3661362.6283213999</v>
      </c>
    </row>
    <row r="495" spans="1:8" hidden="1" x14ac:dyDescent="0.25">
      <c r="A495" s="8" t="s">
        <v>2399</v>
      </c>
      <c r="B495" s="9" t="s">
        <v>1560</v>
      </c>
      <c r="C495" s="13">
        <v>32.4591961317469</v>
      </c>
      <c r="D495" s="13">
        <v>57.172322268139403</v>
      </c>
      <c r="E495" s="13">
        <v>30.551991417438099</v>
      </c>
      <c r="F495" s="15">
        <v>40.061169939108133</v>
      </c>
      <c r="G495" s="13">
        <v>78</v>
      </c>
      <c r="H495" s="14">
        <v>5338443.0899999896</v>
      </c>
    </row>
    <row r="496" spans="1:8" ht="24.75" hidden="1" x14ac:dyDescent="0.25">
      <c r="A496" s="8" t="s">
        <v>2399</v>
      </c>
      <c r="B496" s="9" t="s">
        <v>773</v>
      </c>
      <c r="C496" s="13">
        <v>22.822324493316501</v>
      </c>
      <c r="D496" s="13">
        <v>57.724640608857698</v>
      </c>
      <c r="E496" s="13">
        <v>39.5940702134573</v>
      </c>
      <c r="F496" s="15">
        <v>40.047011771877166</v>
      </c>
      <c r="G496" s="13">
        <v>188</v>
      </c>
      <c r="H496" s="14">
        <v>89030166.267424002</v>
      </c>
    </row>
    <row r="497" spans="1:8" ht="24.75" hidden="1" x14ac:dyDescent="0.25">
      <c r="A497" s="8" t="s">
        <v>2399</v>
      </c>
      <c r="B497" s="9" t="s">
        <v>2122</v>
      </c>
      <c r="C497" s="13">
        <v>26.0081398712062</v>
      </c>
      <c r="D497" s="13">
        <v>64.673323237311905</v>
      </c>
      <c r="E497" s="13">
        <v>29.4099706226352</v>
      </c>
      <c r="F497" s="15">
        <v>40.030477910384434</v>
      </c>
      <c r="G497" s="13">
        <v>72</v>
      </c>
      <c r="H497" s="14">
        <v>3568467.29</v>
      </c>
    </row>
    <row r="498" spans="1:8" hidden="1" x14ac:dyDescent="0.25">
      <c r="A498" s="8" t="s">
        <v>2399</v>
      </c>
      <c r="B498" s="9" t="s">
        <v>53</v>
      </c>
      <c r="C498" s="13">
        <v>26.582779540394299</v>
      </c>
      <c r="D498" s="13">
        <v>42.852622467434799</v>
      </c>
      <c r="E498" s="13">
        <v>50.298699923415697</v>
      </c>
      <c r="F498" s="15">
        <v>39.911367310414931</v>
      </c>
      <c r="G498" s="13">
        <v>249</v>
      </c>
      <c r="H498" s="14">
        <v>70285795.360452399</v>
      </c>
    </row>
    <row r="499" spans="1:8" ht="24.75" hidden="1" x14ac:dyDescent="0.25">
      <c r="A499" s="8" t="s">
        <v>2399</v>
      </c>
      <c r="B499" s="9" t="s">
        <v>515</v>
      </c>
      <c r="C499" s="13">
        <v>20.350324783492301</v>
      </c>
      <c r="D499" s="13">
        <v>40.427310589496599</v>
      </c>
      <c r="E499" s="13">
        <v>58.878408511207802</v>
      </c>
      <c r="F499" s="15">
        <v>39.885347961398899</v>
      </c>
      <c r="G499" s="13">
        <v>1599</v>
      </c>
      <c r="H499" s="14">
        <v>465693310.14700001</v>
      </c>
    </row>
    <row r="500" spans="1:8" ht="24.75" hidden="1" x14ac:dyDescent="0.25">
      <c r="A500" s="8" t="s">
        <v>2399</v>
      </c>
      <c r="B500" s="9" t="s">
        <v>635</v>
      </c>
      <c r="C500" s="13">
        <v>20.9340584228983</v>
      </c>
      <c r="D500" s="13">
        <v>52.129553633079198</v>
      </c>
      <c r="E500" s="13">
        <v>46.588077361707299</v>
      </c>
      <c r="F500" s="15">
        <v>39.883896472561595</v>
      </c>
      <c r="G500" s="13">
        <v>600</v>
      </c>
      <c r="H500" s="14">
        <v>2659343160.8831301</v>
      </c>
    </row>
    <row r="501" spans="1:8" ht="24.75" hidden="1" x14ac:dyDescent="0.25">
      <c r="A501" s="8" t="s">
        <v>2399</v>
      </c>
      <c r="B501" s="9" t="s">
        <v>1724</v>
      </c>
      <c r="C501" s="13">
        <v>31.9349262118747</v>
      </c>
      <c r="D501" s="13">
        <v>40.940031857180998</v>
      </c>
      <c r="E501" s="13">
        <v>46.654664239401498</v>
      </c>
      <c r="F501" s="15">
        <v>39.843207436152397</v>
      </c>
      <c r="G501" s="13">
        <v>64</v>
      </c>
      <c r="H501" s="14">
        <v>79354046.760000005</v>
      </c>
    </row>
    <row r="502" spans="1:8" ht="24.75" hidden="1" x14ac:dyDescent="0.25">
      <c r="A502" s="8" t="s">
        <v>2399</v>
      </c>
      <c r="B502" s="9" t="s">
        <v>1234</v>
      </c>
      <c r="C502" s="13">
        <v>26.451418258860802</v>
      </c>
      <c r="D502" s="13">
        <v>49.318387708849698</v>
      </c>
      <c r="E502" s="13">
        <v>43.7132313404379</v>
      </c>
      <c r="F502" s="15">
        <v>39.827679102716132</v>
      </c>
      <c r="G502" s="13">
        <v>1114</v>
      </c>
      <c r="H502" s="14">
        <v>1269558476.12392</v>
      </c>
    </row>
    <row r="503" spans="1:8" ht="24.75" hidden="1" x14ac:dyDescent="0.25">
      <c r="A503" s="8" t="s">
        <v>2399</v>
      </c>
      <c r="B503" s="9" t="s">
        <v>238</v>
      </c>
      <c r="C503" s="13">
        <v>20.5640518661871</v>
      </c>
      <c r="D503" s="13">
        <v>35.202512318181498</v>
      </c>
      <c r="E503" s="13">
        <v>63.666153600629499</v>
      </c>
      <c r="F503" s="15">
        <v>39.810905928332694</v>
      </c>
      <c r="G503" s="13">
        <v>262</v>
      </c>
      <c r="H503" s="14">
        <v>353656447.44999999</v>
      </c>
    </row>
    <row r="504" spans="1:8" hidden="1" x14ac:dyDescent="0.25">
      <c r="A504" s="8" t="s">
        <v>2399</v>
      </c>
      <c r="B504" s="9" t="s">
        <v>1211</v>
      </c>
      <c r="C504" s="13">
        <v>23.516115153464899</v>
      </c>
      <c r="D504" s="13">
        <v>56.577785255275799</v>
      </c>
      <c r="E504" s="13">
        <v>39.319268442174902</v>
      </c>
      <c r="F504" s="15">
        <v>39.804389616971868</v>
      </c>
      <c r="G504" s="13">
        <v>13</v>
      </c>
      <c r="H504" s="14">
        <v>3138847.43</v>
      </c>
    </row>
    <row r="505" spans="1:8" ht="24.75" hidden="1" x14ac:dyDescent="0.25">
      <c r="A505" s="8" t="s">
        <v>2399</v>
      </c>
      <c r="B505" s="9" t="s">
        <v>1890</v>
      </c>
      <c r="C505" s="13">
        <v>18.7763414614232</v>
      </c>
      <c r="D505" s="13">
        <v>54.2862051120673</v>
      </c>
      <c r="E505" s="13">
        <v>46.3238935020429</v>
      </c>
      <c r="F505" s="15">
        <v>39.795480025177795</v>
      </c>
      <c r="G505" s="13">
        <v>62</v>
      </c>
      <c r="H505" s="14">
        <v>9664947.2799999993</v>
      </c>
    </row>
    <row r="506" spans="1:8" ht="36.75" hidden="1" x14ac:dyDescent="0.25">
      <c r="A506" s="8" t="s">
        <v>2399</v>
      </c>
      <c r="B506" s="9" t="s">
        <v>406</v>
      </c>
      <c r="C506" s="13">
        <v>24.528814363656601</v>
      </c>
      <c r="D506" s="13">
        <v>61.958555247094402</v>
      </c>
      <c r="E506" s="13">
        <v>32.890950663817001</v>
      </c>
      <c r="F506" s="15">
        <v>39.792773424856001</v>
      </c>
      <c r="G506" s="13">
        <v>33</v>
      </c>
      <c r="H506" s="14">
        <v>1717753.5</v>
      </c>
    </row>
    <row r="507" spans="1:8" ht="24.75" hidden="1" x14ac:dyDescent="0.25">
      <c r="A507" s="8" t="s">
        <v>2399</v>
      </c>
      <c r="B507" s="9" t="s">
        <v>222</v>
      </c>
      <c r="C507" s="13">
        <v>17.575921279273</v>
      </c>
      <c r="D507" s="13">
        <v>42.241846529665402</v>
      </c>
      <c r="E507" s="13">
        <v>59.553125380612201</v>
      </c>
      <c r="F507" s="15">
        <v>39.790297729850202</v>
      </c>
      <c r="G507" s="13">
        <v>113</v>
      </c>
      <c r="H507" s="14">
        <v>22505872.25</v>
      </c>
    </row>
    <row r="508" spans="1:8" ht="24.75" hidden="1" x14ac:dyDescent="0.25">
      <c r="A508" s="8" t="s">
        <v>2399</v>
      </c>
      <c r="B508" s="9" t="s">
        <v>962</v>
      </c>
      <c r="C508" s="13">
        <v>32.814070363371599</v>
      </c>
      <c r="D508" s="13">
        <v>44.311008974580098</v>
      </c>
      <c r="E508" s="13">
        <v>42.238977490212903</v>
      </c>
      <c r="F508" s="15">
        <v>39.788018942721529</v>
      </c>
      <c r="G508" s="13">
        <v>7</v>
      </c>
      <c r="H508" s="14">
        <v>3377451.98</v>
      </c>
    </row>
    <row r="509" spans="1:8" ht="24.75" hidden="1" x14ac:dyDescent="0.25">
      <c r="A509" s="8" t="s">
        <v>2399</v>
      </c>
      <c r="B509" s="9" t="s">
        <v>153</v>
      </c>
      <c r="C509" s="13">
        <v>10.7934092836666</v>
      </c>
      <c r="D509" s="13">
        <v>42.469285814486398</v>
      </c>
      <c r="E509" s="13">
        <v>66.058246234152804</v>
      </c>
      <c r="F509" s="15">
        <v>39.7736471107686</v>
      </c>
      <c r="G509" s="13">
        <v>154</v>
      </c>
      <c r="H509" s="14">
        <v>835135672.05699897</v>
      </c>
    </row>
    <row r="510" spans="1:8" ht="24.75" hidden="1" x14ac:dyDescent="0.25">
      <c r="A510" s="8" t="s">
        <v>2399</v>
      </c>
      <c r="B510" s="9" t="s">
        <v>1808</v>
      </c>
      <c r="C510" s="13">
        <v>25.343376974244698</v>
      </c>
      <c r="D510" s="13">
        <v>47.487272696655197</v>
      </c>
      <c r="E510" s="13">
        <v>46.2357441952649</v>
      </c>
      <c r="F510" s="15">
        <v>39.688797955388267</v>
      </c>
      <c r="G510" s="13">
        <v>41</v>
      </c>
      <c r="H510" s="14">
        <v>4623767.6787251001</v>
      </c>
    </row>
    <row r="511" spans="1:8" ht="24.75" hidden="1" x14ac:dyDescent="0.25">
      <c r="A511" s="8" t="s">
        <v>2399</v>
      </c>
      <c r="B511" s="9" t="s">
        <v>1155</v>
      </c>
      <c r="C511" s="13">
        <v>28.407454943646201</v>
      </c>
      <c r="D511" s="13">
        <v>42.5506650297473</v>
      </c>
      <c r="E511" s="13">
        <v>48.010240629234602</v>
      </c>
      <c r="F511" s="15">
        <v>39.656120200876039</v>
      </c>
      <c r="G511" s="13">
        <v>26</v>
      </c>
      <c r="H511" s="14">
        <v>23565490.280000001</v>
      </c>
    </row>
    <row r="512" spans="1:8" ht="24.75" hidden="1" x14ac:dyDescent="0.25">
      <c r="A512" s="8" t="s">
        <v>2399</v>
      </c>
      <c r="B512" s="9" t="s">
        <v>1190</v>
      </c>
      <c r="C512" s="13">
        <v>14.114783771539701</v>
      </c>
      <c r="D512" s="13">
        <v>46.595267229617903</v>
      </c>
      <c r="E512" s="13">
        <v>58.2223760995563</v>
      </c>
      <c r="F512" s="15">
        <v>39.644142366904639</v>
      </c>
      <c r="G512" s="13">
        <v>364</v>
      </c>
      <c r="H512" s="14">
        <v>1330228572.0049701</v>
      </c>
    </row>
    <row r="513" spans="1:8" hidden="1" x14ac:dyDescent="0.25">
      <c r="A513" s="8" t="s">
        <v>2399</v>
      </c>
      <c r="B513" s="9" t="s">
        <v>1944</v>
      </c>
      <c r="C513" s="13">
        <v>25.190162937609799</v>
      </c>
      <c r="D513" s="13">
        <v>20.9465580800181</v>
      </c>
      <c r="E513" s="13">
        <v>72.790554878168294</v>
      </c>
      <c r="F513" s="15">
        <v>39.642425298598731</v>
      </c>
      <c r="G513" s="13">
        <v>67</v>
      </c>
      <c r="H513" s="14">
        <v>78712626.959999993</v>
      </c>
    </row>
    <row r="514" spans="1:8" ht="36.75" hidden="1" x14ac:dyDescent="0.25">
      <c r="A514" s="8" t="s">
        <v>2399</v>
      </c>
      <c r="B514" s="9" t="s">
        <v>108</v>
      </c>
      <c r="C514" s="13">
        <v>28.720623181088399</v>
      </c>
      <c r="D514" s="13">
        <v>49.017907008627397</v>
      </c>
      <c r="E514" s="13">
        <v>41.143872164071702</v>
      </c>
      <c r="F514" s="15">
        <v>39.627467451262497</v>
      </c>
      <c r="G514" s="13">
        <v>18</v>
      </c>
      <c r="H514" s="14">
        <v>18017429.059999999</v>
      </c>
    </row>
    <row r="515" spans="1:8" hidden="1" x14ac:dyDescent="0.25">
      <c r="A515" s="8" t="s">
        <v>2399</v>
      </c>
      <c r="B515" s="9" t="s">
        <v>1871</v>
      </c>
      <c r="C515" s="13">
        <v>28.624958798526698</v>
      </c>
      <c r="D515" s="13">
        <v>45.598213173474498</v>
      </c>
      <c r="E515" s="13">
        <v>44.607370372920002</v>
      </c>
      <c r="F515" s="15">
        <v>39.610180781640402</v>
      </c>
      <c r="G515" s="13">
        <v>161</v>
      </c>
      <c r="H515" s="14">
        <v>163269132.92399901</v>
      </c>
    </row>
    <row r="516" spans="1:8" ht="24.75" hidden="1" x14ac:dyDescent="0.25">
      <c r="A516" s="8" t="s">
        <v>2399</v>
      </c>
      <c r="B516" s="9" t="s">
        <v>1084</v>
      </c>
      <c r="C516" s="13">
        <v>30.524237091031001</v>
      </c>
      <c r="D516" s="13">
        <v>31.4009674418981</v>
      </c>
      <c r="E516" s="13">
        <v>56.840259630707997</v>
      </c>
      <c r="F516" s="15">
        <v>39.588488054545699</v>
      </c>
      <c r="G516" s="13">
        <v>424</v>
      </c>
      <c r="H516" s="14">
        <v>1469929114.8199999</v>
      </c>
    </row>
    <row r="517" spans="1:8" ht="24.75" hidden="1" x14ac:dyDescent="0.25">
      <c r="A517" s="8" t="s">
        <v>2399</v>
      </c>
      <c r="B517" s="9" t="s">
        <v>954</v>
      </c>
      <c r="C517" s="13">
        <v>11.689085818157499</v>
      </c>
      <c r="D517" s="13">
        <v>58.206278498116902</v>
      </c>
      <c r="E517" s="13">
        <v>48.760911888233103</v>
      </c>
      <c r="F517" s="15">
        <v>39.552092068169166</v>
      </c>
      <c r="G517" s="13">
        <v>133</v>
      </c>
      <c r="H517" s="14">
        <v>274448102.14676601</v>
      </c>
    </row>
    <row r="518" spans="1:8" hidden="1" x14ac:dyDescent="0.25">
      <c r="A518" s="8" t="s">
        <v>2399</v>
      </c>
      <c r="B518" s="9" t="s">
        <v>1885</v>
      </c>
      <c r="C518" s="13">
        <v>21.469640617125201</v>
      </c>
      <c r="D518" s="13">
        <v>63.694230693047899</v>
      </c>
      <c r="E518" s="13">
        <v>33.431247412250698</v>
      </c>
      <c r="F518" s="15">
        <v>39.531706240807935</v>
      </c>
      <c r="G518" s="13">
        <v>623</v>
      </c>
      <c r="H518" s="14">
        <v>91116614.209999993</v>
      </c>
    </row>
    <row r="519" spans="1:8" hidden="1" x14ac:dyDescent="0.25">
      <c r="A519" s="8" t="s">
        <v>2399</v>
      </c>
      <c r="B519" s="9" t="s">
        <v>2189</v>
      </c>
      <c r="C519" s="13">
        <v>28.555585336993101</v>
      </c>
      <c r="D519" s="13">
        <v>38.620459821750103</v>
      </c>
      <c r="E519" s="13">
        <v>51.4050897633376</v>
      </c>
      <c r="F519" s="15">
        <v>39.527044974026936</v>
      </c>
      <c r="G519" s="13">
        <v>45</v>
      </c>
      <c r="H519" s="14">
        <v>59347842.829999998</v>
      </c>
    </row>
    <row r="520" spans="1:8" hidden="1" x14ac:dyDescent="0.25">
      <c r="A520" s="8" t="s">
        <v>2399</v>
      </c>
      <c r="B520" s="9" t="s">
        <v>243</v>
      </c>
      <c r="C520" s="13">
        <v>31.214356965727301</v>
      </c>
      <c r="D520" s="13">
        <v>35.942511231548501</v>
      </c>
      <c r="E520" s="13">
        <v>51.3443527009427</v>
      </c>
      <c r="F520" s="15">
        <v>39.500406966072831</v>
      </c>
      <c r="G520" s="13">
        <v>192</v>
      </c>
      <c r="H520" s="14">
        <v>30801346.773672599</v>
      </c>
    </row>
    <row r="521" spans="1:8" ht="24.75" hidden="1" x14ac:dyDescent="0.25">
      <c r="A521" s="8" t="s">
        <v>2399</v>
      </c>
      <c r="B521" s="9" t="s">
        <v>517</v>
      </c>
      <c r="C521" s="13">
        <v>23.495014328809901</v>
      </c>
      <c r="D521" s="13">
        <v>40.425456801768703</v>
      </c>
      <c r="E521" s="13">
        <v>54.5655806932036</v>
      </c>
      <c r="F521" s="15">
        <v>39.495350607927399</v>
      </c>
      <c r="G521" s="13">
        <v>600</v>
      </c>
      <c r="H521" s="14">
        <v>1198624233.3879001</v>
      </c>
    </row>
    <row r="522" spans="1:8" ht="36.75" hidden="1" x14ac:dyDescent="0.25">
      <c r="A522" s="8" t="s">
        <v>2399</v>
      </c>
      <c r="B522" s="9" t="s">
        <v>519</v>
      </c>
      <c r="C522" s="13">
        <v>15.8016433623559</v>
      </c>
      <c r="D522" s="13">
        <v>61.3022100719785</v>
      </c>
      <c r="E522" s="13">
        <v>41.367374134833398</v>
      </c>
      <c r="F522" s="15">
        <v>39.490409189722598</v>
      </c>
      <c r="G522" s="13">
        <v>231</v>
      </c>
      <c r="H522" s="14">
        <v>819154042.70062494</v>
      </c>
    </row>
    <row r="523" spans="1:8" ht="24.75" hidden="1" x14ac:dyDescent="0.25">
      <c r="A523" s="8" t="s">
        <v>2399</v>
      </c>
      <c r="B523" s="9" t="s">
        <v>1352</v>
      </c>
      <c r="C523" s="13">
        <v>34.318320577243597</v>
      </c>
      <c r="D523" s="13">
        <v>37.140421456390399</v>
      </c>
      <c r="E523" s="13">
        <v>47.008962364721199</v>
      </c>
      <c r="F523" s="15">
        <v>39.489234799451729</v>
      </c>
      <c r="G523" s="13">
        <v>8</v>
      </c>
      <c r="H523" s="14">
        <v>4485039.5699999901</v>
      </c>
    </row>
    <row r="524" spans="1:8" hidden="1" x14ac:dyDescent="0.25">
      <c r="A524" s="8" t="s">
        <v>2399</v>
      </c>
      <c r="B524" s="9" t="s">
        <v>1495</v>
      </c>
      <c r="C524" s="13">
        <v>14.573314876385499</v>
      </c>
      <c r="D524" s="13">
        <v>50.4995225907387</v>
      </c>
      <c r="E524" s="13">
        <v>53.072557208832599</v>
      </c>
      <c r="F524" s="15">
        <v>39.381798225318931</v>
      </c>
      <c r="G524" s="13">
        <v>90</v>
      </c>
      <c r="H524" s="14">
        <v>96315243.359999895</v>
      </c>
    </row>
    <row r="525" spans="1:8" ht="24.75" hidden="1" x14ac:dyDescent="0.25">
      <c r="A525" s="8" t="s">
        <v>2399</v>
      </c>
      <c r="B525" s="9" t="s">
        <v>1107</v>
      </c>
      <c r="C525" s="13">
        <v>18.2402736393318</v>
      </c>
      <c r="D525" s="13">
        <v>31.655770844296999</v>
      </c>
      <c r="E525" s="13">
        <v>68.169220948674194</v>
      </c>
      <c r="F525" s="15">
        <v>39.355088477434329</v>
      </c>
      <c r="G525" s="13">
        <v>462</v>
      </c>
      <c r="H525" s="14">
        <v>530511603.62292498</v>
      </c>
    </row>
    <row r="526" spans="1:8" ht="24.75" hidden="1" x14ac:dyDescent="0.25">
      <c r="A526" s="8" t="s">
        <v>2399</v>
      </c>
      <c r="B526" s="9" t="s">
        <v>490</v>
      </c>
      <c r="C526" s="13">
        <v>15.000097380650301</v>
      </c>
      <c r="D526" s="13">
        <v>59.2741027769178</v>
      </c>
      <c r="E526" s="13">
        <v>43.776105267883302</v>
      </c>
      <c r="F526" s="15">
        <v>39.350101808483799</v>
      </c>
      <c r="G526" s="13">
        <v>62</v>
      </c>
      <c r="H526" s="14">
        <v>19411132.331</v>
      </c>
    </row>
    <row r="527" spans="1:8" ht="24.75" hidden="1" x14ac:dyDescent="0.25">
      <c r="A527" s="8" t="s">
        <v>2399</v>
      </c>
      <c r="B527" s="9" t="s">
        <v>1717</v>
      </c>
      <c r="C527" s="13">
        <v>13.078951350497199</v>
      </c>
      <c r="D527" s="13">
        <v>56.225502048875498</v>
      </c>
      <c r="E527" s="13">
        <v>48.725416393315697</v>
      </c>
      <c r="F527" s="15">
        <v>39.343289930896134</v>
      </c>
      <c r="G527" s="13">
        <v>39</v>
      </c>
      <c r="H527" s="14">
        <v>2080549.21</v>
      </c>
    </row>
    <row r="528" spans="1:8" ht="24.75" hidden="1" x14ac:dyDescent="0.25">
      <c r="A528" s="8" t="s">
        <v>2399</v>
      </c>
      <c r="B528" s="9" t="s">
        <v>2091</v>
      </c>
      <c r="C528" s="13">
        <v>32.2346914674158</v>
      </c>
      <c r="D528" s="13">
        <v>49.151653640270801</v>
      </c>
      <c r="E528" s="13">
        <v>36.633611697028797</v>
      </c>
      <c r="F528" s="15">
        <v>39.339985601571797</v>
      </c>
      <c r="G528" s="13">
        <v>1246</v>
      </c>
      <c r="H528" s="14">
        <v>9866871.7608172596</v>
      </c>
    </row>
    <row r="529" spans="1:8" ht="24.75" hidden="1" x14ac:dyDescent="0.25">
      <c r="A529" s="8" t="s">
        <v>2399</v>
      </c>
      <c r="B529" s="9" t="s">
        <v>1214</v>
      </c>
      <c r="C529" s="13">
        <v>24.2722194749546</v>
      </c>
      <c r="D529" s="13">
        <v>61.8360219167417</v>
      </c>
      <c r="E529" s="13">
        <v>31.858224524112199</v>
      </c>
      <c r="F529" s="15">
        <v>39.322155305269497</v>
      </c>
      <c r="G529" s="13">
        <v>14</v>
      </c>
      <c r="H529" s="14">
        <v>4519621.5310000004</v>
      </c>
    </row>
    <row r="530" spans="1:8" ht="24.75" hidden="1" x14ac:dyDescent="0.25">
      <c r="A530" s="8" t="s">
        <v>2399</v>
      </c>
      <c r="B530" s="9" t="s">
        <v>1269</v>
      </c>
      <c r="C530" s="13">
        <v>32.693745256409798</v>
      </c>
      <c r="D530" s="13">
        <v>52.635034543771198</v>
      </c>
      <c r="E530" s="13">
        <v>32.534109054339801</v>
      </c>
      <c r="F530" s="15">
        <v>39.287629618173604</v>
      </c>
      <c r="G530" s="13">
        <v>13</v>
      </c>
      <c r="H530" s="14">
        <v>1739840.35</v>
      </c>
    </row>
    <row r="531" spans="1:8" ht="24.75" hidden="1" x14ac:dyDescent="0.25">
      <c r="A531" s="8" t="s">
        <v>2399</v>
      </c>
      <c r="B531" s="9" t="s">
        <v>1517</v>
      </c>
      <c r="C531" s="13">
        <v>28.288700153521699</v>
      </c>
      <c r="D531" s="13">
        <v>52.779851409523999</v>
      </c>
      <c r="E531" s="13">
        <v>36.738721335859601</v>
      </c>
      <c r="F531" s="15">
        <v>39.269090966301768</v>
      </c>
      <c r="G531" s="13">
        <v>24</v>
      </c>
      <c r="H531" s="14">
        <v>31100245.174340799</v>
      </c>
    </row>
    <row r="532" spans="1:8" ht="24.75" hidden="1" x14ac:dyDescent="0.25">
      <c r="A532" s="8" t="s">
        <v>2399</v>
      </c>
      <c r="B532" s="9" t="s">
        <v>1819</v>
      </c>
      <c r="C532" s="13">
        <v>35.6734016050478</v>
      </c>
      <c r="D532" s="13">
        <v>30.091041571679</v>
      </c>
      <c r="E532" s="13">
        <v>51.995362147050599</v>
      </c>
      <c r="F532" s="15">
        <v>39.253268441259131</v>
      </c>
      <c r="G532" s="13">
        <v>9</v>
      </c>
      <c r="H532" s="14">
        <v>35145204.990000002</v>
      </c>
    </row>
    <row r="533" spans="1:8" ht="24.75" hidden="1" x14ac:dyDescent="0.25">
      <c r="A533" s="8" t="s">
        <v>2399</v>
      </c>
      <c r="B533" s="9" t="s">
        <v>1472</v>
      </c>
      <c r="C533" s="13">
        <v>24.048255093122201</v>
      </c>
      <c r="D533" s="13">
        <v>54.402148228537897</v>
      </c>
      <c r="E533" s="13">
        <v>39.2924842977948</v>
      </c>
      <c r="F533" s="15">
        <v>39.247629206484966</v>
      </c>
      <c r="G533" s="13">
        <v>41</v>
      </c>
      <c r="H533" s="14">
        <v>4725030.09</v>
      </c>
    </row>
    <row r="534" spans="1:8" hidden="1" x14ac:dyDescent="0.25">
      <c r="A534" s="8" t="s">
        <v>2399</v>
      </c>
      <c r="B534" s="9" t="s">
        <v>2281</v>
      </c>
      <c r="C534" s="13">
        <v>22.623987960492801</v>
      </c>
      <c r="D534" s="13">
        <v>37.1588351494986</v>
      </c>
      <c r="E534" s="13">
        <v>57.9196636390812</v>
      </c>
      <c r="F534" s="15">
        <v>39.234162249690861</v>
      </c>
      <c r="G534" s="13">
        <v>30</v>
      </c>
      <c r="H534" s="14">
        <v>478793668.55755001</v>
      </c>
    </row>
    <row r="535" spans="1:8" ht="24.75" hidden="1" x14ac:dyDescent="0.25">
      <c r="A535" s="8" t="s">
        <v>2399</v>
      </c>
      <c r="B535" s="9" t="s">
        <v>451</v>
      </c>
      <c r="C535" s="13">
        <v>23.796549550957302</v>
      </c>
      <c r="D535" s="13">
        <v>32.055663263200799</v>
      </c>
      <c r="E535" s="13">
        <v>61.841272385706397</v>
      </c>
      <c r="F535" s="15">
        <v>39.231161733288168</v>
      </c>
      <c r="G535" s="13">
        <v>232</v>
      </c>
      <c r="H535" s="14">
        <v>90658454.635042801</v>
      </c>
    </row>
    <row r="536" spans="1:8" ht="36.75" hidden="1" x14ac:dyDescent="0.25">
      <c r="A536" s="8" t="s">
        <v>2399</v>
      </c>
      <c r="B536" s="9" t="s">
        <v>706</v>
      </c>
      <c r="C536" s="13">
        <v>23.223267785225701</v>
      </c>
      <c r="D536" s="13">
        <v>69.283650352506498</v>
      </c>
      <c r="E536" s="13">
        <v>25.180729316594601</v>
      </c>
      <c r="F536" s="15">
        <v>39.229215818108933</v>
      </c>
      <c r="G536" s="13">
        <v>226</v>
      </c>
      <c r="H536" s="14">
        <v>34530189.853999898</v>
      </c>
    </row>
    <row r="537" spans="1:8" hidden="1" x14ac:dyDescent="0.25">
      <c r="A537" s="8" t="s">
        <v>2399</v>
      </c>
      <c r="B537" s="9" t="s">
        <v>980</v>
      </c>
      <c r="C537" s="13">
        <v>8.4987707299529696</v>
      </c>
      <c r="D537" s="13">
        <v>45.736755540911602</v>
      </c>
      <c r="E537" s="13">
        <v>63.274419674454897</v>
      </c>
      <c r="F537" s="15">
        <v>39.169981981773155</v>
      </c>
      <c r="G537" s="13">
        <v>350</v>
      </c>
      <c r="H537" s="14">
        <v>1426826199.64785</v>
      </c>
    </row>
    <row r="538" spans="1:8" ht="24.75" hidden="1" x14ac:dyDescent="0.25">
      <c r="A538" s="8" t="s">
        <v>2399</v>
      </c>
      <c r="B538" s="9" t="s">
        <v>743</v>
      </c>
      <c r="C538" s="13">
        <v>18.768557620685101</v>
      </c>
      <c r="D538" s="13">
        <v>39.741353224934599</v>
      </c>
      <c r="E538" s="13">
        <v>58.950191340201201</v>
      </c>
      <c r="F538" s="15">
        <v>39.153367395273634</v>
      </c>
      <c r="G538" s="13">
        <v>687</v>
      </c>
      <c r="H538" s="14">
        <v>2754675944.4099998</v>
      </c>
    </row>
    <row r="539" spans="1:8" hidden="1" x14ac:dyDescent="0.25">
      <c r="A539" s="8" t="s">
        <v>2399</v>
      </c>
      <c r="B539" s="9" t="s">
        <v>1923</v>
      </c>
      <c r="C539" s="13">
        <v>21.758118105657601</v>
      </c>
      <c r="D539" s="13">
        <v>32.910133568088398</v>
      </c>
      <c r="E539" s="13">
        <v>62.702193834576804</v>
      </c>
      <c r="F539" s="15">
        <v>39.123481836107601</v>
      </c>
      <c r="G539" s="13">
        <v>458</v>
      </c>
      <c r="H539" s="14">
        <v>213324856.107467</v>
      </c>
    </row>
    <row r="540" spans="1:8" ht="24.75" hidden="1" x14ac:dyDescent="0.25">
      <c r="A540" s="8" t="s">
        <v>2399</v>
      </c>
      <c r="B540" s="9" t="s">
        <v>852</v>
      </c>
      <c r="C540" s="13">
        <v>12.590527444829</v>
      </c>
      <c r="D540" s="13">
        <v>62.170023765490598</v>
      </c>
      <c r="E540" s="13">
        <v>42.575171864796999</v>
      </c>
      <c r="F540" s="15">
        <v>39.111907691705532</v>
      </c>
      <c r="G540" s="13">
        <v>27</v>
      </c>
      <c r="H540" s="14">
        <v>43069759.420000002</v>
      </c>
    </row>
    <row r="541" spans="1:8" ht="24.75" hidden="1" x14ac:dyDescent="0.25">
      <c r="A541" s="8" t="s">
        <v>2399</v>
      </c>
      <c r="B541" s="9" t="s">
        <v>675</v>
      </c>
      <c r="C541" s="13">
        <v>9.7428047698716895</v>
      </c>
      <c r="D541" s="13">
        <v>60.892763666035002</v>
      </c>
      <c r="E541" s="13">
        <v>46.6385631615777</v>
      </c>
      <c r="F541" s="15">
        <v>39.091377199161464</v>
      </c>
      <c r="G541" s="13">
        <v>401</v>
      </c>
      <c r="H541" s="14">
        <v>1293696940.8924</v>
      </c>
    </row>
    <row r="542" spans="1:8" ht="24.75" hidden="1" x14ac:dyDescent="0.25">
      <c r="A542" s="8" t="s">
        <v>2399</v>
      </c>
      <c r="B542" s="9" t="s">
        <v>1231</v>
      </c>
      <c r="C542" s="13">
        <v>44.347703713087299</v>
      </c>
      <c r="D542" s="13">
        <v>24.183059218760601</v>
      </c>
      <c r="E542" s="13">
        <v>48.723888964930197</v>
      </c>
      <c r="F542" s="15">
        <v>39.084883965592702</v>
      </c>
      <c r="G542" s="13">
        <v>67</v>
      </c>
      <c r="H542" s="14">
        <v>22647543.960000001</v>
      </c>
    </row>
    <row r="543" spans="1:8" ht="24.75" hidden="1" x14ac:dyDescent="0.25">
      <c r="A543" s="8" t="s">
        <v>2399</v>
      </c>
      <c r="B543" s="9" t="s">
        <v>1899</v>
      </c>
      <c r="C543" s="13">
        <v>22.532738218243399</v>
      </c>
      <c r="D543" s="13">
        <v>41.996113705403602</v>
      </c>
      <c r="E543" s="13">
        <v>52.604722945412597</v>
      </c>
      <c r="F543" s="15">
        <v>39.0445249563532</v>
      </c>
      <c r="G543" s="13">
        <v>189</v>
      </c>
      <c r="H543" s="14">
        <v>3552753721.8528199</v>
      </c>
    </row>
    <row r="544" spans="1:8" ht="24.75" hidden="1" x14ac:dyDescent="0.25">
      <c r="A544" s="8" t="s">
        <v>2399</v>
      </c>
      <c r="B544" s="9" t="s">
        <v>2308</v>
      </c>
      <c r="C544" s="13">
        <v>64.785816353487306</v>
      </c>
      <c r="D544" s="13">
        <v>35.719813351036002</v>
      </c>
      <c r="E544" s="13">
        <v>16.551076989235799</v>
      </c>
      <c r="F544" s="15">
        <v>39.01890223125303</v>
      </c>
      <c r="G544" s="13">
        <v>7</v>
      </c>
      <c r="H544" s="14">
        <v>510183.34</v>
      </c>
    </row>
    <row r="545" spans="1:8" ht="24.75" hidden="1" x14ac:dyDescent="0.25">
      <c r="A545" s="8" t="s">
        <v>2399</v>
      </c>
      <c r="B545" s="9" t="s">
        <v>169</v>
      </c>
      <c r="C545" s="13">
        <v>20.1378249329887</v>
      </c>
      <c r="D545" s="13">
        <v>30.650988012382101</v>
      </c>
      <c r="E545" s="13">
        <v>66.1920175561999</v>
      </c>
      <c r="F545" s="15">
        <v>38.993610167190234</v>
      </c>
      <c r="G545" s="13">
        <v>37</v>
      </c>
      <c r="H545" s="14">
        <v>49908796.560000002</v>
      </c>
    </row>
    <row r="546" spans="1:8" ht="24.75" hidden="1" x14ac:dyDescent="0.25">
      <c r="A546" s="8" t="s">
        <v>2399</v>
      </c>
      <c r="B546" s="9" t="s">
        <v>792</v>
      </c>
      <c r="C546" s="13">
        <v>28.363033102587799</v>
      </c>
      <c r="D546" s="13">
        <v>30.044640294826099</v>
      </c>
      <c r="E546" s="13">
        <v>58.571887122606498</v>
      </c>
      <c r="F546" s="15">
        <v>38.9931868400068</v>
      </c>
      <c r="G546" s="13">
        <v>49</v>
      </c>
      <c r="H546" s="14">
        <v>11693049.418</v>
      </c>
    </row>
    <row r="547" spans="1:8" ht="24.75" hidden="1" x14ac:dyDescent="0.25">
      <c r="A547" s="8" t="s">
        <v>2399</v>
      </c>
      <c r="B547" s="9" t="s">
        <v>1537</v>
      </c>
      <c r="C547" s="13">
        <v>35.689801132649798</v>
      </c>
      <c r="D547" s="13">
        <v>53.116737274015797</v>
      </c>
      <c r="E547" s="13">
        <v>28.121797192464999</v>
      </c>
      <c r="F547" s="15">
        <v>38.976111866376861</v>
      </c>
      <c r="G547" s="13">
        <v>35</v>
      </c>
      <c r="H547" s="14">
        <v>3096708.57</v>
      </c>
    </row>
    <row r="548" spans="1:8" ht="24.75" hidden="1" x14ac:dyDescent="0.25">
      <c r="A548" s="8" t="s">
        <v>2399</v>
      </c>
      <c r="B548" s="9" t="s">
        <v>231</v>
      </c>
      <c r="C548" s="13">
        <v>28.0380631163254</v>
      </c>
      <c r="D548" s="13">
        <v>54.106691145022403</v>
      </c>
      <c r="E548" s="13">
        <v>34.760466427116597</v>
      </c>
      <c r="F548" s="15">
        <v>38.968406896154796</v>
      </c>
      <c r="G548" s="13">
        <v>231</v>
      </c>
      <c r="H548" s="14">
        <v>80338710.25</v>
      </c>
    </row>
    <row r="549" spans="1:8" ht="24.75" hidden="1" x14ac:dyDescent="0.25">
      <c r="A549" s="8" t="s">
        <v>2399</v>
      </c>
      <c r="B549" s="9" t="s">
        <v>1222</v>
      </c>
      <c r="C549" s="13">
        <v>22.903475805330402</v>
      </c>
      <c r="D549" s="13">
        <v>36.205497365364899</v>
      </c>
      <c r="E549" s="13">
        <v>57.736704516349597</v>
      </c>
      <c r="F549" s="15">
        <v>38.948559229014968</v>
      </c>
      <c r="G549" s="13">
        <v>395</v>
      </c>
      <c r="H549" s="14">
        <v>86507288.810000002</v>
      </c>
    </row>
    <row r="550" spans="1:8" ht="24.75" hidden="1" x14ac:dyDescent="0.25">
      <c r="A550" s="8" t="s">
        <v>2399</v>
      </c>
      <c r="B550" s="9" t="s">
        <v>918</v>
      </c>
      <c r="C550" s="13">
        <v>26.034399263129998</v>
      </c>
      <c r="D550" s="13">
        <v>43.011407465231997</v>
      </c>
      <c r="E550" s="13">
        <v>47.599789817841398</v>
      </c>
      <c r="F550" s="15">
        <v>38.881865515401131</v>
      </c>
      <c r="G550" s="13">
        <v>118</v>
      </c>
      <c r="H550" s="14">
        <v>14862040.8008056</v>
      </c>
    </row>
    <row r="551" spans="1:8" ht="24.75" hidden="1" x14ac:dyDescent="0.25">
      <c r="A551" s="8" t="s">
        <v>2399</v>
      </c>
      <c r="B551" s="9" t="s">
        <v>2160</v>
      </c>
      <c r="C551" s="13">
        <v>19.2600653519007</v>
      </c>
      <c r="D551" s="13">
        <v>47.620964567512502</v>
      </c>
      <c r="E551" s="13">
        <v>49.755671978269397</v>
      </c>
      <c r="F551" s="15">
        <v>38.878900632560864</v>
      </c>
      <c r="G551" s="13">
        <v>411</v>
      </c>
      <c r="H551" s="14">
        <v>68075941.090000004</v>
      </c>
    </row>
    <row r="552" spans="1:8" ht="24.75" hidden="1" x14ac:dyDescent="0.25">
      <c r="A552" s="8" t="s">
        <v>2399</v>
      </c>
      <c r="B552" s="9" t="s">
        <v>1103</v>
      </c>
      <c r="C552" s="13">
        <v>27.5669440546102</v>
      </c>
      <c r="D552" s="13">
        <v>48.977518502797103</v>
      </c>
      <c r="E552" s="13">
        <v>40.077308816886799</v>
      </c>
      <c r="F552" s="15">
        <v>38.873923791431366</v>
      </c>
      <c r="G552" s="13">
        <v>141</v>
      </c>
      <c r="H552" s="14">
        <v>54108322.255000003</v>
      </c>
    </row>
    <row r="553" spans="1:8" ht="24.75" hidden="1" x14ac:dyDescent="0.25">
      <c r="A553" s="8" t="s">
        <v>2399</v>
      </c>
      <c r="B553" s="9" t="s">
        <v>2006</v>
      </c>
      <c r="C553" s="13">
        <v>75.7233767766146</v>
      </c>
      <c r="D553" s="13">
        <v>40.460215788552802</v>
      </c>
      <c r="E553" s="13">
        <v>0.405765501083581</v>
      </c>
      <c r="F553" s="15">
        <v>38.863119355416991</v>
      </c>
      <c r="G553" s="13">
        <v>14</v>
      </c>
      <c r="H553" s="14">
        <v>427218.44</v>
      </c>
    </row>
    <row r="554" spans="1:8" ht="24.75" hidden="1" x14ac:dyDescent="0.25">
      <c r="A554" s="8" t="s">
        <v>2399</v>
      </c>
      <c r="B554" s="9" t="s">
        <v>438</v>
      </c>
      <c r="C554" s="13">
        <v>18.562338966993501</v>
      </c>
      <c r="D554" s="13">
        <v>49.551208202582998</v>
      </c>
      <c r="E554" s="13">
        <v>48.439045580252902</v>
      </c>
      <c r="F554" s="15">
        <v>38.850864249943129</v>
      </c>
      <c r="G554" s="13">
        <v>122</v>
      </c>
      <c r="H554" s="14">
        <v>11799407.93</v>
      </c>
    </row>
    <row r="555" spans="1:8" hidden="1" x14ac:dyDescent="0.25">
      <c r="A555" s="8" t="s">
        <v>2399</v>
      </c>
      <c r="B555" s="9" t="s">
        <v>1960</v>
      </c>
      <c r="C555" s="13">
        <v>19.4937080132338</v>
      </c>
      <c r="D555" s="13">
        <v>52.242187392489399</v>
      </c>
      <c r="E555" s="13">
        <v>44.7724098626732</v>
      </c>
      <c r="F555" s="15">
        <v>38.83610175613213</v>
      </c>
      <c r="G555" s="13">
        <v>591</v>
      </c>
      <c r="H555" s="14">
        <v>2213426831.6647</v>
      </c>
    </row>
    <row r="556" spans="1:8" ht="24.75" hidden="1" x14ac:dyDescent="0.25">
      <c r="A556" s="8" t="s">
        <v>2399</v>
      </c>
      <c r="B556" s="9" t="s">
        <v>598</v>
      </c>
      <c r="C556" s="13">
        <v>23.979231988773702</v>
      </c>
      <c r="D556" s="13">
        <v>50.426477070651998</v>
      </c>
      <c r="E556" s="13">
        <v>41.963294999870101</v>
      </c>
      <c r="F556" s="15">
        <v>38.789668019765266</v>
      </c>
      <c r="G556" s="13">
        <v>48</v>
      </c>
      <c r="H556" s="14">
        <v>35896568.259999901</v>
      </c>
    </row>
    <row r="557" spans="1:8" hidden="1" x14ac:dyDescent="0.25">
      <c r="A557" s="8" t="s">
        <v>2399</v>
      </c>
      <c r="B557" s="9" t="s">
        <v>1907</v>
      </c>
      <c r="C557" s="13">
        <v>22.337250836639601</v>
      </c>
      <c r="D557" s="13">
        <v>44.387999415299802</v>
      </c>
      <c r="E557" s="13">
        <v>49.586097844207998</v>
      </c>
      <c r="F557" s="15">
        <v>38.770449365382468</v>
      </c>
      <c r="G557" s="13">
        <v>78</v>
      </c>
      <c r="H557" s="14">
        <v>14352190.539999999</v>
      </c>
    </row>
    <row r="558" spans="1:8" ht="24.75" hidden="1" x14ac:dyDescent="0.25">
      <c r="A558" s="8" t="s">
        <v>2399</v>
      </c>
      <c r="B558" s="9" t="s">
        <v>588</v>
      </c>
      <c r="C558" s="13">
        <v>28.4611887275444</v>
      </c>
      <c r="D558" s="13">
        <v>48.249255129816497</v>
      </c>
      <c r="E558" s="13">
        <v>39.459134259231497</v>
      </c>
      <c r="F558" s="15">
        <v>38.723192705530799</v>
      </c>
      <c r="G558" s="13">
        <v>111</v>
      </c>
      <c r="H558" s="14">
        <v>99076101.489999995</v>
      </c>
    </row>
    <row r="559" spans="1:8" ht="24.75" hidden="1" x14ac:dyDescent="0.25">
      <c r="A559" s="8" t="s">
        <v>2399</v>
      </c>
      <c r="B559" s="9" t="s">
        <v>623</v>
      </c>
      <c r="C559" s="13">
        <v>15.518244700250101</v>
      </c>
      <c r="D559" s="13">
        <v>48.4402334765159</v>
      </c>
      <c r="E559" s="13">
        <v>52.157519444551603</v>
      </c>
      <c r="F559" s="15">
        <v>38.705332540439201</v>
      </c>
      <c r="G559" s="13">
        <v>52</v>
      </c>
      <c r="H559" s="14">
        <v>41872467.170000002</v>
      </c>
    </row>
    <row r="560" spans="1:8" hidden="1" x14ac:dyDescent="0.25">
      <c r="A560" s="8" t="s">
        <v>2399</v>
      </c>
      <c r="B560" s="9" t="s">
        <v>966</v>
      </c>
      <c r="C560" s="13">
        <v>14.225317116772899</v>
      </c>
      <c r="D560" s="13">
        <v>52.076560090462699</v>
      </c>
      <c r="E560" s="13">
        <v>49.807890187934703</v>
      </c>
      <c r="F560" s="15">
        <v>38.703255798390103</v>
      </c>
      <c r="G560" s="13">
        <v>111</v>
      </c>
      <c r="H560" s="14">
        <v>264847993.91600001</v>
      </c>
    </row>
    <row r="561" spans="1:8" ht="24.75" hidden="1" x14ac:dyDescent="0.25">
      <c r="A561" s="8" t="s">
        <v>2399</v>
      </c>
      <c r="B561" s="9" t="s">
        <v>1926</v>
      </c>
      <c r="C561" s="13">
        <v>6.5424803131378999</v>
      </c>
      <c r="D561" s="13">
        <v>36.679477769368702</v>
      </c>
      <c r="E561" s="13">
        <v>72.764435601404003</v>
      </c>
      <c r="F561" s="15">
        <v>38.6621312279702</v>
      </c>
      <c r="G561" s="13">
        <v>57</v>
      </c>
      <c r="H561" s="14">
        <v>88210243.269999996</v>
      </c>
    </row>
    <row r="562" spans="1:8" ht="24.75" hidden="1" x14ac:dyDescent="0.25">
      <c r="A562" s="8" t="s">
        <v>2399</v>
      </c>
      <c r="B562" s="9" t="s">
        <v>1397</v>
      </c>
      <c r="C562" s="13">
        <v>16.6570399512362</v>
      </c>
      <c r="D562" s="13">
        <v>39.719953244523097</v>
      </c>
      <c r="E562" s="13">
        <v>59.606432780533801</v>
      </c>
      <c r="F562" s="15">
        <v>38.661141992097697</v>
      </c>
      <c r="G562" s="13">
        <v>172</v>
      </c>
      <c r="H562" s="14">
        <v>62460690.281429403</v>
      </c>
    </row>
    <row r="563" spans="1:8" ht="24.75" hidden="1" x14ac:dyDescent="0.25">
      <c r="A563" s="8" t="s">
        <v>2399</v>
      </c>
      <c r="B563" s="9" t="s">
        <v>2233</v>
      </c>
      <c r="C563" s="13">
        <v>55.1175089935439</v>
      </c>
      <c r="D563" s="13">
        <v>45.7203525791925</v>
      </c>
      <c r="E563" s="13">
        <v>15.0352126476132</v>
      </c>
      <c r="F563" s="15">
        <v>38.624358073449862</v>
      </c>
      <c r="G563" s="13">
        <v>7</v>
      </c>
      <c r="H563" s="14">
        <v>518827.04</v>
      </c>
    </row>
    <row r="564" spans="1:8" ht="24.75" hidden="1" x14ac:dyDescent="0.25">
      <c r="A564" s="8" t="s">
        <v>2399</v>
      </c>
      <c r="B564" s="9" t="s">
        <v>1335</v>
      </c>
      <c r="C564" s="13">
        <v>29.3348212195081</v>
      </c>
      <c r="D564" s="13">
        <v>61.7445120777409</v>
      </c>
      <c r="E564" s="13">
        <v>24.753601256459302</v>
      </c>
      <c r="F564" s="15">
        <v>38.61097818456944</v>
      </c>
      <c r="G564" s="13">
        <v>65</v>
      </c>
      <c r="H564" s="14">
        <v>9830499.3499999903</v>
      </c>
    </row>
    <row r="565" spans="1:8" ht="36.75" hidden="1" x14ac:dyDescent="0.25">
      <c r="A565" s="8" t="s">
        <v>2399</v>
      </c>
      <c r="B565" s="9" t="s">
        <v>968</v>
      </c>
      <c r="C565" s="13">
        <v>13.593785637268599</v>
      </c>
      <c r="D565" s="13">
        <v>35.238966783886099</v>
      </c>
      <c r="E565" s="13">
        <v>66.956543127889901</v>
      </c>
      <c r="F565" s="15">
        <v>38.59643184968153</v>
      </c>
      <c r="G565" s="13">
        <v>779</v>
      </c>
      <c r="H565" s="14">
        <v>1078113035.67682</v>
      </c>
    </row>
    <row r="566" spans="1:8" ht="24.75" hidden="1" x14ac:dyDescent="0.25">
      <c r="A566" s="8" t="s">
        <v>2399</v>
      </c>
      <c r="B566" s="9" t="s">
        <v>2134</v>
      </c>
      <c r="C566" s="13">
        <v>22.120121982231201</v>
      </c>
      <c r="D566" s="13">
        <v>50.252360810032101</v>
      </c>
      <c r="E566" s="13">
        <v>43.207210839395302</v>
      </c>
      <c r="F566" s="15">
        <v>38.526564543886202</v>
      </c>
      <c r="G566" s="13">
        <v>12</v>
      </c>
      <c r="H566" s="14">
        <v>3977385.77</v>
      </c>
    </row>
    <row r="567" spans="1:8" ht="24.75" hidden="1" x14ac:dyDescent="0.25">
      <c r="A567" s="8" t="s">
        <v>2399</v>
      </c>
      <c r="B567" s="9" t="s">
        <v>2363</v>
      </c>
      <c r="C567" s="13">
        <v>37.235492052888901</v>
      </c>
      <c r="D567" s="13">
        <v>30.2496123136706</v>
      </c>
      <c r="E567" s="13">
        <v>48.080629819359402</v>
      </c>
      <c r="F567" s="15">
        <v>38.521911395306297</v>
      </c>
      <c r="G567" s="13">
        <v>26</v>
      </c>
      <c r="H567" s="14">
        <v>9312056945.7899895</v>
      </c>
    </row>
    <row r="568" spans="1:8" ht="24.75" hidden="1" x14ac:dyDescent="0.25">
      <c r="A568" s="8" t="s">
        <v>2399</v>
      </c>
      <c r="B568" s="9" t="s">
        <v>728</v>
      </c>
      <c r="C568" s="13">
        <v>14.5727568438187</v>
      </c>
      <c r="D568" s="13">
        <v>40.178387515985598</v>
      </c>
      <c r="E568" s="13">
        <v>60.720379926098097</v>
      </c>
      <c r="F568" s="15">
        <v>38.490508095300804</v>
      </c>
      <c r="G568" s="13">
        <v>1472</v>
      </c>
      <c r="H568" s="14">
        <v>3992234865.5840001</v>
      </c>
    </row>
    <row r="569" spans="1:8" ht="24.75" hidden="1" x14ac:dyDescent="0.25">
      <c r="A569" s="8" t="s">
        <v>2399</v>
      </c>
      <c r="B569" s="9" t="s">
        <v>770</v>
      </c>
      <c r="C569" s="13">
        <v>44.811706115236902</v>
      </c>
      <c r="D569" s="13">
        <v>32.1850711743879</v>
      </c>
      <c r="E569" s="13">
        <v>38.357772946338599</v>
      </c>
      <c r="F569" s="15">
        <v>38.451516745321136</v>
      </c>
      <c r="G569" s="13">
        <v>5</v>
      </c>
      <c r="H569" s="14">
        <v>6198270.0300000003</v>
      </c>
    </row>
    <row r="570" spans="1:8" ht="24.75" hidden="1" x14ac:dyDescent="0.25">
      <c r="A570" s="8" t="s">
        <v>2399</v>
      </c>
      <c r="B570" s="9" t="s">
        <v>805</v>
      </c>
      <c r="C570" s="13">
        <v>18.799012970509999</v>
      </c>
      <c r="D570" s="13">
        <v>28.924251589257199</v>
      </c>
      <c r="E570" s="13">
        <v>67.574611499442199</v>
      </c>
      <c r="F570" s="15">
        <v>38.432625353069803</v>
      </c>
      <c r="G570" s="13">
        <v>102</v>
      </c>
      <c r="H570" s="14">
        <v>46910845.119999997</v>
      </c>
    </row>
    <row r="571" spans="1:8" ht="24.75" hidden="1" x14ac:dyDescent="0.25">
      <c r="A571" s="8" t="s">
        <v>2399</v>
      </c>
      <c r="B571" s="9" t="s">
        <v>1713</v>
      </c>
      <c r="C571" s="13">
        <v>30.792990285037401</v>
      </c>
      <c r="D571" s="13">
        <v>45.398642006413603</v>
      </c>
      <c r="E571" s="13">
        <v>39.091530915138499</v>
      </c>
      <c r="F571" s="15">
        <v>38.427721068863171</v>
      </c>
      <c r="G571" s="13">
        <v>248</v>
      </c>
      <c r="H571" s="14">
        <v>60496041.441619098</v>
      </c>
    </row>
    <row r="572" spans="1:8" ht="24.75" hidden="1" x14ac:dyDescent="0.25">
      <c r="A572" s="8" t="s">
        <v>2399</v>
      </c>
      <c r="B572" s="9" t="s">
        <v>1490</v>
      </c>
      <c r="C572" s="13">
        <v>17.850912455473399</v>
      </c>
      <c r="D572" s="13">
        <v>31.810032562434898</v>
      </c>
      <c r="E572" s="13">
        <v>65.613817590723997</v>
      </c>
      <c r="F572" s="15">
        <v>38.424920869544103</v>
      </c>
      <c r="G572" s="13">
        <v>157</v>
      </c>
      <c r="H572" s="14">
        <v>29091237.202</v>
      </c>
    </row>
    <row r="573" spans="1:8" hidden="1" x14ac:dyDescent="0.25">
      <c r="A573" s="8" t="s">
        <v>2399</v>
      </c>
      <c r="B573" s="9" t="s">
        <v>2103</v>
      </c>
      <c r="C573" s="13">
        <v>28.8875722199503</v>
      </c>
      <c r="D573" s="13">
        <v>56.251276557497498</v>
      </c>
      <c r="E573" s="13">
        <v>30.055754766096602</v>
      </c>
      <c r="F573" s="15">
        <v>38.39820118118147</v>
      </c>
      <c r="G573" s="13">
        <v>144</v>
      </c>
      <c r="H573" s="14">
        <v>2746691232.9621701</v>
      </c>
    </row>
    <row r="574" spans="1:8" ht="24.75" hidden="1" x14ac:dyDescent="0.25">
      <c r="A574" s="8" t="s">
        <v>2399</v>
      </c>
      <c r="B574" s="9" t="s">
        <v>695</v>
      </c>
      <c r="C574" s="13">
        <v>24.298958883139601</v>
      </c>
      <c r="D574" s="13">
        <v>59.691872840708903</v>
      </c>
      <c r="E574" s="13">
        <v>31.199891601044701</v>
      </c>
      <c r="F574" s="15">
        <v>38.396907774964397</v>
      </c>
      <c r="G574" s="13">
        <v>63</v>
      </c>
      <c r="H574" s="14">
        <v>8389546.4199999999</v>
      </c>
    </row>
    <row r="575" spans="1:8" ht="24.75" hidden="1" x14ac:dyDescent="0.25">
      <c r="A575" s="8" t="s">
        <v>2399</v>
      </c>
      <c r="B575" s="9" t="s">
        <v>1936</v>
      </c>
      <c r="C575" s="13">
        <v>22.766955266843599</v>
      </c>
      <c r="D575" s="13">
        <v>49.4003551643561</v>
      </c>
      <c r="E575" s="13">
        <v>42.906329297564398</v>
      </c>
      <c r="F575" s="15">
        <v>38.357879909588029</v>
      </c>
      <c r="G575" s="13">
        <v>54</v>
      </c>
      <c r="H575" s="14">
        <v>5605631.0599999996</v>
      </c>
    </row>
    <row r="576" spans="1:8" hidden="1" x14ac:dyDescent="0.25">
      <c r="A576" s="8" t="s">
        <v>2399</v>
      </c>
      <c r="B576" s="9" t="s">
        <v>207</v>
      </c>
      <c r="C576" s="13">
        <v>16.311540031698399</v>
      </c>
      <c r="D576" s="13">
        <v>49.492121482340401</v>
      </c>
      <c r="E576" s="13">
        <v>49.143546615119597</v>
      </c>
      <c r="F576" s="15">
        <v>38.315736043052794</v>
      </c>
      <c r="G576" s="13">
        <v>487</v>
      </c>
      <c r="H576" s="14">
        <v>7448381685.7045698</v>
      </c>
    </row>
    <row r="577" spans="1:8" hidden="1" x14ac:dyDescent="0.25">
      <c r="A577" s="8" t="s">
        <v>2399</v>
      </c>
      <c r="B577" s="9" t="s">
        <v>1709</v>
      </c>
      <c r="C577" s="13">
        <v>43.761859282823899</v>
      </c>
      <c r="D577" s="13">
        <v>46.966789531252999</v>
      </c>
      <c r="E577" s="13">
        <v>24.201408202073399</v>
      </c>
      <c r="F577" s="15">
        <v>38.310019005383431</v>
      </c>
      <c r="G577" s="13">
        <v>16</v>
      </c>
      <c r="H577" s="14">
        <v>1785539.48</v>
      </c>
    </row>
    <row r="578" spans="1:8" hidden="1" x14ac:dyDescent="0.25">
      <c r="A578" s="8" t="s">
        <v>2399</v>
      </c>
      <c r="B578" s="9" t="s">
        <v>1446</v>
      </c>
      <c r="C578" s="13">
        <v>20.011494688105898</v>
      </c>
      <c r="D578" s="13">
        <v>35.004678753367003</v>
      </c>
      <c r="E578" s="13">
        <v>59.650883475007802</v>
      </c>
      <c r="F578" s="15">
        <v>38.222352305493565</v>
      </c>
      <c r="G578" s="13">
        <v>531</v>
      </c>
      <c r="H578" s="14">
        <v>342235799.36073899</v>
      </c>
    </row>
    <row r="579" spans="1:8" ht="24.75" hidden="1" x14ac:dyDescent="0.25">
      <c r="A579" s="8" t="s">
        <v>2399</v>
      </c>
      <c r="B579" s="9" t="s">
        <v>572</v>
      </c>
      <c r="C579" s="13">
        <v>15.596485496418699</v>
      </c>
      <c r="D579" s="13">
        <v>61.673152001955899</v>
      </c>
      <c r="E579" s="13">
        <v>37.363708371231702</v>
      </c>
      <c r="F579" s="15">
        <v>38.211115289868765</v>
      </c>
      <c r="G579" s="13">
        <v>124</v>
      </c>
      <c r="H579" s="14">
        <v>44922225.727171101</v>
      </c>
    </row>
    <row r="580" spans="1:8" hidden="1" x14ac:dyDescent="0.25">
      <c r="A580" s="8" t="s">
        <v>2399</v>
      </c>
      <c r="B580" s="9" t="s">
        <v>714</v>
      </c>
      <c r="C580" s="13">
        <v>66.626570182468399</v>
      </c>
      <c r="D580" s="13">
        <v>28.361880888143801</v>
      </c>
      <c r="E580" s="13">
        <v>19.516356379787901</v>
      </c>
      <c r="F580" s="15">
        <v>38.168269150133369</v>
      </c>
      <c r="G580" s="13">
        <v>11</v>
      </c>
      <c r="H580" s="14">
        <v>1045860.51</v>
      </c>
    </row>
    <row r="581" spans="1:8" ht="24.75" hidden="1" x14ac:dyDescent="0.25">
      <c r="A581" s="8" t="s">
        <v>2399</v>
      </c>
      <c r="B581" s="9" t="s">
        <v>553</v>
      </c>
      <c r="C581" s="13">
        <v>19.8238112557558</v>
      </c>
      <c r="D581" s="13">
        <v>55.978696786424301</v>
      </c>
      <c r="E581" s="13">
        <v>38.635064929588602</v>
      </c>
      <c r="F581" s="15">
        <v>38.145857657256236</v>
      </c>
      <c r="G581" s="13">
        <v>253</v>
      </c>
      <c r="H581" s="14">
        <v>116207538.767565</v>
      </c>
    </row>
    <row r="582" spans="1:8" ht="24.75" hidden="1" x14ac:dyDescent="0.25">
      <c r="A582" s="8" t="s">
        <v>2399</v>
      </c>
      <c r="B582" s="9" t="s">
        <v>376</v>
      </c>
      <c r="C582" s="13">
        <v>38.618611912206397</v>
      </c>
      <c r="D582" s="13">
        <v>23.498039457454599</v>
      </c>
      <c r="E582" s="13">
        <v>52.246996082035601</v>
      </c>
      <c r="F582" s="15">
        <v>38.121215817232205</v>
      </c>
      <c r="G582" s="13">
        <v>45</v>
      </c>
      <c r="H582" s="14">
        <v>30034448.438000001</v>
      </c>
    </row>
    <row r="583" spans="1:8" ht="24.75" hidden="1" x14ac:dyDescent="0.25">
      <c r="A583" s="8" t="s">
        <v>2399</v>
      </c>
      <c r="B583" s="9" t="s">
        <v>2131</v>
      </c>
      <c r="C583" s="13">
        <v>44.312912761497103</v>
      </c>
      <c r="D583" s="13">
        <v>42.827154699320502</v>
      </c>
      <c r="E583" s="13">
        <v>27.2165165706956</v>
      </c>
      <c r="F583" s="15">
        <v>38.118861343837736</v>
      </c>
      <c r="G583" s="13">
        <v>8</v>
      </c>
      <c r="H583" s="14">
        <v>1491268.41</v>
      </c>
    </row>
    <row r="584" spans="1:8" ht="24.75" hidden="1" x14ac:dyDescent="0.25">
      <c r="A584" s="8" t="s">
        <v>2399</v>
      </c>
      <c r="B584" s="9" t="s">
        <v>123</v>
      </c>
      <c r="C584" s="13">
        <v>42.377835382729998</v>
      </c>
      <c r="D584" s="13">
        <v>43.401710445804703</v>
      </c>
      <c r="E584" s="13">
        <v>28.491592944713599</v>
      </c>
      <c r="F584" s="15">
        <v>38.090379591082772</v>
      </c>
      <c r="G584" s="13">
        <v>11</v>
      </c>
      <c r="H584" s="14">
        <v>1440018.27</v>
      </c>
    </row>
    <row r="585" spans="1:8" ht="24.75" hidden="1" x14ac:dyDescent="0.25">
      <c r="A585" s="8" t="s">
        <v>2399</v>
      </c>
      <c r="B585" s="9" t="s">
        <v>1401</v>
      </c>
      <c r="C585" s="13">
        <v>23.395236103732</v>
      </c>
      <c r="D585" s="13">
        <v>54.133852954871699</v>
      </c>
      <c r="E585" s="13">
        <v>36.612930230485503</v>
      </c>
      <c r="F585" s="15">
        <v>38.047339763029733</v>
      </c>
      <c r="G585" s="13">
        <v>23</v>
      </c>
      <c r="H585" s="14">
        <v>3984756</v>
      </c>
    </row>
    <row r="586" spans="1:8" ht="24.75" hidden="1" x14ac:dyDescent="0.25">
      <c r="A586" s="8" t="s">
        <v>2399</v>
      </c>
      <c r="B586" s="9" t="s">
        <v>2181</v>
      </c>
      <c r="C586" s="13">
        <v>54.8998796224462</v>
      </c>
      <c r="D586" s="13">
        <v>20.087855580024399</v>
      </c>
      <c r="E586" s="13">
        <v>39.140866284771199</v>
      </c>
      <c r="F586" s="15">
        <v>38.042867162413934</v>
      </c>
      <c r="G586" s="13">
        <v>7</v>
      </c>
      <c r="H586" s="14">
        <v>1590396.09</v>
      </c>
    </row>
    <row r="587" spans="1:8" ht="24.75" hidden="1" x14ac:dyDescent="0.25">
      <c r="A587" s="8" t="s">
        <v>2399</v>
      </c>
      <c r="B587" s="9" t="s">
        <v>1697</v>
      </c>
      <c r="C587" s="13">
        <v>23.974161150532101</v>
      </c>
      <c r="D587" s="13">
        <v>56.0211954463634</v>
      </c>
      <c r="E587" s="13">
        <v>33.997801564828798</v>
      </c>
      <c r="F587" s="15">
        <v>37.997719387241432</v>
      </c>
      <c r="G587" s="13">
        <v>148</v>
      </c>
      <c r="H587" s="14">
        <v>16882854.442215599</v>
      </c>
    </row>
    <row r="588" spans="1:8" ht="24.75" hidden="1" x14ac:dyDescent="0.25">
      <c r="A588" s="8" t="s">
        <v>2399</v>
      </c>
      <c r="B588" s="9" t="s">
        <v>1240</v>
      </c>
      <c r="C588" s="13">
        <v>30.230028781461499</v>
      </c>
      <c r="D588" s="13">
        <v>37.480745474868499</v>
      </c>
      <c r="E588" s="13">
        <v>46.263757184810899</v>
      </c>
      <c r="F588" s="15">
        <v>37.991510480380299</v>
      </c>
      <c r="G588" s="13">
        <v>150</v>
      </c>
      <c r="H588" s="14">
        <v>139436193.338523</v>
      </c>
    </row>
    <row r="589" spans="1:8" ht="36.75" hidden="1" x14ac:dyDescent="0.25">
      <c r="A589" s="8" t="s">
        <v>2399</v>
      </c>
      <c r="B589" s="9" t="s">
        <v>434</v>
      </c>
      <c r="C589" s="13">
        <v>27.488020795573199</v>
      </c>
      <c r="D589" s="13">
        <v>53.099969080954899</v>
      </c>
      <c r="E589" s="13">
        <v>33.360858508431797</v>
      </c>
      <c r="F589" s="15">
        <v>37.982949461653298</v>
      </c>
      <c r="G589" s="13">
        <v>863</v>
      </c>
      <c r="H589" s="14">
        <v>2021218506.26999</v>
      </c>
    </row>
    <row r="590" spans="1:8" ht="36.75" hidden="1" x14ac:dyDescent="0.25">
      <c r="A590" s="8" t="s">
        <v>2399</v>
      </c>
      <c r="B590" s="9" t="s">
        <v>1637</v>
      </c>
      <c r="C590" s="13">
        <v>21.278406982472202</v>
      </c>
      <c r="D590" s="13">
        <v>57.289752821187797</v>
      </c>
      <c r="E590" s="13">
        <v>35.317206113861701</v>
      </c>
      <c r="F590" s="15">
        <v>37.961788639173896</v>
      </c>
      <c r="G590" s="13">
        <v>172</v>
      </c>
      <c r="H590" s="14">
        <v>59191214.998974301</v>
      </c>
    </row>
    <row r="591" spans="1:8" ht="24.75" hidden="1" x14ac:dyDescent="0.25">
      <c r="A591" s="8" t="s">
        <v>2399</v>
      </c>
      <c r="B591" s="9" t="s">
        <v>607</v>
      </c>
      <c r="C591" s="13">
        <v>23.484591766401699</v>
      </c>
      <c r="D591" s="13">
        <v>47.953467166950801</v>
      </c>
      <c r="E591" s="13">
        <v>42.414398623527603</v>
      </c>
      <c r="F591" s="15">
        <v>37.950819185626699</v>
      </c>
      <c r="G591" s="13">
        <v>88</v>
      </c>
      <c r="H591" s="14">
        <v>11233093.074999999</v>
      </c>
    </row>
    <row r="592" spans="1:8" hidden="1" x14ac:dyDescent="0.25">
      <c r="A592" s="8" t="s">
        <v>2399</v>
      </c>
      <c r="B592" s="9" t="s">
        <v>1082</v>
      </c>
      <c r="C592" s="13">
        <v>23.526726563775799</v>
      </c>
      <c r="D592" s="13">
        <v>43.301146851297403</v>
      </c>
      <c r="E592" s="13">
        <v>47.006591313962197</v>
      </c>
      <c r="F592" s="15">
        <v>37.944821576345134</v>
      </c>
      <c r="G592" s="13">
        <v>52</v>
      </c>
      <c r="H592" s="14">
        <v>4672854.01</v>
      </c>
    </row>
    <row r="593" spans="1:8" ht="24.75" hidden="1" x14ac:dyDescent="0.25">
      <c r="A593" s="8" t="s">
        <v>2399</v>
      </c>
      <c r="B593" s="9" t="s">
        <v>939</v>
      </c>
      <c r="C593" s="13">
        <v>42.198536987251899</v>
      </c>
      <c r="D593" s="13">
        <v>29.498896560658601</v>
      </c>
      <c r="E593" s="13">
        <v>42.127052963319997</v>
      </c>
      <c r="F593" s="15">
        <v>37.941495503743496</v>
      </c>
      <c r="G593" s="13">
        <v>165</v>
      </c>
      <c r="H593" s="14">
        <v>311623659.00346798</v>
      </c>
    </row>
    <row r="594" spans="1:8" ht="36.75" hidden="1" x14ac:dyDescent="0.25">
      <c r="A594" s="8" t="s">
        <v>2399</v>
      </c>
      <c r="B594" s="9" t="s">
        <v>995</v>
      </c>
      <c r="C594" s="13">
        <v>20.970114199359301</v>
      </c>
      <c r="D594" s="13">
        <v>51.1905941453197</v>
      </c>
      <c r="E594" s="13">
        <v>41.605487929343198</v>
      </c>
      <c r="F594" s="15">
        <v>37.922065424674066</v>
      </c>
      <c r="G594" s="13">
        <v>62</v>
      </c>
      <c r="H594" s="14">
        <v>39308369.9249999</v>
      </c>
    </row>
    <row r="595" spans="1:8" hidden="1" x14ac:dyDescent="0.25">
      <c r="A595" s="8" t="s">
        <v>2399</v>
      </c>
      <c r="B595" s="9" t="s">
        <v>1943</v>
      </c>
      <c r="C595" s="13">
        <v>20.573113632885601</v>
      </c>
      <c r="D595" s="13">
        <v>42.0167111078948</v>
      </c>
      <c r="E595" s="13">
        <v>51.120247571865498</v>
      </c>
      <c r="F595" s="15">
        <v>37.903357437548635</v>
      </c>
      <c r="G595" s="13">
        <v>49</v>
      </c>
      <c r="H595" s="14">
        <v>6278413.6299999999</v>
      </c>
    </row>
    <row r="596" spans="1:8" hidden="1" x14ac:dyDescent="0.25">
      <c r="A596" s="8" t="s">
        <v>2399</v>
      </c>
      <c r="B596" s="9" t="s">
        <v>1300</v>
      </c>
      <c r="C596" s="13">
        <v>14.586217737195801</v>
      </c>
      <c r="D596" s="13">
        <v>65.351586543734996</v>
      </c>
      <c r="E596" s="13">
        <v>33.7277176095673</v>
      </c>
      <c r="F596" s="15">
        <v>37.888507296832699</v>
      </c>
      <c r="G596" s="13">
        <v>39</v>
      </c>
      <c r="H596" s="14">
        <v>68945169.859999999</v>
      </c>
    </row>
    <row r="597" spans="1:8" hidden="1" x14ac:dyDescent="0.25">
      <c r="A597" s="8" t="s">
        <v>2399</v>
      </c>
      <c r="B597" s="9" t="s">
        <v>2171</v>
      </c>
      <c r="C597" s="13">
        <v>40.517741889640597</v>
      </c>
      <c r="D597" s="13">
        <v>46.018079229281497</v>
      </c>
      <c r="E597" s="13">
        <v>27.118314341585499</v>
      </c>
      <c r="F597" s="15">
        <v>37.884711820169194</v>
      </c>
      <c r="G597" s="13">
        <v>25</v>
      </c>
      <c r="H597" s="14">
        <v>3157659.84</v>
      </c>
    </row>
    <row r="598" spans="1:8" hidden="1" x14ac:dyDescent="0.25">
      <c r="A598" s="8" t="s">
        <v>2399</v>
      </c>
      <c r="B598" s="9" t="s">
        <v>1364</v>
      </c>
      <c r="C598" s="13">
        <v>22.932671065237798</v>
      </c>
      <c r="D598" s="13">
        <v>47.3501335787576</v>
      </c>
      <c r="E598" s="13">
        <v>43.359294558277199</v>
      </c>
      <c r="F598" s="15">
        <v>37.880699734090868</v>
      </c>
      <c r="G598" s="13">
        <v>394</v>
      </c>
      <c r="H598" s="14">
        <v>4974758891.0030298</v>
      </c>
    </row>
    <row r="599" spans="1:8" ht="24.75" hidden="1" x14ac:dyDescent="0.25">
      <c r="A599" s="8" t="s">
        <v>2399</v>
      </c>
      <c r="B599" s="9" t="s">
        <v>1508</v>
      </c>
      <c r="C599" s="13">
        <v>17.4573393223863</v>
      </c>
      <c r="D599" s="13">
        <v>40.801292646221903</v>
      </c>
      <c r="E599" s="13">
        <v>55.330805723489398</v>
      </c>
      <c r="F599" s="15">
        <v>37.863145897365861</v>
      </c>
      <c r="G599" s="13">
        <v>547</v>
      </c>
      <c r="H599" s="14">
        <v>508372036.292265</v>
      </c>
    </row>
    <row r="600" spans="1:8" hidden="1" x14ac:dyDescent="0.25">
      <c r="A600" s="8" t="s">
        <v>2399</v>
      </c>
      <c r="B600" s="9" t="s">
        <v>1238</v>
      </c>
      <c r="C600" s="13">
        <v>33.110042584859301</v>
      </c>
      <c r="D600" s="13">
        <v>50.977026543074899</v>
      </c>
      <c r="E600" s="13">
        <v>29.467605743439901</v>
      </c>
      <c r="F600" s="15">
        <v>37.851558290458037</v>
      </c>
      <c r="G600" s="13">
        <v>43</v>
      </c>
      <c r="H600" s="14">
        <v>20315661.649999999</v>
      </c>
    </row>
    <row r="601" spans="1:8" ht="24.75" hidden="1" x14ac:dyDescent="0.25">
      <c r="A601" s="8" t="s">
        <v>2399</v>
      </c>
      <c r="B601" s="9" t="s">
        <v>2082</v>
      </c>
      <c r="C601" s="13">
        <v>37.348405092220702</v>
      </c>
      <c r="D601" s="13">
        <v>40.181422893712302</v>
      </c>
      <c r="E601" s="13">
        <v>35.987732012803399</v>
      </c>
      <c r="F601" s="15">
        <v>37.839186666245467</v>
      </c>
      <c r="G601" s="13">
        <v>19</v>
      </c>
      <c r="H601" s="14">
        <v>5871694.25</v>
      </c>
    </row>
    <row r="602" spans="1:8" ht="24.75" hidden="1" x14ac:dyDescent="0.25">
      <c r="A602" s="8" t="s">
        <v>2399</v>
      </c>
      <c r="B602" s="9" t="s">
        <v>80</v>
      </c>
      <c r="C602" s="13">
        <v>37.865511810154203</v>
      </c>
      <c r="D602" s="13">
        <v>31.0860290664403</v>
      </c>
      <c r="E602" s="13">
        <v>44.555000626982199</v>
      </c>
      <c r="F602" s="15">
        <v>37.835513834525564</v>
      </c>
      <c r="G602" s="13">
        <v>79</v>
      </c>
      <c r="H602" s="14">
        <v>789208223.98000002</v>
      </c>
    </row>
    <row r="603" spans="1:8" ht="24.75" hidden="1" x14ac:dyDescent="0.25">
      <c r="A603" s="8" t="s">
        <v>2399</v>
      </c>
      <c r="B603" s="9" t="s">
        <v>1624</v>
      </c>
      <c r="C603" s="13">
        <v>44.656364649634</v>
      </c>
      <c r="D603" s="13">
        <v>21.870643000996299</v>
      </c>
      <c r="E603" s="13">
        <v>46.520294240375698</v>
      </c>
      <c r="F603" s="15">
        <v>37.682433963668664</v>
      </c>
      <c r="G603" s="13">
        <v>2</v>
      </c>
      <c r="H603" s="14">
        <v>10291340.1</v>
      </c>
    </row>
    <row r="604" spans="1:8" ht="24.75" hidden="1" x14ac:dyDescent="0.25">
      <c r="A604" s="8" t="s">
        <v>2399</v>
      </c>
      <c r="B604" s="9" t="s">
        <v>1383</v>
      </c>
      <c r="C604" s="13">
        <v>21.956842650578601</v>
      </c>
      <c r="D604" s="13">
        <v>43.3233340192387</v>
      </c>
      <c r="E604" s="13">
        <v>47.758824856915801</v>
      </c>
      <c r="F604" s="15">
        <v>37.679667175577698</v>
      </c>
      <c r="G604" s="13">
        <v>170</v>
      </c>
      <c r="H604" s="14">
        <v>21065276.91</v>
      </c>
    </row>
    <row r="605" spans="1:8" ht="24.75" hidden="1" x14ac:dyDescent="0.25">
      <c r="A605" s="8" t="s">
        <v>2399</v>
      </c>
      <c r="B605" s="9" t="s">
        <v>2097</v>
      </c>
      <c r="C605" s="13">
        <v>47.7216302222416</v>
      </c>
      <c r="D605" s="13">
        <v>49.440546767137</v>
      </c>
      <c r="E605" s="13">
        <v>15.769940537274101</v>
      </c>
      <c r="F605" s="15">
        <v>37.644039175550894</v>
      </c>
      <c r="G605" s="13">
        <v>7</v>
      </c>
      <c r="H605" s="14">
        <v>2845387.24</v>
      </c>
    </row>
    <row r="606" spans="1:8" ht="24.75" hidden="1" x14ac:dyDescent="0.25">
      <c r="A606" s="8" t="s">
        <v>2399</v>
      </c>
      <c r="B606" s="9" t="s">
        <v>497</v>
      </c>
      <c r="C606" s="13">
        <v>20.8122374078965</v>
      </c>
      <c r="D606" s="13">
        <v>56.165330727736702</v>
      </c>
      <c r="E606" s="13">
        <v>35.678998173458197</v>
      </c>
      <c r="F606" s="15">
        <v>37.552188769697132</v>
      </c>
      <c r="G606" s="13">
        <v>15</v>
      </c>
      <c r="H606" s="14">
        <v>11455208.98</v>
      </c>
    </row>
    <row r="607" spans="1:8" ht="24.75" hidden="1" x14ac:dyDescent="0.25">
      <c r="A607" s="8" t="s">
        <v>2399</v>
      </c>
      <c r="B607" s="9" t="s">
        <v>1582</v>
      </c>
      <c r="C607" s="13">
        <v>18.173929812196</v>
      </c>
      <c r="D607" s="13">
        <v>46.532913840896398</v>
      </c>
      <c r="E607" s="13">
        <v>47.926201673845597</v>
      </c>
      <c r="F607" s="15">
        <v>37.544348442312661</v>
      </c>
      <c r="G607" s="13">
        <v>664</v>
      </c>
      <c r="H607" s="14">
        <v>587372394.88599801</v>
      </c>
    </row>
    <row r="608" spans="1:8" hidden="1" x14ac:dyDescent="0.25">
      <c r="A608" s="8" t="s">
        <v>2399</v>
      </c>
      <c r="B608" s="9" t="s">
        <v>1777</v>
      </c>
      <c r="C608" s="13">
        <v>11.9371024340332</v>
      </c>
      <c r="D608" s="13">
        <v>36.663729116103497</v>
      </c>
      <c r="E608" s="13">
        <v>64.012548707469705</v>
      </c>
      <c r="F608" s="15">
        <v>37.537793419202131</v>
      </c>
      <c r="G608" s="13">
        <v>75</v>
      </c>
      <c r="H608" s="14">
        <v>108978435.879999</v>
      </c>
    </row>
    <row r="609" spans="1:8" ht="36.75" hidden="1" x14ac:dyDescent="0.25">
      <c r="A609" s="8" t="s">
        <v>2399</v>
      </c>
      <c r="B609" s="9" t="s">
        <v>1558</v>
      </c>
      <c r="C609" s="13">
        <v>8.6315192015559798</v>
      </c>
      <c r="D609" s="13">
        <v>49.920172853084203</v>
      </c>
      <c r="E609" s="13">
        <v>54.050440830403801</v>
      </c>
      <c r="F609" s="15">
        <v>37.53404429501466</v>
      </c>
      <c r="G609" s="13">
        <v>68</v>
      </c>
      <c r="H609" s="14">
        <v>802416007.419999</v>
      </c>
    </row>
    <row r="610" spans="1:8" hidden="1" x14ac:dyDescent="0.25">
      <c r="A610" s="8" t="s">
        <v>2399</v>
      </c>
      <c r="B610" s="9" t="s">
        <v>795</v>
      </c>
      <c r="C610" s="13">
        <v>20.7252130622111</v>
      </c>
      <c r="D610" s="13">
        <v>44.239989899660898</v>
      </c>
      <c r="E610" s="13">
        <v>47.530949862503697</v>
      </c>
      <c r="F610" s="15">
        <v>37.498717608125226</v>
      </c>
      <c r="G610" s="13">
        <v>103</v>
      </c>
      <c r="H610" s="14">
        <v>21671199.155258302</v>
      </c>
    </row>
    <row r="611" spans="1:8" hidden="1" x14ac:dyDescent="0.25">
      <c r="A611" s="8" t="s">
        <v>2399</v>
      </c>
      <c r="B611" s="9" t="s">
        <v>2078</v>
      </c>
      <c r="C611" s="13">
        <v>26.561118408955601</v>
      </c>
      <c r="D611" s="13">
        <v>46.2502611238531</v>
      </c>
      <c r="E611" s="13">
        <v>39.620855451267602</v>
      </c>
      <c r="F611" s="15">
        <v>37.477411661358765</v>
      </c>
      <c r="G611" s="13">
        <v>6</v>
      </c>
      <c r="H611" s="14">
        <v>12231855.521</v>
      </c>
    </row>
    <row r="612" spans="1:8" ht="24.75" hidden="1" x14ac:dyDescent="0.25">
      <c r="A612" s="8" t="s">
        <v>2399</v>
      </c>
      <c r="B612" s="9" t="s">
        <v>730</v>
      </c>
      <c r="C612" s="13">
        <v>20.050277440961501</v>
      </c>
      <c r="D612" s="13">
        <v>42.6379071018495</v>
      </c>
      <c r="E612" s="13">
        <v>49.650529414743701</v>
      </c>
      <c r="F612" s="15">
        <v>37.446237985851567</v>
      </c>
      <c r="G612" s="13">
        <v>318</v>
      </c>
      <c r="H612" s="14">
        <v>29931788.829999998</v>
      </c>
    </row>
    <row r="613" spans="1:8" hidden="1" x14ac:dyDescent="0.25">
      <c r="A613" s="8" t="s">
        <v>2399</v>
      </c>
      <c r="B613" s="9" t="s">
        <v>2023</v>
      </c>
      <c r="C613" s="13">
        <v>26.5777982416881</v>
      </c>
      <c r="D613" s="13">
        <v>32.287766750001502</v>
      </c>
      <c r="E613" s="13">
        <v>53.471103997722899</v>
      </c>
      <c r="F613" s="15">
        <v>37.44555632980417</v>
      </c>
      <c r="G613" s="13">
        <v>13</v>
      </c>
      <c r="H613" s="14">
        <v>3944483.82830422</v>
      </c>
    </row>
    <row r="614" spans="1:8" ht="24.75" hidden="1" x14ac:dyDescent="0.25">
      <c r="A614" s="8" t="s">
        <v>2399</v>
      </c>
      <c r="B614" s="9" t="s">
        <v>1837</v>
      </c>
      <c r="C614" s="13">
        <v>17.615724379244298</v>
      </c>
      <c r="D614" s="13">
        <v>33.7915047482402</v>
      </c>
      <c r="E614" s="13">
        <v>60.841420608789498</v>
      </c>
      <c r="F614" s="15">
        <v>37.416216578757997</v>
      </c>
      <c r="G614" s="13">
        <v>32</v>
      </c>
      <c r="H614" s="14">
        <v>6570906.2609999999</v>
      </c>
    </row>
    <row r="615" spans="1:8" ht="24.75" hidden="1" x14ac:dyDescent="0.25">
      <c r="A615" s="8" t="s">
        <v>2399</v>
      </c>
      <c r="B615" s="9" t="s">
        <v>1476</v>
      </c>
      <c r="C615" s="13">
        <v>22.386781352640899</v>
      </c>
      <c r="D615" s="13">
        <v>65.941214475608803</v>
      </c>
      <c r="E615" s="13">
        <v>23.867562402330599</v>
      </c>
      <c r="F615" s="15">
        <v>37.398519410193437</v>
      </c>
      <c r="G615" s="13">
        <v>1429</v>
      </c>
      <c r="H615" s="14">
        <v>192056455.390807</v>
      </c>
    </row>
    <row r="616" spans="1:8" hidden="1" x14ac:dyDescent="0.25">
      <c r="A616" s="8" t="s">
        <v>2399</v>
      </c>
      <c r="B616" s="9" t="s">
        <v>2068</v>
      </c>
      <c r="C616" s="13">
        <v>32.908454326130403</v>
      </c>
      <c r="D616" s="13">
        <v>48.157399819874698</v>
      </c>
      <c r="E616" s="13">
        <v>31.057911044576901</v>
      </c>
      <c r="F616" s="15">
        <v>37.374588396860666</v>
      </c>
      <c r="G616" s="13">
        <v>17</v>
      </c>
      <c r="H616" s="14">
        <v>1107564.3999999999</v>
      </c>
    </row>
    <row r="617" spans="1:8" hidden="1" x14ac:dyDescent="0.25">
      <c r="A617" s="8" t="s">
        <v>2399</v>
      </c>
      <c r="B617" s="9" t="s">
        <v>1739</v>
      </c>
      <c r="C617" s="13">
        <v>25.458151277472599</v>
      </c>
      <c r="D617" s="13">
        <v>43.956382722589602</v>
      </c>
      <c r="E617" s="13">
        <v>42.704848515297499</v>
      </c>
      <c r="F617" s="15">
        <v>37.373127505119903</v>
      </c>
      <c r="G617" s="13">
        <v>18</v>
      </c>
      <c r="H617" s="14">
        <v>2410645.63</v>
      </c>
    </row>
    <row r="618" spans="1:8" ht="24.75" hidden="1" x14ac:dyDescent="0.25">
      <c r="A618" s="8" t="s">
        <v>2399</v>
      </c>
      <c r="B618" s="9" t="s">
        <v>2029</v>
      </c>
      <c r="C618" s="13">
        <v>17.523283638286401</v>
      </c>
      <c r="D618" s="13">
        <v>23.251018354929499</v>
      </c>
      <c r="E618" s="13">
        <v>71.276569127207793</v>
      </c>
      <c r="F618" s="15">
        <v>37.350290373474564</v>
      </c>
      <c r="G618" s="13">
        <v>420</v>
      </c>
      <c r="H618" s="14">
        <v>459036294.37</v>
      </c>
    </row>
    <row r="619" spans="1:8" ht="24.75" hidden="1" x14ac:dyDescent="0.25">
      <c r="A619" s="8" t="s">
        <v>2399</v>
      </c>
      <c r="B619" s="9" t="s">
        <v>42</v>
      </c>
      <c r="C619" s="13">
        <v>36.497919324187002</v>
      </c>
      <c r="D619" s="13">
        <v>42.627326728518597</v>
      </c>
      <c r="E619" s="13">
        <v>32.874595202068399</v>
      </c>
      <c r="F619" s="15">
        <v>37.333280418257999</v>
      </c>
      <c r="G619" s="13">
        <v>24</v>
      </c>
      <c r="H619" s="14">
        <v>2745236.55</v>
      </c>
    </row>
    <row r="620" spans="1:8" ht="24.75" hidden="1" x14ac:dyDescent="0.25">
      <c r="A620" s="8" t="s">
        <v>2399</v>
      </c>
      <c r="B620" s="9" t="s">
        <v>82</v>
      </c>
      <c r="C620" s="13">
        <v>16.021204509616101</v>
      </c>
      <c r="D620" s="13">
        <v>27.240253323474001</v>
      </c>
      <c r="E620" s="13">
        <v>68.643362338849997</v>
      </c>
      <c r="F620" s="15">
        <v>37.301606723980036</v>
      </c>
      <c r="G620" s="13">
        <v>751</v>
      </c>
      <c r="H620" s="14">
        <v>807104197.87</v>
      </c>
    </row>
    <row r="621" spans="1:8" hidden="1" x14ac:dyDescent="0.25">
      <c r="A621" s="8" t="s">
        <v>2399</v>
      </c>
      <c r="B621" s="9" t="s">
        <v>465</v>
      </c>
      <c r="C621" s="13">
        <v>24.499171160261401</v>
      </c>
      <c r="D621" s="13">
        <v>38.637177293218002</v>
      </c>
      <c r="E621" s="13">
        <v>48.743098334648899</v>
      </c>
      <c r="F621" s="15">
        <v>37.293148929376095</v>
      </c>
      <c r="G621" s="13">
        <v>29</v>
      </c>
      <c r="H621" s="14">
        <v>3984391.35</v>
      </c>
    </row>
    <row r="622" spans="1:8" ht="36.75" hidden="1" x14ac:dyDescent="0.25">
      <c r="A622" s="8" t="s">
        <v>2399</v>
      </c>
      <c r="B622" s="9" t="s">
        <v>1273</v>
      </c>
      <c r="C622" s="13">
        <v>23.857489091840499</v>
      </c>
      <c r="D622" s="13">
        <v>62.439246967061202</v>
      </c>
      <c r="E622" s="13">
        <v>25.449786357395901</v>
      </c>
      <c r="F622" s="15">
        <v>37.248840805432536</v>
      </c>
      <c r="G622" s="13">
        <v>49</v>
      </c>
      <c r="H622" s="14">
        <v>17702123.579999998</v>
      </c>
    </row>
    <row r="623" spans="1:8" ht="24.75" hidden="1" x14ac:dyDescent="0.25">
      <c r="A623" s="8" t="s">
        <v>2399</v>
      </c>
      <c r="B623" s="9" t="s">
        <v>702</v>
      </c>
      <c r="C623" s="13">
        <v>37.864278874855003</v>
      </c>
      <c r="D623" s="13">
        <v>44.153957512748299</v>
      </c>
      <c r="E623" s="13">
        <v>29.707243384831301</v>
      </c>
      <c r="F623" s="15">
        <v>37.241826590811534</v>
      </c>
      <c r="G623" s="13">
        <v>14</v>
      </c>
      <c r="H623" s="14">
        <v>7319102.6200000001</v>
      </c>
    </row>
    <row r="624" spans="1:8" ht="24.75" hidden="1" x14ac:dyDescent="0.25">
      <c r="A624" s="8" t="s">
        <v>2399</v>
      </c>
      <c r="B624" s="9" t="s">
        <v>280</v>
      </c>
      <c r="C624" s="13">
        <v>25.142993791905099</v>
      </c>
      <c r="D624" s="13">
        <v>14.962093711707899</v>
      </c>
      <c r="E624" s="13">
        <v>71.581730858627793</v>
      </c>
      <c r="F624" s="15">
        <v>37.228939454080262</v>
      </c>
      <c r="G624" s="13">
        <v>210</v>
      </c>
      <c r="H624" s="14">
        <v>2892749405.3859501</v>
      </c>
    </row>
    <row r="625" spans="1:8" ht="24.75" hidden="1" x14ac:dyDescent="0.25">
      <c r="A625" s="8" t="s">
        <v>2399</v>
      </c>
      <c r="B625" s="9" t="s">
        <v>708</v>
      </c>
      <c r="C625" s="13">
        <v>21.19580827455</v>
      </c>
      <c r="D625" s="13">
        <v>34.827900057818397</v>
      </c>
      <c r="E625" s="13">
        <v>55.585194663368497</v>
      </c>
      <c r="F625" s="15">
        <v>37.20296766524563</v>
      </c>
      <c r="G625" s="13">
        <v>40</v>
      </c>
      <c r="H625" s="14">
        <v>11070432.17</v>
      </c>
    </row>
    <row r="626" spans="1:8" ht="24.75" hidden="1" x14ac:dyDescent="0.25">
      <c r="A626" s="8" t="s">
        <v>2399</v>
      </c>
      <c r="B626" s="9" t="s">
        <v>492</v>
      </c>
      <c r="C626" s="13">
        <v>18.9613939703742</v>
      </c>
      <c r="D626" s="13">
        <v>47.1637888543125</v>
      </c>
      <c r="E626" s="13">
        <v>45.440747376297097</v>
      </c>
      <c r="F626" s="15">
        <v>37.188643400327933</v>
      </c>
      <c r="G626" s="13">
        <v>92</v>
      </c>
      <c r="H626" s="14">
        <v>13521953.1599999</v>
      </c>
    </row>
    <row r="627" spans="1:8" hidden="1" x14ac:dyDescent="0.25">
      <c r="A627" s="8" t="s">
        <v>2399</v>
      </c>
      <c r="B627" s="9" t="s">
        <v>1828</v>
      </c>
      <c r="C627" s="13">
        <v>16.527472682347</v>
      </c>
      <c r="D627" s="13">
        <v>49.900758997806797</v>
      </c>
      <c r="E627" s="13">
        <v>45.070733026215997</v>
      </c>
      <c r="F627" s="15">
        <v>37.166321568789932</v>
      </c>
      <c r="G627" s="13">
        <v>64</v>
      </c>
      <c r="H627" s="14">
        <v>127451202.40000001</v>
      </c>
    </row>
    <row r="628" spans="1:8" ht="24.75" hidden="1" x14ac:dyDescent="0.25">
      <c r="A628" s="8" t="s">
        <v>2399</v>
      </c>
      <c r="B628" s="9" t="s">
        <v>1995</v>
      </c>
      <c r="C628" s="13">
        <v>31.0086939076124</v>
      </c>
      <c r="D628" s="13">
        <v>45.041807792579498</v>
      </c>
      <c r="E628" s="13">
        <v>35.316065641207899</v>
      </c>
      <c r="F628" s="15">
        <v>37.122189113799934</v>
      </c>
      <c r="G628" s="13">
        <v>15</v>
      </c>
      <c r="H628" s="14">
        <v>2242498.9700000002</v>
      </c>
    </row>
    <row r="629" spans="1:8" hidden="1" x14ac:dyDescent="0.25">
      <c r="A629" s="8" t="s">
        <v>2399</v>
      </c>
      <c r="B629" s="9" t="s">
        <v>821</v>
      </c>
      <c r="C629" s="13">
        <v>28.9342769513833</v>
      </c>
      <c r="D629" s="13">
        <v>46.6334789090591</v>
      </c>
      <c r="E629" s="13">
        <v>35.767086197595603</v>
      </c>
      <c r="F629" s="15">
        <v>37.111614019346</v>
      </c>
      <c r="G629" s="13">
        <v>5472</v>
      </c>
      <c r="H629" s="14">
        <v>1085471669.53</v>
      </c>
    </row>
    <row r="630" spans="1:8" ht="24.75" hidden="1" x14ac:dyDescent="0.25">
      <c r="A630" s="8" t="s">
        <v>2399</v>
      </c>
      <c r="B630" s="9" t="s">
        <v>2002</v>
      </c>
      <c r="C630" s="13">
        <v>23.253276020032299</v>
      </c>
      <c r="D630" s="13">
        <v>43.607731326616801</v>
      </c>
      <c r="E630" s="13">
        <v>44.349071003576199</v>
      </c>
      <c r="F630" s="15">
        <v>37.070026116741765</v>
      </c>
      <c r="G630" s="13">
        <v>317</v>
      </c>
      <c r="H630" s="14">
        <v>278537176.41000003</v>
      </c>
    </row>
    <row r="631" spans="1:8" ht="24.75" hidden="1" x14ac:dyDescent="0.25">
      <c r="A631" s="8" t="s">
        <v>2399</v>
      </c>
      <c r="B631" s="9" t="s">
        <v>1711</v>
      </c>
      <c r="C631" s="13">
        <v>13.770714986114401</v>
      </c>
      <c r="D631" s="13">
        <v>39.1907223055684</v>
      </c>
      <c r="E631" s="13">
        <v>58.228411999452597</v>
      </c>
      <c r="F631" s="15">
        <v>37.063283097045137</v>
      </c>
      <c r="G631" s="13">
        <v>210</v>
      </c>
      <c r="H631" s="14">
        <v>1425524380.70999</v>
      </c>
    </row>
    <row r="632" spans="1:8" ht="24.75" hidden="1" x14ac:dyDescent="0.25">
      <c r="A632" s="8" t="s">
        <v>2399</v>
      </c>
      <c r="B632" s="9" t="s">
        <v>2042</v>
      </c>
      <c r="C632" s="13">
        <v>19.931315091236598</v>
      </c>
      <c r="D632" s="13">
        <v>60.414100940849998</v>
      </c>
      <c r="E632" s="13">
        <v>30.756185998362401</v>
      </c>
      <c r="F632" s="15">
        <v>37.033867343483003</v>
      </c>
      <c r="G632" s="13">
        <v>33</v>
      </c>
      <c r="H632" s="14">
        <v>4938344.3799999896</v>
      </c>
    </row>
    <row r="633" spans="1:8" ht="24.75" hidden="1" x14ac:dyDescent="0.25">
      <c r="A633" s="8" t="s">
        <v>2399</v>
      </c>
      <c r="B633" s="9" t="s">
        <v>803</v>
      </c>
      <c r="C633" s="13">
        <v>21.0017093525917</v>
      </c>
      <c r="D633" s="13">
        <v>54.851431425079603</v>
      </c>
      <c r="E633" s="13">
        <v>35.1779357211961</v>
      </c>
      <c r="F633" s="15">
        <v>37.010358832955802</v>
      </c>
      <c r="G633" s="13">
        <v>49</v>
      </c>
      <c r="H633" s="14">
        <v>5880086.5999999996</v>
      </c>
    </row>
    <row r="634" spans="1:8" hidden="1" x14ac:dyDescent="0.25">
      <c r="A634" s="8" t="s">
        <v>2399</v>
      </c>
      <c r="B634" s="9" t="s">
        <v>1855</v>
      </c>
      <c r="C634" s="13">
        <v>17.428432095577499</v>
      </c>
      <c r="D634" s="13">
        <v>39.347379832025297</v>
      </c>
      <c r="E634" s="13">
        <v>54.199258454841598</v>
      </c>
      <c r="F634" s="15">
        <v>36.991690127481462</v>
      </c>
      <c r="G634" s="13">
        <v>420</v>
      </c>
      <c r="H634" s="14">
        <v>1088351071.4407899</v>
      </c>
    </row>
    <row r="635" spans="1:8" hidden="1" x14ac:dyDescent="0.25">
      <c r="A635" s="8" t="s">
        <v>2399</v>
      </c>
      <c r="B635" s="9" t="s">
        <v>1218</v>
      </c>
      <c r="C635" s="13">
        <v>53.017015133206797</v>
      </c>
      <c r="D635" s="13">
        <v>41.447296260732003</v>
      </c>
      <c r="E635" s="13">
        <v>16.401071171264199</v>
      </c>
      <c r="F635" s="15">
        <v>36.955127521734333</v>
      </c>
      <c r="G635" s="13">
        <v>131</v>
      </c>
      <c r="H635" s="14">
        <v>35688153.189999998</v>
      </c>
    </row>
    <row r="636" spans="1:8" ht="36.75" hidden="1" x14ac:dyDescent="0.25">
      <c r="A636" s="8" t="s">
        <v>2399</v>
      </c>
      <c r="B636" s="9" t="s">
        <v>2027</v>
      </c>
      <c r="C636" s="13">
        <v>32.298966461118098</v>
      </c>
      <c r="D636" s="13">
        <v>55.153802699223696</v>
      </c>
      <c r="E636" s="13">
        <v>23.356901183701702</v>
      </c>
      <c r="F636" s="15">
        <v>36.936556781347832</v>
      </c>
      <c r="G636" s="13">
        <v>43</v>
      </c>
      <c r="H636" s="14">
        <v>11703400.17</v>
      </c>
    </row>
    <row r="637" spans="1:8" ht="24.75" hidden="1" x14ac:dyDescent="0.25">
      <c r="A637" s="8" t="s">
        <v>2399</v>
      </c>
      <c r="B637" s="9" t="s">
        <v>2398</v>
      </c>
      <c r="C637" s="13">
        <v>28.383244575240798</v>
      </c>
      <c r="D637" s="13">
        <v>38.097516570023799</v>
      </c>
      <c r="E637" s="13">
        <v>44.019512572512703</v>
      </c>
      <c r="F637" s="15">
        <v>36.833424572592435</v>
      </c>
      <c r="G637" s="13">
        <v>6</v>
      </c>
      <c r="H637" s="14">
        <v>15605753.769999901</v>
      </c>
    </row>
    <row r="638" spans="1:8" ht="24.75" hidden="1" x14ac:dyDescent="0.25">
      <c r="A638" s="8" t="s">
        <v>2399</v>
      </c>
      <c r="B638" s="9" t="s">
        <v>24</v>
      </c>
      <c r="C638" s="13">
        <v>41.563270172334001</v>
      </c>
      <c r="D638" s="13">
        <v>34.568402236578898</v>
      </c>
      <c r="E638" s="13">
        <v>34.367455069823997</v>
      </c>
      <c r="F638" s="15">
        <v>36.833042492912291</v>
      </c>
      <c r="G638" s="13">
        <v>48</v>
      </c>
      <c r="H638" s="14">
        <v>6582796112.0699997</v>
      </c>
    </row>
    <row r="639" spans="1:8" ht="24.75" hidden="1" x14ac:dyDescent="0.25">
      <c r="A639" s="8" t="s">
        <v>2399</v>
      </c>
      <c r="B639" s="9" t="s">
        <v>201</v>
      </c>
      <c r="C639" s="13">
        <v>7.4585480642595199</v>
      </c>
      <c r="D639" s="13">
        <v>43.236480703129502</v>
      </c>
      <c r="E639" s="13">
        <v>59.788638473294498</v>
      </c>
      <c r="F639" s="15">
        <v>36.827889080227841</v>
      </c>
      <c r="G639" s="13">
        <v>467</v>
      </c>
      <c r="H639" s="14">
        <v>446521403.77252698</v>
      </c>
    </row>
    <row r="640" spans="1:8" hidden="1" x14ac:dyDescent="0.25">
      <c r="A640" s="8" t="s">
        <v>2399</v>
      </c>
      <c r="B640" s="9" t="s">
        <v>499</v>
      </c>
      <c r="C640" s="13">
        <v>16.173286017944999</v>
      </c>
      <c r="D640" s="13">
        <v>51.212412133708497</v>
      </c>
      <c r="E640" s="13">
        <v>43.062566652900998</v>
      </c>
      <c r="F640" s="15">
        <v>36.816088268184835</v>
      </c>
      <c r="G640" s="13">
        <v>98</v>
      </c>
      <c r="H640" s="14">
        <v>9323495.5899999999</v>
      </c>
    </row>
    <row r="641" spans="1:8" ht="24.75" hidden="1" x14ac:dyDescent="0.25">
      <c r="A641" s="8" t="s">
        <v>2399</v>
      </c>
      <c r="B641" s="9" t="s">
        <v>1644</v>
      </c>
      <c r="C641" s="13">
        <v>12.9494669204168</v>
      </c>
      <c r="D641" s="13">
        <v>60.2123543883731</v>
      </c>
      <c r="E641" s="13">
        <v>37.1887126545314</v>
      </c>
      <c r="F641" s="15">
        <v>36.783511321107099</v>
      </c>
      <c r="G641" s="13">
        <v>219</v>
      </c>
      <c r="H641" s="14">
        <v>380951988.73463398</v>
      </c>
    </row>
    <row r="642" spans="1:8" ht="24.75" hidden="1" x14ac:dyDescent="0.25">
      <c r="A642" s="8" t="s">
        <v>2399</v>
      </c>
      <c r="B642" s="9" t="s">
        <v>1721</v>
      </c>
      <c r="C642" s="13">
        <v>22.414898297265999</v>
      </c>
      <c r="D642" s="13">
        <v>41.605776109069602</v>
      </c>
      <c r="E642" s="13">
        <v>46.164248303483802</v>
      </c>
      <c r="F642" s="15">
        <v>36.728307569939801</v>
      </c>
      <c r="G642" s="13">
        <v>207</v>
      </c>
      <c r="H642" s="14">
        <v>90937900.780560806</v>
      </c>
    </row>
    <row r="643" spans="1:8" ht="24.75" hidden="1" x14ac:dyDescent="0.25">
      <c r="A643" s="8" t="s">
        <v>2399</v>
      </c>
      <c r="B643" s="9" t="s">
        <v>62</v>
      </c>
      <c r="C643" s="13">
        <v>19.6417098184432</v>
      </c>
      <c r="D643" s="13">
        <v>29.654438341960802</v>
      </c>
      <c r="E643" s="13">
        <v>60.859195526475901</v>
      </c>
      <c r="F643" s="15">
        <v>36.718447895626632</v>
      </c>
      <c r="G643" s="13">
        <v>75</v>
      </c>
      <c r="H643" s="14">
        <v>16106356.628009399</v>
      </c>
    </row>
    <row r="644" spans="1:8" ht="36.75" hidden="1" x14ac:dyDescent="0.25">
      <c r="A644" s="8" t="s">
        <v>2399</v>
      </c>
      <c r="B644" s="9" t="s">
        <v>2076</v>
      </c>
      <c r="C644" s="13">
        <v>34.244570247792403</v>
      </c>
      <c r="D644" s="13">
        <v>44.484125249067397</v>
      </c>
      <c r="E644" s="13">
        <v>31.317022455140201</v>
      </c>
      <c r="F644" s="15">
        <v>36.681905984000004</v>
      </c>
      <c r="G644" s="13">
        <v>10</v>
      </c>
      <c r="H644" s="14">
        <v>885861.96</v>
      </c>
    </row>
    <row r="645" spans="1:8" ht="24.75" hidden="1" x14ac:dyDescent="0.25">
      <c r="A645" s="8" t="s">
        <v>2399</v>
      </c>
      <c r="B645" s="9" t="s">
        <v>1423</v>
      </c>
      <c r="C645" s="13">
        <v>17.437445474464099</v>
      </c>
      <c r="D645" s="13">
        <v>32.892532161977996</v>
      </c>
      <c r="E645" s="13">
        <v>59.7086208726679</v>
      </c>
      <c r="F645" s="15">
        <v>36.679532836369994</v>
      </c>
      <c r="G645" s="13">
        <v>293</v>
      </c>
      <c r="H645" s="14">
        <v>4350434247.5167799</v>
      </c>
    </row>
    <row r="646" spans="1:8" ht="36.75" hidden="1" x14ac:dyDescent="0.25">
      <c r="A646" s="8" t="s">
        <v>2399</v>
      </c>
      <c r="B646" s="9" t="s">
        <v>1180</v>
      </c>
      <c r="C646" s="13">
        <v>5.9950896820060198</v>
      </c>
      <c r="D646" s="13">
        <v>37.440147984534804</v>
      </c>
      <c r="E646" s="13">
        <v>66.437407004351002</v>
      </c>
      <c r="F646" s="15">
        <v>36.624214890297274</v>
      </c>
      <c r="G646" s="13">
        <v>243</v>
      </c>
      <c r="H646" s="14">
        <v>428971345.13200003</v>
      </c>
    </row>
    <row r="647" spans="1:8" hidden="1" x14ac:dyDescent="0.25">
      <c r="A647" s="8" t="s">
        <v>2399</v>
      </c>
      <c r="B647" s="9" t="s">
        <v>255</v>
      </c>
      <c r="C647" s="13">
        <v>28.2578201019438</v>
      </c>
      <c r="D647" s="13">
        <v>49.725249154339998</v>
      </c>
      <c r="E647" s="13">
        <v>31.873913492980101</v>
      </c>
      <c r="F647" s="15">
        <v>36.618994249754628</v>
      </c>
      <c r="G647" s="13">
        <v>228</v>
      </c>
      <c r="H647" s="14">
        <v>29581508.623999901</v>
      </c>
    </row>
    <row r="648" spans="1:8" hidden="1" x14ac:dyDescent="0.25">
      <c r="A648" s="8" t="s">
        <v>2399</v>
      </c>
      <c r="B648" s="9" t="s">
        <v>2013</v>
      </c>
      <c r="C648" s="13">
        <v>62.5304198152024</v>
      </c>
      <c r="D648" s="13">
        <v>16.898884008989398</v>
      </c>
      <c r="E648" s="13">
        <v>30.3852823669515</v>
      </c>
      <c r="F648" s="15">
        <v>36.604862063714435</v>
      </c>
      <c r="G648" s="13">
        <v>14</v>
      </c>
      <c r="H648" s="14">
        <v>2938272.68</v>
      </c>
    </row>
    <row r="649" spans="1:8" ht="24.75" hidden="1" x14ac:dyDescent="0.25">
      <c r="A649" s="8" t="s">
        <v>2399</v>
      </c>
      <c r="B649" s="9" t="s">
        <v>1880</v>
      </c>
      <c r="C649" s="13">
        <v>14.8495248630965</v>
      </c>
      <c r="D649" s="13">
        <v>51.7906097368083</v>
      </c>
      <c r="E649" s="13">
        <v>43.109863445664999</v>
      </c>
      <c r="F649" s="15">
        <v>36.583332681856596</v>
      </c>
      <c r="G649" s="13">
        <v>111</v>
      </c>
      <c r="H649" s="14">
        <v>103828302.83999901</v>
      </c>
    </row>
    <row r="650" spans="1:8" ht="24.75" hidden="1" x14ac:dyDescent="0.25">
      <c r="A650" s="8" t="s">
        <v>2399</v>
      </c>
      <c r="B650" s="9" t="s">
        <v>241</v>
      </c>
      <c r="C650" s="13">
        <v>52.275321516618099</v>
      </c>
      <c r="D650" s="13">
        <v>36.019432689332596</v>
      </c>
      <c r="E650" s="13">
        <v>21.403671508536998</v>
      </c>
      <c r="F650" s="15">
        <v>36.56614190482923</v>
      </c>
      <c r="G650" s="13">
        <v>16</v>
      </c>
      <c r="H650" s="14">
        <v>558113.05999999901</v>
      </c>
    </row>
    <row r="651" spans="1:8" ht="24.75" hidden="1" x14ac:dyDescent="0.25">
      <c r="A651" s="8" t="s">
        <v>2399</v>
      </c>
      <c r="B651" s="9" t="s">
        <v>1934</v>
      </c>
      <c r="C651" s="13">
        <v>24.093890755575998</v>
      </c>
      <c r="D651" s="13">
        <v>54.374715368614098</v>
      </c>
      <c r="E651" s="13">
        <v>31.075930125121701</v>
      </c>
      <c r="F651" s="15">
        <v>36.514845416437268</v>
      </c>
      <c r="G651" s="13">
        <v>726</v>
      </c>
      <c r="H651" s="14">
        <v>151854152.47214201</v>
      </c>
    </row>
    <row r="652" spans="1:8" hidden="1" x14ac:dyDescent="0.25">
      <c r="A652" s="8" t="s">
        <v>2399</v>
      </c>
      <c r="B652" s="9" t="s">
        <v>1429</v>
      </c>
      <c r="C652" s="13">
        <v>36.890077702790002</v>
      </c>
      <c r="D652" s="13">
        <v>31.627816727785898</v>
      </c>
      <c r="E652" s="13">
        <v>40.919699059192702</v>
      </c>
      <c r="F652" s="15">
        <v>36.479197829922867</v>
      </c>
      <c r="G652" s="13">
        <v>90</v>
      </c>
      <c r="H652" s="14">
        <v>50478756.292999998</v>
      </c>
    </row>
    <row r="653" spans="1:8" hidden="1" x14ac:dyDescent="0.25">
      <c r="A653" s="8" t="s">
        <v>2399</v>
      </c>
      <c r="B653" s="9" t="s">
        <v>501</v>
      </c>
      <c r="C653" s="13">
        <v>17.081892158041899</v>
      </c>
      <c r="D653" s="13">
        <v>55.4897903080075</v>
      </c>
      <c r="E653" s="13">
        <v>36.838542273512203</v>
      </c>
      <c r="F653" s="15">
        <v>36.470074913187197</v>
      </c>
      <c r="G653" s="13">
        <v>918</v>
      </c>
      <c r="H653" s="14">
        <v>178636618.509049</v>
      </c>
    </row>
    <row r="654" spans="1:8" hidden="1" x14ac:dyDescent="0.25">
      <c r="A654" s="8" t="s">
        <v>2399</v>
      </c>
      <c r="B654" s="9" t="s">
        <v>475</v>
      </c>
      <c r="C654" s="13">
        <v>12.8114872620562</v>
      </c>
      <c r="D654" s="13">
        <v>42.564685740396797</v>
      </c>
      <c r="E654" s="13">
        <v>54.026681888100299</v>
      </c>
      <c r="F654" s="15">
        <v>36.4676182968511</v>
      </c>
      <c r="G654" s="13">
        <v>272</v>
      </c>
      <c r="H654" s="14">
        <v>52245466204.891403</v>
      </c>
    </row>
    <row r="655" spans="1:8" ht="24.75" hidden="1" x14ac:dyDescent="0.25">
      <c r="A655" s="8" t="s">
        <v>2399</v>
      </c>
      <c r="B655" s="9" t="s">
        <v>815</v>
      </c>
      <c r="C655" s="13">
        <v>8.6759819680924206</v>
      </c>
      <c r="D655" s="13">
        <v>54.192767228294898</v>
      </c>
      <c r="E655" s="13">
        <v>46.437966832934897</v>
      </c>
      <c r="F655" s="15">
        <v>36.43557200977407</v>
      </c>
      <c r="G655" s="13">
        <v>299</v>
      </c>
      <c r="H655" s="14">
        <v>1116287255.1340301</v>
      </c>
    </row>
    <row r="656" spans="1:8" ht="36.75" hidden="1" x14ac:dyDescent="0.25">
      <c r="A656" s="8" t="s">
        <v>2399</v>
      </c>
      <c r="B656" s="9" t="s">
        <v>1367</v>
      </c>
      <c r="C656" s="13">
        <v>17.795750788045101</v>
      </c>
      <c r="D656" s="13">
        <v>59.350422910034403</v>
      </c>
      <c r="E656" s="13">
        <v>32.0167334734764</v>
      </c>
      <c r="F656" s="15">
        <v>36.387635723851965</v>
      </c>
      <c r="G656" s="13">
        <v>425</v>
      </c>
      <c r="H656" s="14">
        <v>544077689.46000004</v>
      </c>
    </row>
    <row r="657" spans="1:8" ht="24.75" hidden="1" x14ac:dyDescent="0.25">
      <c r="A657" s="8" t="s">
        <v>2399</v>
      </c>
      <c r="B657" s="9" t="s">
        <v>642</v>
      </c>
      <c r="C657" s="13">
        <v>21.203464967992002</v>
      </c>
      <c r="D657" s="13">
        <v>42.251919623179397</v>
      </c>
      <c r="E657" s="13">
        <v>45.697681664053398</v>
      </c>
      <c r="F657" s="15">
        <v>36.384355418408262</v>
      </c>
      <c r="G657" s="13">
        <v>384</v>
      </c>
      <c r="H657" s="14">
        <v>71923122.561803997</v>
      </c>
    </row>
    <row r="658" spans="1:8" ht="24.75" hidden="1" x14ac:dyDescent="0.25">
      <c r="A658" s="8" t="s">
        <v>2399</v>
      </c>
      <c r="B658" s="9" t="s">
        <v>1119</v>
      </c>
      <c r="C658" s="13">
        <v>23.451904676358701</v>
      </c>
      <c r="D658" s="13">
        <v>36.933862340346401</v>
      </c>
      <c r="E658" s="13">
        <v>48.764552256639902</v>
      </c>
      <c r="F658" s="15">
        <v>36.383439757781666</v>
      </c>
      <c r="G658" s="13">
        <v>47</v>
      </c>
      <c r="H658" s="14">
        <v>5902739.7699999996</v>
      </c>
    </row>
    <row r="659" spans="1:8" hidden="1" x14ac:dyDescent="0.25">
      <c r="A659" s="8" t="s">
        <v>2399</v>
      </c>
      <c r="B659" s="9" t="s">
        <v>1671</v>
      </c>
      <c r="C659" s="13">
        <v>18.781797871835199</v>
      </c>
      <c r="D659" s="13">
        <v>41.781359043930898</v>
      </c>
      <c r="E659" s="13">
        <v>48.490157156429603</v>
      </c>
      <c r="F659" s="15">
        <v>36.351104690731901</v>
      </c>
      <c r="G659" s="13">
        <v>48</v>
      </c>
      <c r="H659" s="14">
        <v>70275449.480000004</v>
      </c>
    </row>
    <row r="660" spans="1:8" ht="24.75" hidden="1" x14ac:dyDescent="0.25">
      <c r="A660" s="8" t="s">
        <v>2399</v>
      </c>
      <c r="B660" s="9" t="s">
        <v>309</v>
      </c>
      <c r="C660" s="13">
        <v>22.790946550175502</v>
      </c>
      <c r="D660" s="13">
        <v>55.666134084635999</v>
      </c>
      <c r="E660" s="13">
        <v>30.561460159087002</v>
      </c>
      <c r="F660" s="15">
        <v>36.339513597966167</v>
      </c>
      <c r="G660" s="13">
        <v>436</v>
      </c>
      <c r="H660" s="14">
        <v>444369151.35537499</v>
      </c>
    </row>
    <row r="661" spans="1:8" ht="36.75" hidden="1" x14ac:dyDescent="0.25">
      <c r="A661" s="8" t="s">
        <v>2399</v>
      </c>
      <c r="B661" s="9" t="s">
        <v>863</v>
      </c>
      <c r="C661" s="13">
        <v>10.4274241548085</v>
      </c>
      <c r="D661" s="13">
        <v>41.803588012633803</v>
      </c>
      <c r="E661" s="13">
        <v>56.778014789584802</v>
      </c>
      <c r="F661" s="15">
        <v>36.336342319009034</v>
      </c>
      <c r="G661" s="13">
        <v>152</v>
      </c>
      <c r="H661" s="14">
        <v>3817871621.8403001</v>
      </c>
    </row>
    <row r="662" spans="1:8" ht="24.75" hidden="1" x14ac:dyDescent="0.25">
      <c r="A662" s="8" t="s">
        <v>2399</v>
      </c>
      <c r="B662" s="9" t="s">
        <v>1754</v>
      </c>
      <c r="C662" s="13">
        <v>24.2965981884822</v>
      </c>
      <c r="D662" s="13">
        <v>65.5096776890489</v>
      </c>
      <c r="E662" s="13">
        <v>19.168060442767999</v>
      </c>
      <c r="F662" s="15">
        <v>36.324778773433032</v>
      </c>
      <c r="G662" s="13">
        <v>11</v>
      </c>
      <c r="H662" s="14">
        <v>4940229.7</v>
      </c>
    </row>
    <row r="663" spans="1:8" hidden="1" x14ac:dyDescent="0.25">
      <c r="A663" s="8" t="s">
        <v>2399</v>
      </c>
      <c r="B663" s="9" t="s">
        <v>737</v>
      </c>
      <c r="C663" s="13">
        <v>29.4504164656089</v>
      </c>
      <c r="D663" s="13">
        <v>18.5615647057197</v>
      </c>
      <c r="E663" s="13">
        <v>60.9169670257318</v>
      </c>
      <c r="F663" s="15">
        <v>36.309649399020138</v>
      </c>
      <c r="G663" s="13">
        <v>118</v>
      </c>
      <c r="H663" s="14">
        <v>32394016.850000001</v>
      </c>
    </row>
    <row r="664" spans="1:8" hidden="1" x14ac:dyDescent="0.25">
      <c r="A664" s="8" t="s">
        <v>2399</v>
      </c>
      <c r="B664" s="9" t="s">
        <v>807</v>
      </c>
      <c r="C664" s="13">
        <v>17.002344324521101</v>
      </c>
      <c r="D664" s="13">
        <v>35.5838314368266</v>
      </c>
      <c r="E664" s="13">
        <v>56.227100084531997</v>
      </c>
      <c r="F664" s="15">
        <v>36.271091948626569</v>
      </c>
      <c r="G664" s="13">
        <v>75</v>
      </c>
      <c r="H664" s="14">
        <v>6435777.71</v>
      </c>
    </row>
    <row r="665" spans="1:8" ht="24.75" hidden="1" x14ac:dyDescent="0.25">
      <c r="A665" s="8" t="s">
        <v>2399</v>
      </c>
      <c r="B665" s="9" t="s">
        <v>440</v>
      </c>
      <c r="C665" s="13">
        <v>43.711634242512297</v>
      </c>
      <c r="D665" s="13">
        <v>31.0736574841799</v>
      </c>
      <c r="E665" s="13">
        <v>33.803532717440802</v>
      </c>
      <c r="F665" s="15">
        <v>36.196274814710996</v>
      </c>
      <c r="G665" s="13">
        <v>56</v>
      </c>
      <c r="H665" s="14">
        <v>79654275.060000002</v>
      </c>
    </row>
    <row r="666" spans="1:8" ht="24.75" hidden="1" x14ac:dyDescent="0.25">
      <c r="A666" s="8" t="s">
        <v>2399</v>
      </c>
      <c r="B666" s="9" t="s">
        <v>477</v>
      </c>
      <c r="C666" s="13">
        <v>17.9093782399577</v>
      </c>
      <c r="D666" s="13">
        <v>41.840259362898998</v>
      </c>
      <c r="E666" s="13">
        <v>48.809233650897497</v>
      </c>
      <c r="F666" s="15">
        <v>36.186290417918066</v>
      </c>
      <c r="G666" s="13">
        <v>266</v>
      </c>
      <c r="H666" s="14">
        <v>1394572593.5303199</v>
      </c>
    </row>
    <row r="667" spans="1:8" ht="24.75" hidden="1" x14ac:dyDescent="0.25">
      <c r="A667" s="8" t="s">
        <v>2399</v>
      </c>
      <c r="B667" s="9" t="s">
        <v>1043</v>
      </c>
      <c r="C667" s="13">
        <v>21.276764468868699</v>
      </c>
      <c r="D667" s="13">
        <v>42.169027302525798</v>
      </c>
      <c r="E667" s="13">
        <v>44.990615443182101</v>
      </c>
      <c r="F667" s="15">
        <v>36.145469071525532</v>
      </c>
      <c r="G667" s="13">
        <v>6</v>
      </c>
      <c r="H667" s="14">
        <v>61461389.509999998</v>
      </c>
    </row>
    <row r="668" spans="1:8" ht="24.75" hidden="1" x14ac:dyDescent="0.25">
      <c r="A668" s="8" t="s">
        <v>2399</v>
      </c>
      <c r="B668" s="9" t="s">
        <v>1454</v>
      </c>
      <c r="C668" s="13">
        <v>21.842782818341099</v>
      </c>
      <c r="D668" s="13">
        <v>43.306619933468802</v>
      </c>
      <c r="E668" s="13">
        <v>43.1847405978315</v>
      </c>
      <c r="F668" s="15">
        <v>36.111381116547136</v>
      </c>
      <c r="G668" s="13">
        <v>83</v>
      </c>
      <c r="H668" s="14">
        <v>20263030.155000001</v>
      </c>
    </row>
    <row r="669" spans="1:8" ht="24.75" hidden="1" x14ac:dyDescent="0.25">
      <c r="A669" s="8" t="s">
        <v>2399</v>
      </c>
      <c r="B669" s="9" t="s">
        <v>882</v>
      </c>
      <c r="C669" s="13">
        <v>19.8941212585997</v>
      </c>
      <c r="D669" s="13">
        <v>49.107084700842798</v>
      </c>
      <c r="E669" s="13">
        <v>39.020619613989602</v>
      </c>
      <c r="F669" s="15">
        <v>36.007275191144032</v>
      </c>
      <c r="G669" s="13">
        <v>61</v>
      </c>
      <c r="H669" s="14">
        <v>39426608.700000003</v>
      </c>
    </row>
    <row r="670" spans="1:8" ht="24.75" hidden="1" x14ac:dyDescent="0.25">
      <c r="A670" s="8" t="s">
        <v>2399</v>
      </c>
      <c r="B670" s="9" t="s">
        <v>700</v>
      </c>
      <c r="C670" s="13">
        <v>20.972350457232501</v>
      </c>
      <c r="D670" s="13">
        <v>45.650135007949601</v>
      </c>
      <c r="E670" s="13">
        <v>41.146246191588602</v>
      </c>
      <c r="F670" s="15">
        <v>35.922910552256901</v>
      </c>
      <c r="G670" s="13">
        <v>312</v>
      </c>
      <c r="H670" s="14">
        <v>69289969.579999894</v>
      </c>
    </row>
    <row r="671" spans="1:8" hidden="1" x14ac:dyDescent="0.25">
      <c r="A671" s="8" t="s">
        <v>2399</v>
      </c>
      <c r="B671" s="9" t="s">
        <v>1406</v>
      </c>
      <c r="C671" s="13">
        <v>15.6935857241404</v>
      </c>
      <c r="D671" s="13">
        <v>60.274809433647199</v>
      </c>
      <c r="E671" s="13">
        <v>31.791732159137101</v>
      </c>
      <c r="F671" s="15">
        <v>35.920042438974896</v>
      </c>
      <c r="G671" s="13">
        <v>38</v>
      </c>
      <c r="H671" s="14">
        <v>16400470.24</v>
      </c>
    </row>
    <row r="672" spans="1:8" ht="24.75" hidden="1" x14ac:dyDescent="0.25">
      <c r="A672" s="8" t="s">
        <v>2399</v>
      </c>
      <c r="B672" s="9" t="s">
        <v>1482</v>
      </c>
      <c r="C672" s="13">
        <v>15.9473324984036</v>
      </c>
      <c r="D672" s="13">
        <v>60.410635339049897</v>
      </c>
      <c r="E672" s="13">
        <v>31.372521913638</v>
      </c>
      <c r="F672" s="15">
        <v>35.91016325036383</v>
      </c>
      <c r="G672" s="13">
        <v>140</v>
      </c>
      <c r="H672" s="14">
        <v>146803189.07566601</v>
      </c>
    </row>
    <row r="673" spans="1:8" ht="24.75" hidden="1" x14ac:dyDescent="0.25">
      <c r="A673" s="8" t="s">
        <v>2399</v>
      </c>
      <c r="B673" s="9" t="s">
        <v>60</v>
      </c>
      <c r="C673" s="13">
        <v>20.628183820831399</v>
      </c>
      <c r="D673" s="13">
        <v>53.1668090600444</v>
      </c>
      <c r="E673" s="13">
        <v>33.878321764568803</v>
      </c>
      <c r="F673" s="15">
        <v>35.891104881814869</v>
      </c>
      <c r="G673" s="13">
        <v>158</v>
      </c>
      <c r="H673" s="14">
        <v>84705086.259999901</v>
      </c>
    </row>
    <row r="674" spans="1:8" ht="24.75" hidden="1" x14ac:dyDescent="0.25">
      <c r="A674" s="8" t="s">
        <v>2399</v>
      </c>
      <c r="B674" s="9" t="s">
        <v>105</v>
      </c>
      <c r="C674" s="13">
        <v>8.6919457816675205</v>
      </c>
      <c r="D674" s="13">
        <v>50.781412535261502</v>
      </c>
      <c r="E674" s="13">
        <v>48.106659362458402</v>
      </c>
      <c r="F674" s="15">
        <v>35.860005893129141</v>
      </c>
      <c r="G674" s="13">
        <v>24</v>
      </c>
      <c r="H674" s="14">
        <v>1302306231.99</v>
      </c>
    </row>
    <row r="675" spans="1:8" ht="24.75" hidden="1" x14ac:dyDescent="0.25">
      <c r="A675" s="8" t="s">
        <v>2399</v>
      </c>
      <c r="B675" s="9" t="s">
        <v>601</v>
      </c>
      <c r="C675" s="13">
        <v>21.786234771468902</v>
      </c>
      <c r="D675" s="13">
        <v>38.046755711458999</v>
      </c>
      <c r="E675" s="13">
        <v>47.670481851931498</v>
      </c>
      <c r="F675" s="15">
        <v>35.834490778286465</v>
      </c>
      <c r="G675" s="13">
        <v>112</v>
      </c>
      <c r="H675" s="14">
        <v>38654548.6717344</v>
      </c>
    </row>
    <row r="676" spans="1:8" ht="24.75" hidden="1" x14ac:dyDescent="0.25">
      <c r="A676" s="8" t="s">
        <v>2399</v>
      </c>
      <c r="B676" s="9" t="s">
        <v>1805</v>
      </c>
      <c r="C676" s="13">
        <v>27.096411982399001</v>
      </c>
      <c r="D676" s="13">
        <v>50.651074907965999</v>
      </c>
      <c r="E676" s="13">
        <v>29.738507718500699</v>
      </c>
      <c r="F676" s="15">
        <v>35.828664869621896</v>
      </c>
      <c r="G676" s="13">
        <v>38</v>
      </c>
      <c r="H676" s="14">
        <v>289411765.11999899</v>
      </c>
    </row>
    <row r="677" spans="1:8" ht="24.75" hidden="1" x14ac:dyDescent="0.25">
      <c r="A677" s="8" t="s">
        <v>2399</v>
      </c>
      <c r="B677" s="9" t="s">
        <v>2356</v>
      </c>
      <c r="C677" s="13">
        <v>41.647005075897297</v>
      </c>
      <c r="D677" s="13">
        <v>49.331584239600403</v>
      </c>
      <c r="E677" s="13">
        <v>16.4364736116923</v>
      </c>
      <c r="F677" s="15">
        <v>35.805020975730002</v>
      </c>
      <c r="G677" s="13">
        <v>20</v>
      </c>
      <c r="H677" s="14">
        <v>1149435.24</v>
      </c>
    </row>
    <row r="678" spans="1:8" ht="24.75" hidden="1" x14ac:dyDescent="0.25">
      <c r="A678" s="8" t="s">
        <v>2399</v>
      </c>
      <c r="B678" s="9" t="s">
        <v>1328</v>
      </c>
      <c r="C678" s="13">
        <v>21.9754585387583</v>
      </c>
      <c r="D678" s="13">
        <v>27.973820115788801</v>
      </c>
      <c r="E678" s="13">
        <v>57.4358015152173</v>
      </c>
      <c r="F678" s="15">
        <v>35.7950267232548</v>
      </c>
      <c r="G678" s="13">
        <v>82</v>
      </c>
      <c r="H678" s="14">
        <v>39965146.609999999</v>
      </c>
    </row>
    <row r="679" spans="1:8" ht="24.75" hidden="1" x14ac:dyDescent="0.25">
      <c r="A679" s="8" t="s">
        <v>2399</v>
      </c>
      <c r="B679" s="9" t="s">
        <v>1763</v>
      </c>
      <c r="C679" s="13">
        <v>63.199979188013799</v>
      </c>
      <c r="D679" s="13">
        <v>33.316711173116502</v>
      </c>
      <c r="E679" s="13">
        <v>10.861231402991301</v>
      </c>
      <c r="F679" s="15">
        <v>35.792640588040534</v>
      </c>
      <c r="G679" s="13">
        <v>19</v>
      </c>
      <c r="H679" s="14">
        <v>2140827.65</v>
      </c>
    </row>
    <row r="680" spans="1:8" ht="24.75" hidden="1" x14ac:dyDescent="0.25">
      <c r="A680" s="8" t="s">
        <v>2399</v>
      </c>
      <c r="B680" s="9" t="s">
        <v>1289</v>
      </c>
      <c r="C680" s="13">
        <v>41.908048346882197</v>
      </c>
      <c r="D680" s="13">
        <v>38.371391214712901</v>
      </c>
      <c r="E680" s="13">
        <v>27.064376267129099</v>
      </c>
      <c r="F680" s="15">
        <v>35.781271942908063</v>
      </c>
      <c r="G680" s="13">
        <v>13</v>
      </c>
      <c r="H680" s="14">
        <v>1023246.22</v>
      </c>
    </row>
    <row r="681" spans="1:8" ht="24.75" hidden="1" x14ac:dyDescent="0.25">
      <c r="A681" s="8" t="s">
        <v>2399</v>
      </c>
      <c r="B681" s="9" t="s">
        <v>366</v>
      </c>
      <c r="C681" s="13">
        <v>29.786337231904501</v>
      </c>
      <c r="D681" s="13">
        <v>46.717212757026999</v>
      </c>
      <c r="E681" s="13">
        <v>30.709055511001999</v>
      </c>
      <c r="F681" s="15">
        <v>35.737535166644498</v>
      </c>
      <c r="G681" s="13">
        <v>44</v>
      </c>
      <c r="H681" s="14">
        <v>10060315.109999999</v>
      </c>
    </row>
    <row r="682" spans="1:8" ht="36.75" hidden="1" x14ac:dyDescent="0.25">
      <c r="A682" s="8" t="s">
        <v>2399</v>
      </c>
      <c r="B682" s="9" t="s">
        <v>427</v>
      </c>
      <c r="C682" s="13">
        <v>19.415835399952901</v>
      </c>
      <c r="D682" s="13">
        <v>24.165664541700899</v>
      </c>
      <c r="E682" s="13">
        <v>63.565103979560703</v>
      </c>
      <c r="F682" s="15">
        <v>35.715534640404833</v>
      </c>
      <c r="G682" s="13">
        <v>135</v>
      </c>
      <c r="H682" s="14">
        <v>3307913252.3218398</v>
      </c>
    </row>
    <row r="683" spans="1:8" ht="24.75" hidden="1" x14ac:dyDescent="0.25">
      <c r="A683" s="8" t="s">
        <v>2399</v>
      </c>
      <c r="B683" s="9" t="s">
        <v>532</v>
      </c>
      <c r="C683" s="13">
        <v>18.740964537132399</v>
      </c>
      <c r="D683" s="13">
        <v>38.644123083007699</v>
      </c>
      <c r="E683" s="13">
        <v>49.7055046980417</v>
      </c>
      <c r="F683" s="15">
        <v>35.696864106060595</v>
      </c>
      <c r="G683" s="13">
        <v>55</v>
      </c>
      <c r="H683" s="14">
        <v>15387529.167999901</v>
      </c>
    </row>
    <row r="684" spans="1:8" ht="24.75" hidden="1" x14ac:dyDescent="0.25">
      <c r="A684" s="8" t="s">
        <v>2399</v>
      </c>
      <c r="B684" s="9" t="s">
        <v>328</v>
      </c>
      <c r="C684" s="13">
        <v>29.314547307735101</v>
      </c>
      <c r="D684" s="13">
        <v>53.161101531911399</v>
      </c>
      <c r="E684" s="13">
        <v>24.570008736152499</v>
      </c>
      <c r="F684" s="15">
        <v>35.681885858599664</v>
      </c>
      <c r="G684" s="13">
        <v>16</v>
      </c>
      <c r="H684" s="14">
        <v>1522736.02</v>
      </c>
    </row>
    <row r="685" spans="1:8" ht="24.75" hidden="1" x14ac:dyDescent="0.25">
      <c r="A685" s="8" t="s">
        <v>2399</v>
      </c>
      <c r="B685" s="9" t="s">
        <v>91</v>
      </c>
      <c r="C685" s="13">
        <v>17.181366606947901</v>
      </c>
      <c r="D685" s="13">
        <v>50.1454121852626</v>
      </c>
      <c r="E685" s="13">
        <v>39.625137605600997</v>
      </c>
      <c r="F685" s="15">
        <v>35.650638799270503</v>
      </c>
      <c r="G685" s="13">
        <v>29</v>
      </c>
      <c r="H685" s="14">
        <v>2850084.67</v>
      </c>
    </row>
    <row r="686" spans="1:8" ht="24.75" hidden="1" x14ac:dyDescent="0.25">
      <c r="A686" s="8" t="s">
        <v>2399</v>
      </c>
      <c r="B686" s="9" t="s">
        <v>1703</v>
      </c>
      <c r="C686" s="13">
        <v>26.2989537660122</v>
      </c>
      <c r="D686" s="13">
        <v>49.886303615029803</v>
      </c>
      <c r="E686" s="13">
        <v>30.6869323410554</v>
      </c>
      <c r="F686" s="15">
        <v>35.624063240699137</v>
      </c>
      <c r="G686" s="13">
        <v>58</v>
      </c>
      <c r="H686" s="14">
        <v>23204783.169999901</v>
      </c>
    </row>
    <row r="687" spans="1:8" ht="24.75" hidden="1" x14ac:dyDescent="0.25">
      <c r="A687" s="8" t="s">
        <v>2399</v>
      </c>
      <c r="B687" s="9" t="s">
        <v>1138</v>
      </c>
      <c r="C687" s="13">
        <v>36.170823688919697</v>
      </c>
      <c r="D687" s="13">
        <v>32.871355399614401</v>
      </c>
      <c r="E687" s="13">
        <v>37.792820863966902</v>
      </c>
      <c r="F687" s="15">
        <v>35.611666650833662</v>
      </c>
      <c r="G687" s="13">
        <v>12</v>
      </c>
      <c r="H687" s="14">
        <v>182393577.09999999</v>
      </c>
    </row>
    <row r="688" spans="1:8" ht="24.75" hidden="1" x14ac:dyDescent="0.25">
      <c r="A688" s="8" t="s">
        <v>2399</v>
      </c>
      <c r="B688" s="9" t="s">
        <v>1295</v>
      </c>
      <c r="C688" s="13">
        <v>16.759065529499701</v>
      </c>
      <c r="D688" s="13">
        <v>63.328597125839799</v>
      </c>
      <c r="E688" s="13">
        <v>26.742406817723101</v>
      </c>
      <c r="F688" s="15">
        <v>35.610023157687529</v>
      </c>
      <c r="G688" s="13">
        <v>77</v>
      </c>
      <c r="H688" s="14">
        <v>49786717.497000001</v>
      </c>
    </row>
    <row r="689" spans="1:8" ht="24.75" hidden="1" x14ac:dyDescent="0.25">
      <c r="A689" s="8" t="s">
        <v>2399</v>
      </c>
      <c r="B689" s="9" t="s">
        <v>789</v>
      </c>
      <c r="C689" s="13">
        <v>29.2267348669202</v>
      </c>
      <c r="D689" s="13">
        <v>33.055269838421601</v>
      </c>
      <c r="E689" s="13">
        <v>44.521641931953297</v>
      </c>
      <c r="F689" s="15">
        <v>35.601215545765037</v>
      </c>
      <c r="G689" s="13">
        <v>394</v>
      </c>
      <c r="H689" s="14">
        <v>181056788.573284</v>
      </c>
    </row>
    <row r="690" spans="1:8" hidden="1" x14ac:dyDescent="0.25">
      <c r="A690" s="8" t="s">
        <v>2399</v>
      </c>
      <c r="B690" s="9" t="s">
        <v>1177</v>
      </c>
      <c r="C690" s="13">
        <v>26.5563116023961</v>
      </c>
      <c r="D690" s="13">
        <v>49.435955371665699</v>
      </c>
      <c r="E690" s="13">
        <v>30.795939813594501</v>
      </c>
      <c r="F690" s="15">
        <v>35.596068929218767</v>
      </c>
      <c r="G690" s="13">
        <v>59</v>
      </c>
      <c r="H690" s="14">
        <v>10856945.334876001</v>
      </c>
    </row>
    <row r="691" spans="1:8" ht="24.75" hidden="1" x14ac:dyDescent="0.25">
      <c r="A691" s="8" t="s">
        <v>2399</v>
      </c>
      <c r="B691" s="9" t="s">
        <v>418</v>
      </c>
      <c r="C691" s="13">
        <v>23.721706612253001</v>
      </c>
      <c r="D691" s="13">
        <v>35.713163973082601</v>
      </c>
      <c r="E691" s="13">
        <v>47.308846161893598</v>
      </c>
      <c r="F691" s="15">
        <v>35.581238915743064</v>
      </c>
      <c r="G691" s="13">
        <v>429</v>
      </c>
      <c r="H691" s="14">
        <v>561895224.58399999</v>
      </c>
    </row>
    <row r="692" spans="1:8" ht="24.75" hidden="1" x14ac:dyDescent="0.25">
      <c r="A692" s="8" t="s">
        <v>2399</v>
      </c>
      <c r="B692" s="9" t="s">
        <v>69</v>
      </c>
      <c r="C692" s="13">
        <v>18.814904516954901</v>
      </c>
      <c r="D692" s="13">
        <v>25.063127245806701</v>
      </c>
      <c r="E692" s="13">
        <v>62.863080373558901</v>
      </c>
      <c r="F692" s="15">
        <v>35.580370712106834</v>
      </c>
      <c r="G692" s="13">
        <v>209</v>
      </c>
      <c r="H692" s="14">
        <v>240415349.81270799</v>
      </c>
    </row>
    <row r="693" spans="1:8" ht="24.75" hidden="1" x14ac:dyDescent="0.25">
      <c r="A693" s="8" t="s">
        <v>2399</v>
      </c>
      <c r="B693" s="9" t="s">
        <v>1381</v>
      </c>
      <c r="C693" s="13">
        <v>30.488848623896299</v>
      </c>
      <c r="D693" s="13">
        <v>43.565640090363303</v>
      </c>
      <c r="E693" s="13">
        <v>32.639414448638497</v>
      </c>
      <c r="F693" s="15">
        <v>35.564634387632701</v>
      </c>
      <c r="G693" s="13">
        <v>7</v>
      </c>
      <c r="H693" s="14">
        <v>10711421.560000001</v>
      </c>
    </row>
    <row r="694" spans="1:8" hidden="1" x14ac:dyDescent="0.25">
      <c r="A694" s="8" t="s">
        <v>2399</v>
      </c>
      <c r="B694" s="9" t="s">
        <v>947</v>
      </c>
      <c r="C694" s="13">
        <v>20.177128674612302</v>
      </c>
      <c r="D694" s="13">
        <v>36.888214439916503</v>
      </c>
      <c r="E694" s="13">
        <v>49.619101697505698</v>
      </c>
      <c r="F694" s="15">
        <v>35.561481604011497</v>
      </c>
      <c r="G694" s="13">
        <v>21</v>
      </c>
      <c r="H694" s="14">
        <v>7230502.27999999</v>
      </c>
    </row>
    <row r="695" spans="1:8" ht="24.75" hidden="1" x14ac:dyDescent="0.25">
      <c r="A695" s="8" t="s">
        <v>2399</v>
      </c>
      <c r="B695" s="9" t="s">
        <v>2158</v>
      </c>
      <c r="C695" s="13">
        <v>39.090111650817803</v>
      </c>
      <c r="D695" s="13">
        <v>40.7461083060535</v>
      </c>
      <c r="E695" s="13">
        <v>26.8478688001988</v>
      </c>
      <c r="F695" s="15">
        <v>35.561362919023367</v>
      </c>
      <c r="G695" s="13">
        <v>7</v>
      </c>
      <c r="H695" s="14">
        <v>2362492.6360908202</v>
      </c>
    </row>
    <row r="696" spans="1:8" ht="24.75" hidden="1" x14ac:dyDescent="0.25">
      <c r="A696" s="8" t="s">
        <v>2399</v>
      </c>
      <c r="B696" s="9" t="s">
        <v>265</v>
      </c>
      <c r="C696" s="13">
        <v>17.9325945326297</v>
      </c>
      <c r="D696" s="13">
        <v>59.546663001000198</v>
      </c>
      <c r="E696" s="13">
        <v>29.202750425452301</v>
      </c>
      <c r="F696" s="15">
        <v>35.560669319694064</v>
      </c>
      <c r="G696" s="13">
        <v>101</v>
      </c>
      <c r="H696" s="14">
        <v>18855923.780000001</v>
      </c>
    </row>
    <row r="697" spans="1:8" ht="24.75" hidden="1" x14ac:dyDescent="0.25">
      <c r="A697" s="8" t="s">
        <v>2399</v>
      </c>
      <c r="B697" s="9" t="s">
        <v>1980</v>
      </c>
      <c r="C697" s="13">
        <v>31.2721459359826</v>
      </c>
      <c r="D697" s="13">
        <v>48.742667612374397</v>
      </c>
      <c r="E697" s="13">
        <v>26.511800378693898</v>
      </c>
      <c r="F697" s="15">
        <v>35.508871309016968</v>
      </c>
      <c r="G697" s="13">
        <v>55</v>
      </c>
      <c r="H697" s="14">
        <v>4099304.62</v>
      </c>
    </row>
    <row r="698" spans="1:8" hidden="1" x14ac:dyDescent="0.25">
      <c r="A698" s="8" t="s">
        <v>2399</v>
      </c>
      <c r="B698" s="9" t="s">
        <v>1853</v>
      </c>
      <c r="C698" s="13">
        <v>36.790402581129101</v>
      </c>
      <c r="D698" s="13">
        <v>39.640458373199898</v>
      </c>
      <c r="E698" s="13">
        <v>30.084304059742902</v>
      </c>
      <c r="F698" s="15">
        <v>35.505055004690639</v>
      </c>
      <c r="G698" s="13">
        <v>10</v>
      </c>
      <c r="H698" s="14">
        <v>1236050.25</v>
      </c>
    </row>
    <row r="699" spans="1:8" ht="24.75" hidden="1" x14ac:dyDescent="0.25">
      <c r="A699" s="8" t="s">
        <v>2399</v>
      </c>
      <c r="B699" s="9" t="s">
        <v>1452</v>
      </c>
      <c r="C699" s="13">
        <v>22.9951950138692</v>
      </c>
      <c r="D699" s="13">
        <v>56.095915634302997</v>
      </c>
      <c r="E699" s="13">
        <v>27.383011524895601</v>
      </c>
      <c r="F699" s="15">
        <v>35.491374057689264</v>
      </c>
      <c r="G699" s="13">
        <v>76</v>
      </c>
      <c r="H699" s="14">
        <v>6006550.0899999999</v>
      </c>
    </row>
    <row r="700" spans="1:8" hidden="1" x14ac:dyDescent="0.25">
      <c r="A700" s="8" t="s">
        <v>2399</v>
      </c>
      <c r="B700" s="9" t="s">
        <v>32</v>
      </c>
      <c r="C700" s="13">
        <v>5.5301291839253803</v>
      </c>
      <c r="D700" s="13">
        <v>57.892268945238698</v>
      </c>
      <c r="E700" s="13">
        <v>42.992441941963698</v>
      </c>
      <c r="F700" s="15">
        <v>35.471613357042592</v>
      </c>
      <c r="G700" s="13">
        <v>112</v>
      </c>
      <c r="H700" s="14">
        <v>60535162.639999896</v>
      </c>
    </row>
    <row r="701" spans="1:8" hidden="1" x14ac:dyDescent="0.25">
      <c r="A701" s="8" t="s">
        <v>2399</v>
      </c>
      <c r="B701" s="9" t="s">
        <v>206</v>
      </c>
      <c r="C701" s="13">
        <v>16.6806762195746</v>
      </c>
      <c r="D701" s="13">
        <v>49.856082736040698</v>
      </c>
      <c r="E701" s="13">
        <v>39.825681544244098</v>
      </c>
      <c r="F701" s="15">
        <v>35.454146833286465</v>
      </c>
      <c r="G701" s="13">
        <v>59</v>
      </c>
      <c r="H701" s="14">
        <v>71052944.870000005</v>
      </c>
    </row>
    <row r="702" spans="1:8" hidden="1" x14ac:dyDescent="0.25">
      <c r="A702" s="8" t="s">
        <v>2399</v>
      </c>
      <c r="B702" s="9" t="s">
        <v>224</v>
      </c>
      <c r="C702" s="13">
        <v>26.812628356049</v>
      </c>
      <c r="D702" s="13">
        <v>53.452731577902398</v>
      </c>
      <c r="E702" s="13">
        <v>26.0679483449887</v>
      </c>
      <c r="F702" s="15">
        <v>35.444436092980034</v>
      </c>
      <c r="G702" s="13">
        <v>13</v>
      </c>
      <c r="H702" s="14">
        <v>6579879.9900000002</v>
      </c>
    </row>
    <row r="703" spans="1:8" hidden="1" x14ac:dyDescent="0.25">
      <c r="A703" s="8" t="s">
        <v>2399</v>
      </c>
      <c r="B703" s="9" t="s">
        <v>114</v>
      </c>
      <c r="C703" s="13">
        <v>27.7198718341274</v>
      </c>
      <c r="D703" s="13">
        <v>53.859576862173498</v>
      </c>
      <c r="E703" s="13">
        <v>24.7515315825644</v>
      </c>
      <c r="F703" s="15">
        <v>35.443660092955099</v>
      </c>
      <c r="G703" s="13">
        <v>109</v>
      </c>
      <c r="H703" s="14">
        <v>15039310.52</v>
      </c>
    </row>
    <row r="704" spans="1:8" ht="24.75" hidden="1" x14ac:dyDescent="0.25">
      <c r="A704" s="8" t="s">
        <v>2399</v>
      </c>
      <c r="B704" s="9" t="s">
        <v>1024</v>
      </c>
      <c r="C704" s="13">
        <v>10.829789726018101</v>
      </c>
      <c r="D704" s="13">
        <v>41.526976360657599</v>
      </c>
      <c r="E704" s="13">
        <v>53.910395442661297</v>
      </c>
      <c r="F704" s="15">
        <v>35.42238717644566</v>
      </c>
      <c r="G704" s="13">
        <v>516</v>
      </c>
      <c r="H704" s="14">
        <v>1272738627.15204</v>
      </c>
    </row>
    <row r="705" spans="1:8" ht="24.75" hidden="1" x14ac:dyDescent="0.25">
      <c r="A705" s="8" t="s">
        <v>2399</v>
      </c>
      <c r="B705" s="9" t="s">
        <v>664</v>
      </c>
      <c r="C705" s="13">
        <v>27.4965824454517</v>
      </c>
      <c r="D705" s="13">
        <v>55.8383082474204</v>
      </c>
      <c r="E705" s="13">
        <v>22.9145963804229</v>
      </c>
      <c r="F705" s="15">
        <v>35.416495691098334</v>
      </c>
      <c r="G705" s="13">
        <v>44</v>
      </c>
      <c r="H705" s="14">
        <v>6598046.1799999997</v>
      </c>
    </row>
    <row r="706" spans="1:8" ht="36.75" hidden="1" x14ac:dyDescent="0.25">
      <c r="A706" s="8" t="s">
        <v>2399</v>
      </c>
      <c r="B706" s="9" t="s">
        <v>1149</v>
      </c>
      <c r="C706" s="13">
        <v>22.9629211568319</v>
      </c>
      <c r="D706" s="13">
        <v>14.851775756189999</v>
      </c>
      <c r="E706" s="13">
        <v>68.251158657907297</v>
      </c>
      <c r="F706" s="15">
        <v>35.355285190309729</v>
      </c>
      <c r="G706" s="13">
        <v>20</v>
      </c>
      <c r="H706" s="14">
        <v>140180238.5</v>
      </c>
    </row>
    <row r="707" spans="1:8" ht="24.75" hidden="1" x14ac:dyDescent="0.25">
      <c r="A707" s="8" t="s">
        <v>2399</v>
      </c>
      <c r="B707" s="9" t="s">
        <v>1356</v>
      </c>
      <c r="C707" s="13">
        <v>12.437916739957201</v>
      </c>
      <c r="D707" s="13">
        <v>46.759859611966398</v>
      </c>
      <c r="E707" s="13">
        <v>46.787918713275097</v>
      </c>
      <c r="F707" s="15">
        <v>35.328565021732899</v>
      </c>
      <c r="G707" s="13">
        <v>699</v>
      </c>
      <c r="H707" s="14">
        <v>1344145067.168</v>
      </c>
    </row>
    <row r="708" spans="1:8" ht="24.75" hidden="1" x14ac:dyDescent="0.25">
      <c r="A708" s="8" t="s">
        <v>2399</v>
      </c>
      <c r="B708" s="9" t="s">
        <v>1099</v>
      </c>
      <c r="C708" s="13">
        <v>32.673516697716103</v>
      </c>
      <c r="D708" s="13">
        <v>32.955858836221999</v>
      </c>
      <c r="E708" s="13">
        <v>40.3417731709905</v>
      </c>
      <c r="F708" s="15">
        <v>35.323716234976196</v>
      </c>
      <c r="G708" s="13">
        <v>123</v>
      </c>
      <c r="H708" s="14">
        <v>60022207.223999903</v>
      </c>
    </row>
    <row r="709" spans="1:8" ht="24.75" hidden="1" x14ac:dyDescent="0.25">
      <c r="A709" s="8" t="s">
        <v>2399</v>
      </c>
      <c r="B709" s="9" t="s">
        <v>1741</v>
      </c>
      <c r="C709" s="13">
        <v>34.117517483467601</v>
      </c>
      <c r="D709" s="13">
        <v>40.932685106057697</v>
      </c>
      <c r="E709" s="13">
        <v>30.888358879606599</v>
      </c>
      <c r="F709" s="15">
        <v>35.312853823043966</v>
      </c>
      <c r="G709" s="13">
        <v>216</v>
      </c>
      <c r="H709" s="14">
        <v>73561315.904999897</v>
      </c>
    </row>
    <row r="710" spans="1:8" ht="24.75" hidden="1" x14ac:dyDescent="0.25">
      <c r="A710" s="8" t="s">
        <v>2399</v>
      </c>
      <c r="B710" s="9" t="s">
        <v>1587</v>
      </c>
      <c r="C710" s="13">
        <v>16.551273236105601</v>
      </c>
      <c r="D710" s="13">
        <v>36.924820944858403</v>
      </c>
      <c r="E710" s="13">
        <v>52.333927234564101</v>
      </c>
      <c r="F710" s="15">
        <v>35.270007138509364</v>
      </c>
      <c r="G710" s="13">
        <v>150</v>
      </c>
      <c r="H710" s="14">
        <v>488452427.94649601</v>
      </c>
    </row>
    <row r="711" spans="1:8" ht="24.75" hidden="1" x14ac:dyDescent="0.25">
      <c r="A711" s="8" t="s">
        <v>2399</v>
      </c>
      <c r="B711" s="9" t="s">
        <v>2221</v>
      </c>
      <c r="C711" s="13">
        <v>44.954851825374803</v>
      </c>
      <c r="D711" s="13">
        <v>47.722030346664702</v>
      </c>
      <c r="E711" s="13">
        <v>13.126390452514499</v>
      </c>
      <c r="F711" s="15">
        <v>35.267757541518002</v>
      </c>
      <c r="G711" s="13">
        <v>18</v>
      </c>
      <c r="H711" s="14">
        <v>1555947.70999999</v>
      </c>
    </row>
    <row r="712" spans="1:8" hidden="1" x14ac:dyDescent="0.25">
      <c r="A712" s="8" t="s">
        <v>2399</v>
      </c>
      <c r="B712" s="9" t="s">
        <v>45</v>
      </c>
      <c r="C712" s="13">
        <v>13.668398415734799</v>
      </c>
      <c r="D712" s="13">
        <v>38.5436172009559</v>
      </c>
      <c r="E712" s="13">
        <v>53.440836235191803</v>
      </c>
      <c r="F712" s="15">
        <v>35.217617283960834</v>
      </c>
      <c r="G712" s="13">
        <v>54</v>
      </c>
      <c r="H712" s="14">
        <v>148463784.91499901</v>
      </c>
    </row>
    <row r="713" spans="1:8" ht="24.75" hidden="1" x14ac:dyDescent="0.25">
      <c r="A713" s="8" t="s">
        <v>2399</v>
      </c>
      <c r="B713" s="9" t="s">
        <v>1888</v>
      </c>
      <c r="C713" s="13">
        <v>37.071924532446801</v>
      </c>
      <c r="D713" s="13">
        <v>21.3357677826036</v>
      </c>
      <c r="E713" s="13">
        <v>47.173216874943499</v>
      </c>
      <c r="F713" s="15">
        <v>35.19363639666463</v>
      </c>
      <c r="G713" s="13">
        <v>106</v>
      </c>
      <c r="H713" s="14">
        <v>72387421.429999903</v>
      </c>
    </row>
    <row r="714" spans="1:8" hidden="1" x14ac:dyDescent="0.25">
      <c r="A714" s="8" t="s">
        <v>2399</v>
      </c>
      <c r="B714" s="9" t="s">
        <v>453</v>
      </c>
      <c r="C714" s="13">
        <v>21.792499384139099</v>
      </c>
      <c r="D714" s="13">
        <v>35.472144034284902</v>
      </c>
      <c r="E714" s="13">
        <v>48.224598205152297</v>
      </c>
      <c r="F714" s="15">
        <v>35.163080541192102</v>
      </c>
      <c r="G714" s="13">
        <v>48</v>
      </c>
      <c r="H714" s="14">
        <v>13230914.5777603</v>
      </c>
    </row>
    <row r="715" spans="1:8" ht="24.75" hidden="1" x14ac:dyDescent="0.25">
      <c r="A715" s="8" t="s">
        <v>2399</v>
      </c>
      <c r="B715" s="9" t="s">
        <v>101</v>
      </c>
      <c r="C715" s="13">
        <v>16.540689632819401</v>
      </c>
      <c r="D715" s="13">
        <v>33.194243681549402</v>
      </c>
      <c r="E715" s="13">
        <v>55.725848536655199</v>
      </c>
      <c r="F715" s="15">
        <v>35.153593950341332</v>
      </c>
      <c r="G715" s="13">
        <v>156</v>
      </c>
      <c r="H715" s="14">
        <v>57404074.240000002</v>
      </c>
    </row>
    <row r="716" spans="1:8" ht="24.75" hidden="1" x14ac:dyDescent="0.25">
      <c r="A716" s="8" t="s">
        <v>2399</v>
      </c>
      <c r="B716" s="9" t="s">
        <v>1016</v>
      </c>
      <c r="C716" s="13">
        <v>38.6983363196113</v>
      </c>
      <c r="D716" s="13">
        <v>33.041535353310898</v>
      </c>
      <c r="E716" s="13">
        <v>33.6997850399203</v>
      </c>
      <c r="F716" s="15">
        <v>35.146552237614166</v>
      </c>
      <c r="G716" s="13">
        <v>8</v>
      </c>
      <c r="H716" s="14">
        <v>2147528.8492698101</v>
      </c>
    </row>
    <row r="717" spans="1:8" ht="36.75" hidden="1" x14ac:dyDescent="0.25">
      <c r="A717" s="8" t="s">
        <v>2399</v>
      </c>
      <c r="B717" s="9" t="s">
        <v>1264</v>
      </c>
      <c r="C717" s="13">
        <v>15.953702936442999</v>
      </c>
      <c r="D717" s="13">
        <v>48.619730929188101</v>
      </c>
      <c r="E717" s="13">
        <v>40.838849642806402</v>
      </c>
      <c r="F717" s="15">
        <v>35.137427836145832</v>
      </c>
      <c r="G717" s="13">
        <v>164</v>
      </c>
      <c r="H717" s="14">
        <v>156723147.83972701</v>
      </c>
    </row>
    <row r="718" spans="1:8" hidden="1" x14ac:dyDescent="0.25">
      <c r="A718" s="8" t="s">
        <v>2399</v>
      </c>
      <c r="B718" s="9" t="s">
        <v>1814</v>
      </c>
      <c r="C718" s="13">
        <v>27.169000593261799</v>
      </c>
      <c r="D718" s="13">
        <v>51.411584968281097</v>
      </c>
      <c r="E718" s="13">
        <v>26.805564401694099</v>
      </c>
      <c r="F718" s="15">
        <v>35.128716654412337</v>
      </c>
      <c r="G718" s="13">
        <v>54</v>
      </c>
      <c r="H718" s="14">
        <v>999508403.99999905</v>
      </c>
    </row>
    <row r="719" spans="1:8" ht="24.75" hidden="1" x14ac:dyDescent="0.25">
      <c r="A719" s="8" t="s">
        <v>2399</v>
      </c>
      <c r="B719" s="9" t="s">
        <v>85</v>
      </c>
      <c r="C719" s="13">
        <v>15.871913418362499</v>
      </c>
      <c r="D719" s="13">
        <v>29.168682108959601</v>
      </c>
      <c r="E719" s="13">
        <v>60.339303086592302</v>
      </c>
      <c r="F719" s="15">
        <v>35.1266328713048</v>
      </c>
      <c r="G719" s="13">
        <v>933</v>
      </c>
      <c r="H719" s="14">
        <v>171699178.96345001</v>
      </c>
    </row>
    <row r="720" spans="1:8" ht="24.75" hidden="1" x14ac:dyDescent="0.25">
      <c r="A720" s="8" t="s">
        <v>2399</v>
      </c>
      <c r="B720" s="9" t="s">
        <v>1655</v>
      </c>
      <c r="C720" s="13">
        <v>17.818126924485799</v>
      </c>
      <c r="D720" s="13">
        <v>24.669007026074599</v>
      </c>
      <c r="E720" s="13">
        <v>62.780430764634801</v>
      </c>
      <c r="F720" s="15">
        <v>35.0891882383984</v>
      </c>
      <c r="G720" s="13">
        <v>238</v>
      </c>
      <c r="H720" s="14">
        <v>39077874.270175599</v>
      </c>
    </row>
    <row r="721" spans="1:8" ht="24.75" hidden="1" x14ac:dyDescent="0.25">
      <c r="A721" s="8" t="s">
        <v>2399</v>
      </c>
      <c r="B721" s="9" t="s">
        <v>1393</v>
      </c>
      <c r="C721" s="13">
        <v>18.1953533569244</v>
      </c>
      <c r="D721" s="13">
        <v>52.096768277975002</v>
      </c>
      <c r="E721" s="13">
        <v>34.880495069231898</v>
      </c>
      <c r="F721" s="15">
        <v>35.0575389013771</v>
      </c>
      <c r="G721" s="13">
        <v>989</v>
      </c>
      <c r="H721" s="14">
        <v>305887069.49091899</v>
      </c>
    </row>
    <row r="722" spans="1:8" ht="24.75" hidden="1" x14ac:dyDescent="0.25">
      <c r="A722" s="8" t="s">
        <v>2399</v>
      </c>
      <c r="B722" s="9" t="s">
        <v>409</v>
      </c>
      <c r="C722" s="13">
        <v>5.0071875055571997</v>
      </c>
      <c r="D722" s="13">
        <v>49.943849245587899</v>
      </c>
      <c r="E722" s="13">
        <v>50.201323541274199</v>
      </c>
      <c r="F722" s="15">
        <v>35.050786764139765</v>
      </c>
      <c r="G722" s="13">
        <v>228</v>
      </c>
      <c r="H722" s="14">
        <v>925062840.37381601</v>
      </c>
    </row>
    <row r="723" spans="1:8" ht="24.75" hidden="1" x14ac:dyDescent="0.25">
      <c r="A723" s="8" t="s">
        <v>2399</v>
      </c>
      <c r="B723" s="9" t="s">
        <v>336</v>
      </c>
      <c r="C723" s="13">
        <v>21.278646749033602</v>
      </c>
      <c r="D723" s="13">
        <v>44.288181909702203</v>
      </c>
      <c r="E723" s="13">
        <v>39.554908578833597</v>
      </c>
      <c r="F723" s="15">
        <v>35.040579079189797</v>
      </c>
      <c r="G723" s="13">
        <v>13</v>
      </c>
      <c r="H723" s="14">
        <v>6001366.1799999997</v>
      </c>
    </row>
    <row r="724" spans="1:8" hidden="1" x14ac:dyDescent="0.25">
      <c r="A724" s="8" t="s">
        <v>2399</v>
      </c>
      <c r="B724" s="9" t="s">
        <v>1761</v>
      </c>
      <c r="C724" s="13">
        <v>23.502305761642901</v>
      </c>
      <c r="D724" s="13">
        <v>41.050018043398502</v>
      </c>
      <c r="E724" s="13">
        <v>40.524489652952198</v>
      </c>
      <c r="F724" s="15">
        <v>35.025604485997867</v>
      </c>
      <c r="G724" s="13">
        <v>33</v>
      </c>
      <c r="H724" s="14">
        <v>3504917.97</v>
      </c>
    </row>
    <row r="725" spans="1:8" ht="24.75" hidden="1" x14ac:dyDescent="0.25">
      <c r="A725" s="8" t="s">
        <v>2399</v>
      </c>
      <c r="B725" s="9" t="s">
        <v>364</v>
      </c>
      <c r="C725" s="13">
        <v>18.8731458143344</v>
      </c>
      <c r="D725" s="13">
        <v>51.226025071811598</v>
      </c>
      <c r="E725" s="13">
        <v>34.941351700832797</v>
      </c>
      <c r="F725" s="15">
        <v>35.013507528992932</v>
      </c>
      <c r="G725" s="13">
        <v>93</v>
      </c>
      <c r="H725" s="14">
        <v>54084499.170000002</v>
      </c>
    </row>
    <row r="726" spans="1:8" ht="24.75" hidden="1" x14ac:dyDescent="0.25">
      <c r="A726" s="8" t="s">
        <v>2399</v>
      </c>
      <c r="B726" s="9" t="s">
        <v>203</v>
      </c>
      <c r="C726" s="13">
        <v>32.724113423111099</v>
      </c>
      <c r="D726" s="13">
        <v>37.145609984331003</v>
      </c>
      <c r="E726" s="13">
        <v>35.140135281539202</v>
      </c>
      <c r="F726" s="15">
        <v>35.003286229660439</v>
      </c>
      <c r="G726" s="13">
        <v>15</v>
      </c>
      <c r="H726" s="14">
        <v>1451744564.97999</v>
      </c>
    </row>
    <row r="727" spans="1:8" hidden="1" x14ac:dyDescent="0.25">
      <c r="A727" s="8" t="s">
        <v>2399</v>
      </c>
      <c r="B727" s="9" t="s">
        <v>312</v>
      </c>
      <c r="C727" s="13">
        <v>14.211681223935701</v>
      </c>
      <c r="D727" s="13">
        <v>44.932534906502397</v>
      </c>
      <c r="E727" s="13">
        <v>45.818001977592601</v>
      </c>
      <c r="F727" s="15">
        <v>34.987406036010235</v>
      </c>
      <c r="G727" s="13">
        <v>102</v>
      </c>
      <c r="H727" s="14">
        <v>134760014.53999999</v>
      </c>
    </row>
    <row r="728" spans="1:8" ht="24.75" hidden="1" x14ac:dyDescent="0.25">
      <c r="A728" s="8" t="s">
        <v>2399</v>
      </c>
      <c r="B728" s="9" t="s">
        <v>2265</v>
      </c>
      <c r="C728" s="13">
        <v>33.350938593777798</v>
      </c>
      <c r="D728" s="13">
        <v>23.625563376234101</v>
      </c>
      <c r="E728" s="13">
        <v>47.898716971988598</v>
      </c>
      <c r="F728" s="15">
        <v>34.958406314000165</v>
      </c>
      <c r="G728" s="13">
        <v>140</v>
      </c>
      <c r="H728" s="14">
        <v>105650511.589</v>
      </c>
    </row>
    <row r="729" spans="1:8" ht="24.75" hidden="1" x14ac:dyDescent="0.25">
      <c r="A729" s="8" t="s">
        <v>2399</v>
      </c>
      <c r="B729" s="9" t="s">
        <v>142</v>
      </c>
      <c r="C729" s="13">
        <v>19.710548222851799</v>
      </c>
      <c r="D729" s="13">
        <v>40.429799299017098</v>
      </c>
      <c r="E729" s="13">
        <v>44.580924751466299</v>
      </c>
      <c r="F729" s="15">
        <v>34.907090757778398</v>
      </c>
      <c r="G729" s="13">
        <v>89</v>
      </c>
      <c r="H729" s="14">
        <v>67078808.4848805</v>
      </c>
    </row>
    <row r="730" spans="1:8" ht="24.75" hidden="1" x14ac:dyDescent="0.25">
      <c r="A730" s="8" t="s">
        <v>2399</v>
      </c>
      <c r="B730" s="9" t="s">
        <v>338</v>
      </c>
      <c r="C730" s="13">
        <v>22.848159784898598</v>
      </c>
      <c r="D730" s="13">
        <v>22.966695508797599</v>
      </c>
      <c r="E730" s="13">
        <v>58.689258253189799</v>
      </c>
      <c r="F730" s="15">
        <v>34.834704515628665</v>
      </c>
      <c r="G730" s="13">
        <v>13</v>
      </c>
      <c r="H730" s="14">
        <v>1852180.28267273</v>
      </c>
    </row>
    <row r="731" spans="1:8" ht="24.75" hidden="1" x14ac:dyDescent="0.25">
      <c r="A731" s="8" t="s">
        <v>2399</v>
      </c>
      <c r="B731" s="9" t="s">
        <v>1998</v>
      </c>
      <c r="C731" s="13">
        <v>20.598300138928</v>
      </c>
      <c r="D731" s="13">
        <v>51.792178764319097</v>
      </c>
      <c r="E731" s="13">
        <v>31.856655995551598</v>
      </c>
      <c r="F731" s="15">
        <v>34.749044966266233</v>
      </c>
      <c r="G731" s="13">
        <v>26</v>
      </c>
      <c r="H731" s="14">
        <v>3854428.2899999898</v>
      </c>
    </row>
    <row r="732" spans="1:8" ht="24.75" hidden="1" x14ac:dyDescent="0.25">
      <c r="A732" s="8" t="s">
        <v>2399</v>
      </c>
      <c r="B732" s="9" t="s">
        <v>1866</v>
      </c>
      <c r="C732" s="13">
        <v>18.7415935603333</v>
      </c>
      <c r="D732" s="13">
        <v>27.879262758339099</v>
      </c>
      <c r="E732" s="13">
        <v>57.595209583861802</v>
      </c>
      <c r="F732" s="15">
        <v>34.738688634178068</v>
      </c>
      <c r="G732" s="13">
        <v>88</v>
      </c>
      <c r="H732" s="14">
        <v>15469804.789999999</v>
      </c>
    </row>
    <row r="733" spans="1:8" ht="24.75" hidden="1" x14ac:dyDescent="0.25">
      <c r="A733" s="8" t="s">
        <v>2399</v>
      </c>
      <c r="B733" s="9" t="s">
        <v>2310</v>
      </c>
      <c r="C733" s="13">
        <v>59.5435167053908</v>
      </c>
      <c r="D733" s="13">
        <v>39.530620429053698</v>
      </c>
      <c r="E733" s="13">
        <v>4.8090322705796398</v>
      </c>
      <c r="F733" s="15">
        <v>34.627723135008047</v>
      </c>
      <c r="G733" s="13">
        <v>7</v>
      </c>
      <c r="H733" s="14">
        <v>914320.69</v>
      </c>
    </row>
    <row r="734" spans="1:8" ht="24.75" hidden="1" x14ac:dyDescent="0.25">
      <c r="A734" s="8" t="s">
        <v>2399</v>
      </c>
      <c r="B734" s="9" t="s">
        <v>784</v>
      </c>
      <c r="C734" s="13">
        <v>10.5171235767707</v>
      </c>
      <c r="D734" s="13">
        <v>42.302448068657398</v>
      </c>
      <c r="E734" s="13">
        <v>51.042521147497602</v>
      </c>
      <c r="F734" s="15">
        <v>34.6206975976419</v>
      </c>
      <c r="G734" s="13">
        <v>252</v>
      </c>
      <c r="H734" s="14">
        <v>1398470285.8040099</v>
      </c>
    </row>
    <row r="735" spans="1:8" ht="24.75" hidden="1" x14ac:dyDescent="0.25">
      <c r="A735" s="8" t="s">
        <v>2399</v>
      </c>
      <c r="B735" s="9" t="s">
        <v>932</v>
      </c>
      <c r="C735" s="13">
        <v>14.9917095385774</v>
      </c>
      <c r="D735" s="13">
        <v>55.379780027816302</v>
      </c>
      <c r="E735" s="13">
        <v>33.427152671812003</v>
      </c>
      <c r="F735" s="15">
        <v>34.599547412735234</v>
      </c>
      <c r="G735" s="13">
        <v>515</v>
      </c>
      <c r="H735" s="14">
        <v>87455342.549951896</v>
      </c>
    </row>
    <row r="736" spans="1:8" ht="36.75" hidden="1" x14ac:dyDescent="0.25">
      <c r="A736" s="8" t="s">
        <v>2399</v>
      </c>
      <c r="B736" s="9" t="s">
        <v>1679</v>
      </c>
      <c r="C736" s="13">
        <v>17.6850520932623</v>
      </c>
      <c r="D736" s="13">
        <v>43.5209834717352</v>
      </c>
      <c r="E736" s="13">
        <v>42.5334318098163</v>
      </c>
      <c r="F736" s="15">
        <v>34.579822458271266</v>
      </c>
      <c r="G736" s="13">
        <v>56</v>
      </c>
      <c r="H736" s="14">
        <v>265467686.58000001</v>
      </c>
    </row>
    <row r="737" spans="1:8" ht="24.75" hidden="1" x14ac:dyDescent="0.25">
      <c r="A737" s="8" t="s">
        <v>2399</v>
      </c>
      <c r="B737" s="9" t="s">
        <v>1737</v>
      </c>
      <c r="C737" s="13">
        <v>29.598301840523799</v>
      </c>
      <c r="D737" s="13">
        <v>48.4378490234986</v>
      </c>
      <c r="E737" s="13">
        <v>25.589497769137999</v>
      </c>
      <c r="F737" s="15">
        <v>34.541882877720134</v>
      </c>
      <c r="G737" s="13">
        <v>21</v>
      </c>
      <c r="H737" s="14">
        <v>7377489.0499999998</v>
      </c>
    </row>
    <row r="738" spans="1:8" ht="24.75" hidden="1" x14ac:dyDescent="0.25">
      <c r="A738" s="8" t="s">
        <v>2399</v>
      </c>
      <c r="B738" s="9" t="s">
        <v>286</v>
      </c>
      <c r="C738" s="13">
        <v>25.819025881924599</v>
      </c>
      <c r="D738" s="13">
        <v>50.896714093565599</v>
      </c>
      <c r="E738" s="13">
        <v>26.723621757669399</v>
      </c>
      <c r="F738" s="15">
        <v>34.479787244386529</v>
      </c>
      <c r="G738" s="13">
        <v>26</v>
      </c>
      <c r="H738" s="14">
        <v>3383444.22</v>
      </c>
    </row>
    <row r="739" spans="1:8" hidden="1" x14ac:dyDescent="0.25">
      <c r="A739" s="8" t="s">
        <v>2399</v>
      </c>
      <c r="B739" s="9" t="s">
        <v>1319</v>
      </c>
      <c r="C739" s="13">
        <v>23.128334927094201</v>
      </c>
      <c r="D739" s="13">
        <v>31.2573602556708</v>
      </c>
      <c r="E739" s="13">
        <v>48.957819740741101</v>
      </c>
      <c r="F739" s="15">
        <v>34.447838307835369</v>
      </c>
      <c r="G739" s="13">
        <v>79</v>
      </c>
      <c r="H739" s="14">
        <v>84799496.870000005</v>
      </c>
    </row>
    <row r="740" spans="1:8" ht="24.75" hidden="1" x14ac:dyDescent="0.25">
      <c r="A740" s="8" t="s">
        <v>2399</v>
      </c>
      <c r="B740" s="9" t="s">
        <v>1184</v>
      </c>
      <c r="C740" s="13">
        <v>21.050722803403001</v>
      </c>
      <c r="D740" s="13">
        <v>52.756240691430499</v>
      </c>
      <c r="E740" s="13">
        <v>29.3838636107224</v>
      </c>
      <c r="F740" s="15">
        <v>34.39694236851863</v>
      </c>
      <c r="G740" s="13">
        <v>8</v>
      </c>
      <c r="H740" s="14">
        <v>13971393.710000001</v>
      </c>
    </row>
    <row r="741" spans="1:8" ht="24.75" hidden="1" x14ac:dyDescent="0.25">
      <c r="A741" s="8" t="s">
        <v>2399</v>
      </c>
      <c r="B741" s="9" t="s">
        <v>798</v>
      </c>
      <c r="C741" s="13">
        <v>26.478039369468299</v>
      </c>
      <c r="D741" s="13">
        <v>41.8824656747624</v>
      </c>
      <c r="E741" s="13">
        <v>34.798741715707799</v>
      </c>
      <c r="F741" s="15">
        <v>34.386415586646166</v>
      </c>
      <c r="G741" s="13">
        <v>28</v>
      </c>
      <c r="H741" s="14">
        <v>3032932.54</v>
      </c>
    </row>
    <row r="742" spans="1:8" hidden="1" x14ac:dyDescent="0.25">
      <c r="A742" s="8" t="s">
        <v>2399</v>
      </c>
      <c r="B742" s="9" t="s">
        <v>759</v>
      </c>
      <c r="C742" s="13">
        <v>18.583948895447101</v>
      </c>
      <c r="D742" s="13">
        <v>54.537448480461698</v>
      </c>
      <c r="E742" s="13">
        <v>30.027656176103999</v>
      </c>
      <c r="F742" s="15">
        <v>34.383017850670932</v>
      </c>
      <c r="G742" s="13">
        <v>87</v>
      </c>
      <c r="H742" s="14">
        <v>11851477.029999999</v>
      </c>
    </row>
    <row r="743" spans="1:8" ht="24.75" hidden="1" x14ac:dyDescent="0.25">
      <c r="A743" s="8" t="s">
        <v>2399</v>
      </c>
      <c r="B743" s="9" t="s">
        <v>1502</v>
      </c>
      <c r="C743" s="13">
        <v>14.787946976762001</v>
      </c>
      <c r="D743" s="13">
        <v>65.454839439115005</v>
      </c>
      <c r="E743" s="13">
        <v>22.871314695663202</v>
      </c>
      <c r="F743" s="15">
        <v>34.371367037180072</v>
      </c>
      <c r="G743" s="13">
        <v>55</v>
      </c>
      <c r="H743" s="14">
        <v>9049378.7699999996</v>
      </c>
    </row>
    <row r="744" spans="1:8" ht="24.75" hidden="1" x14ac:dyDescent="0.25">
      <c r="A744" s="8" t="s">
        <v>2399</v>
      </c>
      <c r="B744" s="9" t="s">
        <v>411</v>
      </c>
      <c r="C744" s="13">
        <v>21.7935665230723</v>
      </c>
      <c r="D744" s="13">
        <v>46.829660272773197</v>
      </c>
      <c r="E744" s="13">
        <v>34.399542084449401</v>
      </c>
      <c r="F744" s="15">
        <v>34.340922960098304</v>
      </c>
      <c r="G744" s="13">
        <v>42</v>
      </c>
      <c r="H744" s="14">
        <v>16853904.603630099</v>
      </c>
    </row>
    <row r="745" spans="1:8" ht="24.75" hidden="1" x14ac:dyDescent="0.25">
      <c r="A745" s="8" t="s">
        <v>2399</v>
      </c>
      <c r="B745" s="9" t="s">
        <v>2235</v>
      </c>
      <c r="C745" s="13">
        <v>42.330566860269599</v>
      </c>
      <c r="D745" s="13">
        <v>34.625100098139498</v>
      </c>
      <c r="E745" s="13">
        <v>25.946328294515698</v>
      </c>
      <c r="F745" s="15">
        <v>34.300665084308264</v>
      </c>
      <c r="G745" s="13">
        <v>33</v>
      </c>
      <c r="H745" s="14">
        <v>17306404.789999999</v>
      </c>
    </row>
    <row r="746" spans="1:8" ht="24.75" hidden="1" x14ac:dyDescent="0.25">
      <c r="A746" s="8" t="s">
        <v>2399</v>
      </c>
      <c r="B746" s="9" t="s">
        <v>1539</v>
      </c>
      <c r="C746" s="13">
        <v>6.7757153642711501</v>
      </c>
      <c r="D746" s="13">
        <v>42.195357454934097</v>
      </c>
      <c r="E746" s="13">
        <v>53.875449211646298</v>
      </c>
      <c r="F746" s="15">
        <v>34.282174010283846</v>
      </c>
      <c r="G746" s="13">
        <v>153</v>
      </c>
      <c r="H746" s="14">
        <v>5486086665.8500004</v>
      </c>
    </row>
    <row r="747" spans="1:8" hidden="1" x14ac:dyDescent="0.25">
      <c r="A747" s="8" t="s">
        <v>2399</v>
      </c>
      <c r="B747" s="9" t="s">
        <v>1224</v>
      </c>
      <c r="C747" s="13">
        <v>21.730416843662901</v>
      </c>
      <c r="D747" s="13">
        <v>57.966430182757399</v>
      </c>
      <c r="E747" s="13">
        <v>23.041039767907499</v>
      </c>
      <c r="F747" s="15">
        <v>34.245962264775933</v>
      </c>
      <c r="G747" s="13">
        <v>59</v>
      </c>
      <c r="H747" s="14">
        <v>3934066.1514300602</v>
      </c>
    </row>
    <row r="748" spans="1:8" ht="24.75" hidden="1" x14ac:dyDescent="0.25">
      <c r="A748" s="8" t="s">
        <v>2399</v>
      </c>
      <c r="B748" s="9" t="s">
        <v>755</v>
      </c>
      <c r="C748" s="13">
        <v>48.398984575967901</v>
      </c>
      <c r="D748" s="13">
        <v>35.667038950319203</v>
      </c>
      <c r="E748" s="13">
        <v>18.549024805978402</v>
      </c>
      <c r="F748" s="15">
        <v>34.205016110755167</v>
      </c>
      <c r="G748" s="13">
        <v>26</v>
      </c>
      <c r="H748" s="14">
        <v>7678338.7599999998</v>
      </c>
    </row>
    <row r="749" spans="1:8" ht="24.75" hidden="1" x14ac:dyDescent="0.25">
      <c r="A749" s="8" t="s">
        <v>2399</v>
      </c>
      <c r="B749" s="9" t="s">
        <v>1867</v>
      </c>
      <c r="C749" s="13">
        <v>31.0755719184315</v>
      </c>
      <c r="D749" s="13">
        <v>32.743665888240798</v>
      </c>
      <c r="E749" s="13">
        <v>38.696392863562998</v>
      </c>
      <c r="F749" s="15">
        <v>34.17187689007843</v>
      </c>
      <c r="G749" s="13">
        <v>22</v>
      </c>
      <c r="H749" s="14">
        <v>3432319.8280000002</v>
      </c>
    </row>
    <row r="750" spans="1:8" ht="24.75" hidden="1" x14ac:dyDescent="0.25">
      <c r="A750" s="8" t="s">
        <v>2399</v>
      </c>
      <c r="B750" s="9" t="s">
        <v>1312</v>
      </c>
      <c r="C750" s="13">
        <v>18.188678527759201</v>
      </c>
      <c r="D750" s="13">
        <v>28.554097018013302</v>
      </c>
      <c r="E750" s="13">
        <v>55.672579973072203</v>
      </c>
      <c r="F750" s="15">
        <v>34.138451839614902</v>
      </c>
      <c r="G750" s="13">
        <v>163</v>
      </c>
      <c r="H750" s="14">
        <v>251394252.66</v>
      </c>
    </row>
    <row r="751" spans="1:8" ht="24.75" hidden="1" x14ac:dyDescent="0.25">
      <c r="A751" s="8" t="s">
        <v>2399</v>
      </c>
      <c r="B751" s="9" t="s">
        <v>625</v>
      </c>
      <c r="C751" s="13">
        <v>21.312294072528498</v>
      </c>
      <c r="D751" s="13">
        <v>28.412821338934702</v>
      </c>
      <c r="E751" s="13">
        <v>52.6770227625518</v>
      </c>
      <c r="F751" s="15">
        <v>34.134046058004998</v>
      </c>
      <c r="G751" s="13">
        <v>402</v>
      </c>
      <c r="H751" s="14">
        <v>225267145.00400001</v>
      </c>
    </row>
    <row r="752" spans="1:8" ht="24.75" hidden="1" x14ac:dyDescent="0.25">
      <c r="A752" s="8" t="s">
        <v>2399</v>
      </c>
      <c r="B752" s="9" t="s">
        <v>299</v>
      </c>
      <c r="C752" s="13">
        <v>15.566754485649801</v>
      </c>
      <c r="D752" s="13">
        <v>51.183714309418001</v>
      </c>
      <c r="E752" s="13">
        <v>35.411536244385204</v>
      </c>
      <c r="F752" s="15">
        <v>34.054001679817667</v>
      </c>
      <c r="G752" s="13">
        <v>824</v>
      </c>
      <c r="H752" s="14">
        <v>329102591.01073098</v>
      </c>
    </row>
    <row r="753" spans="1:8" ht="24.75" hidden="1" x14ac:dyDescent="0.25">
      <c r="A753" s="8" t="s">
        <v>2399</v>
      </c>
      <c r="B753" s="9" t="s">
        <v>1562</v>
      </c>
      <c r="C753" s="13">
        <v>29.182544774220801</v>
      </c>
      <c r="D753" s="13">
        <v>43.945248333367203</v>
      </c>
      <c r="E753" s="13">
        <v>29.02658156443</v>
      </c>
      <c r="F753" s="15">
        <v>34.051458224006005</v>
      </c>
      <c r="G753" s="13">
        <v>13</v>
      </c>
      <c r="H753" s="14">
        <v>3556453.58</v>
      </c>
    </row>
    <row r="754" spans="1:8" ht="24.75" hidden="1" x14ac:dyDescent="0.25">
      <c r="A754" s="8" t="s">
        <v>2399</v>
      </c>
      <c r="B754" s="9" t="s">
        <v>2000</v>
      </c>
      <c r="C754" s="13">
        <v>18.580300975015302</v>
      </c>
      <c r="D754" s="13">
        <v>47.913100769982698</v>
      </c>
      <c r="E754" s="13">
        <v>35.639128074070598</v>
      </c>
      <c r="F754" s="15">
        <v>34.044176606356196</v>
      </c>
      <c r="G754" s="13">
        <v>2383</v>
      </c>
      <c r="H754" s="14">
        <v>2056935554.257</v>
      </c>
    </row>
    <row r="755" spans="1:8" ht="24.75" hidden="1" x14ac:dyDescent="0.25">
      <c r="A755" s="8" t="s">
        <v>2399</v>
      </c>
      <c r="B755" s="9" t="s">
        <v>958</v>
      </c>
      <c r="C755" s="13">
        <v>31.802321972000598</v>
      </c>
      <c r="D755" s="13">
        <v>22.979185680751499</v>
      </c>
      <c r="E755" s="13">
        <v>47.242119976079501</v>
      </c>
      <c r="F755" s="15">
        <v>34.007875876277204</v>
      </c>
      <c r="G755" s="13">
        <v>1048</v>
      </c>
      <c r="H755" s="14">
        <v>280334432.35648698</v>
      </c>
    </row>
    <row r="756" spans="1:8" ht="24.75" hidden="1" x14ac:dyDescent="0.25">
      <c r="A756" s="8" t="s">
        <v>2399</v>
      </c>
      <c r="B756" s="9" t="s">
        <v>2347</v>
      </c>
      <c r="C756" s="13">
        <v>39.689384672073203</v>
      </c>
      <c r="D756" s="13">
        <v>54.248099033019102</v>
      </c>
      <c r="E756" s="13">
        <v>8.0805447892256108</v>
      </c>
      <c r="F756" s="15">
        <v>34.006009498105975</v>
      </c>
      <c r="G756" s="13">
        <v>25</v>
      </c>
      <c r="H756" s="14">
        <v>2056924.32</v>
      </c>
    </row>
    <row r="757" spans="1:8" ht="24.75" hidden="1" x14ac:dyDescent="0.25">
      <c r="A757" s="8" t="s">
        <v>2399</v>
      </c>
      <c r="B757" s="9" t="s">
        <v>372</v>
      </c>
      <c r="C757" s="13">
        <v>23.624706038430599</v>
      </c>
      <c r="D757" s="13">
        <v>52.479086205599899</v>
      </c>
      <c r="E757" s="13">
        <v>25.903916111241099</v>
      </c>
      <c r="F757" s="15">
        <v>34.002569451757203</v>
      </c>
      <c r="G757" s="13">
        <v>105</v>
      </c>
      <c r="H757" s="14">
        <v>428071702.311701</v>
      </c>
    </row>
    <row r="758" spans="1:8" hidden="1" x14ac:dyDescent="0.25">
      <c r="A758" s="8" t="s">
        <v>2399</v>
      </c>
      <c r="B758" s="9" t="s">
        <v>782</v>
      </c>
      <c r="C758" s="13">
        <v>17.452406114990001</v>
      </c>
      <c r="D758" s="13">
        <v>35.451697156260103</v>
      </c>
      <c r="E758" s="13">
        <v>49.087880828612299</v>
      </c>
      <c r="F758" s="15">
        <v>33.997328033287467</v>
      </c>
      <c r="G758" s="13">
        <v>690</v>
      </c>
      <c r="H758" s="14">
        <v>278345921.35668999</v>
      </c>
    </row>
    <row r="759" spans="1:8" ht="24.75" hidden="1" x14ac:dyDescent="0.25">
      <c r="A759" s="8" t="s">
        <v>2399</v>
      </c>
      <c r="B759" s="9" t="s">
        <v>2125</v>
      </c>
      <c r="C759" s="13">
        <v>53.321358061123</v>
      </c>
      <c r="D759" s="13">
        <v>37.231888056598102</v>
      </c>
      <c r="E759" s="13">
        <v>11.413932424823701</v>
      </c>
      <c r="F759" s="15">
        <v>33.989059514181598</v>
      </c>
      <c r="G759" s="13">
        <v>8</v>
      </c>
      <c r="H759" s="14">
        <v>749505.84</v>
      </c>
    </row>
    <row r="760" spans="1:8" ht="24.75" hidden="1" x14ac:dyDescent="0.25">
      <c r="A760" s="8" t="s">
        <v>2399</v>
      </c>
      <c r="B760" s="9" t="s">
        <v>1793</v>
      </c>
      <c r="C760" s="13">
        <v>23.871510168228902</v>
      </c>
      <c r="D760" s="13">
        <v>53.604207987389401</v>
      </c>
      <c r="E760" s="13">
        <v>24.444201816450501</v>
      </c>
      <c r="F760" s="15">
        <v>33.973306657356268</v>
      </c>
      <c r="G760" s="13">
        <v>41</v>
      </c>
      <c r="H760" s="14">
        <v>7909736.75</v>
      </c>
    </row>
    <row r="761" spans="1:8" hidden="1" x14ac:dyDescent="0.25">
      <c r="A761" s="8" t="s">
        <v>2399</v>
      </c>
      <c r="B761" s="9" t="s">
        <v>1860</v>
      </c>
      <c r="C761" s="13">
        <v>21.298748621120399</v>
      </c>
      <c r="D761" s="13">
        <v>17.272228468634399</v>
      </c>
      <c r="E761" s="13">
        <v>63.314561441273</v>
      </c>
      <c r="F761" s="15">
        <v>33.961846177009271</v>
      </c>
      <c r="G761" s="13">
        <v>148</v>
      </c>
      <c r="H761" s="14">
        <v>52207053.795985103</v>
      </c>
    </row>
    <row r="762" spans="1:8" ht="24.75" hidden="1" x14ac:dyDescent="0.25">
      <c r="A762" s="8" t="s">
        <v>2399</v>
      </c>
      <c r="B762" s="9" t="s">
        <v>976</v>
      </c>
      <c r="C762" s="13">
        <v>25.061126528442699</v>
      </c>
      <c r="D762" s="13">
        <v>48.803757788720198</v>
      </c>
      <c r="E762" s="13">
        <v>27.7842404888241</v>
      </c>
      <c r="F762" s="15">
        <v>33.883041601995664</v>
      </c>
      <c r="G762" s="13">
        <v>22</v>
      </c>
      <c r="H762" s="14">
        <v>1081101.92</v>
      </c>
    </row>
    <row r="763" spans="1:8" ht="24.75" hidden="1" x14ac:dyDescent="0.25">
      <c r="A763" s="8" t="s">
        <v>2399</v>
      </c>
      <c r="B763" s="9" t="s">
        <v>473</v>
      </c>
      <c r="C763" s="13">
        <v>44.5138551288128</v>
      </c>
      <c r="D763" s="13">
        <v>24.620934886992998</v>
      </c>
      <c r="E763" s="13">
        <v>32.510181149731203</v>
      </c>
      <c r="F763" s="15">
        <v>33.881657055179005</v>
      </c>
      <c r="G763" s="13">
        <v>16</v>
      </c>
      <c r="H763" s="14">
        <v>7775785906.0967197</v>
      </c>
    </row>
    <row r="764" spans="1:8" ht="24.75" hidden="1" x14ac:dyDescent="0.25">
      <c r="A764" s="8" t="s">
        <v>2399</v>
      </c>
      <c r="B764" s="9" t="s">
        <v>801</v>
      </c>
      <c r="C764" s="13">
        <v>18.6852755460054</v>
      </c>
      <c r="D764" s="13">
        <v>51.053281180412903</v>
      </c>
      <c r="E764" s="13">
        <v>31.894632503932002</v>
      </c>
      <c r="F764" s="15">
        <v>33.877729743450097</v>
      </c>
      <c r="G764" s="13">
        <v>65</v>
      </c>
      <c r="H764" s="14">
        <v>139185888.519999</v>
      </c>
    </row>
    <row r="765" spans="1:8" hidden="1" x14ac:dyDescent="0.25">
      <c r="A765" s="8" t="s">
        <v>2399</v>
      </c>
      <c r="B765" s="9" t="s">
        <v>1642</v>
      </c>
      <c r="C765" s="13">
        <v>30.839338463729899</v>
      </c>
      <c r="D765" s="13">
        <v>38.320459918463399</v>
      </c>
      <c r="E765" s="13">
        <v>32.468783143228301</v>
      </c>
      <c r="F765" s="15">
        <v>33.876193841807201</v>
      </c>
      <c r="G765" s="13">
        <v>193</v>
      </c>
      <c r="H765" s="14">
        <v>367253521.58999997</v>
      </c>
    </row>
    <row r="766" spans="1:8" ht="24.75" hidden="1" x14ac:dyDescent="0.25">
      <c r="A766" s="8" t="s">
        <v>2399</v>
      </c>
      <c r="B766" s="9" t="s">
        <v>480</v>
      </c>
      <c r="C766" s="13">
        <v>16.120420532199098</v>
      </c>
      <c r="D766" s="13">
        <v>41.489621679049797</v>
      </c>
      <c r="E766" s="13">
        <v>43.976409625027799</v>
      </c>
      <c r="F766" s="15">
        <v>33.862150612092229</v>
      </c>
      <c r="G766" s="13">
        <v>128</v>
      </c>
      <c r="H766" s="14">
        <v>33712110.170270301</v>
      </c>
    </row>
    <row r="767" spans="1:8" ht="24.75" hidden="1" x14ac:dyDescent="0.25">
      <c r="A767" s="8" t="s">
        <v>2399</v>
      </c>
      <c r="B767" s="9" t="s">
        <v>15</v>
      </c>
      <c r="C767" s="13">
        <v>16.0614446958112</v>
      </c>
      <c r="D767" s="13">
        <v>29.200619367767601</v>
      </c>
      <c r="E767" s="13">
        <v>56.318327205196802</v>
      </c>
      <c r="F767" s="15">
        <v>33.860130422925202</v>
      </c>
      <c r="G767" s="13">
        <v>565</v>
      </c>
      <c r="H767" s="14">
        <v>1165076645.5699899</v>
      </c>
    </row>
    <row r="768" spans="1:8" hidden="1" x14ac:dyDescent="0.25">
      <c r="A768" s="8" t="s">
        <v>2399</v>
      </c>
      <c r="B768" s="9" t="s">
        <v>1111</v>
      </c>
      <c r="C768" s="13">
        <v>11.337253428412399</v>
      </c>
      <c r="D768" s="13">
        <v>19.652223574609302</v>
      </c>
      <c r="E768" s="13">
        <v>70.456762316758997</v>
      </c>
      <c r="F768" s="15">
        <v>33.815413106593567</v>
      </c>
      <c r="G768" s="13">
        <v>694</v>
      </c>
      <c r="H768" s="14">
        <v>1670806320.3055501</v>
      </c>
    </row>
    <row r="769" spans="1:8" ht="24.75" hidden="1" x14ac:dyDescent="0.25">
      <c r="A769" s="8" t="s">
        <v>2399</v>
      </c>
      <c r="B769" s="9" t="s">
        <v>1500</v>
      </c>
      <c r="C769" s="13">
        <v>20.274478898579702</v>
      </c>
      <c r="D769" s="13">
        <v>38.190114007838901</v>
      </c>
      <c r="E769" s="13">
        <v>42.911274457285899</v>
      </c>
      <c r="F769" s="15">
        <v>33.7919557879015</v>
      </c>
      <c r="G769" s="13">
        <v>25</v>
      </c>
      <c r="H769" s="14">
        <v>5548440.3099999996</v>
      </c>
    </row>
    <row r="770" spans="1:8" ht="24.75" hidden="1" x14ac:dyDescent="0.25">
      <c r="A770" s="8" t="s">
        <v>2399</v>
      </c>
      <c r="B770" s="9" t="s">
        <v>1058</v>
      </c>
      <c r="C770" s="13">
        <v>20.352206226098701</v>
      </c>
      <c r="D770" s="13">
        <v>39.438025480676103</v>
      </c>
      <c r="E770" s="13">
        <v>41.546863838133099</v>
      </c>
      <c r="F770" s="15">
        <v>33.77903184830263</v>
      </c>
      <c r="G770" s="13">
        <v>255</v>
      </c>
      <c r="H770" s="14">
        <v>411899778.50599998</v>
      </c>
    </row>
    <row r="771" spans="1:8" ht="24.75" hidden="1" x14ac:dyDescent="0.25">
      <c r="A771" s="8" t="s">
        <v>2399</v>
      </c>
      <c r="B771" s="9" t="s">
        <v>156</v>
      </c>
      <c r="C771" s="13">
        <v>24.9022405950784</v>
      </c>
      <c r="D771" s="13">
        <v>38.701214014499101</v>
      </c>
      <c r="E771" s="13">
        <v>37.686403460642197</v>
      </c>
      <c r="F771" s="15">
        <v>33.763286023406565</v>
      </c>
      <c r="G771" s="13">
        <v>92</v>
      </c>
      <c r="H771" s="14">
        <v>202253355.61188599</v>
      </c>
    </row>
    <row r="772" spans="1:8" ht="24.75" hidden="1" x14ac:dyDescent="0.25">
      <c r="A772" s="8" t="s">
        <v>2399</v>
      </c>
      <c r="B772" s="9" t="s">
        <v>990</v>
      </c>
      <c r="C772" s="13">
        <v>25.191460309727699</v>
      </c>
      <c r="D772" s="13">
        <v>46.734345251353901</v>
      </c>
      <c r="E772" s="13">
        <v>29.351117048801001</v>
      </c>
      <c r="F772" s="15">
        <v>33.758974203294201</v>
      </c>
      <c r="G772" s="13">
        <v>266</v>
      </c>
      <c r="H772" s="14">
        <v>90825008.559999898</v>
      </c>
    </row>
    <row r="773" spans="1:8" ht="24.75" hidden="1" x14ac:dyDescent="0.25">
      <c r="A773" s="8" t="s">
        <v>2399</v>
      </c>
      <c r="B773" s="9" t="s">
        <v>2317</v>
      </c>
      <c r="C773" s="13">
        <v>30.080392215880799</v>
      </c>
      <c r="D773" s="13">
        <v>55.101721265591202</v>
      </c>
      <c r="E773" s="13">
        <v>15.963974753303001</v>
      </c>
      <c r="F773" s="15">
        <v>33.715362744925002</v>
      </c>
      <c r="G773" s="13">
        <v>69</v>
      </c>
      <c r="H773" s="14">
        <v>4610916.1399999997</v>
      </c>
    </row>
    <row r="774" spans="1:8" ht="24.75" hidden="1" x14ac:dyDescent="0.25">
      <c r="A774" s="8" t="s">
        <v>2399</v>
      </c>
      <c r="B774" s="9" t="s">
        <v>486</v>
      </c>
      <c r="C774" s="13">
        <v>12.2834897337982</v>
      </c>
      <c r="D774" s="13">
        <v>51.380638285918003</v>
      </c>
      <c r="E774" s="13">
        <v>37.459596393463002</v>
      </c>
      <c r="F774" s="15">
        <v>33.707908137726399</v>
      </c>
      <c r="G774" s="13">
        <v>218</v>
      </c>
      <c r="H774" s="14">
        <v>248270685.86199999</v>
      </c>
    </row>
    <row r="775" spans="1:8" ht="24.75" hidden="1" x14ac:dyDescent="0.25">
      <c r="A775" s="8" t="s">
        <v>2399</v>
      </c>
      <c r="B775" s="9" t="s">
        <v>1250</v>
      </c>
      <c r="C775" s="13">
        <v>17.772714591411201</v>
      </c>
      <c r="D775" s="13">
        <v>25.1270231644849</v>
      </c>
      <c r="E775" s="13">
        <v>57.504091427925999</v>
      </c>
      <c r="F775" s="15">
        <v>33.467943061274035</v>
      </c>
      <c r="G775" s="13">
        <v>1066</v>
      </c>
      <c r="H775" s="14">
        <v>3409442817.6739101</v>
      </c>
    </row>
    <row r="776" spans="1:8" ht="24.75" hidden="1" x14ac:dyDescent="0.25">
      <c r="A776" s="8" t="s">
        <v>2399</v>
      </c>
      <c r="B776" s="9" t="s">
        <v>37</v>
      </c>
      <c r="C776" s="13">
        <v>23.4410948354722</v>
      </c>
      <c r="D776" s="13">
        <v>47.4621750895394</v>
      </c>
      <c r="E776" s="13">
        <v>29.404890535400501</v>
      </c>
      <c r="F776" s="15">
        <v>33.436053486804035</v>
      </c>
      <c r="G776" s="13">
        <v>54</v>
      </c>
      <c r="H776" s="14">
        <v>17575864.789999999</v>
      </c>
    </row>
    <row r="777" spans="1:8" ht="36.75" hidden="1" x14ac:dyDescent="0.25">
      <c r="A777" s="8" t="s">
        <v>2399</v>
      </c>
      <c r="B777" s="9" t="s">
        <v>1779</v>
      </c>
      <c r="C777" s="13">
        <v>13.3013206297006</v>
      </c>
      <c r="D777" s="13">
        <v>43.356178625101897</v>
      </c>
      <c r="E777" s="13">
        <v>43.6300878794911</v>
      </c>
      <c r="F777" s="15">
        <v>33.429195711431198</v>
      </c>
      <c r="G777" s="13">
        <v>131</v>
      </c>
      <c r="H777" s="14">
        <v>151640823.755142</v>
      </c>
    </row>
    <row r="778" spans="1:8" ht="24.75" hidden="1" x14ac:dyDescent="0.25">
      <c r="A778" s="8" t="s">
        <v>2399</v>
      </c>
      <c r="B778" s="9" t="s">
        <v>1976</v>
      </c>
      <c r="C778" s="13">
        <v>22.339614176056301</v>
      </c>
      <c r="D778" s="13">
        <v>50.151139594069399</v>
      </c>
      <c r="E778" s="13">
        <v>27.682807682823</v>
      </c>
      <c r="F778" s="15">
        <v>33.391187150982901</v>
      </c>
      <c r="G778" s="13">
        <v>132</v>
      </c>
      <c r="H778" s="14">
        <v>57442555.350000001</v>
      </c>
    </row>
    <row r="779" spans="1:8" ht="24.75" hidden="1" x14ac:dyDescent="0.25">
      <c r="A779" s="8" t="s">
        <v>2399</v>
      </c>
      <c r="B779" s="9" t="s">
        <v>2226</v>
      </c>
      <c r="C779" s="13">
        <v>32.150738957402197</v>
      </c>
      <c r="D779" s="13">
        <v>40.932644776765301</v>
      </c>
      <c r="E779" s="13">
        <v>27.083020316273</v>
      </c>
      <c r="F779" s="15">
        <v>33.388801350146828</v>
      </c>
      <c r="G779" s="13">
        <v>7</v>
      </c>
      <c r="H779" s="14">
        <v>18876644.602000002</v>
      </c>
    </row>
    <row r="780" spans="1:8" ht="24.75" hidden="1" x14ac:dyDescent="0.25">
      <c r="A780" s="8" t="s">
        <v>2399</v>
      </c>
      <c r="B780" s="9" t="s">
        <v>1182</v>
      </c>
      <c r="C780" s="13">
        <v>33.963533267248899</v>
      </c>
      <c r="D780" s="13">
        <v>52.158738229728698</v>
      </c>
      <c r="E780" s="13">
        <v>14.036069559271599</v>
      </c>
      <c r="F780" s="15">
        <v>33.386113685416397</v>
      </c>
      <c r="G780" s="13">
        <v>12</v>
      </c>
      <c r="H780" s="14">
        <v>595277.75</v>
      </c>
    </row>
    <row r="781" spans="1:8" ht="24.75" hidden="1" x14ac:dyDescent="0.25">
      <c r="A781" s="8" t="s">
        <v>2399</v>
      </c>
      <c r="B781" s="9" t="s">
        <v>819</v>
      </c>
      <c r="C781" s="13">
        <v>25.6787079624219</v>
      </c>
      <c r="D781" s="13">
        <v>39.4633059480106</v>
      </c>
      <c r="E781" s="13">
        <v>34.922233417313699</v>
      </c>
      <c r="F781" s="15">
        <v>33.354749109248729</v>
      </c>
      <c r="G781" s="13">
        <v>11</v>
      </c>
      <c r="H781" s="14">
        <v>2057303.71</v>
      </c>
    </row>
    <row r="782" spans="1:8" ht="24.75" hidden="1" x14ac:dyDescent="0.25">
      <c r="A782" s="8" t="s">
        <v>2399</v>
      </c>
      <c r="B782" s="9" t="s">
        <v>1830</v>
      </c>
      <c r="C782" s="13">
        <v>18.1938037030781</v>
      </c>
      <c r="D782" s="13">
        <v>39.369088749912997</v>
      </c>
      <c r="E782" s="13">
        <v>42.486915507043697</v>
      </c>
      <c r="F782" s="15">
        <v>33.349935986678268</v>
      </c>
      <c r="G782" s="13">
        <v>74</v>
      </c>
      <c r="H782" s="14">
        <v>8620870.5700000003</v>
      </c>
    </row>
    <row r="783" spans="1:8" ht="24.75" hidden="1" x14ac:dyDescent="0.25">
      <c r="A783" s="8" t="s">
        <v>2399</v>
      </c>
      <c r="B783" s="9" t="s">
        <v>873</v>
      </c>
      <c r="C783" s="13">
        <v>19.521772023747701</v>
      </c>
      <c r="D783" s="13">
        <v>44.615780468759098</v>
      </c>
      <c r="E783" s="13">
        <v>35.865626608168299</v>
      </c>
      <c r="F783" s="15">
        <v>33.334393033558364</v>
      </c>
      <c r="G783" s="13">
        <v>16</v>
      </c>
      <c r="H783" s="14">
        <v>104846444.279999</v>
      </c>
    </row>
    <row r="784" spans="1:8" ht="24.75" hidden="1" x14ac:dyDescent="0.25">
      <c r="A784" s="8" t="s">
        <v>2399</v>
      </c>
      <c r="B784" s="9" t="s">
        <v>698</v>
      </c>
      <c r="C784" s="13">
        <v>19.4108957540642</v>
      </c>
      <c r="D784" s="13">
        <v>53.193144783607103</v>
      </c>
      <c r="E784" s="13">
        <v>27.133370730586702</v>
      </c>
      <c r="F784" s="15">
        <v>33.245803756085998</v>
      </c>
      <c r="G784" s="13">
        <v>49</v>
      </c>
      <c r="H784" s="14">
        <v>10462545.470000001</v>
      </c>
    </row>
    <row r="785" spans="1:8" ht="24.75" hidden="1" x14ac:dyDescent="0.25">
      <c r="A785" s="8" t="s">
        <v>2399</v>
      </c>
      <c r="B785" s="9" t="s">
        <v>21</v>
      </c>
      <c r="C785" s="13">
        <v>18.451100850675701</v>
      </c>
      <c r="D785" s="13">
        <v>36.887041395696798</v>
      </c>
      <c r="E785" s="13">
        <v>44.347323309376698</v>
      </c>
      <c r="F785" s="15">
        <v>33.22848851858307</v>
      </c>
      <c r="G785" s="13">
        <v>309</v>
      </c>
      <c r="H785" s="14">
        <v>122441575.06230301</v>
      </c>
    </row>
    <row r="786" spans="1:8" hidden="1" x14ac:dyDescent="0.25">
      <c r="A786" s="8" t="s">
        <v>2399</v>
      </c>
      <c r="B786" s="9" t="s">
        <v>1160</v>
      </c>
      <c r="C786" s="13">
        <v>27.4170153362222</v>
      </c>
      <c r="D786" s="13">
        <v>33.281059060574201</v>
      </c>
      <c r="E786" s="13">
        <v>38.631862217436797</v>
      </c>
      <c r="F786" s="15">
        <v>33.109978871411066</v>
      </c>
      <c r="G786" s="13">
        <v>1208</v>
      </c>
      <c r="H786" s="14">
        <v>725399980.88469195</v>
      </c>
    </row>
    <row r="787" spans="1:8" ht="24.75" hidden="1" x14ac:dyDescent="0.25">
      <c r="A787" s="8" t="s">
        <v>2399</v>
      </c>
      <c r="B787" s="9" t="s">
        <v>913</v>
      </c>
      <c r="C787" s="13">
        <v>21.2631249910763</v>
      </c>
      <c r="D787" s="13">
        <v>54.1557312721174</v>
      </c>
      <c r="E787" s="13">
        <v>23.898904106967102</v>
      </c>
      <c r="F787" s="15">
        <v>33.105920123386937</v>
      </c>
      <c r="G787" s="13">
        <v>31</v>
      </c>
      <c r="H787" s="14">
        <v>10509794.429999899</v>
      </c>
    </row>
    <row r="788" spans="1:8" ht="24.75" hidden="1" x14ac:dyDescent="0.25">
      <c r="A788" s="8" t="s">
        <v>2399</v>
      </c>
      <c r="B788" s="9" t="s">
        <v>1858</v>
      </c>
      <c r="C788" s="13">
        <v>19.489882784991099</v>
      </c>
      <c r="D788" s="13">
        <v>35.772690450967701</v>
      </c>
      <c r="E788" s="13">
        <v>44.024997613711001</v>
      </c>
      <c r="F788" s="15">
        <v>33.095856949889935</v>
      </c>
      <c r="G788" s="13">
        <v>542</v>
      </c>
      <c r="H788" s="14">
        <v>1483148137.1199901</v>
      </c>
    </row>
    <row r="789" spans="1:8" ht="24.75" hidden="1" x14ac:dyDescent="0.25">
      <c r="A789" s="8" t="s">
        <v>2399</v>
      </c>
      <c r="B789" s="9" t="s">
        <v>422</v>
      </c>
      <c r="C789" s="13">
        <v>18.160707922743899</v>
      </c>
      <c r="D789" s="13">
        <v>37.174394710092201</v>
      </c>
      <c r="E789" s="13">
        <v>43.931265820909303</v>
      </c>
      <c r="F789" s="15">
        <v>33.088789484581802</v>
      </c>
      <c r="G789" s="13">
        <v>84</v>
      </c>
      <c r="H789" s="14">
        <v>19874655.690000001</v>
      </c>
    </row>
    <row r="790" spans="1:8" ht="24.75" hidden="1" x14ac:dyDescent="0.25">
      <c r="A790" s="8" t="s">
        <v>2399</v>
      </c>
      <c r="B790" s="9" t="s">
        <v>768</v>
      </c>
      <c r="C790" s="13">
        <v>18.961806540715099</v>
      </c>
      <c r="D790" s="13">
        <v>38.224225563557702</v>
      </c>
      <c r="E790" s="13">
        <v>42.034463742894701</v>
      </c>
      <c r="F790" s="15">
        <v>33.073498615722499</v>
      </c>
      <c r="G790" s="13">
        <v>208</v>
      </c>
      <c r="H790" s="14">
        <v>336648508.38199902</v>
      </c>
    </row>
    <row r="791" spans="1:8" hidden="1" x14ac:dyDescent="0.25">
      <c r="A791" s="8" t="s">
        <v>2399</v>
      </c>
      <c r="B791" s="9" t="s">
        <v>2162</v>
      </c>
      <c r="C791" s="13">
        <v>23.416207121065298</v>
      </c>
      <c r="D791" s="13">
        <v>33.922732961402602</v>
      </c>
      <c r="E791" s="13">
        <v>41.7798724493611</v>
      </c>
      <c r="F791" s="15">
        <v>33.039604177276338</v>
      </c>
      <c r="G791" s="13">
        <v>24</v>
      </c>
      <c r="H791" s="14">
        <v>5773190.7699999996</v>
      </c>
    </row>
    <row r="792" spans="1:8" ht="24.75" hidden="1" x14ac:dyDescent="0.25">
      <c r="A792" s="8" t="s">
        <v>2399</v>
      </c>
      <c r="B792" s="9" t="s">
        <v>1570</v>
      </c>
      <c r="C792" s="13">
        <v>34.710808206234297</v>
      </c>
      <c r="D792" s="13">
        <v>35.630711423346703</v>
      </c>
      <c r="E792" s="13">
        <v>28.603584048593</v>
      </c>
      <c r="F792" s="15">
        <v>32.981701226058</v>
      </c>
      <c r="G792" s="13">
        <v>53</v>
      </c>
      <c r="H792" s="14">
        <v>60338116.579999998</v>
      </c>
    </row>
    <row r="793" spans="1:8" ht="24.75" hidden="1" x14ac:dyDescent="0.25">
      <c r="A793" s="8" t="s">
        <v>2399</v>
      </c>
      <c r="B793" s="9" t="s">
        <v>949</v>
      </c>
      <c r="C793" s="13">
        <v>21.343103429239001</v>
      </c>
      <c r="D793" s="13">
        <v>33.801628248508798</v>
      </c>
      <c r="E793" s="13">
        <v>43.689791976889502</v>
      </c>
      <c r="F793" s="15">
        <v>32.944841218212439</v>
      </c>
      <c r="G793" s="13">
        <v>139</v>
      </c>
      <c r="H793" s="14">
        <v>16557540.359999999</v>
      </c>
    </row>
    <row r="794" spans="1:8" ht="24.75" hidden="1" x14ac:dyDescent="0.25">
      <c r="A794" s="8" t="s">
        <v>2399</v>
      </c>
      <c r="B794" s="9" t="s">
        <v>1278</v>
      </c>
      <c r="C794" s="13">
        <v>29.879069873675</v>
      </c>
      <c r="D794" s="13">
        <v>25.295320609765099</v>
      </c>
      <c r="E794" s="13">
        <v>43.505301140869001</v>
      </c>
      <c r="F794" s="15">
        <v>32.893230541436367</v>
      </c>
      <c r="G794" s="13">
        <v>20</v>
      </c>
      <c r="H794" s="14">
        <v>2795258.02086535</v>
      </c>
    </row>
    <row r="795" spans="1:8" ht="24.75" hidden="1" x14ac:dyDescent="0.25">
      <c r="A795" s="8" t="s">
        <v>2399</v>
      </c>
      <c r="B795" s="9" t="s">
        <v>1685</v>
      </c>
      <c r="C795" s="13">
        <v>17.061306710291301</v>
      </c>
      <c r="D795" s="13">
        <v>38.413112903324397</v>
      </c>
      <c r="E795" s="13">
        <v>43.180491661383698</v>
      </c>
      <c r="F795" s="15">
        <v>32.8849704249998</v>
      </c>
      <c r="G795" s="13">
        <v>60</v>
      </c>
      <c r="H795" s="14">
        <v>97621520.322999999</v>
      </c>
    </row>
    <row r="796" spans="1:8" ht="24.75" hidden="1" x14ac:dyDescent="0.25">
      <c r="A796" s="8" t="s">
        <v>2399</v>
      </c>
      <c r="B796" s="9" t="s">
        <v>694</v>
      </c>
      <c r="C796" s="13">
        <v>21.597441818458801</v>
      </c>
      <c r="D796" s="13">
        <v>43.4348822083222</v>
      </c>
      <c r="E796" s="13">
        <v>33.512301916271703</v>
      </c>
      <c r="F796" s="15">
        <v>32.848208647684231</v>
      </c>
      <c r="G796" s="13">
        <v>11</v>
      </c>
      <c r="H796" s="14">
        <v>102395260.65000001</v>
      </c>
    </row>
    <row r="797" spans="1:8" ht="24.75" hidden="1" x14ac:dyDescent="0.25">
      <c r="A797" s="8" t="s">
        <v>2399</v>
      </c>
      <c r="B797" s="9" t="s">
        <v>1462</v>
      </c>
      <c r="C797" s="13">
        <v>48.284447522507698</v>
      </c>
      <c r="D797" s="13">
        <v>42.071574306780697</v>
      </c>
      <c r="E797" s="13">
        <v>7.9891693818823599</v>
      </c>
      <c r="F797" s="15">
        <v>32.781730403723586</v>
      </c>
      <c r="G797" s="13">
        <v>12</v>
      </c>
      <c r="H797" s="14">
        <v>650884.55000000005</v>
      </c>
    </row>
    <row r="798" spans="1:8" ht="24.75" hidden="1" x14ac:dyDescent="0.25">
      <c r="A798" s="8" t="s">
        <v>2399</v>
      </c>
      <c r="B798" s="9" t="s">
        <v>1604</v>
      </c>
      <c r="C798" s="13">
        <v>17.2314596349099</v>
      </c>
      <c r="D798" s="13">
        <v>24.0801088447841</v>
      </c>
      <c r="E798" s="13">
        <v>56.998865227453003</v>
      </c>
      <c r="F798" s="15">
        <v>32.770144569049002</v>
      </c>
      <c r="G798" s="13">
        <v>776</v>
      </c>
      <c r="H798" s="14">
        <v>2296088573.4439998</v>
      </c>
    </row>
    <row r="799" spans="1:8" ht="24.75" hidden="1" x14ac:dyDescent="0.25">
      <c r="A799" s="8" t="s">
        <v>2399</v>
      </c>
      <c r="B799" s="9" t="s">
        <v>1973</v>
      </c>
      <c r="C799" s="13">
        <v>23.6770562337393</v>
      </c>
      <c r="D799" s="13">
        <v>51.111092981326202</v>
      </c>
      <c r="E799" s="13">
        <v>23.487937073339001</v>
      </c>
      <c r="F799" s="15">
        <v>32.758695429468169</v>
      </c>
      <c r="G799" s="13">
        <v>24</v>
      </c>
      <c r="H799" s="14">
        <v>7955327.54</v>
      </c>
    </row>
    <row r="800" spans="1:8" ht="24.75" hidden="1" x14ac:dyDescent="0.25">
      <c r="A800" s="8" t="s">
        <v>2399</v>
      </c>
      <c r="B800" s="9" t="s">
        <v>55</v>
      </c>
      <c r="C800" s="13">
        <v>17.882523039185401</v>
      </c>
      <c r="D800" s="13">
        <v>36.099977407086797</v>
      </c>
      <c r="E800" s="13">
        <v>44.273273667664398</v>
      </c>
      <c r="F800" s="15">
        <v>32.751924704645532</v>
      </c>
      <c r="G800" s="13">
        <v>41</v>
      </c>
      <c r="H800" s="14">
        <v>16018177.9076441</v>
      </c>
    </row>
    <row r="801" spans="1:8" ht="24.75" hidden="1" x14ac:dyDescent="0.25">
      <c r="A801" s="8" t="s">
        <v>2399</v>
      </c>
      <c r="B801" s="9" t="s">
        <v>2257</v>
      </c>
      <c r="C801" s="13">
        <v>25.182841227402601</v>
      </c>
      <c r="D801" s="13">
        <v>53.997230322040998</v>
      </c>
      <c r="E801" s="13">
        <v>19.0667679083747</v>
      </c>
      <c r="F801" s="15">
        <v>32.748946485939435</v>
      </c>
      <c r="G801" s="13">
        <v>13</v>
      </c>
      <c r="H801" s="14">
        <v>1051310.72</v>
      </c>
    </row>
    <row r="802" spans="1:8" ht="24.75" hidden="1" x14ac:dyDescent="0.25">
      <c r="A802" s="8" t="s">
        <v>2399</v>
      </c>
      <c r="B802" s="9" t="s">
        <v>1817</v>
      </c>
      <c r="C802" s="13">
        <v>26.688868425259301</v>
      </c>
      <c r="D802" s="13">
        <v>41.887516764691902</v>
      </c>
      <c r="E802" s="13">
        <v>29.6254821274497</v>
      </c>
      <c r="F802" s="15">
        <v>32.733955772466963</v>
      </c>
      <c r="G802" s="13">
        <v>23</v>
      </c>
      <c r="H802" s="14">
        <v>12530018.8936306</v>
      </c>
    </row>
    <row r="803" spans="1:8" ht="24.75" hidden="1" x14ac:dyDescent="0.25">
      <c r="A803" s="8" t="s">
        <v>2399</v>
      </c>
      <c r="B803" s="9" t="s">
        <v>978</v>
      </c>
      <c r="C803" s="13">
        <v>32.651204415864797</v>
      </c>
      <c r="D803" s="13">
        <v>41.3374111854205</v>
      </c>
      <c r="E803" s="13">
        <v>24.2106391410368</v>
      </c>
      <c r="F803" s="15">
        <v>32.733084914107366</v>
      </c>
      <c r="G803" s="13">
        <v>19</v>
      </c>
      <c r="H803" s="14">
        <v>4802357.29</v>
      </c>
    </row>
    <row r="804" spans="1:8" ht="36.75" hidden="1" x14ac:dyDescent="0.25">
      <c r="A804" s="8" t="s">
        <v>2399</v>
      </c>
      <c r="B804" s="9" t="s">
        <v>2036</v>
      </c>
      <c r="C804" s="13">
        <v>49.736033628959603</v>
      </c>
      <c r="D804" s="13">
        <v>32.368448276668197</v>
      </c>
      <c r="E804" s="13">
        <v>16.0376674078429</v>
      </c>
      <c r="F804" s="15">
        <v>32.714049771156901</v>
      </c>
      <c r="G804" s="13">
        <v>10</v>
      </c>
      <c r="H804" s="14">
        <v>447682.96</v>
      </c>
    </row>
    <row r="805" spans="1:8" ht="24.75" hidden="1" x14ac:dyDescent="0.25">
      <c r="A805" s="8" t="s">
        <v>2399</v>
      </c>
      <c r="B805" s="9" t="s">
        <v>306</v>
      </c>
      <c r="C805" s="13">
        <v>20.004211465363799</v>
      </c>
      <c r="D805" s="13">
        <v>35.435125452583399</v>
      </c>
      <c r="E805" s="13">
        <v>42.697010079282599</v>
      </c>
      <c r="F805" s="15">
        <v>32.712115665743262</v>
      </c>
      <c r="G805" s="13">
        <v>184</v>
      </c>
      <c r="H805" s="14">
        <v>63015579.997076198</v>
      </c>
    </row>
    <row r="806" spans="1:8" ht="36.75" hidden="1" x14ac:dyDescent="0.25">
      <c r="A806" s="8" t="s">
        <v>2399</v>
      </c>
      <c r="B806" s="9" t="s">
        <v>1640</v>
      </c>
      <c r="C806" s="13">
        <v>17.1118172756068</v>
      </c>
      <c r="D806" s="13">
        <v>26.915383006990599</v>
      </c>
      <c r="E806" s="13">
        <v>54.087939927139203</v>
      </c>
      <c r="F806" s="15">
        <v>32.705046736578872</v>
      </c>
      <c r="G806" s="13">
        <v>136</v>
      </c>
      <c r="H806" s="14">
        <v>87108015.2994968</v>
      </c>
    </row>
    <row r="807" spans="1:8" ht="24.75" hidden="1" x14ac:dyDescent="0.25">
      <c r="A807" s="8" t="s">
        <v>2399</v>
      </c>
      <c r="B807" s="9" t="s">
        <v>2038</v>
      </c>
      <c r="C807" s="13">
        <v>28.320667976926401</v>
      </c>
      <c r="D807" s="13">
        <v>27.793005488832801</v>
      </c>
      <c r="E807" s="13">
        <v>41.987693022136703</v>
      </c>
      <c r="F807" s="15">
        <v>32.700455495965308</v>
      </c>
      <c r="G807" s="13">
        <v>34</v>
      </c>
      <c r="H807" s="14">
        <v>5866626.5700000003</v>
      </c>
    </row>
    <row r="808" spans="1:8" ht="36.75" hidden="1" x14ac:dyDescent="0.25">
      <c r="A808" s="8" t="s">
        <v>2399</v>
      </c>
      <c r="B808" s="9" t="s">
        <v>2212</v>
      </c>
      <c r="C808" s="13">
        <v>46.642280049025999</v>
      </c>
      <c r="D808" s="13">
        <v>37.763256475677501</v>
      </c>
      <c r="E808" s="13">
        <v>13.6762534866035</v>
      </c>
      <c r="F808" s="15">
        <v>32.693930003769005</v>
      </c>
      <c r="G808" s="13">
        <v>8</v>
      </c>
      <c r="H808" s="14">
        <v>1652193.3</v>
      </c>
    </row>
    <row r="809" spans="1:8" ht="24.75" hidden="1" x14ac:dyDescent="0.25">
      <c r="A809" s="8" t="s">
        <v>2399</v>
      </c>
      <c r="B809" s="9" t="s">
        <v>1323</v>
      </c>
      <c r="C809" s="13">
        <v>21.657361607553199</v>
      </c>
      <c r="D809" s="13">
        <v>35.875687810890597</v>
      </c>
      <c r="E809" s="13">
        <v>40.539647558934298</v>
      </c>
      <c r="F809" s="15">
        <v>32.69089899245936</v>
      </c>
      <c r="G809" s="13">
        <v>17</v>
      </c>
      <c r="H809" s="14">
        <v>109423457.342944</v>
      </c>
    </row>
    <row r="810" spans="1:8" ht="24.75" hidden="1" x14ac:dyDescent="0.25">
      <c r="A810" s="8" t="s">
        <v>2399</v>
      </c>
      <c r="B810" s="9" t="s">
        <v>1089</v>
      </c>
      <c r="C810" s="13">
        <v>22.396586580145399</v>
      </c>
      <c r="D810" s="13">
        <v>50.884343049226999</v>
      </c>
      <c r="E810" s="13">
        <v>24.590958735168901</v>
      </c>
      <c r="F810" s="15">
        <v>32.623962788180428</v>
      </c>
      <c r="G810" s="13">
        <v>51</v>
      </c>
      <c r="H810" s="14">
        <v>53548170.870999902</v>
      </c>
    </row>
    <row r="811" spans="1:8" ht="24.75" hidden="1" x14ac:dyDescent="0.25">
      <c r="A811" s="8" t="s">
        <v>2399</v>
      </c>
      <c r="B811" s="9" t="s">
        <v>27</v>
      </c>
      <c r="C811" s="13">
        <v>23.451889468595901</v>
      </c>
      <c r="D811" s="13">
        <v>45.583618882190898</v>
      </c>
      <c r="E811" s="13">
        <v>28.829672555602301</v>
      </c>
      <c r="F811" s="15">
        <v>32.621726968796366</v>
      </c>
      <c r="G811" s="13">
        <v>9</v>
      </c>
      <c r="H811" s="14">
        <v>44657934.060000002</v>
      </c>
    </row>
    <row r="812" spans="1:8" ht="24.75" hidden="1" x14ac:dyDescent="0.25">
      <c r="A812" s="8" t="s">
        <v>2399</v>
      </c>
      <c r="B812" s="9" t="s">
        <v>1905</v>
      </c>
      <c r="C812" s="13">
        <v>31.219212257853499</v>
      </c>
      <c r="D812" s="13">
        <v>45.161845336139201</v>
      </c>
      <c r="E812" s="13">
        <v>21.406514378704198</v>
      </c>
      <c r="F812" s="15">
        <v>32.595857324232298</v>
      </c>
      <c r="G812" s="13">
        <v>611</v>
      </c>
      <c r="H812" s="14">
        <v>148343361.23199901</v>
      </c>
    </row>
    <row r="813" spans="1:8" ht="24.75" hidden="1" x14ac:dyDescent="0.25">
      <c r="A813" s="8" t="s">
        <v>2399</v>
      </c>
      <c r="B813" s="9" t="s">
        <v>904</v>
      </c>
      <c r="C813" s="13">
        <v>17.8353354645383</v>
      </c>
      <c r="D813" s="13">
        <v>38.583027227992297</v>
      </c>
      <c r="E813" s="13">
        <v>41.364088692989597</v>
      </c>
      <c r="F813" s="15">
        <v>32.594150461840066</v>
      </c>
      <c r="G813" s="13">
        <v>50</v>
      </c>
      <c r="H813" s="14">
        <v>21061482.870000001</v>
      </c>
    </row>
    <row r="814" spans="1:8" hidden="1" x14ac:dyDescent="0.25">
      <c r="A814" s="8" t="s">
        <v>2399</v>
      </c>
      <c r="B814" s="9" t="s">
        <v>220</v>
      </c>
      <c r="C814" s="13">
        <v>18.403157790048201</v>
      </c>
      <c r="D814" s="13">
        <v>31.840114237103901</v>
      </c>
      <c r="E814" s="13">
        <v>47.518683193140099</v>
      </c>
      <c r="F814" s="15">
        <v>32.587318406764069</v>
      </c>
      <c r="G814" s="13">
        <v>156</v>
      </c>
      <c r="H814" s="14">
        <v>213369928.26181599</v>
      </c>
    </row>
    <row r="815" spans="1:8" ht="24.75" hidden="1" x14ac:dyDescent="0.25">
      <c r="A815" s="8" t="s">
        <v>2399</v>
      </c>
      <c r="B815" s="9" t="s">
        <v>2140</v>
      </c>
      <c r="C815" s="13">
        <v>30.285927603792601</v>
      </c>
      <c r="D815" s="13">
        <v>41.960864866024203</v>
      </c>
      <c r="E815" s="13">
        <v>25.391552073787398</v>
      </c>
      <c r="F815" s="15">
        <v>32.546114847868061</v>
      </c>
      <c r="G815" s="13">
        <v>14</v>
      </c>
      <c r="H815" s="14">
        <v>935528.4</v>
      </c>
    </row>
    <row r="816" spans="1:8" ht="24.75" hidden="1" x14ac:dyDescent="0.25">
      <c r="A816" s="8" t="s">
        <v>2399</v>
      </c>
      <c r="B816" s="9" t="s">
        <v>1800</v>
      </c>
      <c r="C816" s="13">
        <v>42.8099413709892</v>
      </c>
      <c r="D816" s="13">
        <v>28.485696024129702</v>
      </c>
      <c r="E816" s="13">
        <v>26.339697113642799</v>
      </c>
      <c r="F816" s="15">
        <v>32.54511150292057</v>
      </c>
      <c r="G816" s="13">
        <v>68</v>
      </c>
      <c r="H816" s="14">
        <v>15769986.699999999</v>
      </c>
    </row>
    <row r="817" spans="1:8" ht="24.75" hidden="1" x14ac:dyDescent="0.25">
      <c r="A817" s="8" t="s">
        <v>2399</v>
      </c>
      <c r="B817" s="9" t="s">
        <v>905</v>
      </c>
      <c r="C817" s="13">
        <v>24.4367470838842</v>
      </c>
      <c r="D817" s="13">
        <v>38.602594126253898</v>
      </c>
      <c r="E817" s="13">
        <v>34.580151578542598</v>
      </c>
      <c r="F817" s="15">
        <v>32.539830929560232</v>
      </c>
      <c r="G817" s="13">
        <v>31</v>
      </c>
      <c r="H817" s="14">
        <v>2999775.18</v>
      </c>
    </row>
    <row r="818" spans="1:8" hidden="1" x14ac:dyDescent="0.25">
      <c r="A818" s="8" t="s">
        <v>2399</v>
      </c>
      <c r="B818" s="9" t="s">
        <v>690</v>
      </c>
      <c r="C818" s="13">
        <v>18.196702709786301</v>
      </c>
      <c r="D818" s="13">
        <v>45.120041956883703</v>
      </c>
      <c r="E818" s="13">
        <v>34.301971789170601</v>
      </c>
      <c r="F818" s="15">
        <v>32.539572151946864</v>
      </c>
      <c r="G818" s="13">
        <v>50</v>
      </c>
      <c r="H818" s="14">
        <v>7223352.2993316296</v>
      </c>
    </row>
    <row r="819" spans="1:8" hidden="1" x14ac:dyDescent="0.25">
      <c r="A819" s="8" t="s">
        <v>2399</v>
      </c>
      <c r="B819" s="9" t="s">
        <v>1549</v>
      </c>
      <c r="C819" s="13">
        <v>21.198073541863401</v>
      </c>
      <c r="D819" s="13">
        <v>51.539346429277501</v>
      </c>
      <c r="E819" s="13">
        <v>24.853980890114801</v>
      </c>
      <c r="F819" s="15">
        <v>32.530466953751898</v>
      </c>
      <c r="G819" s="13">
        <v>86</v>
      </c>
      <c r="H819" s="14">
        <v>45994671.815785699</v>
      </c>
    </row>
    <row r="820" spans="1:8" ht="24.75" hidden="1" x14ac:dyDescent="0.25">
      <c r="A820" s="8" t="s">
        <v>2399</v>
      </c>
      <c r="B820" s="9" t="s">
        <v>1956</v>
      </c>
      <c r="C820" s="13">
        <v>25.463019946234901</v>
      </c>
      <c r="D820" s="13">
        <v>34.980650345259001</v>
      </c>
      <c r="E820" s="13">
        <v>37.093717825753302</v>
      </c>
      <c r="F820" s="15">
        <v>32.512462705749066</v>
      </c>
      <c r="G820" s="13">
        <v>105</v>
      </c>
      <c r="H820" s="14">
        <v>62940775.280000001</v>
      </c>
    </row>
    <row r="821" spans="1:8" ht="24.75" hidden="1" x14ac:dyDescent="0.25">
      <c r="A821" s="8" t="s">
        <v>2399</v>
      </c>
      <c r="B821" s="9" t="s">
        <v>1843</v>
      </c>
      <c r="C821" s="13">
        <v>16.295135882492598</v>
      </c>
      <c r="D821" s="13">
        <v>52.203499243058403</v>
      </c>
      <c r="E821" s="13">
        <v>29.0373836987979</v>
      </c>
      <c r="F821" s="15">
        <v>32.512006274782969</v>
      </c>
      <c r="G821" s="13">
        <v>64</v>
      </c>
      <c r="H821" s="14">
        <v>6199318.5799999898</v>
      </c>
    </row>
    <row r="822" spans="1:8" hidden="1" x14ac:dyDescent="0.25">
      <c r="A822" s="8" t="s">
        <v>2399</v>
      </c>
      <c r="B822" s="9" t="s">
        <v>986</v>
      </c>
      <c r="C822" s="13">
        <v>38.058668439730297</v>
      </c>
      <c r="D822" s="13">
        <v>33.309224879965598</v>
      </c>
      <c r="E822" s="13">
        <v>26.124096681838399</v>
      </c>
      <c r="F822" s="15">
        <v>32.497330000511433</v>
      </c>
      <c r="G822" s="13">
        <v>200</v>
      </c>
      <c r="H822" s="14">
        <v>88438371.853999898</v>
      </c>
    </row>
    <row r="823" spans="1:8" ht="24.75" hidden="1" x14ac:dyDescent="0.25">
      <c r="A823" s="8" t="s">
        <v>2399</v>
      </c>
      <c r="B823" s="9" t="s">
        <v>1410</v>
      </c>
      <c r="C823" s="13">
        <v>31.515977648469502</v>
      </c>
      <c r="D823" s="13">
        <v>27.830467933599099</v>
      </c>
      <c r="E823" s="13">
        <v>37.970048809350303</v>
      </c>
      <c r="F823" s="15">
        <v>32.438831463806302</v>
      </c>
      <c r="G823" s="13">
        <v>7</v>
      </c>
      <c r="H823" s="14">
        <v>6836817.0499999998</v>
      </c>
    </row>
    <row r="824" spans="1:8" ht="24.75" hidden="1" x14ac:dyDescent="0.25">
      <c r="A824" s="8" t="s">
        <v>2399</v>
      </c>
      <c r="B824" s="9" t="s">
        <v>133</v>
      </c>
      <c r="C824" s="13">
        <v>27.089432408295899</v>
      </c>
      <c r="D824" s="13">
        <v>34.766219485811099</v>
      </c>
      <c r="E824" s="13">
        <v>35.364300521278999</v>
      </c>
      <c r="F824" s="15">
        <v>32.406650805128663</v>
      </c>
      <c r="G824" s="13">
        <v>51</v>
      </c>
      <c r="H824" s="14">
        <v>56396513.479999997</v>
      </c>
    </row>
    <row r="825" spans="1:8" hidden="1" x14ac:dyDescent="0.25">
      <c r="A825" s="8" t="s">
        <v>2399</v>
      </c>
      <c r="B825" s="9" t="s">
        <v>563</v>
      </c>
      <c r="C825" s="13">
        <v>18.608180616198801</v>
      </c>
      <c r="D825" s="13">
        <v>43.627018948100499</v>
      </c>
      <c r="E825" s="13">
        <v>34.979134350723598</v>
      </c>
      <c r="F825" s="15">
        <v>32.404777971674299</v>
      </c>
      <c r="G825" s="13">
        <v>309</v>
      </c>
      <c r="H825" s="14">
        <v>1376991908.91975</v>
      </c>
    </row>
    <row r="826" spans="1:8" ht="36.75" hidden="1" x14ac:dyDescent="0.25">
      <c r="A826" s="8" t="s">
        <v>2399</v>
      </c>
      <c r="B826" s="9" t="s">
        <v>945</v>
      </c>
      <c r="C826" s="13">
        <v>14.8000001658593</v>
      </c>
      <c r="D826" s="13">
        <v>23.1023078907496</v>
      </c>
      <c r="E826" s="13">
        <v>59.302676533730398</v>
      </c>
      <c r="F826" s="15">
        <v>32.401661530113103</v>
      </c>
      <c r="G826" s="13">
        <v>1163</v>
      </c>
      <c r="H826" s="14">
        <v>3917887002.546</v>
      </c>
    </row>
    <row r="827" spans="1:8" ht="24.75" hidden="1" x14ac:dyDescent="0.25">
      <c r="A827" s="8" t="s">
        <v>2399</v>
      </c>
      <c r="B827" s="9" t="s">
        <v>436</v>
      </c>
      <c r="C827" s="13">
        <v>11.740603801672201</v>
      </c>
      <c r="D827" s="13">
        <v>28.721098731838801</v>
      </c>
      <c r="E827" s="13">
        <v>56.690529183629202</v>
      </c>
      <c r="F827" s="15">
        <v>32.384077239046739</v>
      </c>
      <c r="G827" s="13">
        <v>569</v>
      </c>
      <c r="H827" s="14">
        <v>417607410.92584097</v>
      </c>
    </row>
    <row r="828" spans="1:8" hidden="1" x14ac:dyDescent="0.25">
      <c r="A828" s="8" t="s">
        <v>2399</v>
      </c>
      <c r="B828" s="9" t="s">
        <v>1864</v>
      </c>
      <c r="C828" s="13">
        <v>26.0968741424422</v>
      </c>
      <c r="D828" s="13">
        <v>33.838863782229197</v>
      </c>
      <c r="E828" s="13">
        <v>37.112739467708401</v>
      </c>
      <c r="F828" s="15">
        <v>32.349492464126598</v>
      </c>
      <c r="G828" s="13">
        <v>15</v>
      </c>
      <c r="H828" s="14">
        <v>2713177.84</v>
      </c>
    </row>
    <row r="829" spans="1:8" ht="24.75" hidden="1" x14ac:dyDescent="0.25">
      <c r="A829" s="8" t="s">
        <v>2399</v>
      </c>
      <c r="B829" s="9" t="s">
        <v>1660</v>
      </c>
      <c r="C829" s="13">
        <v>30.4674008716336</v>
      </c>
      <c r="D829" s="13">
        <v>29.1690512109518</v>
      </c>
      <c r="E829" s="13">
        <v>37.3760392371451</v>
      </c>
      <c r="F829" s="15">
        <v>32.337497106576834</v>
      </c>
      <c r="G829" s="13">
        <v>13</v>
      </c>
      <c r="H829" s="14">
        <v>4452774.8302531997</v>
      </c>
    </row>
    <row r="830" spans="1:8" ht="36.75" hidden="1" x14ac:dyDescent="0.25">
      <c r="A830" s="8" t="s">
        <v>2399</v>
      </c>
      <c r="B830" s="9" t="s">
        <v>1795</v>
      </c>
      <c r="C830" s="13">
        <v>17.684661627777501</v>
      </c>
      <c r="D830" s="13">
        <v>56.926884987904202</v>
      </c>
      <c r="E830" s="13">
        <v>22.3444234172104</v>
      </c>
      <c r="F830" s="15">
        <v>32.318656677630706</v>
      </c>
      <c r="G830" s="13">
        <v>59</v>
      </c>
      <c r="H830" s="14">
        <v>48416880.939999998</v>
      </c>
    </row>
    <row r="831" spans="1:8" ht="24.75" hidden="1" x14ac:dyDescent="0.25">
      <c r="A831" s="8" t="s">
        <v>2399</v>
      </c>
      <c r="B831" s="9" t="s">
        <v>965</v>
      </c>
      <c r="C831" s="13">
        <v>21.317189011778002</v>
      </c>
      <c r="D831" s="13">
        <v>49.1443254673881</v>
      </c>
      <c r="E831" s="13">
        <v>26.489513249923899</v>
      </c>
      <c r="F831" s="15">
        <v>32.31700924303</v>
      </c>
      <c r="G831" s="13">
        <v>8</v>
      </c>
      <c r="H831" s="14">
        <v>1925753.01</v>
      </c>
    </row>
    <row r="832" spans="1:8" ht="24.75" hidden="1" x14ac:dyDescent="0.25">
      <c r="A832" s="8" t="s">
        <v>2399</v>
      </c>
      <c r="B832" s="9" t="s">
        <v>793</v>
      </c>
      <c r="C832" s="13">
        <v>30.3641182842284</v>
      </c>
      <c r="D832" s="13">
        <v>29.964328003139901</v>
      </c>
      <c r="E832" s="13">
        <v>36.2954934486186</v>
      </c>
      <c r="F832" s="15">
        <v>32.207979911995636</v>
      </c>
      <c r="G832" s="13">
        <v>33</v>
      </c>
      <c r="H832" s="14">
        <v>2767812.03</v>
      </c>
    </row>
    <row r="833" spans="1:8" ht="24.75" hidden="1" x14ac:dyDescent="0.25">
      <c r="A833" s="8" t="s">
        <v>2399</v>
      </c>
      <c r="B833" s="9" t="s">
        <v>129</v>
      </c>
      <c r="C833" s="13">
        <v>13.3679007427467</v>
      </c>
      <c r="D833" s="13">
        <v>40.719566685085603</v>
      </c>
      <c r="E833" s="13">
        <v>42.4714377579405</v>
      </c>
      <c r="F833" s="15">
        <v>32.186301728590934</v>
      </c>
      <c r="G833" s="13">
        <v>106</v>
      </c>
      <c r="H833" s="14">
        <v>21087206.100000001</v>
      </c>
    </row>
    <row r="834" spans="1:8" ht="24.75" hidden="1" x14ac:dyDescent="0.25">
      <c r="A834" s="8" t="s">
        <v>2399</v>
      </c>
      <c r="B834" s="9" t="s">
        <v>1901</v>
      </c>
      <c r="C834" s="13">
        <v>12.236465118731701</v>
      </c>
      <c r="D834" s="13">
        <v>42.952005243032097</v>
      </c>
      <c r="E834" s="13">
        <v>41.350254971772301</v>
      </c>
      <c r="F834" s="15">
        <v>32.1795751111787</v>
      </c>
      <c r="G834" s="13">
        <v>80</v>
      </c>
      <c r="H834" s="14">
        <v>54606212.292999998</v>
      </c>
    </row>
    <row r="835" spans="1:8" ht="24.75" hidden="1" x14ac:dyDescent="0.25">
      <c r="A835" s="8" t="s">
        <v>2399</v>
      </c>
      <c r="B835" s="9" t="s">
        <v>1946</v>
      </c>
      <c r="C835" s="13">
        <v>12.655888722211101</v>
      </c>
      <c r="D835" s="13">
        <v>45.654989578019702</v>
      </c>
      <c r="E835" s="13">
        <v>38.153750368626199</v>
      </c>
      <c r="F835" s="15">
        <v>32.154876222952332</v>
      </c>
      <c r="G835" s="13">
        <v>189</v>
      </c>
      <c r="H835" s="14">
        <v>1540712104.18118</v>
      </c>
    </row>
    <row r="836" spans="1:8" hidden="1" x14ac:dyDescent="0.25">
      <c r="A836" s="8" t="s">
        <v>2399</v>
      </c>
      <c r="B836" s="9" t="s">
        <v>1105</v>
      </c>
      <c r="C836" s="13">
        <v>15.478637780501399</v>
      </c>
      <c r="D836" s="13">
        <v>28.049012318405801</v>
      </c>
      <c r="E836" s="13">
        <v>52.926113049000499</v>
      </c>
      <c r="F836" s="15">
        <v>32.151254382635898</v>
      </c>
      <c r="G836" s="13">
        <v>54</v>
      </c>
      <c r="H836" s="14">
        <v>8773401.6199999992</v>
      </c>
    </row>
    <row r="837" spans="1:8" ht="24.75" hidden="1" x14ac:dyDescent="0.25">
      <c r="A837" s="8" t="s">
        <v>2399</v>
      </c>
      <c r="B837" s="9" t="s">
        <v>831</v>
      </c>
      <c r="C837" s="13">
        <v>20.0475671421638</v>
      </c>
      <c r="D837" s="13">
        <v>49.793701561071302</v>
      </c>
      <c r="E837" s="13">
        <v>26.5126036105416</v>
      </c>
      <c r="F837" s="15">
        <v>32.117957437925568</v>
      </c>
      <c r="G837" s="13">
        <v>18</v>
      </c>
      <c r="H837" s="14">
        <v>2576048.7799999998</v>
      </c>
    </row>
    <row r="838" spans="1:8" ht="24.75" hidden="1" x14ac:dyDescent="0.25">
      <c r="A838" s="8" t="s">
        <v>2399</v>
      </c>
      <c r="B838" s="9" t="s">
        <v>1435</v>
      </c>
      <c r="C838" s="13">
        <v>11.6692845549192</v>
      </c>
      <c r="D838" s="13">
        <v>44.449003130576003</v>
      </c>
      <c r="E838" s="13">
        <v>40.170931735987502</v>
      </c>
      <c r="F838" s="15">
        <v>32.096406473827564</v>
      </c>
      <c r="G838" s="13">
        <v>56</v>
      </c>
      <c r="H838" s="14">
        <v>93347314.019999996</v>
      </c>
    </row>
    <row r="839" spans="1:8" ht="24.75" hidden="1" x14ac:dyDescent="0.25">
      <c r="A839" s="8" t="s">
        <v>2399</v>
      </c>
      <c r="B839" s="9" t="s">
        <v>1330</v>
      </c>
      <c r="C839" s="13">
        <v>46.4479001940065</v>
      </c>
      <c r="D839" s="13">
        <v>36.168933806639103</v>
      </c>
      <c r="E839" s="13">
        <v>13.6155658095717</v>
      </c>
      <c r="F839" s="15">
        <v>32.077466603405774</v>
      </c>
      <c r="G839" s="13">
        <v>7</v>
      </c>
      <c r="H839" s="14">
        <v>592766.21</v>
      </c>
    </row>
    <row r="840" spans="1:8" hidden="1" x14ac:dyDescent="0.25">
      <c r="A840" s="8" t="s">
        <v>2399</v>
      </c>
      <c r="B840" s="9" t="s">
        <v>1638</v>
      </c>
      <c r="C840" s="13">
        <v>25.414726383983801</v>
      </c>
      <c r="D840" s="13">
        <v>33.651559914502997</v>
      </c>
      <c r="E840" s="13">
        <v>37.161413216580499</v>
      </c>
      <c r="F840" s="15">
        <v>32.075899838355767</v>
      </c>
      <c r="G840" s="13">
        <v>53</v>
      </c>
      <c r="H840" s="14">
        <v>17030230.670000002</v>
      </c>
    </row>
    <row r="841" spans="1:8" ht="24.75" hidden="1" x14ac:dyDescent="0.25">
      <c r="A841" s="8" t="s">
        <v>2399</v>
      </c>
      <c r="B841" s="9" t="s">
        <v>87</v>
      </c>
      <c r="C841" s="13">
        <v>27.399340358390798</v>
      </c>
      <c r="D841" s="13">
        <v>57.002842987136198</v>
      </c>
      <c r="E841" s="13">
        <v>11.7648541653801</v>
      </c>
      <c r="F841" s="15">
        <v>32.055679170302362</v>
      </c>
      <c r="G841" s="13">
        <v>14</v>
      </c>
      <c r="H841" s="14">
        <v>3772811.11</v>
      </c>
    </row>
    <row r="842" spans="1:8" ht="24.75" hidden="1" x14ac:dyDescent="0.25">
      <c r="A842" s="8" t="s">
        <v>2399</v>
      </c>
      <c r="B842" s="9" t="s">
        <v>1534</v>
      </c>
      <c r="C842" s="13">
        <v>21.1820092033302</v>
      </c>
      <c r="D842" s="13">
        <v>41.417974022830002</v>
      </c>
      <c r="E842" s="13">
        <v>33.445496555601103</v>
      </c>
      <c r="F842" s="15">
        <v>32.015159927253769</v>
      </c>
      <c r="G842" s="13">
        <v>139</v>
      </c>
      <c r="H842" s="14">
        <v>19209141.989999998</v>
      </c>
    </row>
    <row r="843" spans="1:8" ht="24.75" hidden="1" x14ac:dyDescent="0.25">
      <c r="A843" s="8" t="s">
        <v>2399</v>
      </c>
      <c r="B843" s="9" t="s">
        <v>2101</v>
      </c>
      <c r="C843" s="13">
        <v>20.408995780556399</v>
      </c>
      <c r="D843" s="13">
        <v>49.9612162699515</v>
      </c>
      <c r="E843" s="13">
        <v>25.6539177801451</v>
      </c>
      <c r="F843" s="15">
        <v>32.008043276884337</v>
      </c>
      <c r="G843" s="13">
        <v>53</v>
      </c>
      <c r="H843" s="14">
        <v>1117226801.45999</v>
      </c>
    </row>
    <row r="844" spans="1:8" hidden="1" x14ac:dyDescent="0.25">
      <c r="A844" s="8" t="s">
        <v>2399</v>
      </c>
      <c r="B844" s="9" t="s">
        <v>2337</v>
      </c>
      <c r="C844" s="13">
        <v>43.147192792516499</v>
      </c>
      <c r="D844" s="13">
        <v>45.065615991816003</v>
      </c>
      <c r="E844" s="13">
        <v>7.7445434502436896</v>
      </c>
      <c r="F844" s="15">
        <v>31.985784078192069</v>
      </c>
      <c r="G844" s="13">
        <v>7</v>
      </c>
      <c r="H844" s="14">
        <v>389813.31</v>
      </c>
    </row>
    <row r="845" spans="1:8" ht="24.75" hidden="1" x14ac:dyDescent="0.25">
      <c r="A845" s="8" t="s">
        <v>2399</v>
      </c>
      <c r="B845" s="9" t="s">
        <v>2050</v>
      </c>
      <c r="C845" s="13">
        <v>15.824933160312099</v>
      </c>
      <c r="D845" s="13">
        <v>52.451648808954999</v>
      </c>
      <c r="E845" s="13">
        <v>27.570549191925998</v>
      </c>
      <c r="F845" s="15">
        <v>31.949043720397697</v>
      </c>
      <c r="G845" s="13">
        <v>14</v>
      </c>
      <c r="H845" s="14">
        <v>4425536.5399999898</v>
      </c>
    </row>
    <row r="846" spans="1:8" hidden="1" x14ac:dyDescent="0.25">
      <c r="A846" s="8" t="s">
        <v>2399</v>
      </c>
      <c r="B846" s="9" t="s">
        <v>1142</v>
      </c>
      <c r="C846" s="13">
        <v>29.531827662045199</v>
      </c>
      <c r="D846" s="13">
        <v>19.078990933533099</v>
      </c>
      <c r="E846" s="13">
        <v>47.1283191761284</v>
      </c>
      <c r="F846" s="15">
        <v>31.913045923902231</v>
      </c>
      <c r="G846" s="13">
        <v>37</v>
      </c>
      <c r="H846" s="14">
        <v>30222263.390000001</v>
      </c>
    </row>
    <row r="847" spans="1:8" ht="24.75" hidden="1" x14ac:dyDescent="0.25">
      <c r="A847" s="8" t="s">
        <v>2399</v>
      </c>
      <c r="B847" s="9" t="s">
        <v>671</v>
      </c>
      <c r="C847" s="13">
        <v>32.361003173054399</v>
      </c>
      <c r="D847" s="13">
        <v>34.639264914389301</v>
      </c>
      <c r="E847" s="13">
        <v>28.6009777569178</v>
      </c>
      <c r="F847" s="15">
        <v>31.8670819481205</v>
      </c>
      <c r="G847" s="13">
        <v>122</v>
      </c>
      <c r="H847" s="14">
        <v>40540555.530000001</v>
      </c>
    </row>
    <row r="848" spans="1:8" ht="24.75" hidden="1" x14ac:dyDescent="0.25">
      <c r="A848" s="8" t="s">
        <v>2399</v>
      </c>
      <c r="B848" s="9" t="s">
        <v>1050</v>
      </c>
      <c r="C848" s="13">
        <v>19.6789389084528</v>
      </c>
      <c r="D848" s="13">
        <v>50.096391246992702</v>
      </c>
      <c r="E848" s="13">
        <v>25.822253789681799</v>
      </c>
      <c r="F848" s="15">
        <v>31.865861315042434</v>
      </c>
      <c r="G848" s="13">
        <v>19</v>
      </c>
      <c r="H848" s="14">
        <v>4906284.42</v>
      </c>
    </row>
    <row r="849" spans="1:8" hidden="1" x14ac:dyDescent="0.25">
      <c r="A849" s="8" t="s">
        <v>2399</v>
      </c>
      <c r="B849" s="9" t="s">
        <v>1797</v>
      </c>
      <c r="C849" s="13">
        <v>20.420898346398101</v>
      </c>
      <c r="D849" s="13">
        <v>34.110305318096202</v>
      </c>
      <c r="E849" s="13">
        <v>40.950744423357399</v>
      </c>
      <c r="F849" s="15">
        <v>31.827316029283896</v>
      </c>
      <c r="G849" s="13">
        <v>330</v>
      </c>
      <c r="H849" s="14">
        <v>363273275.78118998</v>
      </c>
    </row>
    <row r="850" spans="1:8" ht="24.75" hidden="1" x14ac:dyDescent="0.25">
      <c r="A850" s="8" t="s">
        <v>2399</v>
      </c>
      <c r="B850" s="9" t="s">
        <v>420</v>
      </c>
      <c r="C850" s="13">
        <v>22.768264478557299</v>
      </c>
      <c r="D850" s="13">
        <v>41.246669633130203</v>
      </c>
      <c r="E850" s="13">
        <v>31.431215528516098</v>
      </c>
      <c r="F850" s="15">
        <v>31.815383213401201</v>
      </c>
      <c r="G850" s="13">
        <v>46</v>
      </c>
      <c r="H850" s="14">
        <v>4883665.2849999899</v>
      </c>
    </row>
    <row r="851" spans="1:8" hidden="1" x14ac:dyDescent="0.25">
      <c r="A851" s="8" t="s">
        <v>2399</v>
      </c>
      <c r="B851" s="9" t="s">
        <v>459</v>
      </c>
      <c r="C851" s="13">
        <v>21.231246776457098</v>
      </c>
      <c r="D851" s="13">
        <v>42.0331066459472</v>
      </c>
      <c r="E851" s="13">
        <v>32.166317410235699</v>
      </c>
      <c r="F851" s="15">
        <v>31.810223610880001</v>
      </c>
      <c r="G851" s="13">
        <v>920</v>
      </c>
      <c r="H851" s="14">
        <v>197645447.66999999</v>
      </c>
    </row>
    <row r="852" spans="1:8" hidden="1" x14ac:dyDescent="0.25">
      <c r="A852" s="8" t="s">
        <v>2399</v>
      </c>
      <c r="B852" s="9" t="s">
        <v>1869</v>
      </c>
      <c r="C852" s="13">
        <v>36.355357020958699</v>
      </c>
      <c r="D852" s="13">
        <v>33.327031753215302</v>
      </c>
      <c r="E852" s="13">
        <v>25.700315186352899</v>
      </c>
      <c r="F852" s="15">
        <v>31.794234653508965</v>
      </c>
      <c r="G852" s="13">
        <v>7</v>
      </c>
      <c r="H852" s="14">
        <v>776065</v>
      </c>
    </row>
    <row r="853" spans="1:8" ht="24.75" hidden="1" x14ac:dyDescent="0.25">
      <c r="A853" s="8" t="s">
        <v>2399</v>
      </c>
      <c r="B853" s="9" t="s">
        <v>2385</v>
      </c>
      <c r="C853" s="13">
        <v>48.638376868478503</v>
      </c>
      <c r="D853" s="13">
        <v>34.488637699810198</v>
      </c>
      <c r="E853" s="13">
        <v>11.984726265313901</v>
      </c>
      <c r="F853" s="15">
        <v>31.703913611200864</v>
      </c>
      <c r="G853" s="13">
        <v>45</v>
      </c>
      <c r="H853" s="14">
        <v>852745.25999999896</v>
      </c>
    </row>
    <row r="854" spans="1:8" ht="24.75" hidden="1" x14ac:dyDescent="0.25">
      <c r="A854" s="8" t="s">
        <v>2399</v>
      </c>
      <c r="B854" s="9" t="s">
        <v>462</v>
      </c>
      <c r="C854" s="13">
        <v>29.165681424869199</v>
      </c>
      <c r="D854" s="13">
        <v>26.0178982732813</v>
      </c>
      <c r="E854" s="13">
        <v>39.832022394545497</v>
      </c>
      <c r="F854" s="15">
        <v>31.671867364231996</v>
      </c>
      <c r="G854" s="13">
        <v>19</v>
      </c>
      <c r="H854" s="14">
        <v>1315275551.71</v>
      </c>
    </row>
    <row r="855" spans="1:8" hidden="1" x14ac:dyDescent="0.25">
      <c r="A855" s="8" t="s">
        <v>2399</v>
      </c>
      <c r="B855" s="9" t="s">
        <v>653</v>
      </c>
      <c r="C855" s="13">
        <v>44.234576652154999</v>
      </c>
      <c r="D855" s="13">
        <v>37.5009886135134</v>
      </c>
      <c r="E855" s="13">
        <v>13.2422792882235</v>
      </c>
      <c r="F855" s="15">
        <v>31.659281517963965</v>
      </c>
      <c r="G855" s="13">
        <v>41</v>
      </c>
      <c r="H855" s="14">
        <v>2714300.82</v>
      </c>
    </row>
    <row r="856" spans="1:8" ht="24.75" hidden="1" x14ac:dyDescent="0.25">
      <c r="A856" s="8" t="s">
        <v>2399</v>
      </c>
      <c r="B856" s="9" t="s">
        <v>2342</v>
      </c>
      <c r="C856" s="13">
        <v>17.431457424901801</v>
      </c>
      <c r="D856" s="13">
        <v>43.330331487109703</v>
      </c>
      <c r="E856" s="13">
        <v>34.063314182647098</v>
      </c>
      <c r="F856" s="15">
        <v>31.608367698219535</v>
      </c>
      <c r="G856" s="13">
        <v>4</v>
      </c>
      <c r="H856" s="14">
        <v>37219976.409999996</v>
      </c>
    </row>
    <row r="857" spans="1:8" ht="24.75" hidden="1" x14ac:dyDescent="0.25">
      <c r="A857" s="8" t="s">
        <v>2399</v>
      </c>
      <c r="B857" s="9" t="s">
        <v>752</v>
      </c>
      <c r="C857" s="13">
        <v>13.6027897737861</v>
      </c>
      <c r="D857" s="13">
        <v>33.036528334414903</v>
      </c>
      <c r="E857" s="13">
        <v>48.132742117467501</v>
      </c>
      <c r="F857" s="15">
        <v>31.590686741889499</v>
      </c>
      <c r="G857" s="13">
        <v>427</v>
      </c>
      <c r="H857" s="14">
        <v>717866557.25</v>
      </c>
    </row>
    <row r="858" spans="1:8" ht="24.75" hidden="1" x14ac:dyDescent="0.25">
      <c r="A858" s="8" t="s">
        <v>2399</v>
      </c>
      <c r="B858" s="9" t="s">
        <v>495</v>
      </c>
      <c r="C858" s="13">
        <v>11.9512613700073</v>
      </c>
      <c r="D858" s="13">
        <v>35.374239117502903</v>
      </c>
      <c r="E858" s="13">
        <v>47.441764882036601</v>
      </c>
      <c r="F858" s="15">
        <v>31.589088456515601</v>
      </c>
      <c r="G858" s="13">
        <v>108</v>
      </c>
      <c r="H858" s="14">
        <v>142201746.17999899</v>
      </c>
    </row>
    <row r="859" spans="1:8" ht="24.75" hidden="1" x14ac:dyDescent="0.25">
      <c r="A859" s="8" t="s">
        <v>2399</v>
      </c>
      <c r="B859" s="9" t="s">
        <v>511</v>
      </c>
      <c r="C859" s="13">
        <v>17.5236835405492</v>
      </c>
      <c r="D859" s="13">
        <v>48.968626172110298</v>
      </c>
      <c r="E859" s="13">
        <v>28.238686388994299</v>
      </c>
      <c r="F859" s="15">
        <v>31.576998700551268</v>
      </c>
      <c r="G859" s="13">
        <v>11</v>
      </c>
      <c r="H859" s="14">
        <v>2103077.6150000002</v>
      </c>
    </row>
    <row r="860" spans="1:8" ht="24.75" hidden="1" x14ac:dyDescent="0.25">
      <c r="A860" s="8" t="s">
        <v>2399</v>
      </c>
      <c r="B860" s="9" t="s">
        <v>1360</v>
      </c>
      <c r="C860" s="13">
        <v>21.1037698019523</v>
      </c>
      <c r="D860" s="13">
        <v>31.402629780352601</v>
      </c>
      <c r="E860" s="13">
        <v>42.203890321191501</v>
      </c>
      <c r="F860" s="15">
        <v>31.5700966344988</v>
      </c>
      <c r="G860" s="13">
        <v>62</v>
      </c>
      <c r="H860" s="14">
        <v>11270073.880000001</v>
      </c>
    </row>
    <row r="861" spans="1:8" hidden="1" x14ac:dyDescent="0.25">
      <c r="A861" s="8" t="s">
        <v>2399</v>
      </c>
      <c r="B861" s="9" t="s">
        <v>400</v>
      </c>
      <c r="C861" s="13">
        <v>31.709492662839899</v>
      </c>
      <c r="D861" s="13">
        <v>31.953919287230999</v>
      </c>
      <c r="E861" s="13">
        <v>30.944475026287101</v>
      </c>
      <c r="F861" s="15">
        <v>31.535962325452669</v>
      </c>
      <c r="G861" s="13">
        <v>17</v>
      </c>
      <c r="H861" s="14">
        <v>30416583.679999899</v>
      </c>
    </row>
    <row r="862" spans="1:8" ht="24.75" hidden="1" x14ac:dyDescent="0.25">
      <c r="A862" s="8" t="s">
        <v>2399</v>
      </c>
      <c r="B862" s="9" t="s">
        <v>2031</v>
      </c>
      <c r="C862" s="13">
        <v>44.102311140112697</v>
      </c>
      <c r="D862" s="13">
        <v>9.4490058364911302</v>
      </c>
      <c r="E862" s="13">
        <v>41.010065501405201</v>
      </c>
      <c r="F862" s="15">
        <v>31.520460826003006</v>
      </c>
      <c r="G862" s="13">
        <v>13</v>
      </c>
      <c r="H862" s="14">
        <v>5662542.1399999997</v>
      </c>
    </row>
    <row r="863" spans="1:8" ht="24.75" hidden="1" x14ac:dyDescent="0.25">
      <c r="A863" s="8" t="s">
        <v>2399</v>
      </c>
      <c r="B863" s="9" t="s">
        <v>2201</v>
      </c>
      <c r="C863" s="13">
        <v>23.752820314919799</v>
      </c>
      <c r="D863" s="13">
        <v>37.006202307716201</v>
      </c>
      <c r="E863" s="13">
        <v>33.745234410134898</v>
      </c>
      <c r="F863" s="15">
        <v>31.50141901092363</v>
      </c>
      <c r="G863" s="13">
        <v>42</v>
      </c>
      <c r="H863" s="14">
        <v>43029802.950000003</v>
      </c>
    </row>
    <row r="864" spans="1:8" ht="24.75" hidden="1" x14ac:dyDescent="0.25">
      <c r="A864" s="8" t="s">
        <v>2399</v>
      </c>
      <c r="B864" s="9" t="s">
        <v>1213</v>
      </c>
      <c r="C864" s="13">
        <v>12.919522866167799</v>
      </c>
      <c r="D864" s="13">
        <v>46.941201223460602</v>
      </c>
      <c r="E864" s="13">
        <v>34.632909660156002</v>
      </c>
      <c r="F864" s="15">
        <v>31.497877916594803</v>
      </c>
      <c r="G864" s="13">
        <v>74</v>
      </c>
      <c r="H864" s="14">
        <v>32000260.3487751</v>
      </c>
    </row>
    <row r="865" spans="1:8" ht="24.75" hidden="1" x14ac:dyDescent="0.25">
      <c r="A865" s="8" t="s">
        <v>2399</v>
      </c>
      <c r="B865" s="9" t="s">
        <v>1734</v>
      </c>
      <c r="C865" s="13">
        <v>14.554608775275501</v>
      </c>
      <c r="D865" s="13">
        <v>42.380298678141202</v>
      </c>
      <c r="E865" s="13">
        <v>37.514492645576603</v>
      </c>
      <c r="F865" s="15">
        <v>31.483133366331099</v>
      </c>
      <c r="G865" s="13">
        <v>124</v>
      </c>
      <c r="H865" s="14">
        <v>1629559424.93801</v>
      </c>
    </row>
    <row r="866" spans="1:8" ht="24.75" hidden="1" x14ac:dyDescent="0.25">
      <c r="A866" s="8" t="s">
        <v>2399</v>
      </c>
      <c r="B866" s="9" t="s">
        <v>75</v>
      </c>
      <c r="C866" s="13">
        <v>32.478780684015398</v>
      </c>
      <c r="D866" s="13">
        <v>28.036766332600099</v>
      </c>
      <c r="E866" s="13">
        <v>33.780034683351801</v>
      </c>
      <c r="F866" s="15">
        <v>31.431860566655768</v>
      </c>
      <c r="G866" s="13">
        <v>16</v>
      </c>
      <c r="H866" s="14">
        <v>3056801.05</v>
      </c>
    </row>
    <row r="867" spans="1:8" ht="24.75" hidden="1" x14ac:dyDescent="0.25">
      <c r="A867" s="8" t="s">
        <v>2399</v>
      </c>
      <c r="B867" s="9" t="s">
        <v>2303</v>
      </c>
      <c r="C867" s="13">
        <v>38.861815390540997</v>
      </c>
      <c r="D867" s="13">
        <v>42.985052602131198</v>
      </c>
      <c r="E867" s="13">
        <v>12.4413613377061</v>
      </c>
      <c r="F867" s="15">
        <v>31.429409776792767</v>
      </c>
      <c r="G867" s="13">
        <v>20</v>
      </c>
      <c r="H867" s="14">
        <v>1254669.24</v>
      </c>
    </row>
    <row r="868" spans="1:8" ht="24.75" hidden="1" x14ac:dyDescent="0.25">
      <c r="A868" s="8" t="s">
        <v>2399</v>
      </c>
      <c r="B868" s="9" t="s">
        <v>2294</v>
      </c>
      <c r="C868" s="13">
        <v>43.3540995172024</v>
      </c>
      <c r="D868" s="13">
        <v>38.435546363462898</v>
      </c>
      <c r="E868" s="13">
        <v>12.487297580557399</v>
      </c>
      <c r="F868" s="15">
        <v>31.425647820407562</v>
      </c>
      <c r="G868" s="13">
        <v>228</v>
      </c>
      <c r="H868" s="14">
        <v>39271736.549240403</v>
      </c>
    </row>
    <row r="869" spans="1:8" hidden="1" x14ac:dyDescent="0.25">
      <c r="A869" s="8" t="s">
        <v>2399</v>
      </c>
      <c r="B869" s="9" t="s">
        <v>93</v>
      </c>
      <c r="C869" s="13">
        <v>19.026016132891701</v>
      </c>
      <c r="D869" s="13">
        <v>50.6262392724501</v>
      </c>
      <c r="E869" s="13">
        <v>24.5140767018117</v>
      </c>
      <c r="F869" s="15">
        <v>31.388777369051169</v>
      </c>
      <c r="G869" s="13">
        <v>102</v>
      </c>
      <c r="H869" s="14">
        <v>9121514.8039999995</v>
      </c>
    </row>
    <row r="870" spans="1:8" hidden="1" x14ac:dyDescent="0.25">
      <c r="A870" s="8" t="s">
        <v>2399</v>
      </c>
      <c r="B870" s="9" t="s">
        <v>1399</v>
      </c>
      <c r="C870" s="13">
        <v>19.6775519305789</v>
      </c>
      <c r="D870" s="13">
        <v>33.866364151874102</v>
      </c>
      <c r="E870" s="13">
        <v>40.619093581124702</v>
      </c>
      <c r="F870" s="15">
        <v>31.387669887859232</v>
      </c>
      <c r="G870" s="13">
        <v>79</v>
      </c>
      <c r="H870" s="14">
        <v>16686590.5798891</v>
      </c>
    </row>
    <row r="871" spans="1:8" ht="24.75" hidden="1" x14ac:dyDescent="0.25">
      <c r="A871" s="8" t="s">
        <v>2399</v>
      </c>
      <c r="B871" s="9" t="s">
        <v>2283</v>
      </c>
      <c r="C871" s="13">
        <v>42.938963671918501</v>
      </c>
      <c r="D871" s="13">
        <v>38.707339469965497</v>
      </c>
      <c r="E871" s="13">
        <v>12.4413613377061</v>
      </c>
      <c r="F871" s="15">
        <v>31.362554826530033</v>
      </c>
      <c r="G871" s="13">
        <v>10</v>
      </c>
      <c r="H871" s="14">
        <v>705083</v>
      </c>
    </row>
    <row r="872" spans="1:8" ht="24.75" hidden="1" x14ac:dyDescent="0.25">
      <c r="A872" s="8" t="s">
        <v>2399</v>
      </c>
      <c r="B872" s="9" t="s">
        <v>1648</v>
      </c>
      <c r="C872" s="13">
        <v>13.482378601639599</v>
      </c>
      <c r="D872" s="13">
        <v>47.845707262447199</v>
      </c>
      <c r="E872" s="13">
        <v>32.678992384833599</v>
      </c>
      <c r="F872" s="15">
        <v>31.335692749640135</v>
      </c>
      <c r="G872" s="13">
        <v>83</v>
      </c>
      <c r="H872" s="14">
        <v>18957581.739999902</v>
      </c>
    </row>
    <row r="873" spans="1:8" ht="24.75" hidden="1" x14ac:dyDescent="0.25">
      <c r="A873" s="8" t="s">
        <v>2399</v>
      </c>
      <c r="B873" s="9" t="s">
        <v>1743</v>
      </c>
      <c r="C873" s="13">
        <v>11.849806450055199</v>
      </c>
      <c r="D873" s="13">
        <v>52.222342776285203</v>
      </c>
      <c r="E873" s="13">
        <v>29.873110510007301</v>
      </c>
      <c r="F873" s="15">
        <v>31.315086578782569</v>
      </c>
      <c r="G873" s="13">
        <v>114</v>
      </c>
      <c r="H873" s="14">
        <v>79972314.397599995</v>
      </c>
    </row>
    <row r="874" spans="1:8" ht="24.75" hidden="1" x14ac:dyDescent="0.25">
      <c r="A874" s="8" t="s">
        <v>2399</v>
      </c>
      <c r="B874" s="9" t="s">
        <v>1545</v>
      </c>
      <c r="C874" s="13">
        <v>19.239196718793</v>
      </c>
      <c r="D874" s="13">
        <v>52.027292486121702</v>
      </c>
      <c r="E874" s="13">
        <v>22.650142076331299</v>
      </c>
      <c r="F874" s="15">
        <v>31.305543760415333</v>
      </c>
      <c r="G874" s="13">
        <v>168</v>
      </c>
      <c r="H874" s="14">
        <v>21511532.454</v>
      </c>
    </row>
    <row r="875" spans="1:8" ht="24.75" hidden="1" x14ac:dyDescent="0.25">
      <c r="A875" s="8" t="s">
        <v>2399</v>
      </c>
      <c r="B875" s="9" t="s">
        <v>927</v>
      </c>
      <c r="C875" s="13">
        <v>23.637746492487299</v>
      </c>
      <c r="D875" s="13">
        <v>32.055537510785001</v>
      </c>
      <c r="E875" s="13">
        <v>38.138109415420701</v>
      </c>
      <c r="F875" s="15">
        <v>31.277131139564332</v>
      </c>
      <c r="G875" s="13">
        <v>38</v>
      </c>
      <c r="H875" s="14">
        <v>11210557.42</v>
      </c>
    </row>
    <row r="876" spans="1:8" ht="24.75" hidden="1" x14ac:dyDescent="0.25">
      <c r="A876" s="8" t="s">
        <v>2399</v>
      </c>
      <c r="B876" s="9" t="s">
        <v>1101</v>
      </c>
      <c r="C876" s="13">
        <v>11.3743218910935</v>
      </c>
      <c r="D876" s="13">
        <v>39.859788136353004</v>
      </c>
      <c r="E876" s="13">
        <v>42.548020994449402</v>
      </c>
      <c r="F876" s="15">
        <v>31.26071034063197</v>
      </c>
      <c r="G876" s="13">
        <v>61</v>
      </c>
      <c r="H876" s="14">
        <v>5443328.61848759</v>
      </c>
    </row>
    <row r="877" spans="1:8" ht="24.75" hidden="1" x14ac:dyDescent="0.25">
      <c r="A877" s="8" t="s">
        <v>2399</v>
      </c>
      <c r="B877" s="9" t="s">
        <v>1595</v>
      </c>
      <c r="C877" s="13">
        <v>13.4651591030162</v>
      </c>
      <c r="D877" s="13">
        <v>29.724271099107099</v>
      </c>
      <c r="E877" s="13">
        <v>50.574084292471902</v>
      </c>
      <c r="F877" s="15">
        <v>31.254504831531733</v>
      </c>
      <c r="G877" s="13">
        <v>101</v>
      </c>
      <c r="H877" s="14">
        <v>94350713.489999995</v>
      </c>
    </row>
    <row r="878" spans="1:8" ht="24.75" hidden="1" x14ac:dyDescent="0.25">
      <c r="A878" s="8" t="s">
        <v>2399</v>
      </c>
      <c r="B878" s="9" t="s">
        <v>892</v>
      </c>
      <c r="C878" s="13">
        <v>12.7865367576461</v>
      </c>
      <c r="D878" s="13">
        <v>46.040455410927301</v>
      </c>
      <c r="E878" s="13">
        <v>34.907542598400099</v>
      </c>
      <c r="F878" s="15">
        <v>31.2448449223245</v>
      </c>
      <c r="G878" s="13">
        <v>317</v>
      </c>
      <c r="H878" s="14">
        <v>820577486.13415396</v>
      </c>
    </row>
    <row r="879" spans="1:8" ht="36.75" hidden="1" x14ac:dyDescent="0.25">
      <c r="A879" s="8" t="s">
        <v>2399</v>
      </c>
      <c r="B879" s="9" t="s">
        <v>1437</v>
      </c>
      <c r="C879" s="13">
        <v>11.280304873388401</v>
      </c>
      <c r="D879" s="13">
        <v>51.8528842158535</v>
      </c>
      <c r="E879" s="13">
        <v>30.5040141417496</v>
      </c>
      <c r="F879" s="15">
        <v>31.212401076997168</v>
      </c>
      <c r="G879" s="13">
        <v>159</v>
      </c>
      <c r="H879" s="14">
        <v>75953773.120000005</v>
      </c>
    </row>
    <row r="880" spans="1:8" ht="24.75" hidden="1" x14ac:dyDescent="0.25">
      <c r="A880" s="8" t="s">
        <v>2399</v>
      </c>
      <c r="B880" s="9" t="s">
        <v>1598</v>
      </c>
      <c r="C880" s="13">
        <v>41.154814631098901</v>
      </c>
      <c r="D880" s="13">
        <v>33.512094408599602</v>
      </c>
      <c r="E880" s="13">
        <v>18.882016108768902</v>
      </c>
      <c r="F880" s="15">
        <v>31.182975049489141</v>
      </c>
      <c r="G880" s="13">
        <v>11</v>
      </c>
      <c r="H880" s="14">
        <v>2944090.02</v>
      </c>
    </row>
    <row r="881" spans="1:8" ht="24.75" hidden="1" x14ac:dyDescent="0.25">
      <c r="A881" s="8" t="s">
        <v>2399</v>
      </c>
      <c r="B881" s="9" t="s">
        <v>2255</v>
      </c>
      <c r="C881" s="13">
        <v>35.026007648654101</v>
      </c>
      <c r="D881" s="13">
        <v>44.693926712665103</v>
      </c>
      <c r="E881" s="13">
        <v>13.8112665548827</v>
      </c>
      <c r="F881" s="15">
        <v>31.177066972067298</v>
      </c>
      <c r="G881" s="13">
        <v>15</v>
      </c>
      <c r="H881" s="14">
        <v>508038.78</v>
      </c>
    </row>
    <row r="882" spans="1:8" ht="24.75" hidden="1" x14ac:dyDescent="0.25">
      <c r="A882" s="8" t="s">
        <v>2399</v>
      </c>
      <c r="B882" s="9" t="s">
        <v>1894</v>
      </c>
      <c r="C882" s="13">
        <v>6.8686218036096696</v>
      </c>
      <c r="D882" s="13">
        <v>47.223063203479697</v>
      </c>
      <c r="E882" s="13">
        <v>39.430944073936999</v>
      </c>
      <c r="F882" s="15">
        <v>31.174209693675454</v>
      </c>
      <c r="G882" s="13">
        <v>143</v>
      </c>
      <c r="H882" s="14">
        <v>1016397244.73865</v>
      </c>
    </row>
    <row r="883" spans="1:8" hidden="1" x14ac:dyDescent="0.25">
      <c r="A883" s="8" t="s">
        <v>2399</v>
      </c>
      <c r="B883" s="9" t="s">
        <v>2279</v>
      </c>
      <c r="C883" s="13">
        <v>44.490440763215098</v>
      </c>
      <c r="D883" s="13">
        <v>19.1010522103998</v>
      </c>
      <c r="E883" s="13">
        <v>29.925655002418299</v>
      </c>
      <c r="F883" s="15">
        <v>31.172382658677734</v>
      </c>
      <c r="G883" s="13">
        <v>28</v>
      </c>
      <c r="H883" s="14">
        <v>2883228.98</v>
      </c>
    </row>
    <row r="884" spans="1:8" ht="24.75" hidden="1" x14ac:dyDescent="0.25">
      <c r="A884" s="8" t="s">
        <v>2399</v>
      </c>
      <c r="B884" s="9" t="s">
        <v>1845</v>
      </c>
      <c r="C884" s="13">
        <v>31.645925666191701</v>
      </c>
      <c r="D884" s="13">
        <v>45.185095281010902</v>
      </c>
      <c r="E884" s="13">
        <v>16.551076989235799</v>
      </c>
      <c r="F884" s="15">
        <v>31.127365978812801</v>
      </c>
      <c r="G884" s="13">
        <v>79</v>
      </c>
      <c r="H884" s="14">
        <v>4067813.45</v>
      </c>
    </row>
    <row r="885" spans="1:8" ht="36.75" hidden="1" x14ac:dyDescent="0.25">
      <c r="A885" s="8" t="s">
        <v>2399</v>
      </c>
      <c r="B885" s="9" t="s">
        <v>2034</v>
      </c>
      <c r="C885" s="13">
        <v>43.435898047993099</v>
      </c>
      <c r="D885" s="13">
        <v>33.782604712134798</v>
      </c>
      <c r="E885" s="13">
        <v>16.030778078625701</v>
      </c>
      <c r="F885" s="15">
        <v>31.083093612917867</v>
      </c>
      <c r="G885" s="13">
        <v>12</v>
      </c>
      <c r="H885" s="14">
        <v>1162243.08</v>
      </c>
    </row>
    <row r="886" spans="1:8" ht="24.75" hidden="1" x14ac:dyDescent="0.25">
      <c r="A886" s="8" t="s">
        <v>2399</v>
      </c>
      <c r="B886" s="9" t="s">
        <v>1963</v>
      </c>
      <c r="C886" s="13">
        <v>20.9331423642601</v>
      </c>
      <c r="D886" s="13">
        <v>50.524953113112097</v>
      </c>
      <c r="E886" s="13">
        <v>21.7869036786674</v>
      </c>
      <c r="F886" s="15">
        <v>31.081666385346534</v>
      </c>
      <c r="G886" s="13">
        <v>24</v>
      </c>
      <c r="H886" s="14">
        <v>4886893.6236217404</v>
      </c>
    </row>
    <row r="887" spans="1:8" ht="24.75" hidden="1" x14ac:dyDescent="0.25">
      <c r="A887" s="8" t="s">
        <v>2399</v>
      </c>
      <c r="B887" s="9" t="s">
        <v>2299</v>
      </c>
      <c r="C887" s="13">
        <v>38.782926687946997</v>
      </c>
      <c r="D887" s="13">
        <v>38.828831049385698</v>
      </c>
      <c r="E887" s="13">
        <v>15.342337091727099</v>
      </c>
      <c r="F887" s="15">
        <v>30.984698276353267</v>
      </c>
      <c r="G887" s="13">
        <v>34</v>
      </c>
      <c r="H887" s="14">
        <v>1389596.82</v>
      </c>
    </row>
    <row r="888" spans="1:8" ht="24.75" hidden="1" x14ac:dyDescent="0.25">
      <c r="A888" s="8" t="s">
        <v>2399</v>
      </c>
      <c r="B888" s="9" t="s">
        <v>1193</v>
      </c>
      <c r="C888" s="13">
        <v>25.621557323861101</v>
      </c>
      <c r="D888" s="13">
        <v>35.157896878580303</v>
      </c>
      <c r="E888" s="13">
        <v>32.027600975994197</v>
      </c>
      <c r="F888" s="15">
        <v>30.935685059478534</v>
      </c>
      <c r="G888" s="13">
        <v>38</v>
      </c>
      <c r="H888" s="14">
        <v>5491393.3802164299</v>
      </c>
    </row>
    <row r="889" spans="1:8" ht="24.75" hidden="1" x14ac:dyDescent="0.25">
      <c r="A889" s="8" t="s">
        <v>2399</v>
      </c>
      <c r="B889" s="9" t="s">
        <v>521</v>
      </c>
      <c r="C889" s="13">
        <v>17.5706135020401</v>
      </c>
      <c r="D889" s="13">
        <v>17.915019544522</v>
      </c>
      <c r="E889" s="13">
        <v>57.1419643976378</v>
      </c>
      <c r="F889" s="15">
        <v>30.875865814733299</v>
      </c>
      <c r="G889" s="13">
        <v>41</v>
      </c>
      <c r="H889" s="14">
        <v>50105842</v>
      </c>
    </row>
    <row r="890" spans="1:8" ht="24.75" hidden="1" x14ac:dyDescent="0.25">
      <c r="A890" s="8" t="s">
        <v>2399</v>
      </c>
      <c r="B890" s="9" t="s">
        <v>1403</v>
      </c>
      <c r="C890" s="13">
        <v>21.593237994203299</v>
      </c>
      <c r="D890" s="13">
        <v>31.808259753508299</v>
      </c>
      <c r="E890" s="13">
        <v>39.169995222617302</v>
      </c>
      <c r="F890" s="15">
        <v>30.857164323442969</v>
      </c>
      <c r="G890" s="13">
        <v>265</v>
      </c>
      <c r="H890" s="14">
        <v>49749643.277562797</v>
      </c>
    </row>
    <row r="891" spans="1:8" ht="24.75" hidden="1" x14ac:dyDescent="0.25">
      <c r="A891" s="8" t="s">
        <v>2399</v>
      </c>
      <c r="B891" s="9" t="s">
        <v>842</v>
      </c>
      <c r="C891" s="13">
        <v>19.8513933911286</v>
      </c>
      <c r="D891" s="13">
        <v>46.8424726704989</v>
      </c>
      <c r="E891" s="13">
        <v>25.876149095317999</v>
      </c>
      <c r="F891" s="15">
        <v>30.856671718981833</v>
      </c>
      <c r="G891" s="13">
        <v>19</v>
      </c>
      <c r="H891" s="14">
        <v>2243008.2999999998</v>
      </c>
    </row>
    <row r="892" spans="1:8" hidden="1" x14ac:dyDescent="0.25">
      <c r="A892" s="8" t="s">
        <v>2399</v>
      </c>
      <c r="B892" s="9" t="s">
        <v>1458</v>
      </c>
      <c r="C892" s="13">
        <v>25.2168348078641</v>
      </c>
      <c r="D892" s="13">
        <v>35.186005498961599</v>
      </c>
      <c r="E892" s="13">
        <v>31.984185294661501</v>
      </c>
      <c r="F892" s="15">
        <v>30.795675200495733</v>
      </c>
      <c r="G892" s="13">
        <v>60</v>
      </c>
      <c r="H892" s="14">
        <v>12347312.8532125</v>
      </c>
    </row>
    <row r="893" spans="1:8" ht="24.75" hidden="1" x14ac:dyDescent="0.25">
      <c r="A893" s="8" t="s">
        <v>2399</v>
      </c>
      <c r="B893" s="9" t="s">
        <v>1115</v>
      </c>
      <c r="C893" s="13">
        <v>23.819605670499499</v>
      </c>
      <c r="D893" s="13">
        <v>43.876850509386998</v>
      </c>
      <c r="E893" s="13">
        <v>24.590155633532401</v>
      </c>
      <c r="F893" s="15">
        <v>30.762203937806301</v>
      </c>
      <c r="G893" s="13">
        <v>2453</v>
      </c>
      <c r="H893" s="14">
        <v>618621831.21329904</v>
      </c>
    </row>
    <row r="894" spans="1:8" hidden="1" x14ac:dyDescent="0.25">
      <c r="A894" s="8" t="s">
        <v>2399</v>
      </c>
      <c r="B894" s="9" t="s">
        <v>1921</v>
      </c>
      <c r="C894" s="13">
        <v>25.029462232832799</v>
      </c>
      <c r="D894" s="13">
        <v>41.0249558361268</v>
      </c>
      <c r="E894" s="13">
        <v>25.996195378969301</v>
      </c>
      <c r="F894" s="15">
        <v>30.683537815976297</v>
      </c>
      <c r="G894" s="13">
        <v>40</v>
      </c>
      <c r="H894" s="14">
        <v>8390681.9849999994</v>
      </c>
    </row>
    <row r="895" spans="1:8" ht="24.75" hidden="1" x14ac:dyDescent="0.25">
      <c r="A895" s="8" t="s">
        <v>2399</v>
      </c>
      <c r="B895" s="9" t="s">
        <v>1578</v>
      </c>
      <c r="C895" s="13">
        <v>12.507375793931599</v>
      </c>
      <c r="D895" s="13">
        <v>33.269584320698897</v>
      </c>
      <c r="E895" s="13">
        <v>45.879183911979403</v>
      </c>
      <c r="F895" s="15">
        <v>30.552048008869964</v>
      </c>
      <c r="G895" s="13">
        <v>75</v>
      </c>
      <c r="H895" s="14">
        <v>146221137.44999999</v>
      </c>
    </row>
    <row r="896" spans="1:8" ht="24.75" hidden="1" x14ac:dyDescent="0.25">
      <c r="A896" s="8" t="s">
        <v>2399</v>
      </c>
      <c r="B896" s="9" t="s">
        <v>1048</v>
      </c>
      <c r="C896" s="13">
        <v>26.404281806264201</v>
      </c>
      <c r="D896" s="13">
        <v>14.901534473940799</v>
      </c>
      <c r="E896" s="13">
        <v>50.1674456415546</v>
      </c>
      <c r="F896" s="15">
        <v>30.491087307253199</v>
      </c>
      <c r="G896" s="13">
        <v>7</v>
      </c>
      <c r="H896" s="14">
        <v>18640082.039999999</v>
      </c>
    </row>
    <row r="897" spans="1:8" hidden="1" x14ac:dyDescent="0.25">
      <c r="A897" s="8" t="s">
        <v>2399</v>
      </c>
      <c r="B897" s="9" t="s">
        <v>117</v>
      </c>
      <c r="C897" s="13">
        <v>19.949779443583001</v>
      </c>
      <c r="D897" s="13">
        <v>29.507879121125299</v>
      </c>
      <c r="E897" s="13">
        <v>41.994975856786198</v>
      </c>
      <c r="F897" s="15">
        <v>30.484211473831497</v>
      </c>
      <c r="G897" s="13">
        <v>85</v>
      </c>
      <c r="H897" s="14">
        <v>56530658.027399898</v>
      </c>
    </row>
    <row r="898" spans="1:8" ht="24.75" hidden="1" x14ac:dyDescent="0.25">
      <c r="A898" s="8" t="s">
        <v>2399</v>
      </c>
      <c r="B898" s="9" t="s">
        <v>1759</v>
      </c>
      <c r="C898" s="13">
        <v>27.286207782152999</v>
      </c>
      <c r="D898" s="13">
        <v>39.384414633209801</v>
      </c>
      <c r="E898" s="13">
        <v>24.691569246298499</v>
      </c>
      <c r="F898" s="15">
        <v>30.454063887220432</v>
      </c>
      <c r="G898" s="13">
        <v>31</v>
      </c>
      <c r="H898" s="14">
        <v>3067222.87</v>
      </c>
    </row>
    <row r="899" spans="1:8" hidden="1" x14ac:dyDescent="0.25">
      <c r="A899" s="8" t="s">
        <v>2399</v>
      </c>
      <c r="B899" s="9" t="s">
        <v>1492</v>
      </c>
      <c r="C899" s="13">
        <v>22.117084435748499</v>
      </c>
      <c r="D899" s="13">
        <v>38.068587150815503</v>
      </c>
      <c r="E899" s="13">
        <v>31.1481602529587</v>
      </c>
      <c r="F899" s="15">
        <v>30.444610613174234</v>
      </c>
      <c r="G899" s="13">
        <v>112</v>
      </c>
      <c r="H899" s="14">
        <v>13923947.4932</v>
      </c>
    </row>
    <row r="900" spans="1:8" ht="24.75" hidden="1" x14ac:dyDescent="0.25">
      <c r="A900" s="8" t="s">
        <v>2399</v>
      </c>
      <c r="B900" s="9" t="s">
        <v>2193</v>
      </c>
      <c r="C900" s="13">
        <v>32.769568911457</v>
      </c>
      <c r="D900" s="13">
        <v>43.6847784326335</v>
      </c>
      <c r="E900" s="13">
        <v>14.7994918325144</v>
      </c>
      <c r="F900" s="15">
        <v>30.417946392201639</v>
      </c>
      <c r="G900" s="13">
        <v>20</v>
      </c>
      <c r="H900" s="14">
        <v>3273445.76</v>
      </c>
    </row>
    <row r="901" spans="1:8" hidden="1" x14ac:dyDescent="0.25">
      <c r="A901" s="8" t="s">
        <v>2399</v>
      </c>
      <c r="B901" s="9" t="s">
        <v>1575</v>
      </c>
      <c r="C901" s="13">
        <v>28.855535544301901</v>
      </c>
      <c r="D901" s="13">
        <v>28.202820863364199</v>
      </c>
      <c r="E901" s="13">
        <v>34.084462190748503</v>
      </c>
      <c r="F901" s="15">
        <v>30.38093953280487</v>
      </c>
      <c r="G901" s="13">
        <v>7</v>
      </c>
      <c r="H901" s="14">
        <v>2343708.33928</v>
      </c>
    </row>
    <row r="902" spans="1:8" ht="24.75" hidden="1" x14ac:dyDescent="0.25">
      <c r="A902" s="8" t="s">
        <v>2399</v>
      </c>
      <c r="B902" s="9" t="s">
        <v>1373</v>
      </c>
      <c r="C902" s="13">
        <v>37.238760347300001</v>
      </c>
      <c r="D902" s="13">
        <v>20.593854057081298</v>
      </c>
      <c r="E902" s="13">
        <v>33.187871115850903</v>
      </c>
      <c r="F902" s="15">
        <v>30.3401618400774</v>
      </c>
      <c r="G902" s="13">
        <v>6</v>
      </c>
      <c r="H902" s="14">
        <v>3976821.39</v>
      </c>
    </row>
    <row r="903" spans="1:8" ht="24.75" hidden="1" x14ac:dyDescent="0.25">
      <c r="A903" s="8" t="s">
        <v>2399</v>
      </c>
      <c r="B903" s="9" t="s">
        <v>1086</v>
      </c>
      <c r="C903" s="13">
        <v>18.841143089413102</v>
      </c>
      <c r="D903" s="13">
        <v>33.181140268662404</v>
      </c>
      <c r="E903" s="13">
        <v>38.6626766497061</v>
      </c>
      <c r="F903" s="15">
        <v>30.228320002593865</v>
      </c>
      <c r="G903" s="13">
        <v>211</v>
      </c>
      <c r="H903" s="14">
        <v>65737510.125</v>
      </c>
    </row>
    <row r="904" spans="1:8" ht="24.75" hidden="1" x14ac:dyDescent="0.25">
      <c r="A904" s="8" t="s">
        <v>2399</v>
      </c>
      <c r="B904" s="9" t="s">
        <v>1546</v>
      </c>
      <c r="C904" s="13">
        <v>9.6737092066708694</v>
      </c>
      <c r="D904" s="13">
        <v>48.444008710953803</v>
      </c>
      <c r="E904" s="13">
        <v>32.198680480940801</v>
      </c>
      <c r="F904" s="15">
        <v>30.105466132855156</v>
      </c>
      <c r="G904" s="13">
        <v>8</v>
      </c>
      <c r="H904" s="14">
        <v>986385.05</v>
      </c>
    </row>
    <row r="905" spans="1:8" ht="24.75" hidden="1" x14ac:dyDescent="0.25">
      <c r="A905" s="8" t="s">
        <v>2399</v>
      </c>
      <c r="B905" s="9" t="s">
        <v>1841</v>
      </c>
      <c r="C905" s="13">
        <v>21.012421019369601</v>
      </c>
      <c r="D905" s="13">
        <v>49.551717848403399</v>
      </c>
      <c r="E905" s="13">
        <v>19.727279659810598</v>
      </c>
      <c r="F905" s="15">
        <v>30.097139509194534</v>
      </c>
      <c r="G905" s="13">
        <v>28</v>
      </c>
      <c r="H905" s="14">
        <v>6077935.6600000001</v>
      </c>
    </row>
    <row r="906" spans="1:8" ht="24.75" hidden="1" x14ac:dyDescent="0.25">
      <c r="A906" s="8" t="s">
        <v>2399</v>
      </c>
      <c r="B906" s="9" t="s">
        <v>685</v>
      </c>
      <c r="C906" s="13">
        <v>19.814211595274799</v>
      </c>
      <c r="D906" s="13">
        <v>41.354077558106603</v>
      </c>
      <c r="E906" s="13">
        <v>29.045920099280199</v>
      </c>
      <c r="F906" s="15">
        <v>30.071403084220535</v>
      </c>
      <c r="G906" s="13">
        <v>75</v>
      </c>
      <c r="H906" s="14">
        <v>25306177.811000001</v>
      </c>
    </row>
    <row r="907" spans="1:8" hidden="1" x14ac:dyDescent="0.25">
      <c r="A907" s="8" t="s">
        <v>2399</v>
      </c>
      <c r="B907" s="9" t="s">
        <v>857</v>
      </c>
      <c r="C907" s="13">
        <v>19.5781710141774</v>
      </c>
      <c r="D907" s="13">
        <v>29.815691621229199</v>
      </c>
      <c r="E907" s="13">
        <v>40.760832557215899</v>
      </c>
      <c r="F907" s="15">
        <v>30.051565064207498</v>
      </c>
      <c r="G907" s="13">
        <v>70</v>
      </c>
      <c r="H907" s="14">
        <v>11477048.51</v>
      </c>
    </row>
    <row r="908" spans="1:8" hidden="1" x14ac:dyDescent="0.25">
      <c r="A908" s="8" t="s">
        <v>2399</v>
      </c>
      <c r="B908" s="9" t="s">
        <v>760</v>
      </c>
      <c r="C908" s="13">
        <v>17.351092275308002</v>
      </c>
      <c r="D908" s="13">
        <v>25.314242723218001</v>
      </c>
      <c r="E908" s="13">
        <v>47.473623145681003</v>
      </c>
      <c r="F908" s="15">
        <v>30.046319381402338</v>
      </c>
      <c r="G908" s="13">
        <v>91</v>
      </c>
      <c r="H908" s="14">
        <v>84336688.486999899</v>
      </c>
    </row>
    <row r="909" spans="1:8" hidden="1" x14ac:dyDescent="0.25">
      <c r="A909" s="8" t="s">
        <v>2399</v>
      </c>
      <c r="B909" s="9" t="s">
        <v>981</v>
      </c>
      <c r="C909" s="13">
        <v>17.082771883799001</v>
      </c>
      <c r="D909" s="13">
        <v>34.679964366530101</v>
      </c>
      <c r="E909" s="13">
        <v>38.361479216093002</v>
      </c>
      <c r="F909" s="15">
        <v>30.041405155474035</v>
      </c>
      <c r="G909" s="13">
        <v>109</v>
      </c>
      <c r="H909" s="14">
        <v>86363357.260000005</v>
      </c>
    </row>
    <row r="910" spans="1:8" ht="24.75" hidden="1" x14ac:dyDescent="0.25">
      <c r="A910" s="8" t="s">
        <v>2399</v>
      </c>
      <c r="B910" s="9" t="s">
        <v>555</v>
      </c>
      <c r="C910" s="13">
        <v>14.3446735594685</v>
      </c>
      <c r="D910" s="13">
        <v>44.951365463866601</v>
      </c>
      <c r="E910" s="13">
        <v>30.8223659956289</v>
      </c>
      <c r="F910" s="15">
        <v>30.039468339654665</v>
      </c>
      <c r="G910" s="13">
        <v>116</v>
      </c>
      <c r="H910" s="14">
        <v>54765891.450000003</v>
      </c>
    </row>
    <row r="911" spans="1:8" hidden="1" x14ac:dyDescent="0.25">
      <c r="A911" s="8" t="s">
        <v>2399</v>
      </c>
      <c r="B911" s="9" t="s">
        <v>1266</v>
      </c>
      <c r="C911" s="13">
        <v>17.334549408508099</v>
      </c>
      <c r="D911" s="13">
        <v>30.604543629041601</v>
      </c>
      <c r="E911" s="13">
        <v>41.9116330298355</v>
      </c>
      <c r="F911" s="15">
        <v>29.950242022461733</v>
      </c>
      <c r="G911" s="13">
        <v>63</v>
      </c>
      <c r="H911" s="14">
        <v>16062572.710000001</v>
      </c>
    </row>
    <row r="912" spans="1:8" ht="24.75" hidden="1" x14ac:dyDescent="0.25">
      <c r="A912" s="8" t="s">
        <v>2399</v>
      </c>
      <c r="B912" s="9" t="s">
        <v>1971</v>
      </c>
      <c r="C912" s="13">
        <v>22.778342665564299</v>
      </c>
      <c r="D912" s="13">
        <v>10.126870449836501</v>
      </c>
      <c r="E912" s="13">
        <v>56.822395805697496</v>
      </c>
      <c r="F912" s="15">
        <v>29.909202973699433</v>
      </c>
      <c r="G912" s="13">
        <v>96</v>
      </c>
      <c r="H912" s="14">
        <v>15319255.85</v>
      </c>
    </row>
    <row r="913" spans="1:8" ht="24.75" hidden="1" x14ac:dyDescent="0.25">
      <c r="A913" s="8" t="s">
        <v>2399</v>
      </c>
      <c r="B913" s="9" t="s">
        <v>704</v>
      </c>
      <c r="C913" s="13">
        <v>44.913629339072301</v>
      </c>
      <c r="D913" s="13">
        <v>40.751462176493</v>
      </c>
      <c r="E913" s="13">
        <v>3.99361249845074</v>
      </c>
      <c r="F913" s="15">
        <v>29.886234671338684</v>
      </c>
      <c r="G913" s="13">
        <v>18</v>
      </c>
      <c r="H913" s="14">
        <v>1453870.2</v>
      </c>
    </row>
    <row r="914" spans="1:8" ht="24.75" hidden="1" x14ac:dyDescent="0.25">
      <c r="A914" s="8" t="s">
        <v>2399</v>
      </c>
      <c r="B914" s="9" t="s">
        <v>1202</v>
      </c>
      <c r="C914" s="13">
        <v>14.700348271581399</v>
      </c>
      <c r="D914" s="13">
        <v>24.970037485250302</v>
      </c>
      <c r="E914" s="13">
        <v>49.920232385014003</v>
      </c>
      <c r="F914" s="15">
        <v>29.863539380615236</v>
      </c>
      <c r="G914" s="13">
        <v>28</v>
      </c>
      <c r="H914" s="14">
        <v>7190549.3299999898</v>
      </c>
    </row>
    <row r="915" spans="1:8" ht="24.75" hidden="1" x14ac:dyDescent="0.25">
      <c r="A915" s="8" t="s">
        <v>2399</v>
      </c>
      <c r="B915" s="9" t="s">
        <v>2047</v>
      </c>
      <c r="C915" s="13">
        <v>19.163348178420499</v>
      </c>
      <c r="D915" s="13">
        <v>26.8153268878267</v>
      </c>
      <c r="E915" s="13">
        <v>43.546965045043599</v>
      </c>
      <c r="F915" s="15">
        <v>29.841880037096931</v>
      </c>
      <c r="G915" s="13">
        <v>2</v>
      </c>
      <c r="H915" s="14">
        <v>1658779.48</v>
      </c>
    </row>
    <row r="916" spans="1:8" ht="24.75" hidden="1" x14ac:dyDescent="0.25">
      <c r="A916" s="8" t="s">
        <v>2399</v>
      </c>
      <c r="B916" s="9" t="s">
        <v>1260</v>
      </c>
      <c r="C916" s="13">
        <v>18.412924718543199</v>
      </c>
      <c r="D916" s="13">
        <v>34.536360047106498</v>
      </c>
      <c r="E916" s="13">
        <v>36.569154653869703</v>
      </c>
      <c r="F916" s="15">
        <v>29.839479806506464</v>
      </c>
      <c r="G916" s="13">
        <v>57</v>
      </c>
      <c r="H916" s="14">
        <v>9396071.75</v>
      </c>
    </row>
    <row r="917" spans="1:8" ht="24.75" hidden="1" x14ac:dyDescent="0.25">
      <c r="A917" s="8" t="s">
        <v>2399</v>
      </c>
      <c r="B917" s="9" t="s">
        <v>941</v>
      </c>
      <c r="C917" s="13">
        <v>24.796336499762798</v>
      </c>
      <c r="D917" s="13">
        <v>43.295461905403201</v>
      </c>
      <c r="E917" s="13">
        <v>21.299876809700599</v>
      </c>
      <c r="F917" s="15">
        <v>29.797225071622204</v>
      </c>
      <c r="G917" s="13">
        <v>30</v>
      </c>
      <c r="H917" s="14">
        <v>5326310.0359653896</v>
      </c>
    </row>
    <row r="918" spans="1:8" ht="24.75" hidden="1" x14ac:dyDescent="0.25">
      <c r="A918" s="8" t="s">
        <v>2399</v>
      </c>
      <c r="B918" s="9" t="s">
        <v>548</v>
      </c>
      <c r="C918" s="13">
        <v>16.954646170784599</v>
      </c>
      <c r="D918" s="13">
        <v>27.888569013961401</v>
      </c>
      <c r="E918" s="13">
        <v>44.246466886975298</v>
      </c>
      <c r="F918" s="15">
        <v>29.696560690573765</v>
      </c>
      <c r="G918" s="13">
        <v>41</v>
      </c>
      <c r="H918" s="14">
        <v>11160067.609999901</v>
      </c>
    </row>
    <row r="919" spans="1:8" ht="24.75" hidden="1" x14ac:dyDescent="0.25">
      <c r="A919" s="8" t="s">
        <v>2399</v>
      </c>
      <c r="B919" s="9" t="s">
        <v>1526</v>
      </c>
      <c r="C919" s="13">
        <v>22.55721707415</v>
      </c>
      <c r="D919" s="13">
        <v>23.934009029176501</v>
      </c>
      <c r="E919" s="13">
        <v>42.5340683709423</v>
      </c>
      <c r="F919" s="15">
        <v>29.6750981580896</v>
      </c>
      <c r="G919" s="13">
        <v>49</v>
      </c>
      <c r="H919" s="14">
        <v>11459009.380000001</v>
      </c>
    </row>
    <row r="920" spans="1:8" ht="24.75" hidden="1" x14ac:dyDescent="0.25">
      <c r="A920" s="8" t="s">
        <v>2399</v>
      </c>
      <c r="B920" s="9" t="s">
        <v>1112</v>
      </c>
      <c r="C920" s="13">
        <v>25.1138480508484</v>
      </c>
      <c r="D920" s="13">
        <v>37.903064561494197</v>
      </c>
      <c r="E920" s="13">
        <v>26.0024115768794</v>
      </c>
      <c r="F920" s="15">
        <v>29.673108063073997</v>
      </c>
      <c r="G920" s="13">
        <v>51</v>
      </c>
      <c r="H920" s="14">
        <v>8598890.5930000003</v>
      </c>
    </row>
    <row r="921" spans="1:8" hidden="1" x14ac:dyDescent="0.25">
      <c r="A921" s="8" t="s">
        <v>2399</v>
      </c>
      <c r="B921" s="9" t="s">
        <v>849</v>
      </c>
      <c r="C921" s="13">
        <v>18.671737456402798</v>
      </c>
      <c r="D921" s="13">
        <v>22.977957913272299</v>
      </c>
      <c r="E921" s="13">
        <v>47.289097718869002</v>
      </c>
      <c r="F921" s="15">
        <v>29.646264362848033</v>
      </c>
      <c r="G921" s="13">
        <v>175</v>
      </c>
      <c r="H921" s="14">
        <v>95086956.560000002</v>
      </c>
    </row>
    <row r="922" spans="1:8" ht="24.75" hidden="1" x14ac:dyDescent="0.25">
      <c r="A922" s="8" t="s">
        <v>2399</v>
      </c>
      <c r="B922" s="9" t="s">
        <v>1822</v>
      </c>
      <c r="C922" s="13">
        <v>27.522325922529799</v>
      </c>
      <c r="D922" s="13">
        <v>31.717976184054599</v>
      </c>
      <c r="E922" s="13">
        <v>29.680775008239401</v>
      </c>
      <c r="F922" s="15">
        <v>29.640359038274596</v>
      </c>
      <c r="G922" s="13">
        <v>16</v>
      </c>
      <c r="H922" s="14">
        <v>26542873.4599999</v>
      </c>
    </row>
    <row r="923" spans="1:8" ht="36.75" hidden="1" x14ac:dyDescent="0.25">
      <c r="A923" s="8" t="s">
        <v>2399</v>
      </c>
      <c r="B923" s="9" t="s">
        <v>1676</v>
      </c>
      <c r="C923" s="13">
        <v>10.900188751559901</v>
      </c>
      <c r="D923" s="13">
        <v>24.886450468565201</v>
      </c>
      <c r="E923" s="13">
        <v>53.023887768537001</v>
      </c>
      <c r="F923" s="15">
        <v>29.6035089962207</v>
      </c>
      <c r="G923" s="13">
        <v>836</v>
      </c>
      <c r="H923" s="14">
        <v>840066442.34899998</v>
      </c>
    </row>
    <row r="924" spans="1:8" ht="24.75" hidden="1" x14ac:dyDescent="0.25">
      <c r="A924" s="8" t="s">
        <v>2399</v>
      </c>
      <c r="B924" s="9" t="s">
        <v>1387</v>
      </c>
      <c r="C924" s="13">
        <v>52.6256396786709</v>
      </c>
      <c r="D924" s="13">
        <v>20.3339404134984</v>
      </c>
      <c r="E924" s="13">
        <v>15.6869108575374</v>
      </c>
      <c r="F924" s="15">
        <v>29.5488303165689</v>
      </c>
      <c r="G924" s="13">
        <v>14</v>
      </c>
      <c r="H924" s="14">
        <v>911161.9</v>
      </c>
    </row>
    <row r="925" spans="1:8" ht="24.75" hidden="1" x14ac:dyDescent="0.25">
      <c r="A925" s="8" t="s">
        <v>2399</v>
      </c>
      <c r="B925" s="9" t="s">
        <v>1371</v>
      </c>
      <c r="C925" s="13">
        <v>26.0423658799061</v>
      </c>
      <c r="D925" s="13">
        <v>31.717312522856702</v>
      </c>
      <c r="E925" s="13">
        <v>30.673094299701699</v>
      </c>
      <c r="F925" s="15">
        <v>29.4775909008215</v>
      </c>
      <c r="G925" s="13">
        <v>48</v>
      </c>
      <c r="H925" s="14">
        <v>9364052.1999999993</v>
      </c>
    </row>
    <row r="926" spans="1:8" ht="24.75" hidden="1" x14ac:dyDescent="0.25">
      <c r="A926" s="8" t="s">
        <v>2399</v>
      </c>
      <c r="B926" s="9" t="s">
        <v>253</v>
      </c>
      <c r="C926" s="13">
        <v>28.1036422051438</v>
      </c>
      <c r="D926" s="13">
        <v>30.930453602942102</v>
      </c>
      <c r="E926" s="13">
        <v>29.349043497962299</v>
      </c>
      <c r="F926" s="15">
        <v>29.461046435349402</v>
      </c>
      <c r="G926" s="13">
        <v>20</v>
      </c>
      <c r="H926" s="14">
        <v>16857892.3899999</v>
      </c>
    </row>
    <row r="927" spans="1:8" hidden="1" x14ac:dyDescent="0.25">
      <c r="A927" s="8" t="s">
        <v>2399</v>
      </c>
      <c r="B927" s="9" t="s">
        <v>757</v>
      </c>
      <c r="C927" s="13">
        <v>37.442749349930502</v>
      </c>
      <c r="D927" s="13">
        <v>23.86597039343</v>
      </c>
      <c r="E927" s="13">
        <v>26.928049728088801</v>
      </c>
      <c r="F927" s="15">
        <v>29.412256490483099</v>
      </c>
      <c r="G927" s="13">
        <v>11</v>
      </c>
      <c r="H927" s="14">
        <v>1418493.12</v>
      </c>
    </row>
    <row r="928" spans="1:8" ht="24.75" hidden="1" x14ac:dyDescent="0.25">
      <c r="A928" s="8" t="s">
        <v>2399</v>
      </c>
      <c r="B928" s="9" t="s">
        <v>1283</v>
      </c>
      <c r="C928" s="13">
        <v>19.632682505543499</v>
      </c>
      <c r="D928" s="13">
        <v>45.125090492679803</v>
      </c>
      <c r="E928" s="13">
        <v>23.445941467346099</v>
      </c>
      <c r="F928" s="15">
        <v>29.401238155189802</v>
      </c>
      <c r="G928" s="13">
        <v>25</v>
      </c>
      <c r="H928" s="14">
        <v>19333653.686752599</v>
      </c>
    </row>
    <row r="929" spans="1:8" ht="24.75" hidden="1" x14ac:dyDescent="0.25">
      <c r="A929" s="8" t="s">
        <v>2399</v>
      </c>
      <c r="B929" s="9" t="s">
        <v>640</v>
      </c>
      <c r="C929" s="13">
        <v>18.197508048294001</v>
      </c>
      <c r="D929" s="13">
        <v>44.899629019237203</v>
      </c>
      <c r="E929" s="13">
        <v>24.991089824041001</v>
      </c>
      <c r="F929" s="15">
        <v>29.362742297190735</v>
      </c>
      <c r="G929" s="13">
        <v>202</v>
      </c>
      <c r="H929" s="14">
        <v>89463387.267999902</v>
      </c>
    </row>
    <row r="930" spans="1:8" ht="24.75" hidden="1" x14ac:dyDescent="0.25">
      <c r="A930" s="8" t="s">
        <v>2399</v>
      </c>
      <c r="B930" s="9" t="s">
        <v>1071</v>
      </c>
      <c r="C930" s="13">
        <v>17.404117622328499</v>
      </c>
      <c r="D930" s="13">
        <v>36.497515104337602</v>
      </c>
      <c r="E930" s="13">
        <v>34.122049938859597</v>
      </c>
      <c r="F930" s="15">
        <v>29.341227555175234</v>
      </c>
      <c r="G930" s="13">
        <v>46</v>
      </c>
      <c r="H930" s="14">
        <v>363559275.45499402</v>
      </c>
    </row>
    <row r="931" spans="1:8" ht="24.75" hidden="1" x14ac:dyDescent="0.25">
      <c r="A931" s="8" t="s">
        <v>2399</v>
      </c>
      <c r="B931" s="9" t="s">
        <v>2229</v>
      </c>
      <c r="C931" s="13">
        <v>40.779675090062199</v>
      </c>
      <c r="D931" s="13">
        <v>40.490828196251002</v>
      </c>
      <c r="E931" s="13">
        <v>6.6126797105369501</v>
      </c>
      <c r="F931" s="15">
        <v>29.294394332283385</v>
      </c>
      <c r="G931" s="13">
        <v>10</v>
      </c>
      <c r="H931" s="14">
        <v>1486014.3299999901</v>
      </c>
    </row>
    <row r="932" spans="1:8" ht="24.75" hidden="1" x14ac:dyDescent="0.25">
      <c r="A932" s="8" t="s">
        <v>2399</v>
      </c>
      <c r="B932" s="9" t="s">
        <v>429</v>
      </c>
      <c r="C932" s="13">
        <v>4.0563147069667398</v>
      </c>
      <c r="D932" s="13">
        <v>24.209234455918601</v>
      </c>
      <c r="E932" s="13">
        <v>59.4912931882062</v>
      </c>
      <c r="F932" s="15">
        <v>29.252280783697177</v>
      </c>
      <c r="G932" s="13">
        <v>282</v>
      </c>
      <c r="H932" s="14">
        <v>7726101503.3599997</v>
      </c>
    </row>
    <row r="933" spans="1:8" ht="24.75" hidden="1" x14ac:dyDescent="0.25">
      <c r="A933" s="8" t="s">
        <v>2399</v>
      </c>
      <c r="B933" s="9" t="s">
        <v>951</v>
      </c>
      <c r="C933" s="13">
        <v>33.111056285733902</v>
      </c>
      <c r="D933" s="13">
        <v>40.549323555083497</v>
      </c>
      <c r="E933" s="13">
        <v>14.082040512430099</v>
      </c>
      <c r="F933" s="15">
        <v>29.247473451082499</v>
      </c>
      <c r="G933" s="13">
        <v>16</v>
      </c>
      <c r="H933" s="14">
        <v>4390940.7300000004</v>
      </c>
    </row>
    <row r="934" spans="1:8" ht="24.75" hidden="1" x14ac:dyDescent="0.25">
      <c r="A934" s="8" t="s">
        <v>2399</v>
      </c>
      <c r="B934" s="9" t="s">
        <v>327</v>
      </c>
      <c r="C934" s="13">
        <v>44.798991493610799</v>
      </c>
      <c r="D934" s="13">
        <v>32.311475087371797</v>
      </c>
      <c r="E934" s="13">
        <v>10.4321534025772</v>
      </c>
      <c r="F934" s="15">
        <v>29.180873327853266</v>
      </c>
      <c r="G934" s="13">
        <v>293</v>
      </c>
      <c r="H934" s="14">
        <v>13289120.2509821</v>
      </c>
    </row>
    <row r="935" spans="1:8" ht="24.75" hidden="1" x14ac:dyDescent="0.25">
      <c r="A935" s="8" t="s">
        <v>2399</v>
      </c>
      <c r="B935" s="9" t="s">
        <v>1791</v>
      </c>
      <c r="C935" s="13">
        <v>32.327584972343502</v>
      </c>
      <c r="D935" s="13">
        <v>23.056327370461201</v>
      </c>
      <c r="E935" s="13">
        <v>32.038864221634597</v>
      </c>
      <c r="F935" s="15">
        <v>29.140925521479769</v>
      </c>
      <c r="G935" s="13">
        <v>41</v>
      </c>
      <c r="H935" s="14">
        <v>8185702.3600000003</v>
      </c>
    </row>
    <row r="936" spans="1:8" ht="24.75" hidden="1" x14ac:dyDescent="0.25">
      <c r="A936" s="8" t="s">
        <v>2399</v>
      </c>
      <c r="B936" s="9" t="s">
        <v>424</v>
      </c>
      <c r="C936" s="13">
        <v>18.008283183485499</v>
      </c>
      <c r="D936" s="13">
        <v>27.133127968358799</v>
      </c>
      <c r="E936" s="13">
        <v>42.270749298248901</v>
      </c>
      <c r="F936" s="15">
        <v>29.137386816697731</v>
      </c>
      <c r="G936" s="13">
        <v>17</v>
      </c>
      <c r="H936" s="14">
        <v>4041768.61</v>
      </c>
    </row>
    <row r="937" spans="1:8" ht="24.75" hidden="1" x14ac:dyDescent="0.25">
      <c r="A937" s="8" t="s">
        <v>2399</v>
      </c>
      <c r="B937" s="9" t="s">
        <v>1608</v>
      </c>
      <c r="C937" s="13">
        <v>19.572921896155901</v>
      </c>
      <c r="D937" s="13">
        <v>25.5155343449462</v>
      </c>
      <c r="E937" s="13">
        <v>42.173375921032999</v>
      </c>
      <c r="F937" s="15">
        <v>29.087277387378368</v>
      </c>
      <c r="G937" s="13">
        <v>8</v>
      </c>
      <c r="H937" s="14">
        <v>388610.4</v>
      </c>
    </row>
    <row r="938" spans="1:8" ht="24.75" hidden="1" x14ac:dyDescent="0.25">
      <c r="A938" s="8" t="s">
        <v>2399</v>
      </c>
      <c r="B938" s="9" t="s">
        <v>396</v>
      </c>
      <c r="C938" s="13">
        <v>19.931577162434799</v>
      </c>
      <c r="D938" s="13">
        <v>37.4687410054932</v>
      </c>
      <c r="E938" s="13">
        <v>29.727718668137801</v>
      </c>
      <c r="F938" s="15">
        <v>29.042678945355267</v>
      </c>
      <c r="G938" s="13">
        <v>36</v>
      </c>
      <c r="H938" s="14">
        <v>19063622.777908199</v>
      </c>
    </row>
    <row r="939" spans="1:8" ht="24.75" hidden="1" x14ac:dyDescent="0.25">
      <c r="A939" s="8" t="s">
        <v>2399</v>
      </c>
      <c r="B939" s="9" t="s">
        <v>1789</v>
      </c>
      <c r="C939" s="13">
        <v>16.414524529680101</v>
      </c>
      <c r="D939" s="13">
        <v>40.613092179697396</v>
      </c>
      <c r="E939" s="13">
        <v>29.8988701713259</v>
      </c>
      <c r="F939" s="15">
        <v>28.975495626901132</v>
      </c>
      <c r="G939" s="13">
        <v>103</v>
      </c>
      <c r="H939" s="14">
        <v>40536910.07</v>
      </c>
    </row>
    <row r="940" spans="1:8" ht="24.75" hidden="1" x14ac:dyDescent="0.25">
      <c r="A940" s="8" t="s">
        <v>2399</v>
      </c>
      <c r="B940" s="9" t="s">
        <v>2071</v>
      </c>
      <c r="C940" s="13">
        <v>24.0656946375546</v>
      </c>
      <c r="D940" s="13">
        <v>37.674714332398104</v>
      </c>
      <c r="E940" s="13">
        <v>24.971167793972501</v>
      </c>
      <c r="F940" s="15">
        <v>28.903858921308402</v>
      </c>
      <c r="G940" s="13">
        <v>19</v>
      </c>
      <c r="H940" s="14">
        <v>5273922.1500000004</v>
      </c>
    </row>
    <row r="941" spans="1:8" hidden="1" x14ac:dyDescent="0.25">
      <c r="A941" s="8" t="s">
        <v>2399</v>
      </c>
      <c r="B941" s="9" t="s">
        <v>116</v>
      </c>
      <c r="C941" s="13">
        <v>18.531104135396301</v>
      </c>
      <c r="D941" s="13">
        <v>34.518022328001202</v>
      </c>
      <c r="E941" s="13">
        <v>33.545403190123999</v>
      </c>
      <c r="F941" s="15">
        <v>28.864843217840502</v>
      </c>
      <c r="G941" s="13">
        <v>152</v>
      </c>
      <c r="H941" s="14">
        <v>192609143.76356199</v>
      </c>
    </row>
    <row r="942" spans="1:8" ht="24.75" hidden="1" x14ac:dyDescent="0.25">
      <c r="A942" s="8" t="s">
        <v>2399</v>
      </c>
      <c r="B942" s="9" t="s">
        <v>2327</v>
      </c>
      <c r="C942" s="13">
        <v>43.759248847088202</v>
      </c>
      <c r="D942" s="13">
        <v>24.031667803463598</v>
      </c>
      <c r="E942" s="13">
        <v>18.687128968497699</v>
      </c>
      <c r="F942" s="15">
        <v>28.826015206349833</v>
      </c>
      <c r="G942" s="13">
        <v>15</v>
      </c>
      <c r="H942" s="14">
        <v>1118351.33</v>
      </c>
    </row>
    <row r="943" spans="1:8" hidden="1" x14ac:dyDescent="0.25">
      <c r="A943" s="8" t="s">
        <v>2399</v>
      </c>
      <c r="B943" s="9" t="s">
        <v>1369</v>
      </c>
      <c r="C943" s="13">
        <v>22.1426086258456</v>
      </c>
      <c r="D943" s="13">
        <v>38.079652155550598</v>
      </c>
      <c r="E943" s="13">
        <v>26.168393484368298</v>
      </c>
      <c r="F943" s="15">
        <v>28.796884755254833</v>
      </c>
      <c r="G943" s="13">
        <v>44</v>
      </c>
      <c r="H943" s="14">
        <v>5497726.7999999998</v>
      </c>
    </row>
    <row r="944" spans="1:8" ht="24.75" hidden="1" x14ac:dyDescent="0.25">
      <c r="A944" s="8" t="s">
        <v>2399</v>
      </c>
      <c r="B944" s="9" t="s">
        <v>2052</v>
      </c>
      <c r="C944" s="13">
        <v>13.697504621153801</v>
      </c>
      <c r="D944" s="13">
        <v>32.998367231008501</v>
      </c>
      <c r="E944" s="13">
        <v>39.5659296138911</v>
      </c>
      <c r="F944" s="15">
        <v>28.7539338220178</v>
      </c>
      <c r="G944" s="13">
        <v>48</v>
      </c>
      <c r="H944" s="14">
        <v>210835391.03999999</v>
      </c>
    </row>
    <row r="945" spans="1:8" ht="24.75" hidden="1" x14ac:dyDescent="0.25">
      <c r="A945" s="8" t="s">
        <v>2399</v>
      </c>
      <c r="B945" s="9" t="s">
        <v>2116</v>
      </c>
      <c r="C945" s="13">
        <v>20.817243997281601</v>
      </c>
      <c r="D945" s="13">
        <v>18.143010596613198</v>
      </c>
      <c r="E945" s="13">
        <v>47.194093027883703</v>
      </c>
      <c r="F945" s="15">
        <v>28.718115873926166</v>
      </c>
      <c r="G945" s="13">
        <v>49</v>
      </c>
      <c r="H945" s="14">
        <v>8422479.8975629397</v>
      </c>
    </row>
    <row r="946" spans="1:8" ht="24.75" hidden="1" x14ac:dyDescent="0.25">
      <c r="A946" s="8" t="s">
        <v>2399</v>
      </c>
      <c r="B946" s="9" t="s">
        <v>1961</v>
      </c>
      <c r="C946" s="13">
        <v>36.6295406704077</v>
      </c>
      <c r="D946" s="13">
        <v>30.215395485680599</v>
      </c>
      <c r="E946" s="13">
        <v>18.9067116639544</v>
      </c>
      <c r="F946" s="15">
        <v>28.583882606680898</v>
      </c>
      <c r="G946" s="13">
        <v>27</v>
      </c>
      <c r="H946" s="14">
        <v>3904537.6</v>
      </c>
    </row>
    <row r="947" spans="1:8" ht="24.75" hidden="1" x14ac:dyDescent="0.25">
      <c r="A947" s="8" t="s">
        <v>2399</v>
      </c>
      <c r="B947" s="9" t="s">
        <v>1746</v>
      </c>
      <c r="C947" s="13">
        <v>26.5485578831311</v>
      </c>
      <c r="D947" s="13">
        <v>30.365461245783798</v>
      </c>
      <c r="E947" s="13">
        <v>28.7314703264923</v>
      </c>
      <c r="F947" s="15">
        <v>28.548496485135733</v>
      </c>
      <c r="G947" s="13">
        <v>18</v>
      </c>
      <c r="H947" s="14">
        <v>6398476.4500000002</v>
      </c>
    </row>
    <row r="948" spans="1:8" hidden="1" x14ac:dyDescent="0.25">
      <c r="A948" s="8" t="s">
        <v>2399</v>
      </c>
      <c r="B948" s="9" t="s">
        <v>1988</v>
      </c>
      <c r="C948" s="13">
        <v>13.240284004568601</v>
      </c>
      <c r="D948" s="13">
        <v>43.733451509933602</v>
      </c>
      <c r="E948" s="13">
        <v>28.5894425005208</v>
      </c>
      <c r="F948" s="15">
        <v>28.521059338341001</v>
      </c>
      <c r="G948" s="13">
        <v>68</v>
      </c>
      <c r="H948" s="14">
        <v>30692227.423656002</v>
      </c>
    </row>
    <row r="949" spans="1:8" hidden="1" x14ac:dyDescent="0.25">
      <c r="A949" s="8" t="s">
        <v>2399</v>
      </c>
      <c r="B949" s="9" t="s">
        <v>871</v>
      </c>
      <c r="C949" s="13">
        <v>16.272326098431801</v>
      </c>
      <c r="D949" s="13">
        <v>36.721118826627396</v>
      </c>
      <c r="E949" s="13">
        <v>32.339141018176498</v>
      </c>
      <c r="F949" s="15">
        <v>28.4441953144119</v>
      </c>
      <c r="G949" s="13">
        <v>28</v>
      </c>
      <c r="H949" s="14">
        <v>30481515.940000001</v>
      </c>
    </row>
    <row r="950" spans="1:8" ht="24.75" hidden="1" x14ac:dyDescent="0.25">
      <c r="A950" s="8" t="s">
        <v>2399</v>
      </c>
      <c r="B950" s="9" t="s">
        <v>989</v>
      </c>
      <c r="C950" s="13">
        <v>10.547640316910501</v>
      </c>
      <c r="D950" s="13">
        <v>19.9795654532385</v>
      </c>
      <c r="E950" s="13">
        <v>54.782545946080397</v>
      </c>
      <c r="F950" s="15">
        <v>28.436583905409801</v>
      </c>
      <c r="G950" s="13">
        <v>333</v>
      </c>
      <c r="H950" s="14">
        <v>523636371.25445998</v>
      </c>
    </row>
    <row r="951" spans="1:8" ht="24.75" hidden="1" x14ac:dyDescent="0.25">
      <c r="A951" s="8" t="s">
        <v>2399</v>
      </c>
      <c r="B951" s="9" t="s">
        <v>2203</v>
      </c>
      <c r="C951" s="13">
        <v>30.878038535571299</v>
      </c>
      <c r="D951" s="13">
        <v>24.195753541568799</v>
      </c>
      <c r="E951" s="13">
        <v>30.22187798281</v>
      </c>
      <c r="F951" s="15">
        <v>28.431890019983367</v>
      </c>
      <c r="G951" s="13">
        <v>40</v>
      </c>
      <c r="H951" s="14">
        <v>8725407.4811930992</v>
      </c>
    </row>
    <row r="952" spans="1:8" ht="36.75" hidden="1" x14ac:dyDescent="0.25">
      <c r="A952" s="8" t="s">
        <v>2399</v>
      </c>
      <c r="B952" s="9" t="s">
        <v>1008</v>
      </c>
      <c r="C952" s="13">
        <v>37.908652020764102</v>
      </c>
      <c r="D952" s="13">
        <v>20.356962490075201</v>
      </c>
      <c r="E952" s="13">
        <v>27.028083921901199</v>
      </c>
      <c r="F952" s="15">
        <v>28.4312328109135</v>
      </c>
      <c r="G952" s="13">
        <v>86</v>
      </c>
      <c r="H952" s="14">
        <v>710959974.73000002</v>
      </c>
    </row>
    <row r="953" spans="1:8" hidden="1" x14ac:dyDescent="0.25">
      <c r="A953" s="8" t="s">
        <v>2399</v>
      </c>
      <c r="B953" s="9" t="s">
        <v>1591</v>
      </c>
      <c r="C953" s="13">
        <v>27.9073455347391</v>
      </c>
      <c r="D953" s="13">
        <v>19.130738669109501</v>
      </c>
      <c r="E953" s="13">
        <v>38.115532870142097</v>
      </c>
      <c r="F953" s="15">
        <v>28.384539024663564</v>
      </c>
      <c r="G953" s="13">
        <v>82</v>
      </c>
      <c r="H953" s="14">
        <v>46268988.509999901</v>
      </c>
    </row>
    <row r="954" spans="1:8" ht="24.75" hidden="1" x14ac:dyDescent="0.25">
      <c r="A954" s="8" t="s">
        <v>2399</v>
      </c>
      <c r="B954" s="9" t="s">
        <v>2225</v>
      </c>
      <c r="C954" s="13">
        <v>28.351519216183</v>
      </c>
      <c r="D954" s="13">
        <v>29.608365143198601</v>
      </c>
      <c r="E954" s="13">
        <v>27.052166142425499</v>
      </c>
      <c r="F954" s="15">
        <v>28.337350167269033</v>
      </c>
      <c r="G954" s="13">
        <v>10</v>
      </c>
      <c r="H954" s="14">
        <v>3209182.75</v>
      </c>
    </row>
    <row r="955" spans="1:8" ht="24.75" hidden="1" x14ac:dyDescent="0.25">
      <c r="A955" s="8" t="s">
        <v>2399</v>
      </c>
      <c r="B955" s="9" t="s">
        <v>1299</v>
      </c>
      <c r="C955" s="13">
        <v>31.712070432255501</v>
      </c>
      <c r="D955" s="13">
        <v>32.979313424574201</v>
      </c>
      <c r="E955" s="13">
        <v>20.2652543163404</v>
      </c>
      <c r="F955" s="15">
        <v>28.318879391056701</v>
      </c>
      <c r="G955" s="13">
        <v>11</v>
      </c>
      <c r="H955" s="14">
        <v>2675654.96</v>
      </c>
    </row>
    <row r="956" spans="1:8" hidden="1" x14ac:dyDescent="0.25">
      <c r="A956" s="8" t="s">
        <v>2399</v>
      </c>
      <c r="B956" s="9" t="s">
        <v>1427</v>
      </c>
      <c r="C956" s="13">
        <v>18.7400469434615</v>
      </c>
      <c r="D956" s="13">
        <v>43.228272722831299</v>
      </c>
      <c r="E956" s="13">
        <v>22.964368066394101</v>
      </c>
      <c r="F956" s="15">
        <v>28.310895910895635</v>
      </c>
      <c r="G956" s="13">
        <v>76</v>
      </c>
      <c r="H956" s="14">
        <v>10225110.4131756</v>
      </c>
    </row>
    <row r="957" spans="1:8" hidden="1" x14ac:dyDescent="0.25">
      <c r="A957" s="8" t="s">
        <v>2399</v>
      </c>
      <c r="B957" s="9" t="s">
        <v>897</v>
      </c>
      <c r="C957" s="13">
        <v>37.307804160838003</v>
      </c>
      <c r="D957" s="13">
        <v>21.485082073287199</v>
      </c>
      <c r="E957" s="13">
        <v>25.986266350227002</v>
      </c>
      <c r="F957" s="15">
        <v>28.259717528117402</v>
      </c>
      <c r="G957" s="13">
        <v>150</v>
      </c>
      <c r="H957" s="14">
        <v>769424450.99899995</v>
      </c>
    </row>
    <row r="958" spans="1:8" hidden="1" x14ac:dyDescent="0.25">
      <c r="A958" s="8" t="s">
        <v>2399</v>
      </c>
      <c r="B958" s="9" t="s">
        <v>237</v>
      </c>
      <c r="C958" s="13">
        <v>21.528423700736901</v>
      </c>
      <c r="D958" s="13">
        <v>47.485903107558201</v>
      </c>
      <c r="E958" s="13">
        <v>15.376872517370201</v>
      </c>
      <c r="F958" s="15">
        <v>28.130399775221765</v>
      </c>
      <c r="G958" s="13">
        <v>31</v>
      </c>
      <c r="H958" s="14">
        <v>2281428.66</v>
      </c>
    </row>
    <row r="959" spans="1:8" ht="24.75" hidden="1" x14ac:dyDescent="0.25">
      <c r="A959" s="8" t="s">
        <v>2399</v>
      </c>
      <c r="B959" s="9" t="s">
        <v>2133</v>
      </c>
      <c r="C959" s="13">
        <v>25.094198283437901</v>
      </c>
      <c r="D959" s="13">
        <v>33.590540266323799</v>
      </c>
      <c r="E959" s="13">
        <v>25.679184094307899</v>
      </c>
      <c r="F959" s="15">
        <v>28.1213075480232</v>
      </c>
      <c r="G959" s="13">
        <v>31</v>
      </c>
      <c r="H959" s="14">
        <v>4094654.3849999998</v>
      </c>
    </row>
    <row r="960" spans="1:8" ht="24.75" hidden="1" x14ac:dyDescent="0.25">
      <c r="A960" s="8" t="s">
        <v>2399</v>
      </c>
      <c r="B960" s="9" t="s">
        <v>2227</v>
      </c>
      <c r="C960" s="13">
        <v>35.610631537534701</v>
      </c>
      <c r="D960" s="13">
        <v>15.4627108967215</v>
      </c>
      <c r="E960" s="13">
        <v>33.189006800826398</v>
      </c>
      <c r="F960" s="15">
        <v>28.087449745027538</v>
      </c>
      <c r="G960" s="13">
        <v>8</v>
      </c>
      <c r="H960" s="14">
        <v>22520876.116</v>
      </c>
    </row>
    <row r="961" spans="1:8" ht="24.75" hidden="1" x14ac:dyDescent="0.25">
      <c r="A961" s="8" t="s">
        <v>2399</v>
      </c>
      <c r="B961" s="9" t="s">
        <v>787</v>
      </c>
      <c r="C961" s="13">
        <v>17.3805337134519</v>
      </c>
      <c r="D961" s="13">
        <v>32.581662779277998</v>
      </c>
      <c r="E961" s="13">
        <v>34.1929266378202</v>
      </c>
      <c r="F961" s="15">
        <v>28.051707710183365</v>
      </c>
      <c r="G961" s="13">
        <v>280</v>
      </c>
      <c r="H961" s="14">
        <v>482108536.70999998</v>
      </c>
    </row>
    <row r="962" spans="1:8" hidden="1" x14ac:dyDescent="0.25">
      <c r="A962" s="8" t="s">
        <v>2399</v>
      </c>
      <c r="B962" s="9" t="s">
        <v>2306</v>
      </c>
      <c r="C962" s="13">
        <v>30.114276535648202</v>
      </c>
      <c r="D962" s="13">
        <v>40.757932306337302</v>
      </c>
      <c r="E962" s="13">
        <v>13.036349063610899</v>
      </c>
      <c r="F962" s="15">
        <v>27.969519301865464</v>
      </c>
      <c r="G962" s="13">
        <v>19</v>
      </c>
      <c r="H962" s="14">
        <v>1849801.16</v>
      </c>
    </row>
    <row r="963" spans="1:8" ht="24.75" hidden="1" x14ac:dyDescent="0.25">
      <c r="A963" s="8" t="s">
        <v>2399</v>
      </c>
      <c r="B963" s="9" t="s">
        <v>2350</v>
      </c>
      <c r="C963" s="13">
        <v>34.391619454766399</v>
      </c>
      <c r="D963" s="13">
        <v>44.162621773948402</v>
      </c>
      <c r="E963" s="13">
        <v>5.3427615759731104</v>
      </c>
      <c r="F963" s="15">
        <v>27.96566760156264</v>
      </c>
      <c r="G963" s="13">
        <v>11</v>
      </c>
      <c r="H963" s="14">
        <v>817214.03</v>
      </c>
    </row>
    <row r="964" spans="1:8" ht="24.75" hidden="1" x14ac:dyDescent="0.25">
      <c r="A964" s="8" t="s">
        <v>2399</v>
      </c>
      <c r="B964" s="9" t="s">
        <v>1450</v>
      </c>
      <c r="C964" s="13">
        <v>27.2803959203051</v>
      </c>
      <c r="D964" s="13">
        <v>26.436198445249399</v>
      </c>
      <c r="E964" s="13">
        <v>30.011493409667999</v>
      </c>
      <c r="F964" s="15">
        <v>27.90936259174083</v>
      </c>
      <c r="G964" s="13">
        <v>50</v>
      </c>
      <c r="H964" s="14">
        <v>4548148.9800000004</v>
      </c>
    </row>
    <row r="965" spans="1:8" ht="36.75" hidden="1" x14ac:dyDescent="0.25">
      <c r="A965" s="8" t="s">
        <v>2399</v>
      </c>
      <c r="B965" s="9" t="s">
        <v>1127</v>
      </c>
      <c r="C965" s="13">
        <v>9.9767816615926694</v>
      </c>
      <c r="D965" s="13">
        <v>20.513755552512801</v>
      </c>
      <c r="E965" s="13">
        <v>53.169619397659602</v>
      </c>
      <c r="F965" s="15">
        <v>27.886718870588357</v>
      </c>
      <c r="G965" s="13">
        <v>246</v>
      </c>
      <c r="H965" s="14">
        <v>429642104.28676802</v>
      </c>
    </row>
    <row r="966" spans="1:8" ht="24.75" hidden="1" x14ac:dyDescent="0.25">
      <c r="A966" s="8" t="s">
        <v>2399</v>
      </c>
      <c r="B966" s="9" t="s">
        <v>132</v>
      </c>
      <c r="C966" s="13">
        <v>18.796008003607898</v>
      </c>
      <c r="D966" s="13">
        <v>24.869888653023601</v>
      </c>
      <c r="E966" s="13">
        <v>39.596556549680997</v>
      </c>
      <c r="F966" s="15">
        <v>27.754151068770835</v>
      </c>
      <c r="G966" s="13">
        <v>71</v>
      </c>
      <c r="H966" s="14">
        <v>53333035.759999998</v>
      </c>
    </row>
    <row r="967" spans="1:8" ht="24.75" hidden="1" x14ac:dyDescent="0.25">
      <c r="A967" s="8" t="s">
        <v>2399</v>
      </c>
      <c r="B967" s="9" t="s">
        <v>149</v>
      </c>
      <c r="C967" s="13">
        <v>26.732671303188301</v>
      </c>
      <c r="D967" s="13">
        <v>26.673899870529699</v>
      </c>
      <c r="E967" s="13">
        <v>29.821123306560398</v>
      </c>
      <c r="F967" s="15">
        <v>27.742564826759466</v>
      </c>
      <c r="G967" s="13">
        <v>238</v>
      </c>
      <c r="H967" s="14">
        <v>3566313211.902</v>
      </c>
    </row>
    <row r="968" spans="1:8" ht="24.75" hidden="1" x14ac:dyDescent="0.25">
      <c r="A968" s="8" t="s">
        <v>2399</v>
      </c>
      <c r="B968" s="9" t="s">
        <v>318</v>
      </c>
      <c r="C968" s="13">
        <v>22.928548303830201</v>
      </c>
      <c r="D968" s="13">
        <v>45.978055826930998</v>
      </c>
      <c r="E968" s="13">
        <v>14.084964450186201</v>
      </c>
      <c r="F968" s="15">
        <v>27.663856193649135</v>
      </c>
      <c r="G968" s="13">
        <v>68</v>
      </c>
      <c r="H968" s="14">
        <v>8249563.1999999899</v>
      </c>
    </row>
    <row r="969" spans="1:8" hidden="1" x14ac:dyDescent="0.25">
      <c r="A969" s="8" t="s">
        <v>2399</v>
      </c>
      <c r="B969" s="9" t="s">
        <v>385</v>
      </c>
      <c r="C969" s="13">
        <v>28.221924092079099</v>
      </c>
      <c r="D969" s="13">
        <v>44.252090023834803</v>
      </c>
      <c r="E969" s="13">
        <v>10.46260935734</v>
      </c>
      <c r="F969" s="15">
        <v>27.6455411577513</v>
      </c>
      <c r="G969" s="13">
        <v>27</v>
      </c>
      <c r="H969" s="14">
        <v>2265463.29</v>
      </c>
    </row>
    <row r="970" spans="1:8" ht="36.75" hidden="1" x14ac:dyDescent="0.25">
      <c r="A970" s="8" t="s">
        <v>2399</v>
      </c>
      <c r="B970" s="9" t="s">
        <v>764</v>
      </c>
      <c r="C970" s="13">
        <v>15.6998362606043</v>
      </c>
      <c r="D970" s="13">
        <v>36.622971773409503</v>
      </c>
      <c r="E970" s="13">
        <v>30.584558822423801</v>
      </c>
      <c r="F970" s="15">
        <v>27.63578895214587</v>
      </c>
      <c r="G970" s="13">
        <v>251</v>
      </c>
      <c r="H970" s="14">
        <v>117326071.742</v>
      </c>
    </row>
    <row r="971" spans="1:8" ht="24.75" hidden="1" x14ac:dyDescent="0.25">
      <c r="A971" s="8" t="s">
        <v>2399</v>
      </c>
      <c r="B971" s="9" t="s">
        <v>1090</v>
      </c>
      <c r="C971" s="13">
        <v>35.5671421600453</v>
      </c>
      <c r="D971" s="13">
        <v>19.5799397382625</v>
      </c>
      <c r="E971" s="13">
        <v>27.727940420105899</v>
      </c>
      <c r="F971" s="15">
        <v>27.625007439471233</v>
      </c>
      <c r="G971" s="13">
        <v>92</v>
      </c>
      <c r="H971" s="14">
        <v>17286632.629999999</v>
      </c>
    </row>
    <row r="972" spans="1:8" ht="24.75" hidden="1" x14ac:dyDescent="0.25">
      <c r="A972" s="8" t="s">
        <v>2399</v>
      </c>
      <c r="B972" s="9" t="s">
        <v>839</v>
      </c>
      <c r="C972" s="13">
        <v>20.9949183000573</v>
      </c>
      <c r="D972" s="13">
        <v>18.300346052812099</v>
      </c>
      <c r="E972" s="13">
        <v>43.559932903141799</v>
      </c>
      <c r="F972" s="15">
        <v>27.618399085337064</v>
      </c>
      <c r="G972" s="13">
        <v>84</v>
      </c>
      <c r="H972" s="14">
        <v>12526129.32</v>
      </c>
    </row>
    <row r="973" spans="1:8" ht="24.75" hidden="1" x14ac:dyDescent="0.25">
      <c r="A973" s="8" t="s">
        <v>2399</v>
      </c>
      <c r="B973" s="9" t="s">
        <v>1198</v>
      </c>
      <c r="C973" s="13">
        <v>34.385243810790499</v>
      </c>
      <c r="D973" s="13">
        <v>25.987343636315501</v>
      </c>
      <c r="E973" s="13">
        <v>22.463923682597301</v>
      </c>
      <c r="F973" s="15">
        <v>27.612170376567764</v>
      </c>
      <c r="G973" s="13">
        <v>15</v>
      </c>
      <c r="H973" s="14">
        <v>3282172.57</v>
      </c>
    </row>
    <row r="974" spans="1:8" ht="24.75" hidden="1" x14ac:dyDescent="0.25">
      <c r="A974" s="8" t="s">
        <v>2399</v>
      </c>
      <c r="B974" s="9" t="s">
        <v>1958</v>
      </c>
      <c r="C974" s="13">
        <v>28.787004693394</v>
      </c>
      <c r="D974" s="13">
        <v>28.278364937198798</v>
      </c>
      <c r="E974" s="13">
        <v>25.728004381890099</v>
      </c>
      <c r="F974" s="15">
        <v>27.5977913374943</v>
      </c>
      <c r="G974" s="13">
        <v>69</v>
      </c>
      <c r="H974" s="14">
        <v>122674853.79799899</v>
      </c>
    </row>
    <row r="975" spans="1:8" ht="24.75" hidden="1" x14ac:dyDescent="0.25">
      <c r="A975" s="8" t="s">
        <v>2399</v>
      </c>
      <c r="B975" s="9" t="s">
        <v>18</v>
      </c>
      <c r="C975" s="13">
        <v>18.194432480533202</v>
      </c>
      <c r="D975" s="13">
        <v>33.589320793895503</v>
      </c>
      <c r="E975" s="13">
        <v>30.612744402151801</v>
      </c>
      <c r="F975" s="15">
        <v>27.465499225526838</v>
      </c>
      <c r="G975" s="13">
        <v>111</v>
      </c>
      <c r="H975" s="14">
        <v>16315364.210000001</v>
      </c>
    </row>
    <row r="976" spans="1:8" hidden="1" x14ac:dyDescent="0.25">
      <c r="A976" s="8" t="s">
        <v>2399</v>
      </c>
      <c r="B976" s="9" t="s">
        <v>583</v>
      </c>
      <c r="C976" s="13">
        <v>11.677640839760601</v>
      </c>
      <c r="D976" s="13">
        <v>38.522135743975397</v>
      </c>
      <c r="E976" s="13">
        <v>32.053722083100901</v>
      </c>
      <c r="F976" s="15">
        <v>27.417832888945629</v>
      </c>
      <c r="G976" s="13">
        <v>65</v>
      </c>
      <c r="H976" s="14">
        <v>60982344.589999899</v>
      </c>
    </row>
    <row r="977" spans="1:8" hidden="1" x14ac:dyDescent="0.25">
      <c r="A977" s="8" t="s">
        <v>2399</v>
      </c>
      <c r="B977" s="9" t="s">
        <v>2321</v>
      </c>
      <c r="C977" s="13">
        <v>39.094322052364603</v>
      </c>
      <c r="D977" s="13">
        <v>27.641022731882</v>
      </c>
      <c r="E977" s="13">
        <v>15.4584492769546</v>
      </c>
      <c r="F977" s="15">
        <v>27.397931353733735</v>
      </c>
      <c r="G977" s="13">
        <v>5</v>
      </c>
      <c r="H977" s="14">
        <v>576327.34</v>
      </c>
    </row>
    <row r="978" spans="1:8" ht="24.75" hidden="1" x14ac:dyDescent="0.25">
      <c r="A978" s="8" t="s">
        <v>2399</v>
      </c>
      <c r="B978" s="9" t="s">
        <v>1701</v>
      </c>
      <c r="C978" s="13">
        <v>19.615503907929799</v>
      </c>
      <c r="D978" s="13">
        <v>15.430235924304601</v>
      </c>
      <c r="E978" s="13">
        <v>46.8051125125534</v>
      </c>
      <c r="F978" s="15">
        <v>27.2836174482626</v>
      </c>
      <c r="G978" s="13">
        <v>53</v>
      </c>
      <c r="H978" s="14">
        <v>10538729.83</v>
      </c>
    </row>
    <row r="979" spans="1:8" ht="24.75" hidden="1" x14ac:dyDescent="0.25">
      <c r="A979" s="8" t="s">
        <v>2399</v>
      </c>
      <c r="B979" s="9" t="s">
        <v>103</v>
      </c>
      <c r="C979" s="13">
        <v>27.3406408990252</v>
      </c>
      <c r="D979" s="13">
        <v>33.269106257906301</v>
      </c>
      <c r="E979" s="13">
        <v>21.144410095907499</v>
      </c>
      <c r="F979" s="15">
        <v>27.251385750946337</v>
      </c>
      <c r="G979" s="13">
        <v>23</v>
      </c>
      <c r="H979" s="14">
        <v>6356480.54</v>
      </c>
    </row>
    <row r="980" spans="1:8" ht="24.75" hidden="1" x14ac:dyDescent="0.25">
      <c r="A980" s="8" t="s">
        <v>2399</v>
      </c>
      <c r="B980" s="9" t="s">
        <v>191</v>
      </c>
      <c r="C980" s="13">
        <v>18.637239752878202</v>
      </c>
      <c r="D980" s="13">
        <v>50.572096249084098</v>
      </c>
      <c r="E980" s="13">
        <v>12.519119398364801</v>
      </c>
      <c r="F980" s="15">
        <v>27.242818466775702</v>
      </c>
      <c r="G980" s="13">
        <v>2824</v>
      </c>
      <c r="H980" s="14">
        <v>761054885.26000094</v>
      </c>
    </row>
    <row r="981" spans="1:8" hidden="1" x14ac:dyDescent="0.25">
      <c r="A981" s="8" t="s">
        <v>2399</v>
      </c>
      <c r="B981" s="9" t="s">
        <v>416</v>
      </c>
      <c r="C981" s="13">
        <v>18.869935658825302</v>
      </c>
      <c r="D981" s="13">
        <v>24.309629477009299</v>
      </c>
      <c r="E981" s="13">
        <v>38.528365356195799</v>
      </c>
      <c r="F981" s="15">
        <v>27.235976830676801</v>
      </c>
      <c r="G981" s="13">
        <v>10</v>
      </c>
      <c r="H981" s="14">
        <v>15872270.199999999</v>
      </c>
    </row>
    <row r="982" spans="1:8" ht="24.75" hidden="1" x14ac:dyDescent="0.25">
      <c r="A982" s="8" t="s">
        <v>2399</v>
      </c>
      <c r="B982" s="9" t="s">
        <v>1612</v>
      </c>
      <c r="C982" s="13">
        <v>7.5623667657207498</v>
      </c>
      <c r="D982" s="13">
        <v>27.9666396920362</v>
      </c>
      <c r="E982" s="13">
        <v>45.797318035688903</v>
      </c>
      <c r="F982" s="15">
        <v>27.108774831148619</v>
      </c>
      <c r="G982" s="13">
        <v>184</v>
      </c>
      <c r="H982" s="14">
        <v>3999015432.1191301</v>
      </c>
    </row>
    <row r="983" spans="1:8" hidden="1" x14ac:dyDescent="0.25">
      <c r="A983" s="8" t="s">
        <v>2399</v>
      </c>
      <c r="B983" s="9" t="s">
        <v>471</v>
      </c>
      <c r="C983" s="13">
        <v>12.124201256705501</v>
      </c>
      <c r="D983" s="13">
        <v>24.410274450701401</v>
      </c>
      <c r="E983" s="13">
        <v>44.623956155248102</v>
      </c>
      <c r="F983" s="15">
        <v>27.052810620884998</v>
      </c>
      <c r="G983" s="13">
        <v>50</v>
      </c>
      <c r="H983" s="14">
        <v>355379785.84988099</v>
      </c>
    </row>
    <row r="984" spans="1:8" ht="36.75" hidden="1" x14ac:dyDescent="0.25">
      <c r="A984" s="8" t="s">
        <v>2399</v>
      </c>
      <c r="B984" s="9" t="s">
        <v>2319</v>
      </c>
      <c r="C984" s="13">
        <v>42.833235647104097</v>
      </c>
      <c r="D984" s="13">
        <v>11.4450416166623</v>
      </c>
      <c r="E984" s="13">
        <v>26.588643346156299</v>
      </c>
      <c r="F984" s="15">
        <v>26.955640203307567</v>
      </c>
      <c r="G984" s="13">
        <v>15</v>
      </c>
      <c r="H984" s="14">
        <v>2302514.42</v>
      </c>
    </row>
    <row r="985" spans="1:8" ht="24.75" hidden="1" x14ac:dyDescent="0.25">
      <c r="A985" s="8" t="s">
        <v>2399</v>
      </c>
      <c r="B985" s="9" t="s">
        <v>557</v>
      </c>
      <c r="C985" s="13">
        <v>21.423641039116099</v>
      </c>
      <c r="D985" s="13">
        <v>32.646738524553903</v>
      </c>
      <c r="E985" s="13">
        <v>26.785637250859899</v>
      </c>
      <c r="F985" s="15">
        <v>26.952005604843304</v>
      </c>
      <c r="G985" s="13">
        <v>73</v>
      </c>
      <c r="H985" s="14">
        <v>21310183.41</v>
      </c>
    </row>
    <row r="986" spans="1:8" hidden="1" x14ac:dyDescent="0.25">
      <c r="A986" s="8" t="s">
        <v>2399</v>
      </c>
      <c r="B986" s="9" t="s">
        <v>2204</v>
      </c>
      <c r="C986" s="13">
        <v>34.781685622844201</v>
      </c>
      <c r="D986" s="13">
        <v>40.867544869458598</v>
      </c>
      <c r="E986" s="13">
        <v>5.1352001794311999</v>
      </c>
      <c r="F986" s="15">
        <v>26.928143557244663</v>
      </c>
      <c r="G986" s="13">
        <v>9</v>
      </c>
      <c r="H986" s="14">
        <v>761816.87</v>
      </c>
    </row>
    <row r="987" spans="1:8" hidden="1" x14ac:dyDescent="0.25">
      <c r="A987" s="8" t="s">
        <v>2399</v>
      </c>
      <c r="B987" s="9" t="s">
        <v>2339</v>
      </c>
      <c r="C987" s="13">
        <v>30.1720956319182</v>
      </c>
      <c r="D987" s="13">
        <v>36.783531292820697</v>
      </c>
      <c r="E987" s="13">
        <v>13.623533433821599</v>
      </c>
      <c r="F987" s="15">
        <v>26.859720119520166</v>
      </c>
      <c r="G987" s="13">
        <v>23</v>
      </c>
      <c r="H987" s="14">
        <v>15812322.52</v>
      </c>
    </row>
    <row r="988" spans="1:8" ht="36.75" hidden="1" x14ac:dyDescent="0.25">
      <c r="A988" s="8" t="s">
        <v>2399</v>
      </c>
      <c r="B988" s="9" t="s">
        <v>1514</v>
      </c>
      <c r="C988" s="13">
        <v>45.6402929442229</v>
      </c>
      <c r="D988" s="13">
        <v>19.908349341958399</v>
      </c>
      <c r="E988" s="13">
        <v>14.8653155761519</v>
      </c>
      <c r="F988" s="15">
        <v>26.80465262077773</v>
      </c>
      <c r="G988" s="13">
        <v>8</v>
      </c>
      <c r="H988" s="14">
        <v>6436743.5700000003</v>
      </c>
    </row>
    <row r="989" spans="1:8" ht="24.75" hidden="1" x14ac:dyDescent="0.25">
      <c r="A989" s="8" t="s">
        <v>2399</v>
      </c>
      <c r="B989" s="9" t="s">
        <v>370</v>
      </c>
      <c r="C989" s="13">
        <v>25.147358314939002</v>
      </c>
      <c r="D989" s="13">
        <v>29.867613312776498</v>
      </c>
      <c r="E989" s="13">
        <v>25.2088724356292</v>
      </c>
      <c r="F989" s="15">
        <v>26.741281354448233</v>
      </c>
      <c r="G989" s="13">
        <v>36</v>
      </c>
      <c r="H989" s="14">
        <v>4630015.1150000002</v>
      </c>
    </row>
    <row r="990" spans="1:8" ht="24.75" hidden="1" x14ac:dyDescent="0.25">
      <c r="A990" s="8" t="s">
        <v>2399</v>
      </c>
      <c r="B990" s="9" t="s">
        <v>1918</v>
      </c>
      <c r="C990" s="13">
        <v>23.788192063044999</v>
      </c>
      <c r="D990" s="13">
        <v>31.937713506904402</v>
      </c>
      <c r="E990" s="13">
        <v>24.3189870293536</v>
      </c>
      <c r="F990" s="15">
        <v>26.681630866434336</v>
      </c>
      <c r="G990" s="13">
        <v>36</v>
      </c>
      <c r="H990" s="14">
        <v>3823059.3459999999</v>
      </c>
    </row>
    <row r="991" spans="1:8" ht="24.75" hidden="1" x14ac:dyDescent="0.25">
      <c r="A991" s="8" t="s">
        <v>2399</v>
      </c>
      <c r="B991" s="9" t="s">
        <v>229</v>
      </c>
      <c r="C991" s="13">
        <v>33.735815597368102</v>
      </c>
      <c r="D991" s="13">
        <v>13.846660198466701</v>
      </c>
      <c r="E991" s="13">
        <v>32.393931055926402</v>
      </c>
      <c r="F991" s="15">
        <v>26.658802283920398</v>
      </c>
      <c r="G991" s="13">
        <v>16</v>
      </c>
      <c r="H991" s="14">
        <v>24445675.879999999</v>
      </c>
    </row>
    <row r="992" spans="1:8" ht="24.75" hidden="1" x14ac:dyDescent="0.25">
      <c r="A992" s="8" t="s">
        <v>2399</v>
      </c>
      <c r="B992" s="9" t="s">
        <v>603</v>
      </c>
      <c r="C992" s="13">
        <v>26.008925818746601</v>
      </c>
      <c r="D992" s="13">
        <v>27.002161411082</v>
      </c>
      <c r="E992" s="13">
        <v>26.8245029663872</v>
      </c>
      <c r="F992" s="15">
        <v>26.611863398738603</v>
      </c>
      <c r="G992" s="13">
        <v>17</v>
      </c>
      <c r="H992" s="14">
        <v>1879420981.78</v>
      </c>
    </row>
    <row r="993" spans="1:8" ht="24.75" hidden="1" x14ac:dyDescent="0.25">
      <c r="A993" s="8" t="s">
        <v>2399</v>
      </c>
      <c r="B993" s="9" t="s">
        <v>997</v>
      </c>
      <c r="C993" s="13">
        <v>22.8365807455306</v>
      </c>
      <c r="D993" s="13">
        <v>33.169542274429901</v>
      </c>
      <c r="E993" s="13">
        <v>23.749054299875802</v>
      </c>
      <c r="F993" s="15">
        <v>26.585059106612096</v>
      </c>
      <c r="G993" s="13">
        <v>41</v>
      </c>
      <c r="H993" s="14">
        <v>11124693.118196299</v>
      </c>
    </row>
    <row r="994" spans="1:8" ht="24.75" hidden="1" x14ac:dyDescent="0.25">
      <c r="A994" s="8" t="s">
        <v>2399</v>
      </c>
      <c r="B994" s="9" t="s">
        <v>296</v>
      </c>
      <c r="C994" s="13">
        <v>14.858120282082799</v>
      </c>
      <c r="D994" s="13">
        <v>31.980596302382001</v>
      </c>
      <c r="E994" s="13">
        <v>32.840895959905097</v>
      </c>
      <c r="F994" s="15">
        <v>26.559870848123296</v>
      </c>
      <c r="G994" s="13">
        <v>932</v>
      </c>
      <c r="H994" s="14">
        <v>321321827.44528598</v>
      </c>
    </row>
    <row r="995" spans="1:8" ht="24.75" hidden="1" x14ac:dyDescent="0.25">
      <c r="A995" s="8" t="s">
        <v>2399</v>
      </c>
      <c r="B995" s="9" t="s">
        <v>2286</v>
      </c>
      <c r="C995" s="13">
        <v>29.554530674278102</v>
      </c>
      <c r="D995" s="13">
        <v>33.721883690914296</v>
      </c>
      <c r="E995" s="13">
        <v>16.2808614200816</v>
      </c>
      <c r="F995" s="15">
        <v>26.519091928424661</v>
      </c>
      <c r="G995" s="13">
        <v>19</v>
      </c>
      <c r="H995" s="14">
        <v>1415137.4</v>
      </c>
    </row>
    <row r="996" spans="1:8" hidden="1" x14ac:dyDescent="0.25">
      <c r="A996" s="8" t="s">
        <v>2399</v>
      </c>
      <c r="B996" s="9" t="s">
        <v>534</v>
      </c>
      <c r="C996" s="13">
        <v>8.3861055061799696</v>
      </c>
      <c r="D996" s="13">
        <v>35.870938546757699</v>
      </c>
      <c r="E996" s="13">
        <v>35.159788534460397</v>
      </c>
      <c r="F996" s="15">
        <v>26.472277529132686</v>
      </c>
      <c r="G996" s="13">
        <v>307</v>
      </c>
      <c r="H996" s="14">
        <v>604508459.60297203</v>
      </c>
    </row>
    <row r="997" spans="1:8" hidden="1" x14ac:dyDescent="0.25">
      <c r="A997" s="8" t="s">
        <v>2399</v>
      </c>
      <c r="B997" s="9" t="s">
        <v>64</v>
      </c>
      <c r="C997" s="13">
        <v>58.900815198493298</v>
      </c>
      <c r="D997" s="13">
        <v>15.3686663809761</v>
      </c>
      <c r="E997" s="13">
        <v>5.1352001794311999</v>
      </c>
      <c r="F997" s="15">
        <v>26.468227252966866</v>
      </c>
      <c r="G997" s="13">
        <v>17</v>
      </c>
      <c r="H997" s="14">
        <v>2220610.7400000002</v>
      </c>
    </row>
    <row r="998" spans="1:8" ht="24.75" hidden="1" x14ac:dyDescent="0.25">
      <c r="A998" s="8" t="s">
        <v>2399</v>
      </c>
      <c r="B998" s="9" t="s">
        <v>2345</v>
      </c>
      <c r="C998" s="13">
        <v>26.835189063839799</v>
      </c>
      <c r="D998" s="13">
        <v>46.763774008788999</v>
      </c>
      <c r="E998" s="13">
        <v>5.7423511393216398</v>
      </c>
      <c r="F998" s="15">
        <v>26.447104737316817</v>
      </c>
      <c r="G998" s="13">
        <v>20</v>
      </c>
      <c r="H998" s="14">
        <v>24494506.484515298</v>
      </c>
    </row>
    <row r="999" spans="1:8" ht="24.75" hidden="1" x14ac:dyDescent="0.25">
      <c r="A999" s="8" t="s">
        <v>2399</v>
      </c>
      <c r="B999" s="9" t="s">
        <v>1823</v>
      </c>
      <c r="C999" s="13">
        <v>29.5293233505312</v>
      </c>
      <c r="D999" s="13">
        <v>40.199706874449099</v>
      </c>
      <c r="E999" s="13">
        <v>9.5786587354329704</v>
      </c>
      <c r="F999" s="15">
        <v>26.435896320137758</v>
      </c>
      <c r="G999" s="13">
        <v>90</v>
      </c>
      <c r="H999" s="14">
        <v>5959807.2679999899</v>
      </c>
    </row>
    <row r="1000" spans="1:8" ht="24.75" hidden="1" x14ac:dyDescent="0.25">
      <c r="A1000" s="8" t="s">
        <v>2399</v>
      </c>
      <c r="B1000" s="9" t="s">
        <v>2057</v>
      </c>
      <c r="C1000" s="13">
        <v>18.6723661565001</v>
      </c>
      <c r="D1000" s="13">
        <v>44.518072470234003</v>
      </c>
      <c r="E1000" s="13">
        <v>16.1008905965647</v>
      </c>
      <c r="F1000" s="15">
        <v>26.430443074432933</v>
      </c>
      <c r="G1000" s="13">
        <v>90</v>
      </c>
      <c r="H1000" s="14">
        <v>138848543.56999901</v>
      </c>
    </row>
    <row r="1001" spans="1:8" ht="24.75" hidden="1" x14ac:dyDescent="0.25">
      <c r="A1001" s="8" t="s">
        <v>2399</v>
      </c>
      <c r="B1001" s="9" t="s">
        <v>2392</v>
      </c>
      <c r="C1001" s="13">
        <v>41.393670860099398</v>
      </c>
      <c r="D1001" s="13">
        <v>26.473865812131098</v>
      </c>
      <c r="E1001" s="13">
        <v>11.413932424823701</v>
      </c>
      <c r="F1001" s="15">
        <v>26.427156365684734</v>
      </c>
      <c r="G1001" s="13">
        <v>12</v>
      </c>
      <c r="H1001" s="14">
        <v>2025401.88</v>
      </c>
    </row>
    <row r="1002" spans="1:8" ht="24.75" hidden="1" x14ac:dyDescent="0.25">
      <c r="A1002" s="8" t="s">
        <v>2399</v>
      </c>
      <c r="B1002" s="9" t="s">
        <v>2390</v>
      </c>
      <c r="C1002" s="13">
        <v>38.859656620101802</v>
      </c>
      <c r="D1002" s="13">
        <v>34.8063035005732</v>
      </c>
      <c r="E1002" s="13">
        <v>5.4961686071926898</v>
      </c>
      <c r="F1002" s="15">
        <v>26.387376242622565</v>
      </c>
      <c r="G1002" s="13">
        <v>7</v>
      </c>
      <c r="H1002" s="14">
        <v>15070943.119999999</v>
      </c>
    </row>
    <row r="1003" spans="1:8" ht="36.75" hidden="1" x14ac:dyDescent="0.25">
      <c r="A1003" s="8" t="s">
        <v>2399</v>
      </c>
      <c r="B1003" s="9" t="s">
        <v>649</v>
      </c>
      <c r="C1003" s="13">
        <v>26.700889528251299</v>
      </c>
      <c r="D1003" s="13">
        <v>40.010450205408098</v>
      </c>
      <c r="E1003" s="13">
        <v>12.434326003400701</v>
      </c>
      <c r="F1003" s="15">
        <v>26.381888579020032</v>
      </c>
      <c r="G1003" s="13">
        <v>6</v>
      </c>
      <c r="H1003" s="14">
        <v>676210.23</v>
      </c>
    </row>
    <row r="1004" spans="1:8" ht="36.75" hidden="1" x14ac:dyDescent="0.25">
      <c r="A1004" s="8" t="s">
        <v>2399</v>
      </c>
      <c r="B1004" s="9" t="s">
        <v>1421</v>
      </c>
      <c r="C1004" s="13">
        <v>15.775763987742501</v>
      </c>
      <c r="D1004" s="13">
        <v>43.8589665447888</v>
      </c>
      <c r="E1004" s="13">
        <v>19.375788845997199</v>
      </c>
      <c r="F1004" s="15">
        <v>26.336839792842834</v>
      </c>
      <c r="G1004" s="13">
        <v>202</v>
      </c>
      <c r="H1004" s="14">
        <v>69648855.859999895</v>
      </c>
    </row>
    <row r="1005" spans="1:8" ht="24.75" hidden="1" x14ac:dyDescent="0.25">
      <c r="A1005" s="8" t="s">
        <v>2399</v>
      </c>
      <c r="B1005" s="9" t="s">
        <v>1009</v>
      </c>
      <c r="C1005" s="13">
        <v>41.864539406680102</v>
      </c>
      <c r="D1005" s="13">
        <v>18.387982459367901</v>
      </c>
      <c r="E1005" s="13">
        <v>18.753145909767198</v>
      </c>
      <c r="F1005" s="15">
        <v>26.3352225919384</v>
      </c>
      <c r="G1005" s="13">
        <v>7</v>
      </c>
      <c r="H1005" s="14">
        <v>441936.59</v>
      </c>
    </row>
    <row r="1006" spans="1:8" ht="24.75" hidden="1" x14ac:dyDescent="0.25">
      <c r="A1006" s="8" t="s">
        <v>2399</v>
      </c>
      <c r="B1006" s="9" t="s">
        <v>1948</v>
      </c>
      <c r="C1006" s="13">
        <v>37.600702490464499</v>
      </c>
      <c r="D1006" s="13">
        <v>30.991222003805401</v>
      </c>
      <c r="E1006" s="13">
        <v>10.324374634904199</v>
      </c>
      <c r="F1006" s="15">
        <v>26.305433043058034</v>
      </c>
      <c r="G1006" s="13">
        <v>21</v>
      </c>
      <c r="H1006" s="14">
        <v>1432668.03</v>
      </c>
    </row>
    <row r="1007" spans="1:8" ht="24.75" hidden="1" x14ac:dyDescent="0.25">
      <c r="A1007" s="8" t="s">
        <v>2399</v>
      </c>
      <c r="B1007" s="9" t="s">
        <v>1479</v>
      </c>
      <c r="C1007" s="13">
        <v>17.9134011520459</v>
      </c>
      <c r="D1007" s="13">
        <v>33.5046141709187</v>
      </c>
      <c r="E1007" s="13">
        <v>27.362904299909101</v>
      </c>
      <c r="F1007" s="15">
        <v>26.260306540957899</v>
      </c>
      <c r="G1007" s="13">
        <v>67</v>
      </c>
      <c r="H1007" s="14">
        <v>37966031.829999998</v>
      </c>
    </row>
    <row r="1008" spans="1:8" ht="24.75" hidden="1" x14ac:dyDescent="0.25">
      <c r="A1008" s="8" t="s">
        <v>2399</v>
      </c>
      <c r="B1008" s="9" t="s">
        <v>1510</v>
      </c>
      <c r="C1008" s="13">
        <v>26.793903462164199</v>
      </c>
      <c r="D1008" s="13">
        <v>38.072938599514899</v>
      </c>
      <c r="E1008" s="13">
        <v>13.870827651281701</v>
      </c>
      <c r="F1008" s="15">
        <v>26.245889904320265</v>
      </c>
      <c r="G1008" s="13">
        <v>46</v>
      </c>
      <c r="H1008" s="14">
        <v>3844003.13</v>
      </c>
    </row>
    <row r="1009" spans="1:8" ht="24.75" hidden="1" x14ac:dyDescent="0.25">
      <c r="A1009" s="8" t="s">
        <v>2399</v>
      </c>
      <c r="B1009" s="9" t="s">
        <v>1806</v>
      </c>
      <c r="C1009" s="13">
        <v>18.060417363128</v>
      </c>
      <c r="D1009" s="13">
        <v>38.864975236048203</v>
      </c>
      <c r="E1009" s="13">
        <v>21.7925959859468</v>
      </c>
      <c r="F1009" s="15">
        <v>26.239329528374338</v>
      </c>
      <c r="G1009" s="13">
        <v>18</v>
      </c>
      <c r="H1009" s="14">
        <v>4610969.8600000003</v>
      </c>
    </row>
    <row r="1010" spans="1:8" hidden="1" x14ac:dyDescent="0.25">
      <c r="A1010" s="8" t="s">
        <v>2399</v>
      </c>
      <c r="B1010" s="9" t="s">
        <v>1674</v>
      </c>
      <c r="C1010" s="13">
        <v>15.4720072359578</v>
      </c>
      <c r="D1010" s="13">
        <v>23.568421723982301</v>
      </c>
      <c r="E1010" s="13">
        <v>39.444830011016698</v>
      </c>
      <c r="F1010" s="15">
        <v>26.161752990318934</v>
      </c>
      <c r="G1010" s="13">
        <v>231</v>
      </c>
      <c r="H1010" s="14">
        <v>160664217.03999999</v>
      </c>
    </row>
    <row r="1011" spans="1:8" ht="24.75" hidden="1" x14ac:dyDescent="0.25">
      <c r="A1011" s="8" t="s">
        <v>2399</v>
      </c>
      <c r="B1011" s="9" t="s">
        <v>874</v>
      </c>
      <c r="C1011" s="13">
        <v>20.1367303532131</v>
      </c>
      <c r="D1011" s="13">
        <v>23.505306161303899</v>
      </c>
      <c r="E1011" s="13">
        <v>34.766134909249097</v>
      </c>
      <c r="F1011" s="15">
        <v>26.136057141255367</v>
      </c>
      <c r="G1011" s="13">
        <v>47</v>
      </c>
      <c r="H1011" s="14">
        <v>5912558.8600000003</v>
      </c>
    </row>
    <row r="1012" spans="1:8" ht="36.75" hidden="1" x14ac:dyDescent="0.25">
      <c r="A1012" s="8" t="s">
        <v>2399</v>
      </c>
      <c r="B1012" s="9" t="s">
        <v>847</v>
      </c>
      <c r="C1012" s="13">
        <v>17.245226457707599</v>
      </c>
      <c r="D1012" s="13">
        <v>31.8424797289887</v>
      </c>
      <c r="E1012" s="13">
        <v>29.1679544561112</v>
      </c>
      <c r="F1012" s="15">
        <v>26.085220214269167</v>
      </c>
      <c r="G1012" s="13">
        <v>64</v>
      </c>
      <c r="H1012" s="14">
        <v>13576778.324779</v>
      </c>
    </row>
    <row r="1013" spans="1:8" ht="24.75" hidden="1" x14ac:dyDescent="0.25">
      <c r="A1013" s="8" t="s">
        <v>2399</v>
      </c>
      <c r="B1013" s="9" t="s">
        <v>887</v>
      </c>
      <c r="C1013" s="13">
        <v>44.451869744526398</v>
      </c>
      <c r="D1013" s="13">
        <v>22.547853590794801</v>
      </c>
      <c r="E1013" s="13">
        <v>11.188810430800901</v>
      </c>
      <c r="F1013" s="15">
        <v>26.062844588707364</v>
      </c>
      <c r="G1013" s="13">
        <v>10</v>
      </c>
      <c r="H1013" s="14">
        <v>411446606.70999998</v>
      </c>
    </row>
    <row r="1014" spans="1:8" ht="24.75" hidden="1" x14ac:dyDescent="0.25">
      <c r="A1014" s="8" t="s">
        <v>2399</v>
      </c>
      <c r="B1014" s="9" t="s">
        <v>2151</v>
      </c>
      <c r="C1014" s="13">
        <v>30.644874237961901</v>
      </c>
      <c r="D1014" s="13">
        <v>37.201570954226298</v>
      </c>
      <c r="E1014" s="13">
        <v>9.9043483063687798</v>
      </c>
      <c r="F1014" s="15">
        <v>25.916931166185659</v>
      </c>
      <c r="G1014" s="13">
        <v>279</v>
      </c>
      <c r="H1014" s="14">
        <v>25115852.719999898</v>
      </c>
    </row>
    <row r="1015" spans="1:8" hidden="1" x14ac:dyDescent="0.25">
      <c r="A1015" s="8" t="s">
        <v>2399</v>
      </c>
      <c r="B1015" s="9" t="s">
        <v>483</v>
      </c>
      <c r="C1015" s="13">
        <v>11.8976506749488</v>
      </c>
      <c r="D1015" s="13">
        <v>11.8886239620774</v>
      </c>
      <c r="E1015" s="13">
        <v>53.744311111362201</v>
      </c>
      <c r="F1015" s="15">
        <v>25.843528582796136</v>
      </c>
      <c r="G1015" s="13">
        <v>665</v>
      </c>
      <c r="H1015" s="14">
        <v>203642115.8387</v>
      </c>
    </row>
    <row r="1016" spans="1:8" ht="24.75" hidden="1" x14ac:dyDescent="0.25">
      <c r="A1016" s="8" t="s">
        <v>2399</v>
      </c>
      <c r="B1016" s="9" t="s">
        <v>218</v>
      </c>
      <c r="C1016" s="13">
        <v>28.671272526581799</v>
      </c>
      <c r="D1016" s="13">
        <v>37.647551872198399</v>
      </c>
      <c r="E1016" s="13">
        <v>10.952247859443499</v>
      </c>
      <c r="F1016" s="15">
        <v>25.757024086074566</v>
      </c>
      <c r="G1016" s="13">
        <v>20</v>
      </c>
      <c r="H1016" s="14">
        <v>1084285.25</v>
      </c>
    </row>
    <row r="1017" spans="1:8" ht="24.75" hidden="1" x14ac:dyDescent="0.25">
      <c r="A1017" s="8" t="s">
        <v>2399</v>
      </c>
      <c r="B1017" s="9" t="s">
        <v>1886</v>
      </c>
      <c r="C1017" s="13">
        <v>19.299198589708201</v>
      </c>
      <c r="D1017" s="13">
        <v>28.837917368759701</v>
      </c>
      <c r="E1017" s="13">
        <v>29.018250804369501</v>
      </c>
      <c r="F1017" s="15">
        <v>25.718455587612468</v>
      </c>
      <c r="G1017" s="13">
        <v>36</v>
      </c>
      <c r="H1017" s="14">
        <v>6462632.3099999996</v>
      </c>
    </row>
    <row r="1018" spans="1:8" hidden="1" x14ac:dyDescent="0.25">
      <c r="A1018" s="8" t="s">
        <v>2399</v>
      </c>
      <c r="B1018" s="9" t="s">
        <v>1766</v>
      </c>
      <c r="C1018" s="13">
        <v>24.7098021353696</v>
      </c>
      <c r="D1018" s="13">
        <v>12.120368177200501</v>
      </c>
      <c r="E1018" s="13">
        <v>40.216377924998397</v>
      </c>
      <c r="F1018" s="15">
        <v>25.682182745856167</v>
      </c>
      <c r="G1018" s="13">
        <v>28</v>
      </c>
      <c r="H1018" s="14">
        <v>74031861.262400001</v>
      </c>
    </row>
    <row r="1019" spans="1:8" ht="24.75" hidden="1" x14ac:dyDescent="0.25">
      <c r="A1019" s="8" t="s">
        <v>2399</v>
      </c>
      <c r="B1019" s="9" t="s">
        <v>1781</v>
      </c>
      <c r="C1019" s="13">
        <v>19.893529213269399</v>
      </c>
      <c r="D1019" s="13">
        <v>24.631190783365799</v>
      </c>
      <c r="E1019" s="13">
        <v>32.120221249753897</v>
      </c>
      <c r="F1019" s="15">
        <v>25.548313748796364</v>
      </c>
      <c r="G1019" s="13">
        <v>17</v>
      </c>
      <c r="H1019" s="14">
        <v>7214576.6299999896</v>
      </c>
    </row>
    <row r="1020" spans="1:8" ht="24.75" hidden="1" x14ac:dyDescent="0.25">
      <c r="A1020" s="8" t="s">
        <v>2399</v>
      </c>
      <c r="B1020" s="9" t="s">
        <v>1315</v>
      </c>
      <c r="C1020" s="13">
        <v>18.608397429100101</v>
      </c>
      <c r="D1020" s="13">
        <v>28.2137741256612</v>
      </c>
      <c r="E1020" s="13">
        <v>29.816153410686798</v>
      </c>
      <c r="F1020" s="15">
        <v>25.546108321816032</v>
      </c>
      <c r="G1020" s="13">
        <v>65</v>
      </c>
      <c r="H1020" s="14">
        <v>41960737.109999999</v>
      </c>
    </row>
    <row r="1021" spans="1:8" hidden="1" x14ac:dyDescent="0.25">
      <c r="A1021" s="8" t="s">
        <v>2399</v>
      </c>
      <c r="B1021" s="9" t="s">
        <v>1486</v>
      </c>
      <c r="C1021" s="13">
        <v>26.260524882923502</v>
      </c>
      <c r="D1021" s="13">
        <v>33.791731716287003</v>
      </c>
      <c r="E1021" s="13">
        <v>16.5183352918929</v>
      </c>
      <c r="F1021" s="15">
        <v>25.523530630367802</v>
      </c>
      <c r="G1021" s="13">
        <v>309</v>
      </c>
      <c r="H1021" s="14">
        <v>14605233.609999999</v>
      </c>
    </row>
    <row r="1022" spans="1:8" ht="24.75" hidden="1" x14ac:dyDescent="0.25">
      <c r="A1022" s="8" t="s">
        <v>2399</v>
      </c>
      <c r="B1022" s="9" t="s">
        <v>172</v>
      </c>
      <c r="C1022" s="13">
        <v>23.333484716497701</v>
      </c>
      <c r="D1022" s="13">
        <v>33.144234612935499</v>
      </c>
      <c r="E1022" s="13">
        <v>20.0526290235175</v>
      </c>
      <c r="F1022" s="15">
        <v>25.510116117650231</v>
      </c>
      <c r="G1022" s="13">
        <v>20</v>
      </c>
      <c r="H1022" s="14">
        <v>21113972.18</v>
      </c>
    </row>
    <row r="1023" spans="1:8" ht="24.75" hidden="1" x14ac:dyDescent="0.25">
      <c r="A1023" s="8" t="s">
        <v>2399</v>
      </c>
      <c r="B1023" s="9" t="s">
        <v>646</v>
      </c>
      <c r="C1023" s="13">
        <v>42.274614104993098</v>
      </c>
      <c r="D1023" s="13">
        <v>23.7569712375482</v>
      </c>
      <c r="E1023" s="13">
        <v>10.2648782078253</v>
      </c>
      <c r="F1023" s="15">
        <v>25.432154516788867</v>
      </c>
      <c r="G1023" s="13">
        <v>403</v>
      </c>
      <c r="H1023" s="14">
        <v>669474857.84866297</v>
      </c>
    </row>
    <row r="1024" spans="1:8" hidden="1" x14ac:dyDescent="0.25">
      <c r="A1024" s="8" t="s">
        <v>2399</v>
      </c>
      <c r="B1024" s="9" t="s">
        <v>1200</v>
      </c>
      <c r="C1024" s="13">
        <v>15.8487200931982</v>
      </c>
      <c r="D1024" s="13">
        <v>45.439466752761497</v>
      </c>
      <c r="E1024" s="13">
        <v>14.883582874434801</v>
      </c>
      <c r="F1024" s="15">
        <v>25.390589906798169</v>
      </c>
      <c r="G1024" s="13">
        <v>33</v>
      </c>
      <c r="H1024" s="14">
        <v>5746265.0800000001</v>
      </c>
    </row>
    <row r="1025" spans="1:8" ht="24.75" hidden="1" x14ac:dyDescent="0.25">
      <c r="A1025" s="8" t="s">
        <v>2399</v>
      </c>
      <c r="B1025" s="9" t="s">
        <v>1584</v>
      </c>
      <c r="C1025" s="13">
        <v>27.107732457357901</v>
      </c>
      <c r="D1025" s="13">
        <v>37.5964132843391</v>
      </c>
      <c r="E1025" s="13">
        <v>11.413932424823701</v>
      </c>
      <c r="F1025" s="15">
        <v>25.372692722173568</v>
      </c>
      <c r="G1025" s="13">
        <v>20</v>
      </c>
      <c r="H1025" s="14">
        <v>905896.01</v>
      </c>
    </row>
    <row r="1026" spans="1:8" ht="24.75" hidden="1" x14ac:dyDescent="0.25">
      <c r="A1026" s="8" t="s">
        <v>2399</v>
      </c>
      <c r="B1026" s="9" t="s">
        <v>827</v>
      </c>
      <c r="C1026" s="13">
        <v>29.609765621272999</v>
      </c>
      <c r="D1026" s="13">
        <v>22.951575586492002</v>
      </c>
      <c r="E1026" s="13">
        <v>23.504458929242499</v>
      </c>
      <c r="F1026" s="15">
        <v>25.355266712335833</v>
      </c>
      <c r="G1026" s="13">
        <v>57</v>
      </c>
      <c r="H1026" s="14">
        <v>20341531.870000001</v>
      </c>
    </row>
    <row r="1027" spans="1:8" hidden="1" x14ac:dyDescent="0.25">
      <c r="A1027" s="8" t="s">
        <v>2399</v>
      </c>
      <c r="B1027" s="9" t="s">
        <v>916</v>
      </c>
      <c r="C1027" s="13">
        <v>14.9223750114495</v>
      </c>
      <c r="D1027" s="13">
        <v>24.570181740238599</v>
      </c>
      <c r="E1027" s="13">
        <v>36.561681437630099</v>
      </c>
      <c r="F1027" s="15">
        <v>25.351412729772733</v>
      </c>
      <c r="G1027" s="13">
        <v>60</v>
      </c>
      <c r="H1027" s="14">
        <v>73672067.561836004</v>
      </c>
    </row>
    <row r="1028" spans="1:8" ht="24.75" hidden="1" x14ac:dyDescent="0.25">
      <c r="A1028" s="8" t="s">
        <v>2399</v>
      </c>
      <c r="B1028" s="9" t="s">
        <v>1347</v>
      </c>
      <c r="C1028" s="13">
        <v>15.7999999146394</v>
      </c>
      <c r="D1028" s="13">
        <v>44.259061273563397</v>
      </c>
      <c r="E1028" s="13">
        <v>15.782010679412</v>
      </c>
      <c r="F1028" s="15">
        <v>25.280357289204932</v>
      </c>
      <c r="G1028" s="13">
        <v>89</v>
      </c>
      <c r="H1028" s="14">
        <v>22514679.871999901</v>
      </c>
    </row>
    <row r="1029" spans="1:8" ht="24.75" hidden="1" x14ac:dyDescent="0.25">
      <c r="A1029" s="8" t="s">
        <v>2399</v>
      </c>
      <c r="B1029" s="9" t="s">
        <v>431</v>
      </c>
      <c r="C1029" s="13">
        <v>13.0399897506017</v>
      </c>
      <c r="D1029" s="13">
        <v>21.327665820864901</v>
      </c>
      <c r="E1029" s="13">
        <v>41.3733700446924</v>
      </c>
      <c r="F1029" s="15">
        <v>25.247008538719665</v>
      </c>
      <c r="G1029" s="13">
        <v>1109</v>
      </c>
      <c r="H1029" s="14">
        <v>2088971069.5608799</v>
      </c>
    </row>
    <row r="1030" spans="1:8" ht="24.75" hidden="1" x14ac:dyDescent="0.25">
      <c r="A1030" s="8" t="s">
        <v>2399</v>
      </c>
      <c r="B1030" s="9" t="s">
        <v>2012</v>
      </c>
      <c r="C1030" s="13">
        <v>45.807687938082999</v>
      </c>
      <c r="D1030" s="13">
        <v>27.177254218073699</v>
      </c>
      <c r="E1030" s="13">
        <v>2.5763518384988902</v>
      </c>
      <c r="F1030" s="15">
        <v>25.187097998218533</v>
      </c>
      <c r="G1030" s="13">
        <v>7</v>
      </c>
      <c r="H1030" s="14">
        <v>573669.31999999995</v>
      </c>
    </row>
    <row r="1031" spans="1:8" ht="36.75" hidden="1" x14ac:dyDescent="0.25">
      <c r="A1031" s="8" t="s">
        <v>2399</v>
      </c>
      <c r="B1031" s="9" t="s">
        <v>1252</v>
      </c>
      <c r="C1031" s="13">
        <v>19.938520708218299</v>
      </c>
      <c r="D1031" s="13">
        <v>30.394289225617602</v>
      </c>
      <c r="E1031" s="13">
        <v>24.697571171357101</v>
      </c>
      <c r="F1031" s="15">
        <v>25.010127035064333</v>
      </c>
      <c r="G1031" s="13">
        <v>16</v>
      </c>
      <c r="H1031" s="14">
        <v>3525154.55</v>
      </c>
    </row>
    <row r="1032" spans="1:8" ht="24.75" hidden="1" x14ac:dyDescent="0.25">
      <c r="A1032" s="8" t="s">
        <v>2399</v>
      </c>
      <c r="B1032" s="9" t="s">
        <v>393</v>
      </c>
      <c r="C1032" s="13">
        <v>29.651923294850299</v>
      </c>
      <c r="D1032" s="13">
        <v>30.212558804327699</v>
      </c>
      <c r="E1032" s="13">
        <v>15.020961816104901</v>
      </c>
      <c r="F1032" s="15">
        <v>24.961814638427636</v>
      </c>
      <c r="G1032" s="13">
        <v>27</v>
      </c>
      <c r="H1032" s="14">
        <v>966842.89199999999</v>
      </c>
    </row>
    <row r="1033" spans="1:8" ht="24.75" hidden="1" x14ac:dyDescent="0.25">
      <c r="A1033" s="8" t="s">
        <v>2399</v>
      </c>
      <c r="B1033" s="9" t="s">
        <v>324</v>
      </c>
      <c r="C1033" s="13">
        <v>37.499789484452599</v>
      </c>
      <c r="D1033" s="13">
        <v>14.567896296308801</v>
      </c>
      <c r="E1033" s="13">
        <v>22.718336270527502</v>
      </c>
      <c r="F1033" s="15">
        <v>24.928674017096302</v>
      </c>
      <c r="G1033" s="13">
        <v>14</v>
      </c>
      <c r="H1033" s="14">
        <v>1276906.6200000001</v>
      </c>
    </row>
    <row r="1034" spans="1:8" ht="24.75" hidden="1" x14ac:dyDescent="0.25">
      <c r="A1034" s="8" t="s">
        <v>2399</v>
      </c>
      <c r="B1034" s="9" t="s">
        <v>67</v>
      </c>
      <c r="C1034" s="13">
        <v>21.768987491372901</v>
      </c>
      <c r="D1034" s="13">
        <v>26.896768646213399</v>
      </c>
      <c r="E1034" s="13">
        <v>26.0938834411964</v>
      </c>
      <c r="F1034" s="15">
        <v>24.919879859594232</v>
      </c>
      <c r="G1034" s="13">
        <v>59</v>
      </c>
      <c r="H1034" s="14">
        <v>7267863.8199999901</v>
      </c>
    </row>
    <row r="1035" spans="1:8" hidden="1" x14ac:dyDescent="0.25">
      <c r="A1035" s="8" t="s">
        <v>2399</v>
      </c>
      <c r="B1035" s="9" t="s">
        <v>841</v>
      </c>
      <c r="C1035" s="13">
        <v>14.420428608789599</v>
      </c>
      <c r="D1035" s="13">
        <v>32.1078839547542</v>
      </c>
      <c r="E1035" s="13">
        <v>28.081800000027702</v>
      </c>
      <c r="F1035" s="15">
        <v>24.8700375211905</v>
      </c>
      <c r="G1035" s="13">
        <v>488</v>
      </c>
      <c r="H1035" s="14">
        <v>473461381.41431099</v>
      </c>
    </row>
    <row r="1036" spans="1:8" ht="24.75" hidden="1" x14ac:dyDescent="0.25">
      <c r="A1036" s="8" t="s">
        <v>2399</v>
      </c>
      <c r="B1036" s="9" t="s">
        <v>2387</v>
      </c>
      <c r="C1036" s="13">
        <v>27.363085528239999</v>
      </c>
      <c r="D1036" s="13">
        <v>45.339076554064803</v>
      </c>
      <c r="E1036" s="13">
        <v>1.8735210909155999</v>
      </c>
      <c r="F1036" s="15">
        <v>24.858561057740133</v>
      </c>
      <c r="G1036" s="13">
        <v>14</v>
      </c>
      <c r="H1036" s="14">
        <v>2174077.61</v>
      </c>
    </row>
    <row r="1037" spans="1:8" ht="24.75" hidden="1" x14ac:dyDescent="0.25">
      <c r="A1037" s="8" t="s">
        <v>2399</v>
      </c>
      <c r="B1037" s="9" t="s">
        <v>2173</v>
      </c>
      <c r="C1037" s="13">
        <v>46.484880095720499</v>
      </c>
      <c r="D1037" s="13">
        <v>10.8386988384877</v>
      </c>
      <c r="E1037" s="13">
        <v>17.2170595948167</v>
      </c>
      <c r="F1037" s="15">
        <v>24.846879509674967</v>
      </c>
      <c r="G1037" s="13">
        <v>11</v>
      </c>
      <c r="H1037" s="14">
        <v>1788055.59</v>
      </c>
    </row>
    <row r="1038" spans="1:8" hidden="1" x14ac:dyDescent="0.25">
      <c r="A1038" s="8" t="s">
        <v>2399</v>
      </c>
      <c r="B1038" s="9" t="s">
        <v>228</v>
      </c>
      <c r="C1038" s="13">
        <v>30.479010533793499</v>
      </c>
      <c r="D1038" s="13">
        <v>32.793074226228498</v>
      </c>
      <c r="E1038" s="13">
        <v>11.169306493184999</v>
      </c>
      <c r="F1038" s="15">
        <v>24.813797084402335</v>
      </c>
      <c r="G1038" s="13">
        <v>42</v>
      </c>
      <c r="H1038" s="14">
        <v>1790768.14</v>
      </c>
    </row>
    <row r="1039" spans="1:8" ht="24.75" hidden="1" x14ac:dyDescent="0.25">
      <c r="A1039" s="8" t="s">
        <v>2399</v>
      </c>
      <c r="B1039" s="9" t="s">
        <v>2010</v>
      </c>
      <c r="C1039" s="13">
        <v>30.281207077646801</v>
      </c>
      <c r="D1039" s="13">
        <v>25.364482268391001</v>
      </c>
      <c r="E1039" s="13">
        <v>18.710670520290101</v>
      </c>
      <c r="F1039" s="15">
        <v>24.785453288775965</v>
      </c>
      <c r="G1039" s="13">
        <v>28</v>
      </c>
      <c r="H1039" s="14">
        <v>1500706.85</v>
      </c>
    </row>
    <row r="1040" spans="1:8" hidden="1" x14ac:dyDescent="0.25">
      <c r="A1040" s="8" t="s">
        <v>2399</v>
      </c>
      <c r="B1040" s="9" t="s">
        <v>1965</v>
      </c>
      <c r="C1040" s="13">
        <v>44.970813423002298</v>
      </c>
      <c r="D1040" s="13">
        <v>25.795732830138402</v>
      </c>
      <c r="E1040" s="13">
        <v>3.4983793366741298</v>
      </c>
      <c r="F1040" s="15">
        <v>24.754975196604946</v>
      </c>
      <c r="G1040" s="13">
        <v>38</v>
      </c>
      <c r="H1040" s="14">
        <v>134561617.873999</v>
      </c>
    </row>
    <row r="1041" spans="1:8" hidden="1" x14ac:dyDescent="0.25">
      <c r="A1041" s="8" t="s">
        <v>2399</v>
      </c>
      <c r="B1041" s="9" t="s">
        <v>1130</v>
      </c>
      <c r="C1041" s="13">
        <v>25.696529169342199</v>
      </c>
      <c r="D1041" s="13">
        <v>36.02079193086</v>
      </c>
      <c r="E1041" s="13">
        <v>12.407181639396301</v>
      </c>
      <c r="F1041" s="15">
        <v>24.708167579866167</v>
      </c>
      <c r="G1041" s="13">
        <v>66</v>
      </c>
      <c r="H1041" s="14">
        <v>4774924.2</v>
      </c>
    </row>
    <row r="1042" spans="1:8" ht="24.75" hidden="1" x14ac:dyDescent="0.25">
      <c r="A1042" s="8" t="s">
        <v>2399</v>
      </c>
      <c r="B1042" s="9" t="s">
        <v>456</v>
      </c>
      <c r="C1042" s="13">
        <v>19.807890038961698</v>
      </c>
      <c r="D1042" s="13">
        <v>15.4282726583222</v>
      </c>
      <c r="E1042" s="13">
        <v>38.800562638702999</v>
      </c>
      <c r="F1042" s="15">
        <v>24.678908445328968</v>
      </c>
      <c r="G1042" s="13">
        <v>50</v>
      </c>
      <c r="H1042" s="14">
        <v>33454694.600000001</v>
      </c>
    </row>
    <row r="1043" spans="1:8" ht="24.75" hidden="1" x14ac:dyDescent="0.25">
      <c r="A1043" s="8" t="s">
        <v>2399</v>
      </c>
      <c r="B1043" s="9" t="s">
        <v>34</v>
      </c>
      <c r="C1043" s="13">
        <v>19.539758283032398</v>
      </c>
      <c r="D1043" s="13">
        <v>24.381659128498001</v>
      </c>
      <c r="E1043" s="13">
        <v>30.007598140312702</v>
      </c>
      <c r="F1043" s="15">
        <v>24.643005183947697</v>
      </c>
      <c r="G1043" s="13">
        <v>29</v>
      </c>
      <c r="H1043" s="14">
        <v>5561175.1699999999</v>
      </c>
    </row>
    <row r="1044" spans="1:8" ht="36.75" hidden="1" x14ac:dyDescent="0.25">
      <c r="A1044" s="8" t="s">
        <v>2399</v>
      </c>
      <c r="B1044" s="9" t="s">
        <v>2008</v>
      </c>
      <c r="C1044" s="13">
        <v>36.511073772839403</v>
      </c>
      <c r="D1044" s="13">
        <v>9.3013982163814006</v>
      </c>
      <c r="E1044" s="13">
        <v>27.835947508740201</v>
      </c>
      <c r="F1044" s="15">
        <v>24.549473165986999</v>
      </c>
      <c r="G1044" s="13">
        <v>5</v>
      </c>
      <c r="H1044" s="14">
        <v>629555.55000000005</v>
      </c>
    </row>
    <row r="1045" spans="1:8" ht="24.75" hidden="1" x14ac:dyDescent="0.25">
      <c r="A1045" s="8" t="s">
        <v>2399</v>
      </c>
      <c r="B1045" s="9" t="s">
        <v>1883</v>
      </c>
      <c r="C1045" s="13">
        <v>40.941892049021497</v>
      </c>
      <c r="D1045" s="13">
        <v>12.9143289870667</v>
      </c>
      <c r="E1045" s="13">
        <v>19.790342384713899</v>
      </c>
      <c r="F1045" s="15">
        <v>24.548854473600699</v>
      </c>
      <c r="G1045" s="13">
        <v>37</v>
      </c>
      <c r="H1045" s="14">
        <v>13375622.3747418</v>
      </c>
    </row>
    <row r="1046" spans="1:8" ht="24.75" hidden="1" x14ac:dyDescent="0.25">
      <c r="A1046" s="8" t="s">
        <v>2399</v>
      </c>
      <c r="B1046" s="9" t="s">
        <v>2019</v>
      </c>
      <c r="C1046" s="13">
        <v>40.157689470930499</v>
      </c>
      <c r="D1046" s="13">
        <v>24.7524893054903</v>
      </c>
      <c r="E1046" s="13">
        <v>8.6104581522527592</v>
      </c>
      <c r="F1046" s="15">
        <v>24.506878976224517</v>
      </c>
      <c r="G1046" s="13">
        <v>33</v>
      </c>
      <c r="H1046" s="14">
        <v>2798330.47</v>
      </c>
    </row>
    <row r="1047" spans="1:8" ht="24.75" hidden="1" x14ac:dyDescent="0.25">
      <c r="A1047" s="8" t="s">
        <v>2399</v>
      </c>
      <c r="B1047" s="9" t="s">
        <v>1849</v>
      </c>
      <c r="C1047" s="13">
        <v>22.031453558250899</v>
      </c>
      <c r="D1047" s="13">
        <v>22.7020099350461</v>
      </c>
      <c r="E1047" s="13">
        <v>28.672797720360801</v>
      </c>
      <c r="F1047" s="15">
        <v>24.468753737885933</v>
      </c>
      <c r="G1047" s="13">
        <v>44</v>
      </c>
      <c r="H1047" s="14">
        <v>13817009.800000001</v>
      </c>
    </row>
    <row r="1048" spans="1:8" hidden="1" x14ac:dyDescent="0.25">
      <c r="A1048" s="8" t="s">
        <v>2399</v>
      </c>
      <c r="B1048" s="9" t="s">
        <v>1018</v>
      </c>
      <c r="C1048" s="13">
        <v>16.126630075427599</v>
      </c>
      <c r="D1048" s="13">
        <v>27.256030037484798</v>
      </c>
      <c r="E1048" s="13">
        <v>29.849492072473399</v>
      </c>
      <c r="F1048" s="15">
        <v>24.4107173951286</v>
      </c>
      <c r="G1048" s="13">
        <v>169</v>
      </c>
      <c r="H1048" s="14">
        <v>18526648.208000001</v>
      </c>
    </row>
    <row r="1049" spans="1:8" ht="24.75" hidden="1" x14ac:dyDescent="0.25">
      <c r="A1049" s="8" t="s">
        <v>2399</v>
      </c>
      <c r="B1049" s="9" t="s">
        <v>2088</v>
      </c>
      <c r="C1049" s="13">
        <v>30.2730470645472</v>
      </c>
      <c r="D1049" s="13">
        <v>10.0854761120462</v>
      </c>
      <c r="E1049" s="13">
        <v>32.735586697888003</v>
      </c>
      <c r="F1049" s="15">
        <v>24.3647032914938</v>
      </c>
      <c r="G1049" s="13">
        <v>19</v>
      </c>
      <c r="H1049" s="14">
        <v>8358150.1186305098</v>
      </c>
    </row>
    <row r="1050" spans="1:8" ht="24.75" hidden="1" x14ac:dyDescent="0.25">
      <c r="A1050" s="8" t="s">
        <v>2399</v>
      </c>
      <c r="B1050" s="9" t="s">
        <v>741</v>
      </c>
      <c r="C1050" s="13">
        <v>30.4804835007169</v>
      </c>
      <c r="D1050" s="13">
        <v>28.626153617740599</v>
      </c>
      <c r="E1050" s="13">
        <v>13.437182264808399</v>
      </c>
      <c r="F1050" s="15">
        <v>24.181273127755301</v>
      </c>
      <c r="G1050" s="13">
        <v>13</v>
      </c>
      <c r="H1050" s="14">
        <v>1274760.71999999</v>
      </c>
    </row>
    <row r="1051" spans="1:8" hidden="1" x14ac:dyDescent="0.25">
      <c r="A1051" s="8" t="s">
        <v>2399</v>
      </c>
      <c r="B1051" s="9" t="s">
        <v>320</v>
      </c>
      <c r="C1051" s="13">
        <v>31.792461639673501</v>
      </c>
      <c r="D1051" s="13">
        <v>19.098940442382901</v>
      </c>
      <c r="E1051" s="13">
        <v>21.623647324660698</v>
      </c>
      <c r="F1051" s="15">
        <v>24.171683135572366</v>
      </c>
      <c r="G1051" s="13">
        <v>8</v>
      </c>
      <c r="H1051" s="14">
        <v>1954622.37</v>
      </c>
    </row>
    <row r="1052" spans="1:8" ht="24.75" hidden="1" x14ac:dyDescent="0.25">
      <c r="A1052" s="8" t="s">
        <v>2399</v>
      </c>
      <c r="B1052" s="9" t="s">
        <v>2395</v>
      </c>
      <c r="C1052" s="13">
        <v>17.358680732987999</v>
      </c>
      <c r="D1052" s="13">
        <v>16.006038039811902</v>
      </c>
      <c r="E1052" s="13">
        <v>39.131590985681697</v>
      </c>
      <c r="F1052" s="15">
        <v>24.165436586160535</v>
      </c>
      <c r="G1052" s="13">
        <v>1</v>
      </c>
      <c r="H1052" s="14">
        <v>97375.679999999993</v>
      </c>
    </row>
    <row r="1053" spans="1:8" ht="24.75" hidden="1" x14ac:dyDescent="0.25">
      <c r="A1053" s="8" t="s">
        <v>2399</v>
      </c>
      <c r="B1053" s="9" t="s">
        <v>535</v>
      </c>
      <c r="C1053" s="13">
        <v>14.548484506513701</v>
      </c>
      <c r="D1053" s="13">
        <v>35.479331725717799</v>
      </c>
      <c r="E1053" s="13">
        <v>22.217816516207201</v>
      </c>
      <c r="F1053" s="15">
        <v>24.081877582812904</v>
      </c>
      <c r="G1053" s="13">
        <v>27</v>
      </c>
      <c r="H1053" s="14">
        <v>3003431.18</v>
      </c>
    </row>
    <row r="1054" spans="1:8" ht="24.75" hidden="1" x14ac:dyDescent="0.25">
      <c r="A1054" s="8" t="s">
        <v>2399</v>
      </c>
      <c r="B1054" s="9" t="s">
        <v>1162</v>
      </c>
      <c r="C1054" s="13">
        <v>17.0337524628378</v>
      </c>
      <c r="D1054" s="13">
        <v>38.518966210147099</v>
      </c>
      <c r="E1054" s="13">
        <v>16.4386996552333</v>
      </c>
      <c r="F1054" s="15">
        <v>23.9971394427394</v>
      </c>
      <c r="G1054" s="13">
        <v>212</v>
      </c>
      <c r="H1054" s="14">
        <v>10185730.85</v>
      </c>
    </row>
    <row r="1055" spans="1:8" ht="24.75" hidden="1" x14ac:dyDescent="0.25">
      <c r="A1055" s="8" t="s">
        <v>2399</v>
      </c>
      <c r="B1055" s="9" t="s">
        <v>139</v>
      </c>
      <c r="C1055" s="13">
        <v>16.467330556143398</v>
      </c>
      <c r="D1055" s="13">
        <v>39.552387584906498</v>
      </c>
      <c r="E1055" s="13">
        <v>15.8914013322677</v>
      </c>
      <c r="F1055" s="15">
        <v>23.970373157772531</v>
      </c>
      <c r="G1055" s="13">
        <v>1905</v>
      </c>
      <c r="H1055" s="14">
        <v>202957778.92741501</v>
      </c>
    </row>
    <row r="1056" spans="1:8" ht="24.75" hidden="1" x14ac:dyDescent="0.25">
      <c r="A1056" s="8" t="s">
        <v>2399</v>
      </c>
      <c r="B1056" s="9" t="s">
        <v>98</v>
      </c>
      <c r="C1056" s="13">
        <v>28.088059633203699</v>
      </c>
      <c r="D1056" s="13">
        <v>11.146753893284799</v>
      </c>
      <c r="E1056" s="13">
        <v>32.408962081374803</v>
      </c>
      <c r="F1056" s="15">
        <v>23.88125853595443</v>
      </c>
      <c r="G1056" s="13">
        <v>19</v>
      </c>
      <c r="H1056" s="14">
        <v>4087335.128</v>
      </c>
    </row>
    <row r="1057" spans="1:8" ht="36.75" hidden="1" x14ac:dyDescent="0.25">
      <c r="A1057" s="8" t="s">
        <v>2399</v>
      </c>
      <c r="B1057" s="9" t="s">
        <v>1986</v>
      </c>
      <c r="C1057" s="13">
        <v>27.587317785621298</v>
      </c>
      <c r="D1057" s="13">
        <v>30.843854607065001</v>
      </c>
      <c r="E1057" s="13">
        <v>13.0345337560529</v>
      </c>
      <c r="F1057" s="15">
        <v>23.821902049579734</v>
      </c>
      <c r="G1057" s="13">
        <v>93</v>
      </c>
      <c r="H1057" s="14">
        <v>145236456.82256499</v>
      </c>
    </row>
    <row r="1058" spans="1:8" ht="24.75" hidden="1" x14ac:dyDescent="0.25">
      <c r="A1058" s="8" t="s">
        <v>2399</v>
      </c>
      <c r="B1058" s="9" t="s">
        <v>504</v>
      </c>
      <c r="C1058" s="13">
        <v>10.9337774981443</v>
      </c>
      <c r="D1058" s="13">
        <v>21.938824197994201</v>
      </c>
      <c r="E1058" s="13">
        <v>38.226306909236897</v>
      </c>
      <c r="F1058" s="15">
        <v>23.699636201791801</v>
      </c>
      <c r="G1058" s="13">
        <v>129</v>
      </c>
      <c r="H1058" s="14">
        <v>484765831.48399901</v>
      </c>
    </row>
    <row r="1059" spans="1:8" ht="24.75" hidden="1" x14ac:dyDescent="0.25">
      <c r="A1059" s="8" t="s">
        <v>2399</v>
      </c>
      <c r="B1059" s="9" t="s">
        <v>1196</v>
      </c>
      <c r="C1059" s="13">
        <v>31.074543739908599</v>
      </c>
      <c r="D1059" s="13">
        <v>32.251297389695203</v>
      </c>
      <c r="E1059" s="13">
        <v>7.67570913687576</v>
      </c>
      <c r="F1059" s="15">
        <v>23.667183422159855</v>
      </c>
      <c r="G1059" s="13">
        <v>16</v>
      </c>
      <c r="H1059" s="14">
        <v>1664477.29999999</v>
      </c>
    </row>
    <row r="1060" spans="1:8" ht="24.75" hidden="1" x14ac:dyDescent="0.25">
      <c r="A1060" s="8" t="s">
        <v>2399</v>
      </c>
      <c r="B1060" s="9" t="s">
        <v>1954</v>
      </c>
      <c r="C1060" s="13">
        <v>12.4787021960066</v>
      </c>
      <c r="D1060" s="13">
        <v>25.9046583186385</v>
      </c>
      <c r="E1060" s="13">
        <v>32.441457327841</v>
      </c>
      <c r="F1060" s="15">
        <v>23.608272614162033</v>
      </c>
      <c r="G1060" s="13">
        <v>123</v>
      </c>
      <c r="H1060" s="14">
        <v>52102827.770000003</v>
      </c>
    </row>
    <row r="1061" spans="1:8" ht="24.75" hidden="1" x14ac:dyDescent="0.25">
      <c r="A1061" s="8" t="s">
        <v>2399</v>
      </c>
      <c r="B1061" s="9" t="s">
        <v>1304</v>
      </c>
      <c r="C1061" s="13">
        <v>33.532858438350203</v>
      </c>
      <c r="D1061" s="13">
        <v>22.340629443495601</v>
      </c>
      <c r="E1061" s="13">
        <v>14.753949961802901</v>
      </c>
      <c r="F1061" s="15">
        <v>23.542479281216234</v>
      </c>
      <c r="G1061" s="13">
        <v>23</v>
      </c>
      <c r="H1061" s="14">
        <v>1840007.12</v>
      </c>
    </row>
    <row r="1062" spans="1:8" ht="24.75" hidden="1" x14ac:dyDescent="0.25">
      <c r="A1062" s="8" t="s">
        <v>2399</v>
      </c>
      <c r="B1062" s="9" t="s">
        <v>1150</v>
      </c>
      <c r="C1062" s="13">
        <v>27.994855828976998</v>
      </c>
      <c r="D1062" s="13">
        <v>19.210302945817698</v>
      </c>
      <c r="E1062" s="13">
        <v>23.117069280168799</v>
      </c>
      <c r="F1062" s="15">
        <v>23.440742684987828</v>
      </c>
      <c r="G1062" s="13">
        <v>13</v>
      </c>
      <c r="H1062" s="14">
        <v>1353126.03</v>
      </c>
    </row>
    <row r="1063" spans="1:8" hidden="1" x14ac:dyDescent="0.25">
      <c r="A1063" s="8" t="s">
        <v>2399</v>
      </c>
      <c r="B1063" s="9" t="s">
        <v>983</v>
      </c>
      <c r="C1063" s="13">
        <v>31.475055641054901</v>
      </c>
      <c r="D1063" s="13">
        <v>31.7461766376212</v>
      </c>
      <c r="E1063" s="13">
        <v>6.9562411030722897</v>
      </c>
      <c r="F1063" s="15">
        <v>23.39249112724946</v>
      </c>
      <c r="G1063" s="13">
        <v>13</v>
      </c>
      <c r="H1063" s="14">
        <v>1079191.04</v>
      </c>
    </row>
    <row r="1064" spans="1:8" ht="24.75" hidden="1" x14ac:dyDescent="0.25">
      <c r="A1064" s="8" t="s">
        <v>2399</v>
      </c>
      <c r="B1064" s="9" t="s">
        <v>2268</v>
      </c>
      <c r="C1064" s="13">
        <v>32.767438226541103</v>
      </c>
      <c r="D1064" s="13">
        <v>12.452136977039</v>
      </c>
      <c r="E1064" s="13">
        <v>24.859706579100902</v>
      </c>
      <c r="F1064" s="15">
        <v>23.359760594227001</v>
      </c>
      <c r="G1064" s="13">
        <v>13</v>
      </c>
      <c r="H1064" s="14">
        <v>5337362.9599999897</v>
      </c>
    </row>
    <row r="1065" spans="1:8" hidden="1" x14ac:dyDescent="0.25">
      <c r="A1065" s="8" t="s">
        <v>2399</v>
      </c>
      <c r="B1065" s="9" t="s">
        <v>1670</v>
      </c>
      <c r="C1065" s="13">
        <v>15.793946384268899</v>
      </c>
      <c r="D1065" s="13">
        <v>29.310295041827299</v>
      </c>
      <c r="E1065" s="13">
        <v>24.966372007997499</v>
      </c>
      <c r="F1065" s="15">
        <v>23.356871144697902</v>
      </c>
      <c r="G1065" s="13">
        <v>191</v>
      </c>
      <c r="H1065" s="14">
        <v>17710954.5149999</v>
      </c>
    </row>
    <row r="1066" spans="1:8" ht="24.75" hidden="1" x14ac:dyDescent="0.25">
      <c r="A1066" s="8" t="s">
        <v>2399</v>
      </c>
      <c r="B1066" s="9" t="s">
        <v>2156</v>
      </c>
      <c r="C1066" s="13">
        <v>32.179638582229202</v>
      </c>
      <c r="D1066" s="13">
        <v>16.468760609706099</v>
      </c>
      <c r="E1066" s="13">
        <v>21.0759243171549</v>
      </c>
      <c r="F1066" s="15">
        <v>23.241441169696731</v>
      </c>
      <c r="G1066" s="13">
        <v>6</v>
      </c>
      <c r="H1066" s="14">
        <v>7934764.2400000002</v>
      </c>
    </row>
    <row r="1067" spans="1:8" ht="24.75" hidden="1" x14ac:dyDescent="0.25">
      <c r="A1067" s="8" t="s">
        <v>2399</v>
      </c>
      <c r="B1067" s="9" t="s">
        <v>1665</v>
      </c>
      <c r="C1067" s="13">
        <v>31.145125352897601</v>
      </c>
      <c r="D1067" s="13">
        <v>29.767958757625699</v>
      </c>
      <c r="E1067" s="13">
        <v>8.8037926881111908</v>
      </c>
      <c r="F1067" s="15">
        <v>23.238958932878162</v>
      </c>
      <c r="G1067" s="13">
        <v>18</v>
      </c>
      <c r="H1067" s="14">
        <v>1309451.77</v>
      </c>
    </row>
    <row r="1068" spans="1:8" ht="24.75" hidden="1" x14ac:dyDescent="0.25">
      <c r="A1068" s="8" t="s">
        <v>2399</v>
      </c>
      <c r="B1068" s="9" t="s">
        <v>1798</v>
      </c>
      <c r="C1068" s="13">
        <v>29.490323099437799</v>
      </c>
      <c r="D1068" s="13">
        <v>11.779047293655101</v>
      </c>
      <c r="E1068" s="13">
        <v>28.086162369</v>
      </c>
      <c r="F1068" s="15">
        <v>23.118510920697634</v>
      </c>
      <c r="G1068" s="13">
        <v>85</v>
      </c>
      <c r="H1068" s="14">
        <v>12187887.800000001</v>
      </c>
    </row>
    <row r="1069" spans="1:8" ht="24.75" hidden="1" x14ac:dyDescent="0.25">
      <c r="A1069" s="8" t="s">
        <v>2399</v>
      </c>
      <c r="B1069" s="9" t="s">
        <v>2325</v>
      </c>
      <c r="C1069" s="13">
        <v>13.9688405202002</v>
      </c>
      <c r="D1069" s="13">
        <v>17.4534720965598</v>
      </c>
      <c r="E1069" s="13">
        <v>37.746858396362803</v>
      </c>
      <c r="F1069" s="15">
        <v>23.056390337707601</v>
      </c>
      <c r="G1069" s="13">
        <v>11</v>
      </c>
      <c r="H1069" s="14">
        <v>7073322.0099999998</v>
      </c>
    </row>
    <row r="1070" spans="1:8" ht="24.75" hidden="1" x14ac:dyDescent="0.25">
      <c r="A1070" s="8" t="s">
        <v>2399</v>
      </c>
      <c r="B1070" s="9" t="s">
        <v>1984</v>
      </c>
      <c r="C1070" s="13">
        <v>13.063946855420401</v>
      </c>
      <c r="D1070" s="13">
        <v>32.8236153146878</v>
      </c>
      <c r="E1070" s="13">
        <v>22.716777328589199</v>
      </c>
      <c r="F1070" s="15">
        <v>22.868113166232465</v>
      </c>
      <c r="G1070" s="13">
        <v>39</v>
      </c>
      <c r="H1070" s="14">
        <v>2385273.0299999998</v>
      </c>
    </row>
    <row r="1071" spans="1:8" ht="24.75" hidden="1" x14ac:dyDescent="0.25">
      <c r="A1071" s="8" t="s">
        <v>2399</v>
      </c>
      <c r="B1071" s="9" t="s">
        <v>269</v>
      </c>
      <c r="C1071" s="13">
        <v>16.4124653565909</v>
      </c>
      <c r="D1071" s="13">
        <v>32.302967890201103</v>
      </c>
      <c r="E1071" s="13">
        <v>19.864390947375</v>
      </c>
      <c r="F1071" s="15">
        <v>22.859941398055668</v>
      </c>
      <c r="G1071" s="13">
        <v>12</v>
      </c>
      <c r="H1071" s="14">
        <v>41151540.57</v>
      </c>
    </row>
    <row r="1072" spans="1:8" ht="24.75" hidden="1" x14ac:dyDescent="0.25">
      <c r="A1072" s="8" t="s">
        <v>2399</v>
      </c>
      <c r="B1072" s="9" t="s">
        <v>538</v>
      </c>
      <c r="C1072" s="13">
        <v>14.970098442773001</v>
      </c>
      <c r="D1072" s="13">
        <v>26.774565323496098</v>
      </c>
      <c r="E1072" s="13">
        <v>26.729040182470101</v>
      </c>
      <c r="F1072" s="15">
        <v>22.824567982913067</v>
      </c>
      <c r="G1072" s="13">
        <v>1805</v>
      </c>
      <c r="H1072" s="14">
        <v>732035757.274647</v>
      </c>
    </row>
    <row r="1073" spans="1:8" ht="24.75" hidden="1" x14ac:dyDescent="0.25">
      <c r="A1073" s="8" t="s">
        <v>2399</v>
      </c>
      <c r="B1073" s="9" t="s">
        <v>259</v>
      </c>
      <c r="C1073" s="13">
        <v>19.9835926666182</v>
      </c>
      <c r="D1073" s="13">
        <v>3.39948628234287</v>
      </c>
      <c r="E1073" s="13">
        <v>45.077525546085603</v>
      </c>
      <c r="F1073" s="15">
        <v>22.820201498348894</v>
      </c>
      <c r="G1073" s="13">
        <v>188</v>
      </c>
      <c r="H1073" s="14">
        <v>31945339.399999999</v>
      </c>
    </row>
    <row r="1074" spans="1:8" hidden="1" x14ac:dyDescent="0.25">
      <c r="A1074" s="8" t="s">
        <v>2399</v>
      </c>
      <c r="B1074" s="9" t="s">
        <v>1170</v>
      </c>
      <c r="C1074" s="13">
        <v>15.2261793564083</v>
      </c>
      <c r="D1074" s="13">
        <v>16.617802917708701</v>
      </c>
      <c r="E1074" s="13">
        <v>36.3888907474212</v>
      </c>
      <c r="F1074" s="15">
        <v>22.744291007179402</v>
      </c>
      <c r="G1074" s="13">
        <v>107</v>
      </c>
      <c r="H1074" s="14">
        <v>66523208.763999999</v>
      </c>
    </row>
    <row r="1075" spans="1:8" ht="24.75" hidden="1" x14ac:dyDescent="0.25">
      <c r="A1075" s="8" t="s">
        <v>2399</v>
      </c>
      <c r="B1075" s="9" t="s">
        <v>2244</v>
      </c>
      <c r="C1075" s="13">
        <v>29.747395473006801</v>
      </c>
      <c r="D1075" s="13">
        <v>27.7300526856923</v>
      </c>
      <c r="E1075" s="13">
        <v>10.363641070119</v>
      </c>
      <c r="F1075" s="15">
        <v>22.613696409606035</v>
      </c>
      <c r="G1075" s="13">
        <v>673</v>
      </c>
      <c r="H1075" s="14">
        <v>201472517.549999</v>
      </c>
    </row>
    <row r="1076" spans="1:8" ht="24.75" hidden="1" x14ac:dyDescent="0.25">
      <c r="A1076" s="8" t="s">
        <v>2399</v>
      </c>
      <c r="B1076" s="9" t="s">
        <v>1506</v>
      </c>
      <c r="C1076" s="13">
        <v>24.6434904547312</v>
      </c>
      <c r="D1076" s="13">
        <v>19.081427735351799</v>
      </c>
      <c r="E1076" s="13">
        <v>23.679821972376399</v>
      </c>
      <c r="F1076" s="15">
        <v>22.468246720819803</v>
      </c>
      <c r="G1076" s="13">
        <v>74</v>
      </c>
      <c r="H1076" s="14">
        <v>93634517.431715399</v>
      </c>
    </row>
    <row r="1077" spans="1:8" hidden="1" x14ac:dyDescent="0.25">
      <c r="A1077" s="8" t="s">
        <v>2399</v>
      </c>
      <c r="B1077" s="9" t="s">
        <v>567</v>
      </c>
      <c r="C1077" s="13">
        <v>16.585579993926199</v>
      </c>
      <c r="D1077" s="13">
        <v>33.714508414448197</v>
      </c>
      <c r="E1077" s="13">
        <v>16.832257177041601</v>
      </c>
      <c r="F1077" s="15">
        <v>22.377448528471998</v>
      </c>
      <c r="G1077" s="13">
        <v>6</v>
      </c>
      <c r="H1077" s="14">
        <v>3642443.95</v>
      </c>
    </row>
    <row r="1078" spans="1:8" ht="24.75" hidden="1" x14ac:dyDescent="0.25">
      <c r="A1078" s="8" t="s">
        <v>2399</v>
      </c>
      <c r="B1078" s="9" t="s">
        <v>493</v>
      </c>
      <c r="C1078" s="13">
        <v>33.068837338546302</v>
      </c>
      <c r="D1078" s="13">
        <v>27.151019156583001</v>
      </c>
      <c r="E1078" s="13">
        <v>6.7362108276308597</v>
      </c>
      <c r="F1078" s="15">
        <v>22.318689107586721</v>
      </c>
      <c r="G1078" s="13">
        <v>41</v>
      </c>
      <c r="H1078" s="14">
        <v>4931722.98999999</v>
      </c>
    </row>
    <row r="1079" spans="1:8" ht="24.75" hidden="1" x14ac:dyDescent="0.25">
      <c r="A1079" s="8" t="s">
        <v>2399</v>
      </c>
      <c r="B1079" s="9" t="s">
        <v>1651</v>
      </c>
      <c r="C1079" s="13">
        <v>23.239885715966601</v>
      </c>
      <c r="D1079" s="13">
        <v>32.987995666770097</v>
      </c>
      <c r="E1079" s="13">
        <v>10.602329639907101</v>
      </c>
      <c r="F1079" s="15">
        <v>22.276737007547933</v>
      </c>
      <c r="G1079" s="13">
        <v>14</v>
      </c>
      <c r="H1079" s="14">
        <v>1690653.58</v>
      </c>
    </row>
    <row r="1080" spans="1:8" hidden="1" x14ac:dyDescent="0.25">
      <c r="A1080" s="8" t="s">
        <v>2399</v>
      </c>
      <c r="B1080" s="9" t="s">
        <v>655</v>
      </c>
      <c r="C1080" s="13">
        <v>29.168235450038999</v>
      </c>
      <c r="D1080" s="13">
        <v>25.275089341571899</v>
      </c>
      <c r="E1080" s="13">
        <v>12.2727849457631</v>
      </c>
      <c r="F1080" s="15">
        <v>22.238703245791331</v>
      </c>
      <c r="G1080" s="13">
        <v>130</v>
      </c>
      <c r="H1080" s="14">
        <v>247450000.46000001</v>
      </c>
    </row>
    <row r="1081" spans="1:8" ht="24.75" hidden="1" x14ac:dyDescent="0.25">
      <c r="A1081" s="8" t="s">
        <v>2399</v>
      </c>
      <c r="B1081" s="9" t="s">
        <v>663</v>
      </c>
      <c r="C1081" s="13">
        <v>7.1300008760600804</v>
      </c>
      <c r="D1081" s="13">
        <v>26.615873874331999</v>
      </c>
      <c r="E1081" s="13">
        <v>32.866729093634198</v>
      </c>
      <c r="F1081" s="15">
        <v>22.20420128134209</v>
      </c>
      <c r="G1081" s="13">
        <v>25</v>
      </c>
      <c r="H1081" s="14">
        <v>244501791.28</v>
      </c>
    </row>
    <row r="1082" spans="1:8" hidden="1" x14ac:dyDescent="0.25">
      <c r="A1082" s="8" t="s">
        <v>2399</v>
      </c>
      <c r="B1082" s="9" t="s">
        <v>2182</v>
      </c>
      <c r="C1082" s="13">
        <v>0</v>
      </c>
      <c r="D1082" s="13">
        <v>44.3301613403722</v>
      </c>
      <c r="E1082" s="13">
        <v>22.207527989301401</v>
      </c>
      <c r="F1082" s="15">
        <v>22.179229776557865</v>
      </c>
      <c r="G1082" s="13">
        <v>12</v>
      </c>
      <c r="H1082" s="14">
        <v>42480193.909999996</v>
      </c>
    </row>
    <row r="1083" spans="1:8" ht="24.75" hidden="1" x14ac:dyDescent="0.25">
      <c r="A1083" s="8" t="s">
        <v>2399</v>
      </c>
      <c r="B1083" s="9" t="s">
        <v>1606</v>
      </c>
      <c r="C1083" s="13">
        <v>19.3662196785159</v>
      </c>
      <c r="D1083" s="13">
        <v>20.705292023466601</v>
      </c>
      <c r="E1083" s="13">
        <v>26.0750039677771</v>
      </c>
      <c r="F1083" s="15">
        <v>22.048838556586531</v>
      </c>
      <c r="G1083" s="13">
        <v>202</v>
      </c>
      <c r="H1083" s="14">
        <v>27412712.894266199</v>
      </c>
    </row>
    <row r="1084" spans="1:8" ht="24.75" hidden="1" x14ac:dyDescent="0.25">
      <c r="A1084" s="8" t="s">
        <v>2399</v>
      </c>
      <c r="B1084" s="9" t="s">
        <v>193</v>
      </c>
      <c r="C1084" s="13">
        <v>25.112984711883598</v>
      </c>
      <c r="D1084" s="13">
        <v>12.0960856262341</v>
      </c>
      <c r="E1084" s="13">
        <v>28.461323389920999</v>
      </c>
      <c r="F1084" s="15">
        <v>21.890131242679569</v>
      </c>
      <c r="G1084" s="13">
        <v>70</v>
      </c>
      <c r="H1084" s="14">
        <v>31755978.903000001</v>
      </c>
    </row>
    <row r="1085" spans="1:8" ht="36.75" hidden="1" x14ac:dyDescent="0.25">
      <c r="A1085" s="8" t="s">
        <v>2399</v>
      </c>
      <c r="B1085" s="9" t="s">
        <v>2354</v>
      </c>
      <c r="C1085" s="13">
        <v>39.526052982758202</v>
      </c>
      <c r="D1085" s="13">
        <v>24.588435895203599</v>
      </c>
      <c r="E1085" s="13">
        <v>1.48211960029373</v>
      </c>
      <c r="F1085" s="15">
        <v>21.865536159418511</v>
      </c>
      <c r="G1085" s="13">
        <v>15</v>
      </c>
      <c r="H1085" s="14">
        <v>17697529.3599016</v>
      </c>
    </row>
    <row r="1086" spans="1:8" ht="24.75" hidden="1" x14ac:dyDescent="0.25">
      <c r="A1086" s="8" t="s">
        <v>2399</v>
      </c>
      <c r="B1086" s="9" t="s">
        <v>735</v>
      </c>
      <c r="C1086" s="13">
        <v>20.2982698389897</v>
      </c>
      <c r="D1086" s="13">
        <v>17.1424690921828</v>
      </c>
      <c r="E1086" s="13">
        <v>27.3515705124621</v>
      </c>
      <c r="F1086" s="15">
        <v>21.597436481211535</v>
      </c>
      <c r="G1086" s="13">
        <v>44</v>
      </c>
      <c r="H1086" s="14">
        <v>49783122.569999903</v>
      </c>
    </row>
    <row r="1087" spans="1:8" ht="24.75" hidden="1" x14ac:dyDescent="0.25">
      <c r="A1087" s="8" t="s">
        <v>2399</v>
      </c>
      <c r="B1087" s="9" t="s">
        <v>692</v>
      </c>
      <c r="C1087" s="13">
        <v>32.2987281593878</v>
      </c>
      <c r="D1087" s="13">
        <v>19.9891786782688</v>
      </c>
      <c r="E1087" s="13">
        <v>12.4577374831594</v>
      </c>
      <c r="F1087" s="15">
        <v>21.581881440271999</v>
      </c>
      <c r="G1087" s="13">
        <v>20</v>
      </c>
      <c r="H1087" s="14">
        <v>1525022.34</v>
      </c>
    </row>
    <row r="1088" spans="1:8" ht="24.75" hidden="1" x14ac:dyDescent="0.25">
      <c r="A1088" s="8" t="s">
        <v>2399</v>
      </c>
      <c r="B1088" s="9" t="s">
        <v>167</v>
      </c>
      <c r="C1088" s="13">
        <v>29.748831075558702</v>
      </c>
      <c r="D1088" s="13">
        <v>22.1552910704795</v>
      </c>
      <c r="E1088" s="13">
        <v>12.541598304816601</v>
      </c>
      <c r="F1088" s="15">
        <v>21.481906816951604</v>
      </c>
      <c r="G1088" s="13">
        <v>41</v>
      </c>
      <c r="H1088" s="14">
        <v>1662120.54</v>
      </c>
    </row>
    <row r="1089" spans="1:8" ht="24.75" hidden="1" x14ac:dyDescent="0.25">
      <c r="A1089" s="8" t="s">
        <v>2399</v>
      </c>
      <c r="B1089" s="9" t="s">
        <v>1850</v>
      </c>
      <c r="C1089" s="13">
        <v>40.834423829134401</v>
      </c>
      <c r="D1089" s="13">
        <v>12.892608986103401</v>
      </c>
      <c r="E1089" s="13">
        <v>10.396044444412199</v>
      </c>
      <c r="F1089" s="15">
        <v>21.374359086550001</v>
      </c>
      <c r="G1089" s="13">
        <v>26</v>
      </c>
      <c r="H1089" s="14">
        <v>3119520.85</v>
      </c>
    </row>
    <row r="1090" spans="1:8" hidden="1" x14ac:dyDescent="0.25">
      <c r="A1090" s="8" t="s">
        <v>2399</v>
      </c>
      <c r="B1090" s="9" t="s">
        <v>1950</v>
      </c>
      <c r="C1090" s="13">
        <v>24.918772700008098</v>
      </c>
      <c r="D1090" s="13">
        <v>32.031483614403498</v>
      </c>
      <c r="E1090" s="13">
        <v>7.1728184654964</v>
      </c>
      <c r="F1090" s="15">
        <v>21.37435825996933</v>
      </c>
      <c r="G1090" s="13">
        <v>139</v>
      </c>
      <c r="H1090" s="14">
        <v>23551364.079999998</v>
      </c>
    </row>
    <row r="1091" spans="1:8" ht="24.75" hidden="1" x14ac:dyDescent="0.25">
      <c r="A1091" s="8" t="s">
        <v>2399</v>
      </c>
      <c r="B1091" s="9" t="s">
        <v>344</v>
      </c>
      <c r="C1091" s="13">
        <v>17.950485080689699</v>
      </c>
      <c r="D1091" s="13">
        <v>6.01690307014964</v>
      </c>
      <c r="E1091" s="13">
        <v>40.018171354901803</v>
      </c>
      <c r="F1091" s="15">
        <v>21.328519835247047</v>
      </c>
      <c r="G1091" s="13">
        <v>69</v>
      </c>
      <c r="H1091" s="14">
        <v>21921766.036617801</v>
      </c>
    </row>
    <row r="1092" spans="1:8" ht="24.75" hidden="1" x14ac:dyDescent="0.25">
      <c r="A1092" s="8" t="s">
        <v>2399</v>
      </c>
      <c r="B1092" s="9" t="s">
        <v>580</v>
      </c>
      <c r="C1092" s="13">
        <v>35.267926307396401</v>
      </c>
      <c r="D1092" s="13">
        <v>27.1376795756372</v>
      </c>
      <c r="E1092" s="13">
        <v>1.5771199580885</v>
      </c>
      <c r="F1092" s="15">
        <v>21.327575280374035</v>
      </c>
      <c r="G1092" s="13">
        <v>28</v>
      </c>
      <c r="H1092" s="14">
        <v>3425694.54</v>
      </c>
    </row>
    <row r="1093" spans="1:8" ht="36.75" hidden="1" x14ac:dyDescent="0.25">
      <c r="A1093" s="8" t="s">
        <v>2399</v>
      </c>
      <c r="B1093" s="9" t="s">
        <v>2129</v>
      </c>
      <c r="C1093" s="13">
        <v>32.197730192364098</v>
      </c>
      <c r="D1093" s="13">
        <v>11.8612480841983</v>
      </c>
      <c r="E1093" s="13">
        <v>19.366637379794302</v>
      </c>
      <c r="F1093" s="15">
        <v>21.141871885452233</v>
      </c>
      <c r="G1093" s="13">
        <v>2</v>
      </c>
      <c r="H1093" s="14">
        <v>12935218.929999899</v>
      </c>
    </row>
    <row r="1094" spans="1:8" ht="24.75" hidden="1" x14ac:dyDescent="0.25">
      <c r="A1094" s="8" t="s">
        <v>2399</v>
      </c>
      <c r="B1094" s="9" t="s">
        <v>1030</v>
      </c>
      <c r="C1094" s="13">
        <v>33.000131074715597</v>
      </c>
      <c r="D1094" s="13">
        <v>23.311033048675</v>
      </c>
      <c r="E1094" s="13">
        <v>7.0111011911110097</v>
      </c>
      <c r="F1094" s="15">
        <v>21.107421771500537</v>
      </c>
      <c r="G1094" s="13">
        <v>7</v>
      </c>
      <c r="H1094" s="14">
        <v>711770.48</v>
      </c>
    </row>
    <row r="1095" spans="1:8" ht="24.75" hidden="1" x14ac:dyDescent="0.25">
      <c r="A1095" s="8" t="s">
        <v>2399</v>
      </c>
      <c r="B1095" s="9" t="s">
        <v>1302</v>
      </c>
      <c r="C1095" s="13">
        <v>18.272392660159898</v>
      </c>
      <c r="D1095" s="13">
        <v>28.154024027530099</v>
      </c>
      <c r="E1095" s="13">
        <v>16.884629640856499</v>
      </c>
      <c r="F1095" s="15">
        <v>21.1036821095155</v>
      </c>
      <c r="G1095" s="13">
        <v>45</v>
      </c>
      <c r="H1095" s="14">
        <v>7516304.6799999997</v>
      </c>
    </row>
    <row r="1096" spans="1:8" hidden="1" x14ac:dyDescent="0.25">
      <c r="A1096" s="8" t="s">
        <v>2399</v>
      </c>
      <c r="B1096" s="9" t="s">
        <v>1171</v>
      </c>
      <c r="C1096" s="13">
        <v>12.9303421038534</v>
      </c>
      <c r="D1096" s="13">
        <v>26.218641106826599</v>
      </c>
      <c r="E1096" s="13">
        <v>24.1391508754459</v>
      </c>
      <c r="F1096" s="15">
        <v>21.096044695375301</v>
      </c>
      <c r="G1096" s="13">
        <v>72</v>
      </c>
      <c r="H1096" s="14">
        <v>59938703.539999902</v>
      </c>
    </row>
    <row r="1097" spans="1:8" hidden="1" x14ac:dyDescent="0.25">
      <c r="A1097" s="8" t="s">
        <v>2399</v>
      </c>
      <c r="B1097" s="9" t="s">
        <v>188</v>
      </c>
      <c r="C1097" s="13">
        <v>33.513313678492402</v>
      </c>
      <c r="D1097" s="13">
        <v>25.302084552921201</v>
      </c>
      <c r="E1097" s="13">
        <v>3.4863313794686599</v>
      </c>
      <c r="F1097" s="15">
        <v>20.767243203627419</v>
      </c>
      <c r="G1097" s="13">
        <v>57</v>
      </c>
      <c r="H1097" s="14">
        <v>5147291.59</v>
      </c>
    </row>
    <row r="1098" spans="1:8" ht="36.75" hidden="1" x14ac:dyDescent="0.25">
      <c r="A1098" s="8" t="s">
        <v>2399</v>
      </c>
      <c r="B1098" s="9" t="s">
        <v>165</v>
      </c>
      <c r="C1098" s="13">
        <v>12.2733487578872</v>
      </c>
      <c r="D1098" s="13">
        <v>8.8193786730550396</v>
      </c>
      <c r="E1098" s="13">
        <v>40.8793318964386</v>
      </c>
      <c r="F1098" s="15">
        <v>20.657353109126948</v>
      </c>
      <c r="G1098" s="13">
        <v>10</v>
      </c>
      <c r="H1098" s="14">
        <v>10074560.823999999</v>
      </c>
    </row>
    <row r="1099" spans="1:8" hidden="1" x14ac:dyDescent="0.25">
      <c r="A1099" s="8" t="s">
        <v>2399</v>
      </c>
      <c r="B1099" s="9" t="s">
        <v>797</v>
      </c>
      <c r="C1099" s="13">
        <v>17.2549698793812</v>
      </c>
      <c r="D1099" s="13">
        <v>36.858687707637003</v>
      </c>
      <c r="E1099" s="13">
        <v>7.7267997831961299</v>
      </c>
      <c r="F1099" s="15">
        <v>20.613485790071444</v>
      </c>
      <c r="G1099" s="13">
        <v>161</v>
      </c>
      <c r="H1099" s="14">
        <v>11170373.050000001</v>
      </c>
    </row>
    <row r="1100" spans="1:8" ht="36.75" hidden="1" x14ac:dyDescent="0.25">
      <c r="A1100" s="8" t="s">
        <v>2399</v>
      </c>
      <c r="B1100" s="9" t="s">
        <v>39</v>
      </c>
      <c r="C1100" s="13">
        <v>27.793417847899399</v>
      </c>
      <c r="D1100" s="13">
        <v>22.730143409615099</v>
      </c>
      <c r="E1100" s="13">
        <v>11.191310123905501</v>
      </c>
      <c r="F1100" s="15">
        <v>20.571623793806669</v>
      </c>
      <c r="G1100" s="13">
        <v>26</v>
      </c>
      <c r="H1100" s="14">
        <v>2321905.3119581798</v>
      </c>
    </row>
    <row r="1101" spans="1:8" ht="24.75" hidden="1" x14ac:dyDescent="0.25">
      <c r="A1101" s="8" t="s">
        <v>2399</v>
      </c>
      <c r="B1101" s="9" t="s">
        <v>315</v>
      </c>
      <c r="C1101" s="13">
        <v>26.5747245830729</v>
      </c>
      <c r="D1101" s="13">
        <v>25.974433734566102</v>
      </c>
      <c r="E1101" s="13">
        <v>8.9947639940405892</v>
      </c>
      <c r="F1101" s="15">
        <v>20.514640770559861</v>
      </c>
      <c r="G1101" s="13">
        <v>25</v>
      </c>
      <c r="H1101" s="14">
        <v>1300794.9399999899</v>
      </c>
    </row>
    <row r="1102" spans="1:8" ht="24.75" hidden="1" x14ac:dyDescent="0.25">
      <c r="A1102" s="8" t="s">
        <v>2399</v>
      </c>
      <c r="B1102" s="9" t="s">
        <v>1689</v>
      </c>
      <c r="C1102" s="13">
        <v>26.931477390473201</v>
      </c>
      <c r="D1102" s="13">
        <v>28.481271614164701</v>
      </c>
      <c r="E1102" s="13">
        <v>5.9855864994936798</v>
      </c>
      <c r="F1102" s="15">
        <v>20.466111834710528</v>
      </c>
      <c r="G1102" s="13">
        <v>47</v>
      </c>
      <c r="H1102" s="14">
        <v>6670538.2699999996</v>
      </c>
    </row>
    <row r="1103" spans="1:8" hidden="1" x14ac:dyDescent="0.25">
      <c r="A1103" s="8" t="s">
        <v>2399</v>
      </c>
      <c r="B1103" s="9" t="s">
        <v>574</v>
      </c>
      <c r="C1103" s="13">
        <v>28.945825677623699</v>
      </c>
      <c r="D1103" s="13">
        <v>18.893377093664402</v>
      </c>
      <c r="E1103" s="13">
        <v>13.468993500620799</v>
      </c>
      <c r="F1103" s="15">
        <v>20.436065423969634</v>
      </c>
      <c r="G1103" s="13">
        <v>15</v>
      </c>
      <c r="H1103" s="14">
        <v>1391399.18</v>
      </c>
    </row>
    <row r="1104" spans="1:8" ht="24.75" hidden="1" x14ac:dyDescent="0.25">
      <c r="A1104" s="8" t="s">
        <v>2399</v>
      </c>
      <c r="B1104" s="9" t="s">
        <v>1227</v>
      </c>
      <c r="C1104" s="13">
        <v>20.758562426844399</v>
      </c>
      <c r="D1104" s="13">
        <v>19.299010209698199</v>
      </c>
      <c r="E1104" s="13">
        <v>20.8644221190693</v>
      </c>
      <c r="F1104" s="15">
        <v>20.307331585203968</v>
      </c>
      <c r="G1104" s="13">
        <v>58</v>
      </c>
      <c r="H1104" s="14">
        <v>12078037</v>
      </c>
    </row>
    <row r="1105" spans="1:8" ht="24.75" hidden="1" x14ac:dyDescent="0.25">
      <c r="A1105" s="8" t="s">
        <v>2399</v>
      </c>
      <c r="B1105" s="9" t="s">
        <v>631</v>
      </c>
      <c r="C1105" s="13">
        <v>19.120242431981101</v>
      </c>
      <c r="D1105" s="13">
        <v>20.3211363347401</v>
      </c>
      <c r="E1105" s="13">
        <v>20.974202354665302</v>
      </c>
      <c r="F1105" s="15">
        <v>20.138527040462169</v>
      </c>
      <c r="G1105" s="13">
        <v>33</v>
      </c>
      <c r="H1105" s="14">
        <v>13227431.85</v>
      </c>
    </row>
    <row r="1106" spans="1:8" hidden="1" x14ac:dyDescent="0.25">
      <c r="A1106" s="8" t="s">
        <v>2399</v>
      </c>
      <c r="B1106" s="9" t="s">
        <v>813</v>
      </c>
      <c r="C1106" s="13">
        <v>22.533469466167499</v>
      </c>
      <c r="D1106" s="13">
        <v>31.615821583197999</v>
      </c>
      <c r="E1106" s="13">
        <v>5.6132627899580898</v>
      </c>
      <c r="F1106" s="15">
        <v>19.920851279774531</v>
      </c>
      <c r="G1106" s="13">
        <v>78</v>
      </c>
      <c r="H1106" s="14">
        <v>11381789.93</v>
      </c>
    </row>
    <row r="1107" spans="1:8" hidden="1" x14ac:dyDescent="0.25">
      <c r="A1107" s="8" t="s">
        <v>2399</v>
      </c>
      <c r="B1107" s="9" t="s">
        <v>350</v>
      </c>
      <c r="C1107" s="13">
        <v>20.9771786193579</v>
      </c>
      <c r="D1107" s="13">
        <v>15.7012036214904</v>
      </c>
      <c r="E1107" s="13">
        <v>22.9166959090599</v>
      </c>
      <c r="F1107" s="15">
        <v>19.865026049969401</v>
      </c>
      <c r="G1107" s="13">
        <v>34</v>
      </c>
      <c r="H1107" s="14">
        <v>5566917.3300000001</v>
      </c>
    </row>
    <row r="1108" spans="1:8" ht="24.75" hidden="1" x14ac:dyDescent="0.25">
      <c r="A1108" s="8" t="s">
        <v>2399</v>
      </c>
      <c r="B1108" s="9" t="s">
        <v>998</v>
      </c>
      <c r="C1108" s="13">
        <v>7.63375819893868</v>
      </c>
      <c r="D1108" s="13">
        <v>31.6195137352315</v>
      </c>
      <c r="E1108" s="13">
        <v>20.3085359368553</v>
      </c>
      <c r="F1108" s="15">
        <v>19.853935957008492</v>
      </c>
      <c r="G1108" s="13">
        <v>9</v>
      </c>
      <c r="H1108" s="14">
        <v>11167562.640000001</v>
      </c>
    </row>
    <row r="1109" spans="1:8" ht="24.75" hidden="1" x14ac:dyDescent="0.25">
      <c r="A1109" s="8" t="s">
        <v>2399</v>
      </c>
      <c r="B1109" s="9" t="s">
        <v>303</v>
      </c>
      <c r="C1109" s="13">
        <v>26.133344020161701</v>
      </c>
      <c r="D1109" s="13">
        <v>25.1112402345838</v>
      </c>
      <c r="E1109" s="13">
        <v>8.1618868592991092</v>
      </c>
      <c r="F1109" s="15">
        <v>19.802157038014872</v>
      </c>
      <c r="G1109" s="13">
        <v>37</v>
      </c>
      <c r="H1109" s="14">
        <v>6033416.1399999997</v>
      </c>
    </row>
    <row r="1110" spans="1:8" ht="24.75" hidden="1" x14ac:dyDescent="0.25">
      <c r="A1110" s="8" t="s">
        <v>2399</v>
      </c>
      <c r="B1110" s="9" t="s">
        <v>1729</v>
      </c>
      <c r="C1110" s="13">
        <v>32.893794532013402</v>
      </c>
      <c r="D1110" s="13">
        <v>21.410356156223699</v>
      </c>
      <c r="E1110" s="13">
        <v>4.84286868299285</v>
      </c>
      <c r="F1110" s="15">
        <v>19.715673123743318</v>
      </c>
      <c r="G1110" s="13">
        <v>276</v>
      </c>
      <c r="H1110" s="14">
        <v>94604321.200000003</v>
      </c>
    </row>
    <row r="1111" spans="1:8" ht="24.75" hidden="1" x14ac:dyDescent="0.25">
      <c r="A1111" s="8" t="s">
        <v>2399</v>
      </c>
      <c r="B1111" s="9" t="s">
        <v>1236</v>
      </c>
      <c r="C1111" s="13">
        <v>5.9502157108463001</v>
      </c>
      <c r="D1111" s="13">
        <v>25.338845566115602</v>
      </c>
      <c r="E1111" s="13">
        <v>27.857768247285801</v>
      </c>
      <c r="F1111" s="15">
        <v>19.715609841415901</v>
      </c>
      <c r="G1111" s="13">
        <v>445</v>
      </c>
      <c r="H1111" s="14">
        <v>1301270343.71963</v>
      </c>
    </row>
    <row r="1112" spans="1:8" hidden="1" x14ac:dyDescent="0.25">
      <c r="A1112" s="8" t="s">
        <v>2399</v>
      </c>
      <c r="B1112" s="9" t="s">
        <v>1031</v>
      </c>
      <c r="C1112" s="13">
        <v>10.871177506323299</v>
      </c>
      <c r="D1112" s="13">
        <v>39.064213745782098</v>
      </c>
      <c r="E1112" s="13">
        <v>8.9914023365555398</v>
      </c>
      <c r="F1112" s="15">
        <v>19.642264529553646</v>
      </c>
      <c r="G1112" s="13">
        <v>46</v>
      </c>
      <c r="H1112" s="14">
        <v>80804183.689999998</v>
      </c>
    </row>
    <row r="1113" spans="1:8" ht="24.75" hidden="1" x14ac:dyDescent="0.25">
      <c r="A1113" s="8" t="s">
        <v>2399</v>
      </c>
      <c r="B1113" s="9" t="s">
        <v>627</v>
      </c>
      <c r="C1113" s="13">
        <v>20.427375416895298</v>
      </c>
      <c r="D1113" s="13">
        <v>13.6518386915394</v>
      </c>
      <c r="E1113" s="13">
        <v>24.478082077847699</v>
      </c>
      <c r="F1113" s="15">
        <v>19.519098728760799</v>
      </c>
      <c r="G1113" s="13">
        <v>30</v>
      </c>
      <c r="H1113" s="14">
        <v>10991861.970000001</v>
      </c>
    </row>
    <row r="1114" spans="1:8" ht="24.75" hidden="1" x14ac:dyDescent="0.25">
      <c r="A1114" s="8" t="s">
        <v>2399</v>
      </c>
      <c r="B1114" s="9" t="s">
        <v>1191</v>
      </c>
      <c r="C1114" s="13">
        <v>1.5399480962775101</v>
      </c>
      <c r="D1114" s="13">
        <v>25.282617669374599</v>
      </c>
      <c r="E1114" s="13">
        <v>31.227911395023501</v>
      </c>
      <c r="F1114" s="15">
        <v>19.350159053558539</v>
      </c>
      <c r="G1114" s="13">
        <v>9</v>
      </c>
      <c r="H1114" s="14">
        <v>8032010.7299999902</v>
      </c>
    </row>
    <row r="1115" spans="1:8" hidden="1" x14ac:dyDescent="0.25">
      <c r="A1115" s="8" t="s">
        <v>2399</v>
      </c>
      <c r="B1115" s="9" t="s">
        <v>1456</v>
      </c>
      <c r="C1115" s="13">
        <v>18.007761623663999</v>
      </c>
      <c r="D1115" s="13">
        <v>29.545802515900199</v>
      </c>
      <c r="E1115" s="13">
        <v>10.444764595605999</v>
      </c>
      <c r="F1115" s="15">
        <v>19.332776245056735</v>
      </c>
      <c r="G1115" s="13">
        <v>46</v>
      </c>
      <c r="H1115" s="14">
        <v>14821254.874999899</v>
      </c>
    </row>
    <row r="1116" spans="1:8" ht="24.75" hidden="1" x14ac:dyDescent="0.25">
      <c r="A1116" s="8" t="s">
        <v>2399</v>
      </c>
      <c r="B1116" s="9" t="s">
        <v>1930</v>
      </c>
      <c r="C1116" s="13">
        <v>14.679620201202299</v>
      </c>
      <c r="D1116" s="13">
        <v>27.781771424964798</v>
      </c>
      <c r="E1116" s="13">
        <v>15.2205733415027</v>
      </c>
      <c r="F1116" s="15">
        <v>19.227321655889934</v>
      </c>
      <c r="G1116" s="13">
        <v>499</v>
      </c>
      <c r="H1116" s="14">
        <v>490117073.993999</v>
      </c>
    </row>
    <row r="1117" spans="1:8" ht="24.75" hidden="1" x14ac:dyDescent="0.25">
      <c r="A1117" s="8" t="s">
        <v>2399</v>
      </c>
      <c r="B1117" s="9" t="s">
        <v>1408</v>
      </c>
      <c r="C1117" s="13">
        <v>22.925022647875</v>
      </c>
      <c r="D1117" s="13">
        <v>6.75082049771106</v>
      </c>
      <c r="E1117" s="13">
        <v>27.852751277551899</v>
      </c>
      <c r="F1117" s="15">
        <v>19.176198141045987</v>
      </c>
      <c r="G1117" s="13">
        <v>185</v>
      </c>
      <c r="H1117" s="14">
        <v>30659705.630176499</v>
      </c>
    </row>
    <row r="1118" spans="1:8" hidden="1" x14ac:dyDescent="0.25">
      <c r="A1118" s="8" t="s">
        <v>2399</v>
      </c>
      <c r="B1118" s="9" t="s">
        <v>1555</v>
      </c>
      <c r="C1118" s="13">
        <v>2.7420792883666598</v>
      </c>
      <c r="D1118" s="13">
        <v>42.1943796447568</v>
      </c>
      <c r="E1118" s="13">
        <v>12.446983120631799</v>
      </c>
      <c r="F1118" s="15">
        <v>19.127814017918421</v>
      </c>
      <c r="G1118" s="13">
        <v>11</v>
      </c>
      <c r="H1118" s="14">
        <v>11085460.380000001</v>
      </c>
    </row>
    <row r="1119" spans="1:8" ht="24.75" hidden="1" x14ac:dyDescent="0.25">
      <c r="A1119" s="8" t="s">
        <v>2399</v>
      </c>
      <c r="B1119" s="9" t="s">
        <v>1220</v>
      </c>
      <c r="C1119" s="13">
        <v>28.4384200075</v>
      </c>
      <c r="D1119" s="13">
        <v>18.421351638060798</v>
      </c>
      <c r="E1119" s="13">
        <v>10.3349268425653</v>
      </c>
      <c r="F1119" s="15">
        <v>19.064899496042035</v>
      </c>
      <c r="G1119" s="13">
        <v>212</v>
      </c>
      <c r="H1119" s="14">
        <v>34565610.939999998</v>
      </c>
    </row>
    <row r="1120" spans="1:8" ht="24.75" hidden="1" x14ac:dyDescent="0.25">
      <c r="A1120" s="8" t="s">
        <v>2399</v>
      </c>
      <c r="B1120" s="9" t="s">
        <v>1649</v>
      </c>
      <c r="C1120" s="13">
        <v>11.6863680436458</v>
      </c>
      <c r="D1120" s="13">
        <v>23.653793192513302</v>
      </c>
      <c r="E1120" s="13">
        <v>21.557884694662999</v>
      </c>
      <c r="F1120" s="15">
        <v>18.966015310274035</v>
      </c>
      <c r="G1120" s="13">
        <v>68</v>
      </c>
      <c r="H1120" s="14">
        <v>144661608.25999999</v>
      </c>
    </row>
    <row r="1121" spans="1:8" hidden="1" x14ac:dyDescent="0.25">
      <c r="A1121" s="8" t="s">
        <v>2399</v>
      </c>
      <c r="B1121" s="9" t="s">
        <v>780</v>
      </c>
      <c r="C1121" s="13">
        <v>26.772705413383299</v>
      </c>
      <c r="D1121" s="13">
        <v>26.2469138852329</v>
      </c>
      <c r="E1121" s="13">
        <v>3.7752641811812899</v>
      </c>
      <c r="F1121" s="15">
        <v>18.931627826599165</v>
      </c>
      <c r="G1121" s="13">
        <v>31</v>
      </c>
      <c r="H1121" s="14">
        <v>3317904.45</v>
      </c>
    </row>
    <row r="1122" spans="1:8" ht="24.75" hidden="1" x14ac:dyDescent="0.25">
      <c r="A1122" s="8" t="s">
        <v>2399</v>
      </c>
      <c r="B1122" s="9" t="s">
        <v>880</v>
      </c>
      <c r="C1122" s="13">
        <v>25.187252734032899</v>
      </c>
      <c r="D1122" s="13">
        <v>23.847078178876799</v>
      </c>
      <c r="E1122" s="13">
        <v>7.7014693942930297</v>
      </c>
      <c r="F1122" s="15">
        <v>18.911933435734241</v>
      </c>
      <c r="G1122" s="13">
        <v>32</v>
      </c>
      <c r="H1122" s="14">
        <v>4768008.6214276701</v>
      </c>
    </row>
    <row r="1123" spans="1:8" hidden="1" x14ac:dyDescent="0.25">
      <c r="A1123" s="8" t="s">
        <v>2399</v>
      </c>
      <c r="B1123" s="9" t="s">
        <v>1132</v>
      </c>
      <c r="C1123" s="13">
        <v>20.587917166879901</v>
      </c>
      <c r="D1123" s="13">
        <v>22.643208800295501</v>
      </c>
      <c r="E1123" s="13">
        <v>12.537365619435</v>
      </c>
      <c r="F1123" s="15">
        <v>18.589497195536801</v>
      </c>
      <c r="G1123" s="13">
        <v>21</v>
      </c>
      <c r="H1123" s="14">
        <v>2207922.73999999</v>
      </c>
    </row>
    <row r="1124" spans="1:8" ht="36.75" hidden="1" x14ac:dyDescent="0.25">
      <c r="A1124" s="8" t="s">
        <v>2399</v>
      </c>
      <c r="B1124" s="9" t="s">
        <v>540</v>
      </c>
      <c r="C1124" s="13">
        <v>25.822387875345498</v>
      </c>
      <c r="D1124" s="13">
        <v>13.801399536272999</v>
      </c>
      <c r="E1124" s="13">
        <v>15.587862383408501</v>
      </c>
      <c r="F1124" s="15">
        <v>18.403883265008997</v>
      </c>
      <c r="G1124" s="13">
        <v>64</v>
      </c>
      <c r="H1124" s="14">
        <v>3724267.7</v>
      </c>
    </row>
    <row r="1125" spans="1:8" hidden="1" x14ac:dyDescent="0.25">
      <c r="A1125" s="8" t="s">
        <v>2399</v>
      </c>
      <c r="B1125" s="9" t="s">
        <v>561</v>
      </c>
      <c r="C1125" s="13">
        <v>23.8184037950078</v>
      </c>
      <c r="D1125" s="13">
        <v>26.328792134402299</v>
      </c>
      <c r="E1125" s="13">
        <v>4.9812218884125903</v>
      </c>
      <c r="F1125" s="15">
        <v>18.376139272607563</v>
      </c>
      <c r="G1125" s="13">
        <v>171</v>
      </c>
      <c r="H1125" s="14">
        <v>16020648.59</v>
      </c>
    </row>
    <row r="1126" spans="1:8" ht="24.75" hidden="1" x14ac:dyDescent="0.25">
      <c r="A1126" s="8" t="s">
        <v>2399</v>
      </c>
      <c r="B1126" s="9" t="s">
        <v>888</v>
      </c>
      <c r="C1126" s="13">
        <v>0.64400867905225501</v>
      </c>
      <c r="D1126" s="13">
        <v>33.242026593725903</v>
      </c>
      <c r="E1126" s="13">
        <v>17.777053524467501</v>
      </c>
      <c r="F1126" s="15">
        <v>17.221029599081888</v>
      </c>
      <c r="G1126" s="13">
        <v>13</v>
      </c>
      <c r="H1126" s="14">
        <v>11990504.67</v>
      </c>
    </row>
    <row r="1127" spans="1:8" hidden="1" x14ac:dyDescent="0.25">
      <c r="A1127" s="8" t="s">
        <v>2399</v>
      </c>
      <c r="B1127" s="9" t="s">
        <v>2063</v>
      </c>
      <c r="C1127" s="13">
        <v>23.204719643083699</v>
      </c>
      <c r="D1127" s="13">
        <v>27.9240103562935</v>
      </c>
      <c r="E1127" s="13">
        <v>0</v>
      </c>
      <c r="F1127" s="15">
        <v>17.0429099997924</v>
      </c>
      <c r="G1127" s="13">
        <v>20</v>
      </c>
      <c r="H1127" s="14">
        <v>1873319.59</v>
      </c>
    </row>
    <row r="1128" spans="1:8" hidden="1" x14ac:dyDescent="0.25">
      <c r="A1128" s="8" t="s">
        <v>2399</v>
      </c>
      <c r="B1128" s="9" t="s">
        <v>2163</v>
      </c>
      <c r="C1128" s="13">
        <v>19.742437433100999</v>
      </c>
      <c r="D1128" s="13">
        <v>8.9047592447625501</v>
      </c>
      <c r="E1128" s="13">
        <v>22.374190412397301</v>
      </c>
      <c r="F1128" s="15">
        <v>17.007129030086947</v>
      </c>
      <c r="G1128" s="13">
        <v>10</v>
      </c>
      <c r="H1128" s="14">
        <v>35955429.719999999</v>
      </c>
    </row>
    <row r="1129" spans="1:8" ht="24.75" hidden="1" x14ac:dyDescent="0.25">
      <c r="A1129" s="8" t="s">
        <v>2399</v>
      </c>
      <c r="B1129" s="9" t="s">
        <v>2153</v>
      </c>
      <c r="C1129" s="13">
        <v>24.947782561117901</v>
      </c>
      <c r="D1129" s="13">
        <v>20.110659033336301</v>
      </c>
      <c r="E1129" s="13">
        <v>5.3931537309425996</v>
      </c>
      <c r="F1129" s="15">
        <v>16.817198441798933</v>
      </c>
      <c r="G1129" s="13">
        <v>13</v>
      </c>
      <c r="H1129" s="14">
        <v>967154.53</v>
      </c>
    </row>
    <row r="1130" spans="1:8" hidden="1" x14ac:dyDescent="0.25">
      <c r="A1130" s="8" t="s">
        <v>2399</v>
      </c>
      <c r="B1130" s="9" t="s">
        <v>608</v>
      </c>
      <c r="C1130" s="13">
        <v>17.167113108887801</v>
      </c>
      <c r="D1130" s="13">
        <v>24.854006977758399</v>
      </c>
      <c r="E1130" s="13">
        <v>8.4046016231878298</v>
      </c>
      <c r="F1130" s="15">
        <v>16.80857390327801</v>
      </c>
      <c r="G1130" s="13">
        <v>11</v>
      </c>
      <c r="H1130" s="14">
        <v>34504167.100000001</v>
      </c>
    </row>
    <row r="1131" spans="1:8" hidden="1" x14ac:dyDescent="0.25">
      <c r="A1131" s="8" t="s">
        <v>2399</v>
      </c>
      <c r="B1131" s="9" t="s">
        <v>2059</v>
      </c>
      <c r="C1131" s="13">
        <v>26.7277112804735</v>
      </c>
      <c r="D1131" s="13">
        <v>17.651556747955301</v>
      </c>
      <c r="E1131" s="13">
        <v>6.0069188414769403</v>
      </c>
      <c r="F1131" s="15">
        <v>16.795395623301911</v>
      </c>
      <c r="G1131" s="13">
        <v>7</v>
      </c>
      <c r="H1131" s="14">
        <v>633145.15</v>
      </c>
    </row>
    <row r="1132" spans="1:8" ht="24.75" hidden="1" x14ac:dyDescent="0.25">
      <c r="A1132" s="8" t="s">
        <v>2399</v>
      </c>
      <c r="B1132" s="9" t="s">
        <v>854</v>
      </c>
      <c r="C1132" s="13">
        <v>18.829065051178901</v>
      </c>
      <c r="D1132" s="13">
        <v>21.420924409704099</v>
      </c>
      <c r="E1132" s="13">
        <v>9.7685977052768997</v>
      </c>
      <c r="F1132" s="15">
        <v>16.672862388719967</v>
      </c>
      <c r="G1132" s="13">
        <v>20</v>
      </c>
      <c r="H1132" s="14">
        <v>1924426.8419558399</v>
      </c>
    </row>
    <row r="1133" spans="1:8" ht="24.75" hidden="1" x14ac:dyDescent="0.25">
      <c r="A1133" s="8" t="s">
        <v>2399</v>
      </c>
      <c r="B1133" s="9" t="s">
        <v>2165</v>
      </c>
      <c r="C1133" s="13">
        <v>17.8663501842993</v>
      </c>
      <c r="D1133" s="13">
        <v>23.647640115615999</v>
      </c>
      <c r="E1133" s="13">
        <v>8.3399714510268801</v>
      </c>
      <c r="F1133" s="15">
        <v>16.617987250314059</v>
      </c>
      <c r="G1133" s="13">
        <v>76</v>
      </c>
      <c r="H1133" s="14">
        <v>6885010.2169999899</v>
      </c>
    </row>
    <row r="1134" spans="1:8" ht="24.75" hidden="1" x14ac:dyDescent="0.25">
      <c r="A1134" s="8" t="s">
        <v>2399</v>
      </c>
      <c r="B1134" s="9" t="s">
        <v>1095</v>
      </c>
      <c r="C1134" s="13">
        <v>19.974830637741899</v>
      </c>
      <c r="D1134" s="13">
        <v>20.6110184256891</v>
      </c>
      <c r="E1134" s="13">
        <v>9.1767227608164692</v>
      </c>
      <c r="F1134" s="15">
        <v>16.587523941415821</v>
      </c>
      <c r="G1134" s="13">
        <v>22</v>
      </c>
      <c r="H1134" s="14">
        <v>1947241.3</v>
      </c>
    </row>
    <row r="1135" spans="1:8" ht="24.75" hidden="1" x14ac:dyDescent="0.25">
      <c r="A1135" s="8" t="s">
        <v>2399</v>
      </c>
      <c r="B1135" s="9" t="s">
        <v>1687</v>
      </c>
      <c r="C1135" s="13">
        <v>20.418755171413999</v>
      </c>
      <c r="D1135" s="13">
        <v>18.593269384442198</v>
      </c>
      <c r="E1135" s="13">
        <v>10.7203120492363</v>
      </c>
      <c r="F1135" s="15">
        <v>16.577445535030833</v>
      </c>
      <c r="G1135" s="13">
        <v>45</v>
      </c>
      <c r="H1135" s="14">
        <v>8515266.5399999991</v>
      </c>
    </row>
    <row r="1136" spans="1:8" ht="24.75" hidden="1" x14ac:dyDescent="0.25">
      <c r="A1136" s="8" t="s">
        <v>2399</v>
      </c>
      <c r="B1136" s="9" t="s">
        <v>1293</v>
      </c>
      <c r="C1136" s="13">
        <v>23.8745370838577</v>
      </c>
      <c r="D1136" s="13">
        <v>5.9537604288082298</v>
      </c>
      <c r="E1136" s="13">
        <v>19.404772585874301</v>
      </c>
      <c r="F1136" s="15">
        <v>16.411023366180078</v>
      </c>
      <c r="G1136" s="13">
        <v>20</v>
      </c>
      <c r="H1136" s="14">
        <v>473019467.62</v>
      </c>
    </row>
    <row r="1137" spans="1:8" hidden="1" x14ac:dyDescent="0.25">
      <c r="A1137" s="8" t="s">
        <v>2399</v>
      </c>
      <c r="B1137" s="9" t="s">
        <v>1541</v>
      </c>
      <c r="C1137" s="13">
        <v>19.767115334491301</v>
      </c>
      <c r="D1137" s="13">
        <v>20.4314054686775</v>
      </c>
      <c r="E1137" s="13">
        <v>8.9580032965351393</v>
      </c>
      <c r="F1137" s="15">
        <v>16.385508033234647</v>
      </c>
      <c r="G1137" s="13">
        <v>68</v>
      </c>
      <c r="H1137" s="14">
        <v>5928458.2456337996</v>
      </c>
    </row>
    <row r="1138" spans="1:8" hidden="1" x14ac:dyDescent="0.25">
      <c r="A1138" s="8" t="s">
        <v>2399</v>
      </c>
      <c r="B1138" s="9" t="s">
        <v>1063</v>
      </c>
      <c r="C1138" s="13">
        <v>0.162095639794857</v>
      </c>
      <c r="D1138" s="13">
        <v>17.240266902929299</v>
      </c>
      <c r="E1138" s="13">
        <v>31.441336786043099</v>
      </c>
      <c r="F1138" s="15">
        <v>16.281233109589085</v>
      </c>
      <c r="G1138" s="13">
        <v>9</v>
      </c>
      <c r="H1138" s="14">
        <v>6814734.2999999998</v>
      </c>
    </row>
    <row r="1139" spans="1:8" hidden="1" x14ac:dyDescent="0.25">
      <c r="A1139" s="8" t="s">
        <v>2399</v>
      </c>
      <c r="B1139" s="9" t="s">
        <v>291</v>
      </c>
      <c r="C1139" s="13">
        <v>19.643284367571201</v>
      </c>
      <c r="D1139" s="13">
        <v>24.439517390570199</v>
      </c>
      <c r="E1139" s="13">
        <v>4.4250475166840602</v>
      </c>
      <c r="F1139" s="15">
        <v>16.169283091608488</v>
      </c>
      <c r="G1139" s="13">
        <v>149</v>
      </c>
      <c r="H1139" s="14">
        <v>14678543.74</v>
      </c>
    </row>
    <row r="1140" spans="1:8" ht="24.75" hidden="1" x14ac:dyDescent="0.25">
      <c r="A1140" s="8" t="s">
        <v>2399</v>
      </c>
      <c r="B1140" s="9" t="s">
        <v>1941</v>
      </c>
      <c r="C1140" s="13">
        <v>16.5171299149116</v>
      </c>
      <c r="D1140" s="13">
        <v>4.4459089090353201</v>
      </c>
      <c r="E1140" s="13">
        <v>27.3316290401402</v>
      </c>
      <c r="F1140" s="15">
        <v>16.098222621362371</v>
      </c>
      <c r="G1140" s="13">
        <v>66</v>
      </c>
      <c r="H1140" s="14">
        <v>10604400.8199999</v>
      </c>
    </row>
    <row r="1141" spans="1:8" ht="24.75" hidden="1" x14ac:dyDescent="0.25">
      <c r="A1141" s="8" t="s">
        <v>2399</v>
      </c>
      <c r="B1141" s="9" t="s">
        <v>2147</v>
      </c>
      <c r="C1141" s="13">
        <v>20.438452177951699</v>
      </c>
      <c r="D1141" s="13">
        <v>18.814384890071</v>
      </c>
      <c r="E1141" s="13">
        <v>8.8739048403531307</v>
      </c>
      <c r="F1141" s="15">
        <v>16.042247302791946</v>
      </c>
      <c r="G1141" s="13">
        <v>14</v>
      </c>
      <c r="H1141" s="14">
        <v>1983726.61</v>
      </c>
    </row>
    <row r="1142" spans="1:8" ht="24.75" hidden="1" x14ac:dyDescent="0.25">
      <c r="A1142" s="8" t="s">
        <v>2399</v>
      </c>
      <c r="B1142" s="9" t="s">
        <v>1957</v>
      </c>
      <c r="C1142" s="13">
        <v>26.137778897076998</v>
      </c>
      <c r="D1142" s="13">
        <v>6.4685631898613103</v>
      </c>
      <c r="E1142" s="13">
        <v>15.3500115738261</v>
      </c>
      <c r="F1142" s="15">
        <v>15.985451220254804</v>
      </c>
      <c r="G1142" s="13">
        <v>25</v>
      </c>
      <c r="H1142" s="14">
        <v>1991014.49</v>
      </c>
    </row>
    <row r="1143" spans="1:8" ht="24.75" hidden="1" x14ac:dyDescent="0.25">
      <c r="A1143" s="8" t="s">
        <v>2399</v>
      </c>
      <c r="B1143" s="9" t="s">
        <v>676</v>
      </c>
      <c r="C1143" s="13">
        <v>12.461310644288501</v>
      </c>
      <c r="D1143" s="13">
        <v>20.362857831889201</v>
      </c>
      <c r="E1143" s="13">
        <v>14.7245366996671</v>
      </c>
      <c r="F1143" s="15">
        <v>15.849568391948267</v>
      </c>
      <c r="G1143" s="13">
        <v>45</v>
      </c>
      <c r="H1143" s="14">
        <v>2872732.85</v>
      </c>
    </row>
    <row r="1144" spans="1:8" ht="24.75" hidden="1" x14ac:dyDescent="0.25">
      <c r="A1144" s="8" t="s">
        <v>2399</v>
      </c>
      <c r="B1144" s="9" t="s">
        <v>1080</v>
      </c>
      <c r="C1144" s="13">
        <v>22.801331278636699</v>
      </c>
      <c r="D1144" s="13">
        <v>15.607856986257101</v>
      </c>
      <c r="E1144" s="13">
        <v>8.9485879192975197</v>
      </c>
      <c r="F1144" s="15">
        <v>15.785925394730441</v>
      </c>
      <c r="G1144" s="13">
        <v>65</v>
      </c>
      <c r="H1144" s="14">
        <v>7303584.8099999996</v>
      </c>
    </row>
    <row r="1145" spans="1:8" ht="24.75" hidden="1" x14ac:dyDescent="0.25">
      <c r="A1145" s="8" t="s">
        <v>2399</v>
      </c>
      <c r="B1145" s="9" t="s">
        <v>1164</v>
      </c>
      <c r="C1145" s="13">
        <v>19.022145925563699</v>
      </c>
      <c r="D1145" s="13">
        <v>22.271254319349801</v>
      </c>
      <c r="E1145" s="13">
        <v>5.9423018985728104</v>
      </c>
      <c r="F1145" s="15">
        <v>15.745234047828768</v>
      </c>
      <c r="G1145" s="13">
        <v>86</v>
      </c>
      <c r="H1145" s="14">
        <v>10940948.7449999</v>
      </c>
    </row>
    <row r="1146" spans="1:8" hidden="1" x14ac:dyDescent="0.25">
      <c r="A1146" s="8" t="s">
        <v>2399</v>
      </c>
      <c r="B1146" s="9" t="s">
        <v>899</v>
      </c>
      <c r="C1146" s="13">
        <v>27.610437305871901</v>
      </c>
      <c r="D1146" s="13">
        <v>14.754956715018199</v>
      </c>
      <c r="E1146" s="13">
        <v>3.7573241445670398</v>
      </c>
      <c r="F1146" s="15">
        <v>15.374239388485714</v>
      </c>
      <c r="G1146" s="13">
        <v>32</v>
      </c>
      <c r="H1146" s="14">
        <v>3035093.9999999902</v>
      </c>
    </row>
    <row r="1147" spans="1:8" ht="24.75" hidden="1" x14ac:dyDescent="0.25">
      <c r="A1147" s="8" t="s">
        <v>2399</v>
      </c>
      <c r="B1147" s="9" t="s">
        <v>2145</v>
      </c>
      <c r="C1147" s="13">
        <v>18.2333675292228</v>
      </c>
      <c r="D1147" s="13">
        <v>24.740150258226699</v>
      </c>
      <c r="E1147" s="13">
        <v>2.9463251478136101</v>
      </c>
      <c r="F1147" s="15">
        <v>15.306614311754368</v>
      </c>
      <c r="G1147" s="13">
        <v>19</v>
      </c>
      <c r="H1147" s="14">
        <v>1664624.53752434</v>
      </c>
    </row>
    <row r="1148" spans="1:8" ht="24.75" hidden="1" x14ac:dyDescent="0.25">
      <c r="A1148" s="8" t="s">
        <v>2399</v>
      </c>
      <c r="B1148" s="9" t="s">
        <v>618</v>
      </c>
      <c r="C1148" s="13">
        <v>24.530423630458799</v>
      </c>
      <c r="D1148" s="13">
        <v>19.4324289425203</v>
      </c>
      <c r="E1148" s="13">
        <v>1.7902001048035801</v>
      </c>
      <c r="F1148" s="15">
        <v>15.251017559260895</v>
      </c>
      <c r="G1148" s="13">
        <v>63</v>
      </c>
      <c r="H1148" s="14">
        <v>5704044.3659999901</v>
      </c>
    </row>
    <row r="1149" spans="1:8" ht="24.75" hidden="1" x14ac:dyDescent="0.25">
      <c r="A1149" s="8" t="s">
        <v>2399</v>
      </c>
      <c r="B1149" s="9" t="s">
        <v>235</v>
      </c>
      <c r="C1149" s="13">
        <v>20.0595964162823</v>
      </c>
      <c r="D1149" s="13">
        <v>24.805209924519701</v>
      </c>
      <c r="E1149" s="13">
        <v>0.19281625021427901</v>
      </c>
      <c r="F1149" s="15">
        <v>15.019207530338761</v>
      </c>
      <c r="G1149" s="13">
        <v>70</v>
      </c>
      <c r="H1149" s="14">
        <v>8527344.1099999994</v>
      </c>
    </row>
    <row r="1150" spans="1:8" ht="24.75" hidden="1" x14ac:dyDescent="0.25">
      <c r="A1150" s="8" t="s">
        <v>2399</v>
      </c>
      <c r="B1150" s="9" t="s">
        <v>1552</v>
      </c>
      <c r="C1150" s="13">
        <v>19.669104898410701</v>
      </c>
      <c r="D1150" s="13">
        <v>9.1838612504913204</v>
      </c>
      <c r="E1150" s="13">
        <v>15.1416077224657</v>
      </c>
      <c r="F1150" s="15">
        <v>14.664857957122573</v>
      </c>
      <c r="G1150" s="13">
        <v>277</v>
      </c>
      <c r="H1150" s="14">
        <v>12184278.579999899</v>
      </c>
    </row>
    <row r="1151" spans="1:8" hidden="1" x14ac:dyDescent="0.25">
      <c r="A1151" s="8" t="s">
        <v>2399</v>
      </c>
      <c r="B1151" s="9" t="s">
        <v>1847</v>
      </c>
      <c r="C1151" s="13">
        <v>15.786249953258899</v>
      </c>
      <c r="D1151" s="13">
        <v>23.2607336999076</v>
      </c>
      <c r="E1151" s="13">
        <v>4.9266324966876702</v>
      </c>
      <c r="F1151" s="15">
        <v>14.657872049951388</v>
      </c>
      <c r="G1151" s="13">
        <v>181</v>
      </c>
      <c r="H1151" s="14">
        <v>17449487.226063401</v>
      </c>
    </row>
    <row r="1152" spans="1:8" ht="24.75" hidden="1" x14ac:dyDescent="0.25">
      <c r="A1152" s="8" t="s">
        <v>2399</v>
      </c>
      <c r="B1152" s="9" t="s">
        <v>1632</v>
      </c>
      <c r="C1152" s="13">
        <v>2.5258333452879098</v>
      </c>
      <c r="D1152" s="13">
        <v>20.9603991326284</v>
      </c>
      <c r="E1152" s="13">
        <v>17.408395630435301</v>
      </c>
      <c r="F1152" s="15">
        <v>13.63154270278387</v>
      </c>
      <c r="G1152" s="13">
        <v>112</v>
      </c>
      <c r="H1152" s="14">
        <v>1205381396.5999899</v>
      </c>
    </row>
    <row r="1153" spans="1:8" hidden="1" x14ac:dyDescent="0.25">
      <c r="A1153" s="8" t="s">
        <v>2399</v>
      </c>
      <c r="B1153" s="9" t="s">
        <v>1268</v>
      </c>
      <c r="C1153" s="13">
        <v>18.6934812463291</v>
      </c>
      <c r="D1153" s="13">
        <v>9.1123453575116393</v>
      </c>
      <c r="E1153" s="13">
        <v>12.3726733485884</v>
      </c>
      <c r="F1153" s="15">
        <v>13.392833317476379</v>
      </c>
      <c r="G1153" s="13">
        <v>56</v>
      </c>
      <c r="H1153" s="14">
        <v>10587608.17</v>
      </c>
    </row>
    <row r="1154" spans="1:8" ht="24.75" hidden="1" x14ac:dyDescent="0.25">
      <c r="A1154" s="8" t="s">
        <v>2399</v>
      </c>
      <c r="B1154" s="9" t="s">
        <v>1839</v>
      </c>
      <c r="C1154" s="13">
        <v>19.690125087976298</v>
      </c>
      <c r="D1154" s="13">
        <v>11.6885376840776</v>
      </c>
      <c r="E1154" s="13">
        <v>7.7562921740120503</v>
      </c>
      <c r="F1154" s="15">
        <v>13.044984982021985</v>
      </c>
      <c r="G1154" s="13">
        <v>29</v>
      </c>
      <c r="H1154" s="14">
        <v>2341319.0678905998</v>
      </c>
    </row>
    <row r="1155" spans="1:8" ht="24.75" hidden="1" x14ac:dyDescent="0.25">
      <c r="A1155" s="8" t="s">
        <v>2399</v>
      </c>
      <c r="B1155" s="9" t="s">
        <v>267</v>
      </c>
      <c r="C1155" s="13">
        <v>15.443583405457201</v>
      </c>
      <c r="D1155" s="13">
        <v>21.763674203265399</v>
      </c>
      <c r="E1155" s="13">
        <v>0.91848782045156396</v>
      </c>
      <c r="F1155" s="15">
        <v>12.708581809724722</v>
      </c>
      <c r="G1155" s="13">
        <v>37</v>
      </c>
      <c r="H1155" s="14">
        <v>4054848.8090194901</v>
      </c>
    </row>
    <row r="1156" spans="1:8" ht="24.75" hidden="1" x14ac:dyDescent="0.25">
      <c r="A1156" s="8" t="s">
        <v>2399</v>
      </c>
      <c r="B1156" s="9" t="s">
        <v>582</v>
      </c>
      <c r="C1156" s="13">
        <v>18.007885947914399</v>
      </c>
      <c r="D1156" s="13">
        <v>9.8096803271244593</v>
      </c>
      <c r="E1156" s="13">
        <v>6.4931467454020497</v>
      </c>
      <c r="F1156" s="15">
        <v>11.436904340146969</v>
      </c>
      <c r="G1156" s="13">
        <v>159</v>
      </c>
      <c r="H1156" s="14">
        <v>15653700.689999999</v>
      </c>
    </row>
    <row r="1157" spans="1:8" ht="24.75" hidden="1" x14ac:dyDescent="0.25">
      <c r="A1157" s="8" t="s">
        <v>2399</v>
      </c>
      <c r="B1157" s="9" t="s">
        <v>1978</v>
      </c>
      <c r="C1157" s="13">
        <v>16.917617241091499</v>
      </c>
      <c r="D1157" s="13">
        <v>8.8461124266465507</v>
      </c>
      <c r="E1157" s="13">
        <v>6.0501894408420496</v>
      </c>
      <c r="F1157" s="15">
        <v>10.604639702860032</v>
      </c>
      <c r="G1157" s="13">
        <v>232</v>
      </c>
      <c r="H1157" s="14">
        <v>32014756.427999999</v>
      </c>
    </row>
    <row r="1158" spans="1:8" hidden="1" x14ac:dyDescent="0.25">
      <c r="A1158" s="8" t="s">
        <v>2399</v>
      </c>
      <c r="B1158" s="9" t="s">
        <v>1093</v>
      </c>
      <c r="C1158" s="13">
        <v>0.14559271714768701</v>
      </c>
      <c r="D1158" s="13">
        <v>19.3870025297844</v>
      </c>
      <c r="E1158" s="13">
        <v>9.8731421557283099</v>
      </c>
      <c r="F1158" s="15">
        <v>9.8019124675534659</v>
      </c>
      <c r="G1158" s="13">
        <v>16</v>
      </c>
      <c r="H1158" s="14">
        <v>16987483.269999899</v>
      </c>
    </row>
    <row r="1159" spans="1:8" hidden="1" x14ac:dyDescent="0.25">
      <c r="A1159" s="8" t="s">
        <v>2399</v>
      </c>
      <c r="B1159" s="9" t="s">
        <v>1705</v>
      </c>
      <c r="C1159" s="13">
        <v>19.076021494019301</v>
      </c>
      <c r="D1159" s="13">
        <v>4.2250841271327397</v>
      </c>
      <c r="E1159" s="13">
        <v>4.3308064433268596</v>
      </c>
      <c r="F1159" s="15">
        <v>9.2106373548263001</v>
      </c>
      <c r="G1159" s="13">
        <v>105</v>
      </c>
      <c r="H1159" s="14">
        <v>9503211.0989501793</v>
      </c>
    </row>
    <row r="1160" spans="1:8" ht="24.75" hidden="1" x14ac:dyDescent="0.25">
      <c r="A1160" s="8" t="s">
        <v>2399</v>
      </c>
      <c r="B1160" s="9" t="s">
        <v>136</v>
      </c>
      <c r="C1160" s="13">
        <v>8.2143718807596198</v>
      </c>
      <c r="D1160" s="13">
        <v>3.9138876901160899</v>
      </c>
      <c r="E1160" s="13">
        <v>12.5387418510141</v>
      </c>
      <c r="F1160" s="15">
        <v>8.2223338072966019</v>
      </c>
      <c r="G1160" s="13">
        <v>108</v>
      </c>
      <c r="H1160" s="14">
        <v>150135223.57348201</v>
      </c>
    </row>
    <row r="1161" spans="1:8" ht="24.75" hidden="1" x14ac:dyDescent="0.25">
      <c r="A1161" s="8" t="s">
        <v>2399</v>
      </c>
      <c r="B1161" s="9" t="s">
        <v>1248</v>
      </c>
      <c r="C1161" s="13">
        <v>1.5676355146504299</v>
      </c>
      <c r="D1161" s="13">
        <v>0</v>
      </c>
      <c r="E1161" s="13">
        <v>19.418249560495902</v>
      </c>
      <c r="F1161" s="15">
        <v>6.9952950250487769</v>
      </c>
      <c r="G1161" s="13">
        <v>26</v>
      </c>
      <c r="H1161" s="14">
        <v>104188803.27</v>
      </c>
    </row>
    <row r="1162" spans="1:8" ht="24.75" hidden="1" x14ac:dyDescent="0.25">
      <c r="A1162" s="8" t="s">
        <v>2456</v>
      </c>
      <c r="B1162" s="9" t="s">
        <v>2450</v>
      </c>
      <c r="C1162" s="13">
        <v>72.3482251702561</v>
      </c>
      <c r="D1162" s="13">
        <v>100</v>
      </c>
      <c r="E1162" s="13">
        <v>80.049402959303094</v>
      </c>
      <c r="F1162" s="15">
        <v>84.13254270985307</v>
      </c>
      <c r="G1162" s="13">
        <v>3</v>
      </c>
      <c r="H1162" s="14">
        <v>4465867.3</v>
      </c>
    </row>
    <row r="1163" spans="1:8" hidden="1" x14ac:dyDescent="0.25">
      <c r="A1163" s="8" t="s">
        <v>2456</v>
      </c>
      <c r="B1163" s="9" t="s">
        <v>2421</v>
      </c>
      <c r="C1163" s="13">
        <v>78.0714434952218</v>
      </c>
      <c r="D1163" s="13">
        <v>79.7676380159442</v>
      </c>
      <c r="E1163" s="13">
        <v>77.446170342740402</v>
      </c>
      <c r="F1163" s="15">
        <v>78.428417284635472</v>
      </c>
      <c r="G1163" s="13">
        <v>9</v>
      </c>
      <c r="H1163" s="14">
        <v>1433549.8</v>
      </c>
    </row>
    <row r="1164" spans="1:8" ht="24.75" hidden="1" x14ac:dyDescent="0.25">
      <c r="A1164" s="8" t="s">
        <v>2456</v>
      </c>
      <c r="B1164" s="9" t="s">
        <v>1627</v>
      </c>
      <c r="C1164" s="13">
        <v>71.962348797274004</v>
      </c>
      <c r="D1164" s="13">
        <v>77.014121296220694</v>
      </c>
      <c r="E1164" s="13">
        <v>84.930464115358106</v>
      </c>
      <c r="F1164" s="15">
        <v>77.968978069617606</v>
      </c>
      <c r="G1164" s="13">
        <v>3</v>
      </c>
      <c r="H1164" s="14">
        <v>8686891.1500000004</v>
      </c>
    </row>
    <row r="1165" spans="1:8" ht="24.75" hidden="1" x14ac:dyDescent="0.25">
      <c r="A1165" s="8" t="s">
        <v>2456</v>
      </c>
      <c r="B1165" s="9" t="s">
        <v>399</v>
      </c>
      <c r="C1165" s="13">
        <v>62.039028671890897</v>
      </c>
      <c r="D1165" s="13">
        <v>77.939215846325396</v>
      </c>
      <c r="E1165" s="13">
        <v>83.954251884147098</v>
      </c>
      <c r="F1165" s="15">
        <v>74.644165467454457</v>
      </c>
      <c r="G1165" s="13">
        <v>4</v>
      </c>
      <c r="H1165" s="14">
        <v>2487376.89</v>
      </c>
    </row>
    <row r="1166" spans="1:8" ht="24.75" hidden="1" x14ac:dyDescent="0.25">
      <c r="A1166" s="8" t="s">
        <v>2456</v>
      </c>
      <c r="B1166" s="9" t="s">
        <v>2233</v>
      </c>
      <c r="C1166" s="13">
        <v>66.725848489652705</v>
      </c>
      <c r="D1166" s="13">
        <v>72.550345744370702</v>
      </c>
      <c r="E1166" s="13">
        <v>78.041935751152096</v>
      </c>
      <c r="F1166" s="15">
        <v>72.439376661725177</v>
      </c>
      <c r="G1166" s="13">
        <v>7</v>
      </c>
      <c r="H1166" s="14">
        <v>3243617.76</v>
      </c>
    </row>
    <row r="1167" spans="1:8" ht="24.75" hidden="1" x14ac:dyDescent="0.25">
      <c r="A1167" s="8" t="s">
        <v>2456</v>
      </c>
      <c r="B1167" s="9" t="s">
        <v>1413</v>
      </c>
      <c r="C1167" s="13">
        <v>50.653436337056199</v>
      </c>
      <c r="D1167" s="13">
        <v>86.384784915517002</v>
      </c>
      <c r="E1167" s="13">
        <v>79.250683861039505</v>
      </c>
      <c r="F1167" s="15">
        <v>72.096301704537566</v>
      </c>
      <c r="G1167" s="13">
        <v>22</v>
      </c>
      <c r="H1167" s="14">
        <v>253151518.91</v>
      </c>
    </row>
    <row r="1168" spans="1:8" ht="24.75" hidden="1" x14ac:dyDescent="0.25">
      <c r="A1168" s="8" t="s">
        <v>2456</v>
      </c>
      <c r="B1168" s="9" t="s">
        <v>870</v>
      </c>
      <c r="C1168" s="13">
        <v>81.871077146422195</v>
      </c>
      <c r="D1168" s="13">
        <v>64.922591353086801</v>
      </c>
      <c r="E1168" s="13">
        <v>68.904313319644004</v>
      </c>
      <c r="F1168" s="15">
        <v>71.899327273051014</v>
      </c>
      <c r="G1168" s="13">
        <v>3</v>
      </c>
      <c r="H1168" s="14">
        <v>2501997.6</v>
      </c>
    </row>
    <row r="1169" spans="1:8" ht="24.75" hidden="1" x14ac:dyDescent="0.25">
      <c r="A1169" s="8" t="s">
        <v>2456</v>
      </c>
      <c r="B1169" s="9" t="s">
        <v>1566</v>
      </c>
      <c r="C1169" s="13">
        <v>67.715134617493803</v>
      </c>
      <c r="D1169" s="13">
        <v>73.479171768290996</v>
      </c>
      <c r="E1169" s="13">
        <v>70.775386762798504</v>
      </c>
      <c r="F1169" s="15">
        <v>70.656564382861106</v>
      </c>
      <c r="G1169" s="13">
        <v>12</v>
      </c>
      <c r="H1169" s="14">
        <v>328564.12999999902</v>
      </c>
    </row>
    <row r="1170" spans="1:8" hidden="1" x14ac:dyDescent="0.25">
      <c r="A1170" s="8" t="s">
        <v>2456</v>
      </c>
      <c r="B1170" s="9" t="s">
        <v>2252</v>
      </c>
      <c r="C1170" s="13">
        <v>42.905754896409</v>
      </c>
      <c r="D1170" s="13">
        <v>69.106506368770596</v>
      </c>
      <c r="E1170" s="13">
        <v>97.458521082566094</v>
      </c>
      <c r="F1170" s="15">
        <v>69.823594115915228</v>
      </c>
      <c r="G1170" s="13">
        <v>21</v>
      </c>
      <c r="H1170" s="14">
        <v>24809896.983089998</v>
      </c>
    </row>
    <row r="1171" spans="1:8" ht="24.75" hidden="1" x14ac:dyDescent="0.25">
      <c r="A1171" s="8" t="s">
        <v>2456</v>
      </c>
      <c r="B1171" s="9" t="s">
        <v>528</v>
      </c>
      <c r="C1171" s="13">
        <v>57.491280223505498</v>
      </c>
      <c r="D1171" s="13">
        <v>79.384902819724402</v>
      </c>
      <c r="E1171" s="13">
        <v>71.263492878403994</v>
      </c>
      <c r="F1171" s="15">
        <v>69.379891973877974</v>
      </c>
      <c r="G1171" s="13">
        <v>6</v>
      </c>
      <c r="H1171" s="14">
        <v>10506128.34</v>
      </c>
    </row>
    <row r="1172" spans="1:8" ht="24.75" hidden="1" x14ac:dyDescent="0.25">
      <c r="A1172" s="8" t="s">
        <v>2456</v>
      </c>
      <c r="B1172" s="9" t="s">
        <v>610</v>
      </c>
      <c r="C1172" s="13">
        <v>62.387066757154003</v>
      </c>
      <c r="D1172" s="13">
        <v>81.426589083106904</v>
      </c>
      <c r="E1172" s="13">
        <v>63.593253918888898</v>
      </c>
      <c r="F1172" s="15">
        <v>69.135636586383271</v>
      </c>
      <c r="G1172" s="13">
        <v>7</v>
      </c>
      <c r="H1172" s="14">
        <v>647166.22</v>
      </c>
    </row>
    <row r="1173" spans="1:8" ht="24.75" hidden="1" x14ac:dyDescent="0.25">
      <c r="A1173" s="8" t="s">
        <v>2456</v>
      </c>
      <c r="B1173" s="9" t="s">
        <v>621</v>
      </c>
      <c r="C1173" s="13">
        <v>63.560329261499</v>
      </c>
      <c r="D1173" s="13">
        <v>76.415530704976405</v>
      </c>
      <c r="E1173" s="13">
        <v>67.358643953559906</v>
      </c>
      <c r="F1173" s="15">
        <v>69.111501306678448</v>
      </c>
      <c r="G1173" s="13">
        <v>9</v>
      </c>
      <c r="H1173" s="14">
        <v>3061265.82</v>
      </c>
    </row>
    <row r="1174" spans="1:8" ht="24.75" hidden="1" x14ac:dyDescent="0.25">
      <c r="A1174" s="8" t="s">
        <v>2456</v>
      </c>
      <c r="B1174" s="9" t="s">
        <v>1148</v>
      </c>
      <c r="C1174" s="13">
        <v>68.728495812709298</v>
      </c>
      <c r="D1174" s="13">
        <v>84.415395957310807</v>
      </c>
      <c r="E1174" s="13">
        <v>53.366268639535399</v>
      </c>
      <c r="F1174" s="15">
        <v>68.836720136518508</v>
      </c>
      <c r="G1174" s="13">
        <v>7</v>
      </c>
      <c r="H1174" s="14">
        <v>3819580.4257461</v>
      </c>
    </row>
    <row r="1175" spans="1:8" ht="24.75" hidden="1" x14ac:dyDescent="0.25">
      <c r="A1175" s="8" t="s">
        <v>2456</v>
      </c>
      <c r="B1175" s="9" t="s">
        <v>984</v>
      </c>
      <c r="C1175" s="13">
        <v>54.905133941183202</v>
      </c>
      <c r="D1175" s="13">
        <v>79.671863521345102</v>
      </c>
      <c r="E1175" s="13">
        <v>71.9143010325446</v>
      </c>
      <c r="F1175" s="15">
        <v>68.83043283169097</v>
      </c>
      <c r="G1175" s="13">
        <v>5</v>
      </c>
      <c r="H1175" s="14">
        <v>945623.66</v>
      </c>
    </row>
    <row r="1176" spans="1:8" hidden="1" x14ac:dyDescent="0.25">
      <c r="A1176" s="8" t="s">
        <v>2456</v>
      </c>
      <c r="B1176" s="9" t="s">
        <v>276</v>
      </c>
      <c r="C1176" s="13">
        <v>50.826594951620997</v>
      </c>
      <c r="D1176" s="13">
        <v>94.131000643938293</v>
      </c>
      <c r="E1176" s="13">
        <v>58.917023007775398</v>
      </c>
      <c r="F1176" s="15">
        <v>67.958206201111565</v>
      </c>
      <c r="G1176" s="13">
        <v>16</v>
      </c>
      <c r="H1176" s="14">
        <v>8660621.6499999892</v>
      </c>
    </row>
    <row r="1177" spans="1:8" ht="24.75" hidden="1" x14ac:dyDescent="0.25">
      <c r="A1177" s="8" t="s">
        <v>2456</v>
      </c>
      <c r="B1177" s="9" t="s">
        <v>1193</v>
      </c>
      <c r="C1177" s="13">
        <v>69.223599973972895</v>
      </c>
      <c r="D1177" s="13">
        <v>71.850435273829206</v>
      </c>
      <c r="E1177" s="13">
        <v>62.107629352740297</v>
      </c>
      <c r="F1177" s="15">
        <v>67.72722153351414</v>
      </c>
      <c r="G1177" s="13">
        <v>14</v>
      </c>
      <c r="H1177" s="14">
        <v>3687000.8</v>
      </c>
    </row>
    <row r="1178" spans="1:8" ht="36.75" hidden="1" x14ac:dyDescent="0.25">
      <c r="A1178" s="8" t="s">
        <v>2456</v>
      </c>
      <c r="B1178" s="9" t="s">
        <v>2436</v>
      </c>
      <c r="C1178" s="13">
        <v>70.283272628307699</v>
      </c>
      <c r="D1178" s="13">
        <v>72.583110462371195</v>
      </c>
      <c r="E1178" s="13">
        <v>60.179416503195597</v>
      </c>
      <c r="F1178" s="15">
        <v>67.681933197958159</v>
      </c>
      <c r="G1178" s="13">
        <v>12</v>
      </c>
      <c r="H1178" s="14">
        <v>2985022.15</v>
      </c>
    </row>
    <row r="1179" spans="1:8" ht="24.75" hidden="1" x14ac:dyDescent="0.25">
      <c r="A1179" s="8" t="s">
        <v>2456</v>
      </c>
      <c r="B1179" s="9" t="s">
        <v>1568</v>
      </c>
      <c r="C1179" s="13">
        <v>55.074479857972698</v>
      </c>
      <c r="D1179" s="13">
        <v>71.572388648545598</v>
      </c>
      <c r="E1179" s="13">
        <v>76.366420450643304</v>
      </c>
      <c r="F1179" s="15">
        <v>67.671096319053859</v>
      </c>
      <c r="G1179" s="13">
        <v>11</v>
      </c>
      <c r="H1179" s="14">
        <v>4678457.92</v>
      </c>
    </row>
    <row r="1180" spans="1:8" hidden="1" x14ac:dyDescent="0.25">
      <c r="A1180" s="8" t="s">
        <v>2456</v>
      </c>
      <c r="B1180" s="9" t="s">
        <v>274</v>
      </c>
      <c r="C1180" s="13">
        <v>51.907832369879898</v>
      </c>
      <c r="D1180" s="13">
        <v>79.194847639488401</v>
      </c>
      <c r="E1180" s="13">
        <v>71.507545936206697</v>
      </c>
      <c r="F1180" s="15">
        <v>67.536741981858327</v>
      </c>
      <c r="G1180" s="13">
        <v>10</v>
      </c>
      <c r="H1180" s="14">
        <v>15731728.630000001</v>
      </c>
    </row>
    <row r="1181" spans="1:8" ht="24.75" hidden="1" x14ac:dyDescent="0.25">
      <c r="A1181" s="8" t="s">
        <v>2456</v>
      </c>
      <c r="B1181" s="9" t="s">
        <v>289</v>
      </c>
      <c r="C1181" s="13">
        <v>66.807004803209907</v>
      </c>
      <c r="D1181" s="13">
        <v>33.867711479335</v>
      </c>
      <c r="E1181" s="13">
        <v>99.999999999999901</v>
      </c>
      <c r="F1181" s="15">
        <v>66.891572094181598</v>
      </c>
      <c r="G1181" s="13">
        <v>6</v>
      </c>
      <c r="H1181" s="14">
        <v>53300585.780000001</v>
      </c>
    </row>
    <row r="1182" spans="1:8" ht="24.75" hidden="1" x14ac:dyDescent="0.25">
      <c r="A1182" s="8" t="s">
        <v>2456</v>
      </c>
      <c r="B1182" s="9" t="s">
        <v>511</v>
      </c>
      <c r="C1182" s="13">
        <v>74.957794157025305</v>
      </c>
      <c r="D1182" s="13">
        <v>47.414421196153299</v>
      </c>
      <c r="E1182" s="13">
        <v>77.608872381275503</v>
      </c>
      <c r="F1182" s="15">
        <v>66.660362578151364</v>
      </c>
      <c r="G1182" s="13">
        <v>4</v>
      </c>
      <c r="H1182" s="14">
        <v>644044</v>
      </c>
    </row>
    <row r="1183" spans="1:8" hidden="1" x14ac:dyDescent="0.25">
      <c r="A1183" s="8" t="s">
        <v>2456</v>
      </c>
      <c r="B1183" s="9" t="s">
        <v>2439</v>
      </c>
      <c r="C1183" s="13">
        <v>66.514513213290101</v>
      </c>
      <c r="D1183" s="13">
        <v>54.439093407340799</v>
      </c>
      <c r="E1183" s="13">
        <v>75.168341803247998</v>
      </c>
      <c r="F1183" s="15">
        <v>65.373982807959635</v>
      </c>
      <c r="G1183" s="13">
        <v>4</v>
      </c>
      <c r="H1183" s="14">
        <v>10266821.039999999</v>
      </c>
    </row>
    <row r="1184" spans="1:8" ht="24.75" hidden="1" x14ac:dyDescent="0.25">
      <c r="A1184" s="8" t="s">
        <v>2456</v>
      </c>
      <c r="B1184" s="9" t="s">
        <v>572</v>
      </c>
      <c r="C1184" s="13">
        <v>54.897164976631103</v>
      </c>
      <c r="D1184" s="13">
        <v>69.071368323674207</v>
      </c>
      <c r="E1184" s="13">
        <v>71.877111995165194</v>
      </c>
      <c r="F1184" s="15">
        <v>65.281881765156825</v>
      </c>
      <c r="G1184" s="13">
        <v>10</v>
      </c>
      <c r="H1184" s="14">
        <v>13867846.710000001</v>
      </c>
    </row>
    <row r="1185" spans="1:8" ht="24.75" hidden="1" x14ac:dyDescent="0.25">
      <c r="A1185" s="8" t="s">
        <v>2456</v>
      </c>
      <c r="B1185" s="9" t="s">
        <v>1914</v>
      </c>
      <c r="C1185" s="13">
        <v>40.408762830267897</v>
      </c>
      <c r="D1185" s="13">
        <v>79.019706265279396</v>
      </c>
      <c r="E1185" s="13">
        <v>75.761506949450506</v>
      </c>
      <c r="F1185" s="15">
        <v>65.063325348332597</v>
      </c>
      <c r="G1185" s="13">
        <v>24</v>
      </c>
      <c r="H1185" s="14">
        <v>725025428.48000002</v>
      </c>
    </row>
    <row r="1186" spans="1:8" ht="24.75" hidden="1" x14ac:dyDescent="0.25">
      <c r="A1186" s="8" t="s">
        <v>2456</v>
      </c>
      <c r="B1186" s="9" t="s">
        <v>1768</v>
      </c>
      <c r="C1186" s="13">
        <v>65.490622002178497</v>
      </c>
      <c r="D1186" s="13">
        <v>72.726035969852703</v>
      </c>
      <c r="E1186" s="13">
        <v>56.229824517754302</v>
      </c>
      <c r="F1186" s="15">
        <v>64.815494163261846</v>
      </c>
      <c r="G1186" s="13">
        <v>5</v>
      </c>
      <c r="H1186" s="14">
        <v>2130427.58</v>
      </c>
    </row>
    <row r="1187" spans="1:8" ht="24.75" hidden="1" x14ac:dyDescent="0.25">
      <c r="A1187" s="8" t="s">
        <v>2456</v>
      </c>
      <c r="B1187" s="9" t="s">
        <v>862</v>
      </c>
      <c r="C1187" s="13">
        <v>52.653680303497197</v>
      </c>
      <c r="D1187" s="13">
        <v>69.346472644162603</v>
      </c>
      <c r="E1187" s="13">
        <v>72.239705109615002</v>
      </c>
      <c r="F1187" s="15">
        <v>64.746619352424929</v>
      </c>
      <c r="G1187" s="13">
        <v>8</v>
      </c>
      <c r="H1187" s="14">
        <v>1997906</v>
      </c>
    </row>
    <row r="1188" spans="1:8" hidden="1" x14ac:dyDescent="0.25">
      <c r="A1188" s="8" t="s">
        <v>2456</v>
      </c>
      <c r="B1188" s="9" t="s">
        <v>1550</v>
      </c>
      <c r="C1188" s="13">
        <v>49.269897236274701</v>
      </c>
      <c r="D1188" s="13">
        <v>69.418963687693306</v>
      </c>
      <c r="E1188" s="13">
        <v>75.234197390274105</v>
      </c>
      <c r="F1188" s="15">
        <v>64.641019438080704</v>
      </c>
      <c r="G1188" s="13">
        <v>9</v>
      </c>
      <c r="H1188" s="14">
        <v>24305413.789999999</v>
      </c>
    </row>
    <row r="1189" spans="1:8" ht="24.75" hidden="1" x14ac:dyDescent="0.25">
      <c r="A1189" s="8" t="s">
        <v>2456</v>
      </c>
      <c r="B1189" s="9" t="s">
        <v>149</v>
      </c>
      <c r="C1189" s="13">
        <v>73.833725303621705</v>
      </c>
      <c r="D1189" s="13">
        <v>43.0664163469648</v>
      </c>
      <c r="E1189" s="13">
        <v>77.021982885130797</v>
      </c>
      <c r="F1189" s="15">
        <v>64.640708178572439</v>
      </c>
      <c r="G1189" s="13">
        <v>7</v>
      </c>
      <c r="H1189" s="14">
        <v>1185733416.1400001</v>
      </c>
    </row>
    <row r="1190" spans="1:8" ht="24.75" hidden="1" x14ac:dyDescent="0.25">
      <c r="A1190" s="8" t="s">
        <v>2456</v>
      </c>
      <c r="B1190" s="9" t="s">
        <v>1207</v>
      </c>
      <c r="C1190" s="13">
        <v>42.659125125198699</v>
      </c>
      <c r="D1190" s="13">
        <v>80.725382961934997</v>
      </c>
      <c r="E1190" s="13">
        <v>70.287280647192901</v>
      </c>
      <c r="F1190" s="15">
        <v>64.557262911442194</v>
      </c>
      <c r="G1190" s="13">
        <v>4</v>
      </c>
      <c r="H1190" s="14">
        <v>7582280.1299999999</v>
      </c>
    </row>
    <row r="1191" spans="1:8" hidden="1" x14ac:dyDescent="0.25">
      <c r="A1191" s="8" t="s">
        <v>2456</v>
      </c>
      <c r="B1191" s="9" t="s">
        <v>1495</v>
      </c>
      <c r="C1191" s="13">
        <v>50.753361504146802</v>
      </c>
      <c r="D1191" s="13">
        <v>64.8759479303924</v>
      </c>
      <c r="E1191" s="13">
        <v>75.424016435231806</v>
      </c>
      <c r="F1191" s="15">
        <v>63.684441956590341</v>
      </c>
      <c r="G1191" s="13">
        <v>7</v>
      </c>
      <c r="H1191" s="14">
        <v>12883120.23</v>
      </c>
    </row>
    <row r="1192" spans="1:8" ht="24.75" hidden="1" x14ac:dyDescent="0.25">
      <c r="A1192" s="8" t="s">
        <v>2456</v>
      </c>
      <c r="B1192" s="9" t="s">
        <v>1786</v>
      </c>
      <c r="C1192" s="13">
        <v>50.110625431356098</v>
      </c>
      <c r="D1192" s="13">
        <v>74.4404329107618</v>
      </c>
      <c r="E1192" s="13">
        <v>63.641528150102602</v>
      </c>
      <c r="F1192" s="15">
        <v>62.7308621640735</v>
      </c>
      <c r="G1192" s="13">
        <v>12</v>
      </c>
      <c r="H1192" s="14">
        <v>29017276.559999999</v>
      </c>
    </row>
    <row r="1193" spans="1:8" ht="24.75" hidden="1" x14ac:dyDescent="0.25">
      <c r="A1193" s="8" t="s">
        <v>2456</v>
      </c>
      <c r="B1193" s="9" t="s">
        <v>1295</v>
      </c>
      <c r="C1193" s="13">
        <v>71.298468767855596</v>
      </c>
      <c r="D1193" s="13">
        <v>70.313722954323694</v>
      </c>
      <c r="E1193" s="13">
        <v>45.9575150990946</v>
      </c>
      <c r="F1193" s="15">
        <v>62.523235607091294</v>
      </c>
      <c r="G1193" s="13">
        <v>7</v>
      </c>
      <c r="H1193" s="14">
        <v>15092512.25</v>
      </c>
    </row>
    <row r="1194" spans="1:8" ht="24.75" hidden="1" x14ac:dyDescent="0.25">
      <c r="A1194" s="8" t="s">
        <v>2456</v>
      </c>
      <c r="B1194" s="9" t="s">
        <v>1439</v>
      </c>
      <c r="C1194" s="13">
        <v>50.397089239222502</v>
      </c>
      <c r="D1194" s="13">
        <v>69.679183947406898</v>
      </c>
      <c r="E1194" s="13">
        <v>66.033784496916397</v>
      </c>
      <c r="F1194" s="15">
        <v>62.036685894515266</v>
      </c>
      <c r="G1194" s="13">
        <v>7</v>
      </c>
      <c r="H1194" s="14">
        <v>1515527</v>
      </c>
    </row>
    <row r="1195" spans="1:8" ht="24.75" hidden="1" x14ac:dyDescent="0.25">
      <c r="A1195" s="8" t="s">
        <v>2456</v>
      </c>
      <c r="B1195" s="9" t="s">
        <v>1629</v>
      </c>
      <c r="C1195" s="13">
        <v>39.731005987075399</v>
      </c>
      <c r="D1195" s="13">
        <v>61.084258593789897</v>
      </c>
      <c r="E1195" s="13">
        <v>83.466145768541594</v>
      </c>
      <c r="F1195" s="15">
        <v>61.42713678313563</v>
      </c>
      <c r="G1195" s="13">
        <v>10</v>
      </c>
      <c r="H1195" s="14">
        <v>301415825.739999</v>
      </c>
    </row>
    <row r="1196" spans="1:8" ht="24.75" hidden="1" x14ac:dyDescent="0.25">
      <c r="A1196" s="8" t="s">
        <v>2456</v>
      </c>
      <c r="B1196" s="9" t="s">
        <v>493</v>
      </c>
      <c r="C1196" s="13">
        <v>50.8034687203982</v>
      </c>
      <c r="D1196" s="13">
        <v>74.117305616774999</v>
      </c>
      <c r="E1196" s="13">
        <v>58.572733872660798</v>
      </c>
      <c r="F1196" s="15">
        <v>61.164502736611333</v>
      </c>
      <c r="G1196" s="13">
        <v>3</v>
      </c>
      <c r="H1196" s="14">
        <v>181459.97</v>
      </c>
    </row>
    <row r="1197" spans="1:8" ht="24.75" hidden="1" x14ac:dyDescent="0.25">
      <c r="A1197" s="8" t="s">
        <v>2456</v>
      </c>
      <c r="B1197" s="9" t="s">
        <v>2381</v>
      </c>
      <c r="C1197" s="13">
        <v>45.037938643218197</v>
      </c>
      <c r="D1197" s="13">
        <v>56.761151647927797</v>
      </c>
      <c r="E1197" s="13">
        <v>81.025615190514102</v>
      </c>
      <c r="F1197" s="15">
        <v>60.941568493886699</v>
      </c>
      <c r="G1197" s="13">
        <v>13</v>
      </c>
      <c r="H1197" s="14">
        <v>1604984.41</v>
      </c>
    </row>
    <row r="1198" spans="1:8" ht="24.75" hidden="1" x14ac:dyDescent="0.25">
      <c r="A1198" s="8" t="s">
        <v>2456</v>
      </c>
      <c r="B1198" s="9" t="s">
        <v>2432</v>
      </c>
      <c r="C1198" s="13">
        <v>75.634884176528203</v>
      </c>
      <c r="D1198" s="13">
        <v>60.278253929384398</v>
      </c>
      <c r="E1198" s="13">
        <v>45.881974866917602</v>
      </c>
      <c r="F1198" s="15">
        <v>60.598370990943401</v>
      </c>
      <c r="G1198" s="13">
        <v>5</v>
      </c>
      <c r="H1198" s="14">
        <v>5194441.37</v>
      </c>
    </row>
    <row r="1199" spans="1:8" ht="24.75" hidden="1" x14ac:dyDescent="0.25">
      <c r="A1199" s="8" t="s">
        <v>2456</v>
      </c>
      <c r="B1199" s="9" t="s">
        <v>322</v>
      </c>
      <c r="C1199" s="13">
        <v>73.483829234539797</v>
      </c>
      <c r="D1199" s="13">
        <v>54.039550673722601</v>
      </c>
      <c r="E1199" s="13">
        <v>54.221616499263099</v>
      </c>
      <c r="F1199" s="15">
        <v>60.581665469175164</v>
      </c>
      <c r="G1199" s="13">
        <v>35</v>
      </c>
      <c r="H1199" s="14">
        <v>4666898.42</v>
      </c>
    </row>
    <row r="1200" spans="1:8" hidden="1" x14ac:dyDescent="0.25">
      <c r="A1200" s="8" t="s">
        <v>2456</v>
      </c>
      <c r="B1200" s="9" t="s">
        <v>380</v>
      </c>
      <c r="C1200" s="13">
        <v>57.858007079528697</v>
      </c>
      <c r="D1200" s="13">
        <v>61.364856016964303</v>
      </c>
      <c r="E1200" s="13">
        <v>61.501370566293801</v>
      </c>
      <c r="F1200" s="15">
        <v>60.241411220928931</v>
      </c>
      <c r="G1200" s="13">
        <v>6</v>
      </c>
      <c r="H1200" s="14">
        <v>3825546.48</v>
      </c>
    </row>
    <row r="1201" spans="1:8" ht="24.75" hidden="1" x14ac:dyDescent="0.25">
      <c r="A1201" s="8" t="s">
        <v>2456</v>
      </c>
      <c r="B1201" s="9" t="s">
        <v>1014</v>
      </c>
      <c r="C1201" s="13">
        <v>39.223552795094498</v>
      </c>
      <c r="D1201" s="13">
        <v>82.380403647414497</v>
      </c>
      <c r="E1201" s="13">
        <v>58.391112992435502</v>
      </c>
      <c r="F1201" s="15">
        <v>59.998356478314832</v>
      </c>
      <c r="G1201" s="13">
        <v>128</v>
      </c>
      <c r="H1201" s="14">
        <v>3482161.4</v>
      </c>
    </row>
    <row r="1202" spans="1:8" ht="24.75" hidden="1" x14ac:dyDescent="0.25">
      <c r="A1202" s="8" t="s">
        <v>2456</v>
      </c>
      <c r="B1202" s="9" t="s">
        <v>1734</v>
      </c>
      <c r="C1202" s="13">
        <v>33.199377453945402</v>
      </c>
      <c r="D1202" s="13">
        <v>67.953484221543903</v>
      </c>
      <c r="E1202" s="13">
        <v>78.225784277388101</v>
      </c>
      <c r="F1202" s="15">
        <v>59.792881984292471</v>
      </c>
      <c r="G1202" s="13">
        <v>18</v>
      </c>
      <c r="H1202" s="14">
        <v>392829376.51999903</v>
      </c>
    </row>
    <row r="1203" spans="1:8" ht="24.75" hidden="1" x14ac:dyDescent="0.25">
      <c r="A1203" s="8" t="s">
        <v>2456</v>
      </c>
      <c r="B1203" s="9" t="s">
        <v>2025</v>
      </c>
      <c r="C1203" s="13">
        <v>44.411804638692303</v>
      </c>
      <c r="D1203" s="13">
        <v>62.855095729146797</v>
      </c>
      <c r="E1203" s="13">
        <v>69.994416977829601</v>
      </c>
      <c r="F1203" s="15">
        <v>59.087105781889569</v>
      </c>
      <c r="G1203" s="13">
        <v>11</v>
      </c>
      <c r="H1203" s="14">
        <v>24704600.57</v>
      </c>
    </row>
    <row r="1204" spans="1:8" ht="36.75" hidden="1" x14ac:dyDescent="0.25">
      <c r="A1204" s="8" t="s">
        <v>2456</v>
      </c>
      <c r="B1204" s="9" t="s">
        <v>847</v>
      </c>
      <c r="C1204" s="13">
        <v>49.305271105947</v>
      </c>
      <c r="D1204" s="13">
        <v>55.485538595488798</v>
      </c>
      <c r="E1204" s="13">
        <v>72.279218461830695</v>
      </c>
      <c r="F1204" s="15">
        <v>59.023342721088831</v>
      </c>
      <c r="G1204" s="13">
        <v>10</v>
      </c>
      <c r="H1204" s="14">
        <v>67919019.069999993</v>
      </c>
    </row>
    <row r="1205" spans="1:8" ht="24.75" hidden="1" x14ac:dyDescent="0.25">
      <c r="A1205" s="8" t="s">
        <v>2456</v>
      </c>
      <c r="B1205" s="9" t="s">
        <v>80</v>
      </c>
      <c r="C1205" s="13">
        <v>58.002610990084101</v>
      </c>
      <c r="D1205" s="13">
        <v>50.307529496338901</v>
      </c>
      <c r="E1205" s="13">
        <v>68.733863564988098</v>
      </c>
      <c r="F1205" s="15">
        <v>59.014668017137033</v>
      </c>
      <c r="G1205" s="13">
        <v>16</v>
      </c>
      <c r="H1205" s="14">
        <v>165674330.53</v>
      </c>
    </row>
    <row r="1206" spans="1:8" ht="36.75" hidden="1" x14ac:dyDescent="0.25">
      <c r="A1206" s="8" t="s">
        <v>2456</v>
      </c>
      <c r="B1206" s="9" t="s">
        <v>413</v>
      </c>
      <c r="C1206" s="13">
        <v>77.491509252730197</v>
      </c>
      <c r="D1206" s="13">
        <v>49.3625847392886</v>
      </c>
      <c r="E1206" s="13">
        <v>50.112227868832001</v>
      </c>
      <c r="F1206" s="15">
        <v>58.988773953616935</v>
      </c>
      <c r="G1206" s="13">
        <v>6</v>
      </c>
      <c r="H1206" s="14">
        <v>595799.5</v>
      </c>
    </row>
    <row r="1207" spans="1:8" ht="24.75" hidden="1" x14ac:dyDescent="0.25">
      <c r="A1207" s="8" t="s">
        <v>2456</v>
      </c>
      <c r="B1207" s="9" t="s">
        <v>2422</v>
      </c>
      <c r="C1207" s="13">
        <v>94.757016652485206</v>
      </c>
      <c r="D1207" s="13">
        <v>43.335237939759999</v>
      </c>
      <c r="E1207" s="13">
        <v>38.072277017229503</v>
      </c>
      <c r="F1207" s="15">
        <v>58.721510536491571</v>
      </c>
      <c r="G1207" s="13">
        <v>4</v>
      </c>
      <c r="H1207" s="14">
        <v>10402275.810000001</v>
      </c>
    </row>
    <row r="1208" spans="1:8" ht="24.75" hidden="1" x14ac:dyDescent="0.25">
      <c r="A1208" s="8" t="s">
        <v>2456</v>
      </c>
      <c r="B1208" s="9" t="s">
        <v>876</v>
      </c>
      <c r="C1208" s="13">
        <v>97.435865224858304</v>
      </c>
      <c r="D1208" s="13">
        <v>54.746551301934502</v>
      </c>
      <c r="E1208" s="13">
        <v>23.429093549064302</v>
      </c>
      <c r="F1208" s="15">
        <v>58.537170025285697</v>
      </c>
      <c r="G1208" s="13">
        <v>3</v>
      </c>
      <c r="H1208" s="14">
        <v>358976.59</v>
      </c>
    </row>
    <row r="1209" spans="1:8" ht="24.75" hidden="1" x14ac:dyDescent="0.25">
      <c r="A1209" s="8" t="s">
        <v>2456</v>
      </c>
      <c r="B1209" s="9" t="s">
        <v>895</v>
      </c>
      <c r="C1209" s="13">
        <v>48.627530018837</v>
      </c>
      <c r="D1209" s="13">
        <v>80.618979196354701</v>
      </c>
      <c r="E1209" s="13">
        <v>46.113214394213003</v>
      </c>
      <c r="F1209" s="15">
        <v>58.453241203134901</v>
      </c>
      <c r="G1209" s="13">
        <v>48</v>
      </c>
      <c r="H1209" s="14">
        <v>28478573.420000002</v>
      </c>
    </row>
    <row r="1210" spans="1:8" ht="24.75" hidden="1" x14ac:dyDescent="0.25">
      <c r="A1210" s="8" t="s">
        <v>2456</v>
      </c>
      <c r="B1210" s="9" t="s">
        <v>739</v>
      </c>
      <c r="C1210" s="13">
        <v>39.379438031993899</v>
      </c>
      <c r="D1210" s="13">
        <v>63.654667646178503</v>
      </c>
      <c r="E1210" s="13">
        <v>72.2249140152027</v>
      </c>
      <c r="F1210" s="15">
        <v>58.419673231125039</v>
      </c>
      <c r="G1210" s="13">
        <v>11</v>
      </c>
      <c r="H1210" s="14">
        <v>9849213.9100000001</v>
      </c>
    </row>
    <row r="1211" spans="1:8" ht="24.75" hidden="1" x14ac:dyDescent="0.25">
      <c r="A1211" s="8" t="s">
        <v>2456</v>
      </c>
      <c r="B1211" s="9" t="s">
        <v>368</v>
      </c>
      <c r="C1211" s="13">
        <v>45.739908510987902</v>
      </c>
      <c r="D1211" s="13">
        <v>49.126551523634703</v>
      </c>
      <c r="E1211" s="13">
        <v>79.121021316419004</v>
      </c>
      <c r="F1211" s="15">
        <v>57.995827117013867</v>
      </c>
      <c r="G1211" s="13">
        <v>8</v>
      </c>
      <c r="H1211" s="14">
        <v>26459379.59</v>
      </c>
    </row>
    <row r="1212" spans="1:8" ht="24.75" hidden="1" x14ac:dyDescent="0.25">
      <c r="A1212" s="8" t="s">
        <v>2456</v>
      </c>
      <c r="B1212" s="9" t="s">
        <v>2417</v>
      </c>
      <c r="C1212" s="13">
        <v>89.347480762753605</v>
      </c>
      <c r="D1212" s="13">
        <v>46.246564906266102</v>
      </c>
      <c r="E1212" s="13">
        <v>38.072277017229503</v>
      </c>
      <c r="F1212" s="15">
        <v>57.888774228749732</v>
      </c>
      <c r="G1212" s="13">
        <v>3</v>
      </c>
      <c r="H1212" s="14">
        <v>2000590.46</v>
      </c>
    </row>
    <row r="1213" spans="1:8" ht="36.75" hidden="1" x14ac:dyDescent="0.25">
      <c r="A1213" s="8" t="s">
        <v>2456</v>
      </c>
      <c r="B1213" s="9" t="s">
        <v>2297</v>
      </c>
      <c r="C1213" s="13">
        <v>44.647078793791003</v>
      </c>
      <c r="D1213" s="13">
        <v>59.730452842851797</v>
      </c>
      <c r="E1213" s="13">
        <v>69.115825969739703</v>
      </c>
      <c r="F1213" s="15">
        <v>57.831119202127503</v>
      </c>
      <c r="G1213" s="13">
        <v>5</v>
      </c>
      <c r="H1213" s="14">
        <v>8349119.1399999997</v>
      </c>
    </row>
    <row r="1214" spans="1:8" ht="24.75" hidden="1" x14ac:dyDescent="0.25">
      <c r="A1214" s="8" t="s">
        <v>2456</v>
      </c>
      <c r="B1214" s="9" t="s">
        <v>156</v>
      </c>
      <c r="C1214" s="13">
        <v>41.812242929005599</v>
      </c>
      <c r="D1214" s="13">
        <v>48.050313901264801</v>
      </c>
      <c r="E1214" s="13">
        <v>83.605604658714597</v>
      </c>
      <c r="F1214" s="15">
        <v>57.822720496328337</v>
      </c>
      <c r="G1214" s="13">
        <v>14</v>
      </c>
      <c r="H1214" s="14">
        <v>89091216.457942903</v>
      </c>
    </row>
    <row r="1215" spans="1:8" ht="36.75" hidden="1" x14ac:dyDescent="0.25">
      <c r="A1215" s="8" t="s">
        <v>2456</v>
      </c>
      <c r="B1215" s="9" t="s">
        <v>2027</v>
      </c>
      <c r="C1215" s="13">
        <v>63.2638865308923</v>
      </c>
      <c r="D1215" s="13">
        <v>55.484258780588299</v>
      </c>
      <c r="E1215" s="13">
        <v>54.623819812380098</v>
      </c>
      <c r="F1215" s="15">
        <v>57.790655041286897</v>
      </c>
      <c r="G1215" s="13">
        <v>36</v>
      </c>
      <c r="H1215" s="14">
        <v>32409426.370000001</v>
      </c>
    </row>
    <row r="1216" spans="1:8" ht="36.75" hidden="1" x14ac:dyDescent="0.25">
      <c r="A1216" s="8" t="s">
        <v>2456</v>
      </c>
      <c r="B1216" s="9" t="s">
        <v>2319</v>
      </c>
      <c r="C1216" s="13">
        <v>59.116813883983397</v>
      </c>
      <c r="D1216" s="13">
        <v>55.681952827266699</v>
      </c>
      <c r="E1216" s="13">
        <v>58.102060118326897</v>
      </c>
      <c r="F1216" s="15">
        <v>57.633608943192336</v>
      </c>
      <c r="G1216" s="13">
        <v>24</v>
      </c>
      <c r="H1216" s="14">
        <v>19073798.690000001</v>
      </c>
    </row>
    <row r="1217" spans="1:8" ht="24.75" hidden="1" x14ac:dyDescent="0.25">
      <c r="A1217" s="8" t="s">
        <v>2456</v>
      </c>
      <c r="B1217" s="9" t="s">
        <v>2286</v>
      </c>
      <c r="C1217" s="13">
        <v>42.873959611859704</v>
      </c>
      <c r="D1217" s="13">
        <v>54.046734216023403</v>
      </c>
      <c r="E1217" s="13">
        <v>75.900500976656303</v>
      </c>
      <c r="F1217" s="15">
        <v>57.60706493484647</v>
      </c>
      <c r="G1217" s="13">
        <v>16</v>
      </c>
      <c r="H1217" s="14">
        <v>17632015.359999999</v>
      </c>
    </row>
    <row r="1218" spans="1:8" ht="24.75" hidden="1" x14ac:dyDescent="0.25">
      <c r="A1218" s="8" t="s">
        <v>2456</v>
      </c>
      <c r="B1218" s="9" t="s">
        <v>1065</v>
      </c>
      <c r="C1218" s="13">
        <v>53.862945968061602</v>
      </c>
      <c r="D1218" s="13">
        <v>76.941564860918305</v>
      </c>
      <c r="E1218" s="13">
        <v>40.076998563466397</v>
      </c>
      <c r="F1218" s="15">
        <v>56.960503130815432</v>
      </c>
      <c r="G1218" s="13">
        <v>3</v>
      </c>
      <c r="H1218" s="14">
        <v>2165525.6</v>
      </c>
    </row>
    <row r="1219" spans="1:8" ht="24.75" hidden="1" x14ac:dyDescent="0.25">
      <c r="A1219" s="8" t="s">
        <v>2456</v>
      </c>
      <c r="B1219" s="9" t="s">
        <v>1826</v>
      </c>
      <c r="C1219" s="13">
        <v>40.143501581793601</v>
      </c>
      <c r="D1219" s="13">
        <v>68.570259437271403</v>
      </c>
      <c r="E1219" s="13">
        <v>61.222452785947802</v>
      </c>
      <c r="F1219" s="15">
        <v>56.64540460167094</v>
      </c>
      <c r="G1219" s="13">
        <v>11</v>
      </c>
      <c r="H1219" s="14">
        <v>3032819.37</v>
      </c>
    </row>
    <row r="1220" spans="1:8" ht="24.75" hidden="1" x14ac:dyDescent="0.25">
      <c r="A1220" s="8" t="s">
        <v>2456</v>
      </c>
      <c r="B1220" s="9" t="s">
        <v>414</v>
      </c>
      <c r="C1220" s="13">
        <v>37.6957980105621</v>
      </c>
      <c r="D1220" s="13">
        <v>75.795255790088703</v>
      </c>
      <c r="E1220" s="13">
        <v>55.330314676138499</v>
      </c>
      <c r="F1220" s="15">
        <v>56.273789492263099</v>
      </c>
      <c r="G1220" s="13">
        <v>17</v>
      </c>
      <c r="H1220" s="14">
        <v>2580747.66</v>
      </c>
    </row>
    <row r="1221" spans="1:8" ht="24.75" hidden="1" x14ac:dyDescent="0.25">
      <c r="A1221" s="8" t="s">
        <v>2456</v>
      </c>
      <c r="B1221" s="9" t="s">
        <v>2253</v>
      </c>
      <c r="C1221" s="13">
        <v>33.943557879232003</v>
      </c>
      <c r="D1221" s="13">
        <v>79.887356134193098</v>
      </c>
      <c r="E1221" s="13">
        <v>54.667884947816702</v>
      </c>
      <c r="F1221" s="15">
        <v>56.166266320413932</v>
      </c>
      <c r="G1221" s="13">
        <v>3</v>
      </c>
      <c r="H1221" s="14">
        <v>158768.63</v>
      </c>
    </row>
    <row r="1222" spans="1:8" ht="24.75" hidden="1" x14ac:dyDescent="0.25">
      <c r="A1222" s="8" t="s">
        <v>2456</v>
      </c>
      <c r="B1222" s="9" t="s">
        <v>359</v>
      </c>
      <c r="C1222" s="13">
        <v>18.032579264779599</v>
      </c>
      <c r="D1222" s="13">
        <v>76.064325612878804</v>
      </c>
      <c r="E1222" s="13">
        <v>74.2397116033316</v>
      </c>
      <c r="F1222" s="15">
        <v>56.112205493663339</v>
      </c>
      <c r="G1222" s="13">
        <v>93</v>
      </c>
      <c r="H1222" s="14">
        <v>58104034.999122903</v>
      </c>
    </row>
    <row r="1223" spans="1:8" ht="24.75" hidden="1" x14ac:dyDescent="0.25">
      <c r="A1223" s="8" t="s">
        <v>2456</v>
      </c>
      <c r="B1223" s="9" t="s">
        <v>616</v>
      </c>
      <c r="C1223" s="13">
        <v>22.6165123653671</v>
      </c>
      <c r="D1223" s="13">
        <v>77.481021957391206</v>
      </c>
      <c r="E1223" s="13">
        <v>67.634462647457596</v>
      </c>
      <c r="F1223" s="15">
        <v>55.910665656738637</v>
      </c>
      <c r="G1223" s="13">
        <v>10</v>
      </c>
      <c r="H1223" s="14">
        <v>25778383.059999999</v>
      </c>
    </row>
    <row r="1224" spans="1:8" ht="24.75" hidden="1" x14ac:dyDescent="0.25">
      <c r="A1224" s="8" t="s">
        <v>2456</v>
      </c>
      <c r="B1224" s="9" t="s">
        <v>890</v>
      </c>
      <c r="C1224" s="13">
        <v>39.038685652464402</v>
      </c>
      <c r="D1224" s="13">
        <v>71.796950815806397</v>
      </c>
      <c r="E1224" s="13">
        <v>56.7597683004117</v>
      </c>
      <c r="F1224" s="15">
        <v>55.865134922894164</v>
      </c>
      <c r="G1224" s="13">
        <v>6</v>
      </c>
      <c r="H1224" s="14">
        <v>3966995.58</v>
      </c>
    </row>
    <row r="1225" spans="1:8" ht="24.75" hidden="1" x14ac:dyDescent="0.25">
      <c r="A1225" s="8" t="s">
        <v>2456</v>
      </c>
      <c r="B1225" s="9" t="s">
        <v>1026</v>
      </c>
      <c r="C1225" s="13">
        <v>50.193538295920902</v>
      </c>
      <c r="D1225" s="13">
        <v>47.840992572034899</v>
      </c>
      <c r="E1225" s="13">
        <v>69.287825267619795</v>
      </c>
      <c r="F1225" s="15">
        <v>55.774118711858534</v>
      </c>
      <c r="G1225" s="13">
        <v>3</v>
      </c>
      <c r="H1225" s="14">
        <v>46184987.789999999</v>
      </c>
    </row>
    <row r="1226" spans="1:8" hidden="1" x14ac:dyDescent="0.25">
      <c r="A1226" s="8" t="s">
        <v>2456</v>
      </c>
      <c r="B1226" s="9" t="s">
        <v>45</v>
      </c>
      <c r="C1226" s="13">
        <v>43.815892842304301</v>
      </c>
      <c r="D1226" s="13">
        <v>34.647148785474698</v>
      </c>
      <c r="E1226" s="13">
        <v>87.488663131969204</v>
      </c>
      <c r="F1226" s="15">
        <v>55.317234919916075</v>
      </c>
      <c r="G1226" s="13">
        <v>17</v>
      </c>
      <c r="H1226" s="14">
        <v>631580001.71795595</v>
      </c>
    </row>
    <row r="1227" spans="1:8" ht="24.75" hidden="1" x14ac:dyDescent="0.25">
      <c r="A1227" s="8" t="s">
        <v>2456</v>
      </c>
      <c r="B1227" s="9" t="s">
        <v>1648</v>
      </c>
      <c r="C1227" s="13">
        <v>37.464427570944999</v>
      </c>
      <c r="D1227" s="13">
        <v>62.818177931229897</v>
      </c>
      <c r="E1227" s="13">
        <v>65.628418391372406</v>
      </c>
      <c r="F1227" s="15">
        <v>55.303674631182439</v>
      </c>
      <c r="G1227" s="13">
        <v>7</v>
      </c>
      <c r="H1227" s="14">
        <v>23797218.16</v>
      </c>
    </row>
    <row r="1228" spans="1:8" ht="24.75" hidden="1" x14ac:dyDescent="0.25">
      <c r="A1228" s="8" t="s">
        <v>2456</v>
      </c>
      <c r="B1228" s="9" t="s">
        <v>645</v>
      </c>
      <c r="C1228" s="13">
        <v>29.220941915923799</v>
      </c>
      <c r="D1228" s="13">
        <v>81.375275836544205</v>
      </c>
      <c r="E1228" s="13">
        <v>55.305618831003699</v>
      </c>
      <c r="F1228" s="15">
        <v>55.300612194490576</v>
      </c>
      <c r="G1228" s="13">
        <v>15</v>
      </c>
      <c r="H1228" s="14">
        <v>31446557.440000001</v>
      </c>
    </row>
    <row r="1229" spans="1:8" ht="24.75" hidden="1" x14ac:dyDescent="0.25">
      <c r="A1229" s="8" t="s">
        <v>2456</v>
      </c>
      <c r="B1229" s="9" t="s">
        <v>1593</v>
      </c>
      <c r="C1229" s="13">
        <v>26.680864705843501</v>
      </c>
      <c r="D1229" s="13">
        <v>67.628890577221298</v>
      </c>
      <c r="E1229" s="13">
        <v>71.358508825554793</v>
      </c>
      <c r="F1229" s="15">
        <v>55.222754702873203</v>
      </c>
      <c r="G1229" s="13">
        <v>13</v>
      </c>
      <c r="H1229" s="14">
        <v>4288405.9000000004</v>
      </c>
    </row>
    <row r="1230" spans="1:8" ht="24.75" hidden="1" x14ac:dyDescent="0.25">
      <c r="A1230" s="8" t="s">
        <v>2456</v>
      </c>
      <c r="B1230" s="9" t="s">
        <v>669</v>
      </c>
      <c r="C1230" s="13">
        <v>39.095034166197699</v>
      </c>
      <c r="D1230" s="13">
        <v>57.962842035570702</v>
      </c>
      <c r="E1230" s="13">
        <v>68.584720029664197</v>
      </c>
      <c r="F1230" s="15">
        <v>55.214198743810869</v>
      </c>
      <c r="G1230" s="13">
        <v>16</v>
      </c>
      <c r="H1230" s="14">
        <v>27620978.350000001</v>
      </c>
    </row>
    <row r="1231" spans="1:8" hidden="1" x14ac:dyDescent="0.25">
      <c r="A1231" s="8" t="s">
        <v>2456</v>
      </c>
      <c r="B1231" s="9" t="s">
        <v>910</v>
      </c>
      <c r="C1231" s="13">
        <v>66.478274690189096</v>
      </c>
      <c r="D1231" s="13">
        <v>66.832941830901106</v>
      </c>
      <c r="E1231" s="13">
        <v>32.215003629963398</v>
      </c>
      <c r="F1231" s="15">
        <v>55.175406717017871</v>
      </c>
      <c r="G1231" s="13">
        <v>4</v>
      </c>
      <c r="H1231" s="14">
        <v>1097196</v>
      </c>
    </row>
    <row r="1232" spans="1:8" ht="24.75" hidden="1" x14ac:dyDescent="0.25">
      <c r="A1232" s="8" t="s">
        <v>2456</v>
      </c>
      <c r="B1232" s="9" t="s">
        <v>1500</v>
      </c>
      <c r="C1232" s="13">
        <v>51.154485817493097</v>
      </c>
      <c r="D1232" s="13">
        <v>62.390734543211799</v>
      </c>
      <c r="E1232" s="13">
        <v>51.901950292718801</v>
      </c>
      <c r="F1232" s="15">
        <v>55.149056884474561</v>
      </c>
      <c r="G1232" s="13">
        <v>6</v>
      </c>
      <c r="H1232" s="14">
        <v>4201080.62</v>
      </c>
    </row>
    <row r="1233" spans="1:8" hidden="1" x14ac:dyDescent="0.25">
      <c r="A1233" s="8" t="s">
        <v>2456</v>
      </c>
      <c r="B1233" s="9" t="s">
        <v>475</v>
      </c>
      <c r="C1233" s="13">
        <v>57.928695759105899</v>
      </c>
      <c r="D1233" s="13">
        <v>47.376890516225998</v>
      </c>
      <c r="E1233" s="13">
        <v>59.700026568225901</v>
      </c>
      <c r="F1233" s="15">
        <v>55.001870947852602</v>
      </c>
      <c r="G1233" s="13">
        <v>4</v>
      </c>
      <c r="H1233" s="14">
        <v>4441497647.5</v>
      </c>
    </row>
    <row r="1234" spans="1:8" ht="24.75" hidden="1" x14ac:dyDescent="0.25">
      <c r="A1234" s="8" t="s">
        <v>2456</v>
      </c>
      <c r="B1234" s="9" t="s">
        <v>1682</v>
      </c>
      <c r="C1234" s="13">
        <v>27.480221287189501</v>
      </c>
      <c r="D1234" s="13">
        <v>74.747019755020403</v>
      </c>
      <c r="E1234" s="13">
        <v>62.619030659256502</v>
      </c>
      <c r="F1234" s="15">
        <v>54.948757233822136</v>
      </c>
      <c r="G1234" s="13">
        <v>87</v>
      </c>
      <c r="H1234" s="14">
        <v>287821462.38074201</v>
      </c>
    </row>
    <row r="1235" spans="1:8" ht="24.75" hidden="1" x14ac:dyDescent="0.25">
      <c r="A1235" s="8" t="s">
        <v>2456</v>
      </c>
      <c r="B1235" s="9" t="s">
        <v>2125</v>
      </c>
      <c r="C1235" s="13">
        <v>83.490424014860295</v>
      </c>
      <c r="D1235" s="13">
        <v>33.282437127981503</v>
      </c>
      <c r="E1235" s="13">
        <v>47.824828621190498</v>
      </c>
      <c r="F1235" s="15">
        <v>54.86589658801077</v>
      </c>
      <c r="G1235" s="13">
        <v>12</v>
      </c>
      <c r="H1235" s="14">
        <v>4314297.13</v>
      </c>
    </row>
    <row r="1236" spans="1:8" ht="24.75" hidden="1" x14ac:dyDescent="0.25">
      <c r="A1236" s="8" t="s">
        <v>2456</v>
      </c>
      <c r="B1236" s="9" t="s">
        <v>2451</v>
      </c>
      <c r="C1236" s="13">
        <v>96.653687371315797</v>
      </c>
      <c r="D1236" s="13">
        <v>38.9437596930862</v>
      </c>
      <c r="E1236" s="13">
        <v>28.635558782189701</v>
      </c>
      <c r="F1236" s="15">
        <v>54.744335282197227</v>
      </c>
      <c r="G1236" s="13">
        <v>7</v>
      </c>
      <c r="H1236" s="14">
        <v>707070</v>
      </c>
    </row>
    <row r="1237" spans="1:8" ht="24.75" hidden="1" x14ac:dyDescent="0.25">
      <c r="A1237" s="8" t="s">
        <v>2456</v>
      </c>
      <c r="B1237" s="9" t="s">
        <v>1084</v>
      </c>
      <c r="C1237" s="13">
        <v>52.838364206970198</v>
      </c>
      <c r="D1237" s="13">
        <v>39.382726126665297</v>
      </c>
      <c r="E1237" s="13">
        <v>70.719603206729204</v>
      </c>
      <c r="F1237" s="15">
        <v>54.313564513454899</v>
      </c>
      <c r="G1237" s="13">
        <v>4</v>
      </c>
      <c r="H1237" s="14">
        <v>396709336.55000001</v>
      </c>
    </row>
    <row r="1238" spans="1:8" ht="36.75" hidden="1" x14ac:dyDescent="0.25">
      <c r="A1238" s="8" t="s">
        <v>2456</v>
      </c>
      <c r="B1238" s="9" t="s">
        <v>177</v>
      </c>
      <c r="C1238" s="13">
        <v>55.101163544232499</v>
      </c>
      <c r="D1238" s="13">
        <v>67.305788783838395</v>
      </c>
      <c r="E1238" s="13">
        <v>40.024701479651497</v>
      </c>
      <c r="F1238" s="15">
        <v>54.143884602574133</v>
      </c>
      <c r="G1238" s="13">
        <v>12</v>
      </c>
      <c r="H1238" s="14">
        <v>7326718.4099999899</v>
      </c>
    </row>
    <row r="1239" spans="1:8" hidden="1" x14ac:dyDescent="0.25">
      <c r="A1239" s="8" t="s">
        <v>2456</v>
      </c>
      <c r="B1239" s="9" t="s">
        <v>524</v>
      </c>
      <c r="C1239" s="13">
        <v>34.035923698121302</v>
      </c>
      <c r="D1239" s="13">
        <v>56.300542531560602</v>
      </c>
      <c r="E1239" s="13">
        <v>72.028192459519204</v>
      </c>
      <c r="F1239" s="15">
        <v>54.121552896400374</v>
      </c>
      <c r="G1239" s="13">
        <v>20</v>
      </c>
      <c r="H1239" s="14">
        <v>28677424.469999999</v>
      </c>
    </row>
    <row r="1240" spans="1:8" ht="24.75" hidden="1" x14ac:dyDescent="0.25">
      <c r="A1240" s="8" t="s">
        <v>2456</v>
      </c>
      <c r="B1240" s="9" t="s">
        <v>1932</v>
      </c>
      <c r="C1240" s="13">
        <v>49.010821290910798</v>
      </c>
      <c r="D1240" s="13">
        <v>56.335062827594001</v>
      </c>
      <c r="E1240" s="13">
        <v>57.011569074335199</v>
      </c>
      <c r="F1240" s="15">
        <v>54.119151064280004</v>
      </c>
      <c r="G1240" s="13">
        <v>11</v>
      </c>
      <c r="H1240" s="14">
        <v>22735109.003834601</v>
      </c>
    </row>
    <row r="1241" spans="1:8" ht="24.75" hidden="1" x14ac:dyDescent="0.25">
      <c r="A1241" s="8" t="s">
        <v>2456</v>
      </c>
      <c r="B1241" s="9" t="s">
        <v>951</v>
      </c>
      <c r="C1241" s="13">
        <v>82.533674531437597</v>
      </c>
      <c r="D1241" s="13">
        <v>41.147298633218099</v>
      </c>
      <c r="E1241" s="13">
        <v>38.658004355956102</v>
      </c>
      <c r="F1241" s="15">
        <v>54.112992506870597</v>
      </c>
      <c r="G1241" s="13">
        <v>5</v>
      </c>
      <c r="H1241" s="14">
        <v>728937.179999999</v>
      </c>
    </row>
    <row r="1242" spans="1:8" ht="36.75" hidden="1" x14ac:dyDescent="0.25">
      <c r="A1242" s="8" t="s">
        <v>2456</v>
      </c>
      <c r="B1242" s="9" t="s">
        <v>544</v>
      </c>
      <c r="C1242" s="13">
        <v>45.243959951841703</v>
      </c>
      <c r="D1242" s="13">
        <v>28.626234593094399</v>
      </c>
      <c r="E1242" s="13">
        <v>88.463422666407496</v>
      </c>
      <c r="F1242" s="15">
        <v>54.111205737114538</v>
      </c>
      <c r="G1242" s="13">
        <v>9</v>
      </c>
      <c r="H1242" s="14">
        <v>2183528.4900000002</v>
      </c>
    </row>
    <row r="1243" spans="1:8" ht="24.75" hidden="1" x14ac:dyDescent="0.25">
      <c r="A1243" s="8" t="s">
        <v>2456</v>
      </c>
      <c r="B1243" s="9" t="s">
        <v>698</v>
      </c>
      <c r="C1243" s="13">
        <v>33.110986498733197</v>
      </c>
      <c r="D1243" s="13">
        <v>62.019533686192297</v>
      </c>
      <c r="E1243" s="13">
        <v>65.197031155878406</v>
      </c>
      <c r="F1243" s="15">
        <v>53.442517113601298</v>
      </c>
      <c r="G1243" s="13">
        <v>8</v>
      </c>
      <c r="H1243" s="14">
        <v>6053656</v>
      </c>
    </row>
    <row r="1244" spans="1:8" ht="24.75" hidden="1" x14ac:dyDescent="0.25">
      <c r="A1244" s="8" t="s">
        <v>2456</v>
      </c>
      <c r="B1244" s="9" t="s">
        <v>993</v>
      </c>
      <c r="C1244" s="13">
        <v>42.689323237470298</v>
      </c>
      <c r="D1244" s="13">
        <v>52.763710110226597</v>
      </c>
      <c r="E1244" s="13">
        <v>63.779199105786198</v>
      </c>
      <c r="F1244" s="15">
        <v>53.077410817827705</v>
      </c>
      <c r="G1244" s="13">
        <v>9</v>
      </c>
      <c r="H1244" s="14">
        <v>8608175.8499999996</v>
      </c>
    </row>
    <row r="1245" spans="1:8" ht="24.75" hidden="1" x14ac:dyDescent="0.25">
      <c r="A1245" s="8" t="s">
        <v>2456</v>
      </c>
      <c r="B1245" s="9" t="s">
        <v>1543</v>
      </c>
      <c r="C1245" s="13">
        <v>63.421638776218501</v>
      </c>
      <c r="D1245" s="13">
        <v>48.174752174425599</v>
      </c>
      <c r="E1245" s="13">
        <v>46.858187098128603</v>
      </c>
      <c r="F1245" s="15">
        <v>52.818192682924234</v>
      </c>
      <c r="G1245" s="13">
        <v>4</v>
      </c>
      <c r="H1245" s="14">
        <v>1208384.55</v>
      </c>
    </row>
    <row r="1246" spans="1:8" hidden="1" x14ac:dyDescent="0.25">
      <c r="A1246" s="8" t="s">
        <v>2456</v>
      </c>
      <c r="B1246" s="9" t="s">
        <v>2068</v>
      </c>
      <c r="C1246" s="13">
        <v>79.754245411693205</v>
      </c>
      <c r="D1246" s="13">
        <v>44.367353231935702</v>
      </c>
      <c r="E1246" s="13">
        <v>33.191215861174399</v>
      </c>
      <c r="F1246" s="15">
        <v>52.43760483493444</v>
      </c>
      <c r="G1246" s="13">
        <v>5</v>
      </c>
      <c r="H1246" s="14">
        <v>4630699.54</v>
      </c>
    </row>
    <row r="1247" spans="1:8" ht="24.75" hidden="1" x14ac:dyDescent="0.25">
      <c r="A1247" s="8" t="s">
        <v>2456</v>
      </c>
      <c r="B1247" s="9" t="s">
        <v>773</v>
      </c>
      <c r="C1247" s="13">
        <v>81.181779747570801</v>
      </c>
      <c r="D1247" s="13">
        <v>28.789486572524599</v>
      </c>
      <c r="E1247" s="13">
        <v>47.0534295443708</v>
      </c>
      <c r="F1247" s="15">
        <v>52.341565288155401</v>
      </c>
      <c r="G1247" s="13">
        <v>3</v>
      </c>
      <c r="H1247" s="14">
        <v>41277770.329999998</v>
      </c>
    </row>
    <row r="1248" spans="1:8" hidden="1" x14ac:dyDescent="0.25">
      <c r="A1248" s="8" t="s">
        <v>2456</v>
      </c>
      <c r="B1248" s="9" t="s">
        <v>920</v>
      </c>
      <c r="C1248" s="13">
        <v>30.284618227646501</v>
      </c>
      <c r="D1248" s="13">
        <v>73.012530237246494</v>
      </c>
      <c r="E1248" s="13">
        <v>53.691672716605702</v>
      </c>
      <c r="F1248" s="15">
        <v>52.329607060499569</v>
      </c>
      <c r="G1248" s="13">
        <v>6</v>
      </c>
      <c r="H1248" s="14">
        <v>3096354.31</v>
      </c>
    </row>
    <row r="1249" spans="1:8" hidden="1" x14ac:dyDescent="0.25">
      <c r="A1249" s="8" t="s">
        <v>2456</v>
      </c>
      <c r="B1249" s="9" t="s">
        <v>1364</v>
      </c>
      <c r="C1249" s="13">
        <v>36.314340737179201</v>
      </c>
      <c r="D1249" s="13">
        <v>37.680632087937802</v>
      </c>
      <c r="E1249" s="13">
        <v>82.406591036907102</v>
      </c>
      <c r="F1249" s="15">
        <v>52.133854620674697</v>
      </c>
      <c r="G1249" s="13">
        <v>42</v>
      </c>
      <c r="H1249" s="14">
        <v>687754421.19523203</v>
      </c>
    </row>
    <row r="1250" spans="1:8" ht="24.75" hidden="1" x14ac:dyDescent="0.25">
      <c r="A1250" s="8" t="s">
        <v>2456</v>
      </c>
      <c r="B1250" s="9" t="s">
        <v>1332</v>
      </c>
      <c r="C1250" s="13">
        <v>69.212499626822904</v>
      </c>
      <c r="D1250" s="13">
        <v>29.336380703616001</v>
      </c>
      <c r="E1250" s="13">
        <v>57.4012791952076</v>
      </c>
      <c r="F1250" s="15">
        <v>51.98338650854884</v>
      </c>
      <c r="G1250" s="13">
        <v>5</v>
      </c>
      <c r="H1250" s="14">
        <v>2362736.54</v>
      </c>
    </row>
    <row r="1251" spans="1:8" ht="24.75" hidden="1" x14ac:dyDescent="0.25">
      <c r="A1251" s="8" t="s">
        <v>2456</v>
      </c>
      <c r="B1251" s="9" t="s">
        <v>1490</v>
      </c>
      <c r="C1251" s="13">
        <v>49.6326960354886</v>
      </c>
      <c r="D1251" s="13">
        <v>50.965151748761201</v>
      </c>
      <c r="E1251" s="13">
        <v>55.272206805233097</v>
      </c>
      <c r="F1251" s="15">
        <v>51.956684863160966</v>
      </c>
      <c r="G1251" s="13">
        <v>11</v>
      </c>
      <c r="H1251" s="14">
        <v>1929013.83</v>
      </c>
    </row>
    <row r="1252" spans="1:8" ht="36.75" hidden="1" x14ac:dyDescent="0.25">
      <c r="A1252" s="8" t="s">
        <v>2456</v>
      </c>
      <c r="B1252" s="9" t="s">
        <v>2105</v>
      </c>
      <c r="C1252" s="13">
        <v>82.616722250476897</v>
      </c>
      <c r="D1252" s="13">
        <v>42.295867004054003</v>
      </c>
      <c r="E1252" s="13">
        <v>30.7506852831469</v>
      </c>
      <c r="F1252" s="15">
        <v>51.887758179225933</v>
      </c>
      <c r="G1252" s="13">
        <v>3</v>
      </c>
      <c r="H1252" s="14">
        <v>1692232.11</v>
      </c>
    </row>
    <row r="1253" spans="1:8" ht="24.75" hidden="1" x14ac:dyDescent="0.25">
      <c r="A1253" s="8" t="s">
        <v>2456</v>
      </c>
      <c r="B1253" s="9" t="s">
        <v>666</v>
      </c>
      <c r="C1253" s="13">
        <v>99.999999999999901</v>
      </c>
      <c r="D1253" s="13">
        <v>31.457596358420702</v>
      </c>
      <c r="E1253" s="13">
        <v>24.161252722472501</v>
      </c>
      <c r="F1253" s="15">
        <v>51.872949693631035</v>
      </c>
      <c r="G1253" s="13">
        <v>7</v>
      </c>
      <c r="H1253" s="14">
        <v>187979.8</v>
      </c>
    </row>
    <row r="1254" spans="1:8" ht="24.75" hidden="1" x14ac:dyDescent="0.25">
      <c r="A1254" s="8" t="s">
        <v>2456</v>
      </c>
      <c r="B1254" s="9" t="s">
        <v>526</v>
      </c>
      <c r="C1254" s="13">
        <v>65.020922365157006</v>
      </c>
      <c r="D1254" s="13">
        <v>40.552907520501897</v>
      </c>
      <c r="E1254" s="13">
        <v>48.936124561706301</v>
      </c>
      <c r="F1254" s="15">
        <v>51.503318149121732</v>
      </c>
      <c r="G1254" s="13">
        <v>14</v>
      </c>
      <c r="H1254" s="14">
        <v>1006128274.2</v>
      </c>
    </row>
    <row r="1255" spans="1:8" ht="24.75" hidden="1" x14ac:dyDescent="0.25">
      <c r="A1255" s="8" t="s">
        <v>2456</v>
      </c>
      <c r="B1255" s="9" t="s">
        <v>2430</v>
      </c>
      <c r="C1255" s="13">
        <v>30.337414889739399</v>
      </c>
      <c r="D1255" s="13">
        <v>57.676017377266199</v>
      </c>
      <c r="E1255" s="13">
        <v>66.245297147012096</v>
      </c>
      <c r="F1255" s="15">
        <v>51.419576471339234</v>
      </c>
      <c r="G1255" s="13">
        <v>5</v>
      </c>
      <c r="H1255" s="14">
        <v>31476934.379999999</v>
      </c>
    </row>
    <row r="1256" spans="1:8" hidden="1" x14ac:dyDescent="0.25">
      <c r="A1256" s="8" t="s">
        <v>2456</v>
      </c>
      <c r="B1256" s="9" t="s">
        <v>30</v>
      </c>
      <c r="C1256" s="13">
        <v>64.229864289445402</v>
      </c>
      <c r="D1256" s="13">
        <v>43.079476505319199</v>
      </c>
      <c r="E1256" s="13">
        <v>46.858187098128603</v>
      </c>
      <c r="F1256" s="15">
        <v>51.389175964297742</v>
      </c>
      <c r="G1256" s="13">
        <v>8</v>
      </c>
      <c r="H1256" s="14">
        <v>6665287.2999999998</v>
      </c>
    </row>
    <row r="1257" spans="1:8" hidden="1" x14ac:dyDescent="0.25">
      <c r="A1257" s="8" t="s">
        <v>2456</v>
      </c>
      <c r="B1257" s="9" t="s">
        <v>1177</v>
      </c>
      <c r="C1257" s="13">
        <v>93.747547143378398</v>
      </c>
      <c r="D1257" s="13">
        <v>36.874094719855897</v>
      </c>
      <c r="E1257" s="13">
        <v>23.429093549064302</v>
      </c>
      <c r="F1257" s="15">
        <v>51.350245137432864</v>
      </c>
      <c r="G1257" s="13">
        <v>13</v>
      </c>
      <c r="H1257" s="14">
        <v>1621454</v>
      </c>
    </row>
    <row r="1258" spans="1:8" ht="24.75" hidden="1" x14ac:dyDescent="0.25">
      <c r="A1258" s="8" t="s">
        <v>2456</v>
      </c>
      <c r="B1258" s="9" t="s">
        <v>2110</v>
      </c>
      <c r="C1258" s="13">
        <v>58.878872963294</v>
      </c>
      <c r="D1258" s="13">
        <v>19.6631567491089</v>
      </c>
      <c r="E1258" s="13">
        <v>74.094508348915895</v>
      </c>
      <c r="F1258" s="15">
        <v>50.878846020439596</v>
      </c>
      <c r="G1258" s="13">
        <v>5</v>
      </c>
      <c r="H1258" s="14">
        <v>5572690.7999999998</v>
      </c>
    </row>
    <row r="1259" spans="1:8" ht="24.75" hidden="1" x14ac:dyDescent="0.25">
      <c r="A1259" s="8" t="s">
        <v>2456</v>
      </c>
      <c r="B1259" s="9" t="s">
        <v>852</v>
      </c>
      <c r="C1259" s="13">
        <v>61.285908142684697</v>
      </c>
      <c r="D1259" s="13">
        <v>44.777297091393798</v>
      </c>
      <c r="E1259" s="13">
        <v>46.5327830210583</v>
      </c>
      <c r="F1259" s="15">
        <v>50.865329418378934</v>
      </c>
      <c r="G1259" s="13">
        <v>3</v>
      </c>
      <c r="H1259" s="14">
        <v>20242889.82</v>
      </c>
    </row>
    <row r="1260" spans="1:8" ht="24.75" hidden="1" x14ac:dyDescent="0.25">
      <c r="A1260" s="8" t="s">
        <v>2456</v>
      </c>
      <c r="B1260" s="9" t="s">
        <v>2074</v>
      </c>
      <c r="C1260" s="13">
        <v>75.501704406870104</v>
      </c>
      <c r="D1260" s="13">
        <v>48.162054798247702</v>
      </c>
      <c r="E1260" s="13">
        <v>28.310154705119398</v>
      </c>
      <c r="F1260" s="15">
        <v>50.657971303412403</v>
      </c>
      <c r="G1260" s="13">
        <v>3</v>
      </c>
      <c r="H1260" s="14">
        <v>12989102.98</v>
      </c>
    </row>
    <row r="1261" spans="1:8" ht="24.75" hidden="1" x14ac:dyDescent="0.25">
      <c r="A1261" s="8" t="s">
        <v>2456</v>
      </c>
      <c r="B1261" s="9" t="s">
        <v>1534</v>
      </c>
      <c r="C1261" s="13">
        <v>65.660865434583897</v>
      </c>
      <c r="D1261" s="13">
        <v>42.200884034203703</v>
      </c>
      <c r="E1261" s="13">
        <v>43.976036701219897</v>
      </c>
      <c r="F1261" s="15">
        <v>50.612595390002497</v>
      </c>
      <c r="G1261" s="13">
        <v>3</v>
      </c>
      <c r="H1261" s="14">
        <v>804196</v>
      </c>
    </row>
    <row r="1262" spans="1:8" ht="24.75" hidden="1" x14ac:dyDescent="0.25">
      <c r="A1262" s="8" t="s">
        <v>2456</v>
      </c>
      <c r="B1262" s="9" t="s">
        <v>2428</v>
      </c>
      <c r="C1262" s="13">
        <v>46.7652150759478</v>
      </c>
      <c r="D1262" s="13">
        <v>50.509255480278199</v>
      </c>
      <c r="E1262" s="13">
        <v>54.458696612557198</v>
      </c>
      <c r="F1262" s="15">
        <v>50.577722389594392</v>
      </c>
      <c r="G1262" s="13">
        <v>6</v>
      </c>
      <c r="H1262" s="14">
        <v>62657966.1698642</v>
      </c>
    </row>
    <row r="1263" spans="1:8" ht="36.75" hidden="1" x14ac:dyDescent="0.25">
      <c r="A1263" s="8" t="s">
        <v>2456</v>
      </c>
      <c r="B1263" s="9" t="s">
        <v>995</v>
      </c>
      <c r="C1263" s="13">
        <v>38.226312234925402</v>
      </c>
      <c r="D1263" s="13">
        <v>69.211789761132593</v>
      </c>
      <c r="E1263" s="13">
        <v>42.9533381732846</v>
      </c>
      <c r="F1263" s="15">
        <v>50.130480056447531</v>
      </c>
      <c r="G1263" s="13">
        <v>8</v>
      </c>
      <c r="H1263" s="14">
        <v>23388557.52</v>
      </c>
    </row>
    <row r="1264" spans="1:8" ht="24.75" hidden="1" x14ac:dyDescent="0.25">
      <c r="A1264" s="8" t="s">
        <v>2456</v>
      </c>
      <c r="B1264" s="9" t="s">
        <v>1886</v>
      </c>
      <c r="C1264" s="13">
        <v>38.089756187855897</v>
      </c>
      <c r="D1264" s="13">
        <v>40.271913878966302</v>
      </c>
      <c r="E1264" s="13">
        <v>71.716734271466194</v>
      </c>
      <c r="F1264" s="15">
        <v>50.026134779429469</v>
      </c>
      <c r="G1264" s="13">
        <v>28</v>
      </c>
      <c r="H1264" s="14">
        <v>2491115.0299999998</v>
      </c>
    </row>
    <row r="1265" spans="1:8" hidden="1" x14ac:dyDescent="0.25">
      <c r="A1265" s="8" t="s">
        <v>2456</v>
      </c>
      <c r="B1265" s="9" t="s">
        <v>1300</v>
      </c>
      <c r="C1265" s="13">
        <v>31.449520300533202</v>
      </c>
      <c r="D1265" s="13">
        <v>71.024029435587593</v>
      </c>
      <c r="E1265" s="13">
        <v>47.579082284253701</v>
      </c>
      <c r="F1265" s="15">
        <v>50.017544006791496</v>
      </c>
      <c r="G1265" s="13">
        <v>6</v>
      </c>
      <c r="H1265" s="14">
        <v>9596646.4100000001</v>
      </c>
    </row>
    <row r="1266" spans="1:8" ht="24.75" hidden="1" x14ac:dyDescent="0.25">
      <c r="A1266" s="8" t="s">
        <v>2456</v>
      </c>
      <c r="B1266" s="9" t="s">
        <v>801</v>
      </c>
      <c r="C1266" s="13">
        <v>59.4360297657594</v>
      </c>
      <c r="D1266" s="13">
        <v>53.341029498077802</v>
      </c>
      <c r="E1266" s="13">
        <v>37.072821637656297</v>
      </c>
      <c r="F1266" s="15">
        <v>49.949960300497828</v>
      </c>
      <c r="G1266" s="13">
        <v>7</v>
      </c>
      <c r="H1266" s="14">
        <v>12527488.02</v>
      </c>
    </row>
    <row r="1267" spans="1:8" ht="24.75" hidden="1" x14ac:dyDescent="0.25">
      <c r="A1267" s="8" t="s">
        <v>2456</v>
      </c>
      <c r="B1267" s="9" t="s">
        <v>1115</v>
      </c>
      <c r="C1267" s="13">
        <v>31.794487522559699</v>
      </c>
      <c r="D1267" s="13">
        <v>59.736686987147003</v>
      </c>
      <c r="E1267" s="13">
        <v>58.246363019601702</v>
      </c>
      <c r="F1267" s="15">
        <v>49.925845843102799</v>
      </c>
      <c r="G1267" s="13">
        <v>184</v>
      </c>
      <c r="H1267" s="14">
        <v>69831007.569999993</v>
      </c>
    </row>
    <row r="1268" spans="1:8" hidden="1" x14ac:dyDescent="0.25">
      <c r="A1268" s="8" t="s">
        <v>2456</v>
      </c>
      <c r="B1268" s="9" t="s">
        <v>1416</v>
      </c>
      <c r="C1268" s="13">
        <v>53.773192837777302</v>
      </c>
      <c r="D1268" s="13">
        <v>46.518651538649799</v>
      </c>
      <c r="E1268" s="13">
        <v>49.089529340896597</v>
      </c>
      <c r="F1268" s="15">
        <v>49.793791239107897</v>
      </c>
      <c r="G1268" s="13">
        <v>11</v>
      </c>
      <c r="H1268" s="14">
        <v>2607749.5</v>
      </c>
    </row>
    <row r="1269" spans="1:8" ht="24.75" hidden="1" x14ac:dyDescent="0.25">
      <c r="A1269" s="8" t="s">
        <v>2456</v>
      </c>
      <c r="B1269" s="9" t="s">
        <v>167</v>
      </c>
      <c r="C1269" s="13">
        <v>96.744070848782698</v>
      </c>
      <c r="D1269" s="13">
        <v>25.6015381964284</v>
      </c>
      <c r="E1269" s="13">
        <v>25.8696241270918</v>
      </c>
      <c r="F1269" s="15">
        <v>49.40507772410097</v>
      </c>
      <c r="G1269" s="13">
        <v>4</v>
      </c>
      <c r="H1269" s="14">
        <v>2534289.5</v>
      </c>
    </row>
    <row r="1270" spans="1:8" ht="24.75" hidden="1" x14ac:dyDescent="0.25">
      <c r="A1270" s="8" t="s">
        <v>2456</v>
      </c>
      <c r="B1270" s="9" t="s">
        <v>681</v>
      </c>
      <c r="C1270" s="13">
        <v>70.262992097285505</v>
      </c>
      <c r="D1270" s="13">
        <v>49.598672217233897</v>
      </c>
      <c r="E1270" s="13">
        <v>28.310154705119398</v>
      </c>
      <c r="F1270" s="15">
        <v>49.390606339879604</v>
      </c>
      <c r="G1270" s="13">
        <v>5</v>
      </c>
      <c r="H1270" s="14">
        <v>1299232.55</v>
      </c>
    </row>
    <row r="1271" spans="1:8" ht="24.75" hidden="1" x14ac:dyDescent="0.25">
      <c r="A1271" s="8" t="s">
        <v>2456</v>
      </c>
      <c r="B1271" s="9" t="s">
        <v>2197</v>
      </c>
      <c r="C1271" s="13">
        <v>42.720202201042603</v>
      </c>
      <c r="D1271" s="13">
        <v>42.456090540967303</v>
      </c>
      <c r="E1271" s="13">
        <v>62.959878126019802</v>
      </c>
      <c r="F1271" s="15">
        <v>49.378723622676567</v>
      </c>
      <c r="G1271" s="13">
        <v>15</v>
      </c>
      <c r="H1271" s="14">
        <v>66405906.420000002</v>
      </c>
    </row>
    <row r="1272" spans="1:8" ht="24.75" hidden="1" x14ac:dyDescent="0.25">
      <c r="A1272" s="8" t="s">
        <v>2456</v>
      </c>
      <c r="B1272" s="9" t="s">
        <v>2235</v>
      </c>
      <c r="C1272" s="13">
        <v>56.922335894013202</v>
      </c>
      <c r="D1272" s="13">
        <v>38.871538602652898</v>
      </c>
      <c r="E1272" s="13">
        <v>52.297083814875698</v>
      </c>
      <c r="F1272" s="15">
        <v>49.36365277051393</v>
      </c>
      <c r="G1272" s="13">
        <v>9</v>
      </c>
      <c r="H1272" s="14">
        <v>40496908.270000003</v>
      </c>
    </row>
    <row r="1273" spans="1:8" ht="24.75" hidden="1" x14ac:dyDescent="0.25">
      <c r="A1273" s="8" t="s">
        <v>2456</v>
      </c>
      <c r="B1273" s="9" t="s">
        <v>2201</v>
      </c>
      <c r="C1273" s="13">
        <v>56.344690465290903</v>
      </c>
      <c r="D1273" s="13">
        <v>40.789376641551897</v>
      </c>
      <c r="E1273" s="13">
        <v>50.042498423745499</v>
      </c>
      <c r="F1273" s="15">
        <v>49.058855176862757</v>
      </c>
      <c r="G1273" s="13">
        <v>14</v>
      </c>
      <c r="H1273" s="14">
        <v>19240862.367390301</v>
      </c>
    </row>
    <row r="1274" spans="1:8" hidden="1" x14ac:dyDescent="0.25">
      <c r="A1274" s="8" t="s">
        <v>2456</v>
      </c>
      <c r="B1274" s="9" t="s">
        <v>246</v>
      </c>
      <c r="C1274" s="13">
        <v>49.104155593891498</v>
      </c>
      <c r="D1274" s="13">
        <v>44.994066400596999</v>
      </c>
      <c r="E1274" s="13">
        <v>52.715460485394701</v>
      </c>
      <c r="F1274" s="15">
        <v>48.937894159961068</v>
      </c>
      <c r="G1274" s="13">
        <v>23</v>
      </c>
      <c r="H1274" s="14">
        <v>13593345.060000001</v>
      </c>
    </row>
    <row r="1275" spans="1:8" ht="24.75" hidden="1" x14ac:dyDescent="0.25">
      <c r="A1275" s="8" t="s">
        <v>2456</v>
      </c>
      <c r="B1275" s="9" t="s">
        <v>1835</v>
      </c>
      <c r="C1275" s="13">
        <v>31.256022420917699</v>
      </c>
      <c r="D1275" s="13">
        <v>65.270378532969303</v>
      </c>
      <c r="E1275" s="13">
        <v>50.086660405633602</v>
      </c>
      <c r="F1275" s="15">
        <v>48.871020453173536</v>
      </c>
      <c r="G1275" s="13">
        <v>5</v>
      </c>
      <c r="H1275" s="14">
        <v>17178000</v>
      </c>
    </row>
    <row r="1276" spans="1:8" ht="24.75" hidden="1" x14ac:dyDescent="0.25">
      <c r="A1276" s="8" t="s">
        <v>2456</v>
      </c>
      <c r="B1276" s="9" t="s">
        <v>1896</v>
      </c>
      <c r="C1276" s="13">
        <v>21.666312736153401</v>
      </c>
      <c r="D1276" s="13">
        <v>54.822735559001899</v>
      </c>
      <c r="E1276" s="13">
        <v>69.682958789776606</v>
      </c>
      <c r="F1276" s="15">
        <v>48.724002361643976</v>
      </c>
      <c r="G1276" s="13">
        <v>6</v>
      </c>
      <c r="H1276" s="14">
        <v>743910.34</v>
      </c>
    </row>
    <row r="1277" spans="1:8" ht="24.75" hidden="1" x14ac:dyDescent="0.25">
      <c r="A1277" s="8" t="s">
        <v>2456</v>
      </c>
      <c r="B1277" s="9" t="s">
        <v>184</v>
      </c>
      <c r="C1277" s="13">
        <v>66.525283692454593</v>
      </c>
      <c r="D1277" s="13">
        <v>54.618281889525001</v>
      </c>
      <c r="E1277" s="13">
        <v>24.823682450794301</v>
      </c>
      <c r="F1277" s="15">
        <v>48.65574934425797</v>
      </c>
      <c r="G1277" s="13">
        <v>14</v>
      </c>
      <c r="H1277" s="14">
        <v>4823469.9800000004</v>
      </c>
    </row>
    <row r="1278" spans="1:8" ht="24.75" hidden="1" x14ac:dyDescent="0.25">
      <c r="A1278" s="8" t="s">
        <v>2456</v>
      </c>
      <c r="B1278" s="9" t="s">
        <v>2406</v>
      </c>
      <c r="C1278" s="13">
        <v>87.311070772820997</v>
      </c>
      <c r="D1278" s="13">
        <v>35.112779909122999</v>
      </c>
      <c r="E1278" s="13">
        <v>23.429093549064302</v>
      </c>
      <c r="F1278" s="15">
        <v>48.617648077002769</v>
      </c>
      <c r="G1278" s="13">
        <v>3</v>
      </c>
      <c r="H1278" s="14">
        <v>168206.89</v>
      </c>
    </row>
    <row r="1279" spans="1:8" hidden="1" x14ac:dyDescent="0.25">
      <c r="A1279" s="8" t="s">
        <v>2456</v>
      </c>
      <c r="B1279" s="9" t="s">
        <v>2414</v>
      </c>
      <c r="C1279" s="13">
        <v>78.972860764302496</v>
      </c>
      <c r="D1279" s="13">
        <v>40.723206268875998</v>
      </c>
      <c r="E1279" s="13">
        <v>25.939353572178302</v>
      </c>
      <c r="F1279" s="15">
        <v>48.545140201785593</v>
      </c>
      <c r="G1279" s="13">
        <v>7</v>
      </c>
      <c r="H1279" s="14">
        <v>187796</v>
      </c>
    </row>
    <row r="1280" spans="1:8" hidden="1" x14ac:dyDescent="0.25">
      <c r="A1280" s="8" t="s">
        <v>2456</v>
      </c>
      <c r="B1280" s="9" t="s">
        <v>2402</v>
      </c>
      <c r="C1280" s="13">
        <v>85.135567530197804</v>
      </c>
      <c r="D1280" s="13">
        <v>25.752999755122001</v>
      </c>
      <c r="E1280" s="13">
        <v>34.655534207990897</v>
      </c>
      <c r="F1280" s="15">
        <v>48.514700497770235</v>
      </c>
      <c r="G1280" s="13">
        <v>4</v>
      </c>
      <c r="H1280" s="14">
        <v>1772650</v>
      </c>
    </row>
    <row r="1281" spans="1:8" ht="24.75" hidden="1" x14ac:dyDescent="0.25">
      <c r="A1281" s="8" t="s">
        <v>2456</v>
      </c>
      <c r="B1281" s="9" t="s">
        <v>1707</v>
      </c>
      <c r="C1281" s="13">
        <v>82.248722442857499</v>
      </c>
      <c r="D1281" s="13">
        <v>39.775982006004</v>
      </c>
      <c r="E1281" s="13">
        <v>23.429093549064302</v>
      </c>
      <c r="F1281" s="15">
        <v>48.484599332641928</v>
      </c>
      <c r="G1281" s="13">
        <v>5</v>
      </c>
      <c r="H1281" s="14">
        <v>284743.48</v>
      </c>
    </row>
    <row r="1282" spans="1:8" ht="24.75" hidden="1" x14ac:dyDescent="0.25">
      <c r="A1282" s="8" t="s">
        <v>2456</v>
      </c>
      <c r="B1282" s="9" t="s">
        <v>2177</v>
      </c>
      <c r="C1282" s="13">
        <v>87.620406617978603</v>
      </c>
      <c r="D1282" s="13">
        <v>53.070497646450598</v>
      </c>
      <c r="E1282" s="13">
        <v>4.7086830674595497</v>
      </c>
      <c r="F1282" s="15">
        <v>48.466529110629587</v>
      </c>
      <c r="G1282" s="13">
        <v>5</v>
      </c>
      <c r="H1282" s="14">
        <v>583346.97</v>
      </c>
    </row>
    <row r="1283" spans="1:8" ht="24.75" hidden="1" x14ac:dyDescent="0.25">
      <c r="A1283" s="8" t="s">
        <v>2456</v>
      </c>
      <c r="B1283" s="9" t="s">
        <v>1124</v>
      </c>
      <c r="C1283" s="13">
        <v>33.3630662038533</v>
      </c>
      <c r="D1283" s="13">
        <v>61.896900446969902</v>
      </c>
      <c r="E1283" s="13">
        <v>50.124760939027297</v>
      </c>
      <c r="F1283" s="15">
        <v>48.461575863283507</v>
      </c>
      <c r="G1283" s="13">
        <v>56</v>
      </c>
      <c r="H1283" s="14">
        <v>176400846.22</v>
      </c>
    </row>
    <row r="1284" spans="1:8" ht="24.75" hidden="1" x14ac:dyDescent="0.25">
      <c r="A1284" s="8" t="s">
        <v>2456</v>
      </c>
      <c r="B1284" s="9" t="s">
        <v>1787</v>
      </c>
      <c r="C1284" s="13">
        <v>74.986757088942696</v>
      </c>
      <c r="D1284" s="13">
        <v>36.788833564606897</v>
      </c>
      <c r="E1284" s="13">
        <v>33.191215861174399</v>
      </c>
      <c r="F1284" s="15">
        <v>48.322268838241335</v>
      </c>
      <c r="G1284" s="13">
        <v>6</v>
      </c>
      <c r="H1284" s="14">
        <v>2024736</v>
      </c>
    </row>
    <row r="1285" spans="1:8" ht="36.75" hidden="1" x14ac:dyDescent="0.25">
      <c r="A1285" s="8" t="s">
        <v>2456</v>
      </c>
      <c r="B1285" s="9" t="s">
        <v>1216</v>
      </c>
      <c r="C1285" s="13">
        <v>78.455123567092798</v>
      </c>
      <c r="D1285" s="13">
        <v>50.795853399722397</v>
      </c>
      <c r="E1285" s="13">
        <v>15.6193956993762</v>
      </c>
      <c r="F1285" s="15">
        <v>48.290124222063803</v>
      </c>
      <c r="G1285" s="13">
        <v>3</v>
      </c>
      <c r="H1285" s="14">
        <v>197443.73</v>
      </c>
    </row>
    <row r="1286" spans="1:8" ht="36.75" hidden="1" x14ac:dyDescent="0.25">
      <c r="A1286" s="8" t="s">
        <v>2456</v>
      </c>
      <c r="B1286" s="9" t="s">
        <v>1640</v>
      </c>
      <c r="C1286" s="13">
        <v>55.083927692647102</v>
      </c>
      <c r="D1286" s="13">
        <v>44.6430676860845</v>
      </c>
      <c r="E1286" s="13">
        <v>45.126572545147198</v>
      </c>
      <c r="F1286" s="15">
        <v>48.284522641292938</v>
      </c>
      <c r="G1286" s="13">
        <v>3</v>
      </c>
      <c r="H1286" s="14">
        <v>5063534.7992131701</v>
      </c>
    </row>
    <row r="1287" spans="1:8" ht="24.75" hidden="1" x14ac:dyDescent="0.25">
      <c r="A1287" s="8" t="s">
        <v>2456</v>
      </c>
      <c r="B1287" s="9" t="s">
        <v>306</v>
      </c>
      <c r="C1287" s="13">
        <v>27.736430783672802</v>
      </c>
      <c r="D1287" s="13">
        <v>51.612169109516202</v>
      </c>
      <c r="E1287" s="13">
        <v>65.495318226526194</v>
      </c>
      <c r="F1287" s="15">
        <v>48.281306039905068</v>
      </c>
      <c r="G1287" s="13">
        <v>17</v>
      </c>
      <c r="H1287" s="14">
        <v>11380816.5459335</v>
      </c>
    </row>
    <row r="1288" spans="1:8" ht="24.75" hidden="1" x14ac:dyDescent="0.25">
      <c r="A1288" s="8" t="s">
        <v>2456</v>
      </c>
      <c r="B1288" s="9" t="s">
        <v>1289</v>
      </c>
      <c r="C1288" s="13">
        <v>83.241039516576606</v>
      </c>
      <c r="D1288" s="13">
        <v>46.306423965390501</v>
      </c>
      <c r="E1288" s="13">
        <v>15.049938564503099</v>
      </c>
      <c r="F1288" s="15">
        <v>48.199134015490067</v>
      </c>
      <c r="G1288" s="13">
        <v>8</v>
      </c>
      <c r="H1288" s="14">
        <v>2234955.08</v>
      </c>
    </row>
    <row r="1289" spans="1:8" ht="36.75" hidden="1" x14ac:dyDescent="0.25">
      <c r="A1289" s="8" t="s">
        <v>2456</v>
      </c>
      <c r="B1289" s="9" t="s">
        <v>2212</v>
      </c>
      <c r="C1289" s="13">
        <v>81.340903527699496</v>
      </c>
      <c r="D1289" s="13">
        <v>37.962269004632802</v>
      </c>
      <c r="E1289" s="13">
        <v>25.056113934416</v>
      </c>
      <c r="F1289" s="15">
        <v>48.119762155582769</v>
      </c>
      <c r="G1289" s="13">
        <v>9</v>
      </c>
      <c r="H1289" s="14">
        <v>4827763.71</v>
      </c>
    </row>
    <row r="1290" spans="1:8" ht="36.75" hidden="1" x14ac:dyDescent="0.25">
      <c r="A1290" s="8" t="s">
        <v>2456</v>
      </c>
      <c r="B1290" s="9" t="s">
        <v>922</v>
      </c>
      <c r="C1290" s="13">
        <v>58.283166905857399</v>
      </c>
      <c r="D1290" s="13">
        <v>37.908379361321899</v>
      </c>
      <c r="E1290" s="13">
        <v>47.834399329339597</v>
      </c>
      <c r="F1290" s="15">
        <v>48.008648532172963</v>
      </c>
      <c r="G1290" s="13">
        <v>6</v>
      </c>
      <c r="H1290" s="14">
        <v>6084571.6599999899</v>
      </c>
    </row>
    <row r="1291" spans="1:8" ht="24.75" hidden="1" x14ac:dyDescent="0.25">
      <c r="A1291" s="8" t="s">
        <v>2456</v>
      </c>
      <c r="B1291" s="9" t="s">
        <v>1377</v>
      </c>
      <c r="C1291" s="13">
        <v>92.687582218660793</v>
      </c>
      <c r="D1291" s="13">
        <v>39.482491225205997</v>
      </c>
      <c r="E1291" s="13">
        <v>11.714546774532099</v>
      </c>
      <c r="F1291" s="15">
        <v>47.961540072799629</v>
      </c>
      <c r="G1291" s="13">
        <v>4</v>
      </c>
      <c r="H1291" s="14">
        <v>1059796.8400000001</v>
      </c>
    </row>
    <row r="1292" spans="1:8" ht="24.75" hidden="1" x14ac:dyDescent="0.25">
      <c r="A1292" s="8" t="s">
        <v>2456</v>
      </c>
      <c r="B1292" s="9" t="s">
        <v>913</v>
      </c>
      <c r="C1292" s="13">
        <v>48.302737057524602</v>
      </c>
      <c r="D1292" s="13">
        <v>24.758635149431498</v>
      </c>
      <c r="E1292" s="13">
        <v>70.310523795555099</v>
      </c>
      <c r="F1292" s="15">
        <v>47.790632000837064</v>
      </c>
      <c r="G1292" s="13">
        <v>5</v>
      </c>
      <c r="H1292" s="14">
        <v>23515562.07</v>
      </c>
    </row>
    <row r="1293" spans="1:8" hidden="1" x14ac:dyDescent="0.25">
      <c r="A1293" s="8" t="s">
        <v>2456</v>
      </c>
      <c r="B1293" s="9" t="s">
        <v>2171</v>
      </c>
      <c r="C1293" s="13">
        <v>91.365716181541501</v>
      </c>
      <c r="D1293" s="13">
        <v>33.850297934862397</v>
      </c>
      <c r="E1293" s="13">
        <v>18.059926277403701</v>
      </c>
      <c r="F1293" s="15">
        <v>47.75864679793586</v>
      </c>
      <c r="G1293" s="13">
        <v>2</v>
      </c>
      <c r="H1293" s="14">
        <v>985268.97</v>
      </c>
    </row>
    <row r="1294" spans="1:8" ht="24.75" hidden="1" x14ac:dyDescent="0.25">
      <c r="A1294" s="8" t="s">
        <v>2456</v>
      </c>
      <c r="B1294" s="9" t="s">
        <v>824</v>
      </c>
      <c r="C1294" s="13">
        <v>48.404043947282403</v>
      </c>
      <c r="D1294" s="13">
        <v>53.675860171656403</v>
      </c>
      <c r="E1294" s="13">
        <v>40.882373654215499</v>
      </c>
      <c r="F1294" s="15">
        <v>47.654092591051437</v>
      </c>
      <c r="G1294" s="13">
        <v>5</v>
      </c>
      <c r="H1294" s="14">
        <v>14647927</v>
      </c>
    </row>
    <row r="1295" spans="1:8" ht="24.75" hidden="1" x14ac:dyDescent="0.25">
      <c r="A1295" s="8" t="s">
        <v>2456</v>
      </c>
      <c r="B1295" s="9" t="s">
        <v>550</v>
      </c>
      <c r="C1295" s="13">
        <v>57.8719337031648</v>
      </c>
      <c r="D1295" s="13">
        <v>32.547009497490102</v>
      </c>
      <c r="E1295" s="13">
        <v>51.981848615213799</v>
      </c>
      <c r="F1295" s="15">
        <v>47.466930605289569</v>
      </c>
      <c r="G1295" s="13">
        <v>26</v>
      </c>
      <c r="H1295" s="14">
        <v>346090334.28999901</v>
      </c>
    </row>
    <row r="1296" spans="1:8" ht="24.75" hidden="1" x14ac:dyDescent="0.25">
      <c r="A1296" s="8" t="s">
        <v>2456</v>
      </c>
      <c r="B1296" s="9" t="s">
        <v>1982</v>
      </c>
      <c r="C1296" s="13">
        <v>28.335232818233301</v>
      </c>
      <c r="D1296" s="13">
        <v>60.691443750892503</v>
      </c>
      <c r="E1296" s="13">
        <v>53.299254698489399</v>
      </c>
      <c r="F1296" s="15">
        <v>47.441977089205068</v>
      </c>
      <c r="G1296" s="13">
        <v>89</v>
      </c>
      <c r="H1296" s="14">
        <v>20542713.530000001</v>
      </c>
    </row>
    <row r="1297" spans="1:8" hidden="1" x14ac:dyDescent="0.25">
      <c r="A1297" s="8" t="s">
        <v>2456</v>
      </c>
      <c r="B1297" s="9" t="s">
        <v>2448</v>
      </c>
      <c r="C1297" s="13">
        <v>74.768018203458695</v>
      </c>
      <c r="D1297" s="13">
        <v>43.792343482164704</v>
      </c>
      <c r="E1297" s="13">
        <v>23.429093549064302</v>
      </c>
      <c r="F1297" s="15">
        <v>47.32981841156257</v>
      </c>
      <c r="G1297" s="13">
        <v>4</v>
      </c>
      <c r="H1297" s="14">
        <v>568121.43999999994</v>
      </c>
    </row>
    <row r="1298" spans="1:8" hidden="1" x14ac:dyDescent="0.25">
      <c r="A1298" s="8" t="s">
        <v>2456</v>
      </c>
      <c r="B1298" s="9" t="s">
        <v>2371</v>
      </c>
      <c r="C1298" s="13">
        <v>51.100930057596202</v>
      </c>
      <c r="D1298" s="13">
        <v>27.472587271787301</v>
      </c>
      <c r="E1298" s="13">
        <v>63.407308731991499</v>
      </c>
      <c r="F1298" s="15">
        <v>47.32694202045834</v>
      </c>
      <c r="G1298" s="13">
        <v>3</v>
      </c>
      <c r="H1298" s="14">
        <v>2330027</v>
      </c>
    </row>
    <row r="1299" spans="1:8" ht="24.75" hidden="1" x14ac:dyDescent="0.25">
      <c r="A1299" s="8" t="s">
        <v>2456</v>
      </c>
      <c r="B1299" s="9" t="s">
        <v>1150</v>
      </c>
      <c r="C1299" s="13">
        <v>79.899606855873103</v>
      </c>
      <c r="D1299" s="13">
        <v>38.492458665505701</v>
      </c>
      <c r="E1299" s="13">
        <v>23.429093549064302</v>
      </c>
      <c r="F1299" s="15">
        <v>47.273719690147708</v>
      </c>
      <c r="G1299" s="13">
        <v>5</v>
      </c>
      <c r="H1299" s="14">
        <v>667255.16</v>
      </c>
    </row>
    <row r="1300" spans="1:8" ht="24.75" hidden="1" x14ac:dyDescent="0.25">
      <c r="A1300" s="8" t="s">
        <v>2456</v>
      </c>
      <c r="B1300" s="9" t="s">
        <v>1423</v>
      </c>
      <c r="C1300" s="13">
        <v>41.368493295571703</v>
      </c>
      <c r="D1300" s="13">
        <v>37.384235983546503</v>
      </c>
      <c r="E1300" s="13">
        <v>62.929798757551097</v>
      </c>
      <c r="F1300" s="15">
        <v>47.227509345556427</v>
      </c>
      <c r="G1300" s="13">
        <v>13</v>
      </c>
      <c r="H1300" s="14">
        <v>1456955170.0899999</v>
      </c>
    </row>
    <row r="1301" spans="1:8" ht="24.75" hidden="1" x14ac:dyDescent="0.25">
      <c r="A1301" s="8" t="s">
        <v>2456</v>
      </c>
      <c r="B1301" s="9" t="s">
        <v>2194</v>
      </c>
      <c r="C1301" s="13">
        <v>73.804895343796801</v>
      </c>
      <c r="D1301" s="13">
        <v>52.9507795282017</v>
      </c>
      <c r="E1301" s="13">
        <v>14.6431834681652</v>
      </c>
      <c r="F1301" s="15">
        <v>47.132952780054573</v>
      </c>
      <c r="G1301" s="13">
        <v>8</v>
      </c>
      <c r="H1301" s="14">
        <v>410566.83</v>
      </c>
    </row>
    <row r="1302" spans="1:8" ht="24.75" hidden="1" x14ac:dyDescent="0.25">
      <c r="A1302" s="8" t="s">
        <v>2456</v>
      </c>
      <c r="B1302" s="9" t="s">
        <v>1727</v>
      </c>
      <c r="C1302" s="13">
        <v>68.7763391312414</v>
      </c>
      <c r="D1302" s="13">
        <v>39.213125459146099</v>
      </c>
      <c r="E1302" s="13">
        <v>33.191215861174399</v>
      </c>
      <c r="F1302" s="15">
        <v>47.060226817187299</v>
      </c>
      <c r="G1302" s="13">
        <v>4</v>
      </c>
      <c r="H1302" s="14">
        <v>5561641.3399999999</v>
      </c>
    </row>
    <row r="1303" spans="1:8" ht="24.75" hidden="1" x14ac:dyDescent="0.25">
      <c r="A1303" s="8" t="s">
        <v>2456</v>
      </c>
      <c r="B1303" s="9" t="s">
        <v>2441</v>
      </c>
      <c r="C1303" s="13">
        <v>39.852050861512197</v>
      </c>
      <c r="D1303" s="13">
        <v>56.434664474824402</v>
      </c>
      <c r="E1303" s="13">
        <v>44.691925670774701</v>
      </c>
      <c r="F1303" s="15">
        <v>46.992880335703767</v>
      </c>
      <c r="G1303" s="13">
        <v>14</v>
      </c>
      <c r="H1303" s="14">
        <v>2199755.87</v>
      </c>
    </row>
    <row r="1304" spans="1:8" ht="24.75" hidden="1" x14ac:dyDescent="0.25">
      <c r="A1304" s="8" t="s">
        <v>2456</v>
      </c>
      <c r="B1304" s="9" t="s">
        <v>1379</v>
      </c>
      <c r="C1304" s="13">
        <v>53.543388878600602</v>
      </c>
      <c r="D1304" s="13">
        <v>38.276240488304701</v>
      </c>
      <c r="E1304" s="13">
        <v>49.089529340896597</v>
      </c>
      <c r="F1304" s="15">
        <v>46.969719569267305</v>
      </c>
      <c r="G1304" s="13">
        <v>3</v>
      </c>
      <c r="H1304" s="14">
        <v>779229.15099999995</v>
      </c>
    </row>
    <row r="1305" spans="1:8" ht="24.75" hidden="1" x14ac:dyDescent="0.25">
      <c r="A1305" s="8" t="s">
        <v>2456</v>
      </c>
      <c r="B1305" s="9" t="s">
        <v>1315</v>
      </c>
      <c r="C1305" s="13">
        <v>41.355315929655497</v>
      </c>
      <c r="D1305" s="13">
        <v>45.738941578593703</v>
      </c>
      <c r="E1305" s="13">
        <v>53.317994408321603</v>
      </c>
      <c r="F1305" s="15">
        <v>46.804083972190263</v>
      </c>
      <c r="G1305" s="13">
        <v>24</v>
      </c>
      <c r="H1305" s="14">
        <v>32126715.515999999</v>
      </c>
    </row>
    <row r="1306" spans="1:8" ht="24.75" hidden="1" x14ac:dyDescent="0.25">
      <c r="A1306" s="8" t="s">
        <v>2456</v>
      </c>
      <c r="B1306" s="9" t="s">
        <v>1980</v>
      </c>
      <c r="C1306" s="13">
        <v>79.3747664400627</v>
      </c>
      <c r="D1306" s="13">
        <v>31.0287595570429</v>
      </c>
      <c r="E1306" s="13">
        <v>29.966757279295599</v>
      </c>
      <c r="F1306" s="15">
        <v>46.790094425467068</v>
      </c>
      <c r="G1306" s="13">
        <v>11</v>
      </c>
      <c r="H1306" s="14">
        <v>13273638</v>
      </c>
    </row>
    <row r="1307" spans="1:8" ht="24.75" hidden="1" x14ac:dyDescent="0.25">
      <c r="A1307" s="8" t="s">
        <v>2456</v>
      </c>
      <c r="B1307" s="9" t="s">
        <v>648</v>
      </c>
      <c r="C1307" s="13">
        <v>72.303663294439005</v>
      </c>
      <c r="D1307" s="13">
        <v>44.984872486386799</v>
      </c>
      <c r="E1307" s="13">
        <v>22.968104439881301</v>
      </c>
      <c r="F1307" s="15">
        <v>46.752213406902371</v>
      </c>
      <c r="G1307" s="13">
        <v>19</v>
      </c>
      <c r="H1307" s="14">
        <v>5278642.21</v>
      </c>
    </row>
    <row r="1308" spans="1:8" ht="36.75" hidden="1" x14ac:dyDescent="0.25">
      <c r="A1308" s="8" t="s">
        <v>2456</v>
      </c>
      <c r="B1308" s="9" t="s">
        <v>1679</v>
      </c>
      <c r="C1308" s="13">
        <v>50.084542663433503</v>
      </c>
      <c r="D1308" s="13">
        <v>42.847295912351797</v>
      </c>
      <c r="E1308" s="13">
        <v>46.858187098128603</v>
      </c>
      <c r="F1308" s="15">
        <v>46.59667522463797</v>
      </c>
      <c r="G1308" s="13">
        <v>3</v>
      </c>
      <c r="H1308" s="14">
        <v>2907722.16</v>
      </c>
    </row>
    <row r="1309" spans="1:8" ht="24.75" hidden="1" x14ac:dyDescent="0.25">
      <c r="A1309" s="8" t="s">
        <v>2456</v>
      </c>
      <c r="B1309" s="9" t="s">
        <v>2415</v>
      </c>
      <c r="C1309" s="13">
        <v>73.635602831360501</v>
      </c>
      <c r="D1309" s="13">
        <v>40.260658993823597</v>
      </c>
      <c r="E1309" s="13">
        <v>25.8696241270918</v>
      </c>
      <c r="F1309" s="15">
        <v>46.588628650758636</v>
      </c>
      <c r="G1309" s="13">
        <v>3</v>
      </c>
      <c r="H1309" s="14">
        <v>645692</v>
      </c>
    </row>
    <row r="1310" spans="1:8" ht="24.75" hidden="1" x14ac:dyDescent="0.25">
      <c r="A1310" s="8" t="s">
        <v>2456</v>
      </c>
      <c r="B1310" s="9" t="s">
        <v>265</v>
      </c>
      <c r="C1310" s="13">
        <v>71.485326645948405</v>
      </c>
      <c r="D1310" s="13">
        <v>33.131989225369303</v>
      </c>
      <c r="E1310" s="13">
        <v>35.143640323596401</v>
      </c>
      <c r="F1310" s="15">
        <v>46.586985398304705</v>
      </c>
      <c r="G1310" s="13">
        <v>3</v>
      </c>
      <c r="H1310" s="14">
        <v>571913.39</v>
      </c>
    </row>
    <row r="1311" spans="1:8" ht="24.75" hidden="1" x14ac:dyDescent="0.25">
      <c r="A1311" s="8" t="s">
        <v>2456</v>
      </c>
      <c r="B1311" s="9" t="s">
        <v>1317</v>
      </c>
      <c r="C1311" s="13">
        <v>63.409553496301001</v>
      </c>
      <c r="D1311" s="13">
        <v>46.679001260668002</v>
      </c>
      <c r="E1311" s="13">
        <v>29.223610435752502</v>
      </c>
      <c r="F1311" s="15">
        <v>46.437388397573834</v>
      </c>
      <c r="G1311" s="13">
        <v>10</v>
      </c>
      <c r="H1311" s="14">
        <v>7181008.1299999999</v>
      </c>
    </row>
    <row r="1312" spans="1:8" ht="24.75" hidden="1" x14ac:dyDescent="0.25">
      <c r="A1312" s="8" t="s">
        <v>2456</v>
      </c>
      <c r="B1312" s="9" t="s">
        <v>566</v>
      </c>
      <c r="C1312" s="13">
        <v>35.242204656123597</v>
      </c>
      <c r="D1312" s="13">
        <v>65.948101875637207</v>
      </c>
      <c r="E1312" s="13">
        <v>38.121839613001796</v>
      </c>
      <c r="F1312" s="15">
        <v>46.4373820482542</v>
      </c>
      <c r="G1312" s="13">
        <v>16</v>
      </c>
      <c r="H1312" s="14">
        <v>153286940.28</v>
      </c>
    </row>
    <row r="1313" spans="1:8" hidden="1" x14ac:dyDescent="0.25">
      <c r="A1313" s="8" t="s">
        <v>2456</v>
      </c>
      <c r="B1313" s="9" t="s">
        <v>1777</v>
      </c>
      <c r="C1313" s="13">
        <v>57.7591891129834</v>
      </c>
      <c r="D1313" s="13">
        <v>32.409707187276297</v>
      </c>
      <c r="E1313" s="13">
        <v>48.810611560550598</v>
      </c>
      <c r="F1313" s="15">
        <v>46.326502620270098</v>
      </c>
      <c r="G1313" s="13">
        <v>6</v>
      </c>
      <c r="H1313" s="14">
        <v>43671110</v>
      </c>
    </row>
    <row r="1314" spans="1:8" ht="24.75" hidden="1" x14ac:dyDescent="0.25">
      <c r="A1314" s="8" t="s">
        <v>2456</v>
      </c>
      <c r="B1314" s="9" t="s">
        <v>688</v>
      </c>
      <c r="C1314" s="13">
        <v>31.1067693000278</v>
      </c>
      <c r="D1314" s="13">
        <v>52.642941297455302</v>
      </c>
      <c r="E1314" s="13">
        <v>55.067489426456703</v>
      </c>
      <c r="F1314" s="15">
        <v>46.272400007979932</v>
      </c>
      <c r="G1314" s="13">
        <v>19</v>
      </c>
      <c r="H1314" s="14">
        <v>83178921.569999993</v>
      </c>
    </row>
    <row r="1315" spans="1:8" ht="24.75" hidden="1" x14ac:dyDescent="0.25">
      <c r="A1315" s="8" t="s">
        <v>2456</v>
      </c>
      <c r="B1315" s="9" t="s">
        <v>904</v>
      </c>
      <c r="C1315" s="13">
        <v>69.261223716329397</v>
      </c>
      <c r="D1315" s="13">
        <v>34.153946616602703</v>
      </c>
      <c r="E1315" s="13">
        <v>34.997208488914801</v>
      </c>
      <c r="F1315" s="15">
        <v>46.137459607282295</v>
      </c>
      <c r="G1315" s="13">
        <v>5</v>
      </c>
      <c r="H1315" s="14">
        <v>3336496.98</v>
      </c>
    </row>
    <row r="1316" spans="1:8" ht="24.75" hidden="1" x14ac:dyDescent="0.25">
      <c r="A1316" s="8" t="s">
        <v>2456</v>
      </c>
      <c r="B1316" s="9" t="s">
        <v>1998</v>
      </c>
      <c r="C1316" s="13">
        <v>58.369555799727799</v>
      </c>
      <c r="D1316" s="13">
        <v>51.562049356515097</v>
      </c>
      <c r="E1316" s="13">
        <v>28.310154705119398</v>
      </c>
      <c r="F1316" s="15">
        <v>46.080586620454092</v>
      </c>
      <c r="G1316" s="13">
        <v>5</v>
      </c>
      <c r="H1316" s="14">
        <v>177945</v>
      </c>
    </row>
    <row r="1317" spans="1:8" ht="24.75" hidden="1" x14ac:dyDescent="0.25">
      <c r="A1317" s="8" t="s">
        <v>2456</v>
      </c>
      <c r="B1317" s="9" t="s">
        <v>1145</v>
      </c>
      <c r="C1317" s="13">
        <v>84.233417909946397</v>
      </c>
      <c r="D1317" s="13">
        <v>36.394307947650503</v>
      </c>
      <c r="E1317" s="13">
        <v>17.5718201617982</v>
      </c>
      <c r="F1317" s="15">
        <v>46.066515339798364</v>
      </c>
      <c r="G1317" s="13">
        <v>4</v>
      </c>
      <c r="H1317" s="14">
        <v>664840</v>
      </c>
    </row>
    <row r="1318" spans="1:8" ht="24.75" hidden="1" x14ac:dyDescent="0.25">
      <c r="A1318" s="8" t="s">
        <v>2456</v>
      </c>
      <c r="B1318" s="9" t="s">
        <v>1034</v>
      </c>
      <c r="C1318" s="13">
        <v>33.008156644723101</v>
      </c>
      <c r="D1318" s="13">
        <v>44.949618625236901</v>
      </c>
      <c r="E1318" s="13">
        <v>59.700026568225901</v>
      </c>
      <c r="F1318" s="15">
        <v>45.885933946061961</v>
      </c>
      <c r="G1318" s="13">
        <v>6</v>
      </c>
      <c r="H1318" s="14">
        <v>34865421.520000003</v>
      </c>
    </row>
    <row r="1319" spans="1:8" ht="24.75" hidden="1" x14ac:dyDescent="0.25">
      <c r="A1319" s="8" t="s">
        <v>2456</v>
      </c>
      <c r="B1319" s="9" t="s">
        <v>1058</v>
      </c>
      <c r="C1319" s="13">
        <v>31.452963766402998</v>
      </c>
      <c r="D1319" s="13">
        <v>34.495776463356002</v>
      </c>
      <c r="E1319" s="13">
        <v>71.623770223292695</v>
      </c>
      <c r="F1319" s="15">
        <v>45.857503484350559</v>
      </c>
      <c r="G1319" s="13">
        <v>32</v>
      </c>
      <c r="H1319" s="14">
        <v>41594075.390000001</v>
      </c>
    </row>
    <row r="1320" spans="1:8" ht="24.75" hidden="1" x14ac:dyDescent="0.25">
      <c r="A1320" s="8" t="s">
        <v>2456</v>
      </c>
      <c r="B1320" s="9" t="s">
        <v>885</v>
      </c>
      <c r="C1320" s="13">
        <v>74.601783924812594</v>
      </c>
      <c r="D1320" s="13">
        <v>39.293844493420004</v>
      </c>
      <c r="E1320" s="13">
        <v>23.429093549064302</v>
      </c>
      <c r="F1320" s="15">
        <v>45.774907322432306</v>
      </c>
      <c r="G1320" s="13">
        <v>8</v>
      </c>
      <c r="H1320" s="14">
        <v>424762.62</v>
      </c>
    </row>
    <row r="1321" spans="1:8" hidden="1" x14ac:dyDescent="0.25">
      <c r="A1321" s="8" t="s">
        <v>2456</v>
      </c>
      <c r="B1321" s="9" t="s">
        <v>2249</v>
      </c>
      <c r="C1321" s="13">
        <v>64.142764827582397</v>
      </c>
      <c r="D1321" s="13">
        <v>41.410348691386901</v>
      </c>
      <c r="E1321" s="13">
        <v>31.680411217633601</v>
      </c>
      <c r="F1321" s="15">
        <v>45.744508245534298</v>
      </c>
      <c r="G1321" s="13">
        <v>7</v>
      </c>
      <c r="H1321" s="14">
        <v>2678765.56</v>
      </c>
    </row>
    <row r="1322" spans="1:8" ht="24.75" hidden="1" x14ac:dyDescent="0.25">
      <c r="A1322" s="8" t="s">
        <v>2456</v>
      </c>
      <c r="B1322" s="9" t="s">
        <v>735</v>
      </c>
      <c r="C1322" s="13">
        <v>63.237777482729001</v>
      </c>
      <c r="D1322" s="13">
        <v>24.0036640999827</v>
      </c>
      <c r="E1322" s="13">
        <v>49.786823791761599</v>
      </c>
      <c r="F1322" s="15">
        <v>45.676088458157771</v>
      </c>
      <c r="G1322" s="13">
        <v>5</v>
      </c>
      <c r="H1322" s="14">
        <v>35582582.579999998</v>
      </c>
    </row>
    <row r="1323" spans="1:8" ht="24.75" hidden="1" x14ac:dyDescent="0.25">
      <c r="A1323" s="8" t="s">
        <v>2456</v>
      </c>
      <c r="B1323" s="9" t="s">
        <v>542</v>
      </c>
      <c r="C1323" s="13">
        <v>72.142384199912797</v>
      </c>
      <c r="D1323" s="13">
        <v>45.647974315021798</v>
      </c>
      <c r="E1323" s="13">
        <v>18.938517285493599</v>
      </c>
      <c r="F1323" s="15">
        <v>45.576291933476064</v>
      </c>
      <c r="G1323" s="13">
        <v>3</v>
      </c>
      <c r="H1323" s="14">
        <v>3811420</v>
      </c>
    </row>
    <row r="1324" spans="1:8" hidden="1" x14ac:dyDescent="0.25">
      <c r="A1324" s="8" t="s">
        <v>2456</v>
      </c>
      <c r="B1324" s="9" t="s">
        <v>114</v>
      </c>
      <c r="C1324" s="13">
        <v>58.899578626773298</v>
      </c>
      <c r="D1324" s="13">
        <v>37.651218624200403</v>
      </c>
      <c r="E1324" s="13">
        <v>40.059566202194802</v>
      </c>
      <c r="F1324" s="15">
        <v>45.536787817722832</v>
      </c>
      <c r="G1324" s="13">
        <v>14</v>
      </c>
      <c r="H1324" s="14">
        <v>20448090.559999999</v>
      </c>
    </row>
    <row r="1325" spans="1:8" ht="24.75" hidden="1" x14ac:dyDescent="0.25">
      <c r="A1325" s="8" t="s">
        <v>2456</v>
      </c>
      <c r="B1325" s="9" t="s">
        <v>1135</v>
      </c>
      <c r="C1325" s="13">
        <v>41.815938585924698</v>
      </c>
      <c r="D1325" s="13">
        <v>54.043444893171397</v>
      </c>
      <c r="E1325" s="13">
        <v>40.164160369824501</v>
      </c>
      <c r="F1325" s="15">
        <v>45.341181282973537</v>
      </c>
      <c r="G1325" s="13">
        <v>7</v>
      </c>
      <c r="H1325" s="14">
        <v>806625.53</v>
      </c>
    </row>
    <row r="1326" spans="1:8" ht="24.75" hidden="1" x14ac:dyDescent="0.25">
      <c r="A1326" s="8" t="s">
        <v>2456</v>
      </c>
      <c r="B1326" s="9" t="s">
        <v>1939</v>
      </c>
      <c r="C1326" s="13">
        <v>64.994987518085495</v>
      </c>
      <c r="D1326" s="13">
        <v>51.753598345713201</v>
      </c>
      <c r="E1326" s="13">
        <v>19.036138508614702</v>
      </c>
      <c r="F1326" s="15">
        <v>45.261574790804467</v>
      </c>
      <c r="G1326" s="13">
        <v>3</v>
      </c>
      <c r="H1326" s="14">
        <v>360231.03</v>
      </c>
    </row>
    <row r="1327" spans="1:8" ht="24.75" hidden="1" x14ac:dyDescent="0.25">
      <c r="A1327" s="8" t="s">
        <v>2456</v>
      </c>
      <c r="B1327" s="9" t="s">
        <v>834</v>
      </c>
      <c r="C1327" s="13">
        <v>58.230538868194998</v>
      </c>
      <c r="D1327" s="13">
        <v>51.0679400321062</v>
      </c>
      <c r="E1327" s="13">
        <v>26.1802371097499</v>
      </c>
      <c r="F1327" s="15">
        <v>45.15957200335037</v>
      </c>
      <c r="G1327" s="13">
        <v>11</v>
      </c>
      <c r="H1327" s="14">
        <v>1790666.98</v>
      </c>
    </row>
    <row r="1328" spans="1:8" ht="24.75" hidden="1" x14ac:dyDescent="0.25">
      <c r="A1328" s="8" t="s">
        <v>2456</v>
      </c>
      <c r="B1328" s="9" t="s">
        <v>142</v>
      </c>
      <c r="C1328" s="13">
        <v>59.886271273615002</v>
      </c>
      <c r="D1328" s="13">
        <v>40.254309309080298</v>
      </c>
      <c r="E1328" s="13">
        <v>35.315058542767403</v>
      </c>
      <c r="F1328" s="15">
        <v>45.15187970848757</v>
      </c>
      <c r="G1328" s="13">
        <v>13</v>
      </c>
      <c r="H1328" s="14">
        <v>46240716.743608497</v>
      </c>
    </row>
    <row r="1329" spans="1:8" ht="24.75" hidden="1" x14ac:dyDescent="0.25">
      <c r="A1329" s="8" t="s">
        <v>2456</v>
      </c>
      <c r="B1329" s="9" t="s">
        <v>1335</v>
      </c>
      <c r="C1329" s="13">
        <v>40.309775602653097</v>
      </c>
      <c r="D1329" s="13">
        <v>62.436039635019696</v>
      </c>
      <c r="E1329" s="13">
        <v>32.675217967534302</v>
      </c>
      <c r="F1329" s="15">
        <v>45.140344401735696</v>
      </c>
      <c r="G1329" s="13">
        <v>11</v>
      </c>
      <c r="H1329" s="14">
        <v>2900903.7</v>
      </c>
    </row>
    <row r="1330" spans="1:8" ht="24.75" hidden="1" x14ac:dyDescent="0.25">
      <c r="A1330" s="8" t="s">
        <v>2456</v>
      </c>
      <c r="B1330" s="9" t="s">
        <v>2335</v>
      </c>
      <c r="C1330" s="13">
        <v>69.654443420735603</v>
      </c>
      <c r="D1330" s="13">
        <v>51.274725872717802</v>
      </c>
      <c r="E1330" s="13">
        <v>14.057456129438499</v>
      </c>
      <c r="F1330" s="15">
        <v>44.995541807630637</v>
      </c>
      <c r="G1330" s="13">
        <v>5</v>
      </c>
      <c r="H1330" s="14">
        <v>1152954.3999999999</v>
      </c>
    </row>
    <row r="1331" spans="1:8" ht="24.75" hidden="1" x14ac:dyDescent="0.25">
      <c r="A1331" s="8" t="s">
        <v>2456</v>
      </c>
      <c r="B1331" s="9" t="s">
        <v>1024</v>
      </c>
      <c r="C1331" s="13">
        <v>38.557942744437597</v>
      </c>
      <c r="D1331" s="13">
        <v>51.412583099792201</v>
      </c>
      <c r="E1331" s="13">
        <v>44.998735229155201</v>
      </c>
      <c r="F1331" s="15">
        <v>44.989753691128328</v>
      </c>
      <c r="G1331" s="13">
        <v>3</v>
      </c>
      <c r="H1331" s="14">
        <v>1897254.08</v>
      </c>
    </row>
    <row r="1332" spans="1:8" ht="24.75" hidden="1" x14ac:dyDescent="0.25">
      <c r="A1332" s="8" t="s">
        <v>2456</v>
      </c>
      <c r="B1332" s="9" t="s">
        <v>908</v>
      </c>
      <c r="C1332" s="13">
        <v>59.1353645228251</v>
      </c>
      <c r="D1332" s="13">
        <v>52.232470818708599</v>
      </c>
      <c r="E1332" s="13">
        <v>23.429093549064302</v>
      </c>
      <c r="F1332" s="15">
        <v>44.932309630199335</v>
      </c>
      <c r="G1332" s="13">
        <v>4</v>
      </c>
      <c r="H1332" s="14">
        <v>344313.4</v>
      </c>
    </row>
    <row r="1333" spans="1:8" ht="24.75" hidden="1" x14ac:dyDescent="0.25">
      <c r="A1333" s="8" t="s">
        <v>2456</v>
      </c>
      <c r="B1333" s="9" t="s">
        <v>2419</v>
      </c>
      <c r="C1333" s="13">
        <v>33.685774708502997</v>
      </c>
      <c r="D1333" s="13">
        <v>54.184568730320102</v>
      </c>
      <c r="E1333" s="13">
        <v>46.788457653042101</v>
      </c>
      <c r="F1333" s="15">
        <v>44.886267030621731</v>
      </c>
      <c r="G1333" s="13">
        <v>4</v>
      </c>
      <c r="H1333" s="14">
        <v>7820406</v>
      </c>
    </row>
    <row r="1334" spans="1:8" ht="24.75" hidden="1" x14ac:dyDescent="0.25">
      <c r="A1334" s="8" t="s">
        <v>2456</v>
      </c>
      <c r="B1334" s="9" t="s">
        <v>1068</v>
      </c>
      <c r="C1334" s="13">
        <v>73.348861840591994</v>
      </c>
      <c r="D1334" s="13">
        <v>29.1704078578619</v>
      </c>
      <c r="E1334" s="13">
        <v>32.128706421040903</v>
      </c>
      <c r="F1334" s="15">
        <v>44.882658706498262</v>
      </c>
      <c r="G1334" s="13">
        <v>3</v>
      </c>
      <c r="H1334" s="14">
        <v>2949074.78</v>
      </c>
    </row>
    <row r="1335" spans="1:8" ht="24.75" hidden="1" x14ac:dyDescent="0.25">
      <c r="A1335" s="8" t="s">
        <v>2456</v>
      </c>
      <c r="B1335" s="9" t="s">
        <v>1401</v>
      </c>
      <c r="C1335" s="13">
        <v>58.8337706387358</v>
      </c>
      <c r="D1335" s="13">
        <v>56.3159679272649</v>
      </c>
      <c r="E1335" s="13">
        <v>19.431272030771598</v>
      </c>
      <c r="F1335" s="15">
        <v>44.860336865590767</v>
      </c>
      <c r="G1335" s="13">
        <v>8</v>
      </c>
      <c r="H1335" s="14">
        <v>7881406.9699999997</v>
      </c>
    </row>
    <row r="1336" spans="1:8" ht="24.75" hidden="1" x14ac:dyDescent="0.25">
      <c r="A1336" s="8" t="s">
        <v>2456</v>
      </c>
      <c r="B1336" s="9" t="s">
        <v>2330</v>
      </c>
      <c r="C1336" s="13">
        <v>47.727659146887802</v>
      </c>
      <c r="D1336" s="13">
        <v>38.464887220090802</v>
      </c>
      <c r="E1336" s="13">
        <v>48.029641775581801</v>
      </c>
      <c r="F1336" s="15">
        <v>44.740729380853473</v>
      </c>
      <c r="G1336" s="13">
        <v>5</v>
      </c>
      <c r="H1336" s="14">
        <v>2354321.89</v>
      </c>
    </row>
    <row r="1337" spans="1:8" ht="24.75" hidden="1" x14ac:dyDescent="0.25">
      <c r="A1337" s="8" t="s">
        <v>2456</v>
      </c>
      <c r="B1337" s="9" t="s">
        <v>2091</v>
      </c>
      <c r="C1337" s="13">
        <v>67.741716564547104</v>
      </c>
      <c r="D1337" s="13">
        <v>42.894457595298299</v>
      </c>
      <c r="E1337" s="13">
        <v>23.429093549064302</v>
      </c>
      <c r="F1337" s="15">
        <v>44.688422569636572</v>
      </c>
      <c r="G1337" s="13">
        <v>5</v>
      </c>
      <c r="H1337" s="14">
        <v>112189.01</v>
      </c>
    </row>
    <row r="1338" spans="1:8" ht="24.75" hidden="1" x14ac:dyDescent="0.25">
      <c r="A1338" s="8" t="s">
        <v>2456</v>
      </c>
      <c r="B1338" s="9" t="s">
        <v>1565</v>
      </c>
      <c r="C1338" s="13">
        <v>50.579408393254198</v>
      </c>
      <c r="D1338" s="13">
        <v>57.690165882150197</v>
      </c>
      <c r="E1338" s="13">
        <v>25.588593333258299</v>
      </c>
      <c r="F1338" s="15">
        <v>44.619389202887561</v>
      </c>
      <c r="G1338" s="13">
        <v>11</v>
      </c>
      <c r="H1338" s="14">
        <v>69554061.727817401</v>
      </c>
    </row>
    <row r="1339" spans="1:8" ht="24.75" hidden="1" x14ac:dyDescent="0.25">
      <c r="A1339" s="8" t="s">
        <v>2456</v>
      </c>
      <c r="B1339" s="9" t="s">
        <v>364</v>
      </c>
      <c r="C1339" s="13">
        <v>43.703958780660301</v>
      </c>
      <c r="D1339" s="13">
        <v>43.780371670339797</v>
      </c>
      <c r="E1339" s="13">
        <v>46.110919878284903</v>
      </c>
      <c r="F1339" s="15">
        <v>44.531750109761667</v>
      </c>
      <c r="G1339" s="13">
        <v>15</v>
      </c>
      <c r="H1339" s="14">
        <v>15845981.789999999</v>
      </c>
    </row>
    <row r="1340" spans="1:8" ht="24.75" hidden="1" x14ac:dyDescent="0.25">
      <c r="A1340" s="8" t="s">
        <v>2456</v>
      </c>
      <c r="B1340" s="9" t="s">
        <v>2010</v>
      </c>
      <c r="C1340" s="13">
        <v>46.846690788686502</v>
      </c>
      <c r="D1340" s="13">
        <v>58.961173237558803</v>
      </c>
      <c r="E1340" s="13">
        <v>27.612860254254301</v>
      </c>
      <c r="F1340" s="15">
        <v>44.473574760166535</v>
      </c>
      <c r="G1340" s="13">
        <v>4</v>
      </c>
      <c r="H1340" s="14">
        <v>605791.32999999996</v>
      </c>
    </row>
    <row r="1341" spans="1:8" ht="24.75" hidden="1" x14ac:dyDescent="0.25">
      <c r="A1341" s="8" t="s">
        <v>2456</v>
      </c>
      <c r="B1341" s="9" t="s">
        <v>2277</v>
      </c>
      <c r="C1341" s="13">
        <v>62.999334976804299</v>
      </c>
      <c r="D1341" s="13">
        <v>34.613591634243001</v>
      </c>
      <c r="E1341" s="13">
        <v>35.764713143023798</v>
      </c>
      <c r="F1341" s="15">
        <v>44.459213251357028</v>
      </c>
      <c r="G1341" s="13">
        <v>5</v>
      </c>
      <c r="H1341" s="14">
        <v>4837746.55</v>
      </c>
    </row>
    <row r="1342" spans="1:8" ht="24.75" hidden="1" x14ac:dyDescent="0.25">
      <c r="A1342" s="8" t="s">
        <v>2456</v>
      </c>
      <c r="B1342" s="9" t="s">
        <v>1460</v>
      </c>
      <c r="C1342" s="13">
        <v>43.095330888011603</v>
      </c>
      <c r="D1342" s="13">
        <v>23.611133784997101</v>
      </c>
      <c r="E1342" s="13">
        <v>66.603241631789501</v>
      </c>
      <c r="F1342" s="15">
        <v>44.436568768266064</v>
      </c>
      <c r="G1342" s="13">
        <v>5</v>
      </c>
      <c r="H1342" s="14">
        <v>9744705.3399999999</v>
      </c>
    </row>
    <row r="1343" spans="1:8" ht="24.75" hidden="1" x14ac:dyDescent="0.25">
      <c r="A1343" s="8" t="s">
        <v>2456</v>
      </c>
      <c r="B1343" s="9" t="s">
        <v>2244</v>
      </c>
      <c r="C1343" s="13">
        <v>49.722495744599101</v>
      </c>
      <c r="D1343" s="13">
        <v>35.1995805606308</v>
      </c>
      <c r="E1343" s="13">
        <v>48.366298139744899</v>
      </c>
      <c r="F1343" s="15">
        <v>44.429458148324933</v>
      </c>
      <c r="G1343" s="13">
        <v>48</v>
      </c>
      <c r="H1343" s="14">
        <v>37047281.280000001</v>
      </c>
    </row>
    <row r="1344" spans="1:8" ht="36.75" hidden="1" x14ac:dyDescent="0.25">
      <c r="A1344" s="8" t="s">
        <v>2456</v>
      </c>
      <c r="B1344" s="9" t="s">
        <v>1273</v>
      </c>
      <c r="C1344" s="13">
        <v>71.668284469383394</v>
      </c>
      <c r="D1344" s="13">
        <v>47.144450793132499</v>
      </c>
      <c r="E1344" s="13">
        <v>14.155077352559699</v>
      </c>
      <c r="F1344" s="15">
        <v>44.322604205025193</v>
      </c>
      <c r="G1344" s="13">
        <v>4</v>
      </c>
      <c r="H1344" s="14">
        <v>7716447.5</v>
      </c>
    </row>
    <row r="1345" spans="1:8" hidden="1" x14ac:dyDescent="0.25">
      <c r="A1345" s="8" t="s">
        <v>2456</v>
      </c>
      <c r="B1345" s="9" t="s">
        <v>228</v>
      </c>
      <c r="C1345" s="13">
        <v>70.579226158456194</v>
      </c>
      <c r="D1345" s="13">
        <v>33.035097743542501</v>
      </c>
      <c r="E1345" s="13">
        <v>29.300312825347699</v>
      </c>
      <c r="F1345" s="15">
        <v>44.304878909115466</v>
      </c>
      <c r="G1345" s="13">
        <v>20</v>
      </c>
      <c r="H1345" s="14">
        <v>6052055.2199999997</v>
      </c>
    </row>
    <row r="1346" spans="1:8" hidden="1" x14ac:dyDescent="0.25">
      <c r="A1346" s="8" t="s">
        <v>2456</v>
      </c>
      <c r="B1346" s="9" t="s">
        <v>2446</v>
      </c>
      <c r="C1346" s="13">
        <v>73.376447360807205</v>
      </c>
      <c r="D1346" s="13">
        <v>35.885505945092902</v>
      </c>
      <c r="E1346" s="13">
        <v>23.429093549064302</v>
      </c>
      <c r="F1346" s="15">
        <v>44.230348951654804</v>
      </c>
      <c r="G1346" s="13">
        <v>4</v>
      </c>
      <c r="H1346" s="14">
        <v>589220</v>
      </c>
    </row>
    <row r="1347" spans="1:8" ht="24.75" hidden="1" x14ac:dyDescent="0.25">
      <c r="A1347" s="8" t="s">
        <v>2456</v>
      </c>
      <c r="B1347" s="9" t="s">
        <v>1587</v>
      </c>
      <c r="C1347" s="13">
        <v>23.5686971339676</v>
      </c>
      <c r="D1347" s="13">
        <v>29.471262221934399</v>
      </c>
      <c r="E1347" s="13">
        <v>79.450891888977296</v>
      </c>
      <c r="F1347" s="15">
        <v>44.163617081626434</v>
      </c>
      <c r="G1347" s="13">
        <v>60</v>
      </c>
      <c r="H1347" s="14">
        <v>243622338.38094899</v>
      </c>
    </row>
    <row r="1348" spans="1:8" ht="24.75" hidden="1" x14ac:dyDescent="0.25">
      <c r="A1348" s="8" t="s">
        <v>2456</v>
      </c>
      <c r="B1348" s="9" t="s">
        <v>139</v>
      </c>
      <c r="C1348" s="13">
        <v>49.408578389177499</v>
      </c>
      <c r="D1348" s="13">
        <v>34.938058431650703</v>
      </c>
      <c r="E1348" s="13">
        <v>48.078452387142399</v>
      </c>
      <c r="F1348" s="15">
        <v>44.141696402656862</v>
      </c>
      <c r="G1348" s="13">
        <v>10</v>
      </c>
      <c r="H1348" s="14">
        <v>2435590.7200000002</v>
      </c>
    </row>
    <row r="1349" spans="1:8" ht="36.75" hidden="1" x14ac:dyDescent="0.25">
      <c r="A1349" s="8" t="s">
        <v>2456</v>
      </c>
      <c r="B1349" s="9" t="s">
        <v>342</v>
      </c>
      <c r="C1349" s="13">
        <v>60.1296696213223</v>
      </c>
      <c r="D1349" s="13">
        <v>29.996341946386799</v>
      </c>
      <c r="E1349" s="13">
        <v>42.1487676530557</v>
      </c>
      <c r="F1349" s="15">
        <v>44.091593073588264</v>
      </c>
      <c r="G1349" s="13">
        <v>13</v>
      </c>
      <c r="H1349" s="14">
        <v>4906491.3</v>
      </c>
    </row>
    <row r="1350" spans="1:8" hidden="1" x14ac:dyDescent="0.25">
      <c r="A1350" s="8" t="s">
        <v>2456</v>
      </c>
      <c r="B1350" s="9" t="s">
        <v>2189</v>
      </c>
      <c r="C1350" s="13">
        <v>79.390644284728893</v>
      </c>
      <c r="D1350" s="13">
        <v>29.1573476995075</v>
      </c>
      <c r="E1350" s="13">
        <v>23.624335995306499</v>
      </c>
      <c r="F1350" s="15">
        <v>44.057442659847631</v>
      </c>
      <c r="G1350" s="13">
        <v>5</v>
      </c>
      <c r="H1350" s="14">
        <v>8828633.5199999996</v>
      </c>
    </row>
    <row r="1351" spans="1:8" ht="24.75" hidden="1" x14ac:dyDescent="0.25">
      <c r="A1351" s="8" t="s">
        <v>2456</v>
      </c>
      <c r="B1351" s="9" t="s">
        <v>1737</v>
      </c>
      <c r="C1351" s="13">
        <v>64.930493252165206</v>
      </c>
      <c r="D1351" s="13">
        <v>43.732484423040198</v>
      </c>
      <c r="E1351" s="13">
        <v>23.429093549064302</v>
      </c>
      <c r="F1351" s="15">
        <v>44.030690408089903</v>
      </c>
      <c r="G1351" s="13">
        <v>3</v>
      </c>
      <c r="H1351" s="14">
        <v>122800</v>
      </c>
    </row>
    <row r="1352" spans="1:8" ht="24.75" hidden="1" x14ac:dyDescent="0.25">
      <c r="A1352" s="8" t="s">
        <v>2456</v>
      </c>
      <c r="B1352" s="9" t="s">
        <v>2119</v>
      </c>
      <c r="C1352" s="13">
        <v>30.364784902263899</v>
      </c>
      <c r="D1352" s="13">
        <v>59.141052733412501</v>
      </c>
      <c r="E1352" s="13">
        <v>42.429205177717698</v>
      </c>
      <c r="F1352" s="15">
        <v>43.978347604464695</v>
      </c>
      <c r="G1352" s="13">
        <v>10</v>
      </c>
      <c r="H1352" s="14">
        <v>24146779.579999998</v>
      </c>
    </row>
    <row r="1353" spans="1:8" ht="24.75" hidden="1" x14ac:dyDescent="0.25">
      <c r="A1353" s="8" t="s">
        <v>2456</v>
      </c>
      <c r="B1353" s="9" t="s">
        <v>172</v>
      </c>
      <c r="C1353" s="13">
        <v>31.228572509120699</v>
      </c>
      <c r="D1353" s="13">
        <v>54.525072783174103</v>
      </c>
      <c r="E1353" s="13">
        <v>46.174838536280902</v>
      </c>
      <c r="F1353" s="15">
        <v>43.976161276191903</v>
      </c>
      <c r="G1353" s="13">
        <v>5</v>
      </c>
      <c r="H1353" s="14">
        <v>12632171.09</v>
      </c>
    </row>
    <row r="1354" spans="1:8" ht="24.75" hidden="1" x14ac:dyDescent="0.25">
      <c r="A1354" s="8" t="s">
        <v>2456</v>
      </c>
      <c r="B1354" s="9" t="s">
        <v>747</v>
      </c>
      <c r="C1354" s="13">
        <v>36.415423257961102</v>
      </c>
      <c r="D1354" s="13">
        <v>48.318380936126403</v>
      </c>
      <c r="E1354" s="13">
        <v>46.858187098128603</v>
      </c>
      <c r="F1354" s="15">
        <v>43.863997097405367</v>
      </c>
      <c r="G1354" s="13">
        <v>4</v>
      </c>
      <c r="H1354" s="14">
        <v>2958359.3</v>
      </c>
    </row>
    <row r="1355" spans="1:8" ht="24.75" hidden="1" x14ac:dyDescent="0.25">
      <c r="A1355" s="8" t="s">
        <v>2456</v>
      </c>
      <c r="B1355" s="9" t="s">
        <v>829</v>
      </c>
      <c r="C1355" s="13">
        <v>71.262195985288798</v>
      </c>
      <c r="D1355" s="13">
        <v>57.380349903409197</v>
      </c>
      <c r="E1355" s="13">
        <v>2.9286366936330399</v>
      </c>
      <c r="F1355" s="15">
        <v>43.857060860777018</v>
      </c>
      <c r="G1355" s="13">
        <v>4</v>
      </c>
      <c r="H1355" s="14">
        <v>403625</v>
      </c>
    </row>
    <row r="1356" spans="1:8" ht="24.75" hidden="1" x14ac:dyDescent="0.25">
      <c r="A1356" s="8" t="s">
        <v>2456</v>
      </c>
      <c r="B1356" s="9" t="s">
        <v>1004</v>
      </c>
      <c r="C1356" s="13">
        <v>47.654219504027999</v>
      </c>
      <c r="D1356" s="13">
        <v>53.976934827477599</v>
      </c>
      <c r="E1356" s="13">
        <v>29.937175090471001</v>
      </c>
      <c r="F1356" s="15">
        <v>43.856109807325538</v>
      </c>
      <c r="G1356" s="13">
        <v>7</v>
      </c>
      <c r="H1356" s="14">
        <v>2550542.8811419802</v>
      </c>
    </row>
    <row r="1357" spans="1:8" ht="24.75" hidden="1" x14ac:dyDescent="0.25">
      <c r="A1357" s="8" t="s">
        <v>2456</v>
      </c>
      <c r="B1357" s="9" t="s">
        <v>790</v>
      </c>
      <c r="C1357" s="13">
        <v>20.889217261871099</v>
      </c>
      <c r="D1357" s="13">
        <v>60.167594800800998</v>
      </c>
      <c r="E1357" s="13">
        <v>49.803307675590702</v>
      </c>
      <c r="F1357" s="15">
        <v>43.620039912754265</v>
      </c>
      <c r="G1357" s="13">
        <v>41</v>
      </c>
      <c r="H1357" s="14">
        <v>21467802.419999901</v>
      </c>
    </row>
    <row r="1358" spans="1:8" hidden="1" x14ac:dyDescent="0.25">
      <c r="A1358" s="8" t="s">
        <v>2456</v>
      </c>
      <c r="B1358" s="9" t="s">
        <v>844</v>
      </c>
      <c r="C1358" s="13">
        <v>48.254109447588903</v>
      </c>
      <c r="D1358" s="13">
        <v>26.072006215667901</v>
      </c>
      <c r="E1358" s="13">
        <v>56.4529587420312</v>
      </c>
      <c r="F1358" s="15">
        <v>43.59302480176266</v>
      </c>
      <c r="G1358" s="13">
        <v>5</v>
      </c>
      <c r="H1358" s="14">
        <v>1040060</v>
      </c>
    </row>
    <row r="1359" spans="1:8" ht="24.75" hidden="1" x14ac:dyDescent="0.25">
      <c r="A1359" s="8" t="s">
        <v>2456</v>
      </c>
      <c r="B1359" s="9" t="s">
        <v>664</v>
      </c>
      <c r="C1359" s="13">
        <v>92.685752836158997</v>
      </c>
      <c r="D1359" s="13">
        <v>37.866296628846598</v>
      </c>
      <c r="E1359" s="13">
        <v>0</v>
      </c>
      <c r="F1359" s="15">
        <v>43.517349821668539</v>
      </c>
      <c r="G1359" s="13">
        <v>4</v>
      </c>
      <c r="H1359" s="14">
        <v>677611.44</v>
      </c>
    </row>
    <row r="1360" spans="1:8" ht="24.75" hidden="1" x14ac:dyDescent="0.25">
      <c r="A1360" s="8" t="s">
        <v>2456</v>
      </c>
      <c r="B1360" s="9" t="s">
        <v>1234</v>
      </c>
      <c r="C1360" s="13">
        <v>29.1557545993535</v>
      </c>
      <c r="D1360" s="13">
        <v>64.122656653878494</v>
      </c>
      <c r="E1360" s="13">
        <v>36.7574895915429</v>
      </c>
      <c r="F1360" s="15">
        <v>43.345300281591626</v>
      </c>
      <c r="G1360" s="13">
        <v>8</v>
      </c>
      <c r="H1360" s="14">
        <v>5936459.8700000001</v>
      </c>
    </row>
    <row r="1361" spans="1:8" ht="24.75" hidden="1" x14ac:dyDescent="0.25">
      <c r="A1361" s="8" t="s">
        <v>2456</v>
      </c>
      <c r="B1361" s="9" t="s">
        <v>198</v>
      </c>
      <c r="C1361" s="13">
        <v>65.568877198683793</v>
      </c>
      <c r="D1361" s="13">
        <v>40.761298397409703</v>
      </c>
      <c r="E1361" s="13">
        <v>23.429093549064302</v>
      </c>
      <c r="F1361" s="15">
        <v>43.253089715052596</v>
      </c>
      <c r="G1361" s="13">
        <v>6</v>
      </c>
      <c r="H1361" s="14">
        <v>300096.81</v>
      </c>
    </row>
    <row r="1362" spans="1:8" ht="24.75" hidden="1" x14ac:dyDescent="0.25">
      <c r="A1362" s="8" t="s">
        <v>2456</v>
      </c>
      <c r="B1362" s="9" t="s">
        <v>1873</v>
      </c>
      <c r="C1362" s="13">
        <v>68.338976857986907</v>
      </c>
      <c r="D1362" s="13">
        <v>37.681277718825598</v>
      </c>
      <c r="E1362" s="13">
        <v>23.429093549064302</v>
      </c>
      <c r="F1362" s="15">
        <v>43.149782708625601</v>
      </c>
      <c r="G1362" s="13">
        <v>4</v>
      </c>
      <c r="H1362" s="14">
        <v>714472</v>
      </c>
    </row>
    <row r="1363" spans="1:8" ht="24.75" hidden="1" x14ac:dyDescent="0.25">
      <c r="A1363" s="8" t="s">
        <v>2456</v>
      </c>
      <c r="B1363" s="9" t="s">
        <v>2347</v>
      </c>
      <c r="C1363" s="13">
        <v>62.390594517383398</v>
      </c>
      <c r="D1363" s="13">
        <v>47.970505809049598</v>
      </c>
      <c r="E1363" s="13">
        <v>18.743274839251399</v>
      </c>
      <c r="F1363" s="15">
        <v>43.034791721894798</v>
      </c>
      <c r="G1363" s="13">
        <v>5</v>
      </c>
      <c r="H1363" s="14">
        <v>931457.56</v>
      </c>
    </row>
    <row r="1364" spans="1:8" ht="24.75" hidden="1" x14ac:dyDescent="0.25">
      <c r="A1364" s="8" t="s">
        <v>2456</v>
      </c>
      <c r="B1364" s="9" t="s">
        <v>538</v>
      </c>
      <c r="C1364" s="13">
        <v>23.067441011279499</v>
      </c>
      <c r="D1364" s="13">
        <v>46.074245083946003</v>
      </c>
      <c r="E1364" s="13">
        <v>59.730421454545599</v>
      </c>
      <c r="F1364" s="15">
        <v>42.957369183257036</v>
      </c>
      <c r="G1364" s="13">
        <v>39</v>
      </c>
      <c r="H1364" s="14">
        <v>4102273.3197483602</v>
      </c>
    </row>
    <row r="1365" spans="1:8" ht="24.75" hidden="1" x14ac:dyDescent="0.25">
      <c r="A1365" s="8" t="s">
        <v>2456</v>
      </c>
      <c r="B1365" s="9" t="s">
        <v>1597</v>
      </c>
      <c r="C1365" s="13">
        <v>31.168697615234699</v>
      </c>
      <c r="D1365" s="13">
        <v>44.9239462784221</v>
      </c>
      <c r="E1365" s="13">
        <v>52.722800426982701</v>
      </c>
      <c r="F1365" s="15">
        <v>42.938481440213167</v>
      </c>
      <c r="G1365" s="13">
        <v>19</v>
      </c>
      <c r="H1365" s="14">
        <v>11106778.485914201</v>
      </c>
    </row>
    <row r="1366" spans="1:8" ht="24.75" hidden="1" x14ac:dyDescent="0.25">
      <c r="A1366" s="8" t="s">
        <v>2456</v>
      </c>
      <c r="B1366" s="9" t="s">
        <v>462</v>
      </c>
      <c r="C1366" s="13">
        <v>60.123099480094602</v>
      </c>
      <c r="D1366" s="13">
        <v>53.070497646450598</v>
      </c>
      <c r="E1366" s="13">
        <v>15.6193956993762</v>
      </c>
      <c r="F1366" s="15">
        <v>42.937664275307135</v>
      </c>
      <c r="G1366" s="13">
        <v>3</v>
      </c>
      <c r="H1366" s="14">
        <v>1050004.8999999999</v>
      </c>
    </row>
    <row r="1367" spans="1:8" hidden="1" x14ac:dyDescent="0.25">
      <c r="A1367" s="8" t="s">
        <v>2456</v>
      </c>
      <c r="B1367" s="9" t="s">
        <v>653</v>
      </c>
      <c r="C1367" s="13">
        <v>61.286139108095</v>
      </c>
      <c r="D1367" s="13">
        <v>43.957220914204001</v>
      </c>
      <c r="E1367" s="13">
        <v>23.429093549064302</v>
      </c>
      <c r="F1367" s="15">
        <v>42.8908178571211</v>
      </c>
      <c r="G1367" s="13">
        <v>7</v>
      </c>
      <c r="H1367" s="14">
        <v>2935540</v>
      </c>
    </row>
    <row r="1368" spans="1:8" ht="24.75" hidden="1" x14ac:dyDescent="0.25">
      <c r="A1368" s="8" t="s">
        <v>2456</v>
      </c>
      <c r="B1368" s="9" t="s">
        <v>1119</v>
      </c>
      <c r="C1368" s="13">
        <v>80.415252722146903</v>
      </c>
      <c r="D1368" s="13">
        <v>14.906580101257999</v>
      </c>
      <c r="E1368" s="13">
        <v>33.191215861174399</v>
      </c>
      <c r="F1368" s="15">
        <v>42.837682894859768</v>
      </c>
      <c r="G1368" s="13">
        <v>4</v>
      </c>
      <c r="H1368" s="14">
        <v>21914458.449999999</v>
      </c>
    </row>
    <row r="1369" spans="1:8" ht="24.75" hidden="1" x14ac:dyDescent="0.25">
      <c r="A1369" s="8" t="s">
        <v>2456</v>
      </c>
      <c r="B1369" s="9" t="s">
        <v>598</v>
      </c>
      <c r="C1369" s="13">
        <v>44.693788798179703</v>
      </c>
      <c r="D1369" s="13">
        <v>43.951514162109198</v>
      </c>
      <c r="E1369" s="13">
        <v>39.8426301508145</v>
      </c>
      <c r="F1369" s="15">
        <v>42.829311037034472</v>
      </c>
      <c r="G1369" s="13">
        <v>8</v>
      </c>
      <c r="H1369" s="14">
        <v>10029564.48</v>
      </c>
    </row>
    <row r="1370" spans="1:8" ht="36.75" hidden="1" x14ac:dyDescent="0.25">
      <c r="A1370" s="8" t="s">
        <v>2456</v>
      </c>
      <c r="B1370" s="9" t="s">
        <v>1367</v>
      </c>
      <c r="C1370" s="13">
        <v>69.298655867708703</v>
      </c>
      <c r="D1370" s="13">
        <v>38.0730824694582</v>
      </c>
      <c r="E1370" s="13">
        <v>20.832090778659101</v>
      </c>
      <c r="F1370" s="15">
        <v>42.734609705275339</v>
      </c>
      <c r="G1370" s="13">
        <v>3</v>
      </c>
      <c r="H1370" s="14">
        <v>879601.29</v>
      </c>
    </row>
    <row r="1371" spans="1:8" hidden="1" x14ac:dyDescent="0.25">
      <c r="A1371" s="8" t="s">
        <v>2456</v>
      </c>
      <c r="B1371" s="9" t="s">
        <v>711</v>
      </c>
      <c r="C1371" s="13">
        <v>25.432338035468501</v>
      </c>
      <c r="D1371" s="13">
        <v>52.363700702713402</v>
      </c>
      <c r="E1371" s="13">
        <v>50.178208419021402</v>
      </c>
      <c r="F1371" s="15">
        <v>42.658082385734438</v>
      </c>
      <c r="G1371" s="13">
        <v>13</v>
      </c>
      <c r="H1371" s="14">
        <v>37105530.82</v>
      </c>
    </row>
    <row r="1372" spans="1:8" ht="24.75" hidden="1" x14ac:dyDescent="0.25">
      <c r="A1372" s="8" t="s">
        <v>2456</v>
      </c>
      <c r="B1372" s="9" t="s">
        <v>651</v>
      </c>
      <c r="C1372" s="13">
        <v>24.116972838906399</v>
      </c>
      <c r="D1372" s="13">
        <v>39.111536328659497</v>
      </c>
      <c r="E1372" s="13">
        <v>64.449674539310195</v>
      </c>
      <c r="F1372" s="15">
        <v>42.559394568958702</v>
      </c>
      <c r="G1372" s="13">
        <v>56</v>
      </c>
      <c r="H1372" s="14">
        <v>12337384.279999999</v>
      </c>
    </row>
    <row r="1373" spans="1:8" hidden="1" x14ac:dyDescent="0.25">
      <c r="A1373" s="8" t="s">
        <v>2456</v>
      </c>
      <c r="B1373" s="9" t="s">
        <v>2453</v>
      </c>
      <c r="C1373" s="13">
        <v>55.556663168016001</v>
      </c>
      <c r="D1373" s="13">
        <v>48.2817729164966</v>
      </c>
      <c r="E1373" s="13">
        <v>23.429093549064302</v>
      </c>
      <c r="F1373" s="15">
        <v>42.422509877858971</v>
      </c>
      <c r="G1373" s="13">
        <v>5</v>
      </c>
      <c r="H1373" s="14">
        <v>624800</v>
      </c>
    </row>
    <row r="1374" spans="1:8" ht="24.75" hidden="1" x14ac:dyDescent="0.25">
      <c r="A1374" s="8" t="s">
        <v>2456</v>
      </c>
      <c r="B1374" s="9" t="s">
        <v>1880</v>
      </c>
      <c r="C1374" s="13">
        <v>73.684761019258403</v>
      </c>
      <c r="D1374" s="13">
        <v>32.889378644827097</v>
      </c>
      <c r="E1374" s="13">
        <v>20.663158893966401</v>
      </c>
      <c r="F1374" s="15">
        <v>42.412432852683963</v>
      </c>
      <c r="G1374" s="13">
        <v>6</v>
      </c>
      <c r="H1374" s="14">
        <v>2757948.18</v>
      </c>
    </row>
    <row r="1375" spans="1:8" ht="24.75" hidden="1" x14ac:dyDescent="0.25">
      <c r="A1375" s="8" t="s">
        <v>2456</v>
      </c>
      <c r="B1375" s="9" t="s">
        <v>965</v>
      </c>
      <c r="C1375" s="13">
        <v>38.106702927890097</v>
      </c>
      <c r="D1375" s="13">
        <v>42.621010529752603</v>
      </c>
      <c r="E1375" s="13">
        <v>46.436905034064303</v>
      </c>
      <c r="F1375" s="15">
        <v>42.388206163902332</v>
      </c>
      <c r="G1375" s="13">
        <v>8</v>
      </c>
      <c r="H1375" s="14">
        <v>7614898.8899999997</v>
      </c>
    </row>
    <row r="1376" spans="1:8" ht="24.75" hidden="1" x14ac:dyDescent="0.25">
      <c r="A1376" s="8" t="s">
        <v>2456</v>
      </c>
      <c r="B1376" s="9" t="s">
        <v>37</v>
      </c>
      <c r="C1376" s="13">
        <v>48.542649501333599</v>
      </c>
      <c r="D1376" s="13">
        <v>37.973010890355397</v>
      </c>
      <c r="E1376" s="13">
        <v>39.998666874745801</v>
      </c>
      <c r="F1376" s="15">
        <v>42.171442422144935</v>
      </c>
      <c r="G1376" s="13">
        <v>16</v>
      </c>
      <c r="H1376" s="14">
        <v>141235549.69999999</v>
      </c>
    </row>
    <row r="1377" spans="1:8" ht="24.75" hidden="1" x14ac:dyDescent="0.25">
      <c r="A1377" s="8" t="s">
        <v>2456</v>
      </c>
      <c r="B1377" s="9" t="s">
        <v>2263</v>
      </c>
      <c r="C1377" s="13">
        <v>61.647787874722702</v>
      </c>
      <c r="D1377" s="13">
        <v>41.218403939814401</v>
      </c>
      <c r="E1377" s="13">
        <v>23.429093549064302</v>
      </c>
      <c r="F1377" s="15">
        <v>42.098428454533803</v>
      </c>
      <c r="G1377" s="13">
        <v>3</v>
      </c>
      <c r="H1377" s="14">
        <v>599808.96</v>
      </c>
    </row>
    <row r="1378" spans="1:8" hidden="1" x14ac:dyDescent="0.25">
      <c r="A1378" s="8" t="s">
        <v>2456</v>
      </c>
      <c r="B1378" s="9" t="s">
        <v>760</v>
      </c>
      <c r="C1378" s="13">
        <v>42.337343793809801</v>
      </c>
      <c r="D1378" s="13">
        <v>31.244028098546501</v>
      </c>
      <c r="E1378" s="13">
        <v>52.595370885523501</v>
      </c>
      <c r="F1378" s="15">
        <v>42.058914259293267</v>
      </c>
      <c r="G1378" s="13">
        <v>11</v>
      </c>
      <c r="H1378" s="14">
        <v>30975158.690000001</v>
      </c>
    </row>
    <row r="1379" spans="1:8" ht="24.75" hidden="1" x14ac:dyDescent="0.25">
      <c r="A1379" s="8" t="s">
        <v>2456</v>
      </c>
      <c r="B1379" s="9" t="s">
        <v>1343</v>
      </c>
      <c r="C1379" s="13">
        <v>39.529431311252303</v>
      </c>
      <c r="D1379" s="13">
        <v>43.776978589983003</v>
      </c>
      <c r="E1379" s="13">
        <v>42.186314277332997</v>
      </c>
      <c r="F1379" s="15">
        <v>41.830908059522763</v>
      </c>
      <c r="G1379" s="13">
        <v>4</v>
      </c>
      <c r="H1379" s="14">
        <v>794630.429999999</v>
      </c>
    </row>
    <row r="1380" spans="1:8" ht="24.75" hidden="1" x14ac:dyDescent="0.25">
      <c r="A1380" s="8" t="s">
        <v>2456</v>
      </c>
      <c r="B1380" s="9" t="s">
        <v>495</v>
      </c>
      <c r="C1380" s="13">
        <v>69.454246595455999</v>
      </c>
      <c r="D1380" s="13">
        <v>32.634977643548297</v>
      </c>
      <c r="E1380" s="13">
        <v>23.2663915105291</v>
      </c>
      <c r="F1380" s="15">
        <v>41.785205249844466</v>
      </c>
      <c r="G1380" s="13">
        <v>9</v>
      </c>
      <c r="H1380" s="14">
        <v>12828876.08</v>
      </c>
    </row>
    <row r="1381" spans="1:8" ht="24.75" hidden="1" x14ac:dyDescent="0.25">
      <c r="A1381" s="8" t="s">
        <v>2456</v>
      </c>
      <c r="B1381" s="9" t="s">
        <v>2247</v>
      </c>
      <c r="C1381" s="13">
        <v>64.691211231024795</v>
      </c>
      <c r="D1381" s="13">
        <v>44.690229369031002</v>
      </c>
      <c r="E1381" s="13">
        <v>15.6193956993762</v>
      </c>
      <c r="F1381" s="15">
        <v>41.666945433144001</v>
      </c>
      <c r="G1381" s="13">
        <v>3</v>
      </c>
      <c r="H1381" s="14">
        <v>405539.96</v>
      </c>
    </row>
    <row r="1382" spans="1:8" hidden="1" x14ac:dyDescent="0.25">
      <c r="A1382" s="8" t="s">
        <v>2456</v>
      </c>
      <c r="B1382" s="9" t="s">
        <v>2306</v>
      </c>
      <c r="C1382" s="13">
        <v>73.742747453887304</v>
      </c>
      <c r="D1382" s="13">
        <v>33.371425461866998</v>
      </c>
      <c r="E1382" s="13">
        <v>17.5718201617982</v>
      </c>
      <c r="F1382" s="15">
        <v>41.561997692517501</v>
      </c>
      <c r="G1382" s="13">
        <v>2</v>
      </c>
      <c r="H1382" s="14">
        <v>266906.99</v>
      </c>
    </row>
    <row r="1383" spans="1:8" ht="24.75" hidden="1" x14ac:dyDescent="0.25">
      <c r="A1383" s="8" t="s">
        <v>2456</v>
      </c>
      <c r="B1383" s="9" t="s">
        <v>1387</v>
      </c>
      <c r="C1383" s="13">
        <v>30.479086977090699</v>
      </c>
      <c r="D1383" s="13">
        <v>30.3821561400534</v>
      </c>
      <c r="E1383" s="13">
        <v>63.502321230547601</v>
      </c>
      <c r="F1383" s="15">
        <v>41.454521449230562</v>
      </c>
      <c r="G1383" s="13">
        <v>10</v>
      </c>
      <c r="H1383" s="14">
        <v>8815910.7300000004</v>
      </c>
    </row>
    <row r="1384" spans="1:8" ht="24.75" hidden="1" x14ac:dyDescent="0.25">
      <c r="A1384" s="8" t="s">
        <v>2456</v>
      </c>
      <c r="B1384" s="9" t="s">
        <v>1383</v>
      </c>
      <c r="C1384" s="13">
        <v>62.489893334999003</v>
      </c>
      <c r="D1384" s="13">
        <v>38.345169101841996</v>
      </c>
      <c r="E1384" s="13">
        <v>23.429093549064302</v>
      </c>
      <c r="F1384" s="15">
        <v>41.421385328635104</v>
      </c>
      <c r="G1384" s="13">
        <v>6</v>
      </c>
      <c r="H1384" s="14">
        <v>550206.31999999995</v>
      </c>
    </row>
    <row r="1385" spans="1:8" hidden="1" x14ac:dyDescent="0.25">
      <c r="A1385" s="8" t="s">
        <v>2456</v>
      </c>
      <c r="B1385" s="9" t="s">
        <v>1406</v>
      </c>
      <c r="C1385" s="13">
        <v>43.764975844894501</v>
      </c>
      <c r="D1385" s="13">
        <v>46.773210063768403</v>
      </c>
      <c r="E1385" s="13">
        <v>33.581700753658801</v>
      </c>
      <c r="F1385" s="15">
        <v>41.373295554107237</v>
      </c>
      <c r="G1385" s="13">
        <v>10</v>
      </c>
      <c r="H1385" s="14">
        <v>23465238.219999999</v>
      </c>
    </row>
    <row r="1386" spans="1:8" ht="24.75" hidden="1" x14ac:dyDescent="0.25">
      <c r="A1386" s="8" t="s">
        <v>2456</v>
      </c>
      <c r="B1386" s="9" t="s">
        <v>789</v>
      </c>
      <c r="C1386" s="13">
        <v>69.766819195315705</v>
      </c>
      <c r="D1386" s="13">
        <v>27.152519770897101</v>
      </c>
      <c r="E1386" s="13">
        <v>26.9310612356308</v>
      </c>
      <c r="F1386" s="15">
        <v>41.283466733947868</v>
      </c>
      <c r="G1386" s="13">
        <v>9</v>
      </c>
      <c r="H1386" s="14">
        <v>1031000</v>
      </c>
    </row>
    <row r="1387" spans="1:8" ht="24.75" hidden="1" x14ac:dyDescent="0.25">
      <c r="A1387" s="8" t="s">
        <v>2456</v>
      </c>
      <c r="B1387" s="9" t="s">
        <v>1588</v>
      </c>
      <c r="C1387" s="13">
        <v>51.599512733980497</v>
      </c>
      <c r="D1387" s="13">
        <v>48.730715859929703</v>
      </c>
      <c r="E1387" s="13">
        <v>23.429093549064302</v>
      </c>
      <c r="F1387" s="15">
        <v>41.253107380991501</v>
      </c>
      <c r="G1387" s="13">
        <v>8</v>
      </c>
      <c r="H1387" s="14">
        <v>1402560.02</v>
      </c>
    </row>
    <row r="1388" spans="1:8" ht="24.75" hidden="1" x14ac:dyDescent="0.25">
      <c r="A1388" s="8" t="s">
        <v>2456</v>
      </c>
      <c r="B1388" s="9" t="s">
        <v>1876</v>
      </c>
      <c r="C1388" s="13">
        <v>44.590176105450901</v>
      </c>
      <c r="D1388" s="13">
        <v>35.311521449299001</v>
      </c>
      <c r="E1388" s="13">
        <v>43.627389475787403</v>
      </c>
      <c r="F1388" s="15">
        <v>41.176362343512437</v>
      </c>
      <c r="G1388" s="13">
        <v>11</v>
      </c>
      <c r="H1388" s="14">
        <v>23785909.41</v>
      </c>
    </row>
    <row r="1389" spans="1:8" ht="24.75" hidden="1" x14ac:dyDescent="0.25">
      <c r="A1389" s="8" t="s">
        <v>2456</v>
      </c>
      <c r="B1389" s="9" t="s">
        <v>1246</v>
      </c>
      <c r="C1389" s="13">
        <v>65.258967096065803</v>
      </c>
      <c r="D1389" s="13">
        <v>28.229895065255398</v>
      </c>
      <c r="E1389" s="13">
        <v>29.913931942108899</v>
      </c>
      <c r="F1389" s="15">
        <v>41.134264701143373</v>
      </c>
      <c r="G1389" s="13">
        <v>4</v>
      </c>
      <c r="H1389" s="14">
        <v>54388422.976856403</v>
      </c>
    </row>
    <row r="1390" spans="1:8" ht="24.75" hidden="1" x14ac:dyDescent="0.25">
      <c r="A1390" s="8" t="s">
        <v>2456</v>
      </c>
      <c r="B1390" s="9" t="s">
        <v>2071</v>
      </c>
      <c r="C1390" s="13">
        <v>38.639074200111601</v>
      </c>
      <c r="D1390" s="13">
        <v>25.506307875093999</v>
      </c>
      <c r="E1390" s="13">
        <v>59.111974914663001</v>
      </c>
      <c r="F1390" s="15">
        <v>41.085785663289535</v>
      </c>
      <c r="G1390" s="13">
        <v>4</v>
      </c>
      <c r="H1390" s="14">
        <v>17106671.52</v>
      </c>
    </row>
    <row r="1391" spans="1:8" ht="24.75" hidden="1" x14ac:dyDescent="0.25">
      <c r="A1391" s="8" t="s">
        <v>2456</v>
      </c>
      <c r="B1391" s="9" t="s">
        <v>1258</v>
      </c>
      <c r="C1391" s="13">
        <v>54.477354266791401</v>
      </c>
      <c r="D1391" s="13">
        <v>27.026125997638498</v>
      </c>
      <c r="E1391" s="13">
        <v>41.6982081617275</v>
      </c>
      <c r="F1391" s="15">
        <v>41.067229475385801</v>
      </c>
      <c r="G1391" s="13">
        <v>7</v>
      </c>
      <c r="H1391" s="14">
        <v>132786496.87</v>
      </c>
    </row>
    <row r="1392" spans="1:8" ht="24.75" hidden="1" x14ac:dyDescent="0.25">
      <c r="A1392" s="8" t="s">
        <v>2456</v>
      </c>
      <c r="B1392" s="9" t="s">
        <v>2099</v>
      </c>
      <c r="C1392" s="13">
        <v>50.019673518544501</v>
      </c>
      <c r="D1392" s="13">
        <v>49.658630216951899</v>
      </c>
      <c r="E1392" s="13">
        <v>23.429093549064302</v>
      </c>
      <c r="F1392" s="15">
        <v>41.035799094853566</v>
      </c>
      <c r="G1392" s="13">
        <v>10</v>
      </c>
      <c r="H1392" s="14">
        <v>446448.2</v>
      </c>
    </row>
    <row r="1393" spans="1:8" ht="24.75" hidden="1" x14ac:dyDescent="0.25">
      <c r="A1393" s="8" t="s">
        <v>2456</v>
      </c>
      <c r="B1393" s="9" t="s">
        <v>1578</v>
      </c>
      <c r="C1393" s="13">
        <v>24.520499610680201</v>
      </c>
      <c r="D1393" s="13">
        <v>49.150836066881602</v>
      </c>
      <c r="E1393" s="13">
        <v>49.294069046483699</v>
      </c>
      <c r="F1393" s="15">
        <v>40.9884682413485</v>
      </c>
      <c r="G1393" s="13">
        <v>10</v>
      </c>
      <c r="H1393" s="14">
        <v>53178200.689999998</v>
      </c>
    </row>
    <row r="1394" spans="1:8" hidden="1" x14ac:dyDescent="0.25">
      <c r="A1394" s="8" t="s">
        <v>2456</v>
      </c>
      <c r="B1394" s="9" t="s">
        <v>385</v>
      </c>
      <c r="C1394" s="13">
        <v>59.5802891103489</v>
      </c>
      <c r="D1394" s="13">
        <v>42.375679082886599</v>
      </c>
      <c r="E1394" s="13">
        <v>20.825860932501602</v>
      </c>
      <c r="F1394" s="15">
        <v>40.927276375245697</v>
      </c>
      <c r="G1394" s="13">
        <v>9</v>
      </c>
      <c r="H1394" s="14">
        <v>771905.35</v>
      </c>
    </row>
    <row r="1395" spans="1:8" ht="24.75" hidden="1" x14ac:dyDescent="0.25">
      <c r="A1395" s="8" t="s">
        <v>2456</v>
      </c>
      <c r="B1395" s="9" t="s">
        <v>1307</v>
      </c>
      <c r="C1395" s="13">
        <v>28.2342416910022</v>
      </c>
      <c r="D1395" s="13">
        <v>34.965994471340899</v>
      </c>
      <c r="E1395" s="13">
        <v>59.387788624969602</v>
      </c>
      <c r="F1395" s="15">
        <v>40.862674929104237</v>
      </c>
      <c r="G1395" s="13">
        <v>21</v>
      </c>
      <c r="H1395" s="14">
        <v>14047665.130000001</v>
      </c>
    </row>
    <row r="1396" spans="1:8" hidden="1" x14ac:dyDescent="0.25">
      <c r="A1396" s="8" t="s">
        <v>2456</v>
      </c>
      <c r="B1396" s="9" t="s">
        <v>1784</v>
      </c>
      <c r="C1396" s="13">
        <v>32.294970317478999</v>
      </c>
      <c r="D1396" s="13">
        <v>39.0783518805721</v>
      </c>
      <c r="E1396" s="13">
        <v>51.029275722393898</v>
      </c>
      <c r="F1396" s="15">
        <v>40.80086597348167</v>
      </c>
      <c r="G1396" s="13">
        <v>11</v>
      </c>
      <c r="H1396" s="14">
        <v>85391512.176194996</v>
      </c>
    </row>
    <row r="1397" spans="1:8" hidden="1" x14ac:dyDescent="0.25">
      <c r="A1397" s="8" t="s">
        <v>2456</v>
      </c>
      <c r="B1397" s="9" t="s">
        <v>871</v>
      </c>
      <c r="C1397" s="13">
        <v>51.623002265322498</v>
      </c>
      <c r="D1397" s="13">
        <v>33.278529819378299</v>
      </c>
      <c r="E1397" s="13">
        <v>37.486549678502897</v>
      </c>
      <c r="F1397" s="15">
        <v>40.796027254401231</v>
      </c>
      <c r="G1397" s="13">
        <v>5</v>
      </c>
      <c r="H1397" s="14">
        <v>9956960.8900000006</v>
      </c>
    </row>
    <row r="1398" spans="1:8" ht="24.75" hidden="1" x14ac:dyDescent="0.25">
      <c r="A1398" s="8" t="s">
        <v>2456</v>
      </c>
      <c r="B1398" s="9" t="s">
        <v>1287</v>
      </c>
      <c r="C1398" s="13">
        <v>40.174161899307002</v>
      </c>
      <c r="D1398" s="13">
        <v>24.859890500246301</v>
      </c>
      <c r="E1398" s="13">
        <v>57.015442932395601</v>
      </c>
      <c r="F1398" s="15">
        <v>40.683165110649632</v>
      </c>
      <c r="G1398" s="13">
        <v>6</v>
      </c>
      <c r="H1398" s="14">
        <v>305316237.82999998</v>
      </c>
    </row>
    <row r="1399" spans="1:8" ht="24.75" hidden="1" x14ac:dyDescent="0.25">
      <c r="A1399" s="8" t="s">
        <v>2456</v>
      </c>
      <c r="B1399" s="9" t="s">
        <v>422</v>
      </c>
      <c r="C1399" s="13">
        <v>64.363716242140498</v>
      </c>
      <c r="D1399" s="13">
        <v>33.139611719260998</v>
      </c>
      <c r="E1399" s="13">
        <v>24.491442153617399</v>
      </c>
      <c r="F1399" s="15">
        <v>40.664923371672963</v>
      </c>
      <c r="G1399" s="13">
        <v>17</v>
      </c>
      <c r="H1399" s="14">
        <v>8244365.4900000002</v>
      </c>
    </row>
    <row r="1400" spans="1:8" ht="24.75" hidden="1" x14ac:dyDescent="0.25">
      <c r="A1400" s="8" t="s">
        <v>2456</v>
      </c>
      <c r="B1400" s="9" t="s">
        <v>1619</v>
      </c>
      <c r="C1400" s="13">
        <v>68.869110079897894</v>
      </c>
      <c r="D1400" s="13">
        <v>31.2491497292737</v>
      </c>
      <c r="E1400" s="13">
        <v>21.4766690866423</v>
      </c>
      <c r="F1400" s="15">
        <v>40.531642965271296</v>
      </c>
      <c r="G1400" s="13">
        <v>3</v>
      </c>
      <c r="H1400" s="14">
        <v>618678.03020618495</v>
      </c>
    </row>
    <row r="1401" spans="1:8" ht="24.75" hidden="1" x14ac:dyDescent="0.25">
      <c r="A1401" s="8" t="s">
        <v>2456</v>
      </c>
      <c r="B1401" s="9" t="s">
        <v>1350</v>
      </c>
      <c r="C1401" s="13">
        <v>27.9256877507399</v>
      </c>
      <c r="D1401" s="13">
        <v>59.648464070960102</v>
      </c>
      <c r="E1401" s="13">
        <v>33.810413333542598</v>
      </c>
      <c r="F1401" s="15">
        <v>40.461521718414197</v>
      </c>
      <c r="G1401" s="13">
        <v>13</v>
      </c>
      <c r="H1401" s="14">
        <v>25784010.009999901</v>
      </c>
    </row>
    <row r="1402" spans="1:8" ht="24.75" hidden="1" x14ac:dyDescent="0.25">
      <c r="A1402" s="8" t="s">
        <v>2456</v>
      </c>
      <c r="B1402" s="9" t="s">
        <v>1048</v>
      </c>
      <c r="C1402" s="13">
        <v>64.481579342637801</v>
      </c>
      <c r="D1402" s="13">
        <v>52.016978205860703</v>
      </c>
      <c r="E1402" s="13">
        <v>4.6858187098128603</v>
      </c>
      <c r="F1402" s="15">
        <v>40.394792086103784</v>
      </c>
      <c r="G1402" s="13">
        <v>5</v>
      </c>
      <c r="H1402" s="14">
        <v>642427.80000000005</v>
      </c>
    </row>
    <row r="1403" spans="1:8" ht="24.75" hidden="1" x14ac:dyDescent="0.25">
      <c r="A1403" s="8" t="s">
        <v>2456</v>
      </c>
      <c r="B1403" s="9" t="s">
        <v>1711</v>
      </c>
      <c r="C1403" s="13">
        <v>64.201520889350505</v>
      </c>
      <c r="D1403" s="13">
        <v>20.238710672144599</v>
      </c>
      <c r="E1403" s="13">
        <v>36.6253910316846</v>
      </c>
      <c r="F1403" s="15">
        <v>40.355207531059897</v>
      </c>
      <c r="G1403" s="13">
        <v>4</v>
      </c>
      <c r="H1403" s="14">
        <v>13799024.43</v>
      </c>
    </row>
    <row r="1404" spans="1:8" hidden="1" x14ac:dyDescent="0.25">
      <c r="A1404" s="8" t="s">
        <v>2456</v>
      </c>
      <c r="B1404" s="9" t="s">
        <v>312</v>
      </c>
      <c r="C1404" s="13">
        <v>15.6455098822299</v>
      </c>
      <c r="D1404" s="13">
        <v>42.549281473677297</v>
      </c>
      <c r="E1404" s="13">
        <v>62.619732999593502</v>
      </c>
      <c r="F1404" s="15">
        <v>40.271508118500236</v>
      </c>
      <c r="G1404" s="13">
        <v>36</v>
      </c>
      <c r="H1404" s="14">
        <v>34407959.420000002</v>
      </c>
    </row>
    <row r="1405" spans="1:8" ht="24.75" hidden="1" x14ac:dyDescent="0.25">
      <c r="A1405" s="8" t="s">
        <v>2456</v>
      </c>
      <c r="B1405" s="9" t="s">
        <v>309</v>
      </c>
      <c r="C1405" s="13">
        <v>22.806973905839499</v>
      </c>
      <c r="D1405" s="13">
        <v>56.797742527392799</v>
      </c>
      <c r="E1405" s="13">
        <v>40.932991529286902</v>
      </c>
      <c r="F1405" s="15">
        <v>40.179235987506395</v>
      </c>
      <c r="G1405" s="13">
        <v>33</v>
      </c>
      <c r="H1405" s="14">
        <v>139598844.099314</v>
      </c>
    </row>
    <row r="1406" spans="1:8" ht="24.75" hidden="1" x14ac:dyDescent="0.25">
      <c r="A1406" s="8" t="s">
        <v>2456</v>
      </c>
      <c r="B1406" s="9" t="s">
        <v>1297</v>
      </c>
      <c r="C1406" s="13">
        <v>38.909684359206501</v>
      </c>
      <c r="D1406" s="13">
        <v>54.746551301934502</v>
      </c>
      <c r="E1406" s="13">
        <v>26.683134319767699</v>
      </c>
      <c r="F1406" s="15">
        <v>40.113123326969571</v>
      </c>
      <c r="G1406" s="13">
        <v>18</v>
      </c>
      <c r="H1406" s="14">
        <v>1467456.1</v>
      </c>
    </row>
    <row r="1407" spans="1:8" ht="24.75" hidden="1" x14ac:dyDescent="0.25">
      <c r="A1407" s="8" t="s">
        <v>2456</v>
      </c>
      <c r="B1407" s="9" t="s">
        <v>553</v>
      </c>
      <c r="C1407" s="13">
        <v>37.562482843928599</v>
      </c>
      <c r="D1407" s="13">
        <v>40.746457308370601</v>
      </c>
      <c r="E1407" s="13">
        <v>41.930639645349203</v>
      </c>
      <c r="F1407" s="15">
        <v>40.079859932549468</v>
      </c>
      <c r="G1407" s="13">
        <v>3</v>
      </c>
      <c r="H1407" s="14">
        <v>3258390</v>
      </c>
    </row>
    <row r="1408" spans="1:8" ht="36.75" hidden="1" x14ac:dyDescent="0.25">
      <c r="A1408" s="8" t="s">
        <v>2456</v>
      </c>
      <c r="B1408" s="9" t="s">
        <v>2354</v>
      </c>
      <c r="C1408" s="13">
        <v>65.051302595234105</v>
      </c>
      <c r="D1408" s="13">
        <v>39.542350284330503</v>
      </c>
      <c r="E1408" s="13">
        <v>15.6193956993762</v>
      </c>
      <c r="F1408" s="15">
        <v>40.071016192980274</v>
      </c>
      <c r="G1408" s="13">
        <v>6</v>
      </c>
      <c r="H1408" s="14">
        <v>40388260.700000003</v>
      </c>
    </row>
    <row r="1409" spans="1:8" hidden="1" x14ac:dyDescent="0.25">
      <c r="A1409" s="8" t="s">
        <v>2456</v>
      </c>
      <c r="B1409" s="9" t="s">
        <v>1885</v>
      </c>
      <c r="C1409" s="13">
        <v>62.024180902382703</v>
      </c>
      <c r="D1409" s="13">
        <v>49.718390335482802</v>
      </c>
      <c r="E1409" s="13">
        <v>7.80969784968811</v>
      </c>
      <c r="F1409" s="15">
        <v>39.85075636251787</v>
      </c>
      <c r="G1409" s="13">
        <v>3</v>
      </c>
      <c r="H1409" s="14">
        <v>244845.22</v>
      </c>
    </row>
    <row r="1410" spans="1:8" ht="36.75" hidden="1" x14ac:dyDescent="0.25">
      <c r="A1410" s="8" t="s">
        <v>2456</v>
      </c>
      <c r="B1410" s="9" t="s">
        <v>1795</v>
      </c>
      <c r="C1410" s="13">
        <v>75.010720237547503</v>
      </c>
      <c r="D1410" s="13">
        <v>34.706463871429897</v>
      </c>
      <c r="E1410" s="13">
        <v>9.7621223121101295</v>
      </c>
      <c r="F1410" s="15">
        <v>39.826435473695845</v>
      </c>
      <c r="G1410" s="13">
        <v>3</v>
      </c>
      <c r="H1410" s="14">
        <v>230000.16</v>
      </c>
    </row>
    <row r="1411" spans="1:8" ht="24.75" hidden="1" x14ac:dyDescent="0.25">
      <c r="A1411" s="8" t="s">
        <v>2456</v>
      </c>
      <c r="B1411" s="9" t="s">
        <v>1721</v>
      </c>
      <c r="C1411" s="13">
        <v>58.737184504133602</v>
      </c>
      <c r="D1411" s="13">
        <v>24.888852610671201</v>
      </c>
      <c r="E1411" s="13">
        <v>35.794448477737099</v>
      </c>
      <c r="F1411" s="15">
        <v>39.806828530847298</v>
      </c>
      <c r="G1411" s="13">
        <v>3</v>
      </c>
      <c r="H1411" s="14">
        <v>4607364.2699999996</v>
      </c>
    </row>
    <row r="1412" spans="1:8" ht="24.75" hidden="1" x14ac:dyDescent="0.25">
      <c r="A1412" s="8" t="s">
        <v>2456</v>
      </c>
      <c r="B1412" s="9" t="s">
        <v>1090</v>
      </c>
      <c r="C1412" s="13">
        <v>83.561351887977494</v>
      </c>
      <c r="D1412" s="13">
        <v>12.420754768318201</v>
      </c>
      <c r="E1412" s="13">
        <v>23.429093549064302</v>
      </c>
      <c r="F1412" s="15">
        <v>39.803733401786666</v>
      </c>
      <c r="G1412" s="13">
        <v>6</v>
      </c>
      <c r="H1412" s="14">
        <v>343088.29</v>
      </c>
    </row>
    <row r="1413" spans="1:8" hidden="1" x14ac:dyDescent="0.25">
      <c r="A1413" s="8" t="s">
        <v>2456</v>
      </c>
      <c r="B1413" s="9" t="s">
        <v>2103</v>
      </c>
      <c r="C1413" s="13">
        <v>30.3816523600252</v>
      </c>
      <c r="D1413" s="13">
        <v>56.043602231668402</v>
      </c>
      <c r="E1413" s="13">
        <v>32.979470779595097</v>
      </c>
      <c r="F1413" s="15">
        <v>39.801575123762895</v>
      </c>
      <c r="G1413" s="13">
        <v>16</v>
      </c>
      <c r="H1413" s="14">
        <v>27447782.309999999</v>
      </c>
    </row>
    <row r="1414" spans="1:8" ht="24.75" hidden="1" x14ac:dyDescent="0.25">
      <c r="A1414" s="8" t="s">
        <v>2456</v>
      </c>
      <c r="B1414" s="9" t="s">
        <v>929</v>
      </c>
      <c r="C1414" s="13">
        <v>31.110773619691201</v>
      </c>
      <c r="D1414" s="13">
        <v>25.266045428400499</v>
      </c>
      <c r="E1414" s="13">
        <v>63.024654766497697</v>
      </c>
      <c r="F1414" s="15">
        <v>39.8004912715298</v>
      </c>
      <c r="G1414" s="13">
        <v>49</v>
      </c>
      <c r="H1414" s="14">
        <v>9299801.9479999896</v>
      </c>
    </row>
    <row r="1415" spans="1:8" ht="24.75" hidden="1" x14ac:dyDescent="0.25">
      <c r="A1415" s="8" t="s">
        <v>2456</v>
      </c>
      <c r="B1415" s="9" t="s">
        <v>1995</v>
      </c>
      <c r="C1415" s="13">
        <v>55.3876425173953</v>
      </c>
      <c r="D1415" s="13">
        <v>35.352216145620702</v>
      </c>
      <c r="E1415" s="13">
        <v>28.635558782189701</v>
      </c>
      <c r="F1415" s="15">
        <v>39.791805815068571</v>
      </c>
      <c r="G1415" s="13">
        <v>3</v>
      </c>
      <c r="H1415" s="14">
        <v>87900</v>
      </c>
    </row>
    <row r="1416" spans="1:8" ht="24.75" hidden="1" x14ac:dyDescent="0.25">
      <c r="A1416" s="8" t="s">
        <v>2456</v>
      </c>
      <c r="B1416" s="9" t="s">
        <v>2410</v>
      </c>
      <c r="C1416" s="13">
        <v>58.274010818703402</v>
      </c>
      <c r="D1416" s="13">
        <v>37.626860392348902</v>
      </c>
      <c r="E1416" s="13">
        <v>23.429093549064302</v>
      </c>
      <c r="F1416" s="15">
        <v>39.776654920038872</v>
      </c>
      <c r="G1416" s="13">
        <v>5</v>
      </c>
      <c r="H1416" s="14">
        <v>447260.48</v>
      </c>
    </row>
    <row r="1417" spans="1:8" ht="24.75" hidden="1" x14ac:dyDescent="0.25">
      <c r="A1417" s="8" t="s">
        <v>2456</v>
      </c>
      <c r="B1417" s="9" t="s">
        <v>2215</v>
      </c>
      <c r="C1417" s="13">
        <v>35.874897914050102</v>
      </c>
      <c r="D1417" s="13">
        <v>52.524904799253299</v>
      </c>
      <c r="E1417" s="13">
        <v>30.8838051328575</v>
      </c>
      <c r="F1417" s="15">
        <v>39.761202615386971</v>
      </c>
      <c r="G1417" s="13">
        <v>11</v>
      </c>
      <c r="H1417" s="14">
        <v>9372013.6799999997</v>
      </c>
    </row>
    <row r="1418" spans="1:8" hidden="1" x14ac:dyDescent="0.25">
      <c r="A1418" s="8" t="s">
        <v>2456</v>
      </c>
      <c r="B1418" s="9" t="s">
        <v>2360</v>
      </c>
      <c r="C1418" s="13">
        <v>36.869008558473702</v>
      </c>
      <c r="D1418" s="13">
        <v>21.1329687372459</v>
      </c>
      <c r="E1418" s="13">
        <v>61.106237044137004</v>
      </c>
      <c r="F1418" s="15">
        <v>39.702738113285534</v>
      </c>
      <c r="G1418" s="13">
        <v>4</v>
      </c>
      <c r="H1418" s="14">
        <v>1101351.8</v>
      </c>
    </row>
    <row r="1419" spans="1:8" ht="24.75" hidden="1" x14ac:dyDescent="0.25">
      <c r="A1419" s="8" t="s">
        <v>2456</v>
      </c>
      <c r="B1419" s="9" t="s">
        <v>1312</v>
      </c>
      <c r="C1419" s="13">
        <v>46.932494672513897</v>
      </c>
      <c r="D1419" s="13">
        <v>26.259135490679999</v>
      </c>
      <c r="E1419" s="13">
        <v>45.601396861688599</v>
      </c>
      <c r="F1419" s="15">
        <v>39.597675674960833</v>
      </c>
      <c r="G1419" s="13">
        <v>13</v>
      </c>
      <c r="H1419" s="14">
        <v>16839822.289999999</v>
      </c>
    </row>
    <row r="1420" spans="1:8" ht="24.75" hidden="1" x14ac:dyDescent="0.25">
      <c r="A1420" s="8" t="s">
        <v>2456</v>
      </c>
      <c r="B1420" s="9" t="s">
        <v>2390</v>
      </c>
      <c r="C1420" s="13">
        <v>42.879889375617701</v>
      </c>
      <c r="D1420" s="13">
        <v>41.769379370391498</v>
      </c>
      <c r="E1420" s="13">
        <v>34.132563369842202</v>
      </c>
      <c r="F1420" s="15">
        <v>39.593944038617131</v>
      </c>
      <c r="G1420" s="13">
        <v>8</v>
      </c>
      <c r="H1420" s="14">
        <v>4817287.9788298104</v>
      </c>
    </row>
    <row r="1421" spans="1:8" ht="24.75" hidden="1" x14ac:dyDescent="0.25">
      <c r="A1421" s="8" t="s">
        <v>2456</v>
      </c>
      <c r="B1421" s="9" t="s">
        <v>1410</v>
      </c>
      <c r="C1421" s="13">
        <v>51.186751904845998</v>
      </c>
      <c r="D1421" s="13">
        <v>36.921012461962</v>
      </c>
      <c r="E1421" s="13">
        <v>30.659649618728402</v>
      </c>
      <c r="F1421" s="15">
        <v>39.589137995178795</v>
      </c>
      <c r="G1421" s="13">
        <v>9</v>
      </c>
      <c r="H1421" s="14">
        <v>38827731.119999997</v>
      </c>
    </row>
    <row r="1422" spans="1:8" hidden="1" x14ac:dyDescent="0.25">
      <c r="A1422" s="8" t="s">
        <v>2456</v>
      </c>
      <c r="B1422" s="9" t="s">
        <v>1549</v>
      </c>
      <c r="C1422" s="13">
        <v>70.473586515929696</v>
      </c>
      <c r="D1422" s="13">
        <v>30.3100621523607</v>
      </c>
      <c r="E1422" s="13">
        <v>17.8042516454199</v>
      </c>
      <c r="F1422" s="15">
        <v>39.529300104570098</v>
      </c>
      <c r="G1422" s="13">
        <v>7</v>
      </c>
      <c r="H1422" s="14">
        <v>4435586.53</v>
      </c>
    </row>
    <row r="1423" spans="1:8" ht="24.75" hidden="1" x14ac:dyDescent="0.25">
      <c r="A1423" s="8" t="s">
        <v>2456</v>
      </c>
      <c r="B1423" s="9" t="s">
        <v>210</v>
      </c>
      <c r="C1423" s="13">
        <v>53.467298239289001</v>
      </c>
      <c r="D1423" s="13">
        <v>39.358980384202802</v>
      </c>
      <c r="E1423" s="13">
        <v>25.706922088556599</v>
      </c>
      <c r="F1423" s="15">
        <v>39.511066904016133</v>
      </c>
      <c r="G1423" s="13">
        <v>9</v>
      </c>
      <c r="H1423" s="14">
        <v>14931127.619999999</v>
      </c>
    </row>
    <row r="1424" spans="1:8" ht="24.75" hidden="1" x14ac:dyDescent="0.25">
      <c r="A1424" s="8" t="s">
        <v>2456</v>
      </c>
      <c r="B1424" s="9" t="s">
        <v>333</v>
      </c>
      <c r="C1424" s="13">
        <v>50.469988793610597</v>
      </c>
      <c r="D1424" s="13">
        <v>44.546567627132397</v>
      </c>
      <c r="E1424" s="13">
        <v>23.429093549064302</v>
      </c>
      <c r="F1424" s="15">
        <v>39.481883323269102</v>
      </c>
      <c r="G1424" s="13">
        <v>5</v>
      </c>
      <c r="H1424" s="14">
        <v>355879.31</v>
      </c>
    </row>
    <row r="1425" spans="1:8" ht="36.75" hidden="1" x14ac:dyDescent="0.25">
      <c r="A1425" s="8" t="s">
        <v>2456</v>
      </c>
      <c r="B1425" s="9" t="s">
        <v>595</v>
      </c>
      <c r="C1425" s="13">
        <v>83.141589350636707</v>
      </c>
      <c r="D1425" s="13">
        <v>32.634977643548297</v>
      </c>
      <c r="E1425" s="13">
        <v>2.4405305780275302</v>
      </c>
      <c r="F1425" s="15">
        <v>39.405699190737515</v>
      </c>
      <c r="G1425" s="13">
        <v>3</v>
      </c>
      <c r="H1425" s="14">
        <v>5039760</v>
      </c>
    </row>
    <row r="1426" spans="1:8" ht="24.75" hidden="1" x14ac:dyDescent="0.25">
      <c r="A1426" s="8" t="s">
        <v>2456</v>
      </c>
      <c r="B1426" s="9" t="s">
        <v>2434</v>
      </c>
      <c r="C1426" s="13">
        <v>63.440263955184797</v>
      </c>
      <c r="D1426" s="13">
        <v>36.0052240633417</v>
      </c>
      <c r="E1426" s="13">
        <v>18.743274839251399</v>
      </c>
      <c r="F1426" s="15">
        <v>39.39625428592597</v>
      </c>
      <c r="G1426" s="13">
        <v>5</v>
      </c>
      <c r="H1426" s="14">
        <v>53334</v>
      </c>
    </row>
    <row r="1427" spans="1:8" hidden="1" x14ac:dyDescent="0.25">
      <c r="A1427" s="8" t="s">
        <v>2456</v>
      </c>
      <c r="B1427" s="9" t="s">
        <v>1944</v>
      </c>
      <c r="C1427" s="13">
        <v>35.0690020411161</v>
      </c>
      <c r="D1427" s="13">
        <v>22.608910750242199</v>
      </c>
      <c r="E1427" s="13">
        <v>60.320580988769599</v>
      </c>
      <c r="F1427" s="15">
        <v>39.332831260042632</v>
      </c>
      <c r="G1427" s="13">
        <v>22</v>
      </c>
      <c r="H1427" s="14">
        <v>22020556.460000001</v>
      </c>
    </row>
    <row r="1428" spans="1:8" ht="24.75" hidden="1" x14ac:dyDescent="0.25">
      <c r="A1428" s="8" t="s">
        <v>2456</v>
      </c>
      <c r="B1428" s="9" t="s">
        <v>679</v>
      </c>
      <c r="C1428" s="13">
        <v>66.731677255468696</v>
      </c>
      <c r="D1428" s="13">
        <v>40.946317307430597</v>
      </c>
      <c r="E1428" s="13">
        <v>10.2502284277156</v>
      </c>
      <c r="F1428" s="15">
        <v>39.309407663538302</v>
      </c>
      <c r="G1428" s="13">
        <v>3</v>
      </c>
      <c r="H1428" s="14">
        <v>1293573.3899999999</v>
      </c>
    </row>
    <row r="1429" spans="1:8" hidden="1" x14ac:dyDescent="0.25">
      <c r="A1429" s="8" t="s">
        <v>2456</v>
      </c>
      <c r="B1429" s="9" t="s">
        <v>206</v>
      </c>
      <c r="C1429" s="13">
        <v>40.143193333200998</v>
      </c>
      <c r="D1429" s="13">
        <v>51.653470464995998</v>
      </c>
      <c r="E1429" s="13">
        <v>25.672057366013401</v>
      </c>
      <c r="F1429" s="15">
        <v>39.156240388070131</v>
      </c>
      <c r="G1429" s="13">
        <v>8</v>
      </c>
      <c r="H1429" s="14">
        <v>9968141.1799999997</v>
      </c>
    </row>
    <row r="1430" spans="1:8" ht="24.75" hidden="1" x14ac:dyDescent="0.25">
      <c r="A1430" s="8" t="s">
        <v>2456</v>
      </c>
      <c r="B1430" s="9" t="s">
        <v>1615</v>
      </c>
      <c r="C1430" s="13">
        <v>29.2398909622869</v>
      </c>
      <c r="D1430" s="13">
        <v>38.975405461406602</v>
      </c>
      <c r="E1430" s="13">
        <v>49.191799193690201</v>
      </c>
      <c r="F1430" s="15">
        <v>39.135698539127901</v>
      </c>
      <c r="G1430" s="13">
        <v>5</v>
      </c>
      <c r="H1430" s="14">
        <v>151288913.58000001</v>
      </c>
    </row>
    <row r="1431" spans="1:8" ht="24.75" hidden="1" x14ac:dyDescent="0.25">
      <c r="A1431" s="8" t="s">
        <v>2456</v>
      </c>
      <c r="B1431" s="9" t="s">
        <v>1800</v>
      </c>
      <c r="C1431" s="13">
        <v>70.201308283058907</v>
      </c>
      <c r="D1431" s="13">
        <v>6.1795060162540301</v>
      </c>
      <c r="E1431" s="13">
        <v>41.000913710862498</v>
      </c>
      <c r="F1431" s="15">
        <v>39.127242670058479</v>
      </c>
      <c r="G1431" s="13">
        <v>4</v>
      </c>
      <c r="H1431" s="14">
        <v>612800</v>
      </c>
    </row>
    <row r="1432" spans="1:8" hidden="1" x14ac:dyDescent="0.25">
      <c r="A1432" s="8" t="s">
        <v>2456</v>
      </c>
      <c r="B1432" s="9" t="s">
        <v>1205</v>
      </c>
      <c r="C1432" s="13">
        <v>70.211342374006804</v>
      </c>
      <c r="D1432" s="13">
        <v>23.5545397654613</v>
      </c>
      <c r="E1432" s="13">
        <v>23.429093549064302</v>
      </c>
      <c r="F1432" s="15">
        <v>39.064991896177467</v>
      </c>
      <c r="G1432" s="13">
        <v>3</v>
      </c>
      <c r="H1432" s="14">
        <v>464664.41</v>
      </c>
    </row>
    <row r="1433" spans="1:8" ht="24.75" hidden="1" x14ac:dyDescent="0.25">
      <c r="A1433" s="8" t="s">
        <v>2456</v>
      </c>
      <c r="B1433" s="9" t="s">
        <v>480</v>
      </c>
      <c r="C1433" s="13">
        <v>26.038764001583299</v>
      </c>
      <c r="D1433" s="13">
        <v>36.3961511307606</v>
      </c>
      <c r="E1433" s="13">
        <v>54.4098482072595</v>
      </c>
      <c r="F1433" s="15">
        <v>38.94825444653447</v>
      </c>
      <c r="G1433" s="13">
        <v>38</v>
      </c>
      <c r="H1433" s="14">
        <v>28965196.873739801</v>
      </c>
    </row>
    <row r="1434" spans="1:8" ht="24.75" hidden="1" x14ac:dyDescent="0.25">
      <c r="A1434" s="8" t="s">
        <v>2456</v>
      </c>
      <c r="B1434" s="9" t="s">
        <v>815</v>
      </c>
      <c r="C1434" s="13">
        <v>52.201893204377797</v>
      </c>
      <c r="D1434" s="13">
        <v>33.751706543363397</v>
      </c>
      <c r="E1434" s="13">
        <v>30.680955838060399</v>
      </c>
      <c r="F1434" s="15">
        <v>38.8781851952672</v>
      </c>
      <c r="G1434" s="13">
        <v>3</v>
      </c>
      <c r="H1434" s="14">
        <v>50929804.079999998</v>
      </c>
    </row>
    <row r="1435" spans="1:8" ht="36.75" hidden="1" x14ac:dyDescent="0.25">
      <c r="A1435" s="8" t="s">
        <v>2456</v>
      </c>
      <c r="B1435" s="9" t="s">
        <v>467</v>
      </c>
      <c r="C1435" s="13">
        <v>52.297498464072497</v>
      </c>
      <c r="D1435" s="13">
        <v>45.134395680473503</v>
      </c>
      <c r="E1435" s="13">
        <v>19.169258358325301</v>
      </c>
      <c r="F1435" s="15">
        <v>38.867050834290431</v>
      </c>
      <c r="G1435" s="13">
        <v>10</v>
      </c>
      <c r="H1435" s="14">
        <v>886858.58</v>
      </c>
    </row>
    <row r="1436" spans="1:8" ht="24.75" hidden="1" x14ac:dyDescent="0.25">
      <c r="A1436" s="8" t="s">
        <v>2456</v>
      </c>
      <c r="B1436" s="9" t="s">
        <v>883</v>
      </c>
      <c r="C1436" s="13">
        <v>53.640411708917</v>
      </c>
      <c r="D1436" s="13">
        <v>48.877962743337399</v>
      </c>
      <c r="E1436" s="13">
        <v>14.030658146621001</v>
      </c>
      <c r="F1436" s="15">
        <v>38.849677532958459</v>
      </c>
      <c r="G1436" s="13">
        <v>17</v>
      </c>
      <c r="H1436" s="14">
        <v>3053582.17</v>
      </c>
    </row>
    <row r="1437" spans="1:8" ht="24.75" hidden="1" x14ac:dyDescent="0.25">
      <c r="A1437" s="8" t="s">
        <v>2456</v>
      </c>
      <c r="B1437" s="9" t="s">
        <v>120</v>
      </c>
      <c r="C1437" s="13">
        <v>65.560826180256996</v>
      </c>
      <c r="D1437" s="13">
        <v>22.025582964225499</v>
      </c>
      <c r="E1437" s="13">
        <v>28.879809998107401</v>
      </c>
      <c r="F1437" s="15">
        <v>38.822073047529969</v>
      </c>
      <c r="G1437" s="13">
        <v>28</v>
      </c>
      <c r="H1437" s="14">
        <v>94715309.5</v>
      </c>
    </row>
    <row r="1438" spans="1:8" hidden="1" x14ac:dyDescent="0.25">
      <c r="A1438" s="8" t="s">
        <v>2456</v>
      </c>
      <c r="B1438" s="9" t="s">
        <v>2349</v>
      </c>
      <c r="C1438" s="13">
        <v>32.678992978588496</v>
      </c>
      <c r="D1438" s="13">
        <v>42.870920606615599</v>
      </c>
      <c r="E1438" s="13">
        <v>40.805671264620301</v>
      </c>
      <c r="F1438" s="15">
        <v>38.785194949941463</v>
      </c>
      <c r="G1438" s="13">
        <v>7</v>
      </c>
      <c r="H1438" s="14">
        <v>604131.9</v>
      </c>
    </row>
    <row r="1439" spans="1:8" ht="24.75" hidden="1" x14ac:dyDescent="0.25">
      <c r="A1439" s="8" t="s">
        <v>2456</v>
      </c>
      <c r="B1439" s="9" t="s">
        <v>2455</v>
      </c>
      <c r="C1439" s="13">
        <v>52.243741611270302</v>
      </c>
      <c r="D1439" s="13">
        <v>35.0648926618235</v>
      </c>
      <c r="E1439" s="13">
        <v>28.635558782189701</v>
      </c>
      <c r="F1439" s="15">
        <v>38.648064351761171</v>
      </c>
      <c r="G1439" s="13">
        <v>5</v>
      </c>
      <c r="H1439" s="14">
        <v>413317.05</v>
      </c>
    </row>
    <row r="1440" spans="1:8" ht="24.75" hidden="1" x14ac:dyDescent="0.25">
      <c r="A1440" s="8" t="s">
        <v>2456</v>
      </c>
      <c r="B1440" s="9" t="s">
        <v>2122</v>
      </c>
      <c r="C1440" s="13">
        <v>42.485804658093102</v>
      </c>
      <c r="D1440" s="13">
        <v>47.022675752016802</v>
      </c>
      <c r="E1440" s="13">
        <v>26.115104395758902</v>
      </c>
      <c r="F1440" s="15">
        <v>38.541194935289603</v>
      </c>
      <c r="G1440" s="13">
        <v>19</v>
      </c>
      <c r="H1440" s="14">
        <v>19011568.890000001</v>
      </c>
    </row>
    <row r="1441" spans="1:8" ht="36.75" hidden="1" x14ac:dyDescent="0.25">
      <c r="A1441" s="8" t="s">
        <v>2456</v>
      </c>
      <c r="B1441" s="9" t="s">
        <v>2051</v>
      </c>
      <c r="C1441" s="13">
        <v>68.832348883444695</v>
      </c>
      <c r="D1441" s="13">
        <v>24.991157184447498</v>
      </c>
      <c r="E1441" s="13">
        <v>21.4457127018769</v>
      </c>
      <c r="F1441" s="15">
        <v>38.423072923256363</v>
      </c>
      <c r="G1441" s="13">
        <v>4</v>
      </c>
      <c r="H1441" s="14">
        <v>952494.4</v>
      </c>
    </row>
    <row r="1442" spans="1:8" ht="24.75" hidden="1" x14ac:dyDescent="0.25">
      <c r="A1442" s="8" t="s">
        <v>2456</v>
      </c>
      <c r="B1442" s="9" t="s">
        <v>318</v>
      </c>
      <c r="C1442" s="13">
        <v>66.551318493607099</v>
      </c>
      <c r="D1442" s="13">
        <v>31.007239977936202</v>
      </c>
      <c r="E1442" s="13">
        <v>16.5956079305872</v>
      </c>
      <c r="F1442" s="15">
        <v>38.051388800710164</v>
      </c>
      <c r="G1442" s="13">
        <v>4</v>
      </c>
      <c r="H1442" s="14">
        <v>6775701.3600000003</v>
      </c>
    </row>
    <row r="1443" spans="1:8" ht="24.75" hidden="1" x14ac:dyDescent="0.25">
      <c r="A1443" s="8" t="s">
        <v>2456</v>
      </c>
      <c r="B1443" s="9" t="s">
        <v>132</v>
      </c>
      <c r="C1443" s="13">
        <v>77.840144807724101</v>
      </c>
      <c r="D1443" s="13">
        <v>23.5436563001659</v>
      </c>
      <c r="E1443" s="13">
        <v>12.6907590057431</v>
      </c>
      <c r="F1443" s="15">
        <v>38.024853371211037</v>
      </c>
      <c r="G1443" s="13">
        <v>3</v>
      </c>
      <c r="H1443" s="14">
        <v>23276182</v>
      </c>
    </row>
    <row r="1444" spans="1:8" ht="24.75" hidden="1" x14ac:dyDescent="0.25">
      <c r="A1444" s="8" t="s">
        <v>2456</v>
      </c>
      <c r="B1444" s="9" t="s">
        <v>69</v>
      </c>
      <c r="C1444" s="13">
        <v>28.141408844797901</v>
      </c>
      <c r="D1444" s="13">
        <v>22.4271192921371</v>
      </c>
      <c r="E1444" s="13">
        <v>63.256615653443497</v>
      </c>
      <c r="F1444" s="15">
        <v>37.941714596792828</v>
      </c>
      <c r="G1444" s="13">
        <v>21</v>
      </c>
      <c r="H1444" s="14">
        <v>51780803.170000002</v>
      </c>
    </row>
    <row r="1445" spans="1:8" ht="24.75" hidden="1" x14ac:dyDescent="0.25">
      <c r="A1445" s="8" t="s">
        <v>2456</v>
      </c>
      <c r="B1445" s="9" t="s">
        <v>378</v>
      </c>
      <c r="C1445" s="13">
        <v>41.592227291719503</v>
      </c>
      <c r="D1445" s="13">
        <v>38.584605338339699</v>
      </c>
      <c r="E1445" s="13">
        <v>33.529901737308897</v>
      </c>
      <c r="F1445" s="15">
        <v>37.902244789122705</v>
      </c>
      <c r="G1445" s="13">
        <v>4</v>
      </c>
      <c r="H1445" s="14">
        <v>2322613.21</v>
      </c>
    </row>
    <row r="1446" spans="1:8" hidden="1" x14ac:dyDescent="0.25">
      <c r="A1446" s="8" t="s">
        <v>2456</v>
      </c>
      <c r="B1446" s="9" t="s">
        <v>513</v>
      </c>
      <c r="C1446" s="13">
        <v>55.917916927036103</v>
      </c>
      <c r="D1446" s="13">
        <v>33.6949717697916</v>
      </c>
      <c r="E1446" s="13">
        <v>24.0221356433049</v>
      </c>
      <c r="F1446" s="15">
        <v>37.878341446710863</v>
      </c>
      <c r="G1446" s="13">
        <v>47</v>
      </c>
      <c r="H1446" s="14">
        <v>5723958.7000000002</v>
      </c>
    </row>
    <row r="1447" spans="1:8" ht="24.75" hidden="1" x14ac:dyDescent="0.25">
      <c r="A1447" s="8" t="s">
        <v>2456</v>
      </c>
      <c r="B1447" s="9" t="s">
        <v>338</v>
      </c>
      <c r="C1447" s="13">
        <v>43.797192852855801</v>
      </c>
      <c r="D1447" s="13">
        <v>16.991188280062602</v>
      </c>
      <c r="E1447" s="13">
        <v>52.822378967860701</v>
      </c>
      <c r="F1447" s="15">
        <v>37.87025336692637</v>
      </c>
      <c r="G1447" s="13">
        <v>25</v>
      </c>
      <c r="H1447" s="14">
        <v>8009344.3099999996</v>
      </c>
    </row>
    <row r="1448" spans="1:8" ht="24.75" hidden="1" x14ac:dyDescent="0.25">
      <c r="A1448" s="8" t="s">
        <v>2456</v>
      </c>
      <c r="B1448" s="9" t="s">
        <v>2160</v>
      </c>
      <c r="C1448" s="13">
        <v>41.995103070283598</v>
      </c>
      <c r="D1448" s="13">
        <v>28.828789276830001</v>
      </c>
      <c r="E1448" s="13">
        <v>42.075521936806702</v>
      </c>
      <c r="F1448" s="15">
        <v>37.633138094640096</v>
      </c>
      <c r="G1448" s="13">
        <v>40</v>
      </c>
      <c r="H1448" s="14">
        <v>15509033.038296901</v>
      </c>
    </row>
    <row r="1449" spans="1:8" hidden="1" x14ac:dyDescent="0.25">
      <c r="A1449" s="8" t="s">
        <v>2456</v>
      </c>
      <c r="B1449" s="9" t="s">
        <v>1828</v>
      </c>
      <c r="C1449" s="13">
        <v>70.321960136082296</v>
      </c>
      <c r="D1449" s="13">
        <v>19.124969390253799</v>
      </c>
      <c r="E1449" s="13">
        <v>23.429093549064302</v>
      </c>
      <c r="F1449" s="15">
        <v>37.625341025133466</v>
      </c>
      <c r="G1449" s="13">
        <v>3</v>
      </c>
      <c r="H1449" s="14">
        <v>496000</v>
      </c>
    </row>
    <row r="1450" spans="1:8" ht="24.75" hidden="1" x14ac:dyDescent="0.25">
      <c r="A1450" s="8" t="s">
        <v>2456</v>
      </c>
      <c r="B1450" s="9" t="s">
        <v>1328</v>
      </c>
      <c r="C1450" s="13">
        <v>34.917269341847003</v>
      </c>
      <c r="D1450" s="13">
        <v>28.588323855648898</v>
      </c>
      <c r="E1450" s="13">
        <v>49.089529340896597</v>
      </c>
      <c r="F1450" s="15">
        <v>37.531707512797503</v>
      </c>
      <c r="G1450" s="13">
        <v>8</v>
      </c>
      <c r="H1450" s="14">
        <v>5384760.9299999997</v>
      </c>
    </row>
    <row r="1451" spans="1:8" hidden="1" x14ac:dyDescent="0.25">
      <c r="A1451" s="8" t="s">
        <v>2456</v>
      </c>
      <c r="B1451" s="9" t="s">
        <v>1855</v>
      </c>
      <c r="C1451" s="13">
        <v>59.205807286106001</v>
      </c>
      <c r="D1451" s="13">
        <v>25.9310928235913</v>
      </c>
      <c r="E1451" s="13">
        <v>27.333942473908301</v>
      </c>
      <c r="F1451" s="15">
        <v>37.490280861201875</v>
      </c>
      <c r="G1451" s="13">
        <v>4</v>
      </c>
      <c r="H1451" s="14">
        <v>10913299.359999999</v>
      </c>
    </row>
    <row r="1452" spans="1:8" ht="24.75" hidden="1" x14ac:dyDescent="0.25">
      <c r="A1452" s="8" t="s">
        <v>2456</v>
      </c>
      <c r="B1452" s="9" t="s">
        <v>1631</v>
      </c>
      <c r="C1452" s="13">
        <v>51.612057867564303</v>
      </c>
      <c r="D1452" s="13">
        <v>47.153002087293103</v>
      </c>
      <c r="E1452" s="13">
        <v>13.3880534566081</v>
      </c>
      <c r="F1452" s="15">
        <v>37.384371137155171</v>
      </c>
      <c r="G1452" s="13">
        <v>7</v>
      </c>
      <c r="H1452" s="14">
        <v>475684.11</v>
      </c>
    </row>
    <row r="1453" spans="1:8" ht="24.75" hidden="1" x14ac:dyDescent="0.25">
      <c r="A1453" s="8" t="s">
        <v>2456</v>
      </c>
      <c r="B1453" s="9" t="s">
        <v>354</v>
      </c>
      <c r="C1453" s="13">
        <v>60.725686406409899</v>
      </c>
      <c r="D1453" s="13">
        <v>32.369952307100199</v>
      </c>
      <c r="E1453" s="13">
        <v>19.036138508614702</v>
      </c>
      <c r="F1453" s="15">
        <v>37.377259074041596</v>
      </c>
      <c r="G1453" s="13">
        <v>7</v>
      </c>
      <c r="H1453" s="14">
        <v>6062534.68899999</v>
      </c>
    </row>
    <row r="1454" spans="1:8" ht="24.75" hidden="1" x14ac:dyDescent="0.25">
      <c r="A1454" s="8" t="s">
        <v>2456</v>
      </c>
      <c r="B1454" s="9" t="s">
        <v>555</v>
      </c>
      <c r="C1454" s="13">
        <v>65.931875913169307</v>
      </c>
      <c r="D1454" s="13">
        <v>28.801458384349498</v>
      </c>
      <c r="E1454" s="13">
        <v>17.181335269313799</v>
      </c>
      <c r="F1454" s="15">
        <v>37.304889855610867</v>
      </c>
      <c r="G1454" s="13">
        <v>15</v>
      </c>
      <c r="H1454" s="14">
        <v>8768261.2699999996</v>
      </c>
    </row>
    <row r="1455" spans="1:8" ht="24.75" hidden="1" x14ac:dyDescent="0.25">
      <c r="A1455" s="8" t="s">
        <v>2456</v>
      </c>
      <c r="B1455" s="9" t="s">
        <v>878</v>
      </c>
      <c r="C1455" s="13">
        <v>89.337010565561897</v>
      </c>
      <c r="D1455" s="13">
        <v>6.9137213288710999</v>
      </c>
      <c r="E1455" s="13">
        <v>15.6193956993762</v>
      </c>
      <c r="F1455" s="15">
        <v>37.290042531269734</v>
      </c>
      <c r="G1455" s="13">
        <v>3</v>
      </c>
      <c r="H1455" s="14">
        <v>360054.72</v>
      </c>
    </row>
    <row r="1456" spans="1:8" ht="24.75" hidden="1" x14ac:dyDescent="0.25">
      <c r="A1456" s="8" t="s">
        <v>2456</v>
      </c>
      <c r="B1456" s="9" t="s">
        <v>1622</v>
      </c>
      <c r="C1456" s="13">
        <v>59.657098981568097</v>
      </c>
      <c r="D1456" s="13">
        <v>36.1902429733627</v>
      </c>
      <c r="E1456" s="13">
        <v>15.6193956993762</v>
      </c>
      <c r="F1456" s="15">
        <v>37.155579218102332</v>
      </c>
      <c r="G1456" s="13">
        <v>3</v>
      </c>
      <c r="H1456" s="14">
        <v>292695</v>
      </c>
    </row>
    <row r="1457" spans="1:8" ht="24.75" hidden="1" x14ac:dyDescent="0.25">
      <c r="A1457" s="8" t="s">
        <v>2456</v>
      </c>
      <c r="B1457" s="9" t="s">
        <v>1472</v>
      </c>
      <c r="C1457" s="13">
        <v>75.800066295377405</v>
      </c>
      <c r="D1457" s="13">
        <v>12.079739522397199</v>
      </c>
      <c r="E1457" s="13">
        <v>23.429093549064302</v>
      </c>
      <c r="F1457" s="15">
        <v>37.102966455612972</v>
      </c>
      <c r="G1457" s="13">
        <v>2</v>
      </c>
      <c r="H1457" s="14">
        <v>427505.21</v>
      </c>
    </row>
    <row r="1458" spans="1:8" ht="24.75" hidden="1" x14ac:dyDescent="0.25">
      <c r="A1458" s="8" t="s">
        <v>2456</v>
      </c>
      <c r="B1458" s="9" t="s">
        <v>1823</v>
      </c>
      <c r="C1458" s="13">
        <v>60.960696442721897</v>
      </c>
      <c r="D1458" s="13">
        <v>38.628139199521101</v>
      </c>
      <c r="E1458" s="13">
        <v>11.714546774532099</v>
      </c>
      <c r="F1458" s="15">
        <v>37.101127472258362</v>
      </c>
      <c r="G1458" s="13">
        <v>4</v>
      </c>
      <c r="H1458" s="14">
        <v>198764.14</v>
      </c>
    </row>
    <row r="1459" spans="1:8" ht="24.75" hidden="1" x14ac:dyDescent="0.25">
      <c r="A1459" s="8" t="s">
        <v>2456</v>
      </c>
      <c r="B1459" s="9" t="s">
        <v>740</v>
      </c>
      <c r="C1459" s="13">
        <v>72.764436784765607</v>
      </c>
      <c r="D1459" s="13">
        <v>14.0968084238021</v>
      </c>
      <c r="E1459" s="13">
        <v>24.405305780275299</v>
      </c>
      <c r="F1459" s="15">
        <v>37.088850329614338</v>
      </c>
      <c r="G1459" s="13">
        <v>12</v>
      </c>
      <c r="H1459" s="14">
        <v>1469999.64</v>
      </c>
    </row>
    <row r="1460" spans="1:8" ht="36.75" hidden="1" x14ac:dyDescent="0.25">
      <c r="A1460" s="8" t="s">
        <v>2456</v>
      </c>
      <c r="B1460" s="9" t="s">
        <v>1986</v>
      </c>
      <c r="C1460" s="13">
        <v>48.104858658516797</v>
      </c>
      <c r="D1460" s="13">
        <v>26.776369055366601</v>
      </c>
      <c r="E1460" s="13">
        <v>36.2918518526875</v>
      </c>
      <c r="F1460" s="15">
        <v>37.057693188856966</v>
      </c>
      <c r="G1460" s="13">
        <v>20</v>
      </c>
      <c r="H1460" s="14">
        <v>43908977.273199998</v>
      </c>
    </row>
    <row r="1461" spans="1:8" ht="24.75" hidden="1" x14ac:dyDescent="0.25">
      <c r="A1461" s="8" t="s">
        <v>2456</v>
      </c>
      <c r="B1461" s="9" t="s">
        <v>1899</v>
      </c>
      <c r="C1461" s="13">
        <v>43.8898482843897</v>
      </c>
      <c r="D1461" s="13">
        <v>36.045871381427901</v>
      </c>
      <c r="E1461" s="13">
        <v>30.879103677847901</v>
      </c>
      <c r="F1461" s="15">
        <v>36.938274447888496</v>
      </c>
      <c r="G1461" s="13">
        <v>27</v>
      </c>
      <c r="H1461" s="14">
        <v>335095327.449094</v>
      </c>
    </row>
    <row r="1462" spans="1:8" ht="24.75" hidden="1" x14ac:dyDescent="0.25">
      <c r="A1462" s="8" t="s">
        <v>2456</v>
      </c>
      <c r="B1462" s="9" t="s">
        <v>1561</v>
      </c>
      <c r="C1462" s="13">
        <v>56.718867079874599</v>
      </c>
      <c r="D1462" s="13">
        <v>38.464887220090802</v>
      </c>
      <c r="E1462" s="13">
        <v>15.6193956993762</v>
      </c>
      <c r="F1462" s="15">
        <v>36.934383333113864</v>
      </c>
      <c r="G1462" s="13">
        <v>3</v>
      </c>
      <c r="H1462" s="14">
        <v>108507.92</v>
      </c>
    </row>
    <row r="1463" spans="1:8" ht="24.75" hidden="1" x14ac:dyDescent="0.25">
      <c r="A1463" s="8" t="s">
        <v>2456</v>
      </c>
      <c r="B1463" s="9" t="s">
        <v>2404</v>
      </c>
      <c r="C1463" s="13">
        <v>26.206089632446101</v>
      </c>
      <c r="D1463" s="13">
        <v>33.557576919464303</v>
      </c>
      <c r="E1463" s="13">
        <v>51.014062025284098</v>
      </c>
      <c r="F1463" s="15">
        <v>36.925909525731498</v>
      </c>
      <c r="G1463" s="13">
        <v>29</v>
      </c>
      <c r="H1463" s="14">
        <v>39186034.659999996</v>
      </c>
    </row>
    <row r="1464" spans="1:8" ht="24.75" hidden="1" x14ac:dyDescent="0.25">
      <c r="A1464" s="8" t="s">
        <v>2456</v>
      </c>
      <c r="B1464" s="9" t="s">
        <v>2053</v>
      </c>
      <c r="C1464" s="13">
        <v>56.328956142551398</v>
      </c>
      <c r="D1464" s="13">
        <v>38.464887220090802</v>
      </c>
      <c r="E1464" s="13">
        <v>15.6193956993762</v>
      </c>
      <c r="F1464" s="15">
        <v>36.804413020672804</v>
      </c>
      <c r="G1464" s="13">
        <v>3</v>
      </c>
      <c r="H1464" s="14">
        <v>186663</v>
      </c>
    </row>
    <row r="1465" spans="1:8" ht="24.75" hidden="1" x14ac:dyDescent="0.25">
      <c r="A1465" s="8" t="s">
        <v>2456</v>
      </c>
      <c r="B1465" s="9" t="s">
        <v>1506</v>
      </c>
      <c r="C1465" s="13">
        <v>71.076076162466194</v>
      </c>
      <c r="D1465" s="13">
        <v>1.17790416935595</v>
      </c>
      <c r="E1465" s="13">
        <v>37.968853092539199</v>
      </c>
      <c r="F1465" s="15">
        <v>36.740944474787113</v>
      </c>
      <c r="G1465" s="13">
        <v>13</v>
      </c>
      <c r="H1465" s="14">
        <v>314720957.39999998</v>
      </c>
    </row>
    <row r="1466" spans="1:8" ht="24.75" hidden="1" x14ac:dyDescent="0.25">
      <c r="A1466" s="8" t="s">
        <v>2456</v>
      </c>
      <c r="B1466" s="9" t="s">
        <v>1928</v>
      </c>
      <c r="C1466" s="13">
        <v>48.202804134159997</v>
      </c>
      <c r="D1466" s="13">
        <v>38.998177019563002</v>
      </c>
      <c r="E1466" s="13">
        <v>22.814079843401299</v>
      </c>
      <c r="F1466" s="15">
        <v>36.671686999041434</v>
      </c>
      <c r="G1466" s="13">
        <v>25</v>
      </c>
      <c r="H1466" s="14">
        <v>7713198.21</v>
      </c>
    </row>
    <row r="1467" spans="1:8" ht="24.75" hidden="1" x14ac:dyDescent="0.25">
      <c r="A1467" s="8" t="s">
        <v>2456</v>
      </c>
      <c r="B1467" s="9" t="s">
        <v>366</v>
      </c>
      <c r="C1467" s="13">
        <v>60.402590032528501</v>
      </c>
      <c r="D1467" s="13">
        <v>29.4076674013005</v>
      </c>
      <c r="E1467" s="13">
        <v>20.082080184912201</v>
      </c>
      <c r="F1467" s="15">
        <v>36.63077920624707</v>
      </c>
      <c r="G1467" s="13">
        <v>7</v>
      </c>
      <c r="H1467" s="14">
        <v>16276794.4</v>
      </c>
    </row>
    <row r="1468" spans="1:8" hidden="1" x14ac:dyDescent="0.25">
      <c r="A1468" s="8" t="s">
        <v>2456</v>
      </c>
      <c r="B1468" s="9" t="s">
        <v>1671</v>
      </c>
      <c r="C1468" s="13">
        <v>16.703059157198599</v>
      </c>
      <c r="D1468" s="13">
        <v>39.631738745616502</v>
      </c>
      <c r="E1468" s="13">
        <v>53.093349091024798</v>
      </c>
      <c r="F1468" s="15">
        <v>36.476048997946634</v>
      </c>
      <c r="G1468" s="13">
        <v>36</v>
      </c>
      <c r="H1468" s="14">
        <v>27634778.120000001</v>
      </c>
    </row>
    <row r="1469" spans="1:8" ht="24.75" hidden="1" x14ac:dyDescent="0.25">
      <c r="A1469" s="8" t="s">
        <v>2456</v>
      </c>
      <c r="B1469" s="9" t="s">
        <v>451</v>
      </c>
      <c r="C1469" s="13">
        <v>43.867137944074798</v>
      </c>
      <c r="D1469" s="13">
        <v>28.554442424075699</v>
      </c>
      <c r="E1469" s="13">
        <v>36.797479726289097</v>
      </c>
      <c r="F1469" s="15">
        <v>36.406353364813199</v>
      </c>
      <c r="G1469" s="13">
        <v>23</v>
      </c>
      <c r="H1469" s="14">
        <v>5598705.8200000003</v>
      </c>
    </row>
    <row r="1470" spans="1:8" ht="24.75" hidden="1" x14ac:dyDescent="0.25">
      <c r="A1470" s="8" t="s">
        <v>2456</v>
      </c>
      <c r="B1470" s="9" t="s">
        <v>101</v>
      </c>
      <c r="C1470" s="13">
        <v>50.634184106447996</v>
      </c>
      <c r="D1470" s="13">
        <v>25.5400044184147</v>
      </c>
      <c r="E1470" s="13">
        <v>32.9153297958322</v>
      </c>
      <c r="F1470" s="15">
        <v>36.363172773564969</v>
      </c>
      <c r="G1470" s="13">
        <v>20</v>
      </c>
      <c r="H1470" s="14">
        <v>15671138.75</v>
      </c>
    </row>
    <row r="1471" spans="1:8" ht="24.75" hidden="1" x14ac:dyDescent="0.25">
      <c r="A1471" s="8" t="s">
        <v>2456</v>
      </c>
      <c r="B1471" s="9" t="s">
        <v>1805</v>
      </c>
      <c r="C1471" s="13">
        <v>37.363709558731898</v>
      </c>
      <c r="D1471" s="13">
        <v>38.365847685903098</v>
      </c>
      <c r="E1471" s="13">
        <v>33.252920885992999</v>
      </c>
      <c r="F1471" s="15">
        <v>36.327492710209334</v>
      </c>
      <c r="G1471" s="13">
        <v>8</v>
      </c>
      <c r="H1471" s="14">
        <v>50401707.677859403</v>
      </c>
    </row>
    <row r="1472" spans="1:8" ht="24.75" hidden="1" x14ac:dyDescent="0.25">
      <c r="A1472" s="8" t="s">
        <v>2456</v>
      </c>
      <c r="B1472" s="9" t="s">
        <v>330</v>
      </c>
      <c r="C1472" s="13">
        <v>58.541366584306402</v>
      </c>
      <c r="D1472" s="13">
        <v>35.950806736864998</v>
      </c>
      <c r="E1472" s="13">
        <v>14.057456129438499</v>
      </c>
      <c r="F1472" s="15">
        <v>36.183209816869969</v>
      </c>
      <c r="G1472" s="13">
        <v>5</v>
      </c>
      <c r="H1472" s="14">
        <v>496564.8</v>
      </c>
    </row>
    <row r="1473" spans="1:8" hidden="1" x14ac:dyDescent="0.25">
      <c r="A1473" s="8" t="s">
        <v>2456</v>
      </c>
      <c r="B1473" s="9" t="s">
        <v>1797</v>
      </c>
      <c r="C1473" s="13">
        <v>43.222530020114498</v>
      </c>
      <c r="D1473" s="13">
        <v>19.180837845436599</v>
      </c>
      <c r="E1473" s="13">
        <v>45.983082562292999</v>
      </c>
      <c r="F1473" s="15">
        <v>36.128816809281368</v>
      </c>
      <c r="G1473" s="13">
        <v>5</v>
      </c>
      <c r="H1473" s="14">
        <v>244345666.25999999</v>
      </c>
    </row>
    <row r="1474" spans="1:8" hidden="1" x14ac:dyDescent="0.25">
      <c r="A1474" s="8" t="s">
        <v>2456</v>
      </c>
      <c r="B1474" s="9" t="s">
        <v>117</v>
      </c>
      <c r="C1474" s="13">
        <v>22.412529356506301</v>
      </c>
      <c r="D1474" s="13">
        <v>38.060432412694603</v>
      </c>
      <c r="E1474" s="13">
        <v>47.620326564351799</v>
      </c>
      <c r="F1474" s="15">
        <v>36.031096111184233</v>
      </c>
      <c r="G1474" s="13">
        <v>16</v>
      </c>
      <c r="H1474" s="14">
        <v>20410551.760000002</v>
      </c>
    </row>
    <row r="1475" spans="1:8" ht="24.75" hidden="1" x14ac:dyDescent="0.25">
      <c r="A1475" s="8" t="s">
        <v>2456</v>
      </c>
      <c r="B1475" s="9" t="s">
        <v>2444</v>
      </c>
      <c r="C1475" s="13">
        <v>31.705522654194901</v>
      </c>
      <c r="D1475" s="13">
        <v>26.220988762822</v>
      </c>
      <c r="E1475" s="13">
        <v>50.112227868832001</v>
      </c>
      <c r="F1475" s="15">
        <v>36.012913095282961</v>
      </c>
      <c r="G1475" s="13">
        <v>3</v>
      </c>
      <c r="H1475" s="14">
        <v>5802040</v>
      </c>
    </row>
    <row r="1476" spans="1:8" ht="24.75" hidden="1" x14ac:dyDescent="0.25">
      <c r="A1476" s="8" t="s">
        <v>2456</v>
      </c>
      <c r="B1476" s="9" t="s">
        <v>1482</v>
      </c>
      <c r="C1476" s="13">
        <v>35.773960123168102</v>
      </c>
      <c r="D1476" s="13">
        <v>48.740087732823</v>
      </c>
      <c r="E1476" s="13">
        <v>23.522066142513001</v>
      </c>
      <c r="F1476" s="15">
        <v>36.012037999501366</v>
      </c>
      <c r="G1476" s="13">
        <v>9</v>
      </c>
      <c r="H1476" s="14">
        <v>5199236.47</v>
      </c>
    </row>
    <row r="1477" spans="1:8" ht="24.75" hidden="1" x14ac:dyDescent="0.25">
      <c r="A1477" s="8" t="s">
        <v>2456</v>
      </c>
      <c r="B1477" s="9" t="s">
        <v>1012</v>
      </c>
      <c r="C1477" s="13">
        <v>47.043394281382199</v>
      </c>
      <c r="D1477" s="13">
        <v>45.102349921548303</v>
      </c>
      <c r="E1477" s="13">
        <v>15.7229333602622</v>
      </c>
      <c r="F1477" s="15">
        <v>35.956225854397566</v>
      </c>
      <c r="G1477" s="13">
        <v>10</v>
      </c>
      <c r="H1477" s="14">
        <v>2282927.84</v>
      </c>
    </row>
    <row r="1478" spans="1:8" hidden="1" x14ac:dyDescent="0.25">
      <c r="A1478" s="8" t="s">
        <v>2456</v>
      </c>
      <c r="B1478" s="9" t="s">
        <v>2412</v>
      </c>
      <c r="C1478" s="13">
        <v>60.948213642832798</v>
      </c>
      <c r="D1478" s="13">
        <v>25.429216662585301</v>
      </c>
      <c r="E1478" s="13">
        <v>20.9885629710367</v>
      </c>
      <c r="F1478" s="15">
        <v>35.788664425484932</v>
      </c>
      <c r="G1478" s="13">
        <v>3</v>
      </c>
      <c r="H1478" s="14">
        <v>189150</v>
      </c>
    </row>
    <row r="1479" spans="1:8" ht="24.75" hidden="1" x14ac:dyDescent="0.25">
      <c r="A1479" s="8" t="s">
        <v>2456</v>
      </c>
      <c r="B1479" s="9" t="s">
        <v>990</v>
      </c>
      <c r="C1479" s="13">
        <v>22.324843376484399</v>
      </c>
      <c r="D1479" s="13">
        <v>34.9086300473801</v>
      </c>
      <c r="E1479" s="13">
        <v>49.933255626443298</v>
      </c>
      <c r="F1479" s="15">
        <v>35.722243016769262</v>
      </c>
      <c r="G1479" s="13">
        <v>21</v>
      </c>
      <c r="H1479" s="14">
        <v>8081388.2599999998</v>
      </c>
    </row>
    <row r="1480" spans="1:8" ht="24.75" hidden="1" x14ac:dyDescent="0.25">
      <c r="A1480" s="8" t="s">
        <v>2456</v>
      </c>
      <c r="B1480" s="9" t="s">
        <v>271</v>
      </c>
      <c r="C1480" s="13">
        <v>71.202302524683503</v>
      </c>
      <c r="D1480" s="13">
        <v>26.456797177554598</v>
      </c>
      <c r="E1480" s="13">
        <v>9.4367182350398</v>
      </c>
      <c r="F1480" s="15">
        <v>35.69860597909264</v>
      </c>
      <c r="G1480" s="13">
        <v>3</v>
      </c>
      <c r="H1480" s="14">
        <v>1686426.64</v>
      </c>
    </row>
    <row r="1481" spans="1:8" ht="24.75" hidden="1" x14ac:dyDescent="0.25">
      <c r="A1481" s="8" t="s">
        <v>2456</v>
      </c>
      <c r="B1481" s="9" t="s">
        <v>1471</v>
      </c>
      <c r="C1481" s="13">
        <v>57.329635002939</v>
      </c>
      <c r="D1481" s="13">
        <v>25.869090051605699</v>
      </c>
      <c r="E1481" s="13">
        <v>23.8736187614907</v>
      </c>
      <c r="F1481" s="15">
        <v>35.690781272011797</v>
      </c>
      <c r="G1481" s="13">
        <v>10</v>
      </c>
      <c r="H1481" s="14">
        <v>9876796.4499999993</v>
      </c>
    </row>
    <row r="1482" spans="1:8" ht="24.75" hidden="1" x14ac:dyDescent="0.25">
      <c r="A1482" s="8" t="s">
        <v>2456</v>
      </c>
      <c r="B1482" s="9" t="s">
        <v>723</v>
      </c>
      <c r="C1482" s="13">
        <v>49.538715108100199</v>
      </c>
      <c r="D1482" s="13">
        <v>42.0249259995961</v>
      </c>
      <c r="E1482" s="13">
        <v>15.3763620779051</v>
      </c>
      <c r="F1482" s="15">
        <v>35.646667728533799</v>
      </c>
      <c r="G1482" s="13">
        <v>19</v>
      </c>
      <c r="H1482" s="14">
        <v>28481363.068</v>
      </c>
    </row>
    <row r="1483" spans="1:8" ht="24.75" hidden="1" x14ac:dyDescent="0.25">
      <c r="A1483" s="8" t="s">
        <v>2456</v>
      </c>
      <c r="B1483" s="9" t="s">
        <v>372</v>
      </c>
      <c r="C1483" s="13">
        <v>50.710682073258603</v>
      </c>
      <c r="D1483" s="13">
        <v>43.291704078578597</v>
      </c>
      <c r="E1483" s="13">
        <v>12.6907590057431</v>
      </c>
      <c r="F1483" s="15">
        <v>35.564381719193435</v>
      </c>
      <c r="G1483" s="13">
        <v>3</v>
      </c>
      <c r="H1483" s="14">
        <v>3210747.59</v>
      </c>
    </row>
    <row r="1484" spans="1:8" ht="24.75" hidden="1" x14ac:dyDescent="0.25">
      <c r="A1484" s="8" t="s">
        <v>2456</v>
      </c>
      <c r="B1484" s="9" t="s">
        <v>1293</v>
      </c>
      <c r="C1484" s="13">
        <v>72.097413470555594</v>
      </c>
      <c r="D1484" s="13">
        <v>24.185780752591601</v>
      </c>
      <c r="E1484" s="13">
        <v>10.2502284277156</v>
      </c>
      <c r="F1484" s="15">
        <v>35.511140883620932</v>
      </c>
      <c r="G1484" s="13">
        <v>3</v>
      </c>
      <c r="H1484" s="14">
        <v>2000899.4080396399</v>
      </c>
    </row>
    <row r="1485" spans="1:8" hidden="1" x14ac:dyDescent="0.25">
      <c r="A1485" s="8" t="s">
        <v>2456</v>
      </c>
      <c r="B1485" s="9" t="s">
        <v>966</v>
      </c>
      <c r="C1485" s="13">
        <v>26.301229004750699</v>
      </c>
      <c r="D1485" s="13">
        <v>45.413800413392202</v>
      </c>
      <c r="E1485" s="13">
        <v>34.771749949801801</v>
      </c>
      <c r="F1485" s="15">
        <v>35.495593122648238</v>
      </c>
      <c r="G1485" s="13">
        <v>4</v>
      </c>
      <c r="H1485" s="14">
        <v>12442461.291999999</v>
      </c>
    </row>
    <row r="1486" spans="1:8" ht="24.75" hidden="1" x14ac:dyDescent="0.25">
      <c r="A1486" s="8" t="s">
        <v>2456</v>
      </c>
      <c r="B1486" s="9" t="s">
        <v>324</v>
      </c>
      <c r="C1486" s="13">
        <v>62.956356820292598</v>
      </c>
      <c r="D1486" s="13">
        <v>11.8282105466825</v>
      </c>
      <c r="E1486" s="13">
        <v>31.238791398752401</v>
      </c>
      <c r="F1486" s="15">
        <v>35.341119588575829</v>
      </c>
      <c r="G1486" s="13">
        <v>4</v>
      </c>
      <c r="H1486" s="14">
        <v>207328.74</v>
      </c>
    </row>
    <row r="1487" spans="1:8" ht="24.75" hidden="1" x14ac:dyDescent="0.25">
      <c r="A1487" s="8" t="s">
        <v>2456</v>
      </c>
      <c r="B1487" s="9" t="s">
        <v>741</v>
      </c>
      <c r="C1487" s="13">
        <v>66.141176544514394</v>
      </c>
      <c r="D1487" s="13">
        <v>39.781786520828199</v>
      </c>
      <c r="E1487" s="13">
        <v>0</v>
      </c>
      <c r="F1487" s="15">
        <v>35.307654355114202</v>
      </c>
      <c r="G1487" s="13">
        <v>3</v>
      </c>
      <c r="H1487" s="14">
        <v>259386.55</v>
      </c>
    </row>
    <row r="1488" spans="1:8" ht="36.75" hidden="1" x14ac:dyDescent="0.25">
      <c r="A1488" s="8" t="s">
        <v>2456</v>
      </c>
      <c r="B1488" s="9" t="s">
        <v>434</v>
      </c>
      <c r="C1488" s="13">
        <v>71.796475815129895</v>
      </c>
      <c r="D1488" s="13">
        <v>22.940042571092999</v>
      </c>
      <c r="E1488" s="13">
        <v>10.7383345433211</v>
      </c>
      <c r="F1488" s="15">
        <v>35.158284309848</v>
      </c>
      <c r="G1488" s="13">
        <v>4</v>
      </c>
      <c r="H1488" s="14">
        <v>2204694.0499999998</v>
      </c>
    </row>
    <row r="1489" spans="1:8" ht="24.75" hidden="1" x14ac:dyDescent="0.25">
      <c r="A1489" s="8" t="s">
        <v>2456</v>
      </c>
      <c r="B1489" s="9" t="s">
        <v>1039</v>
      </c>
      <c r="C1489" s="13">
        <v>49.542760135304697</v>
      </c>
      <c r="D1489" s="13">
        <v>40.267914637353798</v>
      </c>
      <c r="E1489" s="13">
        <v>15.242719971506901</v>
      </c>
      <c r="F1489" s="15">
        <v>35.017798248055136</v>
      </c>
      <c r="G1489" s="13">
        <v>3</v>
      </c>
      <c r="H1489" s="14">
        <v>43646719.170000002</v>
      </c>
    </row>
    <row r="1490" spans="1:8" hidden="1" x14ac:dyDescent="0.25">
      <c r="A1490" s="8" t="s">
        <v>2456</v>
      </c>
      <c r="B1490" s="9" t="s">
        <v>1456</v>
      </c>
      <c r="C1490" s="13">
        <v>55.0288826743908</v>
      </c>
      <c r="D1490" s="13">
        <v>32.389797355922497</v>
      </c>
      <c r="E1490" s="13">
        <v>17.5718201617982</v>
      </c>
      <c r="F1490" s="15">
        <v>34.996833397370501</v>
      </c>
      <c r="G1490" s="13">
        <v>4</v>
      </c>
      <c r="H1490" s="14">
        <v>178346.66999999899</v>
      </c>
    </row>
    <row r="1491" spans="1:8" ht="24.75" hidden="1" x14ac:dyDescent="0.25">
      <c r="A1491" s="8" t="s">
        <v>2456</v>
      </c>
      <c r="B1491" s="9" t="s">
        <v>1817</v>
      </c>
      <c r="C1491" s="13">
        <v>37.131633726163102</v>
      </c>
      <c r="D1491" s="13">
        <v>19.909485846960301</v>
      </c>
      <c r="E1491" s="13">
        <v>47.875074838973397</v>
      </c>
      <c r="F1491" s="15">
        <v>34.972064804032264</v>
      </c>
      <c r="G1491" s="13">
        <v>4</v>
      </c>
      <c r="H1491" s="14">
        <v>13974815.890000001</v>
      </c>
    </row>
    <row r="1492" spans="1:8" ht="24.75" hidden="1" x14ac:dyDescent="0.25">
      <c r="A1492" s="8" t="s">
        <v>2456</v>
      </c>
      <c r="B1492" s="9" t="s">
        <v>1756</v>
      </c>
      <c r="C1492" s="13">
        <v>50.3123771130305</v>
      </c>
      <c r="D1492" s="13">
        <v>37.287468119322803</v>
      </c>
      <c r="E1492" s="13">
        <v>17.1695349016838</v>
      </c>
      <c r="F1492" s="15">
        <v>34.923126711345702</v>
      </c>
      <c r="G1492" s="13">
        <v>4</v>
      </c>
      <c r="H1492" s="14">
        <v>20437756</v>
      </c>
    </row>
    <row r="1493" spans="1:8" ht="24.75" hidden="1" x14ac:dyDescent="0.25">
      <c r="A1493" s="8" t="s">
        <v>2456</v>
      </c>
      <c r="B1493" s="9" t="s">
        <v>578</v>
      </c>
      <c r="C1493" s="13">
        <v>52.950243129352302</v>
      </c>
      <c r="D1493" s="13">
        <v>31.650283164445199</v>
      </c>
      <c r="E1493" s="13">
        <v>19.942621294739201</v>
      </c>
      <c r="F1493" s="15">
        <v>34.847715862845568</v>
      </c>
      <c r="G1493" s="13">
        <v>14</v>
      </c>
      <c r="H1493" s="14">
        <v>2083813.55</v>
      </c>
    </row>
    <row r="1494" spans="1:8" hidden="1" x14ac:dyDescent="0.25">
      <c r="A1494" s="8" t="s">
        <v>2456</v>
      </c>
      <c r="B1494" s="9" t="s">
        <v>2373</v>
      </c>
      <c r="C1494" s="13">
        <v>59.838962133021298</v>
      </c>
      <c r="D1494" s="13">
        <v>15.928858415185999</v>
      </c>
      <c r="E1494" s="13">
        <v>28.635558782189701</v>
      </c>
      <c r="F1494" s="15">
        <v>34.80112644346567</v>
      </c>
      <c r="G1494" s="13">
        <v>3</v>
      </c>
      <c r="H1494" s="14">
        <v>691617.5</v>
      </c>
    </row>
    <row r="1495" spans="1:8" ht="24.75" hidden="1" x14ac:dyDescent="0.25">
      <c r="A1495" s="8" t="s">
        <v>2456</v>
      </c>
      <c r="B1495" s="9" t="s">
        <v>954</v>
      </c>
      <c r="C1495" s="13">
        <v>43.233015958482802</v>
      </c>
      <c r="D1495" s="13">
        <v>30.726017830743899</v>
      </c>
      <c r="E1495" s="13">
        <v>30.300349283629899</v>
      </c>
      <c r="F1495" s="15">
        <v>34.753127690952205</v>
      </c>
      <c r="G1495" s="13">
        <v>10</v>
      </c>
      <c r="H1495" s="14">
        <v>153861736.784931</v>
      </c>
    </row>
    <row r="1496" spans="1:8" ht="24.75" hidden="1" x14ac:dyDescent="0.25">
      <c r="A1496" s="8" t="s">
        <v>2456</v>
      </c>
      <c r="B1496" s="9" t="s">
        <v>2427</v>
      </c>
      <c r="C1496" s="13">
        <v>23.861337160363501</v>
      </c>
      <c r="D1496" s="13">
        <v>39.550124188112903</v>
      </c>
      <c r="E1496" s="13">
        <v>40.3732080807331</v>
      </c>
      <c r="F1496" s="15">
        <v>34.594889809736507</v>
      </c>
      <c r="G1496" s="13">
        <v>2</v>
      </c>
      <c r="H1496" s="14">
        <v>239964059.84</v>
      </c>
    </row>
    <row r="1497" spans="1:8" ht="24.75" hidden="1" x14ac:dyDescent="0.25">
      <c r="A1497" s="8" t="s">
        <v>2456</v>
      </c>
      <c r="B1497" s="9" t="s">
        <v>57</v>
      </c>
      <c r="C1497" s="13">
        <v>48.909579740185301</v>
      </c>
      <c r="D1497" s="13">
        <v>34.787519774867697</v>
      </c>
      <c r="E1497" s="13">
        <v>19.8147839787473</v>
      </c>
      <c r="F1497" s="15">
        <v>34.503961164600099</v>
      </c>
      <c r="G1497" s="13">
        <v>7</v>
      </c>
      <c r="H1497" s="14">
        <v>94158079.041345194</v>
      </c>
    </row>
    <row r="1498" spans="1:8" hidden="1" x14ac:dyDescent="0.25">
      <c r="A1498" s="8" t="s">
        <v>2456</v>
      </c>
      <c r="B1498" s="9" t="s">
        <v>147</v>
      </c>
      <c r="C1498" s="13">
        <v>69.386624273399505</v>
      </c>
      <c r="D1498" s="13">
        <v>10.5052648763366</v>
      </c>
      <c r="E1498" s="13">
        <v>23.429093549064302</v>
      </c>
      <c r="F1498" s="15">
        <v>34.440327566266802</v>
      </c>
      <c r="G1498" s="13">
        <v>2</v>
      </c>
      <c r="H1498" s="14">
        <v>344000</v>
      </c>
    </row>
    <row r="1499" spans="1:8" ht="24.75" hidden="1" x14ac:dyDescent="0.25">
      <c r="A1499" s="8" t="s">
        <v>2456</v>
      </c>
      <c r="B1499" s="9" t="s">
        <v>1508</v>
      </c>
      <c r="C1499" s="13">
        <v>68.615962066454301</v>
      </c>
      <c r="D1499" s="13">
        <v>22.3410333850297</v>
      </c>
      <c r="E1499" s="13">
        <v>11.714546774532099</v>
      </c>
      <c r="F1499" s="15">
        <v>34.223847408672036</v>
      </c>
      <c r="G1499" s="13">
        <v>4</v>
      </c>
      <c r="H1499" s="14">
        <v>465000</v>
      </c>
    </row>
    <row r="1500" spans="1:8" ht="24.75" hidden="1" x14ac:dyDescent="0.25">
      <c r="A1500" s="8" t="s">
        <v>2456</v>
      </c>
      <c r="B1500" s="9" t="s">
        <v>2425</v>
      </c>
      <c r="C1500" s="13">
        <v>64.805189206227297</v>
      </c>
      <c r="D1500" s="13">
        <v>20.626887601012101</v>
      </c>
      <c r="E1500" s="13">
        <v>16.6947457156867</v>
      </c>
      <c r="F1500" s="15">
        <v>34.042274174308695</v>
      </c>
      <c r="G1500" s="13">
        <v>3</v>
      </c>
      <c r="H1500" s="14">
        <v>2386911</v>
      </c>
    </row>
    <row r="1501" spans="1:8" ht="24.75" hidden="1" x14ac:dyDescent="0.25">
      <c r="A1501" s="8" t="s">
        <v>2456</v>
      </c>
      <c r="B1501" s="9" t="s">
        <v>708</v>
      </c>
      <c r="C1501" s="13">
        <v>53.952584509555301</v>
      </c>
      <c r="D1501" s="13">
        <v>18.0774358555764</v>
      </c>
      <c r="E1501" s="13">
        <v>29.530419994133101</v>
      </c>
      <c r="F1501" s="15">
        <v>33.853480119754934</v>
      </c>
      <c r="G1501" s="13">
        <v>12</v>
      </c>
      <c r="H1501" s="14">
        <v>13059003.24</v>
      </c>
    </row>
    <row r="1502" spans="1:8" hidden="1" x14ac:dyDescent="0.25">
      <c r="A1502" s="8" t="s">
        <v>2456</v>
      </c>
      <c r="B1502" s="9" t="s">
        <v>1988</v>
      </c>
      <c r="C1502" s="13">
        <v>60.772235640817897</v>
      </c>
      <c r="D1502" s="13">
        <v>9.1230647838271697</v>
      </c>
      <c r="E1502" s="13">
        <v>31.594217875790498</v>
      </c>
      <c r="F1502" s="15">
        <v>33.829839433478526</v>
      </c>
      <c r="G1502" s="13">
        <v>11</v>
      </c>
      <c r="H1502" s="14">
        <v>3275552.0639201598</v>
      </c>
    </row>
    <row r="1503" spans="1:8" ht="24.75" hidden="1" x14ac:dyDescent="0.25">
      <c r="A1503" s="8" t="s">
        <v>2456</v>
      </c>
      <c r="B1503" s="9" t="s">
        <v>633</v>
      </c>
      <c r="C1503" s="13">
        <v>43.646689428912602</v>
      </c>
      <c r="D1503" s="13">
        <v>45.573150491116301</v>
      </c>
      <c r="E1503" s="13">
        <v>11.714546774532099</v>
      </c>
      <c r="F1503" s="15">
        <v>33.644795564853666</v>
      </c>
      <c r="G1503" s="13">
        <v>24</v>
      </c>
      <c r="H1503" s="14">
        <v>1214776.1399999999</v>
      </c>
    </row>
    <row r="1504" spans="1:8" ht="24.75" hidden="1" x14ac:dyDescent="0.25">
      <c r="A1504" s="8" t="s">
        <v>2456</v>
      </c>
      <c r="B1504" s="9" t="s">
        <v>1112</v>
      </c>
      <c r="C1504" s="13">
        <v>64.988216668071203</v>
      </c>
      <c r="D1504" s="13">
        <v>12.420754768318201</v>
      </c>
      <c r="E1504" s="13">
        <v>23.429093549064302</v>
      </c>
      <c r="F1504" s="15">
        <v>33.612688328484573</v>
      </c>
      <c r="G1504" s="13">
        <v>5</v>
      </c>
      <c r="H1504" s="14">
        <v>215260.96</v>
      </c>
    </row>
    <row r="1505" spans="1:8" ht="24.75" hidden="1" x14ac:dyDescent="0.25">
      <c r="A1505" s="8" t="s">
        <v>2456</v>
      </c>
      <c r="B1505" s="9" t="s">
        <v>446</v>
      </c>
      <c r="C1505" s="13">
        <v>46.555615993762402</v>
      </c>
      <c r="D1505" s="13">
        <v>18.546482977957901</v>
      </c>
      <c r="E1505" s="13">
        <v>35.474855187757299</v>
      </c>
      <c r="F1505" s="15">
        <v>33.525651386492534</v>
      </c>
      <c r="G1505" s="13">
        <v>8</v>
      </c>
      <c r="H1505" s="14">
        <v>33967533.969999999</v>
      </c>
    </row>
    <row r="1506" spans="1:8" ht="24.75" hidden="1" x14ac:dyDescent="0.25">
      <c r="A1506" s="8" t="s">
        <v>2456</v>
      </c>
      <c r="B1506" s="9" t="s">
        <v>969</v>
      </c>
      <c r="C1506" s="13">
        <v>36.291804169230403</v>
      </c>
      <c r="D1506" s="13">
        <v>35.852855549206801</v>
      </c>
      <c r="E1506" s="13">
        <v>27.333942473908301</v>
      </c>
      <c r="F1506" s="15">
        <v>33.159534064115171</v>
      </c>
      <c r="G1506" s="13">
        <v>4</v>
      </c>
      <c r="H1506" s="14">
        <v>22610893.850000001</v>
      </c>
    </row>
    <row r="1507" spans="1:8" ht="24.75" hidden="1" x14ac:dyDescent="0.25">
      <c r="A1507" s="8" t="s">
        <v>2456</v>
      </c>
      <c r="B1507" s="9" t="s">
        <v>327</v>
      </c>
      <c r="C1507" s="13">
        <v>43.768177396470698</v>
      </c>
      <c r="D1507" s="13">
        <v>30.127245848411398</v>
      </c>
      <c r="E1507" s="13">
        <v>25.544220050021501</v>
      </c>
      <c r="F1507" s="15">
        <v>33.146547764967863</v>
      </c>
      <c r="G1507" s="13">
        <v>9</v>
      </c>
      <c r="H1507" s="14">
        <v>41701332.479999997</v>
      </c>
    </row>
    <row r="1508" spans="1:8" ht="24.75" hidden="1" x14ac:dyDescent="0.25">
      <c r="A1508" s="8" t="s">
        <v>2456</v>
      </c>
      <c r="B1508" s="9" t="s">
        <v>1905</v>
      </c>
      <c r="C1508" s="13">
        <v>71.512884132782006</v>
      </c>
      <c r="D1508" s="13">
        <v>4.1602046091475398</v>
      </c>
      <c r="E1508" s="13">
        <v>23.429093549064302</v>
      </c>
      <c r="F1508" s="15">
        <v>33.03406076366462</v>
      </c>
      <c r="G1508" s="13">
        <v>3</v>
      </c>
      <c r="H1508" s="14">
        <v>98313.43</v>
      </c>
    </row>
    <row r="1509" spans="1:8" ht="24.75" hidden="1" x14ac:dyDescent="0.25">
      <c r="A1509" s="8" t="s">
        <v>2456</v>
      </c>
      <c r="B1509" s="9" t="s">
        <v>393</v>
      </c>
      <c r="C1509" s="13">
        <v>56.7035320258613</v>
      </c>
      <c r="D1509" s="13">
        <v>23.5436563001659</v>
      </c>
      <c r="E1509" s="13">
        <v>18.743274839251399</v>
      </c>
      <c r="F1509" s="15">
        <v>32.996821055092866</v>
      </c>
      <c r="G1509" s="13">
        <v>5</v>
      </c>
      <c r="H1509" s="14">
        <v>200424</v>
      </c>
    </row>
    <row r="1510" spans="1:8" ht="24.75" hidden="1" x14ac:dyDescent="0.25">
      <c r="A1510" s="8" t="s">
        <v>2456</v>
      </c>
      <c r="B1510" s="9" t="s">
        <v>163</v>
      </c>
      <c r="C1510" s="13">
        <v>22.242155618537701</v>
      </c>
      <c r="D1510" s="13">
        <v>47.690437968782497</v>
      </c>
      <c r="E1510" s="13">
        <v>29.000808256452299</v>
      </c>
      <c r="F1510" s="15">
        <v>32.977800614590834</v>
      </c>
      <c r="G1510" s="13">
        <v>8</v>
      </c>
      <c r="H1510" s="14">
        <v>4598093.4800000004</v>
      </c>
    </row>
    <row r="1511" spans="1:8" ht="24.75" hidden="1" x14ac:dyDescent="0.25">
      <c r="A1511" s="8" t="s">
        <v>2456</v>
      </c>
      <c r="B1511" s="9" t="s">
        <v>21</v>
      </c>
      <c r="C1511" s="13">
        <v>32.895868455799601</v>
      </c>
      <c r="D1511" s="13">
        <v>23.145907895739899</v>
      </c>
      <c r="E1511" s="13">
        <v>42.6657042123027</v>
      </c>
      <c r="F1511" s="15">
        <v>32.902493521280732</v>
      </c>
      <c r="G1511" s="13">
        <v>27</v>
      </c>
      <c r="H1511" s="14">
        <v>47576634.916489601</v>
      </c>
    </row>
    <row r="1512" spans="1:8" ht="24.75" hidden="1" x14ac:dyDescent="0.25">
      <c r="A1512" s="8" t="s">
        <v>2456</v>
      </c>
      <c r="B1512" s="9" t="s">
        <v>1071</v>
      </c>
      <c r="C1512" s="13">
        <v>49.0001505492706</v>
      </c>
      <c r="D1512" s="13">
        <v>26.167780710266999</v>
      </c>
      <c r="E1512" s="13">
        <v>23.429093549064302</v>
      </c>
      <c r="F1512" s="15">
        <v>32.865674936200634</v>
      </c>
      <c r="G1512" s="13">
        <v>6</v>
      </c>
      <c r="H1512" s="14">
        <v>48489392.600000001</v>
      </c>
    </row>
    <row r="1513" spans="1:8" ht="24.75" hidden="1" x14ac:dyDescent="0.25">
      <c r="A1513" s="8" t="s">
        <v>2456</v>
      </c>
      <c r="B1513" s="9" t="s">
        <v>692</v>
      </c>
      <c r="C1513" s="13">
        <v>52.498418417905597</v>
      </c>
      <c r="D1513" s="13">
        <v>27.008226085852399</v>
      </c>
      <c r="E1513" s="13">
        <v>19.036138508614702</v>
      </c>
      <c r="F1513" s="15">
        <v>32.847594337457565</v>
      </c>
      <c r="G1513" s="13">
        <v>12</v>
      </c>
      <c r="H1513" s="14">
        <v>1918954.89</v>
      </c>
    </row>
    <row r="1514" spans="1:8" ht="24.75" hidden="1" x14ac:dyDescent="0.25">
      <c r="A1514" s="8" t="s">
        <v>2456</v>
      </c>
      <c r="B1514" s="9" t="s">
        <v>778</v>
      </c>
      <c r="C1514" s="13">
        <v>45.618712688919402</v>
      </c>
      <c r="D1514" s="13">
        <v>24.488341087802301</v>
      </c>
      <c r="E1514" s="13">
        <v>27.791832496643</v>
      </c>
      <c r="F1514" s="15">
        <v>32.632962091121563</v>
      </c>
      <c r="G1514" s="13">
        <v>5</v>
      </c>
      <c r="H1514" s="14">
        <v>23669196.550000001</v>
      </c>
    </row>
    <row r="1515" spans="1:8" ht="24.75" hidden="1" x14ac:dyDescent="0.25">
      <c r="A1515" s="8" t="s">
        <v>2456</v>
      </c>
      <c r="B1515" s="9" t="s">
        <v>1663</v>
      </c>
      <c r="C1515" s="13">
        <v>55.938469281491798</v>
      </c>
      <c r="D1515" s="13">
        <v>32.892941684060702</v>
      </c>
      <c r="E1515" s="13">
        <v>8.6609781584524708</v>
      </c>
      <c r="F1515" s="15">
        <v>32.497463041334989</v>
      </c>
      <c r="G1515" s="13">
        <v>7</v>
      </c>
      <c r="H1515" s="14">
        <v>56385088.32</v>
      </c>
    </row>
    <row r="1516" spans="1:8" ht="36.75" hidden="1" x14ac:dyDescent="0.25">
      <c r="A1516" s="8" t="s">
        <v>2456</v>
      </c>
      <c r="B1516" s="9" t="s">
        <v>1676</v>
      </c>
      <c r="C1516" s="13">
        <v>44.079658128629497</v>
      </c>
      <c r="D1516" s="13">
        <v>26.6227700233087</v>
      </c>
      <c r="E1516" s="13">
        <v>26.675386603646899</v>
      </c>
      <c r="F1516" s="15">
        <v>32.459271585195033</v>
      </c>
      <c r="G1516" s="13">
        <v>4</v>
      </c>
      <c r="H1516" s="14">
        <v>1796189.3199999901</v>
      </c>
    </row>
    <row r="1517" spans="1:8" ht="24.75" hidden="1" x14ac:dyDescent="0.25">
      <c r="A1517" s="8" t="s">
        <v>2456</v>
      </c>
      <c r="B1517" s="9" t="s">
        <v>1746</v>
      </c>
      <c r="C1517" s="13">
        <v>26.282288209080299</v>
      </c>
      <c r="D1517" s="13">
        <v>36.397106553012101</v>
      </c>
      <c r="E1517" s="13">
        <v>34.567210244214699</v>
      </c>
      <c r="F1517" s="15">
        <v>32.415535002102366</v>
      </c>
      <c r="G1517" s="13">
        <v>6</v>
      </c>
      <c r="H1517" s="14">
        <v>62182886.68</v>
      </c>
    </row>
    <row r="1518" spans="1:8" hidden="1" x14ac:dyDescent="0.25">
      <c r="A1518" s="8" t="s">
        <v>2456</v>
      </c>
      <c r="B1518" s="9" t="s">
        <v>220</v>
      </c>
      <c r="C1518" s="13">
        <v>52.959210574124903</v>
      </c>
      <c r="D1518" s="13">
        <v>5.8090496013930801</v>
      </c>
      <c r="E1518" s="13">
        <v>38.351194797575502</v>
      </c>
      <c r="F1518" s="15">
        <v>32.373151657697825</v>
      </c>
      <c r="G1518" s="13">
        <v>4</v>
      </c>
      <c r="H1518" s="14">
        <v>55527512.289999999</v>
      </c>
    </row>
    <row r="1519" spans="1:8" hidden="1" x14ac:dyDescent="0.25">
      <c r="A1519" s="8" t="s">
        <v>2456</v>
      </c>
      <c r="B1519" s="9" t="s">
        <v>1766</v>
      </c>
      <c r="C1519" s="13">
        <v>56.266700013437003</v>
      </c>
      <c r="D1519" s="13">
        <v>20.316104203133801</v>
      </c>
      <c r="E1519" s="13">
        <v>19.524244624220199</v>
      </c>
      <c r="F1519" s="15">
        <v>32.035682946930336</v>
      </c>
      <c r="G1519" s="13">
        <v>6</v>
      </c>
      <c r="H1519" s="14">
        <v>710440</v>
      </c>
    </row>
    <row r="1520" spans="1:8" ht="36.75" hidden="1" x14ac:dyDescent="0.25">
      <c r="A1520" s="8" t="s">
        <v>2456</v>
      </c>
      <c r="B1520" s="9" t="s">
        <v>540</v>
      </c>
      <c r="C1520" s="13">
        <v>68.451199482968207</v>
      </c>
      <c r="D1520" s="13">
        <v>3.8010502544009901</v>
      </c>
      <c r="E1520" s="13">
        <v>23.429093549064302</v>
      </c>
      <c r="F1520" s="15">
        <v>31.893781095477834</v>
      </c>
      <c r="G1520" s="13">
        <v>5</v>
      </c>
      <c r="H1520" s="14">
        <v>850986.799999999</v>
      </c>
    </row>
    <row r="1521" spans="1:8" ht="24.75" hidden="1" x14ac:dyDescent="0.25">
      <c r="A1521" s="8" t="s">
        <v>2456</v>
      </c>
      <c r="B1521" s="9" t="s">
        <v>588</v>
      </c>
      <c r="C1521" s="13">
        <v>59.816962606539001</v>
      </c>
      <c r="D1521" s="13">
        <v>15.2939896062906</v>
      </c>
      <c r="E1521" s="13">
        <v>20.500456855431199</v>
      </c>
      <c r="F1521" s="15">
        <v>31.870469689420265</v>
      </c>
      <c r="G1521" s="13">
        <v>3</v>
      </c>
      <c r="H1521" s="14">
        <v>698579.5</v>
      </c>
    </row>
    <row r="1522" spans="1:8" ht="24.75" hidden="1" x14ac:dyDescent="0.25">
      <c r="A1522" s="8" t="s">
        <v>2456</v>
      </c>
      <c r="B1522" s="9" t="s">
        <v>1479</v>
      </c>
      <c r="C1522" s="13">
        <v>62.103648719375698</v>
      </c>
      <c r="D1522" s="13">
        <v>15.713003020161601</v>
      </c>
      <c r="E1522" s="13">
        <v>17.5718201617982</v>
      </c>
      <c r="F1522" s="15">
        <v>31.796157300445163</v>
      </c>
      <c r="G1522" s="13">
        <v>4</v>
      </c>
      <c r="H1522" s="14">
        <v>3516820.69</v>
      </c>
    </row>
    <row r="1523" spans="1:8" hidden="1" x14ac:dyDescent="0.25">
      <c r="A1523" s="8" t="s">
        <v>2456</v>
      </c>
      <c r="B1523" s="9" t="s">
        <v>2408</v>
      </c>
      <c r="C1523" s="13">
        <v>68.068042550245593</v>
      </c>
      <c r="D1523" s="13">
        <v>12.4686420156177</v>
      </c>
      <c r="E1523" s="13">
        <v>12.9836226751064</v>
      </c>
      <c r="F1523" s="15">
        <v>31.173435746989899</v>
      </c>
      <c r="G1523" s="13">
        <v>5</v>
      </c>
      <c r="H1523" s="14">
        <v>3625718.38</v>
      </c>
    </row>
    <row r="1524" spans="1:8" ht="24.75" hidden="1" x14ac:dyDescent="0.25">
      <c r="A1524" s="8" t="s">
        <v>2456</v>
      </c>
      <c r="B1524" s="9" t="s">
        <v>60</v>
      </c>
      <c r="C1524" s="13">
        <v>54.477384191151401</v>
      </c>
      <c r="D1524" s="13">
        <v>23.1103008975835</v>
      </c>
      <c r="E1524" s="13">
        <v>15.8353474201915</v>
      </c>
      <c r="F1524" s="15">
        <v>31.141010836308798</v>
      </c>
      <c r="G1524" s="13">
        <v>25</v>
      </c>
      <c r="H1524" s="14">
        <v>20480417.84</v>
      </c>
    </row>
    <row r="1525" spans="1:8" hidden="1" x14ac:dyDescent="0.25">
      <c r="A1525" s="8" t="s">
        <v>2456</v>
      </c>
      <c r="B1525" s="9" t="s">
        <v>1591</v>
      </c>
      <c r="C1525" s="13">
        <v>35.435419386845602</v>
      </c>
      <c r="D1525" s="13">
        <v>25.081248091614501</v>
      </c>
      <c r="E1525" s="13">
        <v>31.780356755590901</v>
      </c>
      <c r="F1525" s="15">
        <v>30.765674744683668</v>
      </c>
      <c r="G1525" s="13">
        <v>9</v>
      </c>
      <c r="H1525" s="14">
        <v>6208893.6900000004</v>
      </c>
    </row>
    <row r="1526" spans="1:8" ht="24.75" hidden="1" x14ac:dyDescent="0.25">
      <c r="A1526" s="8" t="s">
        <v>2456</v>
      </c>
      <c r="B1526" s="9" t="s">
        <v>1789</v>
      </c>
      <c r="C1526" s="13">
        <v>50.250964347060801</v>
      </c>
      <c r="D1526" s="13">
        <v>6.6634016270780503</v>
      </c>
      <c r="E1526" s="13">
        <v>35.283099213769397</v>
      </c>
      <c r="F1526" s="15">
        <v>30.732488395969416</v>
      </c>
      <c r="G1526" s="13">
        <v>3</v>
      </c>
      <c r="H1526" s="14">
        <v>2819486.56</v>
      </c>
    </row>
    <row r="1527" spans="1:8" hidden="1" x14ac:dyDescent="0.25">
      <c r="A1527" s="8" t="s">
        <v>2456</v>
      </c>
      <c r="B1527" s="9" t="s">
        <v>1031</v>
      </c>
      <c r="C1527" s="13">
        <v>31.949756668097798</v>
      </c>
      <c r="D1527" s="13">
        <v>43.532796494577703</v>
      </c>
      <c r="E1527" s="13">
        <v>16.684354497060902</v>
      </c>
      <c r="F1527" s="15">
        <v>30.72230255324547</v>
      </c>
      <c r="G1527" s="13">
        <v>6</v>
      </c>
      <c r="H1527" s="14">
        <v>8810053.2300000004</v>
      </c>
    </row>
    <row r="1528" spans="1:8" ht="24.75" hidden="1" x14ac:dyDescent="0.25">
      <c r="A1528" s="8" t="s">
        <v>2456</v>
      </c>
      <c r="B1528" s="9" t="s">
        <v>695</v>
      </c>
      <c r="C1528" s="13">
        <v>30.834234993131201</v>
      </c>
      <c r="D1528" s="13">
        <v>39.094982579295298</v>
      </c>
      <c r="E1528" s="13">
        <v>22.195983362271399</v>
      </c>
      <c r="F1528" s="15">
        <v>30.708400311565963</v>
      </c>
      <c r="G1528" s="13">
        <v>19</v>
      </c>
      <c r="H1528" s="14">
        <v>796479.61654999899</v>
      </c>
    </row>
    <row r="1529" spans="1:8" ht="24.75" hidden="1" x14ac:dyDescent="0.25">
      <c r="A1529" s="8" t="s">
        <v>2456</v>
      </c>
      <c r="B1529" s="9" t="s">
        <v>24</v>
      </c>
      <c r="C1529" s="13">
        <v>61.756693786652299</v>
      </c>
      <c r="D1529" s="13">
        <v>22.3573585829728</v>
      </c>
      <c r="E1529" s="13">
        <v>7.80969784968811</v>
      </c>
      <c r="F1529" s="15">
        <v>30.641250073104402</v>
      </c>
      <c r="G1529" s="13">
        <v>3</v>
      </c>
      <c r="H1529" s="14">
        <v>432705.05</v>
      </c>
    </row>
    <row r="1530" spans="1:8" ht="24.75" hidden="1" x14ac:dyDescent="0.25">
      <c r="A1530" s="8" t="s">
        <v>2456</v>
      </c>
      <c r="B1530" s="9" t="s">
        <v>426</v>
      </c>
      <c r="C1530" s="13">
        <v>32.914350285663602</v>
      </c>
      <c r="D1530" s="13">
        <v>34.512012624819697</v>
      </c>
      <c r="E1530" s="13">
        <v>24.106465301333099</v>
      </c>
      <c r="F1530" s="15">
        <v>30.510942737272135</v>
      </c>
      <c r="G1530" s="13">
        <v>5</v>
      </c>
      <c r="H1530" s="14">
        <v>580064.79</v>
      </c>
    </row>
    <row r="1531" spans="1:8" ht="24.75" hidden="1" x14ac:dyDescent="0.25">
      <c r="A1531" s="8" t="s">
        <v>2456</v>
      </c>
      <c r="B1531" s="9" t="s">
        <v>1016</v>
      </c>
      <c r="C1531" s="13">
        <v>43.844709092060498</v>
      </c>
      <c r="D1531" s="13">
        <v>28.253087211539501</v>
      </c>
      <c r="E1531" s="13">
        <v>18.408573502836202</v>
      </c>
      <c r="F1531" s="15">
        <v>30.168789935478738</v>
      </c>
      <c r="G1531" s="13">
        <v>7</v>
      </c>
      <c r="H1531" s="14">
        <v>381796.5</v>
      </c>
    </row>
    <row r="1532" spans="1:8" ht="24.75" hidden="1" x14ac:dyDescent="0.25">
      <c r="A1532" s="8" t="s">
        <v>2456</v>
      </c>
      <c r="B1532" s="9" t="s">
        <v>201</v>
      </c>
      <c r="C1532" s="13">
        <v>57.497372602431099</v>
      </c>
      <c r="D1532" s="13">
        <v>27.377934103915599</v>
      </c>
      <c r="E1532" s="13">
        <v>5.6248419036444099</v>
      </c>
      <c r="F1532" s="15">
        <v>30.166716203330367</v>
      </c>
      <c r="G1532" s="13">
        <v>3</v>
      </c>
      <c r="H1532" s="14">
        <v>273891604.47000003</v>
      </c>
    </row>
    <row r="1533" spans="1:8" ht="24.75" hidden="1" x14ac:dyDescent="0.25">
      <c r="A1533" s="8" t="s">
        <v>2456</v>
      </c>
      <c r="B1533" s="9" t="s">
        <v>2088</v>
      </c>
      <c r="C1533" s="13">
        <v>48.971525169690601</v>
      </c>
      <c r="D1533" s="13">
        <v>9.1085534967666995</v>
      </c>
      <c r="E1533" s="13">
        <v>31.726897514357901</v>
      </c>
      <c r="F1533" s="15">
        <v>29.935658726938399</v>
      </c>
      <c r="G1533" s="13">
        <v>6</v>
      </c>
      <c r="H1533" s="14">
        <v>32360964.23</v>
      </c>
    </row>
    <row r="1534" spans="1:8" ht="24.75" hidden="1" x14ac:dyDescent="0.25">
      <c r="A1534" s="8" t="s">
        <v>2456</v>
      </c>
      <c r="B1534" s="9" t="s">
        <v>1822</v>
      </c>
      <c r="C1534" s="13">
        <v>37.762815199778899</v>
      </c>
      <c r="D1534" s="13">
        <v>11.017392382178899</v>
      </c>
      <c r="E1534" s="13">
        <v>40.935832895448499</v>
      </c>
      <c r="F1534" s="15">
        <v>29.905346825802098</v>
      </c>
      <c r="G1534" s="13">
        <v>8</v>
      </c>
      <c r="H1534" s="14">
        <v>11379710.92</v>
      </c>
    </row>
    <row r="1535" spans="1:8" ht="36.75" hidden="1" x14ac:dyDescent="0.25">
      <c r="A1535" s="8" t="s">
        <v>2456</v>
      </c>
      <c r="B1535" s="9" t="s">
        <v>1127</v>
      </c>
      <c r="C1535" s="13">
        <v>51.501726233443698</v>
      </c>
      <c r="D1535" s="13">
        <v>0</v>
      </c>
      <c r="E1535" s="13">
        <v>38.191398152585599</v>
      </c>
      <c r="F1535" s="15">
        <v>29.897708128676431</v>
      </c>
      <c r="G1535" s="13">
        <v>5</v>
      </c>
      <c r="H1535" s="14">
        <v>17274908.440000001</v>
      </c>
    </row>
    <row r="1536" spans="1:8" hidden="1" x14ac:dyDescent="0.25">
      <c r="A1536" s="8" t="s">
        <v>2456</v>
      </c>
      <c r="B1536" s="9" t="s">
        <v>916</v>
      </c>
      <c r="C1536" s="13">
        <v>58.744358069089003</v>
      </c>
      <c r="D1536" s="13">
        <v>19.964670597272001</v>
      </c>
      <c r="E1536" s="13">
        <v>10.2269852793534</v>
      </c>
      <c r="F1536" s="15">
        <v>29.645337981904802</v>
      </c>
      <c r="G1536" s="13">
        <v>3</v>
      </c>
      <c r="H1536" s="14">
        <v>5613584.8799999999</v>
      </c>
    </row>
    <row r="1537" spans="1:8" ht="24.75" hidden="1" x14ac:dyDescent="0.25">
      <c r="A1537" s="8" t="s">
        <v>2456</v>
      </c>
      <c r="B1537" s="9" t="s">
        <v>1633</v>
      </c>
      <c r="C1537" s="13">
        <v>32.712621505909198</v>
      </c>
      <c r="D1537" s="13">
        <v>35.364369348533899</v>
      </c>
      <c r="E1537" s="13">
        <v>20.825860932501602</v>
      </c>
      <c r="F1537" s="15">
        <v>29.634283928981564</v>
      </c>
      <c r="G1537" s="13">
        <v>36</v>
      </c>
      <c r="H1537" s="14">
        <v>2191056.36</v>
      </c>
    </row>
    <row r="1538" spans="1:8" ht="24.75" hidden="1" x14ac:dyDescent="0.25">
      <c r="A1538" s="8" t="s">
        <v>2456</v>
      </c>
      <c r="B1538" s="9" t="s">
        <v>2268</v>
      </c>
      <c r="C1538" s="13">
        <v>38.755212825885003</v>
      </c>
      <c r="D1538" s="13">
        <v>17.970112795024999</v>
      </c>
      <c r="E1538" s="13">
        <v>31.7036543659957</v>
      </c>
      <c r="F1538" s="15">
        <v>29.476326662301901</v>
      </c>
      <c r="G1538" s="13">
        <v>3</v>
      </c>
      <c r="H1538" s="14">
        <v>32824484.280000001</v>
      </c>
    </row>
    <row r="1539" spans="1:8" hidden="1" x14ac:dyDescent="0.25">
      <c r="A1539" s="8" t="s">
        <v>2456</v>
      </c>
      <c r="B1539" s="9" t="s">
        <v>849</v>
      </c>
      <c r="C1539" s="13">
        <v>52.111816268346601</v>
      </c>
      <c r="D1539" s="13">
        <v>12.420754768318201</v>
      </c>
      <c r="E1539" s="13">
        <v>23.429093549064302</v>
      </c>
      <c r="F1539" s="15">
        <v>29.320554861909702</v>
      </c>
      <c r="G1539" s="13">
        <v>4</v>
      </c>
      <c r="H1539" s="14">
        <v>408810.62</v>
      </c>
    </row>
    <row r="1540" spans="1:8" ht="24.75" hidden="1" x14ac:dyDescent="0.25">
      <c r="A1540" s="8" t="s">
        <v>2456</v>
      </c>
      <c r="B1540" s="9" t="s">
        <v>1227</v>
      </c>
      <c r="C1540" s="13">
        <v>50.141339449773398</v>
      </c>
      <c r="D1540" s="13">
        <v>15.044824211422799</v>
      </c>
      <c r="E1540" s="13">
        <v>22.499367614577601</v>
      </c>
      <c r="F1540" s="15">
        <v>29.228510425257934</v>
      </c>
      <c r="G1540" s="13">
        <v>3</v>
      </c>
      <c r="H1540" s="14">
        <v>810503</v>
      </c>
    </row>
    <row r="1541" spans="1:8" ht="24.75" hidden="1" x14ac:dyDescent="0.25">
      <c r="A1541" s="8" t="s">
        <v>2456</v>
      </c>
      <c r="B1541" s="9" t="s">
        <v>431</v>
      </c>
      <c r="C1541" s="13">
        <v>41.970945950969799</v>
      </c>
      <c r="D1541" s="13">
        <v>40.709753196934997</v>
      </c>
      <c r="E1541" s="13">
        <v>4.9165289052010701</v>
      </c>
      <c r="F1541" s="15">
        <v>29.199076017701955</v>
      </c>
      <c r="G1541" s="13">
        <v>9</v>
      </c>
      <c r="H1541" s="14">
        <v>653069.51</v>
      </c>
    </row>
    <row r="1542" spans="1:8" ht="24.75" hidden="1" x14ac:dyDescent="0.25">
      <c r="A1542" s="8" t="s">
        <v>2456</v>
      </c>
      <c r="B1542" s="9" t="s">
        <v>1954</v>
      </c>
      <c r="C1542" s="13">
        <v>60.824295486019402</v>
      </c>
      <c r="D1542" s="13">
        <v>10.6249829945854</v>
      </c>
      <c r="E1542" s="13">
        <v>15.6193956993762</v>
      </c>
      <c r="F1542" s="15">
        <v>29.022891393327001</v>
      </c>
      <c r="G1542" s="13">
        <v>3</v>
      </c>
      <c r="H1542" s="14">
        <v>281200</v>
      </c>
    </row>
    <row r="1543" spans="1:8" ht="24.75" hidden="1" x14ac:dyDescent="0.25">
      <c r="A1543" s="8" t="s">
        <v>2456</v>
      </c>
      <c r="B1543" s="9" t="s">
        <v>2385</v>
      </c>
      <c r="C1543" s="13">
        <v>50.750785495298302</v>
      </c>
      <c r="D1543" s="13">
        <v>28.4511921929275</v>
      </c>
      <c r="E1543" s="13">
        <v>7.80969784968811</v>
      </c>
      <c r="F1543" s="15">
        <v>29.003891845971307</v>
      </c>
      <c r="G1543" s="13">
        <v>9</v>
      </c>
      <c r="H1543" s="14">
        <v>505898.68</v>
      </c>
    </row>
    <row r="1544" spans="1:8" hidden="1" x14ac:dyDescent="0.25">
      <c r="A1544" s="8" t="s">
        <v>2456</v>
      </c>
      <c r="B1544" s="9" t="s">
        <v>795</v>
      </c>
      <c r="C1544" s="13">
        <v>30.6256015736985</v>
      </c>
      <c r="D1544" s="13">
        <v>32.718417544146</v>
      </c>
      <c r="E1544" s="13">
        <v>23.429093549064302</v>
      </c>
      <c r="F1544" s="15">
        <v>28.924370888969602</v>
      </c>
      <c r="G1544" s="13">
        <v>8</v>
      </c>
      <c r="H1544" s="14">
        <v>477411.24</v>
      </c>
    </row>
    <row r="1545" spans="1:8" ht="36.75" hidden="1" x14ac:dyDescent="0.25">
      <c r="A1545" s="8" t="s">
        <v>2456</v>
      </c>
      <c r="B1545" s="9" t="s">
        <v>1091</v>
      </c>
      <c r="C1545" s="13">
        <v>45.6338182332887</v>
      </c>
      <c r="D1545" s="13">
        <v>32.925203384757602</v>
      </c>
      <c r="E1545" s="13">
        <v>7.80969784968811</v>
      </c>
      <c r="F1545" s="15">
        <v>28.789573155911469</v>
      </c>
      <c r="G1545" s="13">
        <v>6</v>
      </c>
      <c r="H1545" s="14">
        <v>5374092.6699999999</v>
      </c>
    </row>
    <row r="1546" spans="1:8" ht="24.75" hidden="1" x14ac:dyDescent="0.25">
      <c r="A1546" s="8" t="s">
        <v>2456</v>
      </c>
      <c r="B1546" s="9" t="s">
        <v>932</v>
      </c>
      <c r="C1546" s="13">
        <v>60.678277037355699</v>
      </c>
      <c r="D1546" s="13">
        <v>25.339428073898699</v>
      </c>
      <c r="E1546" s="13">
        <v>0</v>
      </c>
      <c r="F1546" s="15">
        <v>28.672568370418134</v>
      </c>
      <c r="G1546" s="13">
        <v>3</v>
      </c>
      <c r="H1546" s="14">
        <v>472855.85</v>
      </c>
    </row>
    <row r="1547" spans="1:8" ht="24.75" hidden="1" x14ac:dyDescent="0.25">
      <c r="A1547" s="8" t="s">
        <v>2456</v>
      </c>
      <c r="B1547" s="9" t="s">
        <v>1649</v>
      </c>
      <c r="C1547" s="13">
        <v>5.2679954109149003</v>
      </c>
      <c r="D1547" s="13">
        <v>37.167685419107599</v>
      </c>
      <c r="E1547" s="13">
        <v>43.153151120969397</v>
      </c>
      <c r="F1547" s="15">
        <v>28.529610650330635</v>
      </c>
      <c r="G1547" s="13">
        <v>8</v>
      </c>
      <c r="H1547" s="14">
        <v>38678143.615800001</v>
      </c>
    </row>
    <row r="1548" spans="1:8" ht="24.75" hidden="1" x14ac:dyDescent="0.25">
      <c r="A1548" s="8" t="s">
        <v>2456</v>
      </c>
      <c r="B1548" s="9" t="s">
        <v>2052</v>
      </c>
      <c r="C1548" s="13">
        <v>42.891122765067301</v>
      </c>
      <c r="D1548" s="13">
        <v>18.918183549642102</v>
      </c>
      <c r="E1548" s="13">
        <v>23.429093549064302</v>
      </c>
      <c r="F1548" s="15">
        <v>28.412799954591236</v>
      </c>
      <c r="G1548" s="13">
        <v>3</v>
      </c>
      <c r="H1548" s="14">
        <v>16204827.59</v>
      </c>
    </row>
    <row r="1549" spans="1:8" ht="24.75" hidden="1" x14ac:dyDescent="0.25">
      <c r="A1549" s="8" t="s">
        <v>2456</v>
      </c>
      <c r="B1549" s="9" t="s">
        <v>716</v>
      </c>
      <c r="C1549" s="13">
        <v>31.330705184423699</v>
      </c>
      <c r="D1549" s="13">
        <v>20.2731749789132</v>
      </c>
      <c r="E1549" s="13">
        <v>33.191215861174399</v>
      </c>
      <c r="F1549" s="15">
        <v>28.265032008170433</v>
      </c>
      <c r="G1549" s="13">
        <v>3</v>
      </c>
      <c r="H1549" s="14">
        <v>31959860.780000001</v>
      </c>
    </row>
    <row r="1550" spans="1:8" ht="24.75" hidden="1" x14ac:dyDescent="0.25">
      <c r="A1550" s="8" t="s">
        <v>2456</v>
      </c>
      <c r="B1550" s="9" t="s">
        <v>2400</v>
      </c>
      <c r="C1550" s="13">
        <v>44.267515938575798</v>
      </c>
      <c r="D1550" s="13">
        <v>26.790556779945302</v>
      </c>
      <c r="E1550" s="13">
        <v>13.3880534566081</v>
      </c>
      <c r="F1550" s="15">
        <v>28.148708725043068</v>
      </c>
      <c r="G1550" s="13">
        <v>7</v>
      </c>
      <c r="H1550" s="14">
        <v>561676</v>
      </c>
    </row>
    <row r="1551" spans="1:8" ht="24.75" hidden="1" x14ac:dyDescent="0.25">
      <c r="A1551" s="8" t="s">
        <v>2456</v>
      </c>
      <c r="B1551" s="9" t="s">
        <v>1973</v>
      </c>
      <c r="C1551" s="13">
        <v>43.844073397806198</v>
      </c>
      <c r="D1551" s="13">
        <v>26.242572778029601</v>
      </c>
      <c r="E1551" s="13">
        <v>13.864537998032599</v>
      </c>
      <c r="F1551" s="15">
        <v>27.983728057956132</v>
      </c>
      <c r="G1551" s="13">
        <v>20</v>
      </c>
      <c r="H1551" s="14">
        <v>3688179.99</v>
      </c>
    </row>
    <row r="1552" spans="1:8" hidden="1" x14ac:dyDescent="0.25">
      <c r="A1552" s="8" t="s">
        <v>2456</v>
      </c>
      <c r="B1552" s="9" t="s">
        <v>981</v>
      </c>
      <c r="C1552" s="13">
        <v>11.4548468420963</v>
      </c>
      <c r="D1552" s="13">
        <v>44.155278907675601</v>
      </c>
      <c r="E1552" s="13">
        <v>27.984745030398301</v>
      </c>
      <c r="F1552" s="15">
        <v>27.864956926723398</v>
      </c>
      <c r="G1552" s="13">
        <v>7</v>
      </c>
      <c r="H1552" s="14">
        <v>16537098.74</v>
      </c>
    </row>
    <row r="1553" spans="1:8" ht="24.75" hidden="1" x14ac:dyDescent="0.25">
      <c r="A1553" s="8" t="s">
        <v>2456</v>
      </c>
      <c r="B1553" s="9" t="s">
        <v>1354</v>
      </c>
      <c r="C1553" s="13">
        <v>43.546776192389103</v>
      </c>
      <c r="D1553" s="13">
        <v>21.892090441596601</v>
      </c>
      <c r="E1553" s="13">
        <v>18.1528988708524</v>
      </c>
      <c r="F1553" s="15">
        <v>27.86392183494603</v>
      </c>
      <c r="G1553" s="13">
        <v>4</v>
      </c>
      <c r="H1553" s="14">
        <v>188465</v>
      </c>
    </row>
    <row r="1554" spans="1:8" ht="24.75" hidden="1" x14ac:dyDescent="0.25">
      <c r="A1554" s="8" t="s">
        <v>2456</v>
      </c>
      <c r="B1554" s="9" t="s">
        <v>336</v>
      </c>
      <c r="C1554" s="13">
        <v>27.1166797192849</v>
      </c>
      <c r="D1554" s="13">
        <v>21.459884948579699</v>
      </c>
      <c r="E1554" s="13">
        <v>34.643912633809897</v>
      </c>
      <c r="F1554" s="15">
        <v>27.740159100558163</v>
      </c>
      <c r="G1554" s="13">
        <v>4</v>
      </c>
      <c r="H1554" s="14">
        <v>14667346.08</v>
      </c>
    </row>
    <row r="1555" spans="1:8" ht="24.75" hidden="1" x14ac:dyDescent="0.25">
      <c r="A1555" s="8" t="s">
        <v>2456</v>
      </c>
      <c r="B1555" s="9" t="s">
        <v>488</v>
      </c>
      <c r="C1555" s="13">
        <v>45.680907999238499</v>
      </c>
      <c r="D1555" s="13">
        <v>19.783721359102898</v>
      </c>
      <c r="E1555" s="13">
        <v>17.5235459305845</v>
      </c>
      <c r="F1555" s="15">
        <v>27.662725096308634</v>
      </c>
      <c r="G1555" s="13">
        <v>4</v>
      </c>
      <c r="H1555" s="14">
        <v>38469</v>
      </c>
    </row>
    <row r="1556" spans="1:8" ht="36.75" hidden="1" x14ac:dyDescent="0.25">
      <c r="A1556" s="8" t="s">
        <v>2456</v>
      </c>
      <c r="B1556" s="9" t="s">
        <v>1421</v>
      </c>
      <c r="C1556" s="13">
        <v>21.846875377517101</v>
      </c>
      <c r="D1556" s="13">
        <v>36.376059553510899</v>
      </c>
      <c r="E1556" s="13">
        <v>24.544764670448298</v>
      </c>
      <c r="F1556" s="15">
        <v>27.589233200492099</v>
      </c>
      <c r="G1556" s="13">
        <v>7</v>
      </c>
      <c r="H1556" s="14">
        <v>10365616.439999999</v>
      </c>
    </row>
    <row r="1557" spans="1:8" ht="24.75" hidden="1" x14ac:dyDescent="0.25">
      <c r="A1557" s="8" t="s">
        <v>2456</v>
      </c>
      <c r="B1557" s="9" t="s">
        <v>1552</v>
      </c>
      <c r="C1557" s="13">
        <v>57.679263206191401</v>
      </c>
      <c r="D1557" s="13">
        <v>7.3925938018665098</v>
      </c>
      <c r="E1557" s="13">
        <v>17.5718201617982</v>
      </c>
      <c r="F1557" s="15">
        <v>27.547892389952036</v>
      </c>
      <c r="G1557" s="13">
        <v>4</v>
      </c>
      <c r="H1557" s="14">
        <v>209140.52</v>
      </c>
    </row>
    <row r="1558" spans="1:8" hidden="1" x14ac:dyDescent="0.25">
      <c r="A1558" s="8" t="s">
        <v>2456</v>
      </c>
      <c r="B1558" s="9" t="s">
        <v>32</v>
      </c>
      <c r="C1558" s="13">
        <v>27.395219332829601</v>
      </c>
      <c r="D1558" s="13">
        <v>36.035206943223997</v>
      </c>
      <c r="E1558" s="13">
        <v>18.856004108807898</v>
      </c>
      <c r="F1558" s="15">
        <v>27.428810128287164</v>
      </c>
      <c r="G1558" s="13">
        <v>16</v>
      </c>
      <c r="H1558" s="14">
        <v>14599475.33</v>
      </c>
    </row>
    <row r="1559" spans="1:8" ht="36.75" hidden="1" x14ac:dyDescent="0.25">
      <c r="A1559" s="8" t="s">
        <v>2456</v>
      </c>
      <c r="B1559" s="9" t="s">
        <v>659</v>
      </c>
      <c r="C1559" s="13">
        <v>32.601307163513603</v>
      </c>
      <c r="D1559" s="13">
        <v>33.948249122520501</v>
      </c>
      <c r="E1559" s="13">
        <v>15.613197526479601</v>
      </c>
      <c r="F1559" s="15">
        <v>27.387584604171234</v>
      </c>
      <c r="G1559" s="13">
        <v>6</v>
      </c>
      <c r="H1559" s="14">
        <v>411748.72</v>
      </c>
    </row>
    <row r="1560" spans="1:8" ht="24.75" hidden="1" x14ac:dyDescent="0.25">
      <c r="A1560" s="8" t="s">
        <v>2456</v>
      </c>
      <c r="B1560" s="9" t="s">
        <v>1347</v>
      </c>
      <c r="C1560" s="13">
        <v>34.4368385521324</v>
      </c>
      <c r="D1560" s="13">
        <v>20.067884119798201</v>
      </c>
      <c r="E1560" s="13">
        <v>27.612860254254301</v>
      </c>
      <c r="F1560" s="15">
        <v>27.37252764206163</v>
      </c>
      <c r="G1560" s="13">
        <v>7</v>
      </c>
      <c r="H1560" s="14">
        <v>649748.46</v>
      </c>
    </row>
    <row r="1561" spans="1:8" hidden="1" x14ac:dyDescent="0.25">
      <c r="A1561" s="8" t="s">
        <v>2456</v>
      </c>
      <c r="B1561" s="9" t="s">
        <v>1142</v>
      </c>
      <c r="C1561" s="13">
        <v>38.145579662067597</v>
      </c>
      <c r="D1561" s="13">
        <v>1.21748303121252</v>
      </c>
      <c r="E1561" s="13">
        <v>42.598351907389599</v>
      </c>
      <c r="F1561" s="15">
        <v>27.320471533556571</v>
      </c>
      <c r="G1561" s="13">
        <v>11</v>
      </c>
      <c r="H1561" s="14">
        <v>3200445.55</v>
      </c>
    </row>
    <row r="1562" spans="1:8" ht="24.75" hidden="1" x14ac:dyDescent="0.25">
      <c r="A1562" s="8" t="s">
        <v>2456</v>
      </c>
      <c r="B1562" s="9" t="s">
        <v>193</v>
      </c>
      <c r="C1562" s="13">
        <v>67.282523328222894</v>
      </c>
      <c r="D1562" s="13">
        <v>5.6526713895177796</v>
      </c>
      <c r="E1562" s="13">
        <v>8.7045590616315298</v>
      </c>
      <c r="F1562" s="15">
        <v>27.213251259790734</v>
      </c>
      <c r="G1562" s="13">
        <v>8</v>
      </c>
      <c r="H1562" s="14">
        <v>1929810</v>
      </c>
    </row>
    <row r="1563" spans="1:8" ht="24.75" hidden="1" x14ac:dyDescent="0.25">
      <c r="A1563" s="8" t="s">
        <v>2456</v>
      </c>
      <c r="B1563" s="9" t="s">
        <v>296</v>
      </c>
      <c r="C1563" s="13">
        <v>48.449625573834403</v>
      </c>
      <c r="D1563" s="13">
        <v>7.9674826242453296</v>
      </c>
      <c r="E1563" s="13">
        <v>25.013501495751999</v>
      </c>
      <c r="F1563" s="15">
        <v>27.143536564610574</v>
      </c>
      <c r="G1563" s="13">
        <v>6</v>
      </c>
      <c r="H1563" s="14">
        <v>17591839.201401599</v>
      </c>
    </row>
    <row r="1564" spans="1:8" hidden="1" x14ac:dyDescent="0.25">
      <c r="A1564" s="8" t="s">
        <v>2456</v>
      </c>
      <c r="B1564" s="9" t="s">
        <v>1674</v>
      </c>
      <c r="C1564" s="13">
        <v>36.019077940515203</v>
      </c>
      <c r="D1564" s="13">
        <v>10.610821979971201</v>
      </c>
      <c r="E1564" s="13">
        <v>34.669480097008197</v>
      </c>
      <c r="F1564" s="15">
        <v>27.099793339164865</v>
      </c>
      <c r="G1564" s="13">
        <v>5</v>
      </c>
      <c r="H1564" s="14">
        <v>14080633.59</v>
      </c>
    </row>
    <row r="1565" spans="1:8" ht="24.75" hidden="1" x14ac:dyDescent="0.25">
      <c r="A1565" s="8" t="s">
        <v>2456</v>
      </c>
      <c r="B1565" s="9" t="s">
        <v>1849</v>
      </c>
      <c r="C1565" s="13">
        <v>53.401137579102198</v>
      </c>
      <c r="D1565" s="13">
        <v>9.6835632465376893</v>
      </c>
      <c r="E1565" s="13">
        <v>17.853643335689501</v>
      </c>
      <c r="F1565" s="15">
        <v>26.979448053776462</v>
      </c>
      <c r="G1565" s="13">
        <v>11</v>
      </c>
      <c r="H1565" s="14">
        <v>3210686.42</v>
      </c>
    </row>
    <row r="1566" spans="1:8" hidden="1" x14ac:dyDescent="0.25">
      <c r="A1566" s="8" t="s">
        <v>2456</v>
      </c>
      <c r="B1566" s="9" t="s">
        <v>1715</v>
      </c>
      <c r="C1566" s="13">
        <v>38.923310753735599</v>
      </c>
      <c r="D1566" s="13">
        <v>28.938680742615102</v>
      </c>
      <c r="E1566" s="13">
        <v>12.349084724819299</v>
      </c>
      <c r="F1566" s="15">
        <v>26.737025407056667</v>
      </c>
      <c r="G1566" s="13">
        <v>8</v>
      </c>
      <c r="H1566" s="14">
        <v>604117.94999999995</v>
      </c>
    </row>
    <row r="1567" spans="1:8" hidden="1" x14ac:dyDescent="0.25">
      <c r="A1567" s="8" t="s">
        <v>2456</v>
      </c>
      <c r="B1567" s="9" t="s">
        <v>2281</v>
      </c>
      <c r="C1567" s="13">
        <v>53.889622858975201</v>
      </c>
      <c r="D1567" s="13">
        <v>8.5407993905259296</v>
      </c>
      <c r="E1567" s="13">
        <v>16.3631764469655</v>
      </c>
      <c r="F1567" s="15">
        <v>26.26453289882221</v>
      </c>
      <c r="G1567" s="13">
        <v>2</v>
      </c>
      <c r="H1567" s="14">
        <v>3974659.6</v>
      </c>
    </row>
    <row r="1568" spans="1:8" ht="24.75" hidden="1" x14ac:dyDescent="0.25">
      <c r="A1568" s="8" t="s">
        <v>2456</v>
      </c>
      <c r="B1568" s="9" t="s">
        <v>1655</v>
      </c>
      <c r="C1568" s="13">
        <v>44.8717174965835</v>
      </c>
      <c r="D1568" s="13">
        <v>6.6989912865848398</v>
      </c>
      <c r="E1568" s="13">
        <v>25.570114768819501</v>
      </c>
      <c r="F1568" s="15">
        <v>25.713607850662612</v>
      </c>
      <c r="G1568" s="13">
        <v>23</v>
      </c>
      <c r="H1568" s="14">
        <v>919176.34</v>
      </c>
    </row>
    <row r="1569" spans="1:8" ht="24.75" hidden="1" x14ac:dyDescent="0.25">
      <c r="A1569" s="8" t="s">
        <v>2456</v>
      </c>
      <c r="B1569" s="9" t="s">
        <v>85</v>
      </c>
      <c r="C1569" s="13">
        <v>42.215155647329098</v>
      </c>
      <c r="D1569" s="13">
        <v>6.8339092500385403</v>
      </c>
      <c r="E1569" s="13">
        <v>26.845836358302801</v>
      </c>
      <c r="F1569" s="15">
        <v>25.29830041855681</v>
      </c>
      <c r="G1569" s="13">
        <v>9</v>
      </c>
      <c r="H1569" s="14">
        <v>1993171.98</v>
      </c>
    </row>
    <row r="1570" spans="1:8" ht="24.75" hidden="1" x14ac:dyDescent="0.25">
      <c r="A1570" s="8" t="s">
        <v>2456</v>
      </c>
      <c r="B1570" s="9" t="s">
        <v>1164</v>
      </c>
      <c r="C1570" s="13">
        <v>40.723342788784002</v>
      </c>
      <c r="D1570" s="13">
        <v>14.1294588196881</v>
      </c>
      <c r="E1570" s="13">
        <v>20.198295926723102</v>
      </c>
      <c r="F1570" s="15">
        <v>25.017032511731738</v>
      </c>
      <c r="G1570" s="13">
        <v>4</v>
      </c>
      <c r="H1570" s="14">
        <v>202638</v>
      </c>
    </row>
    <row r="1571" spans="1:8" ht="24.75" hidden="1" x14ac:dyDescent="0.25">
      <c r="A1571" s="8" t="s">
        <v>2456</v>
      </c>
      <c r="B1571" s="9" t="s">
        <v>136</v>
      </c>
      <c r="C1571" s="13">
        <v>36.2777528875177</v>
      </c>
      <c r="D1571" s="13">
        <v>3.74376885810968</v>
      </c>
      <c r="E1571" s="13">
        <v>34.2348332226357</v>
      </c>
      <c r="F1571" s="15">
        <v>24.75211832275436</v>
      </c>
      <c r="G1571" s="13">
        <v>3</v>
      </c>
      <c r="H1571" s="14">
        <v>10003923.720000001</v>
      </c>
    </row>
    <row r="1572" spans="1:8" ht="24.75" hidden="1" x14ac:dyDescent="0.25">
      <c r="A1572" s="8" t="s">
        <v>2456</v>
      </c>
      <c r="B1572" s="9" t="s">
        <v>67</v>
      </c>
      <c r="C1572" s="13">
        <v>58.415741845063899</v>
      </c>
      <c r="D1572" s="13">
        <v>7.1234753872905801</v>
      </c>
      <c r="E1572" s="13">
        <v>6.1361911676120799</v>
      </c>
      <c r="F1572" s="15">
        <v>23.891802799988852</v>
      </c>
      <c r="G1572" s="13">
        <v>3</v>
      </c>
      <c r="H1572" s="14">
        <v>343565</v>
      </c>
    </row>
    <row r="1573" spans="1:8" ht="24.75" hidden="1" x14ac:dyDescent="0.25">
      <c r="A1573" s="8" t="s">
        <v>2456</v>
      </c>
      <c r="B1573" s="9" t="s">
        <v>803</v>
      </c>
      <c r="C1573" s="13">
        <v>52.982642825846298</v>
      </c>
      <c r="D1573" s="13">
        <v>11.618690695465199</v>
      </c>
      <c r="E1573" s="13">
        <v>6.1119374475819903</v>
      </c>
      <c r="F1573" s="15">
        <v>23.571090322964498</v>
      </c>
      <c r="G1573" s="13">
        <v>23</v>
      </c>
      <c r="H1573" s="14">
        <v>2631194</v>
      </c>
    </row>
    <row r="1574" spans="1:8" ht="24.75" hidden="1" x14ac:dyDescent="0.25">
      <c r="A1574" s="8" t="s">
        <v>2456</v>
      </c>
      <c r="B1574" s="9" t="s">
        <v>728</v>
      </c>
      <c r="C1574" s="13">
        <v>54.851514791572903</v>
      </c>
      <c r="D1574" s="13">
        <v>15.653143961037101</v>
      </c>
      <c r="E1574" s="13">
        <v>0</v>
      </c>
      <c r="F1574" s="15">
        <v>23.501552917536667</v>
      </c>
      <c r="G1574" s="13">
        <v>2</v>
      </c>
      <c r="H1574" s="14">
        <v>81309.990000000005</v>
      </c>
    </row>
    <row r="1575" spans="1:8" ht="24.75" hidden="1" x14ac:dyDescent="0.25">
      <c r="A1575" s="8" t="s">
        <v>2456</v>
      </c>
      <c r="B1575" s="9" t="s">
        <v>1685</v>
      </c>
      <c r="C1575" s="13">
        <v>20.454183880484599</v>
      </c>
      <c r="D1575" s="13">
        <v>23.227844868613101</v>
      </c>
      <c r="E1575" s="13">
        <v>26.004801384671801</v>
      </c>
      <c r="F1575" s="15">
        <v>23.228943377923162</v>
      </c>
      <c r="G1575" s="13">
        <v>12</v>
      </c>
      <c r="H1575" s="14">
        <v>37674901.229999997</v>
      </c>
    </row>
    <row r="1576" spans="1:8" ht="24.75" hidden="1" x14ac:dyDescent="0.25">
      <c r="A1576" s="8" t="s">
        <v>2456</v>
      </c>
      <c r="B1576" s="9" t="s">
        <v>1604</v>
      </c>
      <c r="C1576" s="13">
        <v>31.652913708894001</v>
      </c>
      <c r="D1576" s="13">
        <v>19.383941784952501</v>
      </c>
      <c r="E1576" s="13">
        <v>16.3155179151948</v>
      </c>
      <c r="F1576" s="15">
        <v>22.450791136347103</v>
      </c>
      <c r="G1576" s="13">
        <v>7</v>
      </c>
      <c r="H1576" s="14">
        <v>195543.14</v>
      </c>
    </row>
    <row r="1577" spans="1:8" ht="24.75" hidden="1" x14ac:dyDescent="0.25">
      <c r="A1577" s="8" t="s">
        <v>2456</v>
      </c>
      <c r="B1577" s="9" t="s">
        <v>504</v>
      </c>
      <c r="C1577" s="13">
        <v>29.087059104494799</v>
      </c>
      <c r="D1577" s="13">
        <v>6.7136188556802603</v>
      </c>
      <c r="E1577" s="13">
        <v>30.664685634206901</v>
      </c>
      <c r="F1577" s="15">
        <v>22.155121198127318</v>
      </c>
      <c r="G1577" s="13">
        <v>5</v>
      </c>
      <c r="H1577" s="14">
        <v>22533899.59</v>
      </c>
    </row>
    <row r="1578" spans="1:8" ht="24.75" hidden="1" x14ac:dyDescent="0.25">
      <c r="A1578" s="8" t="s">
        <v>2456</v>
      </c>
      <c r="B1578" s="9" t="s">
        <v>868</v>
      </c>
      <c r="C1578" s="13">
        <v>43.456873805078096</v>
      </c>
      <c r="D1578" s="13">
        <v>7.3519901044184701</v>
      </c>
      <c r="E1578" s="13">
        <v>13.192811010365901</v>
      </c>
      <c r="F1578" s="15">
        <v>21.333891639954157</v>
      </c>
      <c r="G1578" s="13">
        <v>4</v>
      </c>
      <c r="H1578" s="14">
        <v>94650.94</v>
      </c>
    </row>
    <row r="1579" spans="1:8" ht="24.75" hidden="1" x14ac:dyDescent="0.25">
      <c r="A1579" s="8" t="s">
        <v>2456</v>
      </c>
      <c r="B1579" s="9" t="s">
        <v>1958</v>
      </c>
      <c r="C1579" s="13">
        <v>0</v>
      </c>
      <c r="D1579" s="13">
        <v>15.417940356613199</v>
      </c>
      <c r="E1579" s="13">
        <v>42.964401017937703</v>
      </c>
      <c r="F1579" s="15">
        <v>19.460780458183635</v>
      </c>
      <c r="G1579" s="13">
        <v>8</v>
      </c>
      <c r="H1579" s="14">
        <v>41003227.8719</v>
      </c>
    </row>
    <row r="1580" spans="1:8" ht="24.75" hidden="1" x14ac:dyDescent="0.25">
      <c r="A1580" s="8" t="s">
        <v>2456</v>
      </c>
      <c r="B1580" s="9" t="s">
        <v>1248</v>
      </c>
      <c r="C1580" s="13">
        <v>22.669111583315601</v>
      </c>
      <c r="D1580" s="13">
        <v>3.0382595030378798</v>
      </c>
      <c r="E1580" s="13">
        <v>23.429093549064302</v>
      </c>
      <c r="F1580" s="15">
        <v>16.37882154513926</v>
      </c>
      <c r="G1580" s="13">
        <v>4</v>
      </c>
      <c r="H1580" s="14">
        <v>34022928.479999997</v>
      </c>
    </row>
    <row r="1581" spans="1:8" hidden="1" x14ac:dyDescent="0.25">
      <c r="A1581" s="8" t="s">
        <v>2456</v>
      </c>
      <c r="B1581" s="9" t="s">
        <v>1171</v>
      </c>
      <c r="C1581" s="13">
        <v>16.107674898052501</v>
      </c>
      <c r="D1581" s="13">
        <v>4.4319284593547801</v>
      </c>
      <c r="E1581" s="13">
        <v>13.9885014559641</v>
      </c>
      <c r="F1581" s="15">
        <v>11.509368271123792</v>
      </c>
      <c r="G1581" s="13">
        <v>10</v>
      </c>
      <c r="H1581" s="14">
        <v>22192750.120000001</v>
      </c>
    </row>
    <row r="1582" spans="1:8" x14ac:dyDescent="0.25">
      <c r="A1582" s="8" t="s">
        <v>2860</v>
      </c>
      <c r="B1582" s="9" t="s">
        <v>2826</v>
      </c>
      <c r="C1582" s="13">
        <v>96.9487659464682</v>
      </c>
      <c r="D1582" s="13">
        <v>100</v>
      </c>
      <c r="E1582" s="13">
        <v>51.003129970459597</v>
      </c>
      <c r="F1582" s="15">
        <v>82.65063197230927</v>
      </c>
      <c r="G1582" s="13">
        <v>116</v>
      </c>
      <c r="H1582" s="14">
        <v>3502391932.1599998</v>
      </c>
    </row>
    <row r="1583" spans="1:8" ht="24.75" x14ac:dyDescent="0.25">
      <c r="A1583" s="8" t="s">
        <v>2860</v>
      </c>
      <c r="B1583" s="9" t="s">
        <v>1607</v>
      </c>
      <c r="C1583" s="13">
        <v>100</v>
      </c>
      <c r="D1583" s="13">
        <v>87.336676494839793</v>
      </c>
      <c r="E1583" s="13">
        <v>29.732459846086702</v>
      </c>
      <c r="F1583" s="15">
        <v>72.35637878030883</v>
      </c>
      <c r="G1583" s="13">
        <v>7</v>
      </c>
      <c r="H1583" s="14">
        <v>3708337.22</v>
      </c>
    </row>
    <row r="1584" spans="1:8" ht="24.75" x14ac:dyDescent="0.25">
      <c r="A1584" s="8" t="s">
        <v>2860</v>
      </c>
      <c r="B1584" s="9" t="s">
        <v>2017</v>
      </c>
      <c r="C1584" s="13">
        <v>78.950931194044301</v>
      </c>
      <c r="D1584" s="13">
        <v>71.483907758337097</v>
      </c>
      <c r="E1584" s="13">
        <v>57.482755702434297</v>
      </c>
      <c r="F1584" s="15">
        <v>69.305864884938572</v>
      </c>
      <c r="G1584" s="13">
        <v>8</v>
      </c>
      <c r="H1584" s="14">
        <v>535601404.17000002</v>
      </c>
    </row>
    <row r="1585" spans="1:8" ht="24.75" x14ac:dyDescent="0.25">
      <c r="A1585" s="8" t="s">
        <v>2860</v>
      </c>
      <c r="B1585" s="9" t="s">
        <v>1330</v>
      </c>
      <c r="C1585" s="13">
        <v>88.1307308975681</v>
      </c>
      <c r="D1585" s="13">
        <v>73.324808482872598</v>
      </c>
      <c r="E1585" s="13">
        <v>42.418309380417</v>
      </c>
      <c r="F1585" s="15">
        <v>67.957949586952566</v>
      </c>
      <c r="G1585" s="13">
        <v>5</v>
      </c>
      <c r="H1585" s="14">
        <v>1132417.25</v>
      </c>
    </row>
    <row r="1586" spans="1:8" ht="24.75" x14ac:dyDescent="0.25">
      <c r="A1586" s="8" t="s">
        <v>2860</v>
      </c>
      <c r="B1586" s="9" t="s">
        <v>837</v>
      </c>
      <c r="C1586" s="13">
        <v>90.088226224909107</v>
      </c>
      <c r="D1586" s="13">
        <v>72.712129237070698</v>
      </c>
      <c r="E1586" s="13">
        <v>32.903922229669298</v>
      </c>
      <c r="F1586" s="15">
        <v>65.234759230549699</v>
      </c>
      <c r="G1586" s="13">
        <v>5</v>
      </c>
      <c r="H1586" s="14">
        <v>1607139.16</v>
      </c>
    </row>
    <row r="1587" spans="1:8" x14ac:dyDescent="0.25">
      <c r="A1587" s="8" t="s">
        <v>2860</v>
      </c>
      <c r="B1587" s="9" t="s">
        <v>1416</v>
      </c>
      <c r="C1587" s="13">
        <v>65.525513354529394</v>
      </c>
      <c r="D1587" s="13">
        <v>76.075287035218295</v>
      </c>
      <c r="E1587" s="13">
        <v>51.389717448176199</v>
      </c>
      <c r="F1587" s="15">
        <v>64.330172612641306</v>
      </c>
      <c r="G1587" s="13">
        <v>32</v>
      </c>
      <c r="H1587" s="14">
        <v>237264327.75999999</v>
      </c>
    </row>
    <row r="1588" spans="1:8" ht="24.75" x14ac:dyDescent="0.25">
      <c r="A1588" s="8" t="s">
        <v>2860</v>
      </c>
      <c r="B1588" s="9" t="s">
        <v>311</v>
      </c>
      <c r="C1588" s="13">
        <v>76.308913767682398</v>
      </c>
      <c r="D1588" s="13">
        <v>83.236890954158696</v>
      </c>
      <c r="E1588" s="13">
        <v>29.732459846086702</v>
      </c>
      <c r="F1588" s="15">
        <v>63.092754855975926</v>
      </c>
      <c r="G1588" s="13">
        <v>12</v>
      </c>
      <c r="H1588" s="14">
        <v>3387706.84</v>
      </c>
    </row>
    <row r="1589" spans="1:8" ht="24.75" x14ac:dyDescent="0.25">
      <c r="A1589" s="8" t="s">
        <v>2860</v>
      </c>
      <c r="B1589" s="9" t="s">
        <v>1936</v>
      </c>
      <c r="C1589" s="13">
        <v>88.044594670477096</v>
      </c>
      <c r="D1589" s="13">
        <v>54.515577945745399</v>
      </c>
      <c r="E1589" s="13">
        <v>41.059111216024498</v>
      </c>
      <c r="F1589" s="15">
        <v>61.206427944082328</v>
      </c>
      <c r="G1589" s="13">
        <v>7</v>
      </c>
      <c r="H1589" s="14">
        <v>2078822.75</v>
      </c>
    </row>
    <row r="1590" spans="1:8" ht="24.75" x14ac:dyDescent="0.25">
      <c r="A1590" s="8" t="s">
        <v>2860</v>
      </c>
      <c r="B1590" s="9" t="s">
        <v>2741</v>
      </c>
      <c r="C1590" s="13">
        <v>73.633343471598707</v>
      </c>
      <c r="D1590" s="13">
        <v>56.274137947128601</v>
      </c>
      <c r="E1590" s="13">
        <v>47.243215409859502</v>
      </c>
      <c r="F1590" s="15">
        <v>59.050232276195608</v>
      </c>
      <c r="G1590" s="13">
        <v>10</v>
      </c>
      <c r="H1590" s="14">
        <v>226052912.28999999</v>
      </c>
    </row>
    <row r="1591" spans="1:8" ht="24.75" x14ac:dyDescent="0.25">
      <c r="A1591" s="8" t="s">
        <v>2860</v>
      </c>
      <c r="B1591" s="9" t="s">
        <v>2648</v>
      </c>
      <c r="C1591" s="13">
        <v>55.287340445983602</v>
      </c>
      <c r="D1591" s="13">
        <v>62.613470320782902</v>
      </c>
      <c r="E1591" s="13">
        <v>59.135043807000002</v>
      </c>
      <c r="F1591" s="15">
        <v>59.011951524588845</v>
      </c>
      <c r="G1591" s="13">
        <v>277</v>
      </c>
      <c r="H1591" s="14">
        <v>2005918354.3399999</v>
      </c>
    </row>
    <row r="1592" spans="1:8" ht="24.75" x14ac:dyDescent="0.25">
      <c r="A1592" s="8" t="s">
        <v>2860</v>
      </c>
      <c r="B1592" s="9" t="s">
        <v>2573</v>
      </c>
      <c r="C1592" s="13">
        <v>61.457614225592501</v>
      </c>
      <c r="D1592" s="13">
        <v>69.159555062342903</v>
      </c>
      <c r="E1592" s="13">
        <v>44.0795515813412</v>
      </c>
      <c r="F1592" s="15">
        <v>58.23224028975887</v>
      </c>
      <c r="G1592" s="13">
        <v>21</v>
      </c>
      <c r="H1592" s="14">
        <v>2968690.04</v>
      </c>
    </row>
    <row r="1593" spans="1:8" ht="24.75" x14ac:dyDescent="0.25">
      <c r="A1593" s="8" t="s">
        <v>2860</v>
      </c>
      <c r="B1593" s="9" t="s">
        <v>1462</v>
      </c>
      <c r="C1593" s="13">
        <v>61.525000907785802</v>
      </c>
      <c r="D1593" s="13">
        <v>77.735923909499903</v>
      </c>
      <c r="E1593" s="13">
        <v>34.289158673073203</v>
      </c>
      <c r="F1593" s="15">
        <v>57.850027830119643</v>
      </c>
      <c r="G1593" s="13">
        <v>29</v>
      </c>
      <c r="H1593" s="14">
        <v>6050940.4800000004</v>
      </c>
    </row>
    <row r="1594" spans="1:8" ht="24.75" x14ac:dyDescent="0.25">
      <c r="A1594" s="8" t="s">
        <v>2860</v>
      </c>
      <c r="B1594" s="9" t="s">
        <v>2824</v>
      </c>
      <c r="C1594" s="13">
        <v>37.807692220689297</v>
      </c>
      <c r="D1594" s="13">
        <v>98.566017002040795</v>
      </c>
      <c r="E1594" s="13">
        <v>36.661396930043999</v>
      </c>
      <c r="F1594" s="15">
        <v>57.678368717591361</v>
      </c>
      <c r="G1594" s="13">
        <v>35</v>
      </c>
      <c r="H1594" s="14">
        <v>28797403.969999999</v>
      </c>
    </row>
    <row r="1595" spans="1:8" ht="24.75" x14ac:dyDescent="0.25">
      <c r="A1595" s="8" t="s">
        <v>2860</v>
      </c>
      <c r="B1595" s="9" t="s">
        <v>1528</v>
      </c>
      <c r="C1595" s="13">
        <v>48.600380889873101</v>
      </c>
      <c r="D1595" s="13">
        <v>87.716937917534196</v>
      </c>
      <c r="E1595" s="13">
        <v>36.670033810173599</v>
      </c>
      <c r="F1595" s="15">
        <v>57.662450872526968</v>
      </c>
      <c r="G1595" s="13">
        <v>62</v>
      </c>
      <c r="H1595" s="14">
        <v>13196016.151000001</v>
      </c>
    </row>
    <row r="1596" spans="1:8" ht="24.75" x14ac:dyDescent="0.25">
      <c r="A1596" s="8" t="s">
        <v>2860</v>
      </c>
      <c r="B1596" s="9" t="s">
        <v>1354</v>
      </c>
      <c r="C1596" s="13">
        <v>60.345514096581603</v>
      </c>
      <c r="D1596" s="13">
        <v>77.932395225748095</v>
      </c>
      <c r="E1596" s="13">
        <v>34.671983248123901</v>
      </c>
      <c r="F1596" s="15">
        <v>57.649964190151195</v>
      </c>
      <c r="G1596" s="13">
        <v>232</v>
      </c>
      <c r="H1596" s="14">
        <v>179032806.48599899</v>
      </c>
    </row>
    <row r="1597" spans="1:8" x14ac:dyDescent="0.25">
      <c r="A1597" s="8" t="s">
        <v>2860</v>
      </c>
      <c r="B1597" s="9" t="s">
        <v>1719</v>
      </c>
      <c r="C1597" s="13">
        <v>77.516847372474302</v>
      </c>
      <c r="D1597" s="13">
        <v>56.938194896181102</v>
      </c>
      <c r="E1597" s="13">
        <v>37.661115805043202</v>
      </c>
      <c r="F1597" s="15">
        <v>57.372052691232874</v>
      </c>
      <c r="G1597" s="13">
        <v>6</v>
      </c>
      <c r="H1597" s="14">
        <v>4308930.45</v>
      </c>
    </row>
    <row r="1598" spans="1:8" x14ac:dyDescent="0.25">
      <c r="A1598" s="8" t="s">
        <v>2860</v>
      </c>
      <c r="B1598" s="9" t="s">
        <v>1600</v>
      </c>
      <c r="C1598" s="13">
        <v>94.142930549170003</v>
      </c>
      <c r="D1598" s="13">
        <v>56.894050002521901</v>
      </c>
      <c r="E1598" s="13">
        <v>18.700053957616198</v>
      </c>
      <c r="F1598" s="15">
        <v>56.579011503102699</v>
      </c>
      <c r="G1598" s="13">
        <v>5</v>
      </c>
      <c r="H1598" s="14">
        <v>78391864.150000006</v>
      </c>
    </row>
    <row r="1599" spans="1:8" ht="24.75" x14ac:dyDescent="0.25">
      <c r="A1599" s="8" t="s">
        <v>2860</v>
      </c>
      <c r="B1599" s="9" t="s">
        <v>1379</v>
      </c>
      <c r="C1599" s="13">
        <v>56.9655173436825</v>
      </c>
      <c r="D1599" s="13">
        <v>78.198185175414494</v>
      </c>
      <c r="E1599" s="13">
        <v>33.696787825564897</v>
      </c>
      <c r="F1599" s="15">
        <v>56.286830114887302</v>
      </c>
      <c r="G1599" s="13">
        <v>20</v>
      </c>
      <c r="H1599" s="14">
        <v>28017595.379999999</v>
      </c>
    </row>
    <row r="1600" spans="1:8" x14ac:dyDescent="0.25">
      <c r="A1600" s="8" t="s">
        <v>2860</v>
      </c>
      <c r="B1600" s="9" t="s">
        <v>943</v>
      </c>
      <c r="C1600" s="13">
        <v>66.179172611249996</v>
      </c>
      <c r="D1600" s="13">
        <v>71.297813594892503</v>
      </c>
      <c r="E1600" s="13">
        <v>31.053902505912799</v>
      </c>
      <c r="F1600" s="15">
        <v>56.176962904018431</v>
      </c>
      <c r="G1600" s="13">
        <v>12</v>
      </c>
      <c r="H1600" s="14">
        <v>3682664.58</v>
      </c>
    </row>
    <row r="1601" spans="1:8" ht="24.75" x14ac:dyDescent="0.25">
      <c r="A1601" s="8" t="s">
        <v>2860</v>
      </c>
      <c r="B1601" s="9" t="s">
        <v>2165</v>
      </c>
      <c r="C1601" s="13">
        <v>64.2853198953229</v>
      </c>
      <c r="D1601" s="13">
        <v>63.0771718202976</v>
      </c>
      <c r="E1601" s="13">
        <v>41.0087705432692</v>
      </c>
      <c r="F1601" s="15">
        <v>56.123754086296572</v>
      </c>
      <c r="G1601" s="13">
        <v>26</v>
      </c>
      <c r="H1601" s="14">
        <v>4530752.0229999898</v>
      </c>
    </row>
    <row r="1602" spans="1:8" x14ac:dyDescent="0.25">
      <c r="A1602" s="8" t="s">
        <v>2860</v>
      </c>
      <c r="B1602" s="9" t="s">
        <v>1550</v>
      </c>
      <c r="C1602" s="13">
        <v>42.208595369908601</v>
      </c>
      <c r="D1602" s="13">
        <v>82.375935871445705</v>
      </c>
      <c r="E1602" s="13">
        <v>42.168430856296297</v>
      </c>
      <c r="F1602" s="15">
        <v>55.584320699216867</v>
      </c>
      <c r="G1602" s="13">
        <v>816</v>
      </c>
      <c r="H1602" s="14">
        <v>6687806344.1999998</v>
      </c>
    </row>
    <row r="1603" spans="1:8" ht="24.75" x14ac:dyDescent="0.25">
      <c r="A1603" s="8" t="s">
        <v>2860</v>
      </c>
      <c r="B1603" s="9" t="s">
        <v>2720</v>
      </c>
      <c r="C1603" s="13">
        <v>63.336932665486003</v>
      </c>
      <c r="D1603" s="13">
        <v>67.673220623410899</v>
      </c>
      <c r="E1603" s="13">
        <v>34.6144902517158</v>
      </c>
      <c r="F1603" s="15">
        <v>55.20821451353757</v>
      </c>
      <c r="G1603" s="13">
        <v>68</v>
      </c>
      <c r="H1603" s="14">
        <v>9431117365.4400005</v>
      </c>
    </row>
    <row r="1604" spans="1:8" ht="24.75" x14ac:dyDescent="0.25">
      <c r="A1604" s="8" t="s">
        <v>2860</v>
      </c>
      <c r="B1604" s="9" t="s">
        <v>1011</v>
      </c>
      <c r="C1604" s="13">
        <v>65.770536218363105</v>
      </c>
      <c r="D1604" s="13">
        <v>59.263678477611002</v>
      </c>
      <c r="E1604" s="13">
        <v>39.808452097716803</v>
      </c>
      <c r="F1604" s="15">
        <v>54.947555597896972</v>
      </c>
      <c r="G1604" s="13">
        <v>32</v>
      </c>
      <c r="H1604" s="14">
        <v>743524191.75999999</v>
      </c>
    </row>
    <row r="1605" spans="1:8" x14ac:dyDescent="0.25">
      <c r="A1605" s="8" t="s">
        <v>2860</v>
      </c>
      <c r="B1605" s="9" t="s">
        <v>1262</v>
      </c>
      <c r="C1605" s="13">
        <v>62.919239446606099</v>
      </c>
      <c r="D1605" s="13">
        <v>62.933400061113403</v>
      </c>
      <c r="E1605" s="13">
        <v>38.957288147016399</v>
      </c>
      <c r="F1605" s="15">
        <v>54.936642551578636</v>
      </c>
      <c r="G1605" s="13">
        <v>26</v>
      </c>
      <c r="H1605" s="14">
        <v>15306489.16</v>
      </c>
    </row>
    <row r="1606" spans="1:8" ht="24.75" x14ac:dyDescent="0.25">
      <c r="A1606" s="8" t="s">
        <v>2860</v>
      </c>
      <c r="B1606" s="9" t="s">
        <v>160</v>
      </c>
      <c r="C1606" s="13">
        <v>56.255139514315204</v>
      </c>
      <c r="D1606" s="13">
        <v>66.528864078780003</v>
      </c>
      <c r="E1606" s="13">
        <v>41.523794349150201</v>
      </c>
      <c r="F1606" s="15">
        <v>54.769265980748465</v>
      </c>
      <c r="G1606" s="13">
        <v>34</v>
      </c>
      <c r="H1606" s="14">
        <v>16296392.59</v>
      </c>
    </row>
    <row r="1607" spans="1:8" x14ac:dyDescent="0.25">
      <c r="A1607" s="8" t="s">
        <v>2860</v>
      </c>
      <c r="B1607" s="9" t="s">
        <v>2352</v>
      </c>
      <c r="C1607" s="13">
        <v>46.700223735245999</v>
      </c>
      <c r="D1607" s="13">
        <v>73.196928391069704</v>
      </c>
      <c r="E1607" s="13">
        <v>43.827848217564899</v>
      </c>
      <c r="F1607" s="15">
        <v>54.575000114626867</v>
      </c>
      <c r="G1607" s="13">
        <v>9</v>
      </c>
      <c r="H1607" s="14">
        <v>24507050.710000001</v>
      </c>
    </row>
    <row r="1608" spans="1:8" ht="24.75" x14ac:dyDescent="0.25">
      <c r="A1608" s="8" t="s">
        <v>2860</v>
      </c>
      <c r="B1608" s="9" t="s">
        <v>2362</v>
      </c>
      <c r="C1608" s="13">
        <v>45.127668062735196</v>
      </c>
      <c r="D1608" s="13">
        <v>82.917962608436497</v>
      </c>
      <c r="E1608" s="13">
        <v>35.678951815304004</v>
      </c>
      <c r="F1608" s="15">
        <v>54.57486082882523</v>
      </c>
      <c r="G1608" s="13">
        <v>8</v>
      </c>
      <c r="H1608" s="14">
        <v>16664157.99</v>
      </c>
    </row>
    <row r="1609" spans="1:8" x14ac:dyDescent="0.25">
      <c r="A1609" s="8" t="s">
        <v>2860</v>
      </c>
      <c r="B1609" s="9" t="s">
        <v>2461</v>
      </c>
      <c r="C1609" s="13">
        <v>0</v>
      </c>
      <c r="D1609" s="13">
        <v>63.063995869169602</v>
      </c>
      <c r="E1609" s="13">
        <v>99.999999999999901</v>
      </c>
      <c r="F1609" s="15">
        <v>54.354665289723165</v>
      </c>
      <c r="G1609" s="13">
        <v>363</v>
      </c>
      <c r="H1609" s="14">
        <v>45687463085.839996</v>
      </c>
    </row>
    <row r="1610" spans="1:8" ht="36.75" x14ac:dyDescent="0.25">
      <c r="A1610" s="8" t="s">
        <v>2860</v>
      </c>
      <c r="B1610" s="9" t="s">
        <v>2792</v>
      </c>
      <c r="C1610" s="13">
        <v>67.81547501867</v>
      </c>
      <c r="D1610" s="13">
        <v>57.776354041836903</v>
      </c>
      <c r="E1610" s="13">
        <v>36.441322580588299</v>
      </c>
      <c r="F1610" s="15">
        <v>54.011050547031736</v>
      </c>
      <c r="G1610" s="13">
        <v>26</v>
      </c>
      <c r="H1610" s="14">
        <v>5994571.2599999905</v>
      </c>
    </row>
    <row r="1611" spans="1:8" ht="24.75" x14ac:dyDescent="0.25">
      <c r="A1611" s="8" t="s">
        <v>2860</v>
      </c>
      <c r="B1611" s="9" t="s">
        <v>2836</v>
      </c>
      <c r="C1611" s="13">
        <v>30.419638423809801</v>
      </c>
      <c r="D1611" s="13">
        <v>91.081270843599896</v>
      </c>
      <c r="E1611" s="13">
        <v>39.451094320726398</v>
      </c>
      <c r="F1611" s="15">
        <v>53.650667862712034</v>
      </c>
      <c r="G1611" s="13">
        <v>57</v>
      </c>
      <c r="H1611" s="14">
        <v>173578546.109999</v>
      </c>
    </row>
    <row r="1612" spans="1:8" ht="24.75" x14ac:dyDescent="0.25">
      <c r="A1612" s="8" t="s">
        <v>2860</v>
      </c>
      <c r="B1612" s="9" t="s">
        <v>2231</v>
      </c>
      <c r="C1612" s="13">
        <v>99.906214618635005</v>
      </c>
      <c r="D1612" s="13">
        <v>46.511502517650399</v>
      </c>
      <c r="E1612" s="13">
        <v>13.875147928173799</v>
      </c>
      <c r="F1612" s="15">
        <v>53.430955021486398</v>
      </c>
      <c r="G1612" s="13">
        <v>8</v>
      </c>
      <c r="H1612" s="14">
        <v>969029.42200000002</v>
      </c>
    </row>
    <row r="1613" spans="1:8" ht="24.75" x14ac:dyDescent="0.25">
      <c r="A1613" s="8" t="s">
        <v>2860</v>
      </c>
      <c r="B1613" s="9" t="s">
        <v>2840</v>
      </c>
      <c r="C1613" s="13">
        <v>65.649704400535597</v>
      </c>
      <c r="D1613" s="13">
        <v>64.695831115814798</v>
      </c>
      <c r="E1613" s="13">
        <v>29.214810302932602</v>
      </c>
      <c r="F1613" s="15">
        <v>53.186781939760998</v>
      </c>
      <c r="G1613" s="13">
        <v>11</v>
      </c>
      <c r="H1613" s="14">
        <v>141435286.86000001</v>
      </c>
    </row>
    <row r="1614" spans="1:8" ht="24.75" x14ac:dyDescent="0.25">
      <c r="A1614" s="8" t="s">
        <v>2860</v>
      </c>
      <c r="B1614" s="9" t="s">
        <v>2798</v>
      </c>
      <c r="C1614" s="13">
        <v>21.212181504726001</v>
      </c>
      <c r="D1614" s="13">
        <v>73.996663646785706</v>
      </c>
      <c r="E1614" s="13">
        <v>63.544559238293999</v>
      </c>
      <c r="F1614" s="15">
        <v>52.917801463268574</v>
      </c>
      <c r="G1614" s="13">
        <v>178</v>
      </c>
      <c r="H1614" s="14">
        <v>1168461944.9919901</v>
      </c>
    </row>
    <row r="1615" spans="1:8" ht="24.75" x14ac:dyDescent="0.25">
      <c r="A1615" s="8" t="s">
        <v>2860</v>
      </c>
      <c r="B1615" s="9" t="s">
        <v>1103</v>
      </c>
      <c r="C1615" s="13">
        <v>63.057044023916802</v>
      </c>
      <c r="D1615" s="13">
        <v>52.454607463443097</v>
      </c>
      <c r="E1615" s="13">
        <v>42.473236327161899</v>
      </c>
      <c r="F1615" s="15">
        <v>52.661629271507273</v>
      </c>
      <c r="G1615" s="13">
        <v>35</v>
      </c>
      <c r="H1615" s="14">
        <v>117070943.67</v>
      </c>
    </row>
    <row r="1616" spans="1:8" ht="24.75" x14ac:dyDescent="0.25">
      <c r="A1616" s="8" t="s">
        <v>2860</v>
      </c>
      <c r="B1616" s="9" t="s">
        <v>1597</v>
      </c>
      <c r="C1616" s="13">
        <v>38.359280395201999</v>
      </c>
      <c r="D1616" s="13">
        <v>73.048359394763906</v>
      </c>
      <c r="E1616" s="13">
        <v>46.523736183770701</v>
      </c>
      <c r="F1616" s="15">
        <v>52.643791991245536</v>
      </c>
      <c r="G1616" s="13">
        <v>57</v>
      </c>
      <c r="H1616" s="14">
        <v>706766664.00999904</v>
      </c>
    </row>
    <row r="1617" spans="1:8" ht="24.75" x14ac:dyDescent="0.25">
      <c r="A1617" s="8" t="s">
        <v>2860</v>
      </c>
      <c r="B1617" s="9" t="s">
        <v>2760</v>
      </c>
      <c r="C1617" s="13">
        <v>36.306217661843</v>
      </c>
      <c r="D1617" s="13">
        <v>50.214622663857199</v>
      </c>
      <c r="E1617" s="13">
        <v>71.354702310696197</v>
      </c>
      <c r="F1617" s="15">
        <v>52.625180878798801</v>
      </c>
      <c r="G1617" s="13">
        <v>375</v>
      </c>
      <c r="H1617" s="14">
        <v>3185409626.8400002</v>
      </c>
    </row>
    <row r="1618" spans="1:8" x14ac:dyDescent="0.25">
      <c r="A1618" s="8" t="s">
        <v>2860</v>
      </c>
      <c r="B1618" s="9" t="s">
        <v>1271</v>
      </c>
      <c r="C1618" s="13">
        <v>64.368269950196904</v>
      </c>
      <c r="D1618" s="13">
        <v>51.911955752559102</v>
      </c>
      <c r="E1618" s="13">
        <v>41.1299027870866</v>
      </c>
      <c r="F1618" s="15">
        <v>52.470042829947538</v>
      </c>
      <c r="G1618" s="13">
        <v>32</v>
      </c>
      <c r="H1618" s="14">
        <v>12463118.483999901</v>
      </c>
    </row>
    <row r="1619" spans="1:8" ht="24.75" x14ac:dyDescent="0.25">
      <c r="A1619" s="8" t="s">
        <v>2860</v>
      </c>
      <c r="B1619" s="9" t="s">
        <v>144</v>
      </c>
      <c r="C1619" s="13">
        <v>49.102587114416998</v>
      </c>
      <c r="D1619" s="13">
        <v>71.515336758728495</v>
      </c>
      <c r="E1619" s="13">
        <v>36.182255385740497</v>
      </c>
      <c r="F1619" s="15">
        <v>52.266726419628661</v>
      </c>
      <c r="G1619" s="13">
        <v>60</v>
      </c>
      <c r="H1619" s="14">
        <v>56406086.880000003</v>
      </c>
    </row>
    <row r="1620" spans="1:8" ht="24.75" x14ac:dyDescent="0.25">
      <c r="A1620" s="8" t="s">
        <v>2860</v>
      </c>
      <c r="B1620" s="9" t="s">
        <v>372</v>
      </c>
      <c r="C1620" s="13">
        <v>73.792226180667697</v>
      </c>
      <c r="D1620" s="13">
        <v>56.894125344288398</v>
      </c>
      <c r="E1620" s="13">
        <v>25.7799421783646</v>
      </c>
      <c r="F1620" s="15">
        <v>52.155431234440222</v>
      </c>
      <c r="G1620" s="13">
        <v>10</v>
      </c>
      <c r="H1620" s="14">
        <v>35169416.210000001</v>
      </c>
    </row>
    <row r="1621" spans="1:8" x14ac:dyDescent="0.25">
      <c r="A1621" s="8" t="s">
        <v>2860</v>
      </c>
      <c r="B1621" s="9" t="s">
        <v>1832</v>
      </c>
      <c r="C1621" s="13">
        <v>71.740603701045004</v>
      </c>
      <c r="D1621" s="13">
        <v>60.768892125915897</v>
      </c>
      <c r="E1621" s="13">
        <v>23.7859678768693</v>
      </c>
      <c r="F1621" s="15">
        <v>52.098487901276741</v>
      </c>
      <c r="G1621" s="13">
        <v>8</v>
      </c>
      <c r="H1621" s="14">
        <v>9384537.1599999908</v>
      </c>
    </row>
    <row r="1622" spans="1:8" ht="24.75" x14ac:dyDescent="0.25">
      <c r="A1622" s="8" t="s">
        <v>2860</v>
      </c>
      <c r="B1622" s="9" t="s">
        <v>1602</v>
      </c>
      <c r="C1622" s="13">
        <v>78.117480871123107</v>
      </c>
      <c r="D1622" s="13">
        <v>43.983911818612398</v>
      </c>
      <c r="E1622" s="13">
        <v>33.961076357530096</v>
      </c>
      <c r="F1622" s="15">
        <v>52.020823015755205</v>
      </c>
      <c r="G1622" s="13">
        <v>10</v>
      </c>
      <c r="H1622" s="14">
        <v>8438299.7899999991</v>
      </c>
    </row>
    <row r="1623" spans="1:8" ht="36.75" x14ac:dyDescent="0.25">
      <c r="A1623" s="8" t="s">
        <v>2860</v>
      </c>
      <c r="B1623" s="9" t="s">
        <v>2044</v>
      </c>
      <c r="C1623" s="13">
        <v>44.214548380436199</v>
      </c>
      <c r="D1623" s="13">
        <v>65.973019616916403</v>
      </c>
      <c r="E1623" s="13">
        <v>45.387668768967401</v>
      </c>
      <c r="F1623" s="15">
        <v>51.858412255440008</v>
      </c>
      <c r="G1623" s="13">
        <v>17</v>
      </c>
      <c r="H1623" s="14">
        <v>68684605.983999997</v>
      </c>
    </row>
    <row r="1624" spans="1:8" x14ac:dyDescent="0.25">
      <c r="A1624" s="8" t="s">
        <v>2860</v>
      </c>
      <c r="B1624" s="9" t="s">
        <v>1364</v>
      </c>
      <c r="C1624" s="13">
        <v>35.528993100114903</v>
      </c>
      <c r="D1624" s="13">
        <v>58.409870190021998</v>
      </c>
      <c r="E1624" s="13">
        <v>61.0131640796128</v>
      </c>
      <c r="F1624" s="15">
        <v>51.650675789916569</v>
      </c>
      <c r="G1624" s="13">
        <v>9</v>
      </c>
      <c r="H1624" s="14">
        <v>342146132.75999999</v>
      </c>
    </row>
    <row r="1625" spans="1:8" ht="24.75" x14ac:dyDescent="0.25">
      <c r="A1625" s="8" t="s">
        <v>2860</v>
      </c>
      <c r="B1625" s="9" t="s">
        <v>664</v>
      </c>
      <c r="C1625" s="13">
        <v>55.219833041094603</v>
      </c>
      <c r="D1625" s="13">
        <v>69.216278563336999</v>
      </c>
      <c r="E1625" s="13">
        <v>30.3931811759997</v>
      </c>
      <c r="F1625" s="15">
        <v>51.60976426014377</v>
      </c>
      <c r="G1625" s="13">
        <v>119</v>
      </c>
      <c r="H1625" s="14">
        <v>22132842.839999899</v>
      </c>
    </row>
    <row r="1626" spans="1:8" x14ac:dyDescent="0.25">
      <c r="A1626" s="8" t="s">
        <v>2860</v>
      </c>
      <c r="B1626" s="9" t="s">
        <v>2208</v>
      </c>
      <c r="C1626" s="13">
        <v>35.329530739726103</v>
      </c>
      <c r="D1626" s="13">
        <v>77.0453951239232</v>
      </c>
      <c r="E1626" s="13">
        <v>41.641679746870203</v>
      </c>
      <c r="F1626" s="15">
        <v>51.33886853683984</v>
      </c>
      <c r="G1626" s="13">
        <v>18</v>
      </c>
      <c r="H1626" s="14">
        <v>66421708.259999998</v>
      </c>
    </row>
    <row r="1627" spans="1:8" ht="24.75" x14ac:dyDescent="0.25">
      <c r="A1627" s="8" t="s">
        <v>2860</v>
      </c>
      <c r="B1627" s="9" t="s">
        <v>2853</v>
      </c>
      <c r="C1627" s="13">
        <v>87.0600463239969</v>
      </c>
      <c r="D1627" s="13">
        <v>57.0329802200893</v>
      </c>
      <c r="E1627" s="13">
        <v>9.9108199486955701</v>
      </c>
      <c r="F1627" s="15">
        <v>51.334615497593923</v>
      </c>
      <c r="G1627" s="13">
        <v>8</v>
      </c>
      <c r="H1627" s="14">
        <v>2688063853.04</v>
      </c>
    </row>
    <row r="1628" spans="1:8" ht="24.75" x14ac:dyDescent="0.25">
      <c r="A1628" s="8" t="s">
        <v>2860</v>
      </c>
      <c r="B1628" s="9" t="s">
        <v>1425</v>
      </c>
      <c r="C1628" s="13">
        <v>53.5564347968132</v>
      </c>
      <c r="D1628" s="13">
        <v>63.257940102197402</v>
      </c>
      <c r="E1628" s="13">
        <v>37.051219192815701</v>
      </c>
      <c r="F1628" s="15">
        <v>51.288531363942099</v>
      </c>
      <c r="G1628" s="13">
        <v>39</v>
      </c>
      <c r="H1628" s="14">
        <v>9669599.6500000004</v>
      </c>
    </row>
    <row r="1629" spans="1:8" ht="24.75" x14ac:dyDescent="0.25">
      <c r="A1629" s="8" t="s">
        <v>2860</v>
      </c>
      <c r="B1629" s="9" t="s">
        <v>2710</v>
      </c>
      <c r="C1629" s="13">
        <v>40.2118446809476</v>
      </c>
      <c r="D1629" s="13">
        <v>77.359682061824799</v>
      </c>
      <c r="E1629" s="13">
        <v>35.909322005287798</v>
      </c>
      <c r="F1629" s="15">
        <v>51.160282916020066</v>
      </c>
      <c r="G1629" s="13">
        <v>191</v>
      </c>
      <c r="H1629" s="14">
        <v>226973762.49000001</v>
      </c>
    </row>
    <row r="1630" spans="1:8" x14ac:dyDescent="0.25">
      <c r="A1630" s="8" t="s">
        <v>2860</v>
      </c>
      <c r="B1630" s="9" t="s">
        <v>389</v>
      </c>
      <c r="C1630" s="13">
        <v>65.207126736935294</v>
      </c>
      <c r="D1630" s="13">
        <v>57.589942257082697</v>
      </c>
      <c r="E1630" s="13">
        <v>29.825738151486199</v>
      </c>
      <c r="F1630" s="15">
        <v>50.874269048501397</v>
      </c>
      <c r="G1630" s="13">
        <v>17</v>
      </c>
      <c r="H1630" s="14">
        <v>5668275.3799999999</v>
      </c>
    </row>
    <row r="1631" spans="1:8" ht="24.75" x14ac:dyDescent="0.25">
      <c r="A1631" s="8" t="s">
        <v>2860</v>
      </c>
      <c r="B1631" s="9" t="s">
        <v>1358</v>
      </c>
      <c r="C1631" s="13">
        <v>70.765525647745307</v>
      </c>
      <c r="D1631" s="13">
        <v>56.529104710178302</v>
      </c>
      <c r="E1631" s="13">
        <v>25.201799298111599</v>
      </c>
      <c r="F1631" s="15">
        <v>50.832143218678404</v>
      </c>
      <c r="G1631" s="13">
        <v>7</v>
      </c>
      <c r="H1631" s="14">
        <v>1226493.8999999999</v>
      </c>
    </row>
    <row r="1632" spans="1:8" ht="24.75" x14ac:dyDescent="0.25">
      <c r="A1632" s="8" t="s">
        <v>2860</v>
      </c>
      <c r="B1632" s="9" t="s">
        <v>1471</v>
      </c>
      <c r="C1632" s="13">
        <v>62.423434918121202</v>
      </c>
      <c r="D1632" s="13">
        <v>55.057399576931999</v>
      </c>
      <c r="E1632" s="13">
        <v>34.660339765021398</v>
      </c>
      <c r="F1632" s="15">
        <v>50.7137247533582</v>
      </c>
      <c r="G1632" s="13">
        <v>16</v>
      </c>
      <c r="H1632" s="14">
        <v>56378781.700000003</v>
      </c>
    </row>
    <row r="1633" spans="1:8" x14ac:dyDescent="0.25">
      <c r="A1633" s="8" t="s">
        <v>2860</v>
      </c>
      <c r="B1633" s="9" t="s">
        <v>1224</v>
      </c>
      <c r="C1633" s="13">
        <v>53.793215878949098</v>
      </c>
      <c r="D1633" s="13">
        <v>62.582967528616003</v>
      </c>
      <c r="E1633" s="13">
        <v>35.678951815304004</v>
      </c>
      <c r="F1633" s="15">
        <v>50.685045074289697</v>
      </c>
      <c r="G1633" s="13">
        <v>16</v>
      </c>
      <c r="H1633" s="14">
        <v>3180666.09</v>
      </c>
    </row>
    <row r="1634" spans="1:8" ht="24.75" x14ac:dyDescent="0.25">
      <c r="A1634" s="8" t="s">
        <v>2860</v>
      </c>
      <c r="B1634" s="9" t="s">
        <v>2467</v>
      </c>
      <c r="C1634" s="13">
        <v>44.5203598087747</v>
      </c>
      <c r="D1634" s="13">
        <v>58.137112986510203</v>
      </c>
      <c r="E1634" s="13">
        <v>47.9241650469246</v>
      </c>
      <c r="F1634" s="15">
        <v>50.193879280736496</v>
      </c>
      <c r="G1634" s="13">
        <v>319</v>
      </c>
      <c r="H1634" s="14">
        <v>324897713.32999998</v>
      </c>
    </row>
    <row r="1635" spans="1:8" ht="24.75" x14ac:dyDescent="0.25">
      <c r="A1635" s="8" t="s">
        <v>2860</v>
      </c>
      <c r="B1635" s="9" t="s">
        <v>2434</v>
      </c>
      <c r="C1635" s="13">
        <v>40.937831949480298</v>
      </c>
      <c r="D1635" s="13">
        <v>82.474870041902506</v>
      </c>
      <c r="E1635" s="13">
        <v>26.771120279070601</v>
      </c>
      <c r="F1635" s="15">
        <v>50.06127409015113</v>
      </c>
      <c r="G1635" s="13">
        <v>42</v>
      </c>
      <c r="H1635" s="14">
        <v>123133051.37</v>
      </c>
    </row>
    <row r="1636" spans="1:8" ht="24.75" x14ac:dyDescent="0.25">
      <c r="A1636" s="8" t="s">
        <v>2860</v>
      </c>
      <c r="B1636" s="9" t="s">
        <v>2654</v>
      </c>
      <c r="C1636" s="13">
        <v>44.840778077174399</v>
      </c>
      <c r="D1636" s="13">
        <v>66.638751993176697</v>
      </c>
      <c r="E1636" s="13">
        <v>37.780613144099497</v>
      </c>
      <c r="F1636" s="15">
        <v>49.753381071483538</v>
      </c>
      <c r="G1636" s="13">
        <v>58</v>
      </c>
      <c r="H1636" s="14">
        <v>199713328.12</v>
      </c>
    </row>
    <row r="1637" spans="1:8" ht="24.75" x14ac:dyDescent="0.25">
      <c r="A1637" s="8" t="s">
        <v>2860</v>
      </c>
      <c r="B1637" s="9" t="s">
        <v>2521</v>
      </c>
      <c r="C1637" s="13">
        <v>52.146791978689301</v>
      </c>
      <c r="D1637" s="13">
        <v>68.118825039478807</v>
      </c>
      <c r="E1637" s="13">
        <v>28.916336059526301</v>
      </c>
      <c r="F1637" s="15">
        <v>49.727317692564803</v>
      </c>
      <c r="G1637" s="13">
        <v>29</v>
      </c>
      <c r="H1637" s="14">
        <v>117459435.77</v>
      </c>
    </row>
    <row r="1638" spans="1:8" ht="24.75" x14ac:dyDescent="0.25">
      <c r="A1638" s="8" t="s">
        <v>2860</v>
      </c>
      <c r="B1638" s="9" t="s">
        <v>1343</v>
      </c>
      <c r="C1638" s="13">
        <v>67.528573936146501</v>
      </c>
      <c r="D1638" s="13">
        <v>50.180550660415598</v>
      </c>
      <c r="E1638" s="13">
        <v>29.732459846086702</v>
      </c>
      <c r="F1638" s="15">
        <v>49.14719481421627</v>
      </c>
      <c r="G1638" s="13">
        <v>6</v>
      </c>
      <c r="H1638" s="14">
        <v>7629926.2319999998</v>
      </c>
    </row>
    <row r="1639" spans="1:8" ht="24.75" x14ac:dyDescent="0.25">
      <c r="A1639" s="8" t="s">
        <v>2860</v>
      </c>
      <c r="B1639" s="9" t="s">
        <v>1697</v>
      </c>
      <c r="C1639" s="13">
        <v>54.680147847317201</v>
      </c>
      <c r="D1639" s="13">
        <v>59.577766780422699</v>
      </c>
      <c r="E1639" s="13">
        <v>32.886302994204897</v>
      </c>
      <c r="F1639" s="15">
        <v>49.048072540648263</v>
      </c>
      <c r="G1639" s="13">
        <v>36</v>
      </c>
      <c r="H1639" s="14">
        <v>30894234.109999999</v>
      </c>
    </row>
    <row r="1640" spans="1:8" ht="24.75" x14ac:dyDescent="0.25">
      <c r="A1640" s="8" t="s">
        <v>2860</v>
      </c>
      <c r="B1640" s="9" t="s">
        <v>2818</v>
      </c>
      <c r="C1640" s="13">
        <v>52.613511121881999</v>
      </c>
      <c r="D1640" s="13">
        <v>67.441012057505304</v>
      </c>
      <c r="E1640" s="13">
        <v>27.069749353537901</v>
      </c>
      <c r="F1640" s="15">
        <v>49.041424177641737</v>
      </c>
      <c r="G1640" s="13">
        <v>15</v>
      </c>
      <c r="H1640" s="14">
        <v>12515300.1599999</v>
      </c>
    </row>
    <row r="1641" spans="1:8" ht="36.75" x14ac:dyDescent="0.25">
      <c r="A1641" s="8" t="s">
        <v>2860</v>
      </c>
      <c r="B1641" s="9" t="s">
        <v>1503</v>
      </c>
      <c r="C1641" s="13">
        <v>85.895245946244302</v>
      </c>
      <c r="D1641" s="13">
        <v>35.955247942133397</v>
      </c>
      <c r="E1641" s="13">
        <v>24.446689206782398</v>
      </c>
      <c r="F1641" s="15">
        <v>48.765727698386705</v>
      </c>
      <c r="G1641" s="13">
        <v>6</v>
      </c>
      <c r="H1641" s="14">
        <v>3410266.04</v>
      </c>
    </row>
    <row r="1642" spans="1:8" x14ac:dyDescent="0.25">
      <c r="A1642" s="8" t="s">
        <v>2860</v>
      </c>
      <c r="B1642" s="9" t="s">
        <v>2377</v>
      </c>
      <c r="C1642" s="13">
        <v>48.071471822893898</v>
      </c>
      <c r="D1642" s="13">
        <v>64.426660843022205</v>
      </c>
      <c r="E1642" s="13">
        <v>33.446081024880399</v>
      </c>
      <c r="F1642" s="15">
        <v>48.648071230265508</v>
      </c>
      <c r="G1642" s="13">
        <v>28</v>
      </c>
      <c r="H1642" s="14">
        <v>491657919.44499898</v>
      </c>
    </row>
    <row r="1643" spans="1:8" x14ac:dyDescent="0.25">
      <c r="A1643" s="8" t="s">
        <v>2860</v>
      </c>
      <c r="B1643" s="9" t="s">
        <v>1892</v>
      </c>
      <c r="C1643" s="13">
        <v>55.409622315687301</v>
      </c>
      <c r="D1643" s="13">
        <v>61.353837833193502</v>
      </c>
      <c r="E1643" s="13">
        <v>29.0089575347533</v>
      </c>
      <c r="F1643" s="15">
        <v>48.590805894544701</v>
      </c>
      <c r="G1643" s="13">
        <v>49</v>
      </c>
      <c r="H1643" s="14">
        <v>53490412.350000001</v>
      </c>
    </row>
    <row r="1644" spans="1:8" x14ac:dyDescent="0.25">
      <c r="A1644" s="8" t="s">
        <v>2860</v>
      </c>
      <c r="B1644" s="9" t="s">
        <v>2379</v>
      </c>
      <c r="C1644" s="13">
        <v>32.463557518008699</v>
      </c>
      <c r="D1644" s="13">
        <v>79.9971790774092</v>
      </c>
      <c r="E1644" s="13">
        <v>33.2339659027487</v>
      </c>
      <c r="F1644" s="15">
        <v>48.564900832722202</v>
      </c>
      <c r="G1644" s="13">
        <v>46</v>
      </c>
      <c r="H1644" s="14">
        <v>68897637.140000001</v>
      </c>
    </row>
    <row r="1645" spans="1:8" ht="24.75" x14ac:dyDescent="0.25">
      <c r="A1645" s="8" t="s">
        <v>2860</v>
      </c>
      <c r="B1645" s="9" t="s">
        <v>878</v>
      </c>
      <c r="C1645" s="13">
        <v>49.320348130979802</v>
      </c>
      <c r="D1645" s="13">
        <v>65.465134396703405</v>
      </c>
      <c r="E1645" s="13">
        <v>30.7896139739475</v>
      </c>
      <c r="F1645" s="15">
        <v>48.525032167210234</v>
      </c>
      <c r="G1645" s="13">
        <v>10</v>
      </c>
      <c r="H1645" s="14">
        <v>16663928.359999999</v>
      </c>
    </row>
    <row r="1646" spans="1:8" ht="24.75" x14ac:dyDescent="0.25">
      <c r="A1646" s="8" t="s">
        <v>2860</v>
      </c>
      <c r="B1646" s="9" t="s">
        <v>1888</v>
      </c>
      <c r="C1646" s="13">
        <v>87.039218100306798</v>
      </c>
      <c r="D1646" s="13">
        <v>26.556384232997601</v>
      </c>
      <c r="E1646" s="13">
        <v>31.846768101808401</v>
      </c>
      <c r="F1646" s="15">
        <v>48.480790145037595</v>
      </c>
      <c r="G1646" s="13">
        <v>8</v>
      </c>
      <c r="H1646" s="14">
        <v>3497762.71</v>
      </c>
    </row>
    <row r="1647" spans="1:8" x14ac:dyDescent="0.25">
      <c r="A1647" s="8" t="s">
        <v>2860</v>
      </c>
      <c r="B1647" s="9" t="s">
        <v>2814</v>
      </c>
      <c r="C1647" s="13">
        <v>43.4403991320698</v>
      </c>
      <c r="D1647" s="13">
        <v>80.239938354713701</v>
      </c>
      <c r="E1647" s="13">
        <v>21.735241057533099</v>
      </c>
      <c r="F1647" s="15">
        <v>48.471859514772198</v>
      </c>
      <c r="G1647" s="13">
        <v>56</v>
      </c>
      <c r="H1647" s="14">
        <v>99904834.239999995</v>
      </c>
    </row>
    <row r="1648" spans="1:8" ht="24.75" x14ac:dyDescent="0.25">
      <c r="A1648" s="8" t="s">
        <v>2860</v>
      </c>
      <c r="B1648" s="9" t="s">
        <v>231</v>
      </c>
      <c r="C1648" s="13">
        <v>63.227631128520102</v>
      </c>
      <c r="D1648" s="13">
        <v>52.116095666463103</v>
      </c>
      <c r="E1648" s="13">
        <v>29.0750191583281</v>
      </c>
      <c r="F1648" s="15">
        <v>48.139581984437108</v>
      </c>
      <c r="G1648" s="13">
        <v>8</v>
      </c>
      <c r="H1648" s="14">
        <v>6063018.2699999996</v>
      </c>
    </row>
    <row r="1649" spans="1:8" ht="24.75" x14ac:dyDescent="0.25">
      <c r="A1649" s="8" t="s">
        <v>2860</v>
      </c>
      <c r="B1649" s="9" t="s">
        <v>1772</v>
      </c>
      <c r="C1649" s="13">
        <v>36.191636699397598</v>
      </c>
      <c r="D1649" s="13">
        <v>67.620661441160607</v>
      </c>
      <c r="E1649" s="13">
        <v>40.387902245954102</v>
      </c>
      <c r="F1649" s="15">
        <v>48.066733462170767</v>
      </c>
      <c r="G1649" s="13">
        <v>27</v>
      </c>
      <c r="H1649" s="14">
        <v>15187940.24</v>
      </c>
    </row>
    <row r="1650" spans="1:8" x14ac:dyDescent="0.25">
      <c r="A1650" s="8" t="s">
        <v>2860</v>
      </c>
      <c r="B1650" s="9" t="s">
        <v>2054</v>
      </c>
      <c r="C1650" s="13">
        <v>56.168758155858697</v>
      </c>
      <c r="D1650" s="13">
        <v>62.684657407660197</v>
      </c>
      <c r="E1650" s="13">
        <v>25.201799298111599</v>
      </c>
      <c r="F1650" s="15">
        <v>48.018404953876832</v>
      </c>
      <c r="G1650" s="13">
        <v>7</v>
      </c>
      <c r="H1650" s="14">
        <v>3521162.58</v>
      </c>
    </row>
    <row r="1651" spans="1:8" ht="24.75" x14ac:dyDescent="0.25">
      <c r="A1651" s="8" t="s">
        <v>2860</v>
      </c>
      <c r="B1651" s="9" t="s">
        <v>2636</v>
      </c>
      <c r="C1651" s="13">
        <v>53.376303064439703</v>
      </c>
      <c r="D1651" s="13">
        <v>50.156224953961399</v>
      </c>
      <c r="E1651" s="13">
        <v>40.4635557333253</v>
      </c>
      <c r="F1651" s="15">
        <v>47.998694583908808</v>
      </c>
      <c r="G1651" s="13">
        <v>37</v>
      </c>
      <c r="H1651" s="14">
        <v>44008986.340000004</v>
      </c>
    </row>
    <row r="1652" spans="1:8" ht="24.75" x14ac:dyDescent="0.25">
      <c r="A1652" s="8" t="s">
        <v>2860</v>
      </c>
      <c r="B1652" s="9" t="s">
        <v>723</v>
      </c>
      <c r="C1652" s="13">
        <v>50.584854943374403</v>
      </c>
      <c r="D1652" s="13">
        <v>63.3977493070416</v>
      </c>
      <c r="E1652" s="13">
        <v>29.999621884103099</v>
      </c>
      <c r="F1652" s="15">
        <v>47.994075378173029</v>
      </c>
      <c r="G1652" s="13">
        <v>26</v>
      </c>
      <c r="H1652" s="14">
        <v>38971031.218000002</v>
      </c>
    </row>
    <row r="1653" spans="1:8" ht="24.75" x14ac:dyDescent="0.25">
      <c r="A1653" s="8" t="s">
        <v>2860</v>
      </c>
      <c r="B1653" s="9" t="s">
        <v>2107</v>
      </c>
      <c r="C1653" s="13">
        <v>72.803323506480794</v>
      </c>
      <c r="D1653" s="13">
        <v>59.567746325468001</v>
      </c>
      <c r="E1653" s="13">
        <v>11.6098176541862</v>
      </c>
      <c r="F1653" s="15">
        <v>47.993629162045004</v>
      </c>
      <c r="G1653" s="13">
        <v>7</v>
      </c>
      <c r="H1653" s="14">
        <v>1326259.3600000001</v>
      </c>
    </row>
    <row r="1654" spans="1:8" ht="24.75" x14ac:dyDescent="0.25">
      <c r="A1654" s="8" t="s">
        <v>2860</v>
      </c>
      <c r="B1654" s="9" t="s">
        <v>2247</v>
      </c>
      <c r="C1654" s="13">
        <v>43.050794531691601</v>
      </c>
      <c r="D1654" s="13">
        <v>63.121310228549902</v>
      </c>
      <c r="E1654" s="13">
        <v>37.7444306991353</v>
      </c>
      <c r="F1654" s="15">
        <v>47.972178486458937</v>
      </c>
      <c r="G1654" s="13">
        <v>35</v>
      </c>
      <c r="H1654" s="14">
        <v>117129750911.35001</v>
      </c>
    </row>
    <row r="1655" spans="1:8" ht="24.75" x14ac:dyDescent="0.25">
      <c r="A1655" s="8" t="s">
        <v>2860</v>
      </c>
      <c r="B1655" s="9" t="s">
        <v>2515</v>
      </c>
      <c r="C1655" s="13">
        <v>28.213284173076499</v>
      </c>
      <c r="D1655" s="13">
        <v>72.596850256762906</v>
      </c>
      <c r="E1655" s="13">
        <v>43.000854964419901</v>
      </c>
      <c r="F1655" s="15">
        <v>47.936996464753101</v>
      </c>
      <c r="G1655" s="13">
        <v>76</v>
      </c>
      <c r="H1655" s="14">
        <v>111415219.38</v>
      </c>
    </row>
    <row r="1656" spans="1:8" x14ac:dyDescent="0.25">
      <c r="A1656" s="8" t="s">
        <v>2860</v>
      </c>
      <c r="B1656" s="9" t="s">
        <v>2460</v>
      </c>
      <c r="C1656" s="13">
        <v>29.7881436644019</v>
      </c>
      <c r="D1656" s="13">
        <v>71.626135547653604</v>
      </c>
      <c r="E1656" s="13">
        <v>42.283708038395403</v>
      </c>
      <c r="F1656" s="15">
        <v>47.899329083483643</v>
      </c>
      <c r="G1656" s="13">
        <v>1020</v>
      </c>
      <c r="H1656" s="14">
        <v>6064096597.0799999</v>
      </c>
    </row>
    <row r="1657" spans="1:8" ht="36.75" x14ac:dyDescent="0.25">
      <c r="A1657" s="8" t="s">
        <v>2860</v>
      </c>
      <c r="B1657" s="9" t="s">
        <v>2848</v>
      </c>
      <c r="C1657" s="13">
        <v>32.540592800201701</v>
      </c>
      <c r="D1657" s="13">
        <v>75.156404499236004</v>
      </c>
      <c r="E1657" s="13">
        <v>35.807687521656597</v>
      </c>
      <c r="F1657" s="15">
        <v>47.834894940364762</v>
      </c>
      <c r="G1657" s="13">
        <v>10</v>
      </c>
      <c r="H1657" s="14">
        <v>30917327.550000001</v>
      </c>
    </row>
    <row r="1658" spans="1:8" ht="24.75" x14ac:dyDescent="0.25">
      <c r="A1658" s="8" t="s">
        <v>2860</v>
      </c>
      <c r="B1658" s="9" t="s">
        <v>905</v>
      </c>
      <c r="C1658" s="13">
        <v>89.033749674710904</v>
      </c>
      <c r="D1658" s="13">
        <v>45.654549119942502</v>
      </c>
      <c r="E1658" s="13">
        <v>8.3250887569042806</v>
      </c>
      <c r="F1658" s="15">
        <v>47.671129183852564</v>
      </c>
      <c r="G1658" s="13">
        <v>6</v>
      </c>
      <c r="H1658" s="14">
        <v>513937.83</v>
      </c>
    </row>
    <row r="1659" spans="1:8" ht="24.75" x14ac:dyDescent="0.25">
      <c r="A1659" s="8" t="s">
        <v>2860</v>
      </c>
      <c r="B1659" s="9" t="s">
        <v>2716</v>
      </c>
      <c r="C1659" s="13">
        <v>21.672584851756401</v>
      </c>
      <c r="D1659" s="13">
        <v>81.460971733519798</v>
      </c>
      <c r="E1659" s="13">
        <v>39.421442619352398</v>
      </c>
      <c r="F1659" s="15">
        <v>47.518333068209529</v>
      </c>
      <c r="G1659" s="13">
        <v>234</v>
      </c>
      <c r="H1659" s="14">
        <v>627327295.76999998</v>
      </c>
    </row>
    <row r="1660" spans="1:8" x14ac:dyDescent="0.25">
      <c r="A1660" s="8" t="s">
        <v>2860</v>
      </c>
      <c r="B1660" s="9" t="s">
        <v>1427</v>
      </c>
      <c r="C1660" s="13">
        <v>57.578128696651</v>
      </c>
      <c r="D1660" s="13">
        <v>49.269996951939902</v>
      </c>
      <c r="E1660" s="13">
        <v>35.5887872380641</v>
      </c>
      <c r="F1660" s="15">
        <v>47.478970962218334</v>
      </c>
      <c r="G1660" s="13">
        <v>58</v>
      </c>
      <c r="H1660" s="14">
        <v>28300900.258000001</v>
      </c>
    </row>
    <row r="1661" spans="1:8" ht="24.75" x14ac:dyDescent="0.25">
      <c r="A1661" s="8" t="s">
        <v>2860</v>
      </c>
      <c r="B1661" s="9" t="s">
        <v>151</v>
      </c>
      <c r="C1661" s="13">
        <v>48.583737476645702</v>
      </c>
      <c r="D1661" s="13">
        <v>67.953928285866297</v>
      </c>
      <c r="E1661" s="13">
        <v>25.710130113317199</v>
      </c>
      <c r="F1661" s="15">
        <v>47.41593195860974</v>
      </c>
      <c r="G1661" s="13">
        <v>28</v>
      </c>
      <c r="H1661" s="14">
        <v>15907224.998199999</v>
      </c>
    </row>
    <row r="1662" spans="1:8" ht="24.75" x14ac:dyDescent="0.25">
      <c r="A1662" s="8" t="s">
        <v>2860</v>
      </c>
      <c r="B1662" s="9" t="s">
        <v>1134</v>
      </c>
      <c r="C1662" s="13">
        <v>71.278100225941003</v>
      </c>
      <c r="D1662" s="13">
        <v>58.929709193658198</v>
      </c>
      <c r="E1662" s="13">
        <v>11.6098176541862</v>
      </c>
      <c r="F1662" s="15">
        <v>47.272542357928465</v>
      </c>
      <c r="G1662" s="13">
        <v>7</v>
      </c>
      <c r="H1662" s="14">
        <v>834737.12</v>
      </c>
    </row>
    <row r="1663" spans="1:8" x14ac:dyDescent="0.25">
      <c r="A1663" s="8" t="s">
        <v>2860</v>
      </c>
      <c r="B1663" s="9" t="s">
        <v>1474</v>
      </c>
      <c r="C1663" s="13">
        <v>67.892411046889293</v>
      </c>
      <c r="D1663" s="13">
        <v>48.910588130685497</v>
      </c>
      <c r="E1663" s="13">
        <v>24.975266270712801</v>
      </c>
      <c r="F1663" s="15">
        <v>47.259421816095859</v>
      </c>
      <c r="G1663" s="13">
        <v>10</v>
      </c>
      <c r="H1663" s="14">
        <v>1898153.9</v>
      </c>
    </row>
    <row r="1664" spans="1:8" ht="24.75" x14ac:dyDescent="0.25">
      <c r="A1664" s="8" t="s">
        <v>2860</v>
      </c>
      <c r="B1664" s="9" t="s">
        <v>1397</v>
      </c>
      <c r="C1664" s="13">
        <v>35.108310141352902</v>
      </c>
      <c r="D1664" s="13">
        <v>71.359294441493006</v>
      </c>
      <c r="E1664" s="13">
        <v>35.068096246139199</v>
      </c>
      <c r="F1664" s="15">
        <v>47.17856694299504</v>
      </c>
      <c r="G1664" s="13">
        <v>106</v>
      </c>
      <c r="H1664" s="14">
        <v>99159095.129999995</v>
      </c>
    </row>
    <row r="1665" spans="1:8" ht="24.75" x14ac:dyDescent="0.25">
      <c r="A1665" s="8" t="s">
        <v>2860</v>
      </c>
      <c r="B1665" s="9" t="s">
        <v>2048</v>
      </c>
      <c r="C1665" s="13">
        <v>8.3036760193891794</v>
      </c>
      <c r="D1665" s="13">
        <v>77.612497839219401</v>
      </c>
      <c r="E1665" s="13">
        <v>55.142949662088803</v>
      </c>
      <c r="F1665" s="15">
        <v>47.019707840232456</v>
      </c>
      <c r="G1665" s="13">
        <v>385</v>
      </c>
      <c r="H1665" s="14">
        <v>4066485891.4699898</v>
      </c>
    </row>
    <row r="1666" spans="1:8" ht="24.75" x14ac:dyDescent="0.25">
      <c r="A1666" s="8" t="s">
        <v>2860</v>
      </c>
      <c r="B1666" s="9" t="s">
        <v>939</v>
      </c>
      <c r="C1666" s="13">
        <v>77.765852048320497</v>
      </c>
      <c r="D1666" s="13">
        <v>27.136742530275502</v>
      </c>
      <c r="E1666" s="13">
        <v>35.723554919571797</v>
      </c>
      <c r="F1666" s="15">
        <v>46.875383166055933</v>
      </c>
      <c r="G1666" s="13">
        <v>53</v>
      </c>
      <c r="H1666" s="14">
        <v>167216309.25999999</v>
      </c>
    </row>
    <row r="1667" spans="1:8" x14ac:dyDescent="0.25">
      <c r="A1667" s="8" t="s">
        <v>2860</v>
      </c>
      <c r="B1667" s="9" t="s">
        <v>1693</v>
      </c>
      <c r="C1667" s="13">
        <v>43.6108030707884</v>
      </c>
      <c r="D1667" s="13">
        <v>61.1722414649984</v>
      </c>
      <c r="E1667" s="13">
        <v>35.498755088964103</v>
      </c>
      <c r="F1667" s="15">
        <v>46.76059987491697</v>
      </c>
      <c r="G1667" s="13">
        <v>10</v>
      </c>
      <c r="H1667" s="14">
        <v>1633873.54999999</v>
      </c>
    </row>
    <row r="1668" spans="1:8" ht="36.75" x14ac:dyDescent="0.25">
      <c r="A1668" s="8" t="s">
        <v>2860</v>
      </c>
      <c r="B1668" s="9" t="s">
        <v>1157</v>
      </c>
      <c r="C1668" s="13">
        <v>30.249618688337801</v>
      </c>
      <c r="D1668" s="13">
        <v>68.360107930535193</v>
      </c>
      <c r="E1668" s="13">
        <v>41.654146420971202</v>
      </c>
      <c r="F1668" s="15">
        <v>46.75462434661474</v>
      </c>
      <c r="G1668" s="13">
        <v>19</v>
      </c>
      <c r="H1668" s="14">
        <v>29474917.82</v>
      </c>
    </row>
    <row r="1669" spans="1:8" ht="24.75" x14ac:dyDescent="0.25">
      <c r="A1669" s="8" t="s">
        <v>2860</v>
      </c>
      <c r="B1669" s="9" t="s">
        <v>1873</v>
      </c>
      <c r="C1669" s="13">
        <v>14.455978053500999</v>
      </c>
      <c r="D1669" s="13">
        <v>78.2828262306695</v>
      </c>
      <c r="E1669" s="13">
        <v>47.411549095576603</v>
      </c>
      <c r="F1669" s="15">
        <v>46.716784459915708</v>
      </c>
      <c r="G1669" s="13">
        <v>307</v>
      </c>
      <c r="H1669" s="14">
        <v>23958438435.852901</v>
      </c>
    </row>
    <row r="1670" spans="1:8" x14ac:dyDescent="0.25">
      <c r="A1670" s="8" t="s">
        <v>2860</v>
      </c>
      <c r="B1670" s="9" t="s">
        <v>2383</v>
      </c>
      <c r="C1670" s="13">
        <v>37.888244135973302</v>
      </c>
      <c r="D1670" s="13">
        <v>67.469771952380299</v>
      </c>
      <c r="E1670" s="13">
        <v>34.583147648863303</v>
      </c>
      <c r="F1670" s="15">
        <v>46.647054579072297</v>
      </c>
      <c r="G1670" s="13">
        <v>27</v>
      </c>
      <c r="H1670" s="14">
        <v>130307025.5148</v>
      </c>
    </row>
    <row r="1671" spans="1:8" ht="24.75" x14ac:dyDescent="0.25">
      <c r="A1671" s="8" t="s">
        <v>2860</v>
      </c>
      <c r="B1671" s="9" t="s">
        <v>2732</v>
      </c>
      <c r="C1671" s="13">
        <v>29.961652628068698</v>
      </c>
      <c r="D1671" s="13">
        <v>68.035208051176795</v>
      </c>
      <c r="E1671" s="13">
        <v>41.838131433755102</v>
      </c>
      <c r="F1671" s="15">
        <v>46.611664037666863</v>
      </c>
      <c r="G1671" s="13">
        <v>378</v>
      </c>
      <c r="H1671" s="14">
        <v>9146796755.0999908</v>
      </c>
    </row>
    <row r="1672" spans="1:8" ht="24.75" x14ac:dyDescent="0.25">
      <c r="A1672" s="8" t="s">
        <v>2860</v>
      </c>
      <c r="B1672" s="9" t="s">
        <v>817</v>
      </c>
      <c r="C1672" s="13">
        <v>69.918425925068703</v>
      </c>
      <c r="D1672" s="13">
        <v>42.381761845506098</v>
      </c>
      <c r="E1672" s="13">
        <v>27.445659063966598</v>
      </c>
      <c r="F1672" s="15">
        <v>46.581948944847134</v>
      </c>
      <c r="G1672" s="13">
        <v>29</v>
      </c>
      <c r="H1672" s="14">
        <v>83959594.519799903</v>
      </c>
    </row>
    <row r="1673" spans="1:8" ht="24.75" x14ac:dyDescent="0.25">
      <c r="A1673" s="8" t="s">
        <v>2860</v>
      </c>
      <c r="B1673" s="9" t="s">
        <v>2495</v>
      </c>
      <c r="C1673" s="13">
        <v>37.399525005384703</v>
      </c>
      <c r="D1673" s="13">
        <v>65.232389918182506</v>
      </c>
      <c r="E1673" s="13">
        <v>36.8674319783984</v>
      </c>
      <c r="F1673" s="15">
        <v>46.499782300655205</v>
      </c>
      <c r="G1673" s="13">
        <v>22</v>
      </c>
      <c r="H1673" s="14">
        <v>337620203.00099999</v>
      </c>
    </row>
    <row r="1674" spans="1:8" ht="24.75" x14ac:dyDescent="0.25">
      <c r="A1674" s="8" t="s">
        <v>2860</v>
      </c>
      <c r="B1674" s="9" t="s">
        <v>2675</v>
      </c>
      <c r="C1674" s="13">
        <v>28.76658049864</v>
      </c>
      <c r="D1674" s="13">
        <v>59.133090931325299</v>
      </c>
      <c r="E1674" s="13">
        <v>51.592910872521202</v>
      </c>
      <c r="F1674" s="15">
        <v>46.497527434162158</v>
      </c>
      <c r="G1674" s="13">
        <v>25</v>
      </c>
      <c r="H1674" s="14">
        <v>42299453858.120003</v>
      </c>
    </row>
    <row r="1675" spans="1:8" x14ac:dyDescent="0.25">
      <c r="A1675" s="8" t="s">
        <v>2860</v>
      </c>
      <c r="B1675" s="9" t="s">
        <v>2647</v>
      </c>
      <c r="C1675" s="13">
        <v>25.668419956418401</v>
      </c>
      <c r="D1675" s="13">
        <v>77.513783295161005</v>
      </c>
      <c r="E1675" s="13">
        <v>35.837337241166999</v>
      </c>
      <c r="F1675" s="15">
        <v>46.339846830915469</v>
      </c>
      <c r="G1675" s="13">
        <v>141</v>
      </c>
      <c r="H1675" s="14">
        <v>1520657517.6099999</v>
      </c>
    </row>
    <row r="1676" spans="1:8" ht="24.75" x14ac:dyDescent="0.25">
      <c r="A1676" s="8" t="s">
        <v>2860</v>
      </c>
      <c r="B1676" s="9" t="s">
        <v>1554</v>
      </c>
      <c r="C1676" s="13">
        <v>61.622383318583303</v>
      </c>
      <c r="D1676" s="13">
        <v>37.969486438757002</v>
      </c>
      <c r="E1676" s="13">
        <v>39.212703253550202</v>
      </c>
      <c r="F1676" s="15">
        <v>46.268191003630172</v>
      </c>
      <c r="G1676" s="13">
        <v>31</v>
      </c>
      <c r="H1676" s="14">
        <v>33418269.620000001</v>
      </c>
    </row>
    <row r="1677" spans="1:8" ht="24.75" x14ac:dyDescent="0.25">
      <c r="A1677" s="8" t="s">
        <v>2860</v>
      </c>
      <c r="B1677" s="9" t="s">
        <v>508</v>
      </c>
      <c r="C1677" s="13">
        <v>45.276962491653997</v>
      </c>
      <c r="D1677" s="13">
        <v>56.545940377902902</v>
      </c>
      <c r="E1677" s="13">
        <v>36.8294386065512</v>
      </c>
      <c r="F1677" s="15">
        <v>46.217447158702697</v>
      </c>
      <c r="G1677" s="13">
        <v>13</v>
      </c>
      <c r="H1677" s="14">
        <v>12223924.890000001</v>
      </c>
    </row>
    <row r="1678" spans="1:8" x14ac:dyDescent="0.25">
      <c r="A1678" s="8" t="s">
        <v>2860</v>
      </c>
      <c r="B1678" s="9" t="s">
        <v>2525</v>
      </c>
      <c r="C1678" s="13">
        <v>50.886156355857302</v>
      </c>
      <c r="D1678" s="13">
        <v>55.905758565105401</v>
      </c>
      <c r="E1678" s="13">
        <v>31.846768101808401</v>
      </c>
      <c r="F1678" s="15">
        <v>46.212894340923704</v>
      </c>
      <c r="G1678" s="13">
        <v>5</v>
      </c>
      <c r="H1678" s="14">
        <v>5576700.8499999996</v>
      </c>
    </row>
    <row r="1679" spans="1:8" ht="24.75" x14ac:dyDescent="0.25">
      <c r="A1679" s="8" t="s">
        <v>2860</v>
      </c>
      <c r="B1679" s="9" t="s">
        <v>438</v>
      </c>
      <c r="C1679" s="13">
        <v>56.364056423172698</v>
      </c>
      <c r="D1679" s="13">
        <v>42.175873894006997</v>
      </c>
      <c r="E1679" s="13">
        <v>39.926446079030697</v>
      </c>
      <c r="F1679" s="15">
        <v>46.155458798736795</v>
      </c>
      <c r="G1679" s="13">
        <v>14</v>
      </c>
      <c r="H1679" s="14">
        <v>7393461.75</v>
      </c>
    </row>
    <row r="1680" spans="1:8" ht="36.75" x14ac:dyDescent="0.25">
      <c r="A1680" s="8" t="s">
        <v>2860</v>
      </c>
      <c r="B1680" s="9" t="s">
        <v>1752</v>
      </c>
      <c r="C1680" s="13">
        <v>65.409587416299004</v>
      </c>
      <c r="D1680" s="13">
        <v>40.213199236880101</v>
      </c>
      <c r="E1680" s="13">
        <v>32.658511449987301</v>
      </c>
      <c r="F1680" s="15">
        <v>46.093766034388807</v>
      </c>
      <c r="G1680" s="13">
        <v>24</v>
      </c>
      <c r="H1680" s="14">
        <v>723673186.48000002</v>
      </c>
    </row>
    <row r="1681" spans="1:8" ht="24.75" x14ac:dyDescent="0.25">
      <c r="A1681" s="8" t="s">
        <v>2860</v>
      </c>
      <c r="B1681" s="9" t="s">
        <v>2503</v>
      </c>
      <c r="C1681" s="13">
        <v>40.5475518558844</v>
      </c>
      <c r="D1681" s="13">
        <v>77.028523834981002</v>
      </c>
      <c r="E1681" s="13">
        <v>20.544968357426999</v>
      </c>
      <c r="F1681" s="15">
        <v>46.040348016097461</v>
      </c>
      <c r="G1681" s="13">
        <v>37</v>
      </c>
      <c r="H1681" s="14">
        <v>55678184.0499999</v>
      </c>
    </row>
    <row r="1682" spans="1:8" ht="24.75" x14ac:dyDescent="0.25">
      <c r="A1682" s="8" t="s">
        <v>2860</v>
      </c>
      <c r="B1682" s="9" t="s">
        <v>1242</v>
      </c>
      <c r="C1682" s="13">
        <v>60.649135993819698</v>
      </c>
      <c r="D1682" s="13">
        <v>51.7042812118735</v>
      </c>
      <c r="E1682" s="13">
        <v>25.750512631144101</v>
      </c>
      <c r="F1682" s="15">
        <v>46.034643278945765</v>
      </c>
      <c r="G1682" s="13">
        <v>12</v>
      </c>
      <c r="H1682" s="14">
        <v>24285670.289999999</v>
      </c>
    </row>
    <row r="1683" spans="1:8" x14ac:dyDescent="0.25">
      <c r="A1683" s="8" t="s">
        <v>2860</v>
      </c>
      <c r="B1683" s="9" t="s">
        <v>361</v>
      </c>
      <c r="C1683" s="13">
        <v>40.983281585054101</v>
      </c>
      <c r="D1683" s="13">
        <v>62.716812162604199</v>
      </c>
      <c r="E1683" s="13">
        <v>34.296072974328702</v>
      </c>
      <c r="F1683" s="15">
        <v>45.998722240662339</v>
      </c>
      <c r="G1683" s="13">
        <v>34</v>
      </c>
      <c r="H1683" s="14">
        <v>19919077.539999999</v>
      </c>
    </row>
    <row r="1684" spans="1:8" ht="24.75" x14ac:dyDescent="0.25">
      <c r="A1684" s="8" t="s">
        <v>2860</v>
      </c>
      <c r="B1684" s="9" t="s">
        <v>1843</v>
      </c>
      <c r="C1684" s="13">
        <v>70.749515640530404</v>
      </c>
      <c r="D1684" s="13">
        <v>47.868901379230202</v>
      </c>
      <c r="E1684" s="13">
        <v>19.160918567478099</v>
      </c>
      <c r="F1684" s="15">
        <v>45.926445195746233</v>
      </c>
      <c r="G1684" s="13">
        <v>6</v>
      </c>
      <c r="H1684" s="14">
        <v>1481158.67</v>
      </c>
    </row>
    <row r="1685" spans="1:8" ht="36.75" x14ac:dyDescent="0.25">
      <c r="A1685" s="8" t="s">
        <v>2860</v>
      </c>
      <c r="B1685" s="9" t="s">
        <v>1008</v>
      </c>
      <c r="C1685" s="13">
        <v>58.527788501464499</v>
      </c>
      <c r="D1685" s="13">
        <v>45.308695730224798</v>
      </c>
      <c r="E1685" s="13">
        <v>33.864009967091</v>
      </c>
      <c r="F1685" s="15">
        <v>45.900164732926761</v>
      </c>
      <c r="G1685" s="13">
        <v>24</v>
      </c>
      <c r="H1685" s="14">
        <v>365809022.17000002</v>
      </c>
    </row>
    <row r="1686" spans="1:8" ht="24.75" x14ac:dyDescent="0.25">
      <c r="A1686" s="8" t="s">
        <v>2860</v>
      </c>
      <c r="B1686" s="9" t="s">
        <v>1841</v>
      </c>
      <c r="C1686" s="13">
        <v>41.266240249634798</v>
      </c>
      <c r="D1686" s="13">
        <v>69.284371747376099</v>
      </c>
      <c r="E1686" s="13">
        <v>27.018935844708899</v>
      </c>
      <c r="F1686" s="15">
        <v>45.856515947239927</v>
      </c>
      <c r="G1686" s="13">
        <v>43</v>
      </c>
      <c r="H1686" s="14">
        <v>36142368.880000003</v>
      </c>
    </row>
    <row r="1687" spans="1:8" ht="36.75" x14ac:dyDescent="0.25">
      <c r="A1687" s="8" t="s">
        <v>2860</v>
      </c>
      <c r="B1687" s="9" t="s">
        <v>2745</v>
      </c>
      <c r="C1687" s="13">
        <v>58.089261818891003</v>
      </c>
      <c r="D1687" s="13">
        <v>44.0846457654185</v>
      </c>
      <c r="E1687" s="13">
        <v>35.219761327074899</v>
      </c>
      <c r="F1687" s="15">
        <v>45.797889637128129</v>
      </c>
      <c r="G1687" s="13">
        <v>20</v>
      </c>
      <c r="H1687" s="14">
        <v>64725925.619999997</v>
      </c>
    </row>
    <row r="1688" spans="1:8" x14ac:dyDescent="0.25">
      <c r="A1688" s="8" t="s">
        <v>2860</v>
      </c>
      <c r="B1688" s="9" t="s">
        <v>356</v>
      </c>
      <c r="C1688" s="13">
        <v>57.8474222506605</v>
      </c>
      <c r="D1688" s="13">
        <v>47.736589893048702</v>
      </c>
      <c r="E1688" s="13">
        <v>31.750663181093799</v>
      </c>
      <c r="F1688" s="15">
        <v>45.778225108267669</v>
      </c>
      <c r="G1688" s="13">
        <v>10</v>
      </c>
      <c r="H1688" s="14">
        <v>4096125.95</v>
      </c>
    </row>
    <row r="1689" spans="1:8" ht="24.75" x14ac:dyDescent="0.25">
      <c r="A1689" s="8" t="s">
        <v>2860</v>
      </c>
      <c r="B1689" s="9" t="s">
        <v>1737</v>
      </c>
      <c r="C1689" s="13">
        <v>44.892386325454702</v>
      </c>
      <c r="D1689" s="13">
        <v>71.225750420119397</v>
      </c>
      <c r="E1689" s="13">
        <v>21.114355542873099</v>
      </c>
      <c r="F1689" s="15">
        <v>45.744164096149063</v>
      </c>
      <c r="G1689" s="13">
        <v>46</v>
      </c>
      <c r="H1689" s="14">
        <v>11390237.460000001</v>
      </c>
    </row>
    <row r="1690" spans="1:8" x14ac:dyDescent="0.25">
      <c r="A1690" s="8" t="s">
        <v>2860</v>
      </c>
      <c r="B1690" s="9" t="s">
        <v>2349</v>
      </c>
      <c r="C1690" s="13">
        <v>31.959351662864499</v>
      </c>
      <c r="D1690" s="13">
        <v>63.595732331752899</v>
      </c>
      <c r="E1690" s="13">
        <v>41.627612738457302</v>
      </c>
      <c r="F1690" s="15">
        <v>45.727565577691564</v>
      </c>
      <c r="G1690" s="13">
        <v>1017</v>
      </c>
      <c r="H1690" s="14">
        <v>4900925865.4959898</v>
      </c>
    </row>
    <row r="1691" spans="1:8" ht="24.75" x14ac:dyDescent="0.25">
      <c r="A1691" s="8" t="s">
        <v>2860</v>
      </c>
      <c r="B1691" s="9" t="s">
        <v>2363</v>
      </c>
      <c r="C1691" s="13">
        <v>65.137676513021006</v>
      </c>
      <c r="D1691" s="13">
        <v>42.857615193095903</v>
      </c>
      <c r="E1691" s="13">
        <v>29.166127277589801</v>
      </c>
      <c r="F1691" s="15">
        <v>45.720472994568901</v>
      </c>
      <c r="G1691" s="13">
        <v>7</v>
      </c>
      <c r="H1691" s="14">
        <v>7170702.3799999999</v>
      </c>
    </row>
    <row r="1692" spans="1:8" ht="24.75" x14ac:dyDescent="0.25">
      <c r="A1692" s="8" t="s">
        <v>2860</v>
      </c>
      <c r="B1692" s="9" t="s">
        <v>2803</v>
      </c>
      <c r="C1692" s="13">
        <v>46.847549136346501</v>
      </c>
      <c r="D1692" s="13">
        <v>46.030608859259303</v>
      </c>
      <c r="E1692" s="13">
        <v>44.109975489778599</v>
      </c>
      <c r="F1692" s="15">
        <v>45.662711161794796</v>
      </c>
      <c r="G1692" s="13">
        <v>9</v>
      </c>
      <c r="H1692" s="14">
        <v>24836278.579999998</v>
      </c>
    </row>
    <row r="1693" spans="1:8" x14ac:dyDescent="0.25">
      <c r="A1693" s="8" t="s">
        <v>2860</v>
      </c>
      <c r="B1693" s="9" t="s">
        <v>1468</v>
      </c>
      <c r="C1693" s="13">
        <v>49.609690833944398</v>
      </c>
      <c r="D1693" s="13">
        <v>53.238129932567901</v>
      </c>
      <c r="E1693" s="13">
        <v>33.727904410483298</v>
      </c>
      <c r="F1693" s="15">
        <v>45.525241725665204</v>
      </c>
      <c r="G1693" s="13">
        <v>96</v>
      </c>
      <c r="H1693" s="14">
        <v>881549891.952999</v>
      </c>
    </row>
    <row r="1694" spans="1:8" ht="24.75" x14ac:dyDescent="0.25">
      <c r="A1694" s="8" t="s">
        <v>2860</v>
      </c>
      <c r="B1694" s="9" t="s">
        <v>2726</v>
      </c>
      <c r="C1694" s="13">
        <v>56.834968180271296</v>
      </c>
      <c r="D1694" s="13">
        <v>41.699703501443103</v>
      </c>
      <c r="E1694" s="13">
        <v>37.864414675785603</v>
      </c>
      <c r="F1694" s="15">
        <v>45.466362119166668</v>
      </c>
      <c r="G1694" s="13">
        <v>13</v>
      </c>
      <c r="H1694" s="14">
        <v>2518617.2999999998</v>
      </c>
    </row>
    <row r="1695" spans="1:8" ht="36.75" x14ac:dyDescent="0.25">
      <c r="A1695" s="8" t="s">
        <v>2860</v>
      </c>
      <c r="B1695" s="9" t="s">
        <v>2761</v>
      </c>
      <c r="C1695" s="13">
        <v>64.924156139803301</v>
      </c>
      <c r="D1695" s="13">
        <v>49.222881465458897</v>
      </c>
      <c r="E1695" s="13">
        <v>22.2188110844763</v>
      </c>
      <c r="F1695" s="15">
        <v>45.455282896579497</v>
      </c>
      <c r="G1695" s="13">
        <v>11</v>
      </c>
      <c r="H1695" s="14">
        <v>252277475.34</v>
      </c>
    </row>
    <row r="1696" spans="1:8" ht="24.75" x14ac:dyDescent="0.25">
      <c r="A1696" s="8" t="s">
        <v>2860</v>
      </c>
      <c r="B1696" s="9" t="s">
        <v>327</v>
      </c>
      <c r="C1696" s="13">
        <v>45.054366066905999</v>
      </c>
      <c r="D1696" s="13">
        <v>51.623731915888698</v>
      </c>
      <c r="E1696" s="13">
        <v>39.625032607484599</v>
      </c>
      <c r="F1696" s="15">
        <v>45.434376863426429</v>
      </c>
      <c r="G1696" s="13">
        <v>20</v>
      </c>
      <c r="H1696" s="14">
        <v>122601259.79000001</v>
      </c>
    </row>
    <row r="1697" spans="1:8" ht="24.75" x14ac:dyDescent="0.25">
      <c r="A1697" s="8" t="s">
        <v>2860</v>
      </c>
      <c r="B1697" s="9" t="s">
        <v>1905</v>
      </c>
      <c r="C1697" s="13">
        <v>63.058166372316698</v>
      </c>
      <c r="D1697" s="13">
        <v>42.534151779525097</v>
      </c>
      <c r="E1697" s="13">
        <v>30.487569937415898</v>
      </c>
      <c r="F1697" s="15">
        <v>45.359962696419224</v>
      </c>
      <c r="G1697" s="13">
        <v>7</v>
      </c>
      <c r="H1697" s="14">
        <v>3063035.2</v>
      </c>
    </row>
    <row r="1698" spans="1:8" ht="24.75" x14ac:dyDescent="0.25">
      <c r="A1698" s="8" t="s">
        <v>2860</v>
      </c>
      <c r="B1698" s="9" t="s">
        <v>1890</v>
      </c>
      <c r="C1698" s="13">
        <v>33.735922543368901</v>
      </c>
      <c r="D1698" s="13">
        <v>60.251554836076302</v>
      </c>
      <c r="E1698" s="13">
        <v>41.966446037185499</v>
      </c>
      <c r="F1698" s="15">
        <v>45.317974472210238</v>
      </c>
      <c r="G1698" s="13">
        <v>79</v>
      </c>
      <c r="H1698" s="14">
        <v>40125179.670000002</v>
      </c>
    </row>
    <row r="1699" spans="1:8" ht="36.75" x14ac:dyDescent="0.25">
      <c r="A1699" s="8" t="s">
        <v>2860</v>
      </c>
      <c r="B1699" s="9" t="s">
        <v>2358</v>
      </c>
      <c r="C1699" s="13">
        <v>23.8752100458393</v>
      </c>
      <c r="D1699" s="13">
        <v>72.413955634279006</v>
      </c>
      <c r="E1699" s="13">
        <v>39.643279794782302</v>
      </c>
      <c r="F1699" s="15">
        <v>45.310815158300194</v>
      </c>
      <c r="G1699" s="13">
        <v>8</v>
      </c>
      <c r="H1699" s="14">
        <v>52617505.780000001</v>
      </c>
    </row>
    <row r="1700" spans="1:8" x14ac:dyDescent="0.25">
      <c r="A1700" s="8" t="s">
        <v>2860</v>
      </c>
      <c r="B1700" s="9" t="s">
        <v>1969</v>
      </c>
      <c r="C1700" s="13">
        <v>63.974885654946497</v>
      </c>
      <c r="D1700" s="13">
        <v>45.2862479247731</v>
      </c>
      <c r="E1700" s="13">
        <v>26.663302700684198</v>
      </c>
      <c r="F1700" s="15">
        <v>45.308145426801268</v>
      </c>
      <c r="G1700" s="13">
        <v>30</v>
      </c>
      <c r="H1700" s="14">
        <v>4523307.1999999899</v>
      </c>
    </row>
    <row r="1701" spans="1:8" ht="24.75" x14ac:dyDescent="0.25">
      <c r="A1701" s="8" t="s">
        <v>2860</v>
      </c>
      <c r="B1701" s="9" t="s">
        <v>1651</v>
      </c>
      <c r="C1701" s="13">
        <v>26.7494506657602</v>
      </c>
      <c r="D1701" s="13">
        <v>63.278124718769803</v>
      </c>
      <c r="E1701" s="13">
        <v>45.854385774452503</v>
      </c>
      <c r="F1701" s="15">
        <v>45.293987052994169</v>
      </c>
      <c r="G1701" s="13">
        <v>218</v>
      </c>
      <c r="H1701" s="14">
        <v>137834516.81</v>
      </c>
    </row>
    <row r="1702" spans="1:8" x14ac:dyDescent="0.25">
      <c r="A1702" s="8" t="s">
        <v>2860</v>
      </c>
      <c r="B1702" s="9" t="s">
        <v>2507</v>
      </c>
      <c r="C1702" s="13">
        <v>38.125466749770403</v>
      </c>
      <c r="D1702" s="13">
        <v>56.728555018327597</v>
      </c>
      <c r="E1702" s="13">
        <v>40.015428121628901</v>
      </c>
      <c r="F1702" s="15">
        <v>44.956483296575634</v>
      </c>
      <c r="G1702" s="13">
        <v>52</v>
      </c>
      <c r="H1702" s="14">
        <v>268690035.88</v>
      </c>
    </row>
    <row r="1703" spans="1:8" ht="24.75" x14ac:dyDescent="0.25">
      <c r="A1703" s="8" t="s">
        <v>2860</v>
      </c>
      <c r="B1703" s="9" t="s">
        <v>1707</v>
      </c>
      <c r="C1703" s="13">
        <v>59.099030759935303</v>
      </c>
      <c r="D1703" s="13">
        <v>49.207254579575903</v>
      </c>
      <c r="E1703" s="13">
        <v>26.560997462504101</v>
      </c>
      <c r="F1703" s="15">
        <v>44.955760934005099</v>
      </c>
      <c r="G1703" s="13">
        <v>5</v>
      </c>
      <c r="H1703" s="14">
        <v>10752783.029999999</v>
      </c>
    </row>
    <row r="1704" spans="1:8" x14ac:dyDescent="0.25">
      <c r="A1704" s="8" t="s">
        <v>2860</v>
      </c>
      <c r="B1704" s="9" t="s">
        <v>2371</v>
      </c>
      <c r="C1704" s="13">
        <v>30.0861743222647</v>
      </c>
      <c r="D1704" s="13">
        <v>76.137177898263801</v>
      </c>
      <c r="E1704" s="13">
        <v>28.621238294640499</v>
      </c>
      <c r="F1704" s="15">
        <v>44.948196838389663</v>
      </c>
      <c r="G1704" s="13">
        <v>65</v>
      </c>
      <c r="H1704" s="14">
        <v>103128753.6242</v>
      </c>
    </row>
    <row r="1705" spans="1:8" ht="24.75" x14ac:dyDescent="0.25">
      <c r="A1705" s="8" t="s">
        <v>2860</v>
      </c>
      <c r="B1705" s="9" t="s">
        <v>1389</v>
      </c>
      <c r="C1705" s="13">
        <v>99.232596070708396</v>
      </c>
      <c r="D1705" s="13">
        <v>33.180071439714702</v>
      </c>
      <c r="E1705" s="13">
        <v>2.3425574424189501</v>
      </c>
      <c r="F1705" s="15">
        <v>44.918408317614016</v>
      </c>
      <c r="G1705" s="13">
        <v>11</v>
      </c>
      <c r="H1705" s="14">
        <v>1149075.1399999999</v>
      </c>
    </row>
    <row r="1706" spans="1:8" ht="24.75" x14ac:dyDescent="0.25">
      <c r="A1706" s="8" t="s">
        <v>2860</v>
      </c>
      <c r="B1706" s="9" t="s">
        <v>2554</v>
      </c>
      <c r="C1706" s="13">
        <v>32.182955487226003</v>
      </c>
      <c r="D1706" s="13">
        <v>47.080675891475799</v>
      </c>
      <c r="E1706" s="13">
        <v>55.491481148485299</v>
      </c>
      <c r="F1706" s="15">
        <v>44.918370842395696</v>
      </c>
      <c r="G1706" s="13">
        <v>91</v>
      </c>
      <c r="H1706" s="14">
        <v>1230037779.9000001</v>
      </c>
    </row>
    <row r="1707" spans="1:8" ht="24.75" x14ac:dyDescent="0.25">
      <c r="A1707" s="8" t="s">
        <v>2860</v>
      </c>
      <c r="B1707" s="9" t="s">
        <v>993</v>
      </c>
      <c r="C1707" s="13">
        <v>58.134544018073797</v>
      </c>
      <c r="D1707" s="13">
        <v>43.343176183632401</v>
      </c>
      <c r="E1707" s="13">
        <v>33.2563069389562</v>
      </c>
      <c r="F1707" s="15">
        <v>44.911342380220809</v>
      </c>
      <c r="G1707" s="13">
        <v>11</v>
      </c>
      <c r="H1707" s="14">
        <v>75110012.969999999</v>
      </c>
    </row>
    <row r="1708" spans="1:8" ht="24.75" x14ac:dyDescent="0.25">
      <c r="A1708" s="8" t="s">
        <v>2860</v>
      </c>
      <c r="B1708" s="9" t="s">
        <v>149</v>
      </c>
      <c r="C1708" s="13">
        <v>38.072537605815</v>
      </c>
      <c r="D1708" s="13">
        <v>64.547813486787604</v>
      </c>
      <c r="E1708" s="13">
        <v>32.075017288505599</v>
      </c>
      <c r="F1708" s="15">
        <v>44.89845612703607</v>
      </c>
      <c r="G1708" s="13">
        <v>33</v>
      </c>
      <c r="H1708" s="14">
        <v>28469008.850000001</v>
      </c>
    </row>
    <row r="1709" spans="1:8" ht="24.75" x14ac:dyDescent="0.25">
      <c r="A1709" s="8" t="s">
        <v>2860</v>
      </c>
      <c r="B1709" s="9" t="s">
        <v>1460</v>
      </c>
      <c r="C1709" s="13">
        <v>55.078985377056902</v>
      </c>
      <c r="D1709" s="13">
        <v>40.354648694767498</v>
      </c>
      <c r="E1709" s="13">
        <v>39.246846996834499</v>
      </c>
      <c r="F1709" s="15">
        <v>44.893493689552969</v>
      </c>
      <c r="G1709" s="13">
        <v>5</v>
      </c>
      <c r="H1709" s="14">
        <v>2353849.17</v>
      </c>
    </row>
    <row r="1710" spans="1:8" x14ac:dyDescent="0.25">
      <c r="A1710" s="8" t="s">
        <v>2860</v>
      </c>
      <c r="B1710" s="9" t="s">
        <v>182</v>
      </c>
      <c r="C1710" s="13">
        <v>15.770901959460099</v>
      </c>
      <c r="D1710" s="13">
        <v>62.242315024015703</v>
      </c>
      <c r="E1710" s="13">
        <v>56.516817813268098</v>
      </c>
      <c r="F1710" s="15">
        <v>44.843344932247966</v>
      </c>
      <c r="G1710" s="13">
        <v>503</v>
      </c>
      <c r="H1710" s="14">
        <v>5897148840.1879997</v>
      </c>
    </row>
    <row r="1711" spans="1:8" x14ac:dyDescent="0.25">
      <c r="A1711" s="8" t="s">
        <v>2860</v>
      </c>
      <c r="B1711" s="9" t="s">
        <v>2360</v>
      </c>
      <c r="C1711" s="13">
        <v>41.198750884307799</v>
      </c>
      <c r="D1711" s="13">
        <v>68.882830406162896</v>
      </c>
      <c r="E1711" s="13">
        <v>24.4052184236401</v>
      </c>
      <c r="F1711" s="15">
        <v>44.828933238036932</v>
      </c>
      <c r="G1711" s="13">
        <v>194</v>
      </c>
      <c r="H1711" s="14">
        <v>1758159641.5112901</v>
      </c>
    </row>
    <row r="1712" spans="1:8" ht="24.75" x14ac:dyDescent="0.25">
      <c r="A1712" s="8" t="s">
        <v>2860</v>
      </c>
      <c r="B1712" s="9" t="s">
        <v>2471</v>
      </c>
      <c r="C1712" s="13">
        <v>40.047627788986397</v>
      </c>
      <c r="D1712" s="13">
        <v>62.561720360143099</v>
      </c>
      <c r="E1712" s="13">
        <v>31.685615307882902</v>
      </c>
      <c r="F1712" s="15">
        <v>44.764987819004126</v>
      </c>
      <c r="G1712" s="13">
        <v>20</v>
      </c>
      <c r="H1712" s="14">
        <v>13617428.359999999</v>
      </c>
    </row>
    <row r="1713" spans="1:8" x14ac:dyDescent="0.25">
      <c r="A1713" s="8" t="s">
        <v>2860</v>
      </c>
      <c r="B1713" s="9" t="s">
        <v>2373</v>
      </c>
      <c r="C1713" s="13">
        <v>31.4718147118719</v>
      </c>
      <c r="D1713" s="13">
        <v>65.4383294718522</v>
      </c>
      <c r="E1713" s="13">
        <v>37.361110650956597</v>
      </c>
      <c r="F1713" s="15">
        <v>44.757084944893563</v>
      </c>
      <c r="G1713" s="13">
        <v>130</v>
      </c>
      <c r="H1713" s="14">
        <v>362962650.39999998</v>
      </c>
    </row>
    <row r="1714" spans="1:8" ht="24.75" x14ac:dyDescent="0.25">
      <c r="A1714" s="8" t="s">
        <v>2860</v>
      </c>
      <c r="B1714" s="9" t="s">
        <v>1741</v>
      </c>
      <c r="C1714" s="13">
        <v>37.847853192503202</v>
      </c>
      <c r="D1714" s="13">
        <v>54.675190037227999</v>
      </c>
      <c r="E1714" s="13">
        <v>41.3536652941604</v>
      </c>
      <c r="F1714" s="15">
        <v>44.625569507963867</v>
      </c>
      <c r="G1714" s="13">
        <v>52</v>
      </c>
      <c r="H1714" s="14">
        <v>49059687.369999997</v>
      </c>
    </row>
    <row r="1715" spans="1:8" x14ac:dyDescent="0.25">
      <c r="A1715" s="8" t="s">
        <v>2860</v>
      </c>
      <c r="B1715" s="9" t="s">
        <v>2859</v>
      </c>
      <c r="C1715" s="13">
        <v>34.931497105202297</v>
      </c>
      <c r="D1715" s="13">
        <v>69.185523526783498</v>
      </c>
      <c r="E1715" s="13">
        <v>29.732459846086702</v>
      </c>
      <c r="F1715" s="15">
        <v>44.616493492690836</v>
      </c>
      <c r="G1715" s="13">
        <v>7</v>
      </c>
      <c r="H1715" s="14">
        <v>40369906.950000003</v>
      </c>
    </row>
    <row r="1716" spans="1:8" ht="24.75" x14ac:dyDescent="0.25">
      <c r="A1716" s="8" t="s">
        <v>2860</v>
      </c>
      <c r="B1716" s="9" t="s">
        <v>1254</v>
      </c>
      <c r="C1716" s="13">
        <v>69.390145037002199</v>
      </c>
      <c r="D1716" s="13">
        <v>36.602310979654597</v>
      </c>
      <c r="E1716" s="13">
        <v>27.8262755286454</v>
      </c>
      <c r="F1716" s="15">
        <v>44.606243848434069</v>
      </c>
      <c r="G1716" s="13">
        <v>48</v>
      </c>
      <c r="H1716" s="14">
        <v>86395964.099999994</v>
      </c>
    </row>
    <row r="1717" spans="1:8" x14ac:dyDescent="0.25">
      <c r="A1717" s="8" t="s">
        <v>2860</v>
      </c>
      <c r="B1717" s="9" t="s">
        <v>2678</v>
      </c>
      <c r="C1717" s="13">
        <v>20.502072472341201</v>
      </c>
      <c r="D1717" s="13">
        <v>68.612269312790502</v>
      </c>
      <c r="E1717" s="13">
        <v>44.628517026409099</v>
      </c>
      <c r="F1717" s="15">
        <v>44.580952937180264</v>
      </c>
      <c r="G1717" s="13">
        <v>746</v>
      </c>
      <c r="H1717" s="14">
        <v>6875023658.1780996</v>
      </c>
    </row>
    <row r="1718" spans="1:8" ht="24.75" x14ac:dyDescent="0.25">
      <c r="A1718" s="8" t="s">
        <v>2860</v>
      </c>
      <c r="B1718" s="9" t="s">
        <v>2595</v>
      </c>
      <c r="C1718" s="13">
        <v>43.163278078015097</v>
      </c>
      <c r="D1718" s="13">
        <v>57.130542012285702</v>
      </c>
      <c r="E1718" s="13">
        <v>33.432499293599697</v>
      </c>
      <c r="F1718" s="15">
        <v>44.575439794633496</v>
      </c>
      <c r="G1718" s="13">
        <v>6</v>
      </c>
      <c r="H1718" s="14">
        <v>10830741.6399999</v>
      </c>
    </row>
    <row r="1719" spans="1:8" ht="24.75" x14ac:dyDescent="0.25">
      <c r="A1719" s="8" t="s">
        <v>2860</v>
      </c>
      <c r="B1719" s="9" t="s">
        <v>1410</v>
      </c>
      <c r="C1719" s="13">
        <v>62.237970098086798</v>
      </c>
      <c r="D1719" s="13">
        <v>45.291691063610898</v>
      </c>
      <c r="E1719" s="13">
        <v>26.100132852642201</v>
      </c>
      <c r="F1719" s="15">
        <v>44.543264671446629</v>
      </c>
      <c r="G1719" s="13">
        <v>6</v>
      </c>
      <c r="H1719" s="14">
        <v>367492169.5</v>
      </c>
    </row>
    <row r="1720" spans="1:8" x14ac:dyDescent="0.25">
      <c r="A1720" s="8" t="s">
        <v>2860</v>
      </c>
      <c r="B1720" s="9" t="s">
        <v>2828</v>
      </c>
      <c r="C1720" s="13">
        <v>84.619777943929705</v>
      </c>
      <c r="D1720" s="13">
        <v>34.9203025179104</v>
      </c>
      <c r="E1720" s="13">
        <v>13.875147928173799</v>
      </c>
      <c r="F1720" s="15">
        <v>44.4717427966713</v>
      </c>
      <c r="G1720" s="13">
        <v>8</v>
      </c>
      <c r="H1720" s="14">
        <v>1245054.8799999999</v>
      </c>
    </row>
    <row r="1721" spans="1:8" ht="24.75" x14ac:dyDescent="0.25">
      <c r="A1721" s="8" t="s">
        <v>2860</v>
      </c>
      <c r="B1721" s="9" t="s">
        <v>376</v>
      </c>
      <c r="C1721" s="13">
        <v>52.226416245968402</v>
      </c>
      <c r="D1721" s="13">
        <v>49.899221418091599</v>
      </c>
      <c r="E1721" s="13">
        <v>31.242680028745099</v>
      </c>
      <c r="F1721" s="15">
        <v>44.456105897601702</v>
      </c>
      <c r="G1721" s="13">
        <v>21</v>
      </c>
      <c r="H1721" s="14">
        <v>4438126.0599999996</v>
      </c>
    </row>
    <row r="1722" spans="1:8" x14ac:dyDescent="0.25">
      <c r="A1722" s="8" t="s">
        <v>2860</v>
      </c>
      <c r="B1722" s="9" t="s">
        <v>32</v>
      </c>
      <c r="C1722" s="13">
        <v>53.1423868959738</v>
      </c>
      <c r="D1722" s="13">
        <v>57.000883559611701</v>
      </c>
      <c r="E1722" s="13">
        <v>22.9022362103772</v>
      </c>
      <c r="F1722" s="15">
        <v>44.348502221987566</v>
      </c>
      <c r="G1722" s="13">
        <v>659</v>
      </c>
      <c r="H1722" s="14">
        <v>4920547397.5000095</v>
      </c>
    </row>
    <row r="1723" spans="1:8" x14ac:dyDescent="0.25">
      <c r="A1723" s="8" t="s">
        <v>2860</v>
      </c>
      <c r="B1723" s="9" t="s">
        <v>1715</v>
      </c>
      <c r="C1723" s="13">
        <v>20.4070070141128</v>
      </c>
      <c r="D1723" s="13">
        <v>82.996105468987494</v>
      </c>
      <c r="E1723" s="13">
        <v>29.578791599138299</v>
      </c>
      <c r="F1723" s="15">
        <v>44.327301360746198</v>
      </c>
      <c r="G1723" s="13">
        <v>109</v>
      </c>
      <c r="H1723" s="14">
        <v>149511174.28999999</v>
      </c>
    </row>
    <row r="1724" spans="1:8" ht="24.75" x14ac:dyDescent="0.25">
      <c r="A1724" s="8" t="s">
        <v>2860</v>
      </c>
      <c r="B1724" s="9" t="s">
        <v>2794</v>
      </c>
      <c r="C1724" s="13">
        <v>40.962573054343501</v>
      </c>
      <c r="D1724" s="13">
        <v>47.655985009379101</v>
      </c>
      <c r="E1724" s="13">
        <v>44.174567545343798</v>
      </c>
      <c r="F1724" s="15">
        <v>44.264375203022134</v>
      </c>
      <c r="G1724" s="13">
        <v>36</v>
      </c>
      <c r="H1724" s="14">
        <v>166089020.24399999</v>
      </c>
    </row>
    <row r="1725" spans="1:8" x14ac:dyDescent="0.25">
      <c r="A1725" s="8" t="s">
        <v>2860</v>
      </c>
      <c r="B1725" s="9" t="s">
        <v>1268</v>
      </c>
      <c r="C1725" s="13">
        <v>45.407893642009498</v>
      </c>
      <c r="D1725" s="13">
        <v>55.679072816925697</v>
      </c>
      <c r="E1725" s="13">
        <v>31.535840417143501</v>
      </c>
      <c r="F1725" s="15">
        <v>44.20760229202623</v>
      </c>
      <c r="G1725" s="13">
        <v>34</v>
      </c>
      <c r="H1725" s="14">
        <v>12475680.98</v>
      </c>
    </row>
    <row r="1726" spans="1:8" x14ac:dyDescent="0.25">
      <c r="A1726" s="8" t="s">
        <v>2860</v>
      </c>
      <c r="B1726" s="9" t="s">
        <v>1109</v>
      </c>
      <c r="C1726" s="13">
        <v>38.989457307197497</v>
      </c>
      <c r="D1726" s="13">
        <v>58.270333774889103</v>
      </c>
      <c r="E1726" s="13">
        <v>35.241061992734203</v>
      </c>
      <c r="F1726" s="15">
        <v>44.166951024940261</v>
      </c>
      <c r="G1726" s="13">
        <v>51</v>
      </c>
      <c r="H1726" s="14">
        <v>25670115.66</v>
      </c>
    </row>
    <row r="1727" spans="1:8" ht="24.75" x14ac:dyDescent="0.25">
      <c r="A1727" s="8" t="s">
        <v>2860</v>
      </c>
      <c r="B1727" s="9" t="s">
        <v>1568</v>
      </c>
      <c r="C1727" s="13">
        <v>46.039302945731201</v>
      </c>
      <c r="D1727" s="13">
        <v>56.564748107983597</v>
      </c>
      <c r="E1727" s="13">
        <v>29.8172583055408</v>
      </c>
      <c r="F1727" s="15">
        <v>44.140436453085194</v>
      </c>
      <c r="G1727" s="13">
        <v>17</v>
      </c>
      <c r="H1727" s="14">
        <v>19921061.120000001</v>
      </c>
    </row>
    <row r="1728" spans="1:8" ht="24.75" x14ac:dyDescent="0.25">
      <c r="A1728" s="8" t="s">
        <v>2860</v>
      </c>
      <c r="B1728" s="9" t="s">
        <v>1866</v>
      </c>
      <c r="C1728" s="13">
        <v>55.564038805620001</v>
      </c>
      <c r="D1728" s="13">
        <v>35.941805771504299</v>
      </c>
      <c r="E1728" s="13">
        <v>40.343480511984197</v>
      </c>
      <c r="F1728" s="15">
        <v>43.949775029702835</v>
      </c>
      <c r="G1728" s="13">
        <v>47</v>
      </c>
      <c r="H1728" s="14">
        <v>403573064</v>
      </c>
    </row>
    <row r="1729" spans="1:8" ht="24.75" x14ac:dyDescent="0.25">
      <c r="A1729" s="8" t="s">
        <v>2860</v>
      </c>
      <c r="B1729" s="9" t="s">
        <v>222</v>
      </c>
      <c r="C1729" s="13">
        <v>38.0766111195747</v>
      </c>
      <c r="D1729" s="13">
        <v>54.2343011770649</v>
      </c>
      <c r="E1729" s="13">
        <v>39.463083068442401</v>
      </c>
      <c r="F1729" s="15">
        <v>43.924665121693998</v>
      </c>
      <c r="G1729" s="13">
        <v>44</v>
      </c>
      <c r="H1729" s="14">
        <v>20016926.510000002</v>
      </c>
    </row>
    <row r="1730" spans="1:8" ht="24.75" x14ac:dyDescent="0.25">
      <c r="A1730" s="8" t="s">
        <v>2860</v>
      </c>
      <c r="B1730" s="9" t="s">
        <v>1198</v>
      </c>
      <c r="C1730" s="13">
        <v>68.881002539881294</v>
      </c>
      <c r="D1730" s="13">
        <v>43.910001051860597</v>
      </c>
      <c r="E1730" s="13">
        <v>18.8515076032261</v>
      </c>
      <c r="F1730" s="15">
        <v>43.880837064989329</v>
      </c>
      <c r="G1730" s="13">
        <v>41</v>
      </c>
      <c r="H1730" s="14">
        <v>8515451.9699999895</v>
      </c>
    </row>
    <row r="1731" spans="1:8" ht="24.75" x14ac:dyDescent="0.25">
      <c r="A1731" s="8" t="s">
        <v>2860</v>
      </c>
      <c r="B1731" s="9" t="s">
        <v>2611</v>
      </c>
      <c r="C1731" s="13">
        <v>15.3125758926423</v>
      </c>
      <c r="D1731" s="13">
        <v>74.461697064999697</v>
      </c>
      <c r="E1731" s="13">
        <v>41.650375417838603</v>
      </c>
      <c r="F1731" s="15">
        <v>43.808216125160207</v>
      </c>
      <c r="G1731" s="13">
        <v>87</v>
      </c>
      <c r="H1731" s="14">
        <v>525624661.33999997</v>
      </c>
    </row>
    <row r="1732" spans="1:8" ht="24.75" x14ac:dyDescent="0.25">
      <c r="A1732" s="8" t="s">
        <v>2860</v>
      </c>
      <c r="B1732" s="9" t="s">
        <v>2749</v>
      </c>
      <c r="C1732" s="13">
        <v>40.899352874044098</v>
      </c>
      <c r="D1732" s="13">
        <v>49.178012075811303</v>
      </c>
      <c r="E1732" s="13">
        <v>41.115420302837798</v>
      </c>
      <c r="F1732" s="15">
        <v>43.7309284175644</v>
      </c>
      <c r="G1732" s="13">
        <v>65</v>
      </c>
      <c r="H1732" s="14">
        <v>252856384.61000001</v>
      </c>
    </row>
    <row r="1733" spans="1:8" ht="24.75" x14ac:dyDescent="0.25">
      <c r="A1733" s="8" t="s">
        <v>2860</v>
      </c>
      <c r="B1733" s="9" t="s">
        <v>2170</v>
      </c>
      <c r="C1733" s="13">
        <v>67.2785577765884</v>
      </c>
      <c r="D1733" s="13">
        <v>38.345198601708802</v>
      </c>
      <c r="E1733" s="13">
        <v>25.5038433346432</v>
      </c>
      <c r="F1733" s="15">
        <v>43.709199904313465</v>
      </c>
      <c r="G1733" s="13">
        <v>15</v>
      </c>
      <c r="H1733" s="14">
        <v>3950477.08</v>
      </c>
    </row>
    <row r="1734" spans="1:8" ht="24.75" x14ac:dyDescent="0.25">
      <c r="A1734" s="8" t="s">
        <v>2860</v>
      </c>
      <c r="B1734" s="9" t="s">
        <v>2810</v>
      </c>
      <c r="C1734" s="13">
        <v>7.8738709754446701</v>
      </c>
      <c r="D1734" s="13">
        <v>84.750831208698798</v>
      </c>
      <c r="E1734" s="13">
        <v>38.081101548908897</v>
      </c>
      <c r="F1734" s="15">
        <v>43.568601244350788</v>
      </c>
      <c r="G1734" s="13">
        <v>211</v>
      </c>
      <c r="H1734" s="14">
        <v>908044164.89999902</v>
      </c>
    </row>
    <row r="1735" spans="1:8" ht="24.75" x14ac:dyDescent="0.25">
      <c r="A1735" s="8" t="s">
        <v>2860</v>
      </c>
      <c r="B1735" s="9" t="s">
        <v>1776</v>
      </c>
      <c r="C1735" s="13">
        <v>42.022647664102102</v>
      </c>
      <c r="D1735" s="13">
        <v>38.910917781422</v>
      </c>
      <c r="E1735" s="13">
        <v>49.640400429369897</v>
      </c>
      <c r="F1735" s="15">
        <v>43.524655291631326</v>
      </c>
      <c r="G1735" s="13">
        <v>221</v>
      </c>
      <c r="H1735" s="14">
        <v>180254653.93489999</v>
      </c>
    </row>
    <row r="1736" spans="1:8" x14ac:dyDescent="0.25">
      <c r="A1736" s="8" t="s">
        <v>2860</v>
      </c>
      <c r="B1736" s="9" t="s">
        <v>1177</v>
      </c>
      <c r="C1736" s="13">
        <v>49.5110409820428</v>
      </c>
      <c r="D1736" s="13">
        <v>56.206115715967996</v>
      </c>
      <c r="E1736" s="13">
        <v>24.8532869482673</v>
      </c>
      <c r="F1736" s="15">
        <v>43.523481215426038</v>
      </c>
      <c r="G1736" s="13">
        <v>39</v>
      </c>
      <c r="H1736" s="14">
        <v>7259940.0700000003</v>
      </c>
    </row>
    <row r="1737" spans="1:8" ht="24.75" x14ac:dyDescent="0.25">
      <c r="A1737" s="8" t="s">
        <v>2860</v>
      </c>
      <c r="B1737" s="9" t="s">
        <v>2268</v>
      </c>
      <c r="C1737" s="13">
        <v>51.146962562233597</v>
      </c>
      <c r="D1737" s="13">
        <v>43.639807135214902</v>
      </c>
      <c r="E1737" s="13">
        <v>35.5468075493214</v>
      </c>
      <c r="F1737" s="15">
        <v>43.444525748923297</v>
      </c>
      <c r="G1737" s="13">
        <v>6</v>
      </c>
      <c r="H1737" s="14">
        <v>15547569.310000001</v>
      </c>
    </row>
    <row r="1738" spans="1:8" ht="24.75" x14ac:dyDescent="0.25">
      <c r="A1738" s="8" t="s">
        <v>2860</v>
      </c>
      <c r="B1738" s="9" t="s">
        <v>2805</v>
      </c>
      <c r="C1738" s="13">
        <v>38.947806006727298</v>
      </c>
      <c r="D1738" s="13">
        <v>58.658255886368899</v>
      </c>
      <c r="E1738" s="13">
        <v>31.913911911236799</v>
      </c>
      <c r="F1738" s="15">
        <v>43.173324601444335</v>
      </c>
      <c r="G1738" s="13">
        <v>40</v>
      </c>
      <c r="H1738" s="14">
        <v>45685423.219999902</v>
      </c>
    </row>
    <row r="1739" spans="1:8" ht="24.75" x14ac:dyDescent="0.25">
      <c r="A1739" s="8" t="s">
        <v>2860</v>
      </c>
      <c r="B1739" s="9" t="s">
        <v>103</v>
      </c>
      <c r="C1739" s="13">
        <v>46.737892272079002</v>
      </c>
      <c r="D1739" s="13">
        <v>57.675028680020603</v>
      </c>
      <c r="E1739" s="13">
        <v>25.0507772798457</v>
      </c>
      <c r="F1739" s="15">
        <v>43.154566077315103</v>
      </c>
      <c r="G1739" s="13">
        <v>7</v>
      </c>
      <c r="H1739" s="14">
        <v>7259900.04</v>
      </c>
    </row>
    <row r="1740" spans="1:8" ht="24.75" x14ac:dyDescent="0.25">
      <c r="A1740" s="8" t="s">
        <v>2860</v>
      </c>
      <c r="B1740" s="9" t="s">
        <v>436</v>
      </c>
      <c r="C1740" s="13">
        <v>57.111057165814501</v>
      </c>
      <c r="D1740" s="13">
        <v>36.316961646028901</v>
      </c>
      <c r="E1740" s="13">
        <v>35.797556678136097</v>
      </c>
      <c r="F1740" s="15">
        <v>43.075191829993166</v>
      </c>
      <c r="G1740" s="13">
        <v>102</v>
      </c>
      <c r="H1740" s="14">
        <v>64954891.395800002</v>
      </c>
    </row>
    <row r="1741" spans="1:8" ht="24.75" x14ac:dyDescent="0.25">
      <c r="A1741" s="8" t="s">
        <v>2860</v>
      </c>
      <c r="B1741" s="9" t="s">
        <v>1911</v>
      </c>
      <c r="C1741" s="13">
        <v>63.445827197398202</v>
      </c>
      <c r="D1741" s="13">
        <v>50.785124306291202</v>
      </c>
      <c r="E1741" s="13">
        <v>14.932302056034599</v>
      </c>
      <c r="F1741" s="15">
        <v>43.054417853241326</v>
      </c>
      <c r="G1741" s="13">
        <v>5</v>
      </c>
      <c r="H1741" s="14">
        <v>22713287.18</v>
      </c>
    </row>
    <row r="1742" spans="1:8" ht="24.75" x14ac:dyDescent="0.25">
      <c r="A1742" s="8" t="s">
        <v>2860</v>
      </c>
      <c r="B1742" s="9" t="s">
        <v>578</v>
      </c>
      <c r="C1742" s="13">
        <v>51.6600559328906</v>
      </c>
      <c r="D1742" s="13">
        <v>45.317696283120803</v>
      </c>
      <c r="E1742" s="13">
        <v>32.1110566337736</v>
      </c>
      <c r="F1742" s="15">
        <v>43.029602949928325</v>
      </c>
      <c r="G1742" s="13">
        <v>20</v>
      </c>
      <c r="H1742" s="14">
        <v>17685662.699999999</v>
      </c>
    </row>
    <row r="1743" spans="1:8" ht="24.75" x14ac:dyDescent="0.25">
      <c r="A1743" s="8" t="s">
        <v>2860</v>
      </c>
      <c r="B1743" s="9" t="s">
        <v>1375</v>
      </c>
      <c r="C1743" s="13">
        <v>51.592682549557701</v>
      </c>
      <c r="D1743" s="13">
        <v>49.315666230633099</v>
      </c>
      <c r="E1743" s="13">
        <v>27.480000766837701</v>
      </c>
      <c r="F1743" s="15">
        <v>42.796116515676168</v>
      </c>
      <c r="G1743" s="13">
        <v>48</v>
      </c>
      <c r="H1743" s="14">
        <v>36849327.659999996</v>
      </c>
    </row>
    <row r="1744" spans="1:8" x14ac:dyDescent="0.25">
      <c r="A1744" s="8" t="s">
        <v>2860</v>
      </c>
      <c r="B1744" s="9" t="s">
        <v>1802</v>
      </c>
      <c r="C1744" s="13">
        <v>27.701164755595499</v>
      </c>
      <c r="D1744" s="13">
        <v>68.357465349074204</v>
      </c>
      <c r="E1744" s="13">
        <v>32.247454665861099</v>
      </c>
      <c r="F1744" s="15">
        <v>42.76869492351026</v>
      </c>
      <c r="G1744" s="13">
        <v>130</v>
      </c>
      <c r="H1744" s="14">
        <v>70376193.189999998</v>
      </c>
    </row>
    <row r="1745" spans="1:8" ht="24.75" x14ac:dyDescent="0.25">
      <c r="A1745" s="8" t="s">
        <v>2860</v>
      </c>
      <c r="B1745" s="9" t="s">
        <v>2832</v>
      </c>
      <c r="C1745" s="13">
        <v>57.686490195988902</v>
      </c>
      <c r="D1745" s="13">
        <v>43.981062354363701</v>
      </c>
      <c r="E1745" s="13">
        <v>26.560997462504101</v>
      </c>
      <c r="F1745" s="15">
        <v>42.742850004285572</v>
      </c>
      <c r="G1745" s="13">
        <v>5</v>
      </c>
      <c r="H1745" s="14">
        <v>26424924.670000002</v>
      </c>
    </row>
    <row r="1746" spans="1:8" ht="24.75" x14ac:dyDescent="0.25">
      <c r="A1746" s="8" t="s">
        <v>2860</v>
      </c>
      <c r="B1746" s="9" t="s">
        <v>1315</v>
      </c>
      <c r="C1746" s="13">
        <v>48.321860477942302</v>
      </c>
      <c r="D1746" s="13">
        <v>40.767532338717402</v>
      </c>
      <c r="E1746" s="13">
        <v>38.929700758476201</v>
      </c>
      <c r="F1746" s="15">
        <v>42.673031191711971</v>
      </c>
      <c r="G1746" s="13">
        <v>5</v>
      </c>
      <c r="H1746" s="14">
        <v>7525557.6399999997</v>
      </c>
    </row>
    <row r="1747" spans="1:8" x14ac:dyDescent="0.25">
      <c r="A1747" s="8" t="s">
        <v>2860</v>
      </c>
      <c r="B1747" s="9" t="s">
        <v>653</v>
      </c>
      <c r="C1747" s="13">
        <v>17.994485151043101</v>
      </c>
      <c r="D1747" s="13">
        <v>66.758917770893007</v>
      </c>
      <c r="E1747" s="13">
        <v>43.1345427509304</v>
      </c>
      <c r="F1747" s="15">
        <v>42.629315224288831</v>
      </c>
      <c r="G1747" s="13">
        <v>48</v>
      </c>
      <c r="H1747" s="14">
        <v>141274270.22999999</v>
      </c>
    </row>
    <row r="1748" spans="1:8" x14ac:dyDescent="0.25">
      <c r="A1748" s="8" t="s">
        <v>2860</v>
      </c>
      <c r="B1748" s="9" t="s">
        <v>2852</v>
      </c>
      <c r="C1748" s="13">
        <v>11.933169915201301</v>
      </c>
      <c r="D1748" s="13">
        <v>82.108298469952103</v>
      </c>
      <c r="E1748" s="13">
        <v>33.802955013619297</v>
      </c>
      <c r="F1748" s="15">
        <v>42.614807799590899</v>
      </c>
      <c r="G1748" s="13">
        <v>65</v>
      </c>
      <c r="H1748" s="14">
        <v>210624239.81</v>
      </c>
    </row>
    <row r="1749" spans="1:8" x14ac:dyDescent="0.25">
      <c r="A1749" s="8" t="s">
        <v>2860</v>
      </c>
      <c r="B1749" s="9" t="s">
        <v>2642</v>
      </c>
      <c r="C1749" s="13">
        <v>35.534307917525602</v>
      </c>
      <c r="D1749" s="13">
        <v>53.321087477446198</v>
      </c>
      <c r="E1749" s="13">
        <v>38.913008851194199</v>
      </c>
      <c r="F1749" s="15">
        <v>42.589468082055333</v>
      </c>
      <c r="G1749" s="13">
        <v>19</v>
      </c>
      <c r="H1749" s="14">
        <v>491358193.25999999</v>
      </c>
    </row>
    <row r="1750" spans="1:8" ht="24.75" x14ac:dyDescent="0.25">
      <c r="A1750" s="8" t="s">
        <v>2860</v>
      </c>
      <c r="B1750" s="9" t="s">
        <v>2640</v>
      </c>
      <c r="C1750" s="13">
        <v>15.3146916363961</v>
      </c>
      <c r="D1750" s="13">
        <v>52.756012664763801</v>
      </c>
      <c r="E1750" s="13">
        <v>59.634356313241902</v>
      </c>
      <c r="F1750" s="15">
        <v>42.568353538133941</v>
      </c>
      <c r="G1750" s="13">
        <v>60</v>
      </c>
      <c r="H1750" s="14">
        <v>1549303596.05</v>
      </c>
    </row>
    <row r="1751" spans="1:8" ht="24.75" x14ac:dyDescent="0.25">
      <c r="A1751" s="8" t="s">
        <v>2860</v>
      </c>
      <c r="B1751" s="9" t="s">
        <v>2217</v>
      </c>
      <c r="C1751" s="13">
        <v>40.362498995262399</v>
      </c>
      <c r="D1751" s="13">
        <v>54.855841569487197</v>
      </c>
      <c r="E1751" s="13">
        <v>32.375345165738899</v>
      </c>
      <c r="F1751" s="15">
        <v>42.531228576829498</v>
      </c>
      <c r="G1751" s="13">
        <v>24</v>
      </c>
      <c r="H1751" s="14">
        <v>14342629.91</v>
      </c>
    </row>
    <row r="1752" spans="1:8" ht="24.75" x14ac:dyDescent="0.25">
      <c r="A1752" s="8" t="s">
        <v>2860</v>
      </c>
      <c r="B1752" s="9" t="s">
        <v>809</v>
      </c>
      <c r="C1752" s="13">
        <v>43.002769909152299</v>
      </c>
      <c r="D1752" s="13">
        <v>49.8973207204644</v>
      </c>
      <c r="E1752" s="13">
        <v>34.468127658676103</v>
      </c>
      <c r="F1752" s="15">
        <v>42.456072762764272</v>
      </c>
      <c r="G1752" s="13">
        <v>17</v>
      </c>
      <c r="H1752" s="14">
        <v>34292411.609999999</v>
      </c>
    </row>
    <row r="1753" spans="1:8" ht="24.75" x14ac:dyDescent="0.25">
      <c r="A1753" s="8" t="s">
        <v>2860</v>
      </c>
      <c r="B1753" s="9" t="s">
        <v>1793</v>
      </c>
      <c r="C1753" s="13">
        <v>42.151886627613301</v>
      </c>
      <c r="D1753" s="13">
        <v>58.002128177076202</v>
      </c>
      <c r="E1753" s="13">
        <v>26.836153282421801</v>
      </c>
      <c r="F1753" s="15">
        <v>42.330056029037102</v>
      </c>
      <c r="G1753" s="13">
        <v>49</v>
      </c>
      <c r="H1753" s="14">
        <v>36370106.579999901</v>
      </c>
    </row>
    <row r="1754" spans="1:8" ht="24.75" x14ac:dyDescent="0.25">
      <c r="A1754" s="8" t="s">
        <v>2860</v>
      </c>
      <c r="B1754" s="9" t="s">
        <v>941</v>
      </c>
      <c r="C1754" s="13">
        <v>70.234049346151394</v>
      </c>
      <c r="D1754" s="13">
        <v>33.734991926022701</v>
      </c>
      <c r="E1754" s="13">
        <v>22.939772984019001</v>
      </c>
      <c r="F1754" s="15">
        <v>42.302938085397699</v>
      </c>
      <c r="G1754" s="13">
        <v>7</v>
      </c>
      <c r="H1754" s="14">
        <v>3352518.2310000001</v>
      </c>
    </row>
    <row r="1755" spans="1:8" ht="24.75" x14ac:dyDescent="0.25">
      <c r="A1755" s="8" t="s">
        <v>2860</v>
      </c>
      <c r="B1755" s="9" t="s">
        <v>718</v>
      </c>
      <c r="C1755" s="13">
        <v>44.005592387124501</v>
      </c>
      <c r="D1755" s="13">
        <v>59.5529234836049</v>
      </c>
      <c r="E1755" s="13">
        <v>23.209849482888298</v>
      </c>
      <c r="F1755" s="15">
        <v>42.256121784539232</v>
      </c>
      <c r="G1755" s="13">
        <v>17</v>
      </c>
      <c r="H1755" s="14">
        <v>8194150.1200000001</v>
      </c>
    </row>
    <row r="1756" spans="1:8" x14ac:dyDescent="0.25">
      <c r="A1756" s="8" t="s">
        <v>2860</v>
      </c>
      <c r="B1756" s="9" t="s">
        <v>1132</v>
      </c>
      <c r="C1756" s="13">
        <v>85.561861234535698</v>
      </c>
      <c r="D1756" s="13">
        <v>34.398240510604097</v>
      </c>
      <c r="E1756" s="13">
        <v>6.5985378232107497</v>
      </c>
      <c r="F1756" s="15">
        <v>42.186213189450179</v>
      </c>
      <c r="G1756" s="13">
        <v>9</v>
      </c>
      <c r="H1756" s="14">
        <v>2701122.0550000002</v>
      </c>
    </row>
    <row r="1757" spans="1:8" x14ac:dyDescent="0.25">
      <c r="A1757" s="8" t="s">
        <v>2860</v>
      </c>
      <c r="B1757" s="9" t="s">
        <v>2670</v>
      </c>
      <c r="C1757" s="13">
        <v>30.1777387752104</v>
      </c>
      <c r="D1757" s="13">
        <v>63.285530815683998</v>
      </c>
      <c r="E1757" s="13">
        <v>33.067054341140803</v>
      </c>
      <c r="F1757" s="15">
        <v>42.176774644011736</v>
      </c>
      <c r="G1757" s="13">
        <v>99</v>
      </c>
      <c r="H1757" s="14">
        <v>301041106.70999998</v>
      </c>
    </row>
    <row r="1758" spans="1:8" x14ac:dyDescent="0.25">
      <c r="A1758" s="8" t="s">
        <v>2860</v>
      </c>
      <c r="B1758" s="9" t="s">
        <v>2365</v>
      </c>
      <c r="C1758" s="13">
        <v>35.333422286855402</v>
      </c>
      <c r="D1758" s="13">
        <v>47.903936758192799</v>
      </c>
      <c r="E1758" s="13">
        <v>43.211174976312698</v>
      </c>
      <c r="F1758" s="15">
        <v>42.149511340453635</v>
      </c>
      <c r="G1758" s="13">
        <v>20</v>
      </c>
      <c r="H1758" s="14">
        <v>25402632</v>
      </c>
    </row>
    <row r="1759" spans="1:8" x14ac:dyDescent="0.25">
      <c r="A1759" s="8" t="s">
        <v>2860</v>
      </c>
      <c r="B1759" s="9" t="s">
        <v>1770</v>
      </c>
      <c r="C1759" s="13">
        <v>41.618273526747998</v>
      </c>
      <c r="D1759" s="13">
        <v>57.391415945953703</v>
      </c>
      <c r="E1759" s="13">
        <v>27.304800893391899</v>
      </c>
      <c r="F1759" s="15">
        <v>42.104830122031196</v>
      </c>
      <c r="G1759" s="13">
        <v>147</v>
      </c>
      <c r="H1759" s="14">
        <v>684143441.77999902</v>
      </c>
    </row>
    <row r="1760" spans="1:8" ht="24.75" x14ac:dyDescent="0.25">
      <c r="A1760" s="8" t="s">
        <v>2860</v>
      </c>
      <c r="B1760" s="9" t="s">
        <v>1590</v>
      </c>
      <c r="C1760" s="13">
        <v>55.134083312400399</v>
      </c>
      <c r="D1760" s="13">
        <v>50.217889036435999</v>
      </c>
      <c r="E1760" s="13">
        <v>20.852365172055499</v>
      </c>
      <c r="F1760" s="15">
        <v>42.068112506963963</v>
      </c>
      <c r="G1760" s="13">
        <v>5</v>
      </c>
      <c r="H1760" s="14">
        <v>10085890.73</v>
      </c>
    </row>
    <row r="1761" spans="1:8" ht="24.75" x14ac:dyDescent="0.25">
      <c r="A1761" s="8" t="s">
        <v>2860</v>
      </c>
      <c r="B1761" s="9" t="s">
        <v>2133</v>
      </c>
      <c r="C1761" s="13">
        <v>56.9079278163615</v>
      </c>
      <c r="D1761" s="13">
        <v>32.5432052037578</v>
      </c>
      <c r="E1761" s="13">
        <v>36.734389783866398</v>
      </c>
      <c r="F1761" s="15">
        <v>42.061840934661895</v>
      </c>
      <c r="G1761" s="13">
        <v>11</v>
      </c>
      <c r="H1761" s="14">
        <v>5828564.2369999997</v>
      </c>
    </row>
    <row r="1762" spans="1:8" x14ac:dyDescent="0.25">
      <c r="A1762" s="8" t="s">
        <v>2860</v>
      </c>
      <c r="B1762" s="9" t="s">
        <v>1614</v>
      </c>
      <c r="C1762" s="13">
        <v>45.063528905232097</v>
      </c>
      <c r="D1762" s="13">
        <v>47.187236248138603</v>
      </c>
      <c r="E1762" s="13">
        <v>33.885565348397201</v>
      </c>
      <c r="F1762" s="15">
        <v>42.0454435005893</v>
      </c>
      <c r="G1762" s="13">
        <v>17</v>
      </c>
      <c r="H1762" s="14">
        <v>8994843.6999999993</v>
      </c>
    </row>
    <row r="1763" spans="1:8" ht="24.75" x14ac:dyDescent="0.25">
      <c r="A1763" s="8" t="s">
        <v>2860</v>
      </c>
      <c r="B1763" s="9" t="s">
        <v>598</v>
      </c>
      <c r="C1763" s="13">
        <v>38.370830164848599</v>
      </c>
      <c r="D1763" s="13">
        <v>59.280813582145399</v>
      </c>
      <c r="E1763" s="13">
        <v>28.312301973655</v>
      </c>
      <c r="F1763" s="15">
        <v>41.987981906883</v>
      </c>
      <c r="G1763" s="13">
        <v>62</v>
      </c>
      <c r="H1763" s="14">
        <v>2798784643.4200001</v>
      </c>
    </row>
    <row r="1764" spans="1:8" ht="24.75" x14ac:dyDescent="0.25">
      <c r="A1764" s="8" t="s">
        <v>2860</v>
      </c>
      <c r="B1764" s="9" t="s">
        <v>493</v>
      </c>
      <c r="C1764" s="13">
        <v>50.740672839446297</v>
      </c>
      <c r="D1764" s="13">
        <v>57.723504674470497</v>
      </c>
      <c r="E1764" s="13">
        <v>17.484788215976401</v>
      </c>
      <c r="F1764" s="15">
        <v>41.982988576631065</v>
      </c>
      <c r="G1764" s="13">
        <v>152</v>
      </c>
      <c r="H1764" s="14">
        <v>17117371.18</v>
      </c>
    </row>
    <row r="1765" spans="1:8" ht="24.75" x14ac:dyDescent="0.25">
      <c r="A1765" s="8" t="s">
        <v>2860</v>
      </c>
      <c r="B1765" s="9" t="s">
        <v>2790</v>
      </c>
      <c r="C1765" s="13">
        <v>15.8559152444445</v>
      </c>
      <c r="D1765" s="13">
        <v>61.552770500404002</v>
      </c>
      <c r="E1765" s="13">
        <v>48.328155849229098</v>
      </c>
      <c r="F1765" s="15">
        <v>41.912280531359194</v>
      </c>
      <c r="G1765" s="13">
        <v>631</v>
      </c>
      <c r="H1765" s="14">
        <v>6402352549.3400002</v>
      </c>
    </row>
    <row r="1766" spans="1:8" ht="24.75" x14ac:dyDescent="0.25">
      <c r="A1766" s="8" t="s">
        <v>2860</v>
      </c>
      <c r="B1766" s="9" t="s">
        <v>854</v>
      </c>
      <c r="C1766" s="13">
        <v>44.254598252899001</v>
      </c>
      <c r="D1766" s="13">
        <v>46.109639716049998</v>
      </c>
      <c r="E1766" s="13">
        <v>35.0633721214367</v>
      </c>
      <c r="F1766" s="15">
        <v>41.809203363461897</v>
      </c>
      <c r="G1766" s="13">
        <v>15</v>
      </c>
      <c r="H1766" s="14">
        <v>6548953.2599999998</v>
      </c>
    </row>
    <row r="1767" spans="1:8" ht="36.75" x14ac:dyDescent="0.25">
      <c r="A1767" s="8" t="s">
        <v>2860</v>
      </c>
      <c r="B1767" s="9" t="s">
        <v>2544</v>
      </c>
      <c r="C1767" s="13">
        <v>31.4606520324784</v>
      </c>
      <c r="D1767" s="13">
        <v>60.525460064908799</v>
      </c>
      <c r="E1767" s="13">
        <v>33.283580315642901</v>
      </c>
      <c r="F1767" s="15">
        <v>41.756564137676698</v>
      </c>
      <c r="G1767" s="13">
        <v>75</v>
      </c>
      <c r="H1767" s="14">
        <v>160296550.01399899</v>
      </c>
    </row>
    <row r="1768" spans="1:8" ht="36.75" x14ac:dyDescent="0.25">
      <c r="A1768" s="8" t="s">
        <v>2860</v>
      </c>
      <c r="B1768" s="9" t="s">
        <v>2301</v>
      </c>
      <c r="C1768" s="13">
        <v>46.8642299946234</v>
      </c>
      <c r="D1768" s="13">
        <v>44.270034106300599</v>
      </c>
      <c r="E1768" s="13">
        <v>33.961076357530096</v>
      </c>
      <c r="F1768" s="15">
        <v>41.698446819484701</v>
      </c>
      <c r="G1768" s="13">
        <v>18</v>
      </c>
      <c r="H1768" s="14">
        <v>13400261.699999901</v>
      </c>
    </row>
    <row r="1769" spans="1:8" x14ac:dyDescent="0.25">
      <c r="A1769" s="8" t="s">
        <v>2860</v>
      </c>
      <c r="B1769" s="9" t="s">
        <v>1433</v>
      </c>
      <c r="C1769" s="13">
        <v>88.263794973205407</v>
      </c>
      <c r="D1769" s="13">
        <v>25.7910421630495</v>
      </c>
      <c r="E1769" s="13">
        <v>10.839110452728301</v>
      </c>
      <c r="F1769" s="15">
        <v>41.631315862994406</v>
      </c>
      <c r="G1769" s="13">
        <v>5</v>
      </c>
      <c r="H1769" s="14">
        <v>239543999.59</v>
      </c>
    </row>
    <row r="1770" spans="1:8" ht="24.75" x14ac:dyDescent="0.25">
      <c r="A1770" s="8" t="s">
        <v>2860</v>
      </c>
      <c r="B1770" s="9" t="s">
        <v>1982</v>
      </c>
      <c r="C1770" s="13">
        <v>31.23753324218</v>
      </c>
      <c r="D1770" s="13">
        <v>56.714977064085097</v>
      </c>
      <c r="E1770" s="13">
        <v>36.901036322127602</v>
      </c>
      <c r="F1770" s="15">
        <v>41.6178488761309</v>
      </c>
      <c r="G1770" s="13">
        <v>41</v>
      </c>
      <c r="H1770" s="14">
        <v>146686313.72099999</v>
      </c>
    </row>
    <row r="1771" spans="1:8" ht="24.75" x14ac:dyDescent="0.25">
      <c r="A1771" s="8" t="s">
        <v>2860</v>
      </c>
      <c r="B1771" s="9" t="s">
        <v>2469</v>
      </c>
      <c r="C1771" s="13">
        <v>53.7949769298814</v>
      </c>
      <c r="D1771" s="13">
        <v>45.536890545178899</v>
      </c>
      <c r="E1771" s="13">
        <v>25.382206212780002</v>
      </c>
      <c r="F1771" s="15">
        <v>41.571357895946768</v>
      </c>
      <c r="G1771" s="13">
        <v>55</v>
      </c>
      <c r="H1771" s="14">
        <v>839431015.67999995</v>
      </c>
    </row>
    <row r="1772" spans="1:8" ht="24.75" x14ac:dyDescent="0.25">
      <c r="A1772" s="8" t="s">
        <v>2860</v>
      </c>
      <c r="B1772" s="9" t="s">
        <v>766</v>
      </c>
      <c r="C1772" s="13">
        <v>38.1347957736415</v>
      </c>
      <c r="D1772" s="13">
        <v>65.638065575814295</v>
      </c>
      <c r="E1772" s="13">
        <v>20.813334480799099</v>
      </c>
      <c r="F1772" s="15">
        <v>41.5287319434183</v>
      </c>
      <c r="G1772" s="13">
        <v>14</v>
      </c>
      <c r="H1772" s="14">
        <v>3772470.3319999999</v>
      </c>
    </row>
    <row r="1773" spans="1:8" ht="24.75" x14ac:dyDescent="0.25">
      <c r="A1773" s="8" t="s">
        <v>2860</v>
      </c>
      <c r="B1773" s="9" t="s">
        <v>526</v>
      </c>
      <c r="C1773" s="13">
        <v>42.089585565757702</v>
      </c>
      <c r="D1773" s="13">
        <v>49.906513478224298</v>
      </c>
      <c r="E1773" s="13">
        <v>32.565886883110302</v>
      </c>
      <c r="F1773" s="15">
        <v>41.520661975697436</v>
      </c>
      <c r="G1773" s="13">
        <v>85</v>
      </c>
      <c r="H1773" s="14">
        <v>57822875.739999898</v>
      </c>
    </row>
    <row r="1774" spans="1:8" x14ac:dyDescent="0.25">
      <c r="A1774" s="8" t="s">
        <v>2860</v>
      </c>
      <c r="B1774" s="9" t="s">
        <v>2634</v>
      </c>
      <c r="C1774" s="13">
        <v>25.069396134692202</v>
      </c>
      <c r="D1774" s="13">
        <v>69.050676360676704</v>
      </c>
      <c r="E1774" s="13">
        <v>30.3700558289217</v>
      </c>
      <c r="F1774" s="15">
        <v>41.496709441430198</v>
      </c>
      <c r="G1774" s="13">
        <v>242</v>
      </c>
      <c r="H1774" s="14">
        <v>2977141883.3999901</v>
      </c>
    </row>
    <row r="1775" spans="1:8" ht="24.75" x14ac:dyDescent="0.25">
      <c r="A1775" s="8" t="s">
        <v>2860</v>
      </c>
      <c r="B1775" s="9" t="s">
        <v>1395</v>
      </c>
      <c r="C1775" s="13">
        <v>57.427941670411897</v>
      </c>
      <c r="D1775" s="13">
        <v>42.306391930832802</v>
      </c>
      <c r="E1775" s="13">
        <v>24.710977738747602</v>
      </c>
      <c r="F1775" s="15">
        <v>41.4817704466641</v>
      </c>
      <c r="G1775" s="13">
        <v>12</v>
      </c>
      <c r="H1775" s="14">
        <v>1466384.06</v>
      </c>
    </row>
    <row r="1776" spans="1:8" x14ac:dyDescent="0.25">
      <c r="A1776" s="8" t="s">
        <v>2860</v>
      </c>
      <c r="B1776" s="9" t="s">
        <v>2538</v>
      </c>
      <c r="C1776" s="13">
        <v>42.747606936491898</v>
      </c>
      <c r="D1776" s="13">
        <v>51.540864262209801</v>
      </c>
      <c r="E1776" s="13">
        <v>30.095329330034001</v>
      </c>
      <c r="F1776" s="15">
        <v>41.461266842911904</v>
      </c>
      <c r="G1776" s="13">
        <v>267</v>
      </c>
      <c r="H1776" s="14">
        <v>1628870231.9299901</v>
      </c>
    </row>
    <row r="1777" spans="1:8" ht="24.75" x14ac:dyDescent="0.25">
      <c r="A1777" s="8" t="s">
        <v>2860</v>
      </c>
      <c r="B1777" s="9" t="s">
        <v>2633</v>
      </c>
      <c r="C1777" s="13">
        <v>62.273016482762401</v>
      </c>
      <c r="D1777" s="13">
        <v>40.349413465393297</v>
      </c>
      <c r="E1777" s="13">
        <v>21.667090843536201</v>
      </c>
      <c r="F1777" s="15">
        <v>41.429840263897297</v>
      </c>
      <c r="G1777" s="13">
        <v>78</v>
      </c>
      <c r="H1777" s="14">
        <v>294769250.18000001</v>
      </c>
    </row>
    <row r="1778" spans="1:8" ht="24.75" x14ac:dyDescent="0.25">
      <c r="A1778" s="8" t="s">
        <v>2860</v>
      </c>
      <c r="B1778" s="9" t="s">
        <v>550</v>
      </c>
      <c r="C1778" s="13">
        <v>43.114999453103302</v>
      </c>
      <c r="D1778" s="13">
        <v>41.313493759438202</v>
      </c>
      <c r="E1778" s="13">
        <v>39.775424060764898</v>
      </c>
      <c r="F1778" s="15">
        <v>41.401305757768796</v>
      </c>
      <c r="G1778" s="13">
        <v>10</v>
      </c>
      <c r="H1778" s="14">
        <v>6084129</v>
      </c>
    </row>
    <row r="1779" spans="1:8" x14ac:dyDescent="0.25">
      <c r="A1779" s="8" t="s">
        <v>2860</v>
      </c>
      <c r="B1779" s="9" t="s">
        <v>1238</v>
      </c>
      <c r="C1779" s="13">
        <v>12.4622978889712</v>
      </c>
      <c r="D1779" s="13">
        <v>70.547688244734601</v>
      </c>
      <c r="E1779" s="13">
        <v>41.059111216024498</v>
      </c>
      <c r="F1779" s="15">
        <v>41.356365783243433</v>
      </c>
      <c r="G1779" s="13">
        <v>14</v>
      </c>
      <c r="H1779" s="14">
        <v>35709925.57</v>
      </c>
    </row>
    <row r="1780" spans="1:8" ht="24.75" x14ac:dyDescent="0.25">
      <c r="A1780" s="8" t="s">
        <v>2860</v>
      </c>
      <c r="B1780" s="9" t="s">
        <v>51</v>
      </c>
      <c r="C1780" s="13">
        <v>44.8986699849155</v>
      </c>
      <c r="D1780" s="13">
        <v>56.001539349041103</v>
      </c>
      <c r="E1780" s="13">
        <v>23.1327151631526</v>
      </c>
      <c r="F1780" s="15">
        <v>41.344308165703069</v>
      </c>
      <c r="G1780" s="13">
        <v>140</v>
      </c>
      <c r="H1780" s="14">
        <v>281187683.58999997</v>
      </c>
    </row>
    <row r="1781" spans="1:8" ht="24.75" x14ac:dyDescent="0.25">
      <c r="A1781" s="8" t="s">
        <v>2860</v>
      </c>
      <c r="B1781" s="9" t="s">
        <v>2718</v>
      </c>
      <c r="C1781" s="13">
        <v>17.653412863932299</v>
      </c>
      <c r="D1781" s="13">
        <v>47.235587025257203</v>
      </c>
      <c r="E1781" s="13">
        <v>59.128654031986102</v>
      </c>
      <c r="F1781" s="15">
        <v>41.339217973725205</v>
      </c>
      <c r="G1781" s="13">
        <v>123</v>
      </c>
      <c r="H1781" s="14">
        <v>6164000043.5499897</v>
      </c>
    </row>
    <row r="1782" spans="1:8" ht="24.75" x14ac:dyDescent="0.25">
      <c r="A1782" s="8" t="s">
        <v>2860</v>
      </c>
      <c r="B1782" s="9" t="s">
        <v>716</v>
      </c>
      <c r="C1782" s="13">
        <v>46.797338417332497</v>
      </c>
      <c r="D1782" s="13">
        <v>41.094556295464599</v>
      </c>
      <c r="E1782" s="13">
        <v>36.075384613251899</v>
      </c>
      <c r="F1782" s="15">
        <v>41.322426442016329</v>
      </c>
      <c r="G1782" s="13">
        <v>5</v>
      </c>
      <c r="H1782" s="14">
        <v>54252906.200000003</v>
      </c>
    </row>
    <row r="1783" spans="1:8" x14ac:dyDescent="0.25">
      <c r="A1783" s="8" t="s">
        <v>2860</v>
      </c>
      <c r="B1783" s="9" t="s">
        <v>499</v>
      </c>
      <c r="C1783" s="13">
        <v>20.852237955986698</v>
      </c>
      <c r="D1783" s="13">
        <v>71.239989292666394</v>
      </c>
      <c r="E1783" s="13">
        <v>31.763033258027299</v>
      </c>
      <c r="F1783" s="15">
        <v>41.285086835560129</v>
      </c>
      <c r="G1783" s="13">
        <v>130</v>
      </c>
      <c r="H1783" s="14">
        <v>175426475.97</v>
      </c>
    </row>
    <row r="1784" spans="1:8" x14ac:dyDescent="0.25">
      <c r="A1784" s="8" t="s">
        <v>2860</v>
      </c>
      <c r="B1784" s="9" t="s">
        <v>1591</v>
      </c>
      <c r="C1784" s="13">
        <v>20.886812343929599</v>
      </c>
      <c r="D1784" s="13">
        <v>58.780104487100402</v>
      </c>
      <c r="E1784" s="13">
        <v>44.107623570075603</v>
      </c>
      <c r="F1784" s="15">
        <v>41.258180133701863</v>
      </c>
      <c r="G1784" s="13">
        <v>171</v>
      </c>
      <c r="H1784" s="14">
        <v>2153287261.6799998</v>
      </c>
    </row>
    <row r="1785" spans="1:8" ht="24.75" x14ac:dyDescent="0.25">
      <c r="A1785" s="8" t="s">
        <v>2860</v>
      </c>
      <c r="B1785" s="9" t="s">
        <v>1482</v>
      </c>
      <c r="C1785" s="13">
        <v>59.634964121821902</v>
      </c>
      <c r="D1785" s="13">
        <v>43.722953053112903</v>
      </c>
      <c r="E1785" s="13">
        <v>20.2968643466263</v>
      </c>
      <c r="F1785" s="15">
        <v>41.21826050718704</v>
      </c>
      <c r="G1785" s="13">
        <v>8</v>
      </c>
      <c r="H1785" s="14">
        <v>225694232.96000001</v>
      </c>
    </row>
    <row r="1786" spans="1:8" x14ac:dyDescent="0.25">
      <c r="A1786" s="8" t="s">
        <v>2860</v>
      </c>
      <c r="B1786" s="9" t="s">
        <v>1671</v>
      </c>
      <c r="C1786" s="13">
        <v>29.703446377740001</v>
      </c>
      <c r="D1786" s="13">
        <v>50.744585102878702</v>
      </c>
      <c r="E1786" s="13">
        <v>43.174351671978002</v>
      </c>
      <c r="F1786" s="15">
        <v>41.207461050865568</v>
      </c>
      <c r="G1786" s="13">
        <v>384</v>
      </c>
      <c r="H1786" s="14">
        <v>4466414316.7299995</v>
      </c>
    </row>
    <row r="1787" spans="1:8" x14ac:dyDescent="0.25">
      <c r="A1787" s="8" t="s">
        <v>2860</v>
      </c>
      <c r="B1787" s="9" t="s">
        <v>2688</v>
      </c>
      <c r="C1787" s="13">
        <v>32.520546522015302</v>
      </c>
      <c r="D1787" s="13">
        <v>50.410008554580401</v>
      </c>
      <c r="E1787" s="13">
        <v>40.654955161002498</v>
      </c>
      <c r="F1787" s="15">
        <v>41.195170079199407</v>
      </c>
      <c r="G1787" s="13">
        <v>59</v>
      </c>
      <c r="H1787" s="14">
        <v>224736067.82699999</v>
      </c>
    </row>
    <row r="1788" spans="1:8" ht="24.75" x14ac:dyDescent="0.25">
      <c r="A1788" s="8" t="s">
        <v>2860</v>
      </c>
      <c r="B1788" s="9" t="s">
        <v>2509</v>
      </c>
      <c r="C1788" s="13">
        <v>32.2243658218365</v>
      </c>
      <c r="D1788" s="13">
        <v>60.204011108988801</v>
      </c>
      <c r="E1788" s="13">
        <v>30.798444231237902</v>
      </c>
      <c r="F1788" s="15">
        <v>41.07560705402107</v>
      </c>
      <c r="G1788" s="13">
        <v>136</v>
      </c>
      <c r="H1788" s="14">
        <v>275659226.19</v>
      </c>
    </row>
    <row r="1789" spans="1:8" ht="24.75" x14ac:dyDescent="0.25">
      <c r="A1789" s="8" t="s">
        <v>2860</v>
      </c>
      <c r="B1789" s="9" t="s">
        <v>284</v>
      </c>
      <c r="C1789" s="13">
        <v>42.6788714974915</v>
      </c>
      <c r="D1789" s="13">
        <v>60.187317336252796</v>
      </c>
      <c r="E1789" s="13">
        <v>20.0173794278925</v>
      </c>
      <c r="F1789" s="15">
        <v>40.961189420545601</v>
      </c>
      <c r="G1789" s="13">
        <v>52</v>
      </c>
      <c r="H1789" s="14">
        <v>73690487.417999998</v>
      </c>
    </row>
    <row r="1790" spans="1:8" ht="24.75" x14ac:dyDescent="0.25">
      <c r="A1790" s="8" t="s">
        <v>2860</v>
      </c>
      <c r="B1790" s="9" t="s">
        <v>740</v>
      </c>
      <c r="C1790" s="13">
        <v>46.717644857661902</v>
      </c>
      <c r="D1790" s="13">
        <v>47.6251022616471</v>
      </c>
      <c r="E1790" s="13">
        <v>28.2144411083639</v>
      </c>
      <c r="F1790" s="15">
        <v>40.852396075890965</v>
      </c>
      <c r="G1790" s="13">
        <v>5</v>
      </c>
      <c r="H1790" s="14">
        <v>4471833.6608999996</v>
      </c>
    </row>
    <row r="1791" spans="1:8" ht="24.75" x14ac:dyDescent="0.25">
      <c r="A1791" s="8" t="s">
        <v>2860</v>
      </c>
      <c r="B1791" s="9" t="s">
        <v>2613</v>
      </c>
      <c r="C1791" s="13">
        <v>26.5396546531646</v>
      </c>
      <c r="D1791" s="13">
        <v>67.194612692061398</v>
      </c>
      <c r="E1791" s="13">
        <v>28.637417517657401</v>
      </c>
      <c r="F1791" s="15">
        <v>40.790561620961135</v>
      </c>
      <c r="G1791" s="13">
        <v>106</v>
      </c>
      <c r="H1791" s="14">
        <v>198114321.489999</v>
      </c>
    </row>
    <row r="1792" spans="1:8" ht="24.75" x14ac:dyDescent="0.25">
      <c r="A1792" s="8" t="s">
        <v>2860</v>
      </c>
      <c r="B1792" s="9" t="s">
        <v>1048</v>
      </c>
      <c r="C1792" s="13">
        <v>44.958674399933599</v>
      </c>
      <c r="D1792" s="13">
        <v>63.661427207505298</v>
      </c>
      <c r="E1792" s="13">
        <v>13.667444526010399</v>
      </c>
      <c r="F1792" s="15">
        <v>40.762515377816435</v>
      </c>
      <c r="G1792" s="13">
        <v>53</v>
      </c>
      <c r="H1792" s="14">
        <v>92910794.019999996</v>
      </c>
    </row>
    <row r="1793" spans="1:8" x14ac:dyDescent="0.25">
      <c r="A1793" s="8" t="s">
        <v>2860</v>
      </c>
      <c r="B1793" s="9" t="s">
        <v>2499</v>
      </c>
      <c r="C1793" s="13">
        <v>37.257104517407399</v>
      </c>
      <c r="D1793" s="13">
        <v>49.501829750677999</v>
      </c>
      <c r="E1793" s="13">
        <v>35.498755088964103</v>
      </c>
      <c r="F1793" s="15">
        <v>40.7525631190165</v>
      </c>
      <c r="G1793" s="13">
        <v>11</v>
      </c>
      <c r="H1793" s="14">
        <v>18812427.899999999</v>
      </c>
    </row>
    <row r="1794" spans="1:8" ht="24.75" x14ac:dyDescent="0.25">
      <c r="A1794" s="8" t="s">
        <v>2860</v>
      </c>
      <c r="B1794" s="9" t="s">
        <v>2475</v>
      </c>
      <c r="C1794" s="13">
        <v>39.404092722160698</v>
      </c>
      <c r="D1794" s="13">
        <v>46.982067167435503</v>
      </c>
      <c r="E1794" s="13">
        <v>35.691434157137799</v>
      </c>
      <c r="F1794" s="15">
        <v>40.692531348911331</v>
      </c>
      <c r="G1794" s="13">
        <v>614</v>
      </c>
      <c r="H1794" s="14">
        <v>5555463221.2399998</v>
      </c>
    </row>
    <row r="1795" spans="1:8" ht="24.75" x14ac:dyDescent="0.25">
      <c r="A1795" s="8" t="s">
        <v>2860</v>
      </c>
      <c r="B1795" s="9" t="s">
        <v>590</v>
      </c>
      <c r="C1795" s="13">
        <v>65.970958795350796</v>
      </c>
      <c r="D1795" s="13">
        <v>25.966873326118002</v>
      </c>
      <c r="E1795" s="13">
        <v>30.139256900189999</v>
      </c>
      <c r="F1795" s="15">
        <v>40.692363007219598</v>
      </c>
      <c r="G1795" s="13">
        <v>5</v>
      </c>
      <c r="H1795" s="14">
        <v>23052243.489999998</v>
      </c>
    </row>
    <row r="1796" spans="1:8" ht="24.75" x14ac:dyDescent="0.25">
      <c r="A1796" s="8" t="s">
        <v>2860</v>
      </c>
      <c r="B1796" s="9" t="s">
        <v>2265</v>
      </c>
      <c r="C1796" s="13">
        <v>61.858005003969403</v>
      </c>
      <c r="D1796" s="13">
        <v>33.112997765651699</v>
      </c>
      <c r="E1796" s="13">
        <v>27.0895745264345</v>
      </c>
      <c r="F1796" s="15">
        <v>40.686859098685197</v>
      </c>
      <c r="G1796" s="13">
        <v>12</v>
      </c>
      <c r="H1796" s="14">
        <v>28143512.109999999</v>
      </c>
    </row>
    <row r="1797" spans="1:8" ht="24.75" x14ac:dyDescent="0.25">
      <c r="A1797" s="8" t="s">
        <v>2860</v>
      </c>
      <c r="B1797" s="9" t="s">
        <v>2844</v>
      </c>
      <c r="C1797" s="13">
        <v>24.765939033650799</v>
      </c>
      <c r="D1797" s="13">
        <v>61.158364856140203</v>
      </c>
      <c r="E1797" s="13">
        <v>36.0097075463434</v>
      </c>
      <c r="F1797" s="15">
        <v>40.644670478711468</v>
      </c>
      <c r="G1797" s="13">
        <v>16</v>
      </c>
      <c r="H1797" s="14">
        <v>87494718.060000002</v>
      </c>
    </row>
    <row r="1798" spans="1:8" x14ac:dyDescent="0.25">
      <c r="A1798" s="8" t="s">
        <v>2860</v>
      </c>
      <c r="B1798" s="9" t="s">
        <v>2063</v>
      </c>
      <c r="C1798" s="13">
        <v>59.526540096908697</v>
      </c>
      <c r="D1798" s="13">
        <v>43.194479912599903</v>
      </c>
      <c r="E1798" s="13">
        <v>18.539063198148199</v>
      </c>
      <c r="F1798" s="15">
        <v>40.420027735885604</v>
      </c>
      <c r="G1798" s="13">
        <v>17</v>
      </c>
      <c r="H1798" s="14">
        <v>5730801.1499999901</v>
      </c>
    </row>
    <row r="1799" spans="1:8" ht="24.75" x14ac:dyDescent="0.25">
      <c r="A1799" s="8" t="s">
        <v>2860</v>
      </c>
      <c r="B1799" s="9" t="s">
        <v>330</v>
      </c>
      <c r="C1799" s="13">
        <v>57.132902542649397</v>
      </c>
      <c r="D1799" s="13">
        <v>46.5308276807773</v>
      </c>
      <c r="E1799" s="13">
        <v>17.575187375686799</v>
      </c>
      <c r="F1799" s="15">
        <v>40.412972533037831</v>
      </c>
      <c r="G1799" s="13">
        <v>5</v>
      </c>
      <c r="H1799" s="14">
        <v>36098854.689999998</v>
      </c>
    </row>
    <row r="1800" spans="1:8" x14ac:dyDescent="0.25">
      <c r="A1800" s="8" t="s">
        <v>2860</v>
      </c>
      <c r="B1800" s="9" t="s">
        <v>795</v>
      </c>
      <c r="C1800" s="13">
        <v>35.050294079810698</v>
      </c>
      <c r="D1800" s="13">
        <v>46.303256768223903</v>
      </c>
      <c r="E1800" s="13">
        <v>39.853607651638299</v>
      </c>
      <c r="F1800" s="15">
        <v>40.402386166557633</v>
      </c>
      <c r="G1800" s="13">
        <v>60</v>
      </c>
      <c r="H1800" s="14">
        <v>19288787.4599999</v>
      </c>
    </row>
    <row r="1801" spans="1:8" x14ac:dyDescent="0.25">
      <c r="A1801" s="8" t="s">
        <v>2860</v>
      </c>
      <c r="B1801" s="9" t="s">
        <v>1492</v>
      </c>
      <c r="C1801" s="13">
        <v>54.695211376784599</v>
      </c>
      <c r="D1801" s="13">
        <v>37.573481802887301</v>
      </c>
      <c r="E1801" s="13">
        <v>28.512666621631801</v>
      </c>
      <c r="F1801" s="15">
        <v>40.260453267101234</v>
      </c>
      <c r="G1801" s="13">
        <v>38</v>
      </c>
      <c r="H1801" s="14">
        <v>7418583.0099999998</v>
      </c>
    </row>
    <row r="1802" spans="1:8" x14ac:dyDescent="0.25">
      <c r="A1802" s="8" t="s">
        <v>2860</v>
      </c>
      <c r="B1802" s="9" t="s">
        <v>2609</v>
      </c>
      <c r="C1802" s="13">
        <v>17.9127827764645</v>
      </c>
      <c r="D1802" s="13">
        <v>62.839563729713703</v>
      </c>
      <c r="E1802" s="13">
        <v>39.946814269108799</v>
      </c>
      <c r="F1802" s="15">
        <v>40.233053591762335</v>
      </c>
      <c r="G1802" s="13">
        <v>95</v>
      </c>
      <c r="H1802" s="14">
        <v>639517975.48999906</v>
      </c>
    </row>
    <row r="1803" spans="1:8" ht="24.75" x14ac:dyDescent="0.25">
      <c r="A1803" s="8" t="s">
        <v>2860</v>
      </c>
      <c r="B1803" s="9" t="s">
        <v>2225</v>
      </c>
      <c r="C1803" s="13">
        <v>56.909498422868097</v>
      </c>
      <c r="D1803" s="13">
        <v>32.423445584541597</v>
      </c>
      <c r="E1803" s="13">
        <v>31.318191037878002</v>
      </c>
      <c r="F1803" s="15">
        <v>40.217045015095898</v>
      </c>
      <c r="G1803" s="13">
        <v>12</v>
      </c>
      <c r="H1803" s="14">
        <v>3103200.77</v>
      </c>
    </row>
    <row r="1804" spans="1:8" ht="24.75" x14ac:dyDescent="0.25">
      <c r="A1804" s="8" t="s">
        <v>2860</v>
      </c>
      <c r="B1804" s="9" t="s">
        <v>2838</v>
      </c>
      <c r="C1804" s="13">
        <v>41.6418361992394</v>
      </c>
      <c r="D1804" s="13">
        <v>54.365842996107901</v>
      </c>
      <c r="E1804" s="13">
        <v>24.4726995034803</v>
      </c>
      <c r="F1804" s="15">
        <v>40.160126232942531</v>
      </c>
      <c r="G1804" s="13">
        <v>55</v>
      </c>
      <c r="H1804" s="14">
        <v>136102459.3829</v>
      </c>
    </row>
    <row r="1805" spans="1:8" ht="24.75" x14ac:dyDescent="0.25">
      <c r="A1805" s="8" t="s">
        <v>2860</v>
      </c>
      <c r="B1805" s="9" t="s">
        <v>1573</v>
      </c>
      <c r="C1805" s="13">
        <v>23.083607229949401</v>
      </c>
      <c r="D1805" s="13">
        <v>66.179866226777605</v>
      </c>
      <c r="E1805" s="13">
        <v>31.189007987939799</v>
      </c>
      <c r="F1805" s="15">
        <v>40.15082714822227</v>
      </c>
      <c r="G1805" s="13">
        <v>15</v>
      </c>
      <c r="H1805" s="14">
        <v>24962085.719999999</v>
      </c>
    </row>
    <row r="1806" spans="1:8" x14ac:dyDescent="0.25">
      <c r="A1806" s="8" t="s">
        <v>2860</v>
      </c>
      <c r="B1806" s="9" t="s">
        <v>2668</v>
      </c>
      <c r="C1806" s="13">
        <v>28.4281783658957</v>
      </c>
      <c r="D1806" s="13">
        <v>44.386547893725201</v>
      </c>
      <c r="E1806" s="13">
        <v>47.635561562315999</v>
      </c>
      <c r="F1806" s="15">
        <v>40.150095940645635</v>
      </c>
      <c r="G1806" s="13">
        <v>203</v>
      </c>
      <c r="H1806" s="14">
        <v>1341557612.50999</v>
      </c>
    </row>
    <row r="1807" spans="1:8" ht="24.75" x14ac:dyDescent="0.25">
      <c r="A1807" s="8" t="s">
        <v>2860</v>
      </c>
      <c r="B1807" s="9" t="s">
        <v>1689</v>
      </c>
      <c r="C1807" s="13">
        <v>78.249019186435802</v>
      </c>
      <c r="D1807" s="13">
        <v>26.859234487673799</v>
      </c>
      <c r="E1807" s="13">
        <v>15.2343460925663</v>
      </c>
      <c r="F1807" s="15">
        <v>40.114199922225303</v>
      </c>
      <c r="G1807" s="13">
        <v>14</v>
      </c>
      <c r="H1807" s="14">
        <v>2425202.84</v>
      </c>
    </row>
    <row r="1808" spans="1:8" ht="24.75" x14ac:dyDescent="0.25">
      <c r="A1808" s="8" t="s">
        <v>2860</v>
      </c>
      <c r="B1808" s="9" t="s">
        <v>2210</v>
      </c>
      <c r="C1808" s="13">
        <v>48.728583077582101</v>
      </c>
      <c r="D1808" s="13">
        <v>43.873101992113803</v>
      </c>
      <c r="E1808" s="13">
        <v>27.517100092848899</v>
      </c>
      <c r="F1808" s="15">
        <v>40.039595054181603</v>
      </c>
      <c r="G1808" s="13">
        <v>8</v>
      </c>
      <c r="H1808" s="14">
        <v>9678074.1500000004</v>
      </c>
    </row>
    <row r="1809" spans="1:8" x14ac:dyDescent="0.25">
      <c r="A1809" s="8" t="s">
        <v>2860</v>
      </c>
      <c r="B1809" s="9" t="s">
        <v>1369</v>
      </c>
      <c r="C1809" s="13">
        <v>43.798210300862401</v>
      </c>
      <c r="D1809" s="13">
        <v>42.958860229932696</v>
      </c>
      <c r="E1809" s="13">
        <v>33.353101688408501</v>
      </c>
      <c r="F1809" s="15">
        <v>40.036724073067866</v>
      </c>
      <c r="G1809" s="13">
        <v>28</v>
      </c>
      <c r="H1809" s="14">
        <v>13246820.029999999</v>
      </c>
    </row>
    <row r="1810" spans="1:8" ht="24.75" x14ac:dyDescent="0.25">
      <c r="A1810" s="8" t="s">
        <v>2860</v>
      </c>
      <c r="B1810" s="9" t="s">
        <v>2708</v>
      </c>
      <c r="C1810" s="13">
        <v>31.006848308562301</v>
      </c>
      <c r="D1810" s="13">
        <v>59.417184743746702</v>
      </c>
      <c r="E1810" s="13">
        <v>29.6685386759099</v>
      </c>
      <c r="F1810" s="15">
        <v>40.030857242739636</v>
      </c>
      <c r="G1810" s="13">
        <v>98</v>
      </c>
      <c r="H1810" s="14">
        <v>255104421.157585</v>
      </c>
    </row>
    <row r="1811" spans="1:8" ht="24.75" x14ac:dyDescent="0.25">
      <c r="A1811" s="8" t="s">
        <v>2860</v>
      </c>
      <c r="B1811" s="9" t="s">
        <v>259</v>
      </c>
      <c r="C1811" s="13">
        <v>60.939232141677103</v>
      </c>
      <c r="D1811" s="13">
        <v>34.020631422797997</v>
      </c>
      <c r="E1811" s="13">
        <v>24.975266270712801</v>
      </c>
      <c r="F1811" s="15">
        <v>39.978376611729296</v>
      </c>
      <c r="G1811" s="13">
        <v>20</v>
      </c>
      <c r="H1811" s="14">
        <v>17809319.1199999</v>
      </c>
    </row>
    <row r="1812" spans="1:8" ht="24.75" x14ac:dyDescent="0.25">
      <c r="A1812" s="8" t="s">
        <v>2860</v>
      </c>
      <c r="B1812" s="9" t="s">
        <v>2173</v>
      </c>
      <c r="C1812" s="13">
        <v>63.25310106029</v>
      </c>
      <c r="D1812" s="13">
        <v>26.827006686242498</v>
      </c>
      <c r="E1812" s="13">
        <v>29.650245092703699</v>
      </c>
      <c r="F1812" s="15">
        <v>39.910117613078732</v>
      </c>
      <c r="G1812" s="13">
        <v>71</v>
      </c>
      <c r="H1812" s="14">
        <v>101450672.64</v>
      </c>
    </row>
    <row r="1813" spans="1:8" ht="24.75" x14ac:dyDescent="0.25">
      <c r="A1813" s="8" t="s">
        <v>2860</v>
      </c>
      <c r="B1813" s="9" t="s">
        <v>2629</v>
      </c>
      <c r="C1813" s="13">
        <v>46.767761292503401</v>
      </c>
      <c r="D1813" s="13">
        <v>45.885139247875003</v>
      </c>
      <c r="E1813" s="13">
        <v>27.050022601760801</v>
      </c>
      <c r="F1813" s="15">
        <v>39.900974380713066</v>
      </c>
      <c r="G1813" s="13">
        <v>300</v>
      </c>
      <c r="H1813" s="14">
        <v>2387518049.5299902</v>
      </c>
    </row>
    <row r="1814" spans="1:8" x14ac:dyDescent="0.25">
      <c r="A1814" s="8" t="s">
        <v>2860</v>
      </c>
      <c r="B1814" s="9" t="s">
        <v>2616</v>
      </c>
      <c r="C1814" s="13">
        <v>37.800977122744897</v>
      </c>
      <c r="D1814" s="13">
        <v>49.127161029197801</v>
      </c>
      <c r="E1814" s="13">
        <v>32.733048439467403</v>
      </c>
      <c r="F1814" s="15">
        <v>39.887062197136707</v>
      </c>
      <c r="G1814" s="13">
        <v>61</v>
      </c>
      <c r="H1814" s="14">
        <v>2754443074.0599899</v>
      </c>
    </row>
    <row r="1815" spans="1:8" ht="36.75" x14ac:dyDescent="0.25">
      <c r="A1815" s="8" t="s">
        <v>2860</v>
      </c>
      <c r="B1815" s="9" t="s">
        <v>1519</v>
      </c>
      <c r="C1815" s="13">
        <v>39.362926478204699</v>
      </c>
      <c r="D1815" s="13">
        <v>50.476725658332498</v>
      </c>
      <c r="E1815" s="13">
        <v>29.732459846086702</v>
      </c>
      <c r="F1815" s="15">
        <v>39.857370660874629</v>
      </c>
      <c r="G1815" s="13">
        <v>21</v>
      </c>
      <c r="H1815" s="14">
        <v>25444823.0699999</v>
      </c>
    </row>
    <row r="1816" spans="1:8" ht="24.75" x14ac:dyDescent="0.25">
      <c r="A1816" s="8" t="s">
        <v>2860</v>
      </c>
      <c r="B1816" s="9" t="s">
        <v>492</v>
      </c>
      <c r="C1816" s="13">
        <v>56.441338632801497</v>
      </c>
      <c r="D1816" s="13">
        <v>30.301357603359399</v>
      </c>
      <c r="E1816" s="13">
        <v>32.763636864732703</v>
      </c>
      <c r="F1816" s="15">
        <v>39.835444366964531</v>
      </c>
      <c r="G1816" s="13">
        <v>36</v>
      </c>
      <c r="H1816" s="14">
        <v>134088237.38600001</v>
      </c>
    </row>
    <row r="1817" spans="1:8" x14ac:dyDescent="0.25">
      <c r="A1817" s="8" t="s">
        <v>2860</v>
      </c>
      <c r="B1817" s="9" t="s">
        <v>2615</v>
      </c>
      <c r="C1817" s="13">
        <v>13.1998084316792</v>
      </c>
      <c r="D1817" s="13">
        <v>64.761696355502195</v>
      </c>
      <c r="E1817" s="13">
        <v>41.4071629027044</v>
      </c>
      <c r="F1817" s="15">
        <v>39.789555896628599</v>
      </c>
      <c r="G1817" s="13">
        <v>147</v>
      </c>
      <c r="H1817" s="14">
        <v>583542863.85999894</v>
      </c>
    </row>
    <row r="1818" spans="1:8" x14ac:dyDescent="0.25">
      <c r="A1818" s="8" t="s">
        <v>2860</v>
      </c>
      <c r="B1818" s="9" t="s">
        <v>1670</v>
      </c>
      <c r="C1818" s="13">
        <v>81.623012256448504</v>
      </c>
      <c r="D1818" s="13">
        <v>28.224978423615099</v>
      </c>
      <c r="E1818" s="13">
        <v>9.3444873801986894</v>
      </c>
      <c r="F1818" s="15">
        <v>39.730826020087427</v>
      </c>
      <c r="G1818" s="13">
        <v>7</v>
      </c>
      <c r="H1818" s="14">
        <v>775462.03999999899</v>
      </c>
    </row>
    <row r="1819" spans="1:8" x14ac:dyDescent="0.25">
      <c r="A1819" s="8" t="s">
        <v>2860</v>
      </c>
      <c r="B1819" s="9" t="s">
        <v>2584</v>
      </c>
      <c r="C1819" s="13">
        <v>38.517591961034498</v>
      </c>
      <c r="D1819" s="13">
        <v>53.438177981967002</v>
      </c>
      <c r="E1819" s="13">
        <v>27.235507218965601</v>
      </c>
      <c r="F1819" s="15">
        <v>39.730425720655695</v>
      </c>
      <c r="G1819" s="13">
        <v>458</v>
      </c>
      <c r="H1819" s="14">
        <v>6671557276.4469995</v>
      </c>
    </row>
    <row r="1820" spans="1:8" ht="24.75" x14ac:dyDescent="0.25">
      <c r="A1820" s="8" t="s">
        <v>2860</v>
      </c>
      <c r="B1820" s="9" t="s">
        <v>2683</v>
      </c>
      <c r="C1820" s="13">
        <v>16.088284540644398</v>
      </c>
      <c r="D1820" s="13">
        <v>56.457291112811603</v>
      </c>
      <c r="E1820" s="13">
        <v>46.580114320361801</v>
      </c>
      <c r="F1820" s="15">
        <v>39.708563324605933</v>
      </c>
      <c r="G1820" s="13">
        <v>500</v>
      </c>
      <c r="H1820" s="14">
        <v>25620503924.6399</v>
      </c>
    </row>
    <row r="1821" spans="1:8" ht="24.75" x14ac:dyDescent="0.25">
      <c r="A1821" s="8" t="s">
        <v>2860</v>
      </c>
      <c r="B1821" s="9" t="s">
        <v>2779</v>
      </c>
      <c r="C1821" s="13">
        <v>25.573278913795502</v>
      </c>
      <c r="D1821" s="13">
        <v>63.453218744744802</v>
      </c>
      <c r="E1821" s="13">
        <v>29.938398961903701</v>
      </c>
      <c r="F1821" s="15">
        <v>39.654965540148005</v>
      </c>
      <c r="G1821" s="13">
        <v>28</v>
      </c>
      <c r="H1821" s="14">
        <v>124915049.59</v>
      </c>
    </row>
    <row r="1822" spans="1:8" ht="24.75" x14ac:dyDescent="0.25">
      <c r="A1822" s="8" t="s">
        <v>2860</v>
      </c>
      <c r="B1822" s="9" t="s">
        <v>1939</v>
      </c>
      <c r="C1822" s="13">
        <v>52.603354450735402</v>
      </c>
      <c r="D1822" s="13">
        <v>54.645070017044297</v>
      </c>
      <c r="E1822" s="13">
        <v>11.679520124154999</v>
      </c>
      <c r="F1822" s="15">
        <v>39.642648197311566</v>
      </c>
      <c r="G1822" s="13">
        <v>12</v>
      </c>
      <c r="H1822" s="14">
        <v>1509788.83</v>
      </c>
    </row>
    <row r="1823" spans="1:8" ht="24.75" x14ac:dyDescent="0.25">
      <c r="A1823" s="8" t="s">
        <v>2860</v>
      </c>
      <c r="B1823" s="9" t="s">
        <v>535</v>
      </c>
      <c r="C1823" s="13">
        <v>52.026714815031298</v>
      </c>
      <c r="D1823" s="13">
        <v>35.581914946676797</v>
      </c>
      <c r="E1823" s="13">
        <v>31.318191037878002</v>
      </c>
      <c r="F1823" s="15">
        <v>39.64227359986203</v>
      </c>
      <c r="G1823" s="13">
        <v>10</v>
      </c>
      <c r="H1823" s="14">
        <v>145889567.19</v>
      </c>
    </row>
    <row r="1824" spans="1:8" ht="24.75" x14ac:dyDescent="0.25">
      <c r="A1824" s="8" t="s">
        <v>2860</v>
      </c>
      <c r="B1824" s="9" t="s">
        <v>1510</v>
      </c>
      <c r="C1824" s="13">
        <v>52.814484388100801</v>
      </c>
      <c r="D1824" s="13">
        <v>49.728967437428899</v>
      </c>
      <c r="E1824" s="13">
        <v>16.299333285012601</v>
      </c>
      <c r="F1824" s="15">
        <v>39.614261703514103</v>
      </c>
      <c r="G1824" s="13">
        <v>312</v>
      </c>
      <c r="H1824" s="14">
        <v>148569287.99000001</v>
      </c>
    </row>
    <row r="1825" spans="1:8" x14ac:dyDescent="0.25">
      <c r="A1825" s="8" t="s">
        <v>2860</v>
      </c>
      <c r="B1825" s="9" t="s">
        <v>2555</v>
      </c>
      <c r="C1825" s="13">
        <v>32.949485687968597</v>
      </c>
      <c r="D1825" s="13">
        <v>47.838228684920999</v>
      </c>
      <c r="E1825" s="13">
        <v>37.948254330327202</v>
      </c>
      <c r="F1825" s="15">
        <v>39.578656234405599</v>
      </c>
      <c r="G1825" s="13">
        <v>547</v>
      </c>
      <c r="H1825" s="14">
        <v>5104473977.04</v>
      </c>
    </row>
    <row r="1826" spans="1:8" ht="24.75" x14ac:dyDescent="0.25">
      <c r="A1826" s="8" t="s">
        <v>2860</v>
      </c>
      <c r="B1826" s="9" t="s">
        <v>1222</v>
      </c>
      <c r="C1826" s="13">
        <v>58.274555409420898</v>
      </c>
      <c r="D1826" s="13">
        <v>36.445593247916101</v>
      </c>
      <c r="E1826" s="13">
        <v>23.946683876037401</v>
      </c>
      <c r="F1826" s="15">
        <v>39.555610844458137</v>
      </c>
      <c r="G1826" s="13">
        <v>61</v>
      </c>
      <c r="H1826" s="14">
        <v>41340758.180999897</v>
      </c>
    </row>
    <row r="1827" spans="1:8" ht="24.75" x14ac:dyDescent="0.25">
      <c r="A1827" s="8" t="s">
        <v>2860</v>
      </c>
      <c r="B1827" s="9" t="s">
        <v>1724</v>
      </c>
      <c r="C1827" s="13">
        <v>29.395081945118999</v>
      </c>
      <c r="D1827" s="13">
        <v>59.111256921798898</v>
      </c>
      <c r="E1827" s="13">
        <v>29.832779938081899</v>
      </c>
      <c r="F1827" s="15">
        <v>39.446372934999935</v>
      </c>
      <c r="G1827" s="13">
        <v>11</v>
      </c>
      <c r="H1827" s="14">
        <v>104601489.84999999</v>
      </c>
    </row>
    <row r="1828" spans="1:8" ht="24.75" x14ac:dyDescent="0.25">
      <c r="A1828" s="8" t="s">
        <v>2860</v>
      </c>
      <c r="B1828" s="9" t="s">
        <v>2698</v>
      </c>
      <c r="C1828" s="13">
        <v>26.0457075576373</v>
      </c>
      <c r="D1828" s="13">
        <v>63.075233890932502</v>
      </c>
      <c r="E1828" s="13">
        <v>29.162551766727599</v>
      </c>
      <c r="F1828" s="15">
        <v>39.427831071765802</v>
      </c>
      <c r="G1828" s="13">
        <v>149</v>
      </c>
      <c r="H1828" s="14">
        <v>164451398.08999899</v>
      </c>
    </row>
    <row r="1829" spans="1:8" ht="24.75" x14ac:dyDescent="0.25">
      <c r="A1829" s="8" t="s">
        <v>2860</v>
      </c>
      <c r="B1829" s="9" t="s">
        <v>958</v>
      </c>
      <c r="C1829" s="13">
        <v>37.769115564167798</v>
      </c>
      <c r="D1829" s="13">
        <v>28.304428381458798</v>
      </c>
      <c r="E1829" s="13">
        <v>52.014316107714002</v>
      </c>
      <c r="F1829" s="15">
        <v>39.362620017780195</v>
      </c>
      <c r="G1829" s="13">
        <v>141</v>
      </c>
      <c r="H1829" s="14">
        <v>116841751.09</v>
      </c>
    </row>
    <row r="1830" spans="1:8" x14ac:dyDescent="0.25">
      <c r="A1830" s="8" t="s">
        <v>2860</v>
      </c>
      <c r="B1830" s="9" t="s">
        <v>2850</v>
      </c>
      <c r="C1830" s="13">
        <v>23.845789930557299</v>
      </c>
      <c r="D1830" s="13">
        <v>55.625501193730003</v>
      </c>
      <c r="E1830" s="13">
        <v>38.6050034192046</v>
      </c>
      <c r="F1830" s="15">
        <v>39.358764847830635</v>
      </c>
      <c r="G1830" s="13">
        <v>21</v>
      </c>
      <c r="H1830" s="14">
        <v>67838116.659999996</v>
      </c>
    </row>
    <row r="1831" spans="1:8" ht="24.75" x14ac:dyDescent="0.25">
      <c r="A1831" s="8" t="s">
        <v>2860</v>
      </c>
      <c r="B1831" s="9" t="s">
        <v>859</v>
      </c>
      <c r="C1831" s="13">
        <v>30.671076967996299</v>
      </c>
      <c r="D1831" s="13">
        <v>59.009098707846299</v>
      </c>
      <c r="E1831" s="13">
        <v>28.319545331847699</v>
      </c>
      <c r="F1831" s="15">
        <v>39.333240335896768</v>
      </c>
      <c r="G1831" s="13">
        <v>24</v>
      </c>
      <c r="H1831" s="14">
        <v>14478365.529999999</v>
      </c>
    </row>
    <row r="1832" spans="1:8" ht="36.75" x14ac:dyDescent="0.25">
      <c r="A1832" s="8" t="s">
        <v>2860</v>
      </c>
      <c r="B1832" s="9" t="s">
        <v>2076</v>
      </c>
      <c r="C1832" s="13">
        <v>33.325259418134998</v>
      </c>
      <c r="D1832" s="13">
        <v>50.856571612147903</v>
      </c>
      <c r="E1832" s="13">
        <v>33.6739989413283</v>
      </c>
      <c r="F1832" s="15">
        <v>39.285276657203731</v>
      </c>
      <c r="G1832" s="13">
        <v>51</v>
      </c>
      <c r="H1832" s="14">
        <v>41779813.969999902</v>
      </c>
    </row>
    <row r="1833" spans="1:8" ht="24.75" x14ac:dyDescent="0.25">
      <c r="A1833" s="8" t="s">
        <v>2860</v>
      </c>
      <c r="B1833" s="9" t="s">
        <v>1703</v>
      </c>
      <c r="C1833" s="13">
        <v>46.925906268142697</v>
      </c>
      <c r="D1833" s="13">
        <v>42.510902599142597</v>
      </c>
      <c r="E1833" s="13">
        <v>28.387868975218598</v>
      </c>
      <c r="F1833" s="15">
        <v>39.27489261416796</v>
      </c>
      <c r="G1833" s="13">
        <v>5</v>
      </c>
      <c r="H1833" s="14">
        <v>24381099.289999999</v>
      </c>
    </row>
    <row r="1834" spans="1:8" ht="24.75" x14ac:dyDescent="0.25">
      <c r="A1834" s="8" t="s">
        <v>2860</v>
      </c>
      <c r="B1834" s="9" t="s">
        <v>359</v>
      </c>
      <c r="C1834" s="13">
        <v>53.2385925523146</v>
      </c>
      <c r="D1834" s="13">
        <v>46.761799167483296</v>
      </c>
      <c r="E1834" s="13">
        <v>17.680902788472899</v>
      </c>
      <c r="F1834" s="15">
        <v>39.227098169423606</v>
      </c>
      <c r="G1834" s="13">
        <v>4</v>
      </c>
      <c r="H1834" s="14">
        <v>3667415.65</v>
      </c>
    </row>
    <row r="1835" spans="1:8" ht="24.75" x14ac:dyDescent="0.25">
      <c r="A1835" s="8" t="s">
        <v>2860</v>
      </c>
      <c r="B1835" s="9" t="s">
        <v>762</v>
      </c>
      <c r="C1835" s="13">
        <v>22.707079119581</v>
      </c>
      <c r="D1835" s="13">
        <v>53.145418494445003</v>
      </c>
      <c r="E1835" s="13">
        <v>41.753913293385502</v>
      </c>
      <c r="F1835" s="15">
        <v>39.202136969137172</v>
      </c>
      <c r="G1835" s="13">
        <v>31</v>
      </c>
      <c r="H1835" s="14">
        <v>262912229.479368</v>
      </c>
    </row>
    <row r="1836" spans="1:8" x14ac:dyDescent="0.25">
      <c r="A1836" s="8" t="s">
        <v>2860</v>
      </c>
      <c r="B1836" s="9" t="s">
        <v>1337</v>
      </c>
      <c r="C1836" s="13">
        <v>21.2860557214556</v>
      </c>
      <c r="D1836" s="13">
        <v>61.674773148376701</v>
      </c>
      <c r="E1836" s="13">
        <v>34.6139162438649</v>
      </c>
      <c r="F1836" s="15">
        <v>39.191581704565728</v>
      </c>
      <c r="G1836" s="13">
        <v>126</v>
      </c>
      <c r="H1836" s="14">
        <v>92443215.879999906</v>
      </c>
    </row>
    <row r="1837" spans="1:8" x14ac:dyDescent="0.25">
      <c r="A1837" s="8" t="s">
        <v>2860</v>
      </c>
      <c r="B1837" s="9" t="s">
        <v>320</v>
      </c>
      <c r="C1837" s="13">
        <v>62.3981438152246</v>
      </c>
      <c r="D1837" s="13">
        <v>32.629891124681698</v>
      </c>
      <c r="E1837" s="13">
        <v>22.524590792489899</v>
      </c>
      <c r="F1837" s="15">
        <v>39.184208577465398</v>
      </c>
      <c r="G1837" s="13">
        <v>11</v>
      </c>
      <c r="H1837" s="14">
        <v>5391691.5199999996</v>
      </c>
    </row>
    <row r="1838" spans="1:8" ht="24.75" x14ac:dyDescent="0.25">
      <c r="A1838" s="8" t="s">
        <v>2860</v>
      </c>
      <c r="B1838" s="9" t="s">
        <v>2781</v>
      </c>
      <c r="C1838" s="13">
        <v>34.452054912634402</v>
      </c>
      <c r="D1838" s="13">
        <v>52.653599807064701</v>
      </c>
      <c r="E1838" s="13">
        <v>30.2273573695864</v>
      </c>
      <c r="F1838" s="15">
        <v>39.111004029761837</v>
      </c>
      <c r="G1838" s="13">
        <v>262</v>
      </c>
      <c r="H1838" s="14">
        <v>2331677185.3299999</v>
      </c>
    </row>
    <row r="1839" spans="1:8" ht="24.75" x14ac:dyDescent="0.25">
      <c r="A1839" s="8" t="s">
        <v>2860</v>
      </c>
      <c r="B1839" s="9" t="s">
        <v>1039</v>
      </c>
      <c r="C1839" s="13">
        <v>71.831202199342002</v>
      </c>
      <c r="D1839" s="13">
        <v>31.208836308252899</v>
      </c>
      <c r="E1839" s="13">
        <v>14.086578753745901</v>
      </c>
      <c r="F1839" s="15">
        <v>39.042205753780266</v>
      </c>
      <c r="G1839" s="13">
        <v>3</v>
      </c>
      <c r="H1839" s="14">
        <v>16231486.9</v>
      </c>
    </row>
    <row r="1840" spans="1:8" ht="24.75" x14ac:dyDescent="0.25">
      <c r="A1840" s="8" t="s">
        <v>2860</v>
      </c>
      <c r="B1840" s="9" t="s">
        <v>2631</v>
      </c>
      <c r="C1840" s="13">
        <v>23.849948196984101</v>
      </c>
      <c r="D1840" s="13">
        <v>38.115714743714697</v>
      </c>
      <c r="E1840" s="13">
        <v>54.928009603737102</v>
      </c>
      <c r="F1840" s="15">
        <v>38.964557514811965</v>
      </c>
      <c r="G1840" s="13">
        <v>531</v>
      </c>
      <c r="H1840" s="14">
        <v>3337265988.8699999</v>
      </c>
    </row>
    <row r="1841" spans="1:8" ht="24.75" x14ac:dyDescent="0.25">
      <c r="A1841" s="8" t="s">
        <v>2860</v>
      </c>
      <c r="B1841" s="9" t="s">
        <v>2563</v>
      </c>
      <c r="C1841" s="13">
        <v>51.597291251300199</v>
      </c>
      <c r="D1841" s="13">
        <v>29.075433706216199</v>
      </c>
      <c r="E1841" s="13">
        <v>36.175496861586701</v>
      </c>
      <c r="F1841" s="15">
        <v>38.94940727303436</v>
      </c>
      <c r="G1841" s="13">
        <v>59</v>
      </c>
      <c r="H1841" s="14">
        <v>310944512.06999999</v>
      </c>
    </row>
    <row r="1842" spans="1:8" ht="36.75" x14ac:dyDescent="0.25">
      <c r="A1842" s="8" t="s">
        <v>2860</v>
      </c>
      <c r="B1842" s="9" t="s">
        <v>2105</v>
      </c>
      <c r="C1842" s="13">
        <v>45.485720765138502</v>
      </c>
      <c r="D1842" s="13">
        <v>51.185485388887201</v>
      </c>
      <c r="E1842" s="13">
        <v>20.065940221056401</v>
      </c>
      <c r="F1842" s="15">
        <v>38.912382125027364</v>
      </c>
      <c r="G1842" s="13">
        <v>7</v>
      </c>
      <c r="H1842" s="14">
        <v>2854115.4870000002</v>
      </c>
    </row>
    <row r="1843" spans="1:8" ht="24.75" x14ac:dyDescent="0.25">
      <c r="A1843" s="8" t="s">
        <v>2860</v>
      </c>
      <c r="B1843" s="9" t="s">
        <v>2820</v>
      </c>
      <c r="C1843" s="13">
        <v>69.414314551260901</v>
      </c>
      <c r="D1843" s="13">
        <v>17.398001508694399</v>
      </c>
      <c r="E1843" s="13">
        <v>29.7105701518635</v>
      </c>
      <c r="F1843" s="15">
        <v>38.84096207060626</v>
      </c>
      <c r="G1843" s="13">
        <v>9</v>
      </c>
      <c r="H1843" s="14">
        <v>58299734.060000002</v>
      </c>
    </row>
    <row r="1844" spans="1:8" ht="24.75" x14ac:dyDescent="0.25">
      <c r="A1844" s="8" t="s">
        <v>2860</v>
      </c>
      <c r="B1844" s="9" t="s">
        <v>2704</v>
      </c>
      <c r="C1844" s="13">
        <v>72.782351865597306</v>
      </c>
      <c r="D1844" s="13">
        <v>29.7179110794259</v>
      </c>
      <c r="E1844" s="13">
        <v>13.875147928173799</v>
      </c>
      <c r="F1844" s="15">
        <v>38.791803624399002</v>
      </c>
      <c r="G1844" s="13">
        <v>8</v>
      </c>
      <c r="H1844" s="14">
        <v>525231.43999999994</v>
      </c>
    </row>
    <row r="1845" spans="1:8" ht="24.75" x14ac:dyDescent="0.25">
      <c r="A1845" s="8" t="s">
        <v>2860</v>
      </c>
      <c r="B1845" s="9" t="s">
        <v>1213</v>
      </c>
      <c r="C1845" s="13">
        <v>57.420103131157497</v>
      </c>
      <c r="D1845" s="13">
        <v>36.159065413425601</v>
      </c>
      <c r="E1845" s="13">
        <v>22.6344249875923</v>
      </c>
      <c r="F1845" s="15">
        <v>38.737864510725132</v>
      </c>
      <c r="G1845" s="13">
        <v>7</v>
      </c>
      <c r="H1845" s="14">
        <v>9479803.4800000004</v>
      </c>
    </row>
    <row r="1846" spans="1:8" x14ac:dyDescent="0.25">
      <c r="A1846" s="8" t="s">
        <v>2860</v>
      </c>
      <c r="B1846" s="9" t="s">
        <v>93</v>
      </c>
      <c r="C1846" s="13">
        <v>38.404572915209002</v>
      </c>
      <c r="D1846" s="13">
        <v>51.685347323654298</v>
      </c>
      <c r="E1846" s="13">
        <v>26.1133472792405</v>
      </c>
      <c r="F1846" s="15">
        <v>38.734422506034598</v>
      </c>
      <c r="G1846" s="13">
        <v>63</v>
      </c>
      <c r="H1846" s="14">
        <v>41639959.080799997</v>
      </c>
    </row>
    <row r="1847" spans="1:8" x14ac:dyDescent="0.25">
      <c r="A1847" s="8" t="s">
        <v>2860</v>
      </c>
      <c r="B1847" s="9" t="s">
        <v>857</v>
      </c>
      <c r="C1847" s="13">
        <v>37.5221853115399</v>
      </c>
      <c r="D1847" s="13">
        <v>47.992024737207899</v>
      </c>
      <c r="E1847" s="13">
        <v>30.438475602084601</v>
      </c>
      <c r="F1847" s="15">
        <v>38.650895216944129</v>
      </c>
      <c r="G1847" s="13">
        <v>45</v>
      </c>
      <c r="H1847" s="14">
        <v>17192394.279999901</v>
      </c>
    </row>
    <row r="1848" spans="1:8" ht="24.75" x14ac:dyDescent="0.25">
      <c r="A1848" s="8" t="s">
        <v>2860</v>
      </c>
      <c r="B1848" s="9" t="s">
        <v>370</v>
      </c>
      <c r="C1848" s="13">
        <v>51.144075451625703</v>
      </c>
      <c r="D1848" s="13">
        <v>35.218141175995697</v>
      </c>
      <c r="E1848" s="13">
        <v>29.552263119746801</v>
      </c>
      <c r="F1848" s="15">
        <v>38.638159915789394</v>
      </c>
      <c r="G1848" s="13">
        <v>22</v>
      </c>
      <c r="H1848" s="14">
        <v>6322913.6799999997</v>
      </c>
    </row>
    <row r="1849" spans="1:8" ht="24.75" x14ac:dyDescent="0.25">
      <c r="A1849" s="8" t="s">
        <v>2860</v>
      </c>
      <c r="B1849" s="9" t="s">
        <v>1030</v>
      </c>
      <c r="C1849" s="13">
        <v>63.6914847523242</v>
      </c>
      <c r="D1849" s="13">
        <v>42.140007468982702</v>
      </c>
      <c r="E1849" s="13">
        <v>9.9108199486955701</v>
      </c>
      <c r="F1849" s="15">
        <v>38.580770723334162</v>
      </c>
      <c r="G1849" s="13">
        <v>12</v>
      </c>
      <c r="H1849" s="14">
        <v>1158318.47</v>
      </c>
    </row>
    <row r="1850" spans="1:8" x14ac:dyDescent="0.25">
      <c r="A1850" s="8" t="s">
        <v>2860</v>
      </c>
      <c r="B1850" s="9" t="s">
        <v>2674</v>
      </c>
      <c r="C1850" s="13">
        <v>33.8226334358218</v>
      </c>
      <c r="D1850" s="13">
        <v>54.020297587573403</v>
      </c>
      <c r="E1850" s="13">
        <v>27.750295856347599</v>
      </c>
      <c r="F1850" s="15">
        <v>38.531075626580936</v>
      </c>
      <c r="G1850" s="13">
        <v>8</v>
      </c>
      <c r="H1850" s="14">
        <v>75732988.180000007</v>
      </c>
    </row>
    <row r="1851" spans="1:8" ht="24.75" x14ac:dyDescent="0.25">
      <c r="A1851" s="8" t="s">
        <v>2860</v>
      </c>
      <c r="B1851" s="9" t="s">
        <v>1819</v>
      </c>
      <c r="C1851" s="13">
        <v>25.433277608829201</v>
      </c>
      <c r="D1851" s="13">
        <v>55.785035267794797</v>
      </c>
      <c r="E1851" s="13">
        <v>34.249760937516903</v>
      </c>
      <c r="F1851" s="15">
        <v>38.489357938046965</v>
      </c>
      <c r="G1851" s="13">
        <v>66</v>
      </c>
      <c r="H1851" s="14">
        <v>328404824.10000002</v>
      </c>
    </row>
    <row r="1852" spans="1:8" ht="24.75" x14ac:dyDescent="0.25">
      <c r="A1852" s="8" t="s">
        <v>2860</v>
      </c>
      <c r="B1852" s="9" t="s">
        <v>1260</v>
      </c>
      <c r="C1852" s="13">
        <v>61.733473615021303</v>
      </c>
      <c r="D1852" s="13">
        <v>29.038004946865801</v>
      </c>
      <c r="E1852" s="13">
        <v>24.446689206782398</v>
      </c>
      <c r="F1852" s="15">
        <v>38.406055922889834</v>
      </c>
      <c r="G1852" s="13">
        <v>6</v>
      </c>
      <c r="H1852" s="14">
        <v>6598205.5499999998</v>
      </c>
    </row>
    <row r="1853" spans="1:8" ht="24.75" x14ac:dyDescent="0.25">
      <c r="A1853" s="8" t="s">
        <v>2860</v>
      </c>
      <c r="B1853" s="9" t="s">
        <v>887</v>
      </c>
      <c r="C1853" s="13">
        <v>43.459953196004101</v>
      </c>
      <c r="D1853" s="13">
        <v>47.479994004167096</v>
      </c>
      <c r="E1853" s="13">
        <v>24.261872051561902</v>
      </c>
      <c r="F1853" s="15">
        <v>38.400606417244369</v>
      </c>
      <c r="G1853" s="13">
        <v>33</v>
      </c>
      <c r="H1853" s="14">
        <v>21452650.719999999</v>
      </c>
    </row>
    <row r="1854" spans="1:8" ht="24.75" x14ac:dyDescent="0.25">
      <c r="A1854" s="8" t="s">
        <v>2860</v>
      </c>
      <c r="B1854" s="9" t="s">
        <v>2658</v>
      </c>
      <c r="C1854" s="13">
        <v>39.459280510758397</v>
      </c>
      <c r="D1854" s="13">
        <v>45.6101635428804</v>
      </c>
      <c r="E1854" s="13">
        <v>29.8669637231312</v>
      </c>
      <c r="F1854" s="15">
        <v>38.312135925589992</v>
      </c>
      <c r="G1854" s="13">
        <v>73</v>
      </c>
      <c r="H1854" s="14">
        <v>1823143994.8499999</v>
      </c>
    </row>
    <row r="1855" spans="1:8" x14ac:dyDescent="0.25">
      <c r="A1855" s="8" t="s">
        <v>2860</v>
      </c>
      <c r="B1855" s="9" t="s">
        <v>1988</v>
      </c>
      <c r="C1855" s="13">
        <v>49.297993895092603</v>
      </c>
      <c r="D1855" s="13">
        <v>34.801509208491701</v>
      </c>
      <c r="E1855" s="13">
        <v>30.8092739676588</v>
      </c>
      <c r="F1855" s="15">
        <v>38.302925690414369</v>
      </c>
      <c r="G1855" s="13">
        <v>11</v>
      </c>
      <c r="H1855" s="14">
        <v>41616428.310000002</v>
      </c>
    </row>
    <row r="1856" spans="1:8" ht="24.75" x14ac:dyDescent="0.25">
      <c r="A1856" s="8" t="s">
        <v>2860</v>
      </c>
      <c r="B1856" s="9" t="s">
        <v>819</v>
      </c>
      <c r="C1856" s="13">
        <v>35.360183369054901</v>
      </c>
      <c r="D1856" s="13">
        <v>46.457582926703701</v>
      </c>
      <c r="E1856" s="13">
        <v>32.978976717995302</v>
      </c>
      <c r="F1856" s="15">
        <v>38.265581004584639</v>
      </c>
      <c r="G1856" s="13">
        <v>15</v>
      </c>
      <c r="H1856" s="14">
        <v>7254152.6899999902</v>
      </c>
    </row>
    <row r="1857" spans="1:8" ht="24.75" x14ac:dyDescent="0.25">
      <c r="A1857" s="8" t="s">
        <v>2860</v>
      </c>
      <c r="B1857" s="9" t="s">
        <v>2485</v>
      </c>
      <c r="C1857" s="13">
        <v>12.0678831547096</v>
      </c>
      <c r="D1857" s="13">
        <v>67.892754484165195</v>
      </c>
      <c r="E1857" s="13">
        <v>34.667529464146199</v>
      </c>
      <c r="F1857" s="15">
        <v>38.209389034340333</v>
      </c>
      <c r="G1857" s="13">
        <v>25</v>
      </c>
      <c r="H1857" s="14">
        <v>137337516.97</v>
      </c>
    </row>
    <row r="1858" spans="1:8" ht="24.75" x14ac:dyDescent="0.25">
      <c r="A1858" s="8" t="s">
        <v>2860</v>
      </c>
      <c r="B1858" s="9" t="s">
        <v>2855</v>
      </c>
      <c r="C1858" s="13">
        <v>7.29388831531032</v>
      </c>
      <c r="D1858" s="13">
        <v>66.353255884833104</v>
      </c>
      <c r="E1858" s="13">
        <v>40.964722454608399</v>
      </c>
      <c r="F1858" s="15">
        <v>38.203955551583938</v>
      </c>
      <c r="G1858" s="13">
        <v>22</v>
      </c>
      <c r="H1858" s="14">
        <v>311239043.38999999</v>
      </c>
    </row>
    <row r="1859" spans="1:8" ht="24.75" x14ac:dyDescent="0.25">
      <c r="A1859" s="8" t="s">
        <v>2860</v>
      </c>
      <c r="B1859" s="9" t="s">
        <v>1117</v>
      </c>
      <c r="C1859" s="13">
        <v>40.297980093965499</v>
      </c>
      <c r="D1859" s="13">
        <v>36.2595034788148</v>
      </c>
      <c r="E1859" s="13">
        <v>37.661115805043202</v>
      </c>
      <c r="F1859" s="15">
        <v>38.072866459274501</v>
      </c>
      <c r="G1859" s="13">
        <v>16</v>
      </c>
      <c r="H1859" s="14">
        <v>2846577.45</v>
      </c>
    </row>
    <row r="1860" spans="1:8" ht="24.75" x14ac:dyDescent="0.25">
      <c r="A1860" s="8" t="s">
        <v>2860</v>
      </c>
      <c r="B1860" s="9" t="s">
        <v>2807</v>
      </c>
      <c r="C1860" s="13">
        <v>26.280939638160302</v>
      </c>
      <c r="D1860" s="13">
        <v>55.757581618962703</v>
      </c>
      <c r="E1860" s="13">
        <v>31.060929429753301</v>
      </c>
      <c r="F1860" s="15">
        <v>37.699816895625439</v>
      </c>
      <c r="G1860" s="13">
        <v>40</v>
      </c>
      <c r="H1860" s="14">
        <v>111567683.44</v>
      </c>
    </row>
    <row r="1861" spans="1:8" ht="24.75" x14ac:dyDescent="0.25">
      <c r="A1861" s="8" t="s">
        <v>2860</v>
      </c>
      <c r="B1861" s="9" t="s">
        <v>2589</v>
      </c>
      <c r="C1861" s="13">
        <v>26.538698908583399</v>
      </c>
      <c r="D1861" s="13">
        <v>60.682005009814198</v>
      </c>
      <c r="E1861" s="13">
        <v>25.587532672247399</v>
      </c>
      <c r="F1861" s="15">
        <v>37.602745530214996</v>
      </c>
      <c r="G1861" s="13">
        <v>86</v>
      </c>
      <c r="H1861" s="14">
        <v>88137225.999999896</v>
      </c>
    </row>
    <row r="1862" spans="1:8" ht="24.75" x14ac:dyDescent="0.25">
      <c r="A1862" s="8" t="s">
        <v>2860</v>
      </c>
      <c r="B1862" s="9" t="s">
        <v>2842</v>
      </c>
      <c r="C1862" s="13">
        <v>59.634805212977099</v>
      </c>
      <c r="D1862" s="13">
        <v>42.878320725017701</v>
      </c>
      <c r="E1862" s="13">
        <v>10.2415086778675</v>
      </c>
      <c r="F1862" s="15">
        <v>37.584878205287431</v>
      </c>
      <c r="G1862" s="13">
        <v>28</v>
      </c>
      <c r="H1862" s="14">
        <v>20598530.399999999</v>
      </c>
    </row>
    <row r="1863" spans="1:8" x14ac:dyDescent="0.25">
      <c r="A1863" s="8" t="s">
        <v>2860</v>
      </c>
      <c r="B1863" s="9" t="s">
        <v>257</v>
      </c>
      <c r="C1863" s="13">
        <v>56.8911597597493</v>
      </c>
      <c r="D1863" s="13">
        <v>29.608078031495499</v>
      </c>
      <c r="E1863" s="13">
        <v>26.181492778073402</v>
      </c>
      <c r="F1863" s="15">
        <v>37.560243523106067</v>
      </c>
      <c r="G1863" s="13">
        <v>32</v>
      </c>
      <c r="H1863" s="14">
        <v>26511012.600000001</v>
      </c>
    </row>
    <row r="1864" spans="1:8" ht="24.75" x14ac:dyDescent="0.25">
      <c r="A1864" s="8" t="s">
        <v>2860</v>
      </c>
      <c r="B1864" s="9" t="s">
        <v>2607</v>
      </c>
      <c r="C1864" s="13">
        <v>38.973802518933297</v>
      </c>
      <c r="D1864" s="13">
        <v>38.289683425080703</v>
      </c>
      <c r="E1864" s="13">
        <v>35.174294574218997</v>
      </c>
      <c r="F1864" s="15">
        <v>37.47926017274434</v>
      </c>
      <c r="G1864" s="13">
        <v>35</v>
      </c>
      <c r="H1864" s="14">
        <v>22304001.612</v>
      </c>
    </row>
    <row r="1865" spans="1:8" ht="24.75" x14ac:dyDescent="0.25">
      <c r="A1865" s="8" t="s">
        <v>2860</v>
      </c>
      <c r="B1865" s="9" t="s">
        <v>2696</v>
      </c>
      <c r="C1865" s="13">
        <v>30.937037903293</v>
      </c>
      <c r="D1865" s="13">
        <v>29.4211061600293</v>
      </c>
      <c r="E1865" s="13">
        <v>52.020594975737097</v>
      </c>
      <c r="F1865" s="15">
        <v>37.459579679686463</v>
      </c>
      <c r="G1865" s="13">
        <v>232</v>
      </c>
      <c r="H1865" s="14">
        <v>2054398522.1299901</v>
      </c>
    </row>
    <row r="1866" spans="1:8" x14ac:dyDescent="0.25">
      <c r="A1866" s="8" t="s">
        <v>2860</v>
      </c>
      <c r="B1866" s="9" t="s">
        <v>1907</v>
      </c>
      <c r="C1866" s="13">
        <v>40.466043410824</v>
      </c>
      <c r="D1866" s="13">
        <v>43.267861030238599</v>
      </c>
      <c r="E1866" s="13">
        <v>28.547517856616299</v>
      </c>
      <c r="F1866" s="15">
        <v>37.427140765892965</v>
      </c>
      <c r="G1866" s="13">
        <v>35</v>
      </c>
      <c r="H1866" s="14">
        <v>12254112.164999999</v>
      </c>
    </row>
    <row r="1867" spans="1:8" ht="24.75" x14ac:dyDescent="0.25">
      <c r="A1867" s="8" t="s">
        <v>2860</v>
      </c>
      <c r="B1867" s="9" t="s">
        <v>2540</v>
      </c>
      <c r="C1867" s="13">
        <v>23.023731869751298</v>
      </c>
      <c r="D1867" s="13">
        <v>50.674601134150599</v>
      </c>
      <c r="E1867" s="13">
        <v>38.441701327736403</v>
      </c>
      <c r="F1867" s="15">
        <v>37.380011443879432</v>
      </c>
      <c r="G1867" s="13">
        <v>37</v>
      </c>
      <c r="H1867" s="14">
        <v>147477296.22999999</v>
      </c>
    </row>
    <row r="1868" spans="1:8" x14ac:dyDescent="0.25">
      <c r="A1868" s="8" t="s">
        <v>2860</v>
      </c>
      <c r="B1868" s="9" t="s">
        <v>2332</v>
      </c>
      <c r="C1868" s="13">
        <v>53.702073860039299</v>
      </c>
      <c r="D1868" s="13">
        <v>32.468925560396897</v>
      </c>
      <c r="E1868" s="13">
        <v>25.768131866608499</v>
      </c>
      <c r="F1868" s="15">
        <v>37.313043762348236</v>
      </c>
      <c r="G1868" s="13">
        <v>8</v>
      </c>
      <c r="H1868" s="14">
        <v>598854882.69000006</v>
      </c>
    </row>
    <row r="1869" spans="1:8" ht="24.75" x14ac:dyDescent="0.25">
      <c r="A1869" s="8" t="s">
        <v>2860</v>
      </c>
      <c r="B1869" s="9" t="s">
        <v>495</v>
      </c>
      <c r="C1869" s="13">
        <v>61.843652982268701</v>
      </c>
      <c r="D1869" s="13">
        <v>23.184427350654801</v>
      </c>
      <c r="E1869" s="13">
        <v>26.8641350464206</v>
      </c>
      <c r="F1869" s="15">
        <v>37.297405126448034</v>
      </c>
      <c r="G1869" s="13">
        <v>16</v>
      </c>
      <c r="H1869" s="14">
        <v>13021015.390000001</v>
      </c>
    </row>
    <row r="1870" spans="1:8" ht="24.75" x14ac:dyDescent="0.25">
      <c r="A1870" s="8" t="s">
        <v>2860</v>
      </c>
      <c r="B1870" s="9" t="s">
        <v>789</v>
      </c>
      <c r="C1870" s="13">
        <v>50.015566282442997</v>
      </c>
      <c r="D1870" s="13">
        <v>34.207734298901599</v>
      </c>
      <c r="E1870" s="13">
        <v>27.5300554130432</v>
      </c>
      <c r="F1870" s="15">
        <v>37.251118664795932</v>
      </c>
      <c r="G1870" s="13">
        <v>36</v>
      </c>
      <c r="H1870" s="14">
        <v>29859661.579999998</v>
      </c>
    </row>
    <row r="1871" spans="1:8" x14ac:dyDescent="0.25">
      <c r="A1871" s="8" t="s">
        <v>2860</v>
      </c>
      <c r="B1871" s="9" t="s">
        <v>1321</v>
      </c>
      <c r="C1871" s="13">
        <v>72.388228126486695</v>
      </c>
      <c r="D1871" s="13">
        <v>28.603442678263299</v>
      </c>
      <c r="E1871" s="13">
        <v>10.703685544591201</v>
      </c>
      <c r="F1871" s="15">
        <v>37.231785449780396</v>
      </c>
      <c r="G1871" s="13">
        <v>5</v>
      </c>
      <c r="H1871" s="14">
        <v>682086.75</v>
      </c>
    </row>
    <row r="1872" spans="1:8" ht="24.75" x14ac:dyDescent="0.25">
      <c r="A1872" s="8" t="s">
        <v>2860</v>
      </c>
      <c r="B1872" s="9" t="s">
        <v>2082</v>
      </c>
      <c r="C1872" s="13">
        <v>38.9845313838549</v>
      </c>
      <c r="D1872" s="13">
        <v>43.820612375640003</v>
      </c>
      <c r="E1872" s="13">
        <v>28.886736543798001</v>
      </c>
      <c r="F1872" s="15">
        <v>37.230626767764306</v>
      </c>
      <c r="G1872" s="13">
        <v>7</v>
      </c>
      <c r="H1872" s="14">
        <v>21745202.300000001</v>
      </c>
    </row>
    <row r="1873" spans="1:8" ht="36.75" x14ac:dyDescent="0.25">
      <c r="A1873" s="8" t="s">
        <v>2860</v>
      </c>
      <c r="B1873" s="9" t="s">
        <v>2463</v>
      </c>
      <c r="C1873" s="13">
        <v>16.1974632892742</v>
      </c>
      <c r="D1873" s="13">
        <v>57.225929722818499</v>
      </c>
      <c r="E1873" s="13">
        <v>38.2610774596223</v>
      </c>
      <c r="F1873" s="15">
        <v>37.228156823905003</v>
      </c>
      <c r="G1873" s="13">
        <v>173</v>
      </c>
      <c r="H1873" s="14">
        <v>2790576600.1458602</v>
      </c>
    </row>
    <row r="1874" spans="1:8" ht="24.75" x14ac:dyDescent="0.25">
      <c r="A1874" s="8" t="s">
        <v>2860</v>
      </c>
      <c r="B1874" s="9" t="s">
        <v>2535</v>
      </c>
      <c r="C1874" s="13">
        <v>28.188834592714699</v>
      </c>
      <c r="D1874" s="13">
        <v>46.916633189543198</v>
      </c>
      <c r="E1874" s="13">
        <v>36.517934802721498</v>
      </c>
      <c r="F1874" s="15">
        <v>37.207800861659798</v>
      </c>
      <c r="G1874" s="13">
        <v>44</v>
      </c>
      <c r="H1874" s="14">
        <v>363859060.17000002</v>
      </c>
    </row>
    <row r="1875" spans="1:8" x14ac:dyDescent="0.25">
      <c r="A1875" s="8" t="s">
        <v>2860</v>
      </c>
      <c r="B1875" s="9" t="s">
        <v>1142</v>
      </c>
      <c r="C1875" s="13">
        <v>22.179651550534501</v>
      </c>
      <c r="D1875" s="13">
        <v>47.644085731945701</v>
      </c>
      <c r="E1875" s="13">
        <v>41.794292608763797</v>
      </c>
      <c r="F1875" s="15">
        <v>37.206009963748002</v>
      </c>
      <c r="G1875" s="13">
        <v>405</v>
      </c>
      <c r="H1875" s="14">
        <v>6561642005.3999901</v>
      </c>
    </row>
    <row r="1876" spans="1:8" ht="24.75" x14ac:dyDescent="0.25">
      <c r="A1876" s="8" t="s">
        <v>2860</v>
      </c>
      <c r="B1876" s="9" t="s">
        <v>1050</v>
      </c>
      <c r="C1876" s="13">
        <v>34.514218937501902</v>
      </c>
      <c r="D1876" s="13">
        <v>53.308827948756502</v>
      </c>
      <c r="E1876" s="13">
        <v>23.656708565785301</v>
      </c>
      <c r="F1876" s="15">
        <v>37.159918484014561</v>
      </c>
      <c r="G1876" s="13">
        <v>64</v>
      </c>
      <c r="H1876" s="14">
        <v>32830767.670000002</v>
      </c>
    </row>
    <row r="1877" spans="1:8" ht="24.75" x14ac:dyDescent="0.25">
      <c r="A1877" s="8" t="s">
        <v>2860</v>
      </c>
      <c r="B1877" s="9" t="s">
        <v>2546</v>
      </c>
      <c r="C1877" s="13">
        <v>7.5212249038166803</v>
      </c>
      <c r="D1877" s="13">
        <v>66.195274619454594</v>
      </c>
      <c r="E1877" s="13">
        <v>37.554515133310701</v>
      </c>
      <c r="F1877" s="15">
        <v>37.090338218860659</v>
      </c>
      <c r="G1877" s="13">
        <v>67</v>
      </c>
      <c r="H1877" s="14">
        <v>162509562.61000001</v>
      </c>
    </row>
    <row r="1878" spans="1:8" ht="24.75" x14ac:dyDescent="0.25">
      <c r="A1878" s="8" t="s">
        <v>2860</v>
      </c>
      <c r="B1878" s="9" t="s">
        <v>745</v>
      </c>
      <c r="C1878" s="13">
        <v>56.561088880928999</v>
      </c>
      <c r="D1878" s="13">
        <v>36.999739026208402</v>
      </c>
      <c r="E1878" s="13">
        <v>17.7018256305868</v>
      </c>
      <c r="F1878" s="15">
        <v>37.087551179241395</v>
      </c>
      <c r="G1878" s="13">
        <v>15</v>
      </c>
      <c r="H1878" s="14">
        <v>12150963.769999901</v>
      </c>
    </row>
    <row r="1879" spans="1:8" ht="24.75" x14ac:dyDescent="0.25">
      <c r="A1879" s="8" t="s">
        <v>2860</v>
      </c>
      <c r="B1879" s="9" t="s">
        <v>1526</v>
      </c>
      <c r="C1879" s="13">
        <v>65.914221030629193</v>
      </c>
      <c r="D1879" s="13">
        <v>25.220672428135799</v>
      </c>
      <c r="E1879" s="13">
        <v>20.108404728178598</v>
      </c>
      <c r="F1879" s="15">
        <v>37.081099395647861</v>
      </c>
      <c r="G1879" s="13">
        <v>52</v>
      </c>
      <c r="H1879" s="14">
        <v>98122700.849999994</v>
      </c>
    </row>
    <row r="1880" spans="1:8" x14ac:dyDescent="0.25">
      <c r="A1880" s="8" t="s">
        <v>2860</v>
      </c>
      <c r="B1880" s="9" t="s">
        <v>1923</v>
      </c>
      <c r="C1880" s="13">
        <v>49.044080351741101</v>
      </c>
      <c r="D1880" s="13">
        <v>29.504129836804101</v>
      </c>
      <c r="E1880" s="13">
        <v>32.637412785670698</v>
      </c>
      <c r="F1880" s="15">
        <v>37.061874324738632</v>
      </c>
      <c r="G1880" s="13">
        <v>48</v>
      </c>
      <c r="H1880" s="14">
        <v>46487245.82</v>
      </c>
    </row>
    <row r="1881" spans="1:8" ht="24.75" x14ac:dyDescent="0.25">
      <c r="A1881" s="8" t="s">
        <v>2860</v>
      </c>
      <c r="B1881" s="9" t="s">
        <v>2153</v>
      </c>
      <c r="C1881" s="13">
        <v>82.111847663109202</v>
      </c>
      <c r="D1881" s="13">
        <v>15.180569869004399</v>
      </c>
      <c r="E1881" s="13">
        <v>13.875147928173799</v>
      </c>
      <c r="F1881" s="15">
        <v>37.055855153429135</v>
      </c>
      <c r="G1881" s="13">
        <v>15</v>
      </c>
      <c r="H1881" s="14">
        <v>3504486.98</v>
      </c>
    </row>
    <row r="1882" spans="1:8" ht="24.75" x14ac:dyDescent="0.25">
      <c r="A1882" s="8" t="s">
        <v>2860</v>
      </c>
      <c r="B1882" s="9" t="s">
        <v>1099</v>
      </c>
      <c r="C1882" s="13">
        <v>39.878652897825397</v>
      </c>
      <c r="D1882" s="13">
        <v>38.605580871688801</v>
      </c>
      <c r="E1882" s="13">
        <v>32.406076390385998</v>
      </c>
      <c r="F1882" s="15">
        <v>36.96343671996673</v>
      </c>
      <c r="G1882" s="13">
        <v>43</v>
      </c>
      <c r="H1882" s="14">
        <v>16640705.472999999</v>
      </c>
    </row>
    <row r="1883" spans="1:8" ht="24.75" x14ac:dyDescent="0.25">
      <c r="A1883" s="8" t="s">
        <v>2860</v>
      </c>
      <c r="B1883" s="9" t="s">
        <v>580</v>
      </c>
      <c r="C1883" s="13">
        <v>78.062361323459001</v>
      </c>
      <c r="D1883" s="13">
        <v>28.432959772040402</v>
      </c>
      <c r="E1883" s="13">
        <v>4.3607607774260497</v>
      </c>
      <c r="F1883" s="15">
        <v>36.952027290975153</v>
      </c>
      <c r="G1883" s="13">
        <v>5</v>
      </c>
      <c r="H1883" s="14">
        <v>638699.64</v>
      </c>
    </row>
    <row r="1884" spans="1:8" x14ac:dyDescent="0.25">
      <c r="A1884" s="8" t="s">
        <v>2860</v>
      </c>
      <c r="B1884" s="9" t="s">
        <v>844</v>
      </c>
      <c r="C1884" s="13">
        <v>41.8095381889474</v>
      </c>
      <c r="D1884" s="13">
        <v>36.4535407025963</v>
      </c>
      <c r="E1884" s="13">
        <v>32.555414112528197</v>
      </c>
      <c r="F1884" s="15">
        <v>36.939497668023968</v>
      </c>
      <c r="G1884" s="13">
        <v>339</v>
      </c>
      <c r="H1884" s="14">
        <v>222448742.16</v>
      </c>
    </row>
    <row r="1885" spans="1:8" x14ac:dyDescent="0.25">
      <c r="A1885" s="8" t="s">
        <v>2860</v>
      </c>
      <c r="B1885" s="9" t="s">
        <v>2857</v>
      </c>
      <c r="C1885" s="13">
        <v>33.4765277961883</v>
      </c>
      <c r="D1885" s="13">
        <v>58.293410304034602</v>
      </c>
      <c r="E1885" s="13">
        <v>18.920656265691498</v>
      </c>
      <c r="F1885" s="15">
        <v>36.896864788638133</v>
      </c>
      <c r="G1885" s="13">
        <v>11</v>
      </c>
      <c r="H1885" s="14">
        <v>44167382.350000001</v>
      </c>
    </row>
    <row r="1886" spans="1:8" ht="24.75" x14ac:dyDescent="0.25">
      <c r="A1886" s="8" t="s">
        <v>2860</v>
      </c>
      <c r="B1886" s="9" t="s">
        <v>2479</v>
      </c>
      <c r="C1886" s="13">
        <v>22.118294948599399</v>
      </c>
      <c r="D1886" s="13">
        <v>49.600203233466402</v>
      </c>
      <c r="E1886" s="13">
        <v>38.831744165473303</v>
      </c>
      <c r="F1886" s="15">
        <v>36.850080782513032</v>
      </c>
      <c r="G1886" s="13">
        <v>661</v>
      </c>
      <c r="H1886" s="14">
        <v>6323412635.9499903</v>
      </c>
    </row>
    <row r="1887" spans="1:8" ht="24.75" x14ac:dyDescent="0.25">
      <c r="A1887" s="8" t="s">
        <v>2860</v>
      </c>
      <c r="B1887" s="9" t="s">
        <v>2656</v>
      </c>
      <c r="C1887" s="13">
        <v>38.560496292571301</v>
      </c>
      <c r="D1887" s="13">
        <v>46.268567764804303</v>
      </c>
      <c r="E1887" s="13">
        <v>25.685184742232501</v>
      </c>
      <c r="F1887" s="15">
        <v>36.838082933202706</v>
      </c>
      <c r="G1887" s="13">
        <v>174</v>
      </c>
      <c r="H1887" s="14">
        <v>3950435379.6900001</v>
      </c>
    </row>
    <row r="1888" spans="1:8" ht="24.75" x14ac:dyDescent="0.25">
      <c r="A1888" s="8" t="s">
        <v>2860</v>
      </c>
      <c r="B1888" s="9" t="s">
        <v>1385</v>
      </c>
      <c r="C1888" s="13">
        <v>51.409986971653503</v>
      </c>
      <c r="D1888" s="13">
        <v>31.0380396881223</v>
      </c>
      <c r="E1888" s="13">
        <v>27.970536299651901</v>
      </c>
      <c r="F1888" s="15">
        <v>36.806187653142565</v>
      </c>
      <c r="G1888" s="13">
        <v>18</v>
      </c>
      <c r="H1888" s="14">
        <v>4361004.8029999901</v>
      </c>
    </row>
    <row r="1889" spans="1:8" ht="24.75" x14ac:dyDescent="0.25">
      <c r="A1889" s="8" t="s">
        <v>2860</v>
      </c>
      <c r="B1889" s="9" t="s">
        <v>2145</v>
      </c>
      <c r="C1889" s="13">
        <v>42.533359157701</v>
      </c>
      <c r="D1889" s="13">
        <v>32.522950825509803</v>
      </c>
      <c r="E1889" s="13">
        <v>35.282519017356201</v>
      </c>
      <c r="F1889" s="15">
        <v>36.77960966685567</v>
      </c>
      <c r="G1889" s="13">
        <v>40</v>
      </c>
      <c r="H1889" s="14">
        <v>21669429.66</v>
      </c>
    </row>
    <row r="1890" spans="1:8" ht="24.75" x14ac:dyDescent="0.25">
      <c r="A1890" s="8" t="s">
        <v>2860</v>
      </c>
      <c r="B1890" s="9" t="s">
        <v>2050</v>
      </c>
      <c r="C1890" s="13">
        <v>39.441332282297999</v>
      </c>
      <c r="D1890" s="13">
        <v>42.154435847139801</v>
      </c>
      <c r="E1890" s="13">
        <v>28.487108460208599</v>
      </c>
      <c r="F1890" s="15">
        <v>36.694292196548801</v>
      </c>
      <c r="G1890" s="13">
        <v>29</v>
      </c>
      <c r="H1890" s="14">
        <v>18649856.239999998</v>
      </c>
    </row>
    <row r="1891" spans="1:8" x14ac:dyDescent="0.25">
      <c r="A1891" s="8" t="s">
        <v>2860</v>
      </c>
      <c r="B1891" s="9" t="s">
        <v>1186</v>
      </c>
      <c r="C1891" s="13">
        <v>22.5404825620267</v>
      </c>
      <c r="D1891" s="13">
        <v>57.622509388429897</v>
      </c>
      <c r="E1891" s="13">
        <v>29.732459846086702</v>
      </c>
      <c r="F1891" s="15">
        <v>36.631817265514435</v>
      </c>
      <c r="G1891" s="13">
        <v>15</v>
      </c>
      <c r="H1891" s="14">
        <v>248977019.18000001</v>
      </c>
    </row>
    <row r="1892" spans="1:8" ht="24.75" x14ac:dyDescent="0.25">
      <c r="A1892" s="8" t="s">
        <v>2860</v>
      </c>
      <c r="B1892" s="9" t="s">
        <v>1713</v>
      </c>
      <c r="C1892" s="13">
        <v>47.785546704639401</v>
      </c>
      <c r="D1892" s="13">
        <v>42.500862220858302</v>
      </c>
      <c r="E1892" s="13">
        <v>19.567516308963</v>
      </c>
      <c r="F1892" s="15">
        <v>36.61797507815357</v>
      </c>
      <c r="G1892" s="13">
        <v>13</v>
      </c>
      <c r="H1892" s="14">
        <v>6216098.3200000003</v>
      </c>
    </row>
    <row r="1893" spans="1:8" ht="24.75" x14ac:dyDescent="0.25">
      <c r="A1893" s="8" t="s">
        <v>2860</v>
      </c>
      <c r="B1893" s="9" t="s">
        <v>1145</v>
      </c>
      <c r="C1893" s="13">
        <v>31.834942214246301</v>
      </c>
      <c r="D1893" s="13">
        <v>51.389740152916303</v>
      </c>
      <c r="E1893" s="13">
        <v>26.488918771968098</v>
      </c>
      <c r="F1893" s="15">
        <v>36.571200379710234</v>
      </c>
      <c r="G1893" s="13">
        <v>11</v>
      </c>
      <c r="H1893" s="14">
        <v>150731026.579999</v>
      </c>
    </row>
    <row r="1894" spans="1:8" ht="24.75" x14ac:dyDescent="0.25">
      <c r="A1894" s="8" t="s">
        <v>2860</v>
      </c>
      <c r="B1894" s="9" t="s">
        <v>2517</v>
      </c>
      <c r="C1894" s="13">
        <v>25.095314847047899</v>
      </c>
      <c r="D1894" s="13">
        <v>59.008151997986701</v>
      </c>
      <c r="E1894" s="13">
        <v>25.528723997856801</v>
      </c>
      <c r="F1894" s="15">
        <v>36.544063614297137</v>
      </c>
      <c r="G1894" s="13">
        <v>73</v>
      </c>
      <c r="H1894" s="14">
        <v>360991476.47000003</v>
      </c>
    </row>
    <row r="1895" spans="1:8" ht="24.75" x14ac:dyDescent="0.25">
      <c r="A1895" s="8" t="s">
        <v>2860</v>
      </c>
      <c r="B1895" s="9" t="s">
        <v>480</v>
      </c>
      <c r="C1895" s="13">
        <v>43.744840305943697</v>
      </c>
      <c r="D1895" s="13">
        <v>30.076025011729602</v>
      </c>
      <c r="E1895" s="13">
        <v>35.788112839678703</v>
      </c>
      <c r="F1895" s="15">
        <v>36.536326052450669</v>
      </c>
      <c r="G1895" s="13">
        <v>10</v>
      </c>
      <c r="H1895" s="14">
        <v>59375959.93</v>
      </c>
    </row>
    <row r="1896" spans="1:8" x14ac:dyDescent="0.25">
      <c r="A1896" s="8" t="s">
        <v>2860</v>
      </c>
      <c r="B1896" s="9" t="s">
        <v>2163</v>
      </c>
      <c r="C1896" s="13">
        <v>36.117497231136603</v>
      </c>
      <c r="D1896" s="13">
        <v>42.562908700488798</v>
      </c>
      <c r="E1896" s="13">
        <v>30.813640204126202</v>
      </c>
      <c r="F1896" s="15">
        <v>36.498015378583865</v>
      </c>
      <c r="G1896" s="13">
        <v>11</v>
      </c>
      <c r="H1896" s="14">
        <v>77531879.209999993</v>
      </c>
    </row>
    <row r="1897" spans="1:8" ht="24.75" x14ac:dyDescent="0.25">
      <c r="A1897" s="8" t="s">
        <v>2860</v>
      </c>
      <c r="B1897" s="9" t="s">
        <v>572</v>
      </c>
      <c r="C1897" s="13">
        <v>28.560984649974699</v>
      </c>
      <c r="D1897" s="13">
        <v>56.7070407514951</v>
      </c>
      <c r="E1897" s="13">
        <v>23.978026041856101</v>
      </c>
      <c r="F1897" s="15">
        <v>36.415350481108632</v>
      </c>
      <c r="G1897" s="13">
        <v>12</v>
      </c>
      <c r="H1897" s="14">
        <v>88135100.549999997</v>
      </c>
    </row>
    <row r="1898" spans="1:8" ht="24.75" x14ac:dyDescent="0.25">
      <c r="A1898" s="8" t="s">
        <v>2860</v>
      </c>
      <c r="B1898" s="9" t="s">
        <v>1750</v>
      </c>
      <c r="C1898" s="13">
        <v>22.067359417860398</v>
      </c>
      <c r="D1898" s="13">
        <v>56.621619339816299</v>
      </c>
      <c r="E1898" s="13">
        <v>30.505987256716601</v>
      </c>
      <c r="F1898" s="15">
        <v>36.398322004797762</v>
      </c>
      <c r="G1898" s="13">
        <v>41</v>
      </c>
      <c r="H1898" s="14">
        <v>51470918.950000003</v>
      </c>
    </row>
    <row r="1899" spans="1:8" ht="24.75" x14ac:dyDescent="0.25">
      <c r="A1899" s="8" t="s">
        <v>2860</v>
      </c>
      <c r="B1899" s="9" t="s">
        <v>2511</v>
      </c>
      <c r="C1899" s="13">
        <v>35.593455916791697</v>
      </c>
      <c r="D1899" s="13">
        <v>51.020766701524103</v>
      </c>
      <c r="E1899" s="13">
        <v>22.508203153698599</v>
      </c>
      <c r="F1899" s="15">
        <v>36.374141924004803</v>
      </c>
      <c r="G1899" s="13">
        <v>29</v>
      </c>
      <c r="H1899" s="14">
        <v>35674895.516999997</v>
      </c>
    </row>
    <row r="1900" spans="1:8" ht="24.75" x14ac:dyDescent="0.25">
      <c r="A1900" s="8" t="s">
        <v>2860</v>
      </c>
      <c r="B1900" s="9" t="s">
        <v>2551</v>
      </c>
      <c r="C1900" s="13">
        <v>22.834414703601301</v>
      </c>
      <c r="D1900" s="13">
        <v>44.540171129968201</v>
      </c>
      <c r="E1900" s="13">
        <v>41.6951736020075</v>
      </c>
      <c r="F1900" s="15">
        <v>36.356586478525664</v>
      </c>
      <c r="G1900" s="13">
        <v>116</v>
      </c>
      <c r="H1900" s="14">
        <v>1061939562.18999</v>
      </c>
    </row>
    <row r="1901" spans="1:8" ht="24.75" x14ac:dyDescent="0.25">
      <c r="A1901" s="8" t="s">
        <v>2860</v>
      </c>
      <c r="B1901" s="9" t="s">
        <v>2147</v>
      </c>
      <c r="C1901" s="13">
        <v>45.765072770415998</v>
      </c>
      <c r="D1901" s="13">
        <v>39.627876344352202</v>
      </c>
      <c r="E1901" s="13">
        <v>23.633493723812499</v>
      </c>
      <c r="F1901" s="15">
        <v>36.342147612860231</v>
      </c>
      <c r="G1901" s="13">
        <v>12</v>
      </c>
      <c r="H1901" s="14">
        <v>6000297.5199999996</v>
      </c>
    </row>
    <row r="1902" spans="1:8" ht="24.75" x14ac:dyDescent="0.25">
      <c r="A1902" s="8" t="s">
        <v>2860</v>
      </c>
      <c r="B1902" s="9" t="s">
        <v>569</v>
      </c>
      <c r="C1902" s="13">
        <v>45.508399635977</v>
      </c>
      <c r="D1902" s="13">
        <v>32.271183470147101</v>
      </c>
      <c r="E1902" s="13">
        <v>31.168634445273401</v>
      </c>
      <c r="F1902" s="15">
        <v>36.316072517132504</v>
      </c>
      <c r="G1902" s="13">
        <v>8</v>
      </c>
      <c r="H1902" s="14">
        <v>8502197479.9199896</v>
      </c>
    </row>
    <row r="1903" spans="1:8" ht="36.75" x14ac:dyDescent="0.25">
      <c r="A1903" s="8" t="s">
        <v>2860</v>
      </c>
      <c r="B1903" s="9" t="s">
        <v>2692</v>
      </c>
      <c r="C1903" s="13">
        <v>45.655489614400999</v>
      </c>
      <c r="D1903" s="13">
        <v>41.977905166848899</v>
      </c>
      <c r="E1903" s="13">
        <v>21.234382231896099</v>
      </c>
      <c r="F1903" s="15">
        <v>36.289259004381996</v>
      </c>
      <c r="G1903" s="13">
        <v>40</v>
      </c>
      <c r="H1903" s="14">
        <v>52458866.827200003</v>
      </c>
    </row>
    <row r="1904" spans="1:8" ht="24.75" x14ac:dyDescent="0.25">
      <c r="A1904" s="8" t="s">
        <v>2860</v>
      </c>
      <c r="B1904" s="9" t="s">
        <v>129</v>
      </c>
      <c r="C1904" s="13">
        <v>4.0167035657812802</v>
      </c>
      <c r="D1904" s="13">
        <v>71.884863821820204</v>
      </c>
      <c r="E1904" s="13">
        <v>32.807767188747498</v>
      </c>
      <c r="F1904" s="15">
        <v>36.236444858782995</v>
      </c>
      <c r="G1904" s="13">
        <v>719</v>
      </c>
      <c r="H1904" s="14">
        <v>2520174370.5799999</v>
      </c>
    </row>
    <row r="1905" spans="1:8" ht="24.75" x14ac:dyDescent="0.25">
      <c r="A1905" s="8" t="s">
        <v>2860</v>
      </c>
      <c r="B1905" s="9" t="s">
        <v>2622</v>
      </c>
      <c r="C1905" s="13">
        <v>16.001204438006798</v>
      </c>
      <c r="D1905" s="13">
        <v>68.992900901649193</v>
      </c>
      <c r="E1905" s="13">
        <v>23.555464240355601</v>
      </c>
      <c r="F1905" s="15">
        <v>36.183189860003864</v>
      </c>
      <c r="G1905" s="13">
        <v>552</v>
      </c>
      <c r="H1905" s="14">
        <v>880074524.41999996</v>
      </c>
    </row>
    <row r="1906" spans="1:8" ht="24.75" x14ac:dyDescent="0.25">
      <c r="A1906" s="8" t="s">
        <v>2860</v>
      </c>
      <c r="B1906" s="9" t="s">
        <v>2686</v>
      </c>
      <c r="C1906" s="13">
        <v>12.1466674138362</v>
      </c>
      <c r="D1906" s="13">
        <v>64.645445114152906</v>
      </c>
      <c r="E1906" s="13">
        <v>31.636262502535299</v>
      </c>
      <c r="F1906" s="15">
        <v>36.142791676841469</v>
      </c>
      <c r="G1906" s="13">
        <v>112</v>
      </c>
      <c r="H1906" s="14">
        <v>367599001.80000001</v>
      </c>
    </row>
    <row r="1907" spans="1:8" ht="24.75" x14ac:dyDescent="0.25">
      <c r="A1907" s="8" t="s">
        <v>2860</v>
      </c>
      <c r="B1907" s="9" t="s">
        <v>1587</v>
      </c>
      <c r="C1907" s="13">
        <v>42.593309932906799</v>
      </c>
      <c r="D1907" s="13">
        <v>39.698932462507003</v>
      </c>
      <c r="E1907" s="13">
        <v>25.956631775436598</v>
      </c>
      <c r="F1907" s="15">
        <v>36.082958056950133</v>
      </c>
      <c r="G1907" s="13">
        <v>8</v>
      </c>
      <c r="H1907" s="14">
        <v>72946590.359999999</v>
      </c>
    </row>
    <row r="1908" spans="1:8" ht="24.75" x14ac:dyDescent="0.25">
      <c r="A1908" s="8" t="s">
        <v>2860</v>
      </c>
      <c r="B1908" s="9" t="s">
        <v>409</v>
      </c>
      <c r="C1908" s="13">
        <v>29.605890818734501</v>
      </c>
      <c r="D1908" s="13">
        <v>60.161179815847099</v>
      </c>
      <c r="E1908" s="13">
        <v>18.461464379586602</v>
      </c>
      <c r="F1908" s="15">
        <v>36.076178338056067</v>
      </c>
      <c r="G1908" s="13">
        <v>73</v>
      </c>
      <c r="H1908" s="14">
        <v>45196348.649999999</v>
      </c>
    </row>
    <row r="1909" spans="1:8" x14ac:dyDescent="0.25">
      <c r="A1909" s="8" t="s">
        <v>2860</v>
      </c>
      <c r="B1909" s="9" t="s">
        <v>2605</v>
      </c>
      <c r="C1909" s="13">
        <v>31.492412168739399</v>
      </c>
      <c r="D1909" s="13">
        <v>24.964532287129899</v>
      </c>
      <c r="E1909" s="13">
        <v>51.749934962917798</v>
      </c>
      <c r="F1909" s="15">
        <v>36.068959806262363</v>
      </c>
      <c r="G1909" s="13">
        <v>470</v>
      </c>
      <c r="H1909" s="14">
        <v>5663300434.6699896</v>
      </c>
    </row>
    <row r="1910" spans="1:8" ht="24.75" x14ac:dyDescent="0.25">
      <c r="A1910" s="8" t="s">
        <v>2860</v>
      </c>
      <c r="B1910" s="9" t="s">
        <v>625</v>
      </c>
      <c r="C1910" s="13">
        <v>48.2610178011466</v>
      </c>
      <c r="D1910" s="13">
        <v>35.697323047586799</v>
      </c>
      <c r="E1910" s="13">
        <v>24.136569823752101</v>
      </c>
      <c r="F1910" s="15">
        <v>36.031636890828501</v>
      </c>
      <c r="G1910" s="13">
        <v>165</v>
      </c>
      <c r="H1910" s="14">
        <v>202211618.59400001</v>
      </c>
    </row>
    <row r="1911" spans="1:8" ht="24.75" x14ac:dyDescent="0.25">
      <c r="A1911" s="8" t="s">
        <v>2860</v>
      </c>
      <c r="B1911" s="9" t="s">
        <v>2465</v>
      </c>
      <c r="C1911" s="13">
        <v>30.964449439712201</v>
      </c>
      <c r="D1911" s="13">
        <v>38.962648174907997</v>
      </c>
      <c r="E1911" s="13">
        <v>37.872557330811297</v>
      </c>
      <c r="F1911" s="15">
        <v>35.933218315143826</v>
      </c>
      <c r="G1911" s="13">
        <v>83</v>
      </c>
      <c r="H1911" s="14">
        <v>258537860.16999999</v>
      </c>
    </row>
    <row r="1912" spans="1:8" ht="24.75" x14ac:dyDescent="0.25">
      <c r="A1912" s="8" t="s">
        <v>2860</v>
      </c>
      <c r="B1912" s="9" t="s">
        <v>2451</v>
      </c>
      <c r="C1912" s="13">
        <v>16.728159361129698</v>
      </c>
      <c r="D1912" s="13">
        <v>56.2768040979742</v>
      </c>
      <c r="E1912" s="13">
        <v>34.758440837406802</v>
      </c>
      <c r="F1912" s="15">
        <v>35.92113476550356</v>
      </c>
      <c r="G1912" s="13">
        <v>74</v>
      </c>
      <c r="H1912" s="14">
        <v>371640430.36000001</v>
      </c>
    </row>
    <row r="1913" spans="1:8" ht="24.75" x14ac:dyDescent="0.25">
      <c r="A1913" s="8" t="s">
        <v>2860</v>
      </c>
      <c r="B1913" s="9" t="s">
        <v>1101</v>
      </c>
      <c r="C1913" s="13">
        <v>59.213348578141897</v>
      </c>
      <c r="D1913" s="13">
        <v>29.3325061179846</v>
      </c>
      <c r="E1913" s="13">
        <v>19.160918567478099</v>
      </c>
      <c r="F1913" s="15">
        <v>35.902257754534865</v>
      </c>
      <c r="G1913" s="13">
        <v>12</v>
      </c>
      <c r="H1913" s="14">
        <v>2318310.62</v>
      </c>
    </row>
    <row r="1914" spans="1:8" ht="24.75" x14ac:dyDescent="0.25">
      <c r="A1914" s="8" t="s">
        <v>2860</v>
      </c>
      <c r="B1914" s="9" t="s">
        <v>2533</v>
      </c>
      <c r="C1914" s="13">
        <v>27.998067917697998</v>
      </c>
      <c r="D1914" s="13">
        <v>45.451848781900097</v>
      </c>
      <c r="E1914" s="13">
        <v>34.235744623215901</v>
      </c>
      <c r="F1914" s="15">
        <v>35.895220440937997</v>
      </c>
      <c r="G1914" s="13">
        <v>71</v>
      </c>
      <c r="H1914" s="14">
        <v>145355269.21999899</v>
      </c>
    </row>
    <row r="1915" spans="1:8" ht="24.75" x14ac:dyDescent="0.25">
      <c r="A1915" s="8" t="s">
        <v>2860</v>
      </c>
      <c r="B1915" s="9" t="s">
        <v>2770</v>
      </c>
      <c r="C1915" s="13">
        <v>46.406376265921502</v>
      </c>
      <c r="D1915" s="13">
        <v>33.070490686174502</v>
      </c>
      <c r="E1915" s="13">
        <v>28.178339635569699</v>
      </c>
      <c r="F1915" s="15">
        <v>35.885068862555237</v>
      </c>
      <c r="G1915" s="13">
        <v>85</v>
      </c>
      <c r="H1915" s="14">
        <v>36592758.649999999</v>
      </c>
    </row>
    <row r="1916" spans="1:8" ht="24.75" x14ac:dyDescent="0.25">
      <c r="A1916" s="8" t="s">
        <v>2860</v>
      </c>
      <c r="B1916" s="9" t="s">
        <v>2800</v>
      </c>
      <c r="C1916" s="13">
        <v>13.645520811878701</v>
      </c>
      <c r="D1916" s="13">
        <v>61.715983605922901</v>
      </c>
      <c r="E1916" s="13">
        <v>31.9977901200742</v>
      </c>
      <c r="F1916" s="15">
        <v>35.786431512625263</v>
      </c>
      <c r="G1916" s="13">
        <v>21</v>
      </c>
      <c r="H1916" s="14">
        <v>69099977.540000007</v>
      </c>
    </row>
    <row r="1917" spans="1:8" ht="24.75" x14ac:dyDescent="0.25">
      <c r="A1917" s="8" t="s">
        <v>2860</v>
      </c>
      <c r="B1917" s="9" t="s">
        <v>2116</v>
      </c>
      <c r="C1917" s="13">
        <v>24.275340233763199</v>
      </c>
      <c r="D1917" s="13">
        <v>59.8510569737292</v>
      </c>
      <c r="E1917" s="13">
        <v>22.9920001367536</v>
      </c>
      <c r="F1917" s="15">
        <v>35.706132448082002</v>
      </c>
      <c r="G1917" s="13">
        <v>224</v>
      </c>
      <c r="H1917" s="14">
        <v>153201241.63999999</v>
      </c>
    </row>
    <row r="1918" spans="1:8" ht="24.75" x14ac:dyDescent="0.25">
      <c r="A1918" s="8" t="s">
        <v>2860</v>
      </c>
      <c r="B1918" s="9" t="s">
        <v>2569</v>
      </c>
      <c r="C1918" s="13">
        <v>32.355481428214397</v>
      </c>
      <c r="D1918" s="13">
        <v>42.145960561982797</v>
      </c>
      <c r="E1918" s="13">
        <v>32.493009902986003</v>
      </c>
      <c r="F1918" s="15">
        <v>35.66481729772773</v>
      </c>
      <c r="G1918" s="13">
        <v>105</v>
      </c>
      <c r="H1918" s="14">
        <v>212090048.25999999</v>
      </c>
    </row>
    <row r="1919" spans="1:8" ht="24.75" x14ac:dyDescent="0.25">
      <c r="A1919" s="8" t="s">
        <v>2860</v>
      </c>
      <c r="B1919" s="9" t="s">
        <v>1341</v>
      </c>
      <c r="C1919" s="13">
        <v>41.733765373701303</v>
      </c>
      <c r="D1919" s="13">
        <v>31.6838523485259</v>
      </c>
      <c r="E1919" s="13">
        <v>33.465106320270699</v>
      </c>
      <c r="F1919" s="15">
        <v>35.62757468083263</v>
      </c>
      <c r="G1919" s="13">
        <v>88</v>
      </c>
      <c r="H1919" s="14">
        <v>17497436.674600001</v>
      </c>
    </row>
    <row r="1920" spans="1:8" x14ac:dyDescent="0.25">
      <c r="A1920" s="8" t="s">
        <v>2860</v>
      </c>
      <c r="B1920" s="9" t="s">
        <v>720</v>
      </c>
      <c r="C1920" s="13">
        <v>41.526896356181901</v>
      </c>
      <c r="D1920" s="13">
        <v>29.1808996481906</v>
      </c>
      <c r="E1920" s="13">
        <v>36.131024304191897</v>
      </c>
      <c r="F1920" s="15">
        <v>35.6129401028548</v>
      </c>
      <c r="G1920" s="13">
        <v>19</v>
      </c>
      <c r="H1920" s="14">
        <v>3897330.57</v>
      </c>
    </row>
    <row r="1921" spans="1:8" ht="24.75" x14ac:dyDescent="0.25">
      <c r="A1921" s="8" t="s">
        <v>2860</v>
      </c>
      <c r="B1921" s="9" t="s">
        <v>873</v>
      </c>
      <c r="C1921" s="13">
        <v>13.689274734798801</v>
      </c>
      <c r="D1921" s="13">
        <v>52.817231671289001</v>
      </c>
      <c r="E1921" s="13">
        <v>40.304001124695297</v>
      </c>
      <c r="F1921" s="15">
        <v>35.603502510261031</v>
      </c>
      <c r="G1921" s="13">
        <v>1</v>
      </c>
      <c r="H1921" s="14">
        <v>28675146.41</v>
      </c>
    </row>
    <row r="1922" spans="1:8" ht="24.75" x14ac:dyDescent="0.25">
      <c r="A1922" s="8" t="s">
        <v>2860</v>
      </c>
      <c r="B1922" s="9" t="s">
        <v>640</v>
      </c>
      <c r="C1922" s="13">
        <v>35.262873401441503</v>
      </c>
      <c r="D1922" s="13">
        <v>48.591627701879801</v>
      </c>
      <c r="E1922" s="13">
        <v>22.906099651036801</v>
      </c>
      <c r="F1922" s="15">
        <v>35.586866918119362</v>
      </c>
      <c r="G1922" s="13">
        <v>12</v>
      </c>
      <c r="H1922" s="14">
        <v>70652301.620000005</v>
      </c>
    </row>
    <row r="1923" spans="1:8" ht="24.75" x14ac:dyDescent="0.25">
      <c r="A1923" s="8" t="s">
        <v>2860</v>
      </c>
      <c r="B1923" s="9" t="s">
        <v>2652</v>
      </c>
      <c r="C1923" s="13">
        <v>13.795431556305401</v>
      </c>
      <c r="D1923" s="13">
        <v>65.3032999289358</v>
      </c>
      <c r="E1923" s="13">
        <v>27.602592399346801</v>
      </c>
      <c r="F1923" s="15">
        <v>35.567107961529338</v>
      </c>
      <c r="G1923" s="13">
        <v>84</v>
      </c>
      <c r="H1923" s="14">
        <v>190277665.88999999</v>
      </c>
    </row>
    <row r="1924" spans="1:8" x14ac:dyDescent="0.25">
      <c r="A1924" s="8" t="s">
        <v>2860</v>
      </c>
      <c r="B1924" s="9" t="s">
        <v>966</v>
      </c>
      <c r="C1924" s="13">
        <v>32.5316984763937</v>
      </c>
      <c r="D1924" s="13">
        <v>32.4305368846912</v>
      </c>
      <c r="E1924" s="13">
        <v>41.609301105232497</v>
      </c>
      <c r="F1924" s="15">
        <v>35.523845488772473</v>
      </c>
      <c r="G1924" s="13">
        <v>824</v>
      </c>
      <c r="H1924" s="14">
        <v>7335656133.9699898</v>
      </c>
    </row>
    <row r="1925" spans="1:8" ht="24.75" x14ac:dyDescent="0.25">
      <c r="A1925" s="8" t="s">
        <v>2860</v>
      </c>
      <c r="B1925" s="9" t="s">
        <v>1107</v>
      </c>
      <c r="C1925" s="13">
        <v>54.440874357332703</v>
      </c>
      <c r="D1925" s="13">
        <v>36.636088972902897</v>
      </c>
      <c r="E1925" s="13">
        <v>15.3876915264978</v>
      </c>
      <c r="F1925" s="15">
        <v>35.488218285577801</v>
      </c>
      <c r="G1925" s="13">
        <v>15</v>
      </c>
      <c r="H1925" s="14">
        <v>86158633.799999997</v>
      </c>
    </row>
    <row r="1926" spans="1:8" ht="24.75" x14ac:dyDescent="0.25">
      <c r="A1926" s="8" t="s">
        <v>2860</v>
      </c>
      <c r="B1926" s="9" t="s">
        <v>2179</v>
      </c>
      <c r="C1926" s="13">
        <v>23.4599531560618</v>
      </c>
      <c r="D1926" s="13">
        <v>49.2698208445021</v>
      </c>
      <c r="E1926" s="13">
        <v>33.588445942896001</v>
      </c>
      <c r="F1926" s="15">
        <v>35.439406647819972</v>
      </c>
      <c r="G1926" s="13">
        <v>35</v>
      </c>
      <c r="H1926" s="14">
        <v>30832192.056000002</v>
      </c>
    </row>
    <row r="1927" spans="1:8" ht="24.75" x14ac:dyDescent="0.25">
      <c r="A1927" s="8" t="s">
        <v>2860</v>
      </c>
      <c r="B1927" s="9" t="s">
        <v>2768</v>
      </c>
      <c r="C1927" s="13">
        <v>16.667013987781498</v>
      </c>
      <c r="D1927" s="13">
        <v>49.784226008531903</v>
      </c>
      <c r="E1927" s="13">
        <v>39.762927760851298</v>
      </c>
      <c r="F1927" s="15">
        <v>35.404722585721565</v>
      </c>
      <c r="G1927" s="13">
        <v>534</v>
      </c>
      <c r="H1927" s="14">
        <v>4693745759.0799904</v>
      </c>
    </row>
    <row r="1928" spans="1:8" x14ac:dyDescent="0.25">
      <c r="A1928" s="8" t="s">
        <v>2860</v>
      </c>
      <c r="B1928" s="9" t="s">
        <v>2186</v>
      </c>
      <c r="C1928" s="13">
        <v>34.719716045446802</v>
      </c>
      <c r="D1928" s="13">
        <v>26.964343298151199</v>
      </c>
      <c r="E1928" s="13">
        <v>44.103148771695302</v>
      </c>
      <c r="F1928" s="15">
        <v>35.26240270509777</v>
      </c>
      <c r="G1928" s="13">
        <v>32</v>
      </c>
      <c r="H1928" s="14">
        <v>35175230.689999998</v>
      </c>
    </row>
    <row r="1929" spans="1:8" ht="24.75" x14ac:dyDescent="0.25">
      <c r="A1929" s="8" t="s">
        <v>2860</v>
      </c>
      <c r="B1929" s="9" t="s">
        <v>2722</v>
      </c>
      <c r="C1929" s="13">
        <v>23.044573865811401</v>
      </c>
      <c r="D1929" s="13">
        <v>43.363475471213199</v>
      </c>
      <c r="E1929" s="13">
        <v>39.372772709123801</v>
      </c>
      <c r="F1929" s="15">
        <v>35.260274015382805</v>
      </c>
      <c r="G1929" s="13">
        <v>55</v>
      </c>
      <c r="H1929" s="14">
        <v>24356705.870000001</v>
      </c>
    </row>
    <row r="1930" spans="1:8" ht="24.75" x14ac:dyDescent="0.25">
      <c r="A1930" s="8" t="s">
        <v>2860</v>
      </c>
      <c r="B1930" s="9" t="s">
        <v>1323</v>
      </c>
      <c r="C1930" s="13">
        <v>33.173730515365797</v>
      </c>
      <c r="D1930" s="13">
        <v>44.5191364992424</v>
      </c>
      <c r="E1930" s="13">
        <v>27.8672649894439</v>
      </c>
      <c r="F1930" s="15">
        <v>35.186710668017362</v>
      </c>
      <c r="G1930" s="13">
        <v>181</v>
      </c>
      <c r="H1930" s="14">
        <v>1473220697.9229901</v>
      </c>
    </row>
    <row r="1931" spans="1:8" x14ac:dyDescent="0.25">
      <c r="A1931" s="8" t="s">
        <v>2860</v>
      </c>
      <c r="B1931" s="9" t="s">
        <v>2650</v>
      </c>
      <c r="C1931" s="13">
        <v>36.161527850006799</v>
      </c>
      <c r="D1931" s="13">
        <v>34.5613822873473</v>
      </c>
      <c r="E1931" s="13">
        <v>34.825140553221097</v>
      </c>
      <c r="F1931" s="15">
        <v>35.182683563525067</v>
      </c>
      <c r="G1931" s="13">
        <v>291</v>
      </c>
      <c r="H1931" s="14">
        <v>4742076048.9799995</v>
      </c>
    </row>
    <row r="1932" spans="1:8" ht="24.75" x14ac:dyDescent="0.25">
      <c r="A1932" s="8" t="s">
        <v>2860</v>
      </c>
      <c r="B1932" s="9" t="s">
        <v>671</v>
      </c>
      <c r="C1932" s="13">
        <v>67.123785748791505</v>
      </c>
      <c r="D1932" s="13">
        <v>17.402383938189001</v>
      </c>
      <c r="E1932" s="13">
        <v>21.010938291234599</v>
      </c>
      <c r="F1932" s="15">
        <v>35.17903599273837</v>
      </c>
      <c r="G1932" s="13">
        <v>15</v>
      </c>
      <c r="H1932" s="14">
        <v>14575619.23</v>
      </c>
    </row>
    <row r="1933" spans="1:8" ht="24.75" x14ac:dyDescent="0.25">
      <c r="A1933" s="8" t="s">
        <v>2860</v>
      </c>
      <c r="B1933" s="9" t="s">
        <v>504</v>
      </c>
      <c r="C1933" s="13">
        <v>92.938742250321397</v>
      </c>
      <c r="D1933" s="13">
        <v>0</v>
      </c>
      <c r="E1933" s="13">
        <v>12.5537052683477</v>
      </c>
      <c r="F1933" s="15">
        <v>35.164149172889701</v>
      </c>
      <c r="G1933" s="13">
        <v>5</v>
      </c>
      <c r="H1933" s="14">
        <v>4404503.07</v>
      </c>
    </row>
    <row r="1934" spans="1:8" x14ac:dyDescent="0.25">
      <c r="A1934" s="8" t="s">
        <v>2860</v>
      </c>
      <c r="B1934" s="9" t="s">
        <v>1642</v>
      </c>
      <c r="C1934" s="13">
        <v>60.899165247794897</v>
      </c>
      <c r="D1934" s="13">
        <v>38.508557588802503</v>
      </c>
      <c r="E1934" s="13">
        <v>5.9464919692173401</v>
      </c>
      <c r="F1934" s="15">
        <v>35.118071601938247</v>
      </c>
      <c r="G1934" s="13">
        <v>18</v>
      </c>
      <c r="H1934" s="14">
        <v>1353785.28</v>
      </c>
    </row>
    <row r="1935" spans="1:8" x14ac:dyDescent="0.25">
      <c r="A1935" s="8" t="s">
        <v>2860</v>
      </c>
      <c r="B1935" s="9" t="s">
        <v>690</v>
      </c>
      <c r="C1935" s="13">
        <v>53.206484046228901</v>
      </c>
      <c r="D1935" s="13">
        <v>28.937209162098299</v>
      </c>
      <c r="E1935" s="13">
        <v>23.024253240016002</v>
      </c>
      <c r="F1935" s="15">
        <v>35.055982149447736</v>
      </c>
      <c r="G1935" s="13">
        <v>24</v>
      </c>
      <c r="H1935" s="14">
        <v>11050183.449999999</v>
      </c>
    </row>
    <row r="1936" spans="1:8" ht="24.75" x14ac:dyDescent="0.25">
      <c r="A1936" s="8" t="s">
        <v>2860</v>
      </c>
      <c r="B1936" s="9" t="s">
        <v>1781</v>
      </c>
      <c r="C1936" s="13">
        <v>20.700764968376301</v>
      </c>
      <c r="D1936" s="13">
        <v>44.935218846338302</v>
      </c>
      <c r="E1936" s="13">
        <v>39.1310291176231</v>
      </c>
      <c r="F1936" s="15">
        <v>34.922337644112567</v>
      </c>
      <c r="G1936" s="13">
        <v>28</v>
      </c>
      <c r="H1936" s="14">
        <v>36907799.869999997</v>
      </c>
    </row>
    <row r="1937" spans="1:8" ht="24.75" x14ac:dyDescent="0.25">
      <c r="A1937" s="8" t="s">
        <v>2860</v>
      </c>
      <c r="B1937" s="9" t="s">
        <v>1071</v>
      </c>
      <c r="C1937" s="13">
        <v>28.204043658608299</v>
      </c>
      <c r="D1937" s="13">
        <v>52.511698938955597</v>
      </c>
      <c r="E1937" s="13">
        <v>24.050256408834599</v>
      </c>
      <c r="F1937" s="15">
        <v>34.921999668799494</v>
      </c>
      <c r="G1937" s="13">
        <v>9</v>
      </c>
      <c r="H1937" s="14">
        <v>53032286.219999999</v>
      </c>
    </row>
    <row r="1938" spans="1:8" ht="24.75" x14ac:dyDescent="0.25">
      <c r="A1938" s="8" t="s">
        <v>2860</v>
      </c>
      <c r="B1938" s="9" t="s">
        <v>1532</v>
      </c>
      <c r="C1938" s="13">
        <v>38.1386844657004</v>
      </c>
      <c r="D1938" s="13">
        <v>51.658980077376199</v>
      </c>
      <c r="E1938" s="13">
        <v>14.9354548419767</v>
      </c>
      <c r="F1938" s="15">
        <v>34.911039795017764</v>
      </c>
      <c r="G1938" s="13">
        <v>28</v>
      </c>
      <c r="H1938" s="14">
        <v>28127251.870000001</v>
      </c>
    </row>
    <row r="1939" spans="1:8" ht="24.75" x14ac:dyDescent="0.25">
      <c r="A1939" s="8" t="s">
        <v>2860</v>
      </c>
      <c r="B1939" s="9" t="s">
        <v>732</v>
      </c>
      <c r="C1939" s="13">
        <v>62.668360496644802</v>
      </c>
      <c r="D1939" s="13">
        <v>32.862359461320203</v>
      </c>
      <c r="E1939" s="13">
        <v>9.1179543527999307</v>
      </c>
      <c r="F1939" s="15">
        <v>34.882891436921646</v>
      </c>
      <c r="G1939" s="13">
        <v>10</v>
      </c>
      <c r="H1939" s="14">
        <v>6995893.8600000003</v>
      </c>
    </row>
    <row r="1940" spans="1:8" ht="24.75" x14ac:dyDescent="0.25">
      <c r="A1940" s="8" t="s">
        <v>2860</v>
      </c>
      <c r="B1940" s="9" t="s">
        <v>75</v>
      </c>
      <c r="C1940" s="13">
        <v>56.115898572049502</v>
      </c>
      <c r="D1940" s="13">
        <v>23.122476337175598</v>
      </c>
      <c r="E1940" s="13">
        <v>25.407738413928602</v>
      </c>
      <c r="F1940" s="15">
        <v>34.882037774384564</v>
      </c>
      <c r="G1940" s="13">
        <v>10</v>
      </c>
      <c r="H1940" s="14">
        <v>6947217.96</v>
      </c>
    </row>
    <row r="1941" spans="1:8" ht="24.75" x14ac:dyDescent="0.25">
      <c r="A1941" s="8" t="s">
        <v>2860</v>
      </c>
      <c r="B1941" s="9" t="s">
        <v>2620</v>
      </c>
      <c r="C1941" s="13">
        <v>27.311566511450099</v>
      </c>
      <c r="D1941" s="13">
        <v>57.2549248449956</v>
      </c>
      <c r="E1941" s="13">
        <v>20.0233843926706</v>
      </c>
      <c r="F1941" s="15">
        <v>34.863291916372098</v>
      </c>
      <c r="G1941" s="13">
        <v>30</v>
      </c>
      <c r="H1941" s="14">
        <v>65954334.059999898</v>
      </c>
    </row>
    <row r="1942" spans="1:8" ht="24.75" x14ac:dyDescent="0.25">
      <c r="A1942" s="8" t="s">
        <v>2860</v>
      </c>
      <c r="B1942" s="9" t="s">
        <v>1004</v>
      </c>
      <c r="C1942" s="13">
        <v>37.802568105746801</v>
      </c>
      <c r="D1942" s="13">
        <v>34.142126011840503</v>
      </c>
      <c r="E1942" s="13">
        <v>31.9977901200742</v>
      </c>
      <c r="F1942" s="15">
        <v>34.647494745887165</v>
      </c>
      <c r="G1942" s="13">
        <v>7</v>
      </c>
      <c r="H1942" s="14">
        <v>38538711.740000002</v>
      </c>
    </row>
    <row r="1943" spans="1:8" ht="24.75" x14ac:dyDescent="0.25">
      <c r="A1943" s="8" t="s">
        <v>2860</v>
      </c>
      <c r="B1943" s="9" t="s">
        <v>1022</v>
      </c>
      <c r="C1943" s="13">
        <v>48.691831574985898</v>
      </c>
      <c r="D1943" s="13">
        <v>41.365283151627601</v>
      </c>
      <c r="E1943" s="13">
        <v>13.875147928173799</v>
      </c>
      <c r="F1943" s="15">
        <v>34.644087551595767</v>
      </c>
      <c r="G1943" s="13">
        <v>13</v>
      </c>
      <c r="H1943" s="14">
        <v>2262305.56</v>
      </c>
    </row>
    <row r="1944" spans="1:8" x14ac:dyDescent="0.25">
      <c r="A1944" s="8" t="s">
        <v>2860</v>
      </c>
      <c r="B1944" s="9" t="s">
        <v>2481</v>
      </c>
      <c r="C1944" s="13">
        <v>19.0485058363363</v>
      </c>
      <c r="D1944" s="13">
        <v>52.598271217163898</v>
      </c>
      <c r="E1944" s="13">
        <v>31.877747572695601</v>
      </c>
      <c r="F1944" s="15">
        <v>34.508174875398602</v>
      </c>
      <c r="G1944" s="13">
        <v>119</v>
      </c>
      <c r="H1944" s="14">
        <v>1625315684.93189</v>
      </c>
    </row>
    <row r="1945" spans="1:8" x14ac:dyDescent="0.25">
      <c r="A1945" s="8" t="s">
        <v>2860</v>
      </c>
      <c r="B1945" s="9" t="s">
        <v>2162</v>
      </c>
      <c r="C1945" s="13">
        <v>39.568249699040202</v>
      </c>
      <c r="D1945" s="13">
        <v>31.981025306041801</v>
      </c>
      <c r="E1945" s="13">
        <v>31.9280876501054</v>
      </c>
      <c r="F1945" s="15">
        <v>34.4924542183958</v>
      </c>
      <c r="G1945" s="13">
        <v>10</v>
      </c>
      <c r="H1945" s="14">
        <v>12060036.846999999</v>
      </c>
    </row>
    <row r="1946" spans="1:8" ht="24.75" x14ac:dyDescent="0.25">
      <c r="A1946" s="8" t="s">
        <v>2860</v>
      </c>
      <c r="B1946" s="9" t="s">
        <v>440</v>
      </c>
      <c r="C1946" s="13">
        <v>35.8800695298238</v>
      </c>
      <c r="D1946" s="13">
        <v>43.193914022702799</v>
      </c>
      <c r="E1946" s="13">
        <v>24.243830265925599</v>
      </c>
      <c r="F1946" s="15">
        <v>34.4392712728174</v>
      </c>
      <c r="G1946" s="13">
        <v>61</v>
      </c>
      <c r="H1946" s="14">
        <v>45932567.5</v>
      </c>
    </row>
    <row r="1947" spans="1:8" x14ac:dyDescent="0.25">
      <c r="A1947" s="8" t="s">
        <v>2860</v>
      </c>
      <c r="B1947" s="9" t="s">
        <v>1300</v>
      </c>
      <c r="C1947" s="13">
        <v>8.3434708105149795</v>
      </c>
      <c r="D1947" s="13">
        <v>59.860002602194498</v>
      </c>
      <c r="E1947" s="13">
        <v>35.013433469786897</v>
      </c>
      <c r="F1947" s="15">
        <v>34.405635627498789</v>
      </c>
      <c r="G1947" s="13">
        <v>278</v>
      </c>
      <c r="H1947" s="14">
        <v>2963735158.5799999</v>
      </c>
    </row>
    <row r="1948" spans="1:8" x14ac:dyDescent="0.25">
      <c r="A1948" s="8" t="s">
        <v>2860</v>
      </c>
      <c r="B1948" s="9" t="s">
        <v>2274</v>
      </c>
      <c r="C1948" s="13">
        <v>17.9814492743693</v>
      </c>
      <c r="D1948" s="13">
        <v>40.471508433818002</v>
      </c>
      <c r="E1948" s="13">
        <v>44.757606991219603</v>
      </c>
      <c r="F1948" s="15">
        <v>34.403521566468967</v>
      </c>
      <c r="G1948" s="13">
        <v>81</v>
      </c>
      <c r="H1948" s="14">
        <v>123062671.50999901</v>
      </c>
    </row>
    <row r="1949" spans="1:8" ht="24.75" x14ac:dyDescent="0.25">
      <c r="A1949" s="8" t="s">
        <v>2860</v>
      </c>
      <c r="B1949" s="9" t="s">
        <v>2751</v>
      </c>
      <c r="C1949" s="13">
        <v>35.978234236008497</v>
      </c>
      <c r="D1949" s="13">
        <v>37.575120453721603</v>
      </c>
      <c r="E1949" s="13">
        <v>29.591486143771501</v>
      </c>
      <c r="F1949" s="15">
        <v>34.381613611167204</v>
      </c>
      <c r="G1949" s="13">
        <v>556</v>
      </c>
      <c r="H1949" s="14">
        <v>1419608420.51999</v>
      </c>
    </row>
    <row r="1950" spans="1:8" ht="36.75" x14ac:dyDescent="0.25">
      <c r="A1950" s="8" t="s">
        <v>2860</v>
      </c>
      <c r="B1950" s="9" t="s">
        <v>2739</v>
      </c>
      <c r="C1950" s="13">
        <v>39.139904640808403</v>
      </c>
      <c r="D1950" s="13">
        <v>41.900972569223804</v>
      </c>
      <c r="E1950" s="13">
        <v>22.093524991368099</v>
      </c>
      <c r="F1950" s="15">
        <v>34.378134067133438</v>
      </c>
      <c r="G1950" s="13">
        <v>40</v>
      </c>
      <c r="H1950" s="14">
        <v>202628006.5</v>
      </c>
    </row>
    <row r="1951" spans="1:8" ht="24.75" x14ac:dyDescent="0.25">
      <c r="A1951" s="8" t="s">
        <v>2860</v>
      </c>
      <c r="B1951" s="9" t="s">
        <v>2690</v>
      </c>
      <c r="C1951" s="13">
        <v>33.028643176703604</v>
      </c>
      <c r="D1951" s="13">
        <v>38.919618105923298</v>
      </c>
      <c r="E1951" s="13">
        <v>31.164877194560098</v>
      </c>
      <c r="F1951" s="15">
        <v>34.371046159062331</v>
      </c>
      <c r="G1951" s="13">
        <v>110</v>
      </c>
      <c r="H1951" s="14">
        <v>303108352.71899998</v>
      </c>
    </row>
    <row r="1952" spans="1:8" ht="24.75" x14ac:dyDescent="0.25">
      <c r="A1952" s="8" t="s">
        <v>2860</v>
      </c>
      <c r="B1952" s="9" t="s">
        <v>870</v>
      </c>
      <c r="C1952" s="13">
        <v>57.573086503366298</v>
      </c>
      <c r="D1952" s="13">
        <v>18.288127674492699</v>
      </c>
      <c r="E1952" s="13">
        <v>27.234933219015399</v>
      </c>
      <c r="F1952" s="15">
        <v>34.365382465624798</v>
      </c>
      <c r="G1952" s="13">
        <v>20</v>
      </c>
      <c r="H1952" s="14">
        <v>78346324.030000001</v>
      </c>
    </row>
    <row r="1953" spans="1:8" ht="24.75" x14ac:dyDescent="0.25">
      <c r="A1953" s="8" t="s">
        <v>2860</v>
      </c>
      <c r="B1953" s="9" t="s">
        <v>235</v>
      </c>
      <c r="C1953" s="13">
        <v>76.421354398319394</v>
      </c>
      <c r="D1953" s="13">
        <v>20.228629986134301</v>
      </c>
      <c r="E1953" s="13">
        <v>5.9464919692173401</v>
      </c>
      <c r="F1953" s="15">
        <v>34.198825451223676</v>
      </c>
      <c r="G1953" s="13">
        <v>6</v>
      </c>
      <c r="H1953" s="14">
        <v>632684.54</v>
      </c>
    </row>
    <row r="1954" spans="1:8" ht="24.75" x14ac:dyDescent="0.25">
      <c r="A1954" s="8" t="s">
        <v>2860</v>
      </c>
      <c r="B1954" s="9" t="s">
        <v>553</v>
      </c>
      <c r="C1954" s="13">
        <v>29.2252461404758</v>
      </c>
      <c r="D1954" s="13">
        <v>46.630479435193799</v>
      </c>
      <c r="E1954" s="13">
        <v>26.7313317593206</v>
      </c>
      <c r="F1954" s="15">
        <v>34.195685778330066</v>
      </c>
      <c r="G1954" s="13">
        <v>21</v>
      </c>
      <c r="H1954" s="14">
        <v>49172229.659999996</v>
      </c>
    </row>
    <row r="1955" spans="1:8" ht="24.75" x14ac:dyDescent="0.25">
      <c r="A1955" s="8" t="s">
        <v>2860</v>
      </c>
      <c r="B1955" s="9" t="s">
        <v>521</v>
      </c>
      <c r="C1955" s="13">
        <v>43.761518478366199</v>
      </c>
      <c r="D1955" s="13">
        <v>34.524261923536699</v>
      </c>
      <c r="E1955" s="13">
        <v>24.2956671885165</v>
      </c>
      <c r="F1955" s="15">
        <v>34.193815863473134</v>
      </c>
      <c r="G1955" s="13">
        <v>12</v>
      </c>
      <c r="H1955" s="14">
        <v>16627628.48</v>
      </c>
    </row>
    <row r="1956" spans="1:8" x14ac:dyDescent="0.25">
      <c r="A1956" s="8" t="s">
        <v>2860</v>
      </c>
      <c r="B1956" s="9" t="s">
        <v>737</v>
      </c>
      <c r="C1956" s="13">
        <v>52.256152341483599</v>
      </c>
      <c r="D1956" s="13">
        <v>24.393150795244299</v>
      </c>
      <c r="E1956" s="13">
        <v>25.843442270617501</v>
      </c>
      <c r="F1956" s="15">
        <v>34.16424846911513</v>
      </c>
      <c r="G1956" s="13">
        <v>69</v>
      </c>
      <c r="H1956" s="14">
        <v>184570071.59999999</v>
      </c>
    </row>
    <row r="1957" spans="1:8" ht="24.75" x14ac:dyDescent="0.25">
      <c r="A1957" s="8" t="s">
        <v>2860</v>
      </c>
      <c r="B1957" s="9" t="s">
        <v>2404</v>
      </c>
      <c r="C1957" s="13">
        <v>49.760305677380401</v>
      </c>
      <c r="D1957" s="13">
        <v>30.710197833890501</v>
      </c>
      <c r="E1957" s="13">
        <v>21.851856347487502</v>
      </c>
      <c r="F1957" s="15">
        <v>34.107453286252799</v>
      </c>
      <c r="G1957" s="13">
        <v>10</v>
      </c>
      <c r="H1957" s="14">
        <v>7283391.8899999904</v>
      </c>
    </row>
    <row r="1958" spans="1:8" x14ac:dyDescent="0.25">
      <c r="A1958" s="8" t="s">
        <v>2860</v>
      </c>
      <c r="B1958" s="9" t="s">
        <v>2575</v>
      </c>
      <c r="C1958" s="13">
        <v>57.6395951650236</v>
      </c>
      <c r="D1958" s="13">
        <v>23.4734119346213</v>
      </c>
      <c r="E1958" s="13">
        <v>21.181697645164999</v>
      </c>
      <c r="F1958" s="15">
        <v>34.098234914936633</v>
      </c>
      <c r="G1958" s="13">
        <v>28</v>
      </c>
      <c r="H1958" s="14">
        <v>79749131.532000005</v>
      </c>
    </row>
    <row r="1959" spans="1:8" ht="24.75" x14ac:dyDescent="0.25">
      <c r="A1959" s="8" t="s">
        <v>2860</v>
      </c>
      <c r="B1959" s="9" t="s">
        <v>2649</v>
      </c>
      <c r="C1959" s="13">
        <v>25.338649107550498</v>
      </c>
      <c r="D1959" s="13">
        <v>38.739949476899</v>
      </c>
      <c r="E1959" s="13">
        <v>38.200303725879401</v>
      </c>
      <c r="F1959" s="15">
        <v>34.092967436776298</v>
      </c>
      <c r="G1959" s="13">
        <v>580</v>
      </c>
      <c r="H1959" s="14">
        <v>3160883477.744</v>
      </c>
    </row>
    <row r="1960" spans="1:8" ht="24.75" x14ac:dyDescent="0.25">
      <c r="A1960" s="8" t="s">
        <v>2860</v>
      </c>
      <c r="B1960" s="9" t="s">
        <v>793</v>
      </c>
      <c r="C1960" s="13">
        <v>62.656332304096502</v>
      </c>
      <c r="D1960" s="13">
        <v>13.351311958797099</v>
      </c>
      <c r="E1960" s="13">
        <v>26.2589534259724</v>
      </c>
      <c r="F1960" s="15">
        <v>34.088865896288667</v>
      </c>
      <c r="G1960" s="13">
        <v>6</v>
      </c>
      <c r="H1960" s="14">
        <v>3743176.1</v>
      </c>
    </row>
    <row r="1961" spans="1:8" ht="24.75" x14ac:dyDescent="0.25">
      <c r="A1961" s="8" t="s">
        <v>2860</v>
      </c>
      <c r="B1961" s="9" t="s">
        <v>839</v>
      </c>
      <c r="C1961" s="13">
        <v>47.4644734330018</v>
      </c>
      <c r="D1961" s="13">
        <v>27.0429834908442</v>
      </c>
      <c r="E1961" s="13">
        <v>27.0895745264345</v>
      </c>
      <c r="F1961" s="15">
        <v>33.865677150093504</v>
      </c>
      <c r="G1961" s="13">
        <v>36</v>
      </c>
      <c r="H1961" s="14">
        <v>7855467.4400000004</v>
      </c>
    </row>
    <row r="1962" spans="1:8" x14ac:dyDescent="0.25">
      <c r="A1962" s="8" t="s">
        <v>2860</v>
      </c>
      <c r="B1962" s="9" t="s">
        <v>1399</v>
      </c>
      <c r="C1962" s="13">
        <v>54.989301393571097</v>
      </c>
      <c r="D1962" s="13">
        <v>25.871909659988098</v>
      </c>
      <c r="E1962" s="13">
        <v>20.5840106626754</v>
      </c>
      <c r="F1962" s="15">
        <v>33.815073905411531</v>
      </c>
      <c r="G1962" s="13">
        <v>26</v>
      </c>
      <c r="H1962" s="14">
        <v>6915914.1900000004</v>
      </c>
    </row>
    <row r="1963" spans="1:8" ht="24.75" x14ac:dyDescent="0.25">
      <c r="A1963" s="8" t="s">
        <v>2860</v>
      </c>
      <c r="B1963" s="9" t="s">
        <v>874</v>
      </c>
      <c r="C1963" s="13">
        <v>48.056026679174799</v>
      </c>
      <c r="D1963" s="13">
        <v>35.235573258268701</v>
      </c>
      <c r="E1963" s="13">
        <v>18.103764439617201</v>
      </c>
      <c r="F1963" s="15">
        <v>33.798454792353567</v>
      </c>
      <c r="G1963" s="13">
        <v>41</v>
      </c>
      <c r="H1963" s="14">
        <v>5896983.1499999901</v>
      </c>
    </row>
    <row r="1964" spans="1:8" ht="24.75" x14ac:dyDescent="0.25">
      <c r="A1964" s="8" t="s">
        <v>2860</v>
      </c>
      <c r="B1964" s="9" t="s">
        <v>2552</v>
      </c>
      <c r="C1964" s="13">
        <v>22.245550227862399</v>
      </c>
      <c r="D1964" s="13">
        <v>39.533941302597199</v>
      </c>
      <c r="E1964" s="13">
        <v>39.539972872353303</v>
      </c>
      <c r="F1964" s="15">
        <v>33.773154800937633</v>
      </c>
      <c r="G1964" s="13">
        <v>395</v>
      </c>
      <c r="H1964" s="14">
        <v>4153225781.1699901</v>
      </c>
    </row>
    <row r="1965" spans="1:8" x14ac:dyDescent="0.25">
      <c r="A1965" s="8" t="s">
        <v>2860</v>
      </c>
      <c r="B1965" s="9" t="s">
        <v>2189</v>
      </c>
      <c r="C1965" s="13">
        <v>25.624731955994498</v>
      </c>
      <c r="D1965" s="13">
        <v>35.608779392135901</v>
      </c>
      <c r="E1965" s="13">
        <v>39.870559108325899</v>
      </c>
      <c r="F1965" s="15">
        <v>33.701356818818766</v>
      </c>
      <c r="G1965" s="13">
        <v>80</v>
      </c>
      <c r="H1965" s="14">
        <v>653442683.38</v>
      </c>
    </row>
    <row r="1966" spans="1:8" ht="24.75" x14ac:dyDescent="0.25">
      <c r="A1966" s="8" t="s">
        <v>2860</v>
      </c>
      <c r="B1966" s="9" t="s">
        <v>1246</v>
      </c>
      <c r="C1966" s="13">
        <v>46.586599136244502</v>
      </c>
      <c r="D1966" s="13">
        <v>35.962708639727602</v>
      </c>
      <c r="E1966" s="13">
        <v>18.496421687108398</v>
      </c>
      <c r="F1966" s="15">
        <v>33.681909821026828</v>
      </c>
      <c r="G1966" s="13">
        <v>34</v>
      </c>
      <c r="H1966" s="14">
        <v>30611133.23</v>
      </c>
    </row>
    <row r="1967" spans="1:8" x14ac:dyDescent="0.25">
      <c r="A1967" s="8" t="s">
        <v>2860</v>
      </c>
      <c r="B1967" s="9" t="s">
        <v>1335</v>
      </c>
      <c r="C1967" s="13">
        <v>55.893949556328202</v>
      </c>
      <c r="D1967" s="13">
        <v>21.4459365846411</v>
      </c>
      <c r="E1967" s="13">
        <v>23.597846482467901</v>
      </c>
      <c r="F1967" s="15">
        <v>33.645910874479064</v>
      </c>
      <c r="G1967" s="13">
        <v>7</v>
      </c>
      <c r="H1967" s="14">
        <v>6032360.8279999997</v>
      </c>
    </row>
    <row r="1968" spans="1:8" ht="24.75" x14ac:dyDescent="0.25">
      <c r="A1968" s="8" t="s">
        <v>2860</v>
      </c>
      <c r="B1968" s="9" t="s">
        <v>1387</v>
      </c>
      <c r="C1968" s="13">
        <v>31.198017099399799</v>
      </c>
      <c r="D1968" s="13">
        <v>42.731189985275698</v>
      </c>
      <c r="E1968" s="13">
        <v>26.981582219340599</v>
      </c>
      <c r="F1968" s="15">
        <v>33.636929768005366</v>
      </c>
      <c r="G1968" s="13">
        <v>27</v>
      </c>
      <c r="H1968" s="14">
        <v>42888256.697644301</v>
      </c>
    </row>
    <row r="1969" spans="1:8" ht="24.75" x14ac:dyDescent="0.25">
      <c r="A1969" s="8" t="s">
        <v>2860</v>
      </c>
      <c r="B1969" s="9" t="s">
        <v>2567</v>
      </c>
      <c r="C1969" s="13">
        <v>15.0647267381863</v>
      </c>
      <c r="D1969" s="13">
        <v>42.118812914351501</v>
      </c>
      <c r="E1969" s="13">
        <v>43.679457634090397</v>
      </c>
      <c r="F1969" s="15">
        <v>33.620999095542736</v>
      </c>
      <c r="G1969" s="13">
        <v>111</v>
      </c>
      <c r="H1969" s="14">
        <v>1049267164.3049901</v>
      </c>
    </row>
    <row r="1970" spans="1:8" ht="24.75" x14ac:dyDescent="0.25">
      <c r="A1970" s="8" t="s">
        <v>2860</v>
      </c>
      <c r="B1970" s="9" t="s">
        <v>469</v>
      </c>
      <c r="C1970" s="13">
        <v>58.032533491778899</v>
      </c>
      <c r="D1970" s="13">
        <v>28.8974513653679</v>
      </c>
      <c r="E1970" s="13">
        <v>13.875147928173799</v>
      </c>
      <c r="F1970" s="15">
        <v>33.601710928440198</v>
      </c>
      <c r="G1970" s="13">
        <v>9</v>
      </c>
      <c r="H1970" s="14">
        <v>5384914.1399999997</v>
      </c>
    </row>
    <row r="1971" spans="1:8" ht="24.75" x14ac:dyDescent="0.25">
      <c r="A1971" s="8" t="s">
        <v>2860</v>
      </c>
      <c r="B1971" s="9" t="s">
        <v>1124</v>
      </c>
      <c r="C1971" s="13">
        <v>22.6919980103381</v>
      </c>
      <c r="D1971" s="13">
        <v>54.045024287860699</v>
      </c>
      <c r="E1971" s="13">
        <v>23.964860216105201</v>
      </c>
      <c r="F1971" s="15">
        <v>33.567294171434668</v>
      </c>
      <c r="G1971" s="13">
        <v>169</v>
      </c>
      <c r="H1971" s="14">
        <v>885579864.24000001</v>
      </c>
    </row>
    <row r="1972" spans="1:8" ht="24.75" x14ac:dyDescent="0.25">
      <c r="A1972" s="8" t="s">
        <v>2860</v>
      </c>
      <c r="B1972" s="9" t="s">
        <v>2559</v>
      </c>
      <c r="C1972" s="13">
        <v>55.1615710236306</v>
      </c>
      <c r="D1972" s="13">
        <v>17.7824327757078</v>
      </c>
      <c r="E1972" s="13">
        <v>27.671372164307598</v>
      </c>
      <c r="F1972" s="15">
        <v>33.53845865454867</v>
      </c>
      <c r="G1972" s="13">
        <v>115</v>
      </c>
      <c r="H1972" s="14">
        <v>82545988.359999999</v>
      </c>
    </row>
    <row r="1973" spans="1:8" x14ac:dyDescent="0.25">
      <c r="A1973" s="8" t="s">
        <v>2860</v>
      </c>
      <c r="B1973" s="9" t="s">
        <v>1309</v>
      </c>
      <c r="C1973" s="13">
        <v>47.840628066057</v>
      </c>
      <c r="D1973" s="13">
        <v>26.5616438190354</v>
      </c>
      <c r="E1973" s="13">
        <v>26.210975029296002</v>
      </c>
      <c r="F1973" s="15">
        <v>33.537748971462804</v>
      </c>
      <c r="G1973" s="13">
        <v>9</v>
      </c>
      <c r="H1973" s="14">
        <v>2587498.1949999998</v>
      </c>
    </row>
    <row r="1974" spans="1:8" ht="24.75" x14ac:dyDescent="0.25">
      <c r="A1974" s="8" t="s">
        <v>2860</v>
      </c>
      <c r="B1974" s="9" t="s">
        <v>2565</v>
      </c>
      <c r="C1974" s="13">
        <v>69.673315019628106</v>
      </c>
      <c r="D1974" s="13">
        <v>30.480591485803</v>
      </c>
      <c r="E1974" s="13">
        <v>0.45742245917056401</v>
      </c>
      <c r="F1974" s="15">
        <v>33.537109654867223</v>
      </c>
      <c r="G1974" s="13">
        <v>13</v>
      </c>
      <c r="H1974" s="14">
        <v>1596905.8199999901</v>
      </c>
    </row>
    <row r="1975" spans="1:8" ht="24.75" x14ac:dyDescent="0.25">
      <c r="A1975" s="8" t="s">
        <v>2860</v>
      </c>
      <c r="B1975" s="9" t="s">
        <v>1763</v>
      </c>
      <c r="C1975" s="13">
        <v>18.987566667647499</v>
      </c>
      <c r="D1975" s="13">
        <v>49.977385898983002</v>
      </c>
      <c r="E1975" s="13">
        <v>31.502764051787299</v>
      </c>
      <c r="F1975" s="15">
        <v>33.489238872805934</v>
      </c>
      <c r="G1975" s="13">
        <v>96</v>
      </c>
      <c r="H1975" s="14">
        <v>155254546.86000001</v>
      </c>
    </row>
    <row r="1976" spans="1:8" ht="24.75" x14ac:dyDescent="0.25">
      <c r="A1976" s="8" t="s">
        <v>2860</v>
      </c>
      <c r="B1976" s="9" t="s">
        <v>1244</v>
      </c>
      <c r="C1976" s="13">
        <v>37.814460071213901</v>
      </c>
      <c r="D1976" s="13">
        <v>38.793913980612302</v>
      </c>
      <c r="E1976" s="13">
        <v>23.822007222137302</v>
      </c>
      <c r="F1976" s="15">
        <v>33.476793757987835</v>
      </c>
      <c r="G1976" s="13">
        <v>55</v>
      </c>
      <c r="H1976" s="14">
        <v>27818935.298999999</v>
      </c>
    </row>
    <row r="1977" spans="1:8" x14ac:dyDescent="0.25">
      <c r="A1977" s="8" t="s">
        <v>2860</v>
      </c>
      <c r="B1977" s="9" t="s">
        <v>2576</v>
      </c>
      <c r="C1977" s="13">
        <v>30.387395249684801</v>
      </c>
      <c r="D1977" s="13">
        <v>24.889136916131601</v>
      </c>
      <c r="E1977" s="13">
        <v>45.015465217779003</v>
      </c>
      <c r="F1977" s="15">
        <v>33.430665794531798</v>
      </c>
      <c r="G1977" s="13">
        <v>1203</v>
      </c>
      <c r="H1977" s="14">
        <v>9546658626.27001</v>
      </c>
    </row>
    <row r="1978" spans="1:8" x14ac:dyDescent="0.25">
      <c r="A1978" s="8" t="s">
        <v>2860</v>
      </c>
      <c r="B1978" s="9" t="s">
        <v>1458</v>
      </c>
      <c r="C1978" s="13">
        <v>41.928004529414103</v>
      </c>
      <c r="D1978" s="13">
        <v>32.881506757686701</v>
      </c>
      <c r="E1978" s="13">
        <v>25.207211520679301</v>
      </c>
      <c r="F1978" s="15">
        <v>33.338907602593366</v>
      </c>
      <c r="G1978" s="13">
        <v>34</v>
      </c>
      <c r="H1978" s="14">
        <v>20370217.129999999</v>
      </c>
    </row>
    <row r="1979" spans="1:8" x14ac:dyDescent="0.25">
      <c r="A1979" s="8" t="s">
        <v>2860</v>
      </c>
      <c r="B1979" s="9" t="s">
        <v>2773</v>
      </c>
      <c r="C1979" s="13">
        <v>6.5908947916571297</v>
      </c>
      <c r="D1979" s="13">
        <v>50.295072994609498</v>
      </c>
      <c r="E1979" s="13">
        <v>43.126177402504197</v>
      </c>
      <c r="F1979" s="15">
        <v>33.337381729590277</v>
      </c>
      <c r="G1979" s="13">
        <v>141</v>
      </c>
      <c r="H1979" s="14">
        <v>543244244.00999904</v>
      </c>
    </row>
    <row r="1980" spans="1:8" x14ac:dyDescent="0.25">
      <c r="A1980" s="8" t="s">
        <v>2860</v>
      </c>
      <c r="B1980" s="9" t="s">
        <v>459</v>
      </c>
      <c r="C1980" s="13">
        <v>51.9906750188186</v>
      </c>
      <c r="D1980" s="13">
        <v>10.532278188114899</v>
      </c>
      <c r="E1980" s="13">
        <v>37.343969566684898</v>
      </c>
      <c r="F1980" s="15">
        <v>33.288974257872802</v>
      </c>
      <c r="G1980" s="13">
        <v>5</v>
      </c>
      <c r="H1980" s="14">
        <v>48954587.520000003</v>
      </c>
    </row>
    <row r="1981" spans="1:8" x14ac:dyDescent="0.25">
      <c r="A1981" s="8" t="s">
        <v>2860</v>
      </c>
      <c r="B1981" s="9" t="s">
        <v>1105</v>
      </c>
      <c r="C1981" s="13">
        <v>23.134541489804398</v>
      </c>
      <c r="D1981" s="13">
        <v>48.522466713852999</v>
      </c>
      <c r="E1981" s="13">
        <v>27.902802506027001</v>
      </c>
      <c r="F1981" s="15">
        <v>33.1866035698948</v>
      </c>
      <c r="G1981" s="13">
        <v>46</v>
      </c>
      <c r="H1981" s="14">
        <v>27313124.067400001</v>
      </c>
    </row>
    <row r="1982" spans="1:8" ht="24.75" x14ac:dyDescent="0.25">
      <c r="A1982" s="8" t="s">
        <v>2860</v>
      </c>
      <c r="B1982" s="9" t="s">
        <v>1997</v>
      </c>
      <c r="C1982" s="13">
        <v>52.640525031353697</v>
      </c>
      <c r="D1982" s="13">
        <v>37.215886962564802</v>
      </c>
      <c r="E1982" s="13">
        <v>9.63436909673546</v>
      </c>
      <c r="F1982" s="15">
        <v>33.163593696884654</v>
      </c>
      <c r="G1982" s="13">
        <v>204</v>
      </c>
      <c r="H1982" s="14">
        <v>53178709.4099999</v>
      </c>
    </row>
    <row r="1983" spans="1:8" ht="24.75" x14ac:dyDescent="0.25">
      <c r="A1983" s="8" t="s">
        <v>2860</v>
      </c>
      <c r="B1983" s="9" t="s">
        <v>576</v>
      </c>
      <c r="C1983" s="13">
        <v>42.535396669170702</v>
      </c>
      <c r="D1983" s="13">
        <v>43.524732873237298</v>
      </c>
      <c r="E1983" s="13">
        <v>13.3892494951023</v>
      </c>
      <c r="F1983" s="15">
        <v>33.14979301250343</v>
      </c>
      <c r="G1983" s="13">
        <v>106</v>
      </c>
      <c r="H1983" s="14">
        <v>501998099.93000001</v>
      </c>
    </row>
    <row r="1984" spans="1:8" x14ac:dyDescent="0.25">
      <c r="A1984" s="8" t="s">
        <v>2860</v>
      </c>
      <c r="B1984" s="9" t="s">
        <v>2489</v>
      </c>
      <c r="C1984" s="13">
        <v>26.618920218828201</v>
      </c>
      <c r="D1984" s="13">
        <v>48.190562376524802</v>
      </c>
      <c r="E1984" s="13">
        <v>24.538003727195498</v>
      </c>
      <c r="F1984" s="15">
        <v>33.115828774182837</v>
      </c>
      <c r="G1984" s="13">
        <v>27</v>
      </c>
      <c r="H1984" s="14">
        <v>95198245.671000004</v>
      </c>
    </row>
    <row r="1985" spans="1:8" ht="24.75" x14ac:dyDescent="0.25">
      <c r="A1985" s="8" t="s">
        <v>2860</v>
      </c>
      <c r="B1985" s="9" t="s">
        <v>2714</v>
      </c>
      <c r="C1985" s="13">
        <v>17.178601331133599</v>
      </c>
      <c r="D1985" s="13">
        <v>53.327696211777102</v>
      </c>
      <c r="E1985" s="13">
        <v>28.641508772598499</v>
      </c>
      <c r="F1985" s="15">
        <v>33.049268771836402</v>
      </c>
      <c r="G1985" s="13">
        <v>455</v>
      </c>
      <c r="H1985" s="14">
        <v>824810114.86999905</v>
      </c>
    </row>
    <row r="1986" spans="1:8" ht="24.75" x14ac:dyDescent="0.25">
      <c r="A1986" s="8" t="s">
        <v>2860</v>
      </c>
      <c r="B1986" s="9" t="s">
        <v>139</v>
      </c>
      <c r="C1986" s="13">
        <v>45.110264669772697</v>
      </c>
      <c r="D1986" s="13">
        <v>43.891859080496197</v>
      </c>
      <c r="E1986" s="13">
        <v>9.96512581142815</v>
      </c>
      <c r="F1986" s="15">
        <v>32.989083187232346</v>
      </c>
      <c r="G1986" s="13">
        <v>72</v>
      </c>
      <c r="H1986" s="14">
        <v>22912431.989999902</v>
      </c>
    </row>
    <row r="1987" spans="1:8" ht="24.75" x14ac:dyDescent="0.25">
      <c r="A1987" s="8" t="s">
        <v>2860</v>
      </c>
      <c r="B1987" s="9" t="s">
        <v>685</v>
      </c>
      <c r="C1987" s="13">
        <v>14.243928711767699</v>
      </c>
      <c r="D1987" s="13">
        <v>45.610662121542703</v>
      </c>
      <c r="E1987" s="13">
        <v>38.934720480349299</v>
      </c>
      <c r="F1987" s="15">
        <v>32.929770437886567</v>
      </c>
      <c r="G1987" s="13">
        <v>64</v>
      </c>
      <c r="H1987" s="14">
        <v>1133167840.5599999</v>
      </c>
    </row>
    <row r="1988" spans="1:8" ht="24.75" x14ac:dyDescent="0.25">
      <c r="A1988" s="8" t="s">
        <v>2860</v>
      </c>
      <c r="B1988" s="9" t="s">
        <v>2571</v>
      </c>
      <c r="C1988" s="13">
        <v>53.682792791909698</v>
      </c>
      <c r="D1988" s="13">
        <v>28.720691732878201</v>
      </c>
      <c r="E1988" s="13">
        <v>16.372933661648901</v>
      </c>
      <c r="F1988" s="15">
        <v>32.925472728812267</v>
      </c>
      <c r="G1988" s="13">
        <v>6</v>
      </c>
      <c r="H1988" s="14">
        <v>42740418.090000004</v>
      </c>
    </row>
    <row r="1989" spans="1:8" ht="24.75" x14ac:dyDescent="0.25">
      <c r="A1989" s="8" t="s">
        <v>2860</v>
      </c>
      <c r="B1989" s="9" t="s">
        <v>1701</v>
      </c>
      <c r="C1989" s="13">
        <v>46.8474286950565</v>
      </c>
      <c r="D1989" s="13">
        <v>30.5994250182675</v>
      </c>
      <c r="E1989" s="13">
        <v>21.288633813101299</v>
      </c>
      <c r="F1989" s="15">
        <v>32.911829175475098</v>
      </c>
      <c r="G1989" s="13">
        <v>56</v>
      </c>
      <c r="H1989" s="14">
        <v>752263689.28400004</v>
      </c>
    </row>
    <row r="1990" spans="1:8" ht="24.75" x14ac:dyDescent="0.25">
      <c r="A1990" s="8" t="s">
        <v>2860</v>
      </c>
      <c r="B1990" s="9" t="s">
        <v>2600</v>
      </c>
      <c r="C1990" s="13">
        <v>53.206475816578397</v>
      </c>
      <c r="D1990" s="13">
        <v>23.576711849762901</v>
      </c>
      <c r="E1990" s="13">
        <v>21.803803887130201</v>
      </c>
      <c r="F1990" s="15">
        <v>32.862330517823828</v>
      </c>
      <c r="G1990" s="13">
        <v>6</v>
      </c>
      <c r="H1990" s="14">
        <v>9888329.3699999992</v>
      </c>
    </row>
    <row r="1991" spans="1:8" x14ac:dyDescent="0.25">
      <c r="A1991" s="8" t="s">
        <v>2860</v>
      </c>
      <c r="B1991" s="9" t="s">
        <v>513</v>
      </c>
      <c r="C1991" s="13">
        <v>47.580049911804302</v>
      </c>
      <c r="D1991" s="13">
        <v>39.087509252046502</v>
      </c>
      <c r="E1991" s="13">
        <v>11.8929839384346</v>
      </c>
      <c r="F1991" s="15">
        <v>32.853514367428467</v>
      </c>
      <c r="G1991" s="13">
        <v>16</v>
      </c>
      <c r="H1991" s="14">
        <v>8122189.9100000001</v>
      </c>
    </row>
    <row r="1992" spans="1:8" ht="24.75" x14ac:dyDescent="0.25">
      <c r="A1992" s="8" t="s">
        <v>2860</v>
      </c>
      <c r="B1992" s="9" t="s">
        <v>1448</v>
      </c>
      <c r="C1992" s="13">
        <v>23.650915746684898</v>
      </c>
      <c r="D1992" s="13">
        <v>47.788143266061901</v>
      </c>
      <c r="E1992" s="13">
        <v>26.979304750918701</v>
      </c>
      <c r="F1992" s="15">
        <v>32.806121254555165</v>
      </c>
      <c r="G1992" s="13">
        <v>53</v>
      </c>
      <c r="H1992" s="14">
        <v>52573020.520000003</v>
      </c>
    </row>
    <row r="1993" spans="1:8" x14ac:dyDescent="0.25">
      <c r="A1993" s="8" t="s">
        <v>2860</v>
      </c>
      <c r="B1993" s="9" t="s">
        <v>1828</v>
      </c>
      <c r="C1993" s="13">
        <v>38.476082395911099</v>
      </c>
      <c r="D1993" s="13">
        <v>32.115747127218803</v>
      </c>
      <c r="E1993" s="13">
        <v>27.750295856347599</v>
      </c>
      <c r="F1993" s="15">
        <v>32.780708459825831</v>
      </c>
      <c r="G1993" s="13">
        <v>8</v>
      </c>
      <c r="H1993" s="14">
        <v>74079048.129999995</v>
      </c>
    </row>
    <row r="1994" spans="1:8" ht="24.75" x14ac:dyDescent="0.25">
      <c r="A1994" s="8" t="s">
        <v>2860</v>
      </c>
      <c r="B1994" s="9" t="s">
        <v>2822</v>
      </c>
      <c r="C1994" s="13">
        <v>10.9975374241046</v>
      </c>
      <c r="D1994" s="13">
        <v>55.406411920222801</v>
      </c>
      <c r="E1994" s="13">
        <v>31.749667393378601</v>
      </c>
      <c r="F1994" s="15">
        <v>32.717872245902001</v>
      </c>
      <c r="G1994" s="13">
        <v>37</v>
      </c>
      <c r="H1994" s="14">
        <v>60372807.958099999</v>
      </c>
    </row>
    <row r="1995" spans="1:8" x14ac:dyDescent="0.25">
      <c r="A1995" s="8" t="s">
        <v>2860</v>
      </c>
      <c r="B1995" s="9" t="s">
        <v>1944</v>
      </c>
      <c r="C1995" s="13">
        <v>29.9722546343557</v>
      </c>
      <c r="D1995" s="13">
        <v>43.597168755132301</v>
      </c>
      <c r="E1995" s="13">
        <v>24.558694729737098</v>
      </c>
      <c r="F1995" s="15">
        <v>32.709372706408367</v>
      </c>
      <c r="G1995" s="13">
        <v>488</v>
      </c>
      <c r="H1995" s="14">
        <v>8018163990.96</v>
      </c>
    </row>
    <row r="1996" spans="1:8" ht="24.75" x14ac:dyDescent="0.25">
      <c r="A1996" s="8" t="s">
        <v>2860</v>
      </c>
      <c r="B1996" s="9" t="s">
        <v>2493</v>
      </c>
      <c r="C1996" s="13">
        <v>38.757396325399498</v>
      </c>
      <c r="D1996" s="13">
        <v>35.061611144335899</v>
      </c>
      <c r="E1996" s="13">
        <v>24.178034438349702</v>
      </c>
      <c r="F1996" s="15">
        <v>32.665680636028362</v>
      </c>
      <c r="G1996" s="13">
        <v>10</v>
      </c>
      <c r="H1996" s="14">
        <v>7314661.0899999896</v>
      </c>
    </row>
    <row r="1997" spans="1:8" ht="48.75" x14ac:dyDescent="0.25">
      <c r="A1997" s="8" t="s">
        <v>2860</v>
      </c>
      <c r="B1997" s="9" t="s">
        <v>2775</v>
      </c>
      <c r="C1997" s="13">
        <v>30.552496865369601</v>
      </c>
      <c r="D1997" s="13">
        <v>49.691474476746301</v>
      </c>
      <c r="E1997" s="13">
        <v>17.6139888997516</v>
      </c>
      <c r="F1997" s="15">
        <v>32.619320080622501</v>
      </c>
      <c r="G1997" s="13">
        <v>71</v>
      </c>
      <c r="H1997" s="14">
        <v>166086355.13999999</v>
      </c>
    </row>
    <row r="1998" spans="1:8" x14ac:dyDescent="0.25">
      <c r="A1998" s="8" t="s">
        <v>2860</v>
      </c>
      <c r="B1998" s="9" t="s">
        <v>983</v>
      </c>
      <c r="C1998" s="13">
        <v>50.491870000591398</v>
      </c>
      <c r="D1998" s="13">
        <v>41.636654031431497</v>
      </c>
      <c r="E1998" s="13">
        <v>5.6907288737671298</v>
      </c>
      <c r="F1998" s="15">
        <v>32.606417635263341</v>
      </c>
      <c r="G1998" s="13">
        <v>31</v>
      </c>
      <c r="H1998" s="14">
        <v>5662499.3375000004</v>
      </c>
    </row>
    <row r="1999" spans="1:8" ht="24.75" x14ac:dyDescent="0.25">
      <c r="A1999" s="8" t="s">
        <v>2860</v>
      </c>
      <c r="B1999" s="9" t="s">
        <v>1403</v>
      </c>
      <c r="C1999" s="13">
        <v>52.214308995372001</v>
      </c>
      <c r="D1999" s="13">
        <v>18.325710971865501</v>
      </c>
      <c r="E1999" s="13">
        <v>27.016333096788301</v>
      </c>
      <c r="F1999" s="15">
        <v>32.518784354675269</v>
      </c>
      <c r="G1999" s="13">
        <v>45</v>
      </c>
      <c r="H1999" s="14">
        <v>28270026.27</v>
      </c>
    </row>
    <row r="2000" spans="1:8" ht="24.75" x14ac:dyDescent="0.25">
      <c r="A2000" s="8" t="s">
        <v>2860</v>
      </c>
      <c r="B2000" s="9" t="s">
        <v>1963</v>
      </c>
      <c r="C2000" s="13">
        <v>25.186878541954702</v>
      </c>
      <c r="D2000" s="13">
        <v>51.636464239531499</v>
      </c>
      <c r="E2000" s="13">
        <v>20.668318254579699</v>
      </c>
      <c r="F2000" s="15">
        <v>32.497220345355302</v>
      </c>
      <c r="G2000" s="13">
        <v>30</v>
      </c>
      <c r="H2000" s="14">
        <v>23916360.350000001</v>
      </c>
    </row>
    <row r="2001" spans="1:8" ht="24.75" x14ac:dyDescent="0.25">
      <c r="A2001" s="8" t="s">
        <v>2860</v>
      </c>
      <c r="B2001" s="9" t="s">
        <v>2728</v>
      </c>
      <c r="C2001" s="13">
        <v>34.0195498456347</v>
      </c>
      <c r="D2001" s="13">
        <v>38.071817118289303</v>
      </c>
      <c r="E2001" s="13">
        <v>25.381027926839302</v>
      </c>
      <c r="F2001" s="15">
        <v>32.490798296921099</v>
      </c>
      <c r="G2001" s="13">
        <v>44</v>
      </c>
      <c r="H2001" s="14">
        <v>91082021.679999903</v>
      </c>
    </row>
    <row r="2002" spans="1:8" ht="24.75" x14ac:dyDescent="0.25">
      <c r="A2002" s="8" t="s">
        <v>2860</v>
      </c>
      <c r="B2002" s="9" t="s">
        <v>18</v>
      </c>
      <c r="C2002" s="13">
        <v>32.990750858045203</v>
      </c>
      <c r="D2002" s="13">
        <v>43.988953580169401</v>
      </c>
      <c r="E2002" s="13">
        <v>20.4698955747863</v>
      </c>
      <c r="F2002" s="15">
        <v>32.483200004333639</v>
      </c>
      <c r="G2002" s="13">
        <v>66</v>
      </c>
      <c r="H2002" s="14">
        <v>77425372.849999994</v>
      </c>
    </row>
    <row r="2003" spans="1:8" x14ac:dyDescent="0.25">
      <c r="A2003" s="8" t="s">
        <v>2860</v>
      </c>
      <c r="B2003" s="9" t="s">
        <v>1200</v>
      </c>
      <c r="C2003" s="13">
        <v>28.740620358070199</v>
      </c>
      <c r="D2003" s="13">
        <v>50.723653980056802</v>
      </c>
      <c r="E2003" s="13">
        <v>17.9843761812106</v>
      </c>
      <c r="F2003" s="15">
        <v>32.482883506445866</v>
      </c>
      <c r="G2003" s="13">
        <v>26</v>
      </c>
      <c r="H2003" s="14">
        <v>26531646.41</v>
      </c>
    </row>
    <row r="2004" spans="1:8" ht="24.75" x14ac:dyDescent="0.25">
      <c r="A2004" s="8" t="s">
        <v>2860</v>
      </c>
      <c r="B2004" s="9" t="s">
        <v>2644</v>
      </c>
      <c r="C2004" s="13">
        <v>21.392104034310801</v>
      </c>
      <c r="D2004" s="13">
        <v>50.850376333205801</v>
      </c>
      <c r="E2004" s="13">
        <v>25.121407645591301</v>
      </c>
      <c r="F2004" s="15">
        <v>32.454629337702634</v>
      </c>
      <c r="G2004" s="13">
        <v>80</v>
      </c>
      <c r="H2004" s="14">
        <v>408711200.95999998</v>
      </c>
    </row>
    <row r="2005" spans="1:8" ht="24.75" x14ac:dyDescent="0.25">
      <c r="A2005" s="8" t="s">
        <v>2860</v>
      </c>
      <c r="B2005" s="9" t="s">
        <v>2457</v>
      </c>
      <c r="C2005" s="13">
        <v>9.4030469504658907</v>
      </c>
      <c r="D2005" s="13">
        <v>57.126021731965302</v>
      </c>
      <c r="E2005" s="13">
        <v>30.800819716767201</v>
      </c>
      <c r="F2005" s="15">
        <v>32.443296133066127</v>
      </c>
      <c r="G2005" s="13">
        <v>796</v>
      </c>
      <c r="H2005" s="14">
        <v>6046055086.9279099</v>
      </c>
    </row>
    <row r="2006" spans="1:8" x14ac:dyDescent="0.25">
      <c r="A2006" s="8" t="s">
        <v>2860</v>
      </c>
      <c r="B2006" s="9" t="s">
        <v>2829</v>
      </c>
      <c r="C2006" s="13">
        <v>41.215937446532301</v>
      </c>
      <c r="D2006" s="13">
        <v>38.991732618405997</v>
      </c>
      <c r="E2006" s="13">
        <v>17.0466103117563</v>
      </c>
      <c r="F2006" s="15">
        <v>32.418093458898198</v>
      </c>
      <c r="G2006" s="13">
        <v>5</v>
      </c>
      <c r="H2006" s="14">
        <v>50334875</v>
      </c>
    </row>
    <row r="2007" spans="1:8" ht="24.75" x14ac:dyDescent="0.25">
      <c r="A2007" s="8" t="s">
        <v>2860</v>
      </c>
      <c r="B2007" s="9" t="s">
        <v>1534</v>
      </c>
      <c r="C2007" s="13">
        <v>45.683426110325399</v>
      </c>
      <c r="D2007" s="13">
        <v>30.107934336429501</v>
      </c>
      <c r="E2007" s="13">
        <v>21.275226823199802</v>
      </c>
      <c r="F2007" s="15">
        <v>32.355529089984906</v>
      </c>
      <c r="G2007" s="13">
        <v>10</v>
      </c>
      <c r="H2007" s="14">
        <v>27485161.780000001</v>
      </c>
    </row>
    <row r="2008" spans="1:8" ht="24.75" x14ac:dyDescent="0.25">
      <c r="A2008" s="8" t="s">
        <v>2860</v>
      </c>
      <c r="B2008" s="9" t="s">
        <v>2580</v>
      </c>
      <c r="C2008" s="13">
        <v>31.157275543663101</v>
      </c>
      <c r="D2008" s="13">
        <v>21.945069862013799</v>
      </c>
      <c r="E2008" s="13">
        <v>43.853674999827902</v>
      </c>
      <c r="F2008" s="15">
        <v>32.318673468501601</v>
      </c>
      <c r="G2008" s="13">
        <v>78</v>
      </c>
      <c r="H2008" s="14">
        <v>993477841.63999999</v>
      </c>
    </row>
    <row r="2009" spans="1:8" x14ac:dyDescent="0.25">
      <c r="A2009" s="8" t="s">
        <v>2860</v>
      </c>
      <c r="B2009" s="9" t="s">
        <v>561</v>
      </c>
      <c r="C2009" s="13">
        <v>47.671173047009098</v>
      </c>
      <c r="D2009" s="13">
        <v>40.945995241680897</v>
      </c>
      <c r="E2009" s="13">
        <v>8.2784496042045408</v>
      </c>
      <c r="F2009" s="15">
        <v>32.298539297631514</v>
      </c>
      <c r="G2009" s="13">
        <v>17</v>
      </c>
      <c r="H2009" s="14">
        <v>1901786.73</v>
      </c>
    </row>
    <row r="2010" spans="1:8" ht="24.75" x14ac:dyDescent="0.25">
      <c r="A2010" s="8" t="s">
        <v>2860</v>
      </c>
      <c r="B2010" s="9" t="s">
        <v>1283</v>
      </c>
      <c r="C2010" s="13">
        <v>35.631643304264699</v>
      </c>
      <c r="D2010" s="13">
        <v>41.988954223017501</v>
      </c>
      <c r="E2010" s="13">
        <v>19.271964169144098</v>
      </c>
      <c r="F2010" s="15">
        <v>32.29752056547543</v>
      </c>
      <c r="G2010" s="13">
        <v>8</v>
      </c>
      <c r="H2010" s="14">
        <v>123021142.3</v>
      </c>
    </row>
    <row r="2011" spans="1:8" ht="24.75" x14ac:dyDescent="0.25">
      <c r="A2011" s="8" t="s">
        <v>2860</v>
      </c>
      <c r="B2011" s="9" t="s">
        <v>868</v>
      </c>
      <c r="C2011" s="13">
        <v>67.107955833697801</v>
      </c>
      <c r="D2011" s="13">
        <v>24.708960839866901</v>
      </c>
      <c r="E2011" s="13">
        <v>5.0655301959999601</v>
      </c>
      <c r="F2011" s="15">
        <v>32.294148956521553</v>
      </c>
      <c r="G2011" s="13">
        <v>9</v>
      </c>
      <c r="H2011" s="14">
        <v>740469.23</v>
      </c>
    </row>
    <row r="2012" spans="1:8" ht="24.75" x14ac:dyDescent="0.25">
      <c r="A2012" s="8" t="s">
        <v>2860</v>
      </c>
      <c r="B2012" s="9" t="s">
        <v>631</v>
      </c>
      <c r="C2012" s="13">
        <v>17.405462395493501</v>
      </c>
      <c r="D2012" s="13">
        <v>44.973618230324199</v>
      </c>
      <c r="E2012" s="13">
        <v>34.443436724854102</v>
      </c>
      <c r="F2012" s="15">
        <v>32.274172450223936</v>
      </c>
      <c r="G2012" s="13">
        <v>18</v>
      </c>
      <c r="H2012" s="14">
        <v>56112844.240000002</v>
      </c>
    </row>
    <row r="2013" spans="1:8" ht="24.75" x14ac:dyDescent="0.25">
      <c r="A2013" s="8" t="s">
        <v>2860</v>
      </c>
      <c r="B2013" s="9" t="s">
        <v>517</v>
      </c>
      <c r="C2013" s="13">
        <v>31.608993942912399</v>
      </c>
      <c r="D2013" s="13">
        <v>41.883530400274701</v>
      </c>
      <c r="E2013" s="13">
        <v>23.314978676870499</v>
      </c>
      <c r="F2013" s="15">
        <v>32.269167673352534</v>
      </c>
      <c r="G2013" s="13">
        <v>209</v>
      </c>
      <c r="H2013" s="14">
        <v>1390754067.4389999</v>
      </c>
    </row>
    <row r="2014" spans="1:8" ht="24.75" x14ac:dyDescent="0.25">
      <c r="A2014" s="8" t="s">
        <v>2860</v>
      </c>
      <c r="B2014" s="9" t="s">
        <v>2542</v>
      </c>
      <c r="C2014" s="13">
        <v>23.356286019213101</v>
      </c>
      <c r="D2014" s="13">
        <v>38.804236420486703</v>
      </c>
      <c r="E2014" s="13">
        <v>34.460534625650901</v>
      </c>
      <c r="F2014" s="15">
        <v>32.207019021783566</v>
      </c>
      <c r="G2014" s="13">
        <v>13</v>
      </c>
      <c r="H2014" s="14">
        <v>9789763.2400000002</v>
      </c>
    </row>
    <row r="2015" spans="1:8" ht="24.75" x14ac:dyDescent="0.25">
      <c r="A2015" s="8" t="s">
        <v>2860</v>
      </c>
      <c r="B2015" s="9" t="s">
        <v>2666</v>
      </c>
      <c r="C2015" s="13">
        <v>62.969031380552103</v>
      </c>
      <c r="D2015" s="13">
        <v>24.048863369725801</v>
      </c>
      <c r="E2015" s="13">
        <v>9.4160991117994204</v>
      </c>
      <c r="F2015" s="15">
        <v>32.144664620692446</v>
      </c>
      <c r="G2015" s="13">
        <v>6</v>
      </c>
      <c r="H2015" s="14">
        <v>2769899.18</v>
      </c>
    </row>
    <row r="2016" spans="1:8" ht="24.75" x14ac:dyDescent="0.25">
      <c r="A2016" s="8" t="s">
        <v>2860</v>
      </c>
      <c r="B2016" s="9" t="s">
        <v>2787</v>
      </c>
      <c r="C2016" s="13">
        <v>13.888344825995301</v>
      </c>
      <c r="D2016" s="13">
        <v>56.829793052919797</v>
      </c>
      <c r="E2016" s="13">
        <v>25.656238811666501</v>
      </c>
      <c r="F2016" s="15">
        <v>32.124792230193869</v>
      </c>
      <c r="G2016" s="13">
        <v>29</v>
      </c>
      <c r="H2016" s="14">
        <v>38131297.289999902</v>
      </c>
    </row>
    <row r="2017" spans="1:8" ht="24.75" x14ac:dyDescent="0.25">
      <c r="A2017" s="8" t="s">
        <v>2860</v>
      </c>
      <c r="B2017" s="9" t="s">
        <v>2694</v>
      </c>
      <c r="C2017" s="13">
        <v>14.423225868269901</v>
      </c>
      <c r="D2017" s="13">
        <v>40.8598207420157</v>
      </c>
      <c r="E2017" s="13">
        <v>40.831742865391803</v>
      </c>
      <c r="F2017" s="15">
        <v>32.03826315855914</v>
      </c>
      <c r="G2017" s="13">
        <v>182</v>
      </c>
      <c r="H2017" s="14">
        <v>1254228212.98</v>
      </c>
    </row>
    <row r="2018" spans="1:8" x14ac:dyDescent="0.25">
      <c r="A2018" s="8" t="s">
        <v>2860</v>
      </c>
      <c r="B2018" s="9" t="s">
        <v>916</v>
      </c>
      <c r="C2018" s="13">
        <v>28.268867589730899</v>
      </c>
      <c r="D2018" s="13">
        <v>41.209011770786397</v>
      </c>
      <c r="E2018" s="13">
        <v>26.591812616966401</v>
      </c>
      <c r="F2018" s="15">
        <v>32.023230659161236</v>
      </c>
      <c r="G2018" s="13">
        <v>15</v>
      </c>
      <c r="H2018" s="14">
        <v>68506971.739999995</v>
      </c>
    </row>
    <row r="2019" spans="1:8" ht="24.75" x14ac:dyDescent="0.25">
      <c r="A2019" s="8" t="s">
        <v>2860</v>
      </c>
      <c r="B2019" s="9" t="s">
        <v>1800</v>
      </c>
      <c r="C2019" s="13">
        <v>43.320526039217</v>
      </c>
      <c r="D2019" s="13">
        <v>17.830026185327299</v>
      </c>
      <c r="E2019" s="13">
        <v>34.801324520420103</v>
      </c>
      <c r="F2019" s="15">
        <v>31.983958914988136</v>
      </c>
      <c r="G2019" s="13">
        <v>11</v>
      </c>
      <c r="H2019" s="14">
        <v>58156585.950000003</v>
      </c>
    </row>
    <row r="2020" spans="1:8" ht="24.75" x14ac:dyDescent="0.25">
      <c r="A2020" s="8" t="s">
        <v>2860</v>
      </c>
      <c r="B2020" s="9" t="s">
        <v>2593</v>
      </c>
      <c r="C2020" s="13">
        <v>21.2454364497558</v>
      </c>
      <c r="D2020" s="13">
        <v>49.453210621553403</v>
      </c>
      <c r="E2020" s="13">
        <v>25.187553079250598</v>
      </c>
      <c r="F2020" s="15">
        <v>31.962066716853268</v>
      </c>
      <c r="G2020" s="13">
        <v>294</v>
      </c>
      <c r="H2020" s="14">
        <v>561546929.14999998</v>
      </c>
    </row>
    <row r="2021" spans="1:8" ht="24.75" x14ac:dyDescent="0.25">
      <c r="A2021" s="8" t="s">
        <v>2860</v>
      </c>
      <c r="B2021" s="9" t="s">
        <v>1545</v>
      </c>
      <c r="C2021" s="13">
        <v>43.194947316950802</v>
      </c>
      <c r="D2021" s="13">
        <v>42.0583662647228</v>
      </c>
      <c r="E2021" s="13">
        <v>10.5943247727435</v>
      </c>
      <c r="F2021" s="15">
        <v>31.949212784805706</v>
      </c>
      <c r="G2021" s="13">
        <v>29</v>
      </c>
      <c r="H2021" s="14">
        <v>1591892.54999999</v>
      </c>
    </row>
    <row r="2022" spans="1:8" ht="24.75" x14ac:dyDescent="0.25">
      <c r="A2022" s="8" t="s">
        <v>2860</v>
      </c>
      <c r="B2022" s="9" t="s">
        <v>2549</v>
      </c>
      <c r="C2022" s="13">
        <v>31.677585553917002</v>
      </c>
      <c r="D2022" s="13">
        <v>30.016933607083999</v>
      </c>
      <c r="E2022" s="13">
        <v>34.109448495616498</v>
      </c>
      <c r="F2022" s="15">
        <v>31.934655885539161</v>
      </c>
      <c r="G2022" s="13">
        <v>123</v>
      </c>
      <c r="H2022" s="14">
        <v>157886445.049999</v>
      </c>
    </row>
    <row r="2023" spans="1:8" ht="24.75" x14ac:dyDescent="0.25">
      <c r="A2023" s="8" t="s">
        <v>2860</v>
      </c>
      <c r="B2023" s="9" t="s">
        <v>303</v>
      </c>
      <c r="C2023" s="13">
        <v>59.015173043524499</v>
      </c>
      <c r="D2023" s="13">
        <v>29.676637823657099</v>
      </c>
      <c r="E2023" s="13">
        <v>7.0791571062111203</v>
      </c>
      <c r="F2023" s="15">
        <v>31.923655991130904</v>
      </c>
      <c r="G2023" s="13">
        <v>7</v>
      </c>
      <c r="H2023" s="14">
        <v>1219571.8999999999</v>
      </c>
    </row>
    <row r="2024" spans="1:8" ht="36.75" x14ac:dyDescent="0.25">
      <c r="A2024" s="8" t="s">
        <v>2860</v>
      </c>
      <c r="B2024" s="9" t="s">
        <v>2712</v>
      </c>
      <c r="C2024" s="13">
        <v>21.269009423491401</v>
      </c>
      <c r="D2024" s="13">
        <v>32.261636527944702</v>
      </c>
      <c r="E2024" s="13">
        <v>42.101163142058802</v>
      </c>
      <c r="F2024" s="15">
        <v>31.877269697831633</v>
      </c>
      <c r="G2024" s="13">
        <v>10</v>
      </c>
      <c r="H2024" s="14">
        <v>31868527.370000001</v>
      </c>
    </row>
    <row r="2025" spans="1:8" ht="24.75" x14ac:dyDescent="0.25">
      <c r="A2025" s="8" t="s">
        <v>2860</v>
      </c>
      <c r="B2025" s="9" t="s">
        <v>1954</v>
      </c>
      <c r="C2025" s="13">
        <v>44.216672805140298</v>
      </c>
      <c r="D2025" s="13">
        <v>24.602528486079098</v>
      </c>
      <c r="E2025" s="13">
        <v>26.787530489902899</v>
      </c>
      <c r="F2025" s="15">
        <v>31.868910593707437</v>
      </c>
      <c r="G2025" s="13">
        <v>14</v>
      </c>
      <c r="H2025" s="14">
        <v>68042673.140000001</v>
      </c>
    </row>
    <row r="2026" spans="1:8" ht="24.75" x14ac:dyDescent="0.25">
      <c r="A2026" s="8" t="s">
        <v>2860</v>
      </c>
      <c r="B2026" s="9" t="s">
        <v>278</v>
      </c>
      <c r="C2026" s="13">
        <v>22.098671274634398</v>
      </c>
      <c r="D2026" s="13">
        <v>44.046847125471501</v>
      </c>
      <c r="E2026" s="13">
        <v>28.973411697645801</v>
      </c>
      <c r="F2026" s="15">
        <v>31.7063100325839</v>
      </c>
      <c r="G2026" s="13">
        <v>29</v>
      </c>
      <c r="H2026" s="14">
        <v>69043004.969999999</v>
      </c>
    </row>
    <row r="2027" spans="1:8" ht="24.75" x14ac:dyDescent="0.25">
      <c r="A2027" s="8" t="s">
        <v>2860</v>
      </c>
      <c r="B2027" s="9" t="s">
        <v>1743</v>
      </c>
      <c r="C2027" s="13">
        <v>45.860472670028201</v>
      </c>
      <c r="D2027" s="13">
        <v>22.0699082083615</v>
      </c>
      <c r="E2027" s="13">
        <v>27.048860916107099</v>
      </c>
      <c r="F2027" s="15">
        <v>31.659747264832266</v>
      </c>
      <c r="G2027" s="13">
        <v>13</v>
      </c>
      <c r="H2027" s="14">
        <v>81951510.599999994</v>
      </c>
    </row>
    <row r="2028" spans="1:8" ht="24.75" x14ac:dyDescent="0.25">
      <c r="A2028" s="8" t="s">
        <v>2860</v>
      </c>
      <c r="B2028" s="9" t="s">
        <v>2747</v>
      </c>
      <c r="C2028" s="13">
        <v>26.161161623022402</v>
      </c>
      <c r="D2028" s="13">
        <v>39.9436867756786</v>
      </c>
      <c r="E2028" s="13">
        <v>28.874133150300601</v>
      </c>
      <c r="F2028" s="15">
        <v>31.659660516333862</v>
      </c>
      <c r="G2028" s="13">
        <v>180</v>
      </c>
      <c r="H2028" s="14">
        <v>2436212769.3499899</v>
      </c>
    </row>
    <row r="2029" spans="1:8" x14ac:dyDescent="0.25">
      <c r="A2029" s="8" t="s">
        <v>2860</v>
      </c>
      <c r="B2029" s="9" t="s">
        <v>1691</v>
      </c>
      <c r="C2029" s="13">
        <v>62.671346787487998</v>
      </c>
      <c r="D2029" s="13">
        <v>6.9154489630703999</v>
      </c>
      <c r="E2029" s="13">
        <v>25.336950643229802</v>
      </c>
      <c r="F2029" s="15">
        <v>31.641248797929396</v>
      </c>
      <c r="G2029" s="13">
        <v>9</v>
      </c>
      <c r="H2029" s="14">
        <v>7039919.9800000004</v>
      </c>
    </row>
    <row r="2030" spans="1:8" ht="24.75" x14ac:dyDescent="0.25">
      <c r="A2030" s="8" t="s">
        <v>2860</v>
      </c>
      <c r="B2030" s="9" t="s">
        <v>882</v>
      </c>
      <c r="C2030" s="13">
        <v>32.707019352059199</v>
      </c>
      <c r="D2030" s="13">
        <v>37.5259943218052</v>
      </c>
      <c r="E2030" s="13">
        <v>24.578833472765002</v>
      </c>
      <c r="F2030" s="15">
        <v>31.603949048876469</v>
      </c>
      <c r="G2030" s="13">
        <v>8</v>
      </c>
      <c r="H2030" s="14">
        <v>27498049.23</v>
      </c>
    </row>
    <row r="2031" spans="1:8" ht="36.75" x14ac:dyDescent="0.25">
      <c r="A2031" s="8" t="s">
        <v>2860</v>
      </c>
      <c r="B2031" s="9" t="s">
        <v>1252</v>
      </c>
      <c r="C2031" s="13">
        <v>31.0213475147488</v>
      </c>
      <c r="D2031" s="13">
        <v>36.986454569081602</v>
      </c>
      <c r="E2031" s="13">
        <v>26.320691619319799</v>
      </c>
      <c r="F2031" s="15">
        <v>31.442831234383402</v>
      </c>
      <c r="G2031" s="13">
        <v>35</v>
      </c>
      <c r="H2031" s="14">
        <v>29162886.939999901</v>
      </c>
    </row>
    <row r="2032" spans="1:8" ht="24.75" x14ac:dyDescent="0.25">
      <c r="A2032" s="8" t="s">
        <v>2860</v>
      </c>
      <c r="B2032" s="9" t="s">
        <v>2537</v>
      </c>
      <c r="C2032" s="13">
        <v>27.8787579972694</v>
      </c>
      <c r="D2032" s="13">
        <v>40.3531913678381</v>
      </c>
      <c r="E2032" s="13">
        <v>26.073449055539399</v>
      </c>
      <c r="F2032" s="15">
        <v>31.435132806882297</v>
      </c>
      <c r="G2032" s="13">
        <v>42</v>
      </c>
      <c r="H2032" s="14">
        <v>345697540.14099997</v>
      </c>
    </row>
    <row r="2033" spans="1:8" ht="24.75" x14ac:dyDescent="0.25">
      <c r="A2033" s="8" t="s">
        <v>2860</v>
      </c>
      <c r="B2033" s="9" t="s">
        <v>340</v>
      </c>
      <c r="C2033" s="13">
        <v>17.357900509212499</v>
      </c>
      <c r="D2033" s="13">
        <v>35.418902208665003</v>
      </c>
      <c r="E2033" s="13">
        <v>41.490895648170799</v>
      </c>
      <c r="F2033" s="15">
        <v>31.422566122016104</v>
      </c>
      <c r="G2033" s="13">
        <v>130</v>
      </c>
      <c r="H2033" s="14">
        <v>3387162425.0099902</v>
      </c>
    </row>
    <row r="2034" spans="1:8" ht="24.75" x14ac:dyDescent="0.25">
      <c r="A2034" s="8" t="s">
        <v>2860</v>
      </c>
      <c r="B2034" s="9" t="s">
        <v>2038</v>
      </c>
      <c r="C2034" s="13">
        <v>44.4804068867425</v>
      </c>
      <c r="D2034" s="13">
        <v>25.0425272868485</v>
      </c>
      <c r="E2034" s="13">
        <v>24.6790307733452</v>
      </c>
      <c r="F2034" s="15">
        <v>31.400654982312066</v>
      </c>
      <c r="G2034" s="13">
        <v>39</v>
      </c>
      <c r="H2034" s="14">
        <v>10959009.42</v>
      </c>
    </row>
    <row r="2035" spans="1:8" ht="24.75" x14ac:dyDescent="0.25">
      <c r="A2035" s="8" t="s">
        <v>2860</v>
      </c>
      <c r="B2035" s="9" t="s">
        <v>2578</v>
      </c>
      <c r="C2035" s="13">
        <v>41.481151628309199</v>
      </c>
      <c r="D2035" s="13">
        <v>30.384255664592501</v>
      </c>
      <c r="E2035" s="13">
        <v>22.335095939473899</v>
      </c>
      <c r="F2035" s="15">
        <v>31.400167744125199</v>
      </c>
      <c r="G2035" s="13">
        <v>81</v>
      </c>
      <c r="H2035" s="14">
        <v>76880041.447999895</v>
      </c>
    </row>
    <row r="2036" spans="1:8" ht="24.75" x14ac:dyDescent="0.25">
      <c r="A2036" s="8" t="s">
        <v>2860</v>
      </c>
      <c r="B2036" s="9" t="s">
        <v>1332</v>
      </c>
      <c r="C2036" s="13">
        <v>81.214479813011707</v>
      </c>
      <c r="D2036" s="13">
        <v>11.140012274328701</v>
      </c>
      <c r="E2036" s="13">
        <v>1.5416831031304199</v>
      </c>
      <c r="F2036" s="15">
        <v>31.298725063490277</v>
      </c>
      <c r="G2036" s="13">
        <v>9</v>
      </c>
      <c r="H2036" s="14">
        <v>1337976</v>
      </c>
    </row>
    <row r="2037" spans="1:8" x14ac:dyDescent="0.25">
      <c r="A2037" s="8" t="s">
        <v>2860</v>
      </c>
      <c r="B2037" s="9" t="s">
        <v>920</v>
      </c>
      <c r="C2037" s="13">
        <v>13.2834478966105</v>
      </c>
      <c r="D2037" s="13">
        <v>44.871806260135799</v>
      </c>
      <c r="E2037" s="13">
        <v>35.491774680614498</v>
      </c>
      <c r="F2037" s="15">
        <v>31.215676279120263</v>
      </c>
      <c r="G2037" s="13">
        <v>235</v>
      </c>
      <c r="H2037" s="14">
        <v>2568069096.8299999</v>
      </c>
    </row>
    <row r="2038" spans="1:8" ht="24.75" x14ac:dyDescent="0.25">
      <c r="A2038" s="8" t="s">
        <v>2860</v>
      </c>
      <c r="B2038" s="9" t="s">
        <v>1240</v>
      </c>
      <c r="C2038" s="13">
        <v>34.977813023070503</v>
      </c>
      <c r="D2038" s="13">
        <v>35.185734111493304</v>
      </c>
      <c r="E2038" s="13">
        <v>23.304685689461799</v>
      </c>
      <c r="F2038" s="15">
        <v>31.15607760800853</v>
      </c>
      <c r="G2038" s="13">
        <v>55</v>
      </c>
      <c r="H2038" s="14">
        <v>35294662.749999903</v>
      </c>
    </row>
    <row r="2039" spans="1:8" x14ac:dyDescent="0.25">
      <c r="A2039" s="8" t="s">
        <v>2860</v>
      </c>
      <c r="B2039" s="9" t="s">
        <v>986</v>
      </c>
      <c r="C2039" s="13">
        <v>53.628787263444899</v>
      </c>
      <c r="D2039" s="13">
        <v>19.179475082675399</v>
      </c>
      <c r="E2039" s="13">
        <v>20.4823612273041</v>
      </c>
      <c r="F2039" s="15">
        <v>31.096874524474799</v>
      </c>
      <c r="G2039" s="13">
        <v>36</v>
      </c>
      <c r="H2039" s="14">
        <v>5094729.53</v>
      </c>
    </row>
    <row r="2040" spans="1:8" ht="24.75" x14ac:dyDescent="0.25">
      <c r="A2040" s="8" t="s">
        <v>2860</v>
      </c>
      <c r="B2040" s="9" t="s">
        <v>1837</v>
      </c>
      <c r="C2040" s="13">
        <v>31.810249395469899</v>
      </c>
      <c r="D2040" s="13">
        <v>45.0308086658194</v>
      </c>
      <c r="E2040" s="13">
        <v>16.351992801184799</v>
      </c>
      <c r="F2040" s="15">
        <v>31.064350287491369</v>
      </c>
      <c r="G2040" s="13">
        <v>82</v>
      </c>
      <c r="H2040" s="14">
        <v>58789732.334999897</v>
      </c>
    </row>
    <row r="2041" spans="1:8" x14ac:dyDescent="0.25">
      <c r="A2041" s="8" t="s">
        <v>2860</v>
      </c>
      <c r="B2041" s="9" t="s">
        <v>1965</v>
      </c>
      <c r="C2041" s="13">
        <v>58.586094523341202</v>
      </c>
      <c r="D2041" s="13">
        <v>26.144416574513301</v>
      </c>
      <c r="E2041" s="13">
        <v>8.4231505651447698</v>
      </c>
      <c r="F2041" s="15">
        <v>31.051220554333089</v>
      </c>
      <c r="G2041" s="13">
        <v>13</v>
      </c>
      <c r="H2041" s="14">
        <v>3157187.8</v>
      </c>
    </row>
    <row r="2042" spans="1:8" ht="24.75" x14ac:dyDescent="0.25">
      <c r="A2042" s="8" t="s">
        <v>2860</v>
      </c>
      <c r="B2042" s="9" t="s">
        <v>2737</v>
      </c>
      <c r="C2042" s="13">
        <v>16.229459269602199</v>
      </c>
      <c r="D2042" s="13">
        <v>46.516063310209503</v>
      </c>
      <c r="E2042" s="13">
        <v>30.328621837485102</v>
      </c>
      <c r="F2042" s="15">
        <v>31.024714805765601</v>
      </c>
      <c r="G2042" s="13">
        <v>334</v>
      </c>
      <c r="H2042" s="14">
        <v>637239242.57999897</v>
      </c>
    </row>
    <row r="2043" spans="1:8" ht="24.75" x14ac:dyDescent="0.25">
      <c r="A2043" s="8" t="s">
        <v>2860</v>
      </c>
      <c r="B2043" s="9" t="s">
        <v>1466</v>
      </c>
      <c r="C2043" s="13">
        <v>43.771486751636097</v>
      </c>
      <c r="D2043" s="13">
        <v>19.4326468331952</v>
      </c>
      <c r="E2043" s="13">
        <v>29.6443814190993</v>
      </c>
      <c r="F2043" s="15">
        <v>30.9495050013102</v>
      </c>
      <c r="G2043" s="13">
        <v>52</v>
      </c>
      <c r="H2043" s="14">
        <v>95308105.769999996</v>
      </c>
    </row>
    <row r="2044" spans="1:8" x14ac:dyDescent="0.25">
      <c r="A2044" s="8" t="s">
        <v>2860</v>
      </c>
      <c r="B2044" s="9" t="s">
        <v>1761</v>
      </c>
      <c r="C2044" s="13">
        <v>45.5452817544084</v>
      </c>
      <c r="D2044" s="13">
        <v>34.742973690354098</v>
      </c>
      <c r="E2044" s="13">
        <v>12.045458091491501</v>
      </c>
      <c r="F2044" s="15">
        <v>30.777904512084664</v>
      </c>
      <c r="G2044" s="13">
        <v>26</v>
      </c>
      <c r="H2044" s="14">
        <v>13512696.949999999</v>
      </c>
    </row>
    <row r="2045" spans="1:8" ht="24.75" x14ac:dyDescent="0.25">
      <c r="A2045" s="8" t="s">
        <v>2860</v>
      </c>
      <c r="B2045" s="9" t="s">
        <v>2679</v>
      </c>
      <c r="C2045" s="13">
        <v>30.9537618389625</v>
      </c>
      <c r="D2045" s="13">
        <v>42.269519905660701</v>
      </c>
      <c r="E2045" s="13">
        <v>19.106678394238202</v>
      </c>
      <c r="F2045" s="15">
        <v>30.776653379620466</v>
      </c>
      <c r="G2045" s="13">
        <v>52</v>
      </c>
      <c r="H2045" s="14">
        <v>62925586.189999901</v>
      </c>
    </row>
    <row r="2046" spans="1:8" x14ac:dyDescent="0.25">
      <c r="A2046" s="8" t="s">
        <v>2860</v>
      </c>
      <c r="B2046" s="9" t="s">
        <v>899</v>
      </c>
      <c r="C2046" s="13">
        <v>53.285325032521001</v>
      </c>
      <c r="D2046" s="13">
        <v>28.693961208480101</v>
      </c>
      <c r="E2046" s="13">
        <v>10.2157682548092</v>
      </c>
      <c r="F2046" s="15">
        <v>30.731684831936771</v>
      </c>
      <c r="G2046" s="13">
        <v>13</v>
      </c>
      <c r="H2046" s="14">
        <v>3331868.28</v>
      </c>
    </row>
    <row r="2047" spans="1:8" ht="24.75" x14ac:dyDescent="0.25">
      <c r="A2047" s="8" t="s">
        <v>2860</v>
      </c>
      <c r="B2047" s="9" t="s">
        <v>2734</v>
      </c>
      <c r="C2047" s="13">
        <v>15.5453952562696</v>
      </c>
      <c r="D2047" s="13">
        <v>48.635652471545598</v>
      </c>
      <c r="E2047" s="13">
        <v>27.946626038878801</v>
      </c>
      <c r="F2047" s="15">
        <v>30.709224588898</v>
      </c>
      <c r="G2047" s="13">
        <v>127</v>
      </c>
      <c r="H2047" s="14">
        <v>1411195958.52999</v>
      </c>
    </row>
    <row r="2048" spans="1:8" ht="24.75" x14ac:dyDescent="0.25">
      <c r="A2048" s="8" t="s">
        <v>2860</v>
      </c>
      <c r="B2048" s="9" t="s">
        <v>627</v>
      </c>
      <c r="C2048" s="13">
        <v>47.407902409760801</v>
      </c>
      <c r="D2048" s="13">
        <v>15.673112320547601</v>
      </c>
      <c r="E2048" s="13">
        <v>28.953954089564402</v>
      </c>
      <c r="F2048" s="15">
        <v>30.678322939957599</v>
      </c>
      <c r="G2048" s="13">
        <v>6</v>
      </c>
      <c r="H2048" s="14">
        <v>7651935.7000000002</v>
      </c>
    </row>
    <row r="2049" spans="1:8" ht="24.75" x14ac:dyDescent="0.25">
      <c r="A2049" s="8" t="s">
        <v>2860</v>
      </c>
      <c r="B2049" s="9" t="s">
        <v>1490</v>
      </c>
      <c r="C2049" s="13">
        <v>64.4634554481853</v>
      </c>
      <c r="D2049" s="13">
        <v>22.3278671553173</v>
      </c>
      <c r="E2049" s="13">
        <v>4.8212014830526204</v>
      </c>
      <c r="F2049" s="15">
        <v>30.537508028851743</v>
      </c>
      <c r="G2049" s="13">
        <v>14</v>
      </c>
      <c r="H2049" s="14">
        <v>5592962.9639999997</v>
      </c>
    </row>
    <row r="2050" spans="1:8" ht="24.75" x14ac:dyDescent="0.25">
      <c r="A2050" s="8" t="s">
        <v>2860</v>
      </c>
      <c r="B2050" s="9" t="s">
        <v>2483</v>
      </c>
      <c r="C2050" s="13">
        <v>26.5902472479635</v>
      </c>
      <c r="D2050" s="13">
        <v>31.789745072631298</v>
      </c>
      <c r="E2050" s="13">
        <v>33.126349767743299</v>
      </c>
      <c r="F2050" s="15">
        <v>30.502114029446034</v>
      </c>
      <c r="G2050" s="13">
        <v>11</v>
      </c>
      <c r="H2050" s="14">
        <v>66964048.630000003</v>
      </c>
    </row>
    <row r="2051" spans="1:8" x14ac:dyDescent="0.25">
      <c r="A2051" s="8" t="s">
        <v>2860</v>
      </c>
      <c r="B2051" s="9" t="s">
        <v>2477</v>
      </c>
      <c r="C2051" s="13">
        <v>11.648845086284</v>
      </c>
      <c r="D2051" s="13">
        <v>47.420094325456503</v>
      </c>
      <c r="E2051" s="13">
        <v>32.228413051581299</v>
      </c>
      <c r="F2051" s="15">
        <v>30.432450821107267</v>
      </c>
      <c r="G2051" s="13">
        <v>255</v>
      </c>
      <c r="H2051" s="14">
        <v>1903562257.02999</v>
      </c>
    </row>
    <row r="2052" spans="1:8" ht="24.75" x14ac:dyDescent="0.25">
      <c r="A2052" s="8" t="s">
        <v>2860</v>
      </c>
      <c r="B2052" s="9" t="s">
        <v>784</v>
      </c>
      <c r="C2052" s="13">
        <v>15.3149006285529</v>
      </c>
      <c r="D2052" s="13">
        <v>46.137280561087898</v>
      </c>
      <c r="E2052" s="13">
        <v>29.840744806578101</v>
      </c>
      <c r="F2052" s="15">
        <v>30.430975332072965</v>
      </c>
      <c r="G2052" s="13">
        <v>156</v>
      </c>
      <c r="H2052" s="14">
        <v>211898812.21999899</v>
      </c>
    </row>
    <row r="2053" spans="1:8" ht="24.75" x14ac:dyDescent="0.25">
      <c r="A2053" s="8" t="s">
        <v>2860</v>
      </c>
      <c r="B2053" s="9" t="s">
        <v>1758</v>
      </c>
      <c r="C2053" s="13">
        <v>31.328091358040101</v>
      </c>
      <c r="D2053" s="13">
        <v>33.7849879150898</v>
      </c>
      <c r="E2053" s="13">
        <v>26.051298150856901</v>
      </c>
      <c r="F2053" s="15">
        <v>30.388125807995596</v>
      </c>
      <c r="G2053" s="13">
        <v>8</v>
      </c>
      <c r="H2053" s="14">
        <v>21789614.129999999</v>
      </c>
    </row>
    <row r="2054" spans="1:8" x14ac:dyDescent="0.25">
      <c r="A2054" s="8" t="s">
        <v>2860</v>
      </c>
      <c r="B2054" s="9" t="s">
        <v>1073</v>
      </c>
      <c r="C2054" s="13">
        <v>43.002014565918202</v>
      </c>
      <c r="D2054" s="13">
        <v>41.732906337273697</v>
      </c>
      <c r="E2054" s="13">
        <v>6.3240470148819403</v>
      </c>
      <c r="F2054" s="15">
        <v>30.352989306024611</v>
      </c>
      <c r="G2054" s="13">
        <v>21</v>
      </c>
      <c r="H2054" s="14">
        <v>2056330.36</v>
      </c>
    </row>
    <row r="2055" spans="1:8" x14ac:dyDescent="0.25">
      <c r="A2055" s="8" t="s">
        <v>2860</v>
      </c>
      <c r="B2055" s="9" t="s">
        <v>2802</v>
      </c>
      <c r="C2055" s="13">
        <v>22.438602810624701</v>
      </c>
      <c r="D2055" s="13">
        <v>40.1029421032678</v>
      </c>
      <c r="E2055" s="13">
        <v>28.3332852650944</v>
      </c>
      <c r="F2055" s="15">
        <v>30.2916100596623</v>
      </c>
      <c r="G2055" s="13">
        <v>17</v>
      </c>
      <c r="H2055" s="14">
        <v>119327342.26000001</v>
      </c>
    </row>
    <row r="2056" spans="1:8" x14ac:dyDescent="0.25">
      <c r="A2056" s="8" t="s">
        <v>2860</v>
      </c>
      <c r="B2056" s="9" t="s">
        <v>1446</v>
      </c>
      <c r="C2056" s="13">
        <v>46.142215903860603</v>
      </c>
      <c r="D2056" s="13">
        <v>29.444629002230901</v>
      </c>
      <c r="E2056" s="13">
        <v>15.1663868289888</v>
      </c>
      <c r="F2056" s="15">
        <v>30.251077245026767</v>
      </c>
      <c r="G2056" s="13">
        <v>49</v>
      </c>
      <c r="H2056" s="14">
        <v>101385323.206</v>
      </c>
    </row>
    <row r="2057" spans="1:8" ht="24.75" x14ac:dyDescent="0.25">
      <c r="A2057" s="8" t="s">
        <v>2860</v>
      </c>
      <c r="B2057" s="9" t="s">
        <v>2731</v>
      </c>
      <c r="C2057" s="13">
        <v>23.105491731882498</v>
      </c>
      <c r="D2057" s="13">
        <v>46.849179850905003</v>
      </c>
      <c r="E2057" s="13">
        <v>20.3561879439332</v>
      </c>
      <c r="F2057" s="15">
        <v>30.103619842240231</v>
      </c>
      <c r="G2057" s="13">
        <v>348</v>
      </c>
      <c r="H2057" s="14">
        <v>574354367.92999995</v>
      </c>
    </row>
    <row r="2058" spans="1:8" x14ac:dyDescent="0.25">
      <c r="A2058" s="8" t="s">
        <v>2860</v>
      </c>
      <c r="B2058" s="9" t="s">
        <v>2602</v>
      </c>
      <c r="C2058" s="13">
        <v>25.5645095736512</v>
      </c>
      <c r="D2058" s="13">
        <v>33.538071859772899</v>
      </c>
      <c r="E2058" s="13">
        <v>31.119782871898899</v>
      </c>
      <c r="F2058" s="15">
        <v>30.074121435107667</v>
      </c>
      <c r="G2058" s="13">
        <v>53</v>
      </c>
      <c r="H2058" s="14">
        <v>680414411.89999902</v>
      </c>
    </row>
    <row r="2059" spans="1:8" x14ac:dyDescent="0.25">
      <c r="A2059" s="8" t="s">
        <v>2860</v>
      </c>
      <c r="B2059" s="9" t="s">
        <v>2597</v>
      </c>
      <c r="C2059" s="13">
        <v>12.8804219901522</v>
      </c>
      <c r="D2059" s="13">
        <v>49.351076058375398</v>
      </c>
      <c r="E2059" s="13">
        <v>27.8961498647962</v>
      </c>
      <c r="F2059" s="15">
        <v>30.042549304441266</v>
      </c>
      <c r="G2059" s="13">
        <v>114</v>
      </c>
      <c r="H2059" s="14">
        <v>331302036.48000002</v>
      </c>
    </row>
    <row r="2060" spans="1:8" ht="24.75" x14ac:dyDescent="0.25">
      <c r="A2060" s="8" t="s">
        <v>2860</v>
      </c>
      <c r="B2060" s="9" t="s">
        <v>1360</v>
      </c>
      <c r="C2060" s="13">
        <v>46.044588865697399</v>
      </c>
      <c r="D2060" s="13">
        <v>20.663070178495101</v>
      </c>
      <c r="E2060" s="13">
        <v>23.411713137547999</v>
      </c>
      <c r="F2060" s="15">
        <v>30.039790727246828</v>
      </c>
      <c r="G2060" s="13">
        <v>13</v>
      </c>
      <c r="H2060" s="14">
        <v>9680247.0659999996</v>
      </c>
    </row>
    <row r="2061" spans="1:8" ht="36.75" x14ac:dyDescent="0.25">
      <c r="A2061" s="8" t="s">
        <v>2860</v>
      </c>
      <c r="B2061" s="9" t="s">
        <v>764</v>
      </c>
      <c r="C2061" s="13">
        <v>36.416462943082003</v>
      </c>
      <c r="D2061" s="13">
        <v>34.013227541847499</v>
      </c>
      <c r="E2061" s="13">
        <v>19.526727230521502</v>
      </c>
      <c r="F2061" s="15">
        <v>29.985472571816999</v>
      </c>
      <c r="G2061" s="13">
        <v>67</v>
      </c>
      <c r="H2061" s="14">
        <v>97211357.359999895</v>
      </c>
    </row>
    <row r="2062" spans="1:8" ht="24.75" x14ac:dyDescent="0.25">
      <c r="A2062" s="8" t="s">
        <v>2860</v>
      </c>
      <c r="B2062" s="9" t="s">
        <v>2702</v>
      </c>
      <c r="C2062" s="13">
        <v>27.543291910215601</v>
      </c>
      <c r="D2062" s="13">
        <v>31.761826750818798</v>
      </c>
      <c r="E2062" s="13">
        <v>30.5231701767181</v>
      </c>
      <c r="F2062" s="15">
        <v>29.942762945917497</v>
      </c>
      <c r="G2062" s="13">
        <v>323</v>
      </c>
      <c r="H2062" s="14">
        <v>353569550.10000002</v>
      </c>
    </row>
    <row r="2063" spans="1:8" ht="24.75" x14ac:dyDescent="0.25">
      <c r="A2063" s="8" t="s">
        <v>2860</v>
      </c>
      <c r="B2063" s="9" t="s">
        <v>932</v>
      </c>
      <c r="C2063" s="13">
        <v>31.685520927952101</v>
      </c>
      <c r="D2063" s="13">
        <v>44.077960602076203</v>
      </c>
      <c r="E2063" s="13">
        <v>13.951230756492301</v>
      </c>
      <c r="F2063" s="15">
        <v>29.904904095506868</v>
      </c>
      <c r="G2063" s="13">
        <v>34</v>
      </c>
      <c r="H2063" s="14">
        <v>58243738.229999997</v>
      </c>
    </row>
    <row r="2064" spans="1:8" x14ac:dyDescent="0.25">
      <c r="A2064" s="8" t="s">
        <v>2860</v>
      </c>
      <c r="B2064" s="9" t="s">
        <v>400</v>
      </c>
      <c r="C2064" s="13">
        <v>16.473901057518599</v>
      </c>
      <c r="D2064" s="13">
        <v>38.277671697092899</v>
      </c>
      <c r="E2064" s="13">
        <v>34.554251626242198</v>
      </c>
      <c r="F2064" s="15">
        <v>29.768608126951232</v>
      </c>
      <c r="G2064" s="13">
        <v>30</v>
      </c>
      <c r="H2064" s="14">
        <v>86933418.799999893</v>
      </c>
    </row>
    <row r="2065" spans="1:8" x14ac:dyDescent="0.25">
      <c r="A2065" s="8" t="s">
        <v>2860</v>
      </c>
      <c r="B2065" s="9" t="s">
        <v>2497</v>
      </c>
      <c r="C2065" s="13">
        <v>15.017834148669801</v>
      </c>
      <c r="D2065" s="13">
        <v>56.634498608509404</v>
      </c>
      <c r="E2065" s="13">
        <v>17.6028397019683</v>
      </c>
      <c r="F2065" s="15">
        <v>29.751724153049167</v>
      </c>
      <c r="G2065" s="13">
        <v>222</v>
      </c>
      <c r="H2065" s="14">
        <v>1883490898.3999901</v>
      </c>
    </row>
    <row r="2066" spans="1:8" x14ac:dyDescent="0.25">
      <c r="A2066" s="8" t="s">
        <v>2860</v>
      </c>
      <c r="B2066" s="9" t="s">
        <v>1028</v>
      </c>
      <c r="C2066" s="13">
        <v>39.347349551173203</v>
      </c>
      <c r="D2066" s="13">
        <v>27.584520482329001</v>
      </c>
      <c r="E2066" s="13">
        <v>22.102060537623899</v>
      </c>
      <c r="F2066" s="15">
        <v>29.677976857042037</v>
      </c>
      <c r="G2066" s="13">
        <v>58</v>
      </c>
      <c r="H2066" s="14">
        <v>33075398.84</v>
      </c>
    </row>
    <row r="2067" spans="1:8" x14ac:dyDescent="0.25">
      <c r="A2067" s="8" t="s">
        <v>2860</v>
      </c>
      <c r="B2067" s="9" t="s">
        <v>2547</v>
      </c>
      <c r="C2067" s="13">
        <v>11.938446173773899</v>
      </c>
      <c r="D2067" s="13">
        <v>33.262925337939002</v>
      </c>
      <c r="E2067" s="13">
        <v>43.761990659214497</v>
      </c>
      <c r="F2067" s="15">
        <v>29.654454056975798</v>
      </c>
      <c r="G2067" s="13">
        <v>103</v>
      </c>
      <c r="H2067" s="14">
        <v>1785398611.5599999</v>
      </c>
    </row>
    <row r="2068" spans="1:8" ht="24.75" x14ac:dyDescent="0.25">
      <c r="A2068" s="8" t="s">
        <v>2860</v>
      </c>
      <c r="B2068" s="9" t="s">
        <v>1665</v>
      </c>
      <c r="C2068" s="13">
        <v>59.4507583626403</v>
      </c>
      <c r="D2068" s="13">
        <v>22.6070511219874</v>
      </c>
      <c r="E2068" s="13">
        <v>6.8274537424347299</v>
      </c>
      <c r="F2068" s="15">
        <v>29.628421075687474</v>
      </c>
      <c r="G2068" s="13">
        <v>9</v>
      </c>
      <c r="H2068" s="14">
        <v>1793808.75</v>
      </c>
    </row>
    <row r="2069" spans="1:8" ht="24.75" x14ac:dyDescent="0.25">
      <c r="A2069" s="8" t="s">
        <v>2860</v>
      </c>
      <c r="B2069" s="9" t="s">
        <v>2523</v>
      </c>
      <c r="C2069" s="13">
        <v>23.3050734212141</v>
      </c>
      <c r="D2069" s="13">
        <v>46.721488970239903</v>
      </c>
      <c r="E2069" s="13">
        <v>18.827368624531001</v>
      </c>
      <c r="F2069" s="15">
        <v>29.617977005328338</v>
      </c>
      <c r="G2069" s="13">
        <v>266</v>
      </c>
      <c r="H2069" s="14">
        <v>522008696.64999998</v>
      </c>
    </row>
    <row r="2070" spans="1:8" ht="24.75" x14ac:dyDescent="0.25">
      <c r="A2070" s="8" t="s">
        <v>2860</v>
      </c>
      <c r="B2070" s="9" t="s">
        <v>506</v>
      </c>
      <c r="C2070" s="13">
        <v>45.733973395222002</v>
      </c>
      <c r="D2070" s="13">
        <v>15.568810785807599</v>
      </c>
      <c r="E2070" s="13">
        <v>27.538741303699901</v>
      </c>
      <c r="F2070" s="15">
        <v>29.613841828243167</v>
      </c>
      <c r="G2070" s="13">
        <v>20</v>
      </c>
      <c r="H2070" s="14">
        <v>15165982.16</v>
      </c>
    </row>
    <row r="2071" spans="1:8" ht="24.75" x14ac:dyDescent="0.25">
      <c r="A2071" s="8" t="s">
        <v>2860</v>
      </c>
      <c r="B2071" s="9" t="s">
        <v>918</v>
      </c>
      <c r="C2071" s="13">
        <v>46.454950713220001</v>
      </c>
      <c r="D2071" s="13">
        <v>31.482257269850901</v>
      </c>
      <c r="E2071" s="13">
        <v>10.883202283284501</v>
      </c>
      <c r="F2071" s="15">
        <v>29.606803422118471</v>
      </c>
      <c r="G2071" s="13">
        <v>106</v>
      </c>
      <c r="H2071" s="14">
        <v>20614594.142000001</v>
      </c>
    </row>
    <row r="2072" spans="1:8" ht="48.75" x14ac:dyDescent="0.25">
      <c r="A2072" s="8" t="s">
        <v>2860</v>
      </c>
      <c r="B2072" s="9" t="s">
        <v>2586</v>
      </c>
      <c r="C2072" s="13">
        <v>28.771139932626099</v>
      </c>
      <c r="D2072" s="13">
        <v>40.891925018458402</v>
      </c>
      <c r="E2072" s="13">
        <v>18.910595629091802</v>
      </c>
      <c r="F2072" s="15">
        <v>29.52455352672543</v>
      </c>
      <c r="G2072" s="13">
        <v>91</v>
      </c>
      <c r="H2072" s="14">
        <v>643656931.12999904</v>
      </c>
    </row>
    <row r="2073" spans="1:8" ht="24.75" x14ac:dyDescent="0.25">
      <c r="A2073" s="8" t="s">
        <v>2860</v>
      </c>
      <c r="B2073" s="9" t="s">
        <v>2809</v>
      </c>
      <c r="C2073" s="13">
        <v>43.076935397429402</v>
      </c>
      <c r="D2073" s="13">
        <v>14.9469697493893</v>
      </c>
      <c r="E2073" s="13">
        <v>30.5253254419823</v>
      </c>
      <c r="F2073" s="15">
        <v>29.516410196267003</v>
      </c>
      <c r="G2073" s="13">
        <v>4</v>
      </c>
      <c r="H2073" s="14">
        <v>24405429.780000001</v>
      </c>
    </row>
    <row r="2074" spans="1:8" x14ac:dyDescent="0.25">
      <c r="A2074" s="8" t="s">
        <v>2860</v>
      </c>
      <c r="B2074" s="9" t="s">
        <v>2831</v>
      </c>
      <c r="C2074" s="13">
        <v>31.2785749282198</v>
      </c>
      <c r="D2074" s="13">
        <v>29.760232986875899</v>
      </c>
      <c r="E2074" s="13">
        <v>26.878143700862399</v>
      </c>
      <c r="F2074" s="15">
        <v>29.305650538652699</v>
      </c>
      <c r="G2074" s="13">
        <v>10</v>
      </c>
      <c r="H2074" s="14">
        <v>31498440.030000001</v>
      </c>
    </row>
    <row r="2075" spans="1:8" x14ac:dyDescent="0.25">
      <c r="A2075" s="8" t="s">
        <v>2860</v>
      </c>
      <c r="B2075" s="9" t="s">
        <v>2531</v>
      </c>
      <c r="C2075" s="13">
        <v>15.8609930157352</v>
      </c>
      <c r="D2075" s="13">
        <v>50.783338290737902</v>
      </c>
      <c r="E2075" s="13">
        <v>20.927739446992</v>
      </c>
      <c r="F2075" s="15">
        <v>29.190690251155036</v>
      </c>
      <c r="G2075" s="13">
        <v>35</v>
      </c>
      <c r="H2075" s="14">
        <v>104774313.02</v>
      </c>
    </row>
    <row r="2076" spans="1:8" ht="24.75" x14ac:dyDescent="0.25">
      <c r="A2076" s="8" t="s">
        <v>2860</v>
      </c>
      <c r="B2076" s="9" t="s">
        <v>1304</v>
      </c>
      <c r="C2076" s="13">
        <v>51.470409534442403</v>
      </c>
      <c r="D2076" s="13">
        <v>24.322817704012099</v>
      </c>
      <c r="E2076" s="13">
        <v>11.760839672452001</v>
      </c>
      <c r="F2076" s="15">
        <v>29.184688970302165</v>
      </c>
      <c r="G2076" s="13">
        <v>30</v>
      </c>
      <c r="H2076" s="14">
        <v>6468780.3600000003</v>
      </c>
    </row>
    <row r="2077" spans="1:8" ht="24.75" x14ac:dyDescent="0.25">
      <c r="A2077" s="8" t="s">
        <v>2860</v>
      </c>
      <c r="B2077" s="9" t="s">
        <v>538</v>
      </c>
      <c r="C2077" s="13">
        <v>52.171054754429001</v>
      </c>
      <c r="D2077" s="13">
        <v>20.6972394028599</v>
      </c>
      <c r="E2077" s="13">
        <v>14.509440404890301</v>
      </c>
      <c r="F2077" s="15">
        <v>29.125911520726401</v>
      </c>
      <c r="G2077" s="13">
        <v>5</v>
      </c>
      <c r="H2077" s="14">
        <v>55984894.240000002</v>
      </c>
    </row>
    <row r="2078" spans="1:8" x14ac:dyDescent="0.25">
      <c r="A2078" s="8" t="s">
        <v>2860</v>
      </c>
      <c r="B2078" s="9" t="s">
        <v>1747</v>
      </c>
      <c r="C2078" s="13">
        <v>13.335504081490299</v>
      </c>
      <c r="D2078" s="13">
        <v>42.7613798885723</v>
      </c>
      <c r="E2078" s="13">
        <v>31.183823626113</v>
      </c>
      <c r="F2078" s="15">
        <v>29.093569198725202</v>
      </c>
      <c r="G2078" s="13">
        <v>90</v>
      </c>
      <c r="H2078" s="14">
        <v>253073170.00999999</v>
      </c>
    </row>
    <row r="2079" spans="1:8" ht="24.75" x14ac:dyDescent="0.25">
      <c r="A2079" s="8" t="s">
        <v>2860</v>
      </c>
      <c r="B2079" s="9" t="s">
        <v>2561</v>
      </c>
      <c r="C2079" s="13">
        <v>27.647397240395399</v>
      </c>
      <c r="D2079" s="13">
        <v>24.735611804473301</v>
      </c>
      <c r="E2079" s="13">
        <v>34.614509221616601</v>
      </c>
      <c r="F2079" s="15">
        <v>28.999172755495099</v>
      </c>
      <c r="G2079" s="13">
        <v>107</v>
      </c>
      <c r="H2079" s="14">
        <v>5554113425.9899998</v>
      </c>
    </row>
    <row r="2080" spans="1:8" ht="24.75" x14ac:dyDescent="0.25">
      <c r="A2080" s="8" t="s">
        <v>2860</v>
      </c>
      <c r="B2080" s="9" t="s">
        <v>2626</v>
      </c>
      <c r="C2080" s="13">
        <v>24.8965528839339</v>
      </c>
      <c r="D2080" s="13">
        <v>26.698904985770699</v>
      </c>
      <c r="E2080" s="13">
        <v>35.370684242378303</v>
      </c>
      <c r="F2080" s="15">
        <v>28.988714037360968</v>
      </c>
      <c r="G2080" s="13">
        <v>118</v>
      </c>
      <c r="H2080" s="14">
        <v>1231728397.9100001</v>
      </c>
    </row>
    <row r="2081" spans="1:8" ht="24.75" x14ac:dyDescent="0.25">
      <c r="A2081" s="8" t="s">
        <v>2860</v>
      </c>
      <c r="B2081" s="9" t="s">
        <v>815</v>
      </c>
      <c r="C2081" s="13">
        <v>27.002098075227199</v>
      </c>
      <c r="D2081" s="13">
        <v>37.918268956200102</v>
      </c>
      <c r="E2081" s="13">
        <v>22.044066188916801</v>
      </c>
      <c r="F2081" s="15">
        <v>28.98814440678137</v>
      </c>
      <c r="G2081" s="13">
        <v>22</v>
      </c>
      <c r="H2081" s="14">
        <v>152139502.75</v>
      </c>
    </row>
    <row r="2082" spans="1:8" ht="24.75" x14ac:dyDescent="0.25">
      <c r="A2082" s="8" t="s">
        <v>2860</v>
      </c>
      <c r="B2082" s="9" t="s">
        <v>2031</v>
      </c>
      <c r="C2082" s="13">
        <v>34.898413048474701</v>
      </c>
      <c r="D2082" s="13">
        <v>23.180414726928799</v>
      </c>
      <c r="E2082" s="13">
        <v>28.8398616317121</v>
      </c>
      <c r="F2082" s="15">
        <v>28.972896469038531</v>
      </c>
      <c r="G2082" s="13">
        <v>275</v>
      </c>
      <c r="H2082" s="14">
        <v>141740478.66999999</v>
      </c>
    </row>
    <row r="2083" spans="1:8" ht="24.75" x14ac:dyDescent="0.25">
      <c r="A2083" s="8" t="s">
        <v>2860</v>
      </c>
      <c r="B2083" s="9" t="s">
        <v>1899</v>
      </c>
      <c r="C2083" s="13">
        <v>27.0977359462881</v>
      </c>
      <c r="D2083" s="13">
        <v>26.029196591315301</v>
      </c>
      <c r="E2083" s="13">
        <v>33.484046693010399</v>
      </c>
      <c r="F2083" s="15">
        <v>28.870326410204598</v>
      </c>
      <c r="G2083" s="13">
        <v>74</v>
      </c>
      <c r="H2083" s="14">
        <v>605266509</v>
      </c>
    </row>
    <row r="2084" spans="1:8" ht="24.75" x14ac:dyDescent="0.25">
      <c r="A2084" s="8" t="s">
        <v>2860</v>
      </c>
      <c r="B2084" s="9" t="s">
        <v>2458</v>
      </c>
      <c r="C2084" s="13">
        <v>31.766491943542899</v>
      </c>
      <c r="D2084" s="13">
        <v>33.129649952581701</v>
      </c>
      <c r="E2084" s="13">
        <v>21.559532073247102</v>
      </c>
      <c r="F2084" s="15">
        <v>28.818557989790566</v>
      </c>
      <c r="G2084" s="13">
        <v>41</v>
      </c>
      <c r="H2084" s="14">
        <v>241326002</v>
      </c>
    </row>
    <row r="2085" spans="1:8" ht="24.75" x14ac:dyDescent="0.25">
      <c r="A2085" s="8" t="s">
        <v>2860</v>
      </c>
      <c r="B2085" s="9" t="s">
        <v>1721</v>
      </c>
      <c r="C2085" s="13">
        <v>51.727263975446199</v>
      </c>
      <c r="D2085" s="13">
        <v>14.5262442894954</v>
      </c>
      <c r="E2085" s="13">
        <v>20.119567754989099</v>
      </c>
      <c r="F2085" s="15">
        <v>28.791025339976898</v>
      </c>
      <c r="G2085" s="13">
        <v>106</v>
      </c>
      <c r="H2085" s="14">
        <v>1113453535.45</v>
      </c>
    </row>
    <row r="2086" spans="1:8" x14ac:dyDescent="0.25">
      <c r="A2086" s="8" t="s">
        <v>2860</v>
      </c>
      <c r="B2086" s="9" t="s">
        <v>1852</v>
      </c>
      <c r="C2086" s="13">
        <v>39.204373252981597</v>
      </c>
      <c r="D2086" s="13">
        <v>37.818258965639203</v>
      </c>
      <c r="E2086" s="13">
        <v>9.3444873801986894</v>
      </c>
      <c r="F2086" s="15">
        <v>28.789039866273161</v>
      </c>
      <c r="G2086" s="13">
        <v>62</v>
      </c>
      <c r="H2086" s="14">
        <v>9784899.6300000008</v>
      </c>
    </row>
    <row r="2087" spans="1:8" x14ac:dyDescent="0.25">
      <c r="A2087" s="8" t="s">
        <v>2860</v>
      </c>
      <c r="B2087" s="9" t="s">
        <v>1211</v>
      </c>
      <c r="C2087" s="13">
        <v>28.1744525152337</v>
      </c>
      <c r="D2087" s="13">
        <v>44.420507071843502</v>
      </c>
      <c r="E2087" s="13">
        <v>13.717569477641099</v>
      </c>
      <c r="F2087" s="15">
        <v>28.770843021572762</v>
      </c>
      <c r="G2087" s="13">
        <v>25</v>
      </c>
      <c r="H2087" s="14">
        <v>14732110.5019999</v>
      </c>
    </row>
    <row r="2088" spans="1:8" x14ac:dyDescent="0.25">
      <c r="A2088" s="8" t="s">
        <v>2860</v>
      </c>
      <c r="B2088" s="9" t="s">
        <v>1018</v>
      </c>
      <c r="C2088" s="13">
        <v>36.055030658698797</v>
      </c>
      <c r="D2088" s="13">
        <v>31.5419881490695</v>
      </c>
      <c r="E2088" s="13">
        <v>18.666371986913202</v>
      </c>
      <c r="F2088" s="15">
        <v>28.754463598227165</v>
      </c>
      <c r="G2088" s="13">
        <v>41</v>
      </c>
      <c r="H2088" s="14">
        <v>23211522.120000001</v>
      </c>
    </row>
    <row r="2089" spans="1:8" ht="24.75" x14ac:dyDescent="0.25">
      <c r="A2089" s="8" t="s">
        <v>2860</v>
      </c>
      <c r="B2089" s="9" t="s">
        <v>2812</v>
      </c>
      <c r="C2089" s="13">
        <v>21.172077338852599</v>
      </c>
      <c r="D2089" s="13">
        <v>26.379664149374399</v>
      </c>
      <c r="E2089" s="13">
        <v>38.6193244726609</v>
      </c>
      <c r="F2089" s="15">
        <v>28.723688653629296</v>
      </c>
      <c r="G2089" s="13">
        <v>52</v>
      </c>
      <c r="H2089" s="14">
        <v>119653828.427999</v>
      </c>
    </row>
    <row r="2090" spans="1:8" x14ac:dyDescent="0.25">
      <c r="A2090" s="8" t="s">
        <v>2860</v>
      </c>
      <c r="B2090" s="9" t="s">
        <v>849</v>
      </c>
      <c r="C2090" s="13">
        <v>30.128913699213001</v>
      </c>
      <c r="D2090" s="13">
        <v>19.327698949575201</v>
      </c>
      <c r="E2090" s="13">
        <v>36.652014137539602</v>
      </c>
      <c r="F2090" s="15">
        <v>28.702875595442602</v>
      </c>
      <c r="G2090" s="13">
        <v>11</v>
      </c>
      <c r="H2090" s="14">
        <v>32198453.149999999</v>
      </c>
    </row>
    <row r="2091" spans="1:8" ht="24.75" x14ac:dyDescent="0.25">
      <c r="A2091" s="8" t="s">
        <v>2860</v>
      </c>
      <c r="B2091" s="9" t="s">
        <v>1095</v>
      </c>
      <c r="C2091" s="13">
        <v>55.8634361374204</v>
      </c>
      <c r="D2091" s="13">
        <v>21.974767961335498</v>
      </c>
      <c r="E2091" s="13">
        <v>7.7084155156521099</v>
      </c>
      <c r="F2091" s="15">
        <v>28.515539871469333</v>
      </c>
      <c r="G2091" s="13">
        <v>18</v>
      </c>
      <c r="H2091" s="14">
        <v>3477457.28</v>
      </c>
    </row>
    <row r="2092" spans="1:8" x14ac:dyDescent="0.25">
      <c r="A2092" s="8" t="s">
        <v>2860</v>
      </c>
      <c r="B2092" s="9" t="s">
        <v>1869</v>
      </c>
      <c r="C2092" s="13">
        <v>22.7237698161995</v>
      </c>
      <c r="D2092" s="13">
        <v>43.551941943816203</v>
      </c>
      <c r="E2092" s="13">
        <v>19.028936242997901</v>
      </c>
      <c r="F2092" s="15">
        <v>28.4348826676712</v>
      </c>
      <c r="G2092" s="13">
        <v>32</v>
      </c>
      <c r="H2092" s="14">
        <v>109241626.78</v>
      </c>
    </row>
    <row r="2093" spans="1:8" x14ac:dyDescent="0.25">
      <c r="A2093" s="8" t="s">
        <v>2860</v>
      </c>
      <c r="B2093" s="9" t="s">
        <v>1429</v>
      </c>
      <c r="C2093" s="13">
        <v>57.007897375713199</v>
      </c>
      <c r="D2093" s="13">
        <v>23.5068265184529</v>
      </c>
      <c r="E2093" s="13">
        <v>4.5399623570929402</v>
      </c>
      <c r="F2093" s="15">
        <v>28.351562083753013</v>
      </c>
      <c r="G2093" s="13">
        <v>90</v>
      </c>
      <c r="H2093" s="14">
        <v>354661916.04000002</v>
      </c>
    </row>
    <row r="2094" spans="1:8" x14ac:dyDescent="0.25">
      <c r="A2094" s="8" t="s">
        <v>2860</v>
      </c>
      <c r="B2094" s="9" t="s">
        <v>1943</v>
      </c>
      <c r="C2094" s="13">
        <v>24.766298605562302</v>
      </c>
      <c r="D2094" s="13">
        <v>39.498163135113401</v>
      </c>
      <c r="E2094" s="13">
        <v>20.6042987211157</v>
      </c>
      <c r="F2094" s="15">
        <v>28.289586820597133</v>
      </c>
      <c r="G2094" s="13">
        <v>87</v>
      </c>
      <c r="H2094" s="14">
        <v>149244693.27000001</v>
      </c>
    </row>
    <row r="2095" spans="1:8" ht="24.75" x14ac:dyDescent="0.25">
      <c r="A2095" s="8" t="s">
        <v>2860</v>
      </c>
      <c r="B2095" s="9" t="s">
        <v>1901</v>
      </c>
      <c r="C2095" s="13">
        <v>13.6333735046637</v>
      </c>
      <c r="D2095" s="13">
        <v>39.614390353004502</v>
      </c>
      <c r="E2095" s="13">
        <v>31.518483347323901</v>
      </c>
      <c r="F2095" s="15">
        <v>28.255415734997371</v>
      </c>
      <c r="G2095" s="13">
        <v>209</v>
      </c>
      <c r="H2095" s="14">
        <v>672682910.82000005</v>
      </c>
    </row>
    <row r="2096" spans="1:8" ht="24.75" x14ac:dyDescent="0.25">
      <c r="A2096" s="8" t="s">
        <v>2860</v>
      </c>
      <c r="B2096" s="9" t="s">
        <v>1971</v>
      </c>
      <c r="C2096" s="13">
        <v>38.929484460896703</v>
      </c>
      <c r="D2096" s="13">
        <v>13.833739687940099</v>
      </c>
      <c r="E2096" s="13">
        <v>31.9741763957743</v>
      </c>
      <c r="F2096" s="15">
        <v>28.245800181537032</v>
      </c>
      <c r="G2096" s="13">
        <v>74</v>
      </c>
      <c r="H2096" s="14">
        <v>30659505.870000001</v>
      </c>
    </row>
    <row r="2097" spans="1:8" ht="24.75" x14ac:dyDescent="0.25">
      <c r="A2097" s="8" t="s">
        <v>2860</v>
      </c>
      <c r="B2097" s="9" t="s">
        <v>2324</v>
      </c>
      <c r="C2097" s="13">
        <v>33.088013715613997</v>
      </c>
      <c r="D2097" s="13">
        <v>29.298621158466698</v>
      </c>
      <c r="E2097" s="13">
        <v>22.200236685078</v>
      </c>
      <c r="F2097" s="15">
        <v>28.195623853052897</v>
      </c>
      <c r="G2097" s="13">
        <v>10</v>
      </c>
      <c r="H2097" s="14">
        <v>27448883.32</v>
      </c>
    </row>
    <row r="2098" spans="1:8" ht="24.75" x14ac:dyDescent="0.25">
      <c r="A2098" s="8" t="s">
        <v>2860</v>
      </c>
      <c r="B2098" s="9" t="s">
        <v>2168</v>
      </c>
      <c r="C2098" s="13">
        <v>30.093514857761601</v>
      </c>
      <c r="D2098" s="13">
        <v>31.473144398508701</v>
      </c>
      <c r="E2098" s="13">
        <v>22.936469024124001</v>
      </c>
      <c r="F2098" s="15">
        <v>28.167709426798098</v>
      </c>
      <c r="G2098" s="13">
        <v>7</v>
      </c>
      <c r="H2098" s="14">
        <v>47789009.380000003</v>
      </c>
    </row>
    <row r="2099" spans="1:8" ht="24.75" x14ac:dyDescent="0.25">
      <c r="A2099" s="8" t="s">
        <v>2860</v>
      </c>
      <c r="B2099" s="9" t="s">
        <v>2796</v>
      </c>
      <c r="C2099" s="13">
        <v>28.410524300240599</v>
      </c>
      <c r="D2099" s="13">
        <v>30.326666738812399</v>
      </c>
      <c r="E2099" s="13">
        <v>25.754066090397401</v>
      </c>
      <c r="F2099" s="15">
        <v>28.163752376483469</v>
      </c>
      <c r="G2099" s="13">
        <v>15</v>
      </c>
      <c r="H2099" s="14">
        <v>28745449.800000001</v>
      </c>
    </row>
    <row r="2100" spans="1:8" ht="36.75" x14ac:dyDescent="0.25">
      <c r="A2100" s="8" t="s">
        <v>2860</v>
      </c>
      <c r="B2100" s="9" t="s">
        <v>1986</v>
      </c>
      <c r="C2100" s="13">
        <v>41.903607562819303</v>
      </c>
      <c r="D2100" s="13">
        <v>37.479493869549998</v>
      </c>
      <c r="E2100" s="13">
        <v>5.0558555179600697</v>
      </c>
      <c r="F2100" s="15">
        <v>28.146318983443123</v>
      </c>
      <c r="G2100" s="13">
        <v>17</v>
      </c>
      <c r="H2100" s="14">
        <v>131596406.70999999</v>
      </c>
    </row>
    <row r="2101" spans="1:8" ht="24.75" x14ac:dyDescent="0.25">
      <c r="A2101" s="8" t="s">
        <v>2860</v>
      </c>
      <c r="B2101" s="9" t="s">
        <v>1383</v>
      </c>
      <c r="C2101" s="13">
        <v>41.416310617073101</v>
      </c>
      <c r="D2101" s="13">
        <v>34.6676605416935</v>
      </c>
      <c r="E2101" s="13">
        <v>8.3415512208825202</v>
      </c>
      <c r="F2101" s="15">
        <v>28.141840793216375</v>
      </c>
      <c r="G2101" s="13">
        <v>135</v>
      </c>
      <c r="H2101" s="14">
        <v>39098167.200000003</v>
      </c>
    </row>
    <row r="2102" spans="1:8" ht="24.75" x14ac:dyDescent="0.25">
      <c r="A2102" s="8" t="s">
        <v>2860</v>
      </c>
      <c r="B2102" s="9" t="s">
        <v>1302</v>
      </c>
      <c r="C2102" s="13">
        <v>24.638743113567902</v>
      </c>
      <c r="D2102" s="13">
        <v>41.752760373528098</v>
      </c>
      <c r="E2102" s="13">
        <v>17.943349814210499</v>
      </c>
      <c r="F2102" s="15">
        <v>28.111617767102171</v>
      </c>
      <c r="G2102" s="13">
        <v>32</v>
      </c>
      <c r="H2102" s="14">
        <v>30911680.09</v>
      </c>
    </row>
    <row r="2103" spans="1:8" ht="24.75" x14ac:dyDescent="0.25">
      <c r="A2103" s="8" t="s">
        <v>2860</v>
      </c>
      <c r="B2103" s="9" t="s">
        <v>2646</v>
      </c>
      <c r="C2103" s="13">
        <v>20.211125953963499</v>
      </c>
      <c r="D2103" s="13">
        <v>45.589671870939497</v>
      </c>
      <c r="E2103" s="13">
        <v>18.457787319956001</v>
      </c>
      <c r="F2103" s="15">
        <v>28.086195048286331</v>
      </c>
      <c r="G2103" s="13">
        <v>60</v>
      </c>
      <c r="H2103" s="14">
        <v>1143148568.95999</v>
      </c>
    </row>
    <row r="2104" spans="1:8" ht="24.75" x14ac:dyDescent="0.25">
      <c r="A2104" s="8" t="s">
        <v>2860</v>
      </c>
      <c r="B2104" s="9" t="s">
        <v>1080</v>
      </c>
      <c r="C2104" s="13">
        <v>66.032589856852297</v>
      </c>
      <c r="D2104" s="13">
        <v>10.1671472246056</v>
      </c>
      <c r="E2104" s="13">
        <v>7.7761818058995997</v>
      </c>
      <c r="F2104" s="15">
        <v>27.991972962452497</v>
      </c>
      <c r="G2104" s="13">
        <v>13</v>
      </c>
      <c r="H2104" s="14">
        <v>1433354.91</v>
      </c>
    </row>
    <row r="2105" spans="1:8" ht="24.75" x14ac:dyDescent="0.25">
      <c r="A2105" s="8" t="s">
        <v>2860</v>
      </c>
      <c r="B2105" s="9" t="s">
        <v>181</v>
      </c>
      <c r="C2105" s="13">
        <v>51.594282264848701</v>
      </c>
      <c r="D2105" s="13">
        <v>24.035821287546</v>
      </c>
      <c r="E2105" s="13">
        <v>8.2590166239129807</v>
      </c>
      <c r="F2105" s="15">
        <v>27.963040058769227</v>
      </c>
      <c r="G2105" s="13">
        <v>16</v>
      </c>
      <c r="H2105" s="14">
        <v>5530164.6900000004</v>
      </c>
    </row>
    <row r="2106" spans="1:8" ht="36.75" x14ac:dyDescent="0.25">
      <c r="A2106" s="8" t="s">
        <v>2860</v>
      </c>
      <c r="B2106" s="9" t="s">
        <v>2785</v>
      </c>
      <c r="C2106" s="13">
        <v>28.536904695901299</v>
      </c>
      <c r="D2106" s="13">
        <v>37.738894514437803</v>
      </c>
      <c r="E2106" s="13">
        <v>17.2909884327314</v>
      </c>
      <c r="F2106" s="15">
        <v>27.8555958810235</v>
      </c>
      <c r="G2106" s="13">
        <v>227</v>
      </c>
      <c r="H2106" s="14">
        <v>998646728.70999897</v>
      </c>
    </row>
    <row r="2107" spans="1:8" ht="24.75" x14ac:dyDescent="0.25">
      <c r="A2107" s="8" t="s">
        <v>2860</v>
      </c>
      <c r="B2107" s="9" t="s">
        <v>2729</v>
      </c>
      <c r="C2107" s="13">
        <v>21.023918946524901</v>
      </c>
      <c r="D2107" s="13">
        <v>50.191391836210599</v>
      </c>
      <c r="E2107" s="13">
        <v>12.234736350458601</v>
      </c>
      <c r="F2107" s="15">
        <v>27.816682377731368</v>
      </c>
      <c r="G2107" s="13">
        <v>29</v>
      </c>
      <c r="H2107" s="14">
        <v>94978194.019999996</v>
      </c>
    </row>
    <row r="2108" spans="1:8" x14ac:dyDescent="0.25">
      <c r="A2108" s="8" t="s">
        <v>2860</v>
      </c>
      <c r="B2108" s="9" t="s">
        <v>2660</v>
      </c>
      <c r="C2108" s="13">
        <v>7.7067401423381598</v>
      </c>
      <c r="D2108" s="13">
        <v>33.283281691630002</v>
      </c>
      <c r="E2108" s="13">
        <v>42.422966472576697</v>
      </c>
      <c r="F2108" s="15">
        <v>27.804329435514955</v>
      </c>
      <c r="G2108" s="13">
        <v>430</v>
      </c>
      <c r="H2108" s="14">
        <v>1044390876.9299999</v>
      </c>
    </row>
    <row r="2109" spans="1:8" ht="24.75" x14ac:dyDescent="0.25">
      <c r="A2109" s="8" t="s">
        <v>2860</v>
      </c>
      <c r="B2109" s="9" t="s">
        <v>1371</v>
      </c>
      <c r="C2109" s="13">
        <v>51.794942466687203</v>
      </c>
      <c r="D2109" s="13">
        <v>29.855360280497599</v>
      </c>
      <c r="E2109" s="13">
        <v>1.7489682262403901</v>
      </c>
      <c r="F2109" s="15">
        <v>27.799756991141734</v>
      </c>
      <c r="G2109" s="13">
        <v>17</v>
      </c>
      <c r="H2109" s="14">
        <v>3760905.75999999</v>
      </c>
    </row>
    <row r="2110" spans="1:8" x14ac:dyDescent="0.25">
      <c r="A2110" s="8" t="s">
        <v>2860</v>
      </c>
      <c r="B2110" s="9" t="s">
        <v>1638</v>
      </c>
      <c r="C2110" s="13">
        <v>30.918280743261999</v>
      </c>
      <c r="D2110" s="13">
        <v>26.763536590072601</v>
      </c>
      <c r="E2110" s="13">
        <v>25.6392682427803</v>
      </c>
      <c r="F2110" s="15">
        <v>27.7736951920383</v>
      </c>
      <c r="G2110" s="13">
        <v>22</v>
      </c>
      <c r="H2110" s="14">
        <v>83913369.328999996</v>
      </c>
    </row>
    <row r="2111" spans="1:8" x14ac:dyDescent="0.25">
      <c r="A2111" s="8" t="s">
        <v>2860</v>
      </c>
      <c r="B2111" s="9" t="s">
        <v>147</v>
      </c>
      <c r="C2111" s="13">
        <v>15.654025298184701</v>
      </c>
      <c r="D2111" s="13">
        <v>18.758745695677099</v>
      </c>
      <c r="E2111" s="13">
        <v>48.737838482389101</v>
      </c>
      <c r="F2111" s="15">
        <v>27.716869825416968</v>
      </c>
      <c r="G2111" s="13">
        <v>15</v>
      </c>
      <c r="H2111" s="14">
        <v>208299776.52000001</v>
      </c>
    </row>
    <row r="2112" spans="1:8" ht="24.75" x14ac:dyDescent="0.25">
      <c r="A2112" s="8" t="s">
        <v>2860</v>
      </c>
      <c r="B2112" s="9" t="s">
        <v>2735</v>
      </c>
      <c r="C2112" s="13">
        <v>15.1611263518047</v>
      </c>
      <c r="D2112" s="13">
        <v>44.637281700990599</v>
      </c>
      <c r="E2112" s="13">
        <v>22.561554223533999</v>
      </c>
      <c r="F2112" s="15">
        <v>27.453320758776432</v>
      </c>
      <c r="G2112" s="13">
        <v>41</v>
      </c>
      <c r="H2112" s="14">
        <v>67696949.599999994</v>
      </c>
    </row>
    <row r="2113" spans="1:8" ht="36.75" x14ac:dyDescent="0.25">
      <c r="A2113" s="8" t="s">
        <v>2860</v>
      </c>
      <c r="B2113" s="9" t="s">
        <v>2501</v>
      </c>
      <c r="C2113" s="13">
        <v>37.546293231375799</v>
      </c>
      <c r="D2113" s="13">
        <v>14.4055205948679</v>
      </c>
      <c r="E2113" s="13">
        <v>30.346220320215899</v>
      </c>
      <c r="F2113" s="15">
        <v>27.432678048819866</v>
      </c>
      <c r="G2113" s="13">
        <v>129</v>
      </c>
      <c r="H2113" s="14">
        <v>383146603.17999899</v>
      </c>
    </row>
    <row r="2114" spans="1:8" ht="24.75" x14ac:dyDescent="0.25">
      <c r="A2114" s="8" t="s">
        <v>2860</v>
      </c>
      <c r="B2114" s="9" t="s">
        <v>112</v>
      </c>
      <c r="C2114" s="13">
        <v>37.591595606177201</v>
      </c>
      <c r="D2114" s="13">
        <v>34.593456439844303</v>
      </c>
      <c r="E2114" s="13">
        <v>10.101574377968999</v>
      </c>
      <c r="F2114" s="15">
        <v>27.428875474663499</v>
      </c>
      <c r="G2114" s="13">
        <v>55</v>
      </c>
      <c r="H2114" s="14">
        <v>16323703.329999899</v>
      </c>
    </row>
    <row r="2115" spans="1:8" x14ac:dyDescent="0.25">
      <c r="A2115" s="8" t="s">
        <v>2860</v>
      </c>
      <c r="B2115" s="9" t="s">
        <v>807</v>
      </c>
      <c r="C2115" s="13">
        <v>21.248587241301301</v>
      </c>
      <c r="D2115" s="13">
        <v>45.291882703549398</v>
      </c>
      <c r="E2115" s="13">
        <v>15.7073621299833</v>
      </c>
      <c r="F2115" s="15">
        <v>27.415944024944665</v>
      </c>
      <c r="G2115" s="13">
        <v>98</v>
      </c>
      <c r="H2115" s="14">
        <v>57667868.969999902</v>
      </c>
    </row>
    <row r="2116" spans="1:8" ht="24.75" x14ac:dyDescent="0.25">
      <c r="A2116" s="8" t="s">
        <v>2860</v>
      </c>
      <c r="B2116" s="9" t="s">
        <v>2101</v>
      </c>
      <c r="C2116" s="13">
        <v>18.243445397612</v>
      </c>
      <c r="D2116" s="13">
        <v>40.390734893924602</v>
      </c>
      <c r="E2116" s="13">
        <v>23.542592515514499</v>
      </c>
      <c r="F2116" s="15">
        <v>27.392257602350366</v>
      </c>
      <c r="G2116" s="13">
        <v>87</v>
      </c>
      <c r="H2116" s="14">
        <v>630043382.74000001</v>
      </c>
    </row>
    <row r="2117" spans="1:8" ht="24.75" x14ac:dyDescent="0.25">
      <c r="A2117" s="8" t="s">
        <v>2860</v>
      </c>
      <c r="B2117" s="9" t="s">
        <v>2846</v>
      </c>
      <c r="C2117" s="13">
        <v>27.8743767209445</v>
      </c>
      <c r="D2117" s="13">
        <v>29.660741677995201</v>
      </c>
      <c r="E2117" s="13">
        <v>24.518300938383099</v>
      </c>
      <c r="F2117" s="15">
        <v>27.351139779107598</v>
      </c>
      <c r="G2117" s="13">
        <v>21</v>
      </c>
      <c r="H2117" s="14">
        <v>92239499.609999999</v>
      </c>
    </row>
    <row r="2118" spans="1:8" ht="24.75" x14ac:dyDescent="0.25">
      <c r="A2118" s="8" t="s">
        <v>2860</v>
      </c>
      <c r="B2118" s="9" t="s">
        <v>1112</v>
      </c>
      <c r="C2118" s="13">
        <v>38.303903465149702</v>
      </c>
      <c r="D2118" s="13">
        <v>27.888357468249101</v>
      </c>
      <c r="E2118" s="13">
        <v>15.460879119965099</v>
      </c>
      <c r="F2118" s="15">
        <v>27.217713351121301</v>
      </c>
      <c r="G2118" s="13">
        <v>10</v>
      </c>
      <c r="H2118" s="14">
        <v>2896742.55</v>
      </c>
    </row>
    <row r="2119" spans="1:8" ht="24.75" x14ac:dyDescent="0.25">
      <c r="A2119" s="8" t="s">
        <v>2860</v>
      </c>
      <c r="B2119" s="9" t="s">
        <v>510</v>
      </c>
      <c r="C2119" s="13">
        <v>42.118265563575498</v>
      </c>
      <c r="D2119" s="13">
        <v>10.4494392444036</v>
      </c>
      <c r="E2119" s="13">
        <v>28.9051218329782</v>
      </c>
      <c r="F2119" s="15">
        <v>27.157608880319099</v>
      </c>
      <c r="G2119" s="13">
        <v>46</v>
      </c>
      <c r="H2119" s="14">
        <v>215191730.53</v>
      </c>
    </row>
    <row r="2120" spans="1:8" ht="24.75" x14ac:dyDescent="0.25">
      <c r="A2120" s="8" t="s">
        <v>2860</v>
      </c>
      <c r="B2120" s="9" t="s">
        <v>351</v>
      </c>
      <c r="C2120" s="13">
        <v>14.704002178358699</v>
      </c>
      <c r="D2120" s="13">
        <v>38.710844184218502</v>
      </c>
      <c r="E2120" s="13">
        <v>27.970536299651901</v>
      </c>
      <c r="F2120" s="15">
        <v>27.128460887409702</v>
      </c>
      <c r="G2120" s="13">
        <v>18</v>
      </c>
      <c r="H2120" s="14">
        <v>61878925.770000003</v>
      </c>
    </row>
    <row r="2121" spans="1:8" ht="24.75" x14ac:dyDescent="0.25">
      <c r="A2121" s="8" t="s">
        <v>2860</v>
      </c>
      <c r="B2121" s="9" t="s">
        <v>2197</v>
      </c>
      <c r="C2121" s="13">
        <v>24.288519796388801</v>
      </c>
      <c r="D2121" s="13">
        <v>48.298574896263503</v>
      </c>
      <c r="E2121" s="13">
        <v>8.6960119661145896</v>
      </c>
      <c r="F2121" s="15">
        <v>27.094368886255626</v>
      </c>
      <c r="G2121" s="13">
        <v>24</v>
      </c>
      <c r="H2121" s="14">
        <v>21511806.68</v>
      </c>
    </row>
    <row r="2122" spans="1:8" ht="24.75" x14ac:dyDescent="0.25">
      <c r="A2122" s="8" t="s">
        <v>2860</v>
      </c>
      <c r="B2122" s="9" t="s">
        <v>2700</v>
      </c>
      <c r="C2122" s="13">
        <v>43.596292457212897</v>
      </c>
      <c r="D2122" s="13">
        <v>15.1842072494922</v>
      </c>
      <c r="E2122" s="13">
        <v>22.4678058591977</v>
      </c>
      <c r="F2122" s="15">
        <v>27.082768521967598</v>
      </c>
      <c r="G2122" s="13">
        <v>7</v>
      </c>
      <c r="H2122" s="14">
        <v>43537620.280000001</v>
      </c>
    </row>
    <row r="2123" spans="1:8" x14ac:dyDescent="0.25">
      <c r="A2123" s="8" t="s">
        <v>2860</v>
      </c>
      <c r="B2123" s="9" t="s">
        <v>2004</v>
      </c>
      <c r="C2123" s="13">
        <v>35.325543111408301</v>
      </c>
      <c r="D2123" s="13">
        <v>30.431105904795601</v>
      </c>
      <c r="E2123" s="13">
        <v>15.3874222699142</v>
      </c>
      <c r="F2123" s="15">
        <v>27.048023762039367</v>
      </c>
      <c r="G2123" s="13">
        <v>143</v>
      </c>
      <c r="H2123" s="14">
        <v>114224020.59</v>
      </c>
    </row>
    <row r="2124" spans="1:8" ht="24.75" x14ac:dyDescent="0.25">
      <c r="A2124" s="8" t="s">
        <v>2860</v>
      </c>
      <c r="B2124" s="9" t="s">
        <v>2743</v>
      </c>
      <c r="C2124" s="13">
        <v>24.156353235888002</v>
      </c>
      <c r="D2124" s="13">
        <v>34.790122007672799</v>
      </c>
      <c r="E2124" s="13">
        <v>22.104191412402599</v>
      </c>
      <c r="F2124" s="15">
        <v>27.016888885321134</v>
      </c>
      <c r="G2124" s="13">
        <v>57</v>
      </c>
      <c r="H2124" s="14">
        <v>434050822.13</v>
      </c>
    </row>
    <row r="2125" spans="1:8" x14ac:dyDescent="0.25">
      <c r="A2125" s="8" t="s">
        <v>2860</v>
      </c>
      <c r="B2125" s="9" t="s">
        <v>188</v>
      </c>
      <c r="C2125" s="13">
        <v>45.0310761841464</v>
      </c>
      <c r="D2125" s="13">
        <v>28.817322345184198</v>
      </c>
      <c r="E2125" s="13">
        <v>7.1662851936721799</v>
      </c>
      <c r="F2125" s="15">
        <v>27.004894574334259</v>
      </c>
      <c r="G2125" s="13">
        <v>26</v>
      </c>
      <c r="H2125" s="14">
        <v>5284657.5199999996</v>
      </c>
    </row>
    <row r="2126" spans="1:8" x14ac:dyDescent="0.25">
      <c r="A2126" s="8" t="s">
        <v>2860</v>
      </c>
      <c r="B2126" s="9" t="s">
        <v>2279</v>
      </c>
      <c r="C2126" s="13">
        <v>50.362128445356497</v>
      </c>
      <c r="D2126" s="13">
        <v>18.913018504526001</v>
      </c>
      <c r="E2126" s="13">
        <v>11.7127872120947</v>
      </c>
      <c r="F2126" s="15">
        <v>26.995978053992399</v>
      </c>
      <c r="G2126" s="13">
        <v>22</v>
      </c>
      <c r="H2126" s="14">
        <v>5224138.6900000004</v>
      </c>
    </row>
    <row r="2127" spans="1:8" ht="24.75" x14ac:dyDescent="0.25">
      <c r="A2127" s="8" t="s">
        <v>2860</v>
      </c>
      <c r="B2127" s="9" t="s">
        <v>1606</v>
      </c>
      <c r="C2127" s="13">
        <v>54.861954726141697</v>
      </c>
      <c r="D2127" s="13">
        <v>5.26853754132277</v>
      </c>
      <c r="E2127" s="13">
        <v>20.581795158635099</v>
      </c>
      <c r="F2127" s="15">
        <v>26.904095808699854</v>
      </c>
      <c r="G2127" s="13">
        <v>47</v>
      </c>
      <c r="H2127" s="14">
        <v>40046084.359999999</v>
      </c>
    </row>
    <row r="2128" spans="1:8" ht="24.75" x14ac:dyDescent="0.25">
      <c r="A2128" s="8" t="s">
        <v>2860</v>
      </c>
      <c r="B2128" s="9" t="s">
        <v>2618</v>
      </c>
      <c r="C2128" s="13">
        <v>21.1570514269931</v>
      </c>
      <c r="D2128" s="13">
        <v>38.5157438240769</v>
      </c>
      <c r="E2128" s="13">
        <v>21.0205756781024</v>
      </c>
      <c r="F2128" s="15">
        <v>26.897790309724133</v>
      </c>
      <c r="G2128" s="13">
        <v>175</v>
      </c>
      <c r="H2128" s="14">
        <v>633450572.02999997</v>
      </c>
    </row>
    <row r="2129" spans="1:8" ht="24.75" x14ac:dyDescent="0.25">
      <c r="A2129" s="8" t="s">
        <v>2860</v>
      </c>
      <c r="B2129" s="9" t="s">
        <v>997</v>
      </c>
      <c r="C2129" s="13">
        <v>40.252445853143598</v>
      </c>
      <c r="D2129" s="13">
        <v>15.5730713011232</v>
      </c>
      <c r="E2129" s="13">
        <v>24.772051116548099</v>
      </c>
      <c r="F2129" s="15">
        <v>26.865856090271631</v>
      </c>
      <c r="G2129" s="13">
        <v>55</v>
      </c>
      <c r="H2129" s="14">
        <v>46709992.189999998</v>
      </c>
    </row>
    <row r="2130" spans="1:8" ht="24.75" x14ac:dyDescent="0.25">
      <c r="A2130" s="8" t="s">
        <v>2860</v>
      </c>
      <c r="B2130" s="9" t="s">
        <v>2706</v>
      </c>
      <c r="C2130" s="13">
        <v>6.0694761355159503</v>
      </c>
      <c r="D2130" s="13">
        <v>48.431792341966997</v>
      </c>
      <c r="E2130" s="13">
        <v>25.6203729163933</v>
      </c>
      <c r="F2130" s="15">
        <v>26.707213797958747</v>
      </c>
      <c r="G2130" s="13">
        <v>123</v>
      </c>
      <c r="H2130" s="14">
        <v>903372019.18999898</v>
      </c>
    </row>
    <row r="2131" spans="1:8" x14ac:dyDescent="0.25">
      <c r="A2131" s="8" t="s">
        <v>2860</v>
      </c>
      <c r="B2131" s="9" t="s">
        <v>453</v>
      </c>
      <c r="C2131" s="13">
        <v>46.8856704382804</v>
      </c>
      <c r="D2131" s="13">
        <v>17.831425545311799</v>
      </c>
      <c r="E2131" s="13">
        <v>15.2972566055866</v>
      </c>
      <c r="F2131" s="15">
        <v>26.671450863059601</v>
      </c>
      <c r="G2131" s="13">
        <v>8</v>
      </c>
      <c r="H2131" s="14">
        <v>7243179.5799999898</v>
      </c>
    </row>
    <row r="2132" spans="1:8" ht="24.75" x14ac:dyDescent="0.25">
      <c r="A2132" s="8" t="s">
        <v>2860</v>
      </c>
      <c r="B2132" s="9" t="s">
        <v>2505</v>
      </c>
      <c r="C2132" s="13">
        <v>21.018584123052399</v>
      </c>
      <c r="D2132" s="13">
        <v>41.560873675618502</v>
      </c>
      <c r="E2132" s="13">
        <v>17.184732853656499</v>
      </c>
      <c r="F2132" s="15">
        <v>26.5880635507758</v>
      </c>
      <c r="G2132" s="13">
        <v>836</v>
      </c>
      <c r="H2132" s="14">
        <v>1790108499.6429999</v>
      </c>
    </row>
    <row r="2133" spans="1:8" ht="24.75" x14ac:dyDescent="0.25">
      <c r="A2133" s="8" t="s">
        <v>2860</v>
      </c>
      <c r="B2133" s="9" t="s">
        <v>2789</v>
      </c>
      <c r="C2133" s="13">
        <v>8.1630976297333202</v>
      </c>
      <c r="D2133" s="13">
        <v>50.105671028725503</v>
      </c>
      <c r="E2133" s="13">
        <v>21.4759219129656</v>
      </c>
      <c r="F2133" s="15">
        <v>26.581563523808143</v>
      </c>
      <c r="G2133" s="13">
        <v>59</v>
      </c>
      <c r="H2133" s="14">
        <v>258374717.52000001</v>
      </c>
    </row>
    <row r="2134" spans="1:8" x14ac:dyDescent="0.25">
      <c r="A2134" s="8" t="s">
        <v>2860</v>
      </c>
      <c r="B2134" s="9" t="s">
        <v>53</v>
      </c>
      <c r="C2134" s="13">
        <v>38.087957714547798</v>
      </c>
      <c r="D2134" s="13">
        <v>13.0477728661794</v>
      </c>
      <c r="E2134" s="13">
        <v>28.571673145161601</v>
      </c>
      <c r="F2134" s="15">
        <v>26.569134575296264</v>
      </c>
      <c r="G2134" s="13">
        <v>171</v>
      </c>
      <c r="H2134" s="14">
        <v>101710521.61</v>
      </c>
    </row>
    <row r="2135" spans="1:8" ht="24.75" x14ac:dyDescent="0.25">
      <c r="A2135" s="8" t="s">
        <v>2860</v>
      </c>
      <c r="B2135" s="9" t="s">
        <v>2672</v>
      </c>
      <c r="C2135" s="13">
        <v>30.804833768140199</v>
      </c>
      <c r="D2135" s="13">
        <v>23.183436623223098</v>
      </c>
      <c r="E2135" s="13">
        <v>25.503134123133201</v>
      </c>
      <c r="F2135" s="15">
        <v>26.497134838165504</v>
      </c>
      <c r="G2135" s="13">
        <v>271</v>
      </c>
      <c r="H2135" s="14">
        <v>518110768.89999902</v>
      </c>
    </row>
    <row r="2136" spans="1:8" ht="24.75" x14ac:dyDescent="0.25">
      <c r="A2136" s="8" t="s">
        <v>2860</v>
      </c>
      <c r="B2136" s="9" t="s">
        <v>55</v>
      </c>
      <c r="C2136" s="13">
        <v>25.1164906527925</v>
      </c>
      <c r="D2136" s="13">
        <v>42.243029137792597</v>
      </c>
      <c r="E2136" s="13">
        <v>11.995152121313501</v>
      </c>
      <c r="F2136" s="15">
        <v>26.451557303966197</v>
      </c>
      <c r="G2136" s="13">
        <v>163</v>
      </c>
      <c r="H2136" s="14">
        <v>121042170.70999999</v>
      </c>
    </row>
    <row r="2137" spans="1:8" ht="24.75" x14ac:dyDescent="0.25">
      <c r="A2137" s="8" t="s">
        <v>2860</v>
      </c>
      <c r="B2137" s="9" t="s">
        <v>2473</v>
      </c>
      <c r="C2137" s="13">
        <v>23.484490006556399</v>
      </c>
      <c r="D2137" s="13">
        <v>28.5445764035819</v>
      </c>
      <c r="E2137" s="13">
        <v>27.2592930805598</v>
      </c>
      <c r="F2137" s="15">
        <v>26.429453163566034</v>
      </c>
      <c r="G2137" s="13">
        <v>26</v>
      </c>
      <c r="H2137" s="14">
        <v>135458002.329999</v>
      </c>
    </row>
    <row r="2138" spans="1:8" x14ac:dyDescent="0.25">
      <c r="A2138" s="8" t="s">
        <v>2860</v>
      </c>
      <c r="B2138" s="9" t="s">
        <v>813</v>
      </c>
      <c r="C2138" s="13">
        <v>45.4746112176678</v>
      </c>
      <c r="D2138" s="13">
        <v>30.385115104737999</v>
      </c>
      <c r="E2138" s="13">
        <v>3.3036066495651899</v>
      </c>
      <c r="F2138" s="15">
        <v>26.387777657323667</v>
      </c>
      <c r="G2138" s="13">
        <v>33</v>
      </c>
      <c r="H2138" s="14">
        <v>5514237.2199999904</v>
      </c>
    </row>
    <row r="2139" spans="1:8" x14ac:dyDescent="0.25">
      <c r="A2139" s="8" t="s">
        <v>2860</v>
      </c>
      <c r="B2139" s="9" t="s">
        <v>2756</v>
      </c>
      <c r="C2139" s="13">
        <v>11.398576783786</v>
      </c>
      <c r="D2139" s="13">
        <v>43.336768861624599</v>
      </c>
      <c r="E2139" s="13">
        <v>24.289510177128999</v>
      </c>
      <c r="F2139" s="15">
        <v>26.341618607513198</v>
      </c>
      <c r="G2139" s="13">
        <v>28</v>
      </c>
      <c r="H2139" s="14">
        <v>176751089.28999999</v>
      </c>
    </row>
    <row r="2140" spans="1:8" x14ac:dyDescent="0.25">
      <c r="A2140" s="8" t="s">
        <v>2860</v>
      </c>
      <c r="B2140" s="9" t="s">
        <v>2557</v>
      </c>
      <c r="C2140" s="13">
        <v>28.048360115741101</v>
      </c>
      <c r="D2140" s="13">
        <v>31.798826375115901</v>
      </c>
      <c r="E2140" s="13">
        <v>19.171445949420502</v>
      </c>
      <c r="F2140" s="15">
        <v>26.339544146759167</v>
      </c>
      <c r="G2140" s="13">
        <v>146</v>
      </c>
      <c r="H2140" s="14">
        <v>350981778.93999898</v>
      </c>
    </row>
    <row r="2141" spans="1:8" ht="24.75" x14ac:dyDescent="0.25">
      <c r="A2141" s="8" t="s">
        <v>2860</v>
      </c>
      <c r="B2141" s="9" t="s">
        <v>2491</v>
      </c>
      <c r="C2141" s="13">
        <v>30.534203234488501</v>
      </c>
      <c r="D2141" s="13">
        <v>25.8775051763301</v>
      </c>
      <c r="E2141" s="13">
        <v>22.373837975682701</v>
      </c>
      <c r="F2141" s="15">
        <v>26.261848795500438</v>
      </c>
      <c r="G2141" s="13">
        <v>11</v>
      </c>
      <c r="H2141" s="14">
        <v>34051532.210000001</v>
      </c>
    </row>
    <row r="2142" spans="1:8" ht="24.75" x14ac:dyDescent="0.25">
      <c r="A2142" s="8" t="s">
        <v>2860</v>
      </c>
      <c r="B2142" s="9" t="s">
        <v>2724</v>
      </c>
      <c r="C2142" s="13">
        <v>29.405956020277898</v>
      </c>
      <c r="D2142" s="13">
        <v>26.174817500011098</v>
      </c>
      <c r="E2142" s="13">
        <v>23.186236208179</v>
      </c>
      <c r="F2142" s="15">
        <v>26.255669909489331</v>
      </c>
      <c r="G2142" s="13">
        <v>52</v>
      </c>
      <c r="H2142" s="14">
        <v>67242039.209999993</v>
      </c>
    </row>
    <row r="2143" spans="1:8" ht="24.75" x14ac:dyDescent="0.25">
      <c r="A2143" s="8" t="s">
        <v>2860</v>
      </c>
      <c r="B2143" s="9" t="s">
        <v>2583</v>
      </c>
      <c r="C2143" s="13">
        <v>18.7897846693166</v>
      </c>
      <c r="D2143" s="13">
        <v>33.145096514895002</v>
      </c>
      <c r="E2143" s="13">
        <v>26.705850853361301</v>
      </c>
      <c r="F2143" s="15">
        <v>26.213577345857633</v>
      </c>
      <c r="G2143" s="13">
        <v>24</v>
      </c>
      <c r="H2143" s="14">
        <v>89823236.540000007</v>
      </c>
    </row>
    <row r="2144" spans="1:8" x14ac:dyDescent="0.25">
      <c r="A2144" s="8" t="s">
        <v>2860</v>
      </c>
      <c r="B2144" s="9" t="s">
        <v>2598</v>
      </c>
      <c r="C2144" s="13">
        <v>24.7729872229874</v>
      </c>
      <c r="D2144" s="13">
        <v>19.548519035759401</v>
      </c>
      <c r="E2144" s="13">
        <v>33.7803995498397</v>
      </c>
      <c r="F2144" s="15">
        <v>26.033968602862171</v>
      </c>
      <c r="G2144" s="13">
        <v>211</v>
      </c>
      <c r="H2144" s="14">
        <v>3119625436.2360001</v>
      </c>
    </row>
    <row r="2145" spans="1:8" ht="24.75" x14ac:dyDescent="0.25">
      <c r="A2145" s="8" t="s">
        <v>2860</v>
      </c>
      <c r="B2145" s="9" t="s">
        <v>1250</v>
      </c>
      <c r="C2145" s="13">
        <v>28.722240008142901</v>
      </c>
      <c r="D2145" s="13">
        <v>21.983912473212399</v>
      </c>
      <c r="E2145" s="13">
        <v>27.0963064572028</v>
      </c>
      <c r="F2145" s="15">
        <v>25.934152979519368</v>
      </c>
      <c r="G2145" s="13">
        <v>993</v>
      </c>
      <c r="H2145" s="14">
        <v>2858935444.2199898</v>
      </c>
    </row>
    <row r="2146" spans="1:8" ht="24.75" x14ac:dyDescent="0.25">
      <c r="A2146" s="8" t="s">
        <v>2860</v>
      </c>
      <c r="B2146" s="9" t="s">
        <v>2834</v>
      </c>
      <c r="C2146" s="13">
        <v>36.347322686187198</v>
      </c>
      <c r="D2146" s="13">
        <v>16.939404802604599</v>
      </c>
      <c r="E2146" s="13">
        <v>24.446689206782398</v>
      </c>
      <c r="F2146" s="15">
        <v>25.91113889852473</v>
      </c>
      <c r="G2146" s="13">
        <v>2</v>
      </c>
      <c r="H2146" s="14">
        <v>8700490.7599999998</v>
      </c>
    </row>
    <row r="2147" spans="1:8" ht="24.75" x14ac:dyDescent="0.25">
      <c r="A2147" s="8" t="s">
        <v>2860</v>
      </c>
      <c r="B2147" s="9" t="s">
        <v>2664</v>
      </c>
      <c r="C2147" s="13">
        <v>36.485098831842201</v>
      </c>
      <c r="D2147" s="13">
        <v>16.730983677406101</v>
      </c>
      <c r="E2147" s="13">
        <v>24.446689206782398</v>
      </c>
      <c r="F2147" s="15">
        <v>25.887590572010236</v>
      </c>
      <c r="G2147" s="13">
        <v>9</v>
      </c>
      <c r="H2147" s="14">
        <v>23297635.190000001</v>
      </c>
    </row>
    <row r="2148" spans="1:8" x14ac:dyDescent="0.25">
      <c r="A2148" s="8" t="s">
        <v>2860</v>
      </c>
      <c r="B2148" s="9" t="s">
        <v>780</v>
      </c>
      <c r="C2148" s="13">
        <v>43.8540018096203</v>
      </c>
      <c r="D2148" s="13">
        <v>25.773111987418201</v>
      </c>
      <c r="E2148" s="13">
        <v>7.8603054765516598</v>
      </c>
      <c r="F2148" s="15">
        <v>25.829139757863388</v>
      </c>
      <c r="G2148" s="13">
        <v>29</v>
      </c>
      <c r="H2148" s="14">
        <v>4933874.693</v>
      </c>
    </row>
    <row r="2149" spans="1:8" ht="24.75" x14ac:dyDescent="0.25">
      <c r="A2149" s="8" t="s">
        <v>2860</v>
      </c>
      <c r="B2149" s="9" t="s">
        <v>2587</v>
      </c>
      <c r="C2149" s="13">
        <v>33.330312022910697</v>
      </c>
      <c r="D2149" s="13">
        <v>18.893992573856</v>
      </c>
      <c r="E2149" s="13">
        <v>25.2237189500194</v>
      </c>
      <c r="F2149" s="15">
        <v>25.816007848928702</v>
      </c>
      <c r="G2149" s="13">
        <v>44</v>
      </c>
      <c r="H2149" s="14">
        <v>547913350.13999999</v>
      </c>
    </row>
    <row r="2150" spans="1:8" x14ac:dyDescent="0.25">
      <c r="A2150" s="8" t="s">
        <v>2860</v>
      </c>
      <c r="B2150" s="9" t="s">
        <v>1871</v>
      </c>
      <c r="C2150" s="13">
        <v>49.720549460449398</v>
      </c>
      <c r="D2150" s="13">
        <v>18.244456239384998</v>
      </c>
      <c r="E2150" s="13">
        <v>9.4117656123953495</v>
      </c>
      <c r="F2150" s="15">
        <v>25.792257104076583</v>
      </c>
      <c r="G2150" s="13">
        <v>43</v>
      </c>
      <c r="H2150" s="14">
        <v>21273469.219999999</v>
      </c>
    </row>
    <row r="2151" spans="1:8" ht="24.75" x14ac:dyDescent="0.25">
      <c r="A2151" s="8" t="s">
        <v>2860</v>
      </c>
      <c r="B2151" s="9" t="s">
        <v>1408</v>
      </c>
      <c r="C2151" s="13">
        <v>37.819164450785102</v>
      </c>
      <c r="D2151" s="13">
        <v>3.9559993358290302</v>
      </c>
      <c r="E2151" s="13">
        <v>35.010475300669199</v>
      </c>
      <c r="F2151" s="15">
        <v>25.595213029094442</v>
      </c>
      <c r="G2151" s="13">
        <v>45</v>
      </c>
      <c r="H2151" s="14">
        <v>51307415.32</v>
      </c>
    </row>
    <row r="2152" spans="1:8" ht="24.75" x14ac:dyDescent="0.25">
      <c r="A2152" s="8" t="s">
        <v>2860</v>
      </c>
      <c r="B2152" s="9" t="s">
        <v>2755</v>
      </c>
      <c r="C2152" s="13">
        <v>14.650163099997</v>
      </c>
      <c r="D2152" s="13">
        <v>36.096151898267301</v>
      </c>
      <c r="E2152" s="13">
        <v>25.9431801150529</v>
      </c>
      <c r="F2152" s="15">
        <v>25.563165037772404</v>
      </c>
      <c r="G2152" s="13">
        <v>16</v>
      </c>
      <c r="H2152" s="14">
        <v>43599565.399999999</v>
      </c>
    </row>
    <row r="2153" spans="1:8" ht="24.75" x14ac:dyDescent="0.25">
      <c r="A2153" s="8" t="s">
        <v>2860</v>
      </c>
      <c r="B2153" s="9" t="s">
        <v>2677</v>
      </c>
      <c r="C2153" s="13">
        <v>17.021608321121601</v>
      </c>
      <c r="D2153" s="13">
        <v>34.668532115074797</v>
      </c>
      <c r="E2153" s="13">
        <v>24.854324982206201</v>
      </c>
      <c r="F2153" s="15">
        <v>25.514821806134204</v>
      </c>
      <c r="G2153" s="13">
        <v>63</v>
      </c>
      <c r="H2153" s="14">
        <v>120521741.699999</v>
      </c>
    </row>
    <row r="2154" spans="1:8" x14ac:dyDescent="0.25">
      <c r="A2154" s="8" t="s">
        <v>2860</v>
      </c>
      <c r="B2154" s="9" t="s">
        <v>1797</v>
      </c>
      <c r="C2154" s="13">
        <v>30.179566942941701</v>
      </c>
      <c r="D2154" s="13">
        <v>27.634480234594399</v>
      </c>
      <c r="E2154" s="13">
        <v>18.5803156650829</v>
      </c>
      <c r="F2154" s="15">
        <v>25.46478761420633</v>
      </c>
      <c r="G2154" s="13">
        <v>19</v>
      </c>
      <c r="H2154" s="14">
        <v>350384237.69</v>
      </c>
    </row>
    <row r="2155" spans="1:8" ht="24.75" x14ac:dyDescent="0.25">
      <c r="A2155" s="8" t="s">
        <v>2860</v>
      </c>
      <c r="B2155" s="9" t="s">
        <v>700</v>
      </c>
      <c r="C2155" s="13">
        <v>52.292444200778903</v>
      </c>
      <c r="D2155" s="13">
        <v>23.867145609800701</v>
      </c>
      <c r="E2155" s="13">
        <v>0</v>
      </c>
      <c r="F2155" s="15">
        <v>25.386529936859869</v>
      </c>
      <c r="G2155" s="13">
        <v>16</v>
      </c>
      <c r="H2155" s="14">
        <v>6399556.3600000003</v>
      </c>
    </row>
    <row r="2156" spans="1:8" ht="24.75" x14ac:dyDescent="0.25">
      <c r="A2156" s="8" t="s">
        <v>2860</v>
      </c>
      <c r="B2156" s="9" t="s">
        <v>2303</v>
      </c>
      <c r="C2156" s="13">
        <v>17.808681269720001</v>
      </c>
      <c r="D2156" s="13">
        <v>38.705392823009902</v>
      </c>
      <c r="E2156" s="13">
        <v>19.538473613142699</v>
      </c>
      <c r="F2156" s="15">
        <v>25.350849235290866</v>
      </c>
      <c r="G2156" s="13">
        <v>2</v>
      </c>
      <c r="H2156" s="14">
        <v>26862679.350000001</v>
      </c>
    </row>
    <row r="2157" spans="1:8" x14ac:dyDescent="0.25">
      <c r="A2157" s="8" t="s">
        <v>2860</v>
      </c>
      <c r="B2157" s="9" t="s">
        <v>897</v>
      </c>
      <c r="C2157" s="13">
        <v>44.565798962476599</v>
      </c>
      <c r="D2157" s="13">
        <v>24.737714620472801</v>
      </c>
      <c r="E2157" s="13">
        <v>6.7393575651129902</v>
      </c>
      <c r="F2157" s="15">
        <v>25.347623716020795</v>
      </c>
      <c r="G2157" s="13">
        <v>60</v>
      </c>
      <c r="H2157" s="14">
        <v>12808602.949999999</v>
      </c>
    </row>
    <row r="2158" spans="1:8" ht="24.75" x14ac:dyDescent="0.25">
      <c r="A2158" s="8" t="s">
        <v>2860</v>
      </c>
      <c r="B2158" s="9" t="s">
        <v>2763</v>
      </c>
      <c r="C2158" s="13">
        <v>14.798631012279801</v>
      </c>
      <c r="D2158" s="13">
        <v>42.179695111044801</v>
      </c>
      <c r="E2158" s="13">
        <v>18.994299439083498</v>
      </c>
      <c r="F2158" s="15">
        <v>25.324208520802699</v>
      </c>
      <c r="G2158" s="13">
        <v>112</v>
      </c>
      <c r="H2158" s="14">
        <v>850715572.17999995</v>
      </c>
    </row>
    <row r="2159" spans="1:8" ht="24.75" x14ac:dyDescent="0.25">
      <c r="A2159" s="8" t="s">
        <v>2860</v>
      </c>
      <c r="B2159" s="9" t="s">
        <v>2628</v>
      </c>
      <c r="C2159" s="13">
        <v>10.5770737898586</v>
      </c>
      <c r="D2159" s="13">
        <v>35.981595467218703</v>
      </c>
      <c r="E2159" s="13">
        <v>29.3220435382025</v>
      </c>
      <c r="F2159" s="15">
        <v>25.293570931759934</v>
      </c>
      <c r="G2159" s="13">
        <v>181</v>
      </c>
      <c r="H2159" s="14">
        <v>544564844.09000003</v>
      </c>
    </row>
    <row r="2160" spans="1:8" ht="24.75" x14ac:dyDescent="0.25">
      <c r="A2160" s="8" t="s">
        <v>2860</v>
      </c>
      <c r="B2160" s="9" t="s">
        <v>2753</v>
      </c>
      <c r="C2160" s="13">
        <v>40.374068896331799</v>
      </c>
      <c r="D2160" s="13">
        <v>12.5721924885018</v>
      </c>
      <c r="E2160" s="13">
        <v>22.6195078006816</v>
      </c>
      <c r="F2160" s="15">
        <v>25.188589728505065</v>
      </c>
      <c r="G2160" s="13">
        <v>411</v>
      </c>
      <c r="H2160" s="14">
        <v>2216123449.3989902</v>
      </c>
    </row>
    <row r="2161" spans="1:8" ht="24.75" x14ac:dyDescent="0.25">
      <c r="A2161" s="8" t="s">
        <v>2860</v>
      </c>
      <c r="B2161" s="9" t="s">
        <v>344</v>
      </c>
      <c r="C2161" s="13">
        <v>25.265748204780099</v>
      </c>
      <c r="D2161" s="13">
        <v>37.788769115015597</v>
      </c>
      <c r="E2161" s="13">
        <v>12.144322658956</v>
      </c>
      <c r="F2161" s="15">
        <v>25.066279992917231</v>
      </c>
      <c r="G2161" s="13">
        <v>95</v>
      </c>
      <c r="H2161" s="14">
        <v>60458755.210000001</v>
      </c>
    </row>
    <row r="2162" spans="1:8" ht="24.75" x14ac:dyDescent="0.25">
      <c r="A2162" s="8" t="s">
        <v>2860</v>
      </c>
      <c r="B2162" s="9" t="s">
        <v>229</v>
      </c>
      <c r="C2162" s="13">
        <v>12.7638238118796</v>
      </c>
      <c r="D2162" s="13">
        <v>34.570346270066899</v>
      </c>
      <c r="E2162" s="13">
        <v>27.397911147060601</v>
      </c>
      <c r="F2162" s="15">
        <v>24.910693743002366</v>
      </c>
      <c r="G2162" s="13">
        <v>48</v>
      </c>
      <c r="H2162" s="14">
        <v>257912154.86000001</v>
      </c>
    </row>
    <row r="2163" spans="1:8" ht="24.75" x14ac:dyDescent="0.25">
      <c r="A2163" s="8" t="s">
        <v>2860</v>
      </c>
      <c r="B2163" s="9" t="s">
        <v>1660</v>
      </c>
      <c r="C2163" s="13">
        <v>23.935693633425601</v>
      </c>
      <c r="D2163" s="13">
        <v>29.578314865075399</v>
      </c>
      <c r="E2163" s="13">
        <v>21.1745454776892</v>
      </c>
      <c r="F2163" s="15">
        <v>24.896184658730068</v>
      </c>
      <c r="G2163" s="13">
        <v>9</v>
      </c>
      <c r="H2163" s="14">
        <v>4267165.4000000004</v>
      </c>
    </row>
    <row r="2164" spans="1:8" ht="24.75" x14ac:dyDescent="0.25">
      <c r="A2164" s="8" t="s">
        <v>2860</v>
      </c>
      <c r="B2164" s="9" t="s">
        <v>704</v>
      </c>
      <c r="C2164" s="13">
        <v>7.0484472135088803</v>
      </c>
      <c r="D2164" s="13">
        <v>33.614834479370401</v>
      </c>
      <c r="E2164" s="13">
        <v>33.4783729984742</v>
      </c>
      <c r="F2164" s="15">
        <v>24.713884897117826</v>
      </c>
      <c r="G2164" s="13">
        <v>25</v>
      </c>
      <c r="H2164" s="14">
        <v>543412992.69000006</v>
      </c>
    </row>
    <row r="2165" spans="1:8" ht="24.75" x14ac:dyDescent="0.25">
      <c r="A2165" s="8" t="s">
        <v>2860</v>
      </c>
      <c r="B2165" s="9" t="s">
        <v>91</v>
      </c>
      <c r="C2165" s="13">
        <v>59.0157458221897</v>
      </c>
      <c r="D2165" s="13">
        <v>5.1617326217916002</v>
      </c>
      <c r="E2165" s="13">
        <v>9.50071705426679</v>
      </c>
      <c r="F2165" s="15">
        <v>24.55939849941603</v>
      </c>
      <c r="G2165" s="13">
        <v>29</v>
      </c>
      <c r="H2165" s="14">
        <v>5307885.2</v>
      </c>
    </row>
    <row r="2166" spans="1:8" ht="24.75" x14ac:dyDescent="0.25">
      <c r="A2166" s="8" t="s">
        <v>2860</v>
      </c>
      <c r="B2166" s="9" t="s">
        <v>2624</v>
      </c>
      <c r="C2166" s="13">
        <v>40.177411445445799</v>
      </c>
      <c r="D2166" s="13">
        <v>17.827271441786401</v>
      </c>
      <c r="E2166" s="13">
        <v>15.488265414370799</v>
      </c>
      <c r="F2166" s="15">
        <v>24.497649433867664</v>
      </c>
      <c r="G2166" s="13">
        <v>225</v>
      </c>
      <c r="H2166" s="14">
        <v>3918750173.0700002</v>
      </c>
    </row>
    <row r="2167" spans="1:8" ht="24.75" x14ac:dyDescent="0.25">
      <c r="A2167" s="8" t="s">
        <v>2860</v>
      </c>
      <c r="B2167" s="9" t="s">
        <v>2783</v>
      </c>
      <c r="C2167" s="13">
        <v>27.927073092505999</v>
      </c>
      <c r="D2167" s="13">
        <v>16.297115137343098</v>
      </c>
      <c r="E2167" s="13">
        <v>29.218015960094601</v>
      </c>
      <c r="F2167" s="15">
        <v>24.480734729981233</v>
      </c>
      <c r="G2167" s="13">
        <v>20</v>
      </c>
      <c r="H2167" s="14">
        <v>405747527.61000001</v>
      </c>
    </row>
    <row r="2168" spans="1:8" x14ac:dyDescent="0.25">
      <c r="A2168" s="8" t="s">
        <v>2860</v>
      </c>
      <c r="B2168" s="9" t="s">
        <v>1860</v>
      </c>
      <c r="C2168" s="13">
        <v>40.6098472709755</v>
      </c>
      <c r="D2168" s="13">
        <v>17.722859224504202</v>
      </c>
      <c r="E2168" s="13">
        <v>15.069482673352301</v>
      </c>
      <c r="F2168" s="15">
        <v>24.467396389610666</v>
      </c>
      <c r="G2168" s="13">
        <v>38</v>
      </c>
      <c r="H2168" s="14">
        <v>53462822.020000003</v>
      </c>
    </row>
    <row r="2169" spans="1:8" ht="24.75" x14ac:dyDescent="0.25">
      <c r="A2169" s="8" t="s">
        <v>2860</v>
      </c>
      <c r="B2169" s="9" t="s">
        <v>1595</v>
      </c>
      <c r="C2169" s="13">
        <v>33.890591474016198</v>
      </c>
      <c r="D2169" s="13">
        <v>12.966186133754199</v>
      </c>
      <c r="E2169" s="13">
        <v>26.206095719579402</v>
      </c>
      <c r="F2169" s="15">
        <v>24.354291109116598</v>
      </c>
      <c r="G2169" s="13">
        <v>16</v>
      </c>
      <c r="H2169" s="14">
        <v>142533337.58000001</v>
      </c>
    </row>
    <row r="2170" spans="1:8" ht="24.75" x14ac:dyDescent="0.25">
      <c r="A2170" s="8" t="s">
        <v>2860</v>
      </c>
      <c r="B2170" s="9" t="s">
        <v>1293</v>
      </c>
      <c r="C2170" s="13">
        <v>34.707610536502699</v>
      </c>
      <c r="D2170" s="13">
        <v>23.576261193329302</v>
      </c>
      <c r="E2170" s="13">
        <v>14.6806972034176</v>
      </c>
      <c r="F2170" s="15">
        <v>24.321522977749865</v>
      </c>
      <c r="G2170" s="13">
        <v>83</v>
      </c>
      <c r="H2170" s="14">
        <v>1572523771.76</v>
      </c>
    </row>
    <row r="2171" spans="1:8" x14ac:dyDescent="0.25">
      <c r="A2171" s="8" t="s">
        <v>2860</v>
      </c>
      <c r="B2171" s="9" t="s">
        <v>2013</v>
      </c>
      <c r="C2171" s="13">
        <v>18.370915460125801</v>
      </c>
      <c r="D2171" s="13">
        <v>44.2380407931768</v>
      </c>
      <c r="E2171" s="13">
        <v>10.326130498926601</v>
      </c>
      <c r="F2171" s="15">
        <v>24.3116955840764</v>
      </c>
      <c r="G2171" s="13">
        <v>30</v>
      </c>
      <c r="H2171" s="14">
        <v>35736311.560000002</v>
      </c>
    </row>
    <row r="2172" spans="1:8" ht="24.75" x14ac:dyDescent="0.25">
      <c r="A2172" s="8" t="s">
        <v>2860</v>
      </c>
      <c r="B2172" s="9" t="s">
        <v>1164</v>
      </c>
      <c r="C2172" s="13">
        <v>37.1880755266329</v>
      </c>
      <c r="D2172" s="13">
        <v>29.125610374195698</v>
      </c>
      <c r="E2172" s="13">
        <v>6.43191988507182</v>
      </c>
      <c r="F2172" s="15">
        <v>24.248535261966808</v>
      </c>
      <c r="G2172" s="13">
        <v>49</v>
      </c>
      <c r="H2172" s="14">
        <v>9881518.159</v>
      </c>
    </row>
    <row r="2173" spans="1:8" ht="24.75" x14ac:dyDescent="0.25">
      <c r="A2173" s="8" t="s">
        <v>2860</v>
      </c>
      <c r="B2173" s="9" t="s">
        <v>424</v>
      </c>
      <c r="C2173" s="13">
        <v>43.9816058673821</v>
      </c>
      <c r="D2173" s="13">
        <v>14.238828157246299</v>
      </c>
      <c r="E2173" s="13">
        <v>14.4037249921042</v>
      </c>
      <c r="F2173" s="15">
        <v>24.208053005577536</v>
      </c>
      <c r="G2173" s="13">
        <v>15</v>
      </c>
      <c r="H2173" s="14">
        <v>4855045.68</v>
      </c>
    </row>
    <row r="2174" spans="1:8" ht="24.75" x14ac:dyDescent="0.25">
      <c r="A2174" s="8" t="s">
        <v>2860</v>
      </c>
      <c r="B2174" s="9" t="s">
        <v>1565</v>
      </c>
      <c r="C2174" s="13">
        <v>28.590131665160399</v>
      </c>
      <c r="D2174" s="13">
        <v>23.172705754466602</v>
      </c>
      <c r="E2174" s="13">
        <v>20.491474624958101</v>
      </c>
      <c r="F2174" s="15">
        <v>24.084770681528369</v>
      </c>
      <c r="G2174" s="13">
        <v>29</v>
      </c>
      <c r="H2174" s="14">
        <v>77196002.170000002</v>
      </c>
    </row>
    <row r="2175" spans="1:8" x14ac:dyDescent="0.25">
      <c r="A2175" s="8" t="s">
        <v>2860</v>
      </c>
      <c r="B2175" s="9" t="s">
        <v>1209</v>
      </c>
      <c r="C2175" s="13">
        <v>38.721547502109303</v>
      </c>
      <c r="D2175" s="13">
        <v>25.072607990187201</v>
      </c>
      <c r="E2175" s="13">
        <v>7.8719992417683899</v>
      </c>
      <c r="F2175" s="15">
        <v>23.888718244688295</v>
      </c>
      <c r="G2175" s="13">
        <v>71</v>
      </c>
      <c r="H2175" s="14">
        <v>23962464.329999998</v>
      </c>
    </row>
    <row r="2176" spans="1:8" ht="24.75" x14ac:dyDescent="0.25">
      <c r="A2176" s="8" t="s">
        <v>2860</v>
      </c>
      <c r="B2176" s="9" t="s">
        <v>34</v>
      </c>
      <c r="C2176" s="13">
        <v>22.807298337588499</v>
      </c>
      <c r="D2176" s="13">
        <v>26.271690690421099</v>
      </c>
      <c r="E2176" s="13">
        <v>22.202969866617401</v>
      </c>
      <c r="F2176" s="15">
        <v>23.760652964875664</v>
      </c>
      <c r="G2176" s="13">
        <v>122</v>
      </c>
      <c r="H2176" s="14">
        <v>136963054.81</v>
      </c>
    </row>
    <row r="2177" spans="1:8" x14ac:dyDescent="0.25">
      <c r="A2177" s="8" t="s">
        <v>2860</v>
      </c>
      <c r="B2177" s="9" t="s">
        <v>759</v>
      </c>
      <c r="C2177" s="13">
        <v>40.981320180630803</v>
      </c>
      <c r="D2177" s="13">
        <v>21.991199274348901</v>
      </c>
      <c r="E2177" s="13">
        <v>8.1665156377251495</v>
      </c>
      <c r="F2177" s="15">
        <v>23.713011697568287</v>
      </c>
      <c r="G2177" s="13">
        <v>24</v>
      </c>
      <c r="H2177" s="14">
        <v>6034270.3399999999</v>
      </c>
    </row>
    <row r="2178" spans="1:8" ht="24.75" x14ac:dyDescent="0.25">
      <c r="A2178" s="8" t="s">
        <v>2860</v>
      </c>
      <c r="B2178" s="9" t="s">
        <v>1941</v>
      </c>
      <c r="C2178" s="13">
        <v>18.889257197110101</v>
      </c>
      <c r="D2178" s="13">
        <v>40.663469642464001</v>
      </c>
      <c r="E2178" s="13">
        <v>11.431719821392401</v>
      </c>
      <c r="F2178" s="15">
        <v>23.661482220322171</v>
      </c>
      <c r="G2178" s="13">
        <v>115</v>
      </c>
      <c r="H2178" s="14">
        <v>64948988.920000002</v>
      </c>
    </row>
    <row r="2179" spans="1:8" ht="24.75" x14ac:dyDescent="0.25">
      <c r="A2179" s="8" t="s">
        <v>2860</v>
      </c>
      <c r="B2179" s="9" t="s">
        <v>2767</v>
      </c>
      <c r="C2179" s="13">
        <v>7.2283916552906202</v>
      </c>
      <c r="D2179" s="13">
        <v>36.084989680394699</v>
      </c>
      <c r="E2179" s="13">
        <v>27.571974302154501</v>
      </c>
      <c r="F2179" s="15">
        <v>23.62845187927994</v>
      </c>
      <c r="G2179" s="13">
        <v>125</v>
      </c>
      <c r="H2179" s="14">
        <v>616646187.59999895</v>
      </c>
    </row>
    <row r="2180" spans="1:8" x14ac:dyDescent="0.25">
      <c r="A2180" s="8" t="s">
        <v>2860</v>
      </c>
      <c r="B2180" s="9" t="s">
        <v>1646</v>
      </c>
      <c r="C2180" s="13">
        <v>26.301667970082899</v>
      </c>
      <c r="D2180" s="13">
        <v>14.570846874307099</v>
      </c>
      <c r="E2180" s="13">
        <v>29.732459846086702</v>
      </c>
      <c r="F2180" s="15">
        <v>23.53499156349223</v>
      </c>
      <c r="G2180" s="13">
        <v>2</v>
      </c>
      <c r="H2180" s="14">
        <v>24760329.59</v>
      </c>
    </row>
    <row r="2181" spans="1:8" ht="24.75" x14ac:dyDescent="0.25">
      <c r="A2181" s="8" t="s">
        <v>2860</v>
      </c>
      <c r="B2181" s="9" t="s">
        <v>540</v>
      </c>
      <c r="C2181" s="13">
        <v>39.5392613640863</v>
      </c>
      <c r="D2181" s="13">
        <v>13.525053320013001</v>
      </c>
      <c r="E2181" s="13">
        <v>16.518033247825901</v>
      </c>
      <c r="F2181" s="15">
        <v>23.1941159773084</v>
      </c>
      <c r="G2181" s="13">
        <v>6</v>
      </c>
      <c r="H2181" s="14">
        <v>3258283.66</v>
      </c>
    </row>
    <row r="2182" spans="1:8" ht="24.75" x14ac:dyDescent="0.25">
      <c r="A2182" s="8" t="s">
        <v>2860</v>
      </c>
      <c r="B2182" s="9" t="s">
        <v>2519</v>
      </c>
      <c r="C2182" s="13">
        <v>14.746248001921099</v>
      </c>
      <c r="D2182" s="13">
        <v>12.283313425575701</v>
      </c>
      <c r="E2182" s="13">
        <v>42.335391939460301</v>
      </c>
      <c r="F2182" s="15">
        <v>23.121651122319037</v>
      </c>
      <c r="G2182" s="13">
        <v>115</v>
      </c>
      <c r="H2182" s="14">
        <v>835542162.45999897</v>
      </c>
    </row>
    <row r="2183" spans="1:8" x14ac:dyDescent="0.25">
      <c r="A2183" s="8" t="s">
        <v>2860</v>
      </c>
      <c r="B2183" s="9" t="s">
        <v>1921</v>
      </c>
      <c r="C2183" s="13">
        <v>39.518879410635599</v>
      </c>
      <c r="D2183" s="13">
        <v>23.7694609873706</v>
      </c>
      <c r="E2183" s="13">
        <v>5.7266848968547404</v>
      </c>
      <c r="F2183" s="15">
        <v>23.005008431620311</v>
      </c>
      <c r="G2183" s="13">
        <v>93</v>
      </c>
      <c r="H2183" s="14">
        <v>35711960.042999998</v>
      </c>
    </row>
    <row r="2184" spans="1:8" ht="24.75" x14ac:dyDescent="0.25">
      <c r="A2184" s="8" t="s">
        <v>2860</v>
      </c>
      <c r="B2184" s="9" t="s">
        <v>2529</v>
      </c>
      <c r="C2184" s="13">
        <v>13.458131066364</v>
      </c>
      <c r="D2184" s="13">
        <v>43.180596130805803</v>
      </c>
      <c r="E2184" s="13">
        <v>11.9257012756982</v>
      </c>
      <c r="F2184" s="15">
        <v>22.854809490956001</v>
      </c>
      <c r="G2184" s="13">
        <v>207</v>
      </c>
      <c r="H2184" s="14">
        <v>571129794.15999997</v>
      </c>
    </row>
    <row r="2185" spans="1:8" ht="24.75" x14ac:dyDescent="0.25">
      <c r="A2185" s="8" t="s">
        <v>2860</v>
      </c>
      <c r="B2185" s="9" t="s">
        <v>1695</v>
      </c>
      <c r="C2185" s="13">
        <v>42.981883849944303</v>
      </c>
      <c r="D2185" s="13">
        <v>17.857861688371301</v>
      </c>
      <c r="E2185" s="13">
        <v>7.6607959603430702</v>
      </c>
      <c r="F2185" s="15">
        <v>22.833513832886226</v>
      </c>
      <c r="G2185" s="13">
        <v>74</v>
      </c>
      <c r="H2185" s="14">
        <v>20884311.509999901</v>
      </c>
    </row>
    <row r="2186" spans="1:8" x14ac:dyDescent="0.25">
      <c r="A2186" s="8" t="s">
        <v>2860</v>
      </c>
      <c r="B2186" s="9" t="s">
        <v>2604</v>
      </c>
      <c r="C2186" s="13">
        <v>33.744890458513801</v>
      </c>
      <c r="D2186" s="13">
        <v>13.0796028294214</v>
      </c>
      <c r="E2186" s="13">
        <v>21.486657648771999</v>
      </c>
      <c r="F2186" s="15">
        <v>22.770383645569066</v>
      </c>
      <c r="G2186" s="13">
        <v>27</v>
      </c>
      <c r="H2186" s="14">
        <v>131969487.65000001</v>
      </c>
    </row>
    <row r="2187" spans="1:8" ht="24.75" x14ac:dyDescent="0.25">
      <c r="A2187" s="8" t="s">
        <v>2860</v>
      </c>
      <c r="B2187" s="9" t="s">
        <v>1190</v>
      </c>
      <c r="C2187" s="13">
        <v>32.5957461389253</v>
      </c>
      <c r="D2187" s="13">
        <v>24.026445158003199</v>
      </c>
      <c r="E2187" s="13">
        <v>11.5956593399738</v>
      </c>
      <c r="F2187" s="15">
        <v>22.739283545634098</v>
      </c>
      <c r="G2187" s="13">
        <v>32</v>
      </c>
      <c r="H2187" s="14">
        <v>7488711.2300000004</v>
      </c>
    </row>
    <row r="2188" spans="1:8" ht="24.75" x14ac:dyDescent="0.25">
      <c r="A2188" s="8" t="s">
        <v>2860</v>
      </c>
      <c r="B2188" s="9" t="s">
        <v>2496</v>
      </c>
      <c r="C2188" s="13">
        <v>26.3585194206781</v>
      </c>
      <c r="D2188" s="13">
        <v>13.245883881385501</v>
      </c>
      <c r="E2188" s="13">
        <v>28.5854275411142</v>
      </c>
      <c r="F2188" s="15">
        <v>22.729943614392599</v>
      </c>
      <c r="G2188" s="13">
        <v>32</v>
      </c>
      <c r="H2188" s="14">
        <v>173391370.88</v>
      </c>
    </row>
    <row r="2189" spans="1:8" x14ac:dyDescent="0.25">
      <c r="A2189" s="8" t="s">
        <v>2860</v>
      </c>
      <c r="B2189" s="9" t="s">
        <v>2545</v>
      </c>
      <c r="C2189" s="13">
        <v>19.577724690142499</v>
      </c>
      <c r="D2189" s="13">
        <v>25.2960772557898</v>
      </c>
      <c r="E2189" s="13">
        <v>22.7394955425798</v>
      </c>
      <c r="F2189" s="15">
        <v>22.537765829504036</v>
      </c>
      <c r="G2189" s="13">
        <v>85</v>
      </c>
      <c r="H2189" s="14">
        <v>275755903.745</v>
      </c>
    </row>
    <row r="2190" spans="1:8" ht="24.75" x14ac:dyDescent="0.25">
      <c r="A2190" s="8" t="s">
        <v>2860</v>
      </c>
      <c r="B2190" s="9" t="s">
        <v>2080</v>
      </c>
      <c r="C2190" s="13">
        <v>31.9854855404582</v>
      </c>
      <c r="D2190" s="13">
        <v>17.181405916243801</v>
      </c>
      <c r="E2190" s="13">
        <v>17.839475907652002</v>
      </c>
      <c r="F2190" s="15">
        <v>22.335455788118001</v>
      </c>
      <c r="G2190" s="13">
        <v>3</v>
      </c>
      <c r="H2190" s="14">
        <v>15152081.23</v>
      </c>
    </row>
    <row r="2191" spans="1:8" ht="24.75" x14ac:dyDescent="0.25">
      <c r="A2191" s="8" t="s">
        <v>2860</v>
      </c>
      <c r="B2191" s="9" t="s">
        <v>167</v>
      </c>
      <c r="C2191" s="13">
        <v>22.9381167523659</v>
      </c>
      <c r="D2191" s="13">
        <v>20.6060438148609</v>
      </c>
      <c r="E2191" s="13">
        <v>23.452881296522602</v>
      </c>
      <c r="F2191" s="15">
        <v>22.332347287916466</v>
      </c>
      <c r="G2191" s="13">
        <v>22</v>
      </c>
      <c r="H2191" s="14">
        <v>26836317.170000002</v>
      </c>
    </row>
    <row r="2192" spans="1:8" ht="24.75" x14ac:dyDescent="0.25">
      <c r="A2192" s="8" t="s">
        <v>2860</v>
      </c>
      <c r="B2192" s="9" t="s">
        <v>1173</v>
      </c>
      <c r="C2192" s="13">
        <v>37.148648713058101</v>
      </c>
      <c r="D2192" s="13">
        <v>24.608832759719199</v>
      </c>
      <c r="E2192" s="13">
        <v>5.1158708687552403</v>
      </c>
      <c r="F2192" s="15">
        <v>22.291117447177513</v>
      </c>
      <c r="G2192" s="13">
        <v>59</v>
      </c>
      <c r="H2192" s="14">
        <v>15034812.3799999</v>
      </c>
    </row>
    <row r="2193" spans="1:8" x14ac:dyDescent="0.25">
      <c r="A2193" s="8" t="s">
        <v>2860</v>
      </c>
      <c r="B2193" s="9" t="s">
        <v>243</v>
      </c>
      <c r="C2193" s="13">
        <v>38.5587292379847</v>
      </c>
      <c r="D2193" s="13">
        <v>19.0504158202612</v>
      </c>
      <c r="E2193" s="13">
        <v>8.8472197590794703</v>
      </c>
      <c r="F2193" s="15">
        <v>22.152121605775122</v>
      </c>
      <c r="G2193" s="13">
        <v>81</v>
      </c>
      <c r="H2193" s="14">
        <v>14716039.249999899</v>
      </c>
    </row>
    <row r="2194" spans="1:8" ht="24.75" x14ac:dyDescent="0.25">
      <c r="A2194" s="8" t="s">
        <v>2860</v>
      </c>
      <c r="B2194" s="9" t="s">
        <v>2758</v>
      </c>
      <c r="C2194" s="13">
        <v>10.239945106571501</v>
      </c>
      <c r="D2194" s="13">
        <v>39.516460097901998</v>
      </c>
      <c r="E2194" s="13">
        <v>16.5606142978992</v>
      </c>
      <c r="F2194" s="15">
        <v>22.105673167457564</v>
      </c>
      <c r="G2194" s="13">
        <v>219</v>
      </c>
      <c r="H2194" s="14">
        <v>678915959.25999999</v>
      </c>
    </row>
    <row r="2195" spans="1:8" ht="24.75" x14ac:dyDescent="0.25">
      <c r="A2195" s="8" t="s">
        <v>2860</v>
      </c>
      <c r="B2195" s="9" t="s">
        <v>267</v>
      </c>
      <c r="C2195" s="13">
        <v>50.105259756560102</v>
      </c>
      <c r="D2195" s="13">
        <v>10.5017504465991</v>
      </c>
      <c r="E2195" s="13">
        <v>5.2257050638576601</v>
      </c>
      <c r="F2195" s="15">
        <v>21.944238422338955</v>
      </c>
      <c r="G2195" s="13">
        <v>11</v>
      </c>
      <c r="H2195" s="14">
        <v>1836452.07</v>
      </c>
    </row>
    <row r="2196" spans="1:8" ht="24.75" x14ac:dyDescent="0.25">
      <c r="A2196" s="8" t="s">
        <v>2860</v>
      </c>
      <c r="B2196" s="9" t="s">
        <v>548</v>
      </c>
      <c r="C2196" s="13">
        <v>30.996270883383499</v>
      </c>
      <c r="D2196" s="13">
        <v>14.0617966666964</v>
      </c>
      <c r="E2196" s="13">
        <v>20.5937155952906</v>
      </c>
      <c r="F2196" s="15">
        <v>21.883927715123502</v>
      </c>
      <c r="G2196" s="13">
        <v>106</v>
      </c>
      <c r="H2196" s="14">
        <v>136196274.169999</v>
      </c>
    </row>
    <row r="2197" spans="1:8" ht="24.75" x14ac:dyDescent="0.25">
      <c r="A2197" s="8" t="s">
        <v>2860</v>
      </c>
      <c r="B2197" s="9" t="s">
        <v>827</v>
      </c>
      <c r="C2197" s="13">
        <v>29.154933313513901</v>
      </c>
      <c r="D2197" s="13">
        <v>20.8702014908216</v>
      </c>
      <c r="E2197" s="13">
        <v>14.9803545163919</v>
      </c>
      <c r="F2197" s="15">
        <v>21.668496440242468</v>
      </c>
      <c r="G2197" s="13">
        <v>12</v>
      </c>
      <c r="H2197" s="14">
        <v>13767424.470000001</v>
      </c>
    </row>
    <row r="2198" spans="1:8" ht="24.75" x14ac:dyDescent="0.25">
      <c r="A2198" s="8" t="s">
        <v>2860</v>
      </c>
      <c r="B2198" s="9" t="s">
        <v>588</v>
      </c>
      <c r="C2198" s="13">
        <v>21.671903857201698</v>
      </c>
      <c r="D2198" s="13">
        <v>17.8810545383798</v>
      </c>
      <c r="E2198" s="13">
        <v>25.167476112142101</v>
      </c>
      <c r="F2198" s="15">
        <v>21.573478169241199</v>
      </c>
      <c r="G2198" s="13">
        <v>12</v>
      </c>
      <c r="H2198" s="14">
        <v>29912087.129999999</v>
      </c>
    </row>
    <row r="2199" spans="1:8" ht="24.75" x14ac:dyDescent="0.25">
      <c r="A2199" s="8" t="s">
        <v>2860</v>
      </c>
      <c r="B2199" s="9" t="s">
        <v>1202</v>
      </c>
      <c r="C2199" s="13">
        <v>34.273588635261397</v>
      </c>
      <c r="D2199" s="13">
        <v>9.2655845781677293</v>
      </c>
      <c r="E2199" s="13">
        <v>21.124204804933999</v>
      </c>
      <c r="F2199" s="15">
        <v>21.554459339454372</v>
      </c>
      <c r="G2199" s="13">
        <v>7</v>
      </c>
      <c r="H2199" s="14">
        <v>5932576.2000000002</v>
      </c>
    </row>
    <row r="2200" spans="1:8" x14ac:dyDescent="0.25">
      <c r="A2200" s="8" t="s">
        <v>2860</v>
      </c>
      <c r="B2200" s="9" t="s">
        <v>1280</v>
      </c>
      <c r="C2200" s="13">
        <v>36.543637200182701</v>
      </c>
      <c r="D2200" s="13">
        <v>22.045189568207999</v>
      </c>
      <c r="E2200" s="13">
        <v>4.9554099743477797</v>
      </c>
      <c r="F2200" s="15">
        <v>21.181412247579495</v>
      </c>
      <c r="G2200" s="13">
        <v>16</v>
      </c>
      <c r="H2200" s="14">
        <v>10176094.710000001</v>
      </c>
    </row>
    <row r="2201" spans="1:8" ht="24.75" x14ac:dyDescent="0.25">
      <c r="A2201" s="8" t="s">
        <v>2860</v>
      </c>
      <c r="B2201" s="9" t="s">
        <v>2513</v>
      </c>
      <c r="C2201" s="13">
        <v>30.809264694051201</v>
      </c>
      <c r="D2201" s="13">
        <v>13.101248331292901</v>
      </c>
      <c r="E2201" s="13">
        <v>19.3445222494672</v>
      </c>
      <c r="F2201" s="15">
        <v>21.085011758270436</v>
      </c>
      <c r="G2201" s="13">
        <v>24</v>
      </c>
      <c r="H2201" s="14">
        <v>79510570.209999993</v>
      </c>
    </row>
    <row r="2202" spans="1:8" ht="24.75" x14ac:dyDescent="0.25">
      <c r="A2202" s="8" t="s">
        <v>2860</v>
      </c>
      <c r="B2202" s="9" t="s">
        <v>892</v>
      </c>
      <c r="C2202" s="13">
        <v>27.240223951991201</v>
      </c>
      <c r="D2202" s="13">
        <v>13.164295627501801</v>
      </c>
      <c r="E2202" s="13">
        <v>21.408398490286402</v>
      </c>
      <c r="F2202" s="15">
        <v>20.604306023259799</v>
      </c>
      <c r="G2202" s="13">
        <v>34</v>
      </c>
      <c r="H2202" s="14">
        <v>73638409.709999993</v>
      </c>
    </row>
    <row r="2203" spans="1:8" ht="24.75" x14ac:dyDescent="0.25">
      <c r="A2203" s="8" t="s">
        <v>2860</v>
      </c>
      <c r="B2203" s="9" t="s">
        <v>136</v>
      </c>
      <c r="C2203" s="13">
        <v>45.694796779048403</v>
      </c>
      <c r="D2203" s="13">
        <v>10.048355281692</v>
      </c>
      <c r="E2203" s="13">
        <v>5.9464919692173401</v>
      </c>
      <c r="F2203" s="15">
        <v>20.563214676652581</v>
      </c>
      <c r="G2203" s="13">
        <v>6</v>
      </c>
      <c r="H2203" s="14">
        <v>26456256.09</v>
      </c>
    </row>
    <row r="2204" spans="1:8" ht="24.75" x14ac:dyDescent="0.25">
      <c r="A2204" s="8" t="s">
        <v>2860</v>
      </c>
      <c r="B2204" s="9" t="s">
        <v>2662</v>
      </c>
      <c r="C2204" s="13">
        <v>10.034054917137199</v>
      </c>
      <c r="D2204" s="13">
        <v>24.0626775199684</v>
      </c>
      <c r="E2204" s="13">
        <v>27.3145706395369</v>
      </c>
      <c r="F2204" s="15">
        <v>20.470434358880834</v>
      </c>
      <c r="G2204" s="13">
        <v>284</v>
      </c>
      <c r="H2204" s="14">
        <v>783981544.38</v>
      </c>
    </row>
    <row r="2205" spans="1:8" x14ac:dyDescent="0.25">
      <c r="A2205" s="8" t="s">
        <v>2860</v>
      </c>
      <c r="B2205" s="9" t="s">
        <v>2772</v>
      </c>
      <c r="C2205" s="13">
        <v>22.160809803245598</v>
      </c>
      <c r="D2205" s="13">
        <v>20.787071590620101</v>
      </c>
      <c r="E2205" s="13">
        <v>17.7088911387637</v>
      </c>
      <c r="F2205" s="15">
        <v>20.218924177543133</v>
      </c>
      <c r="G2205" s="13">
        <v>229</v>
      </c>
      <c r="H2205" s="14">
        <v>1245771738.52</v>
      </c>
    </row>
    <row r="2206" spans="1:8" ht="24.75" x14ac:dyDescent="0.25">
      <c r="A2206" s="8" t="s">
        <v>2860</v>
      </c>
      <c r="B2206" s="9" t="s">
        <v>2226</v>
      </c>
      <c r="C2206" s="13">
        <v>7.1472850378850596</v>
      </c>
      <c r="D2206" s="13">
        <v>36.430727638545903</v>
      </c>
      <c r="E2206" s="13">
        <v>16.875179912643802</v>
      </c>
      <c r="F2206" s="15">
        <v>20.151064196358256</v>
      </c>
      <c r="G2206" s="13">
        <v>37</v>
      </c>
      <c r="H2206" s="14">
        <v>179037709.68000001</v>
      </c>
    </row>
    <row r="2207" spans="1:8" ht="24.75" x14ac:dyDescent="0.25">
      <c r="A2207" s="8" t="s">
        <v>2860</v>
      </c>
      <c r="B2207" s="9" t="s">
        <v>456</v>
      </c>
      <c r="C2207" s="13">
        <v>34.509133561255403</v>
      </c>
      <c r="D2207" s="13">
        <v>5.5248486300036701</v>
      </c>
      <c r="E2207" s="13">
        <v>19.795211044194598</v>
      </c>
      <c r="F2207" s="15">
        <v>19.94306441181789</v>
      </c>
      <c r="G2207" s="13">
        <v>10</v>
      </c>
      <c r="H2207" s="14">
        <v>14165467.039999999</v>
      </c>
    </row>
    <row r="2208" spans="1:8" x14ac:dyDescent="0.25">
      <c r="A2208" s="8" t="s">
        <v>2860</v>
      </c>
      <c r="B2208" s="9" t="s">
        <v>2623</v>
      </c>
      <c r="C2208" s="13">
        <v>7.0611275637426596</v>
      </c>
      <c r="D2208" s="13">
        <v>36.914940222470499</v>
      </c>
      <c r="E2208" s="13">
        <v>14.5438314872459</v>
      </c>
      <c r="F2208" s="15">
        <v>19.50663309115302</v>
      </c>
      <c r="G2208" s="13">
        <v>484</v>
      </c>
      <c r="H2208" s="14">
        <v>5255900479.9699898</v>
      </c>
    </row>
    <row r="2209" spans="1:8" x14ac:dyDescent="0.25">
      <c r="A2209" s="8" t="s">
        <v>2860</v>
      </c>
      <c r="B2209" s="9" t="s">
        <v>1266</v>
      </c>
      <c r="C2209" s="13">
        <v>43.614518277568898</v>
      </c>
      <c r="D2209" s="13">
        <v>6.2786657341041803</v>
      </c>
      <c r="E2209" s="13">
        <v>8.5978110463046704</v>
      </c>
      <c r="F2209" s="15">
        <v>19.496998352659251</v>
      </c>
      <c r="G2209" s="13">
        <v>24</v>
      </c>
      <c r="H2209" s="14">
        <v>10102721.2199999</v>
      </c>
    </row>
    <row r="2210" spans="1:8" ht="24.75" x14ac:dyDescent="0.25">
      <c r="A2210" s="8" t="s">
        <v>2860</v>
      </c>
      <c r="B2210" s="9" t="s">
        <v>2816</v>
      </c>
      <c r="C2210" s="13">
        <v>9.0161319602107497</v>
      </c>
      <c r="D2210" s="13">
        <v>23.2336827940813</v>
      </c>
      <c r="E2210" s="13">
        <v>26.1370755837616</v>
      </c>
      <c r="F2210" s="15">
        <v>19.462296779351217</v>
      </c>
      <c r="G2210" s="13">
        <v>197</v>
      </c>
      <c r="H2210" s="14">
        <v>3980602256.4000001</v>
      </c>
    </row>
    <row r="2211" spans="1:8" ht="24.75" x14ac:dyDescent="0.25">
      <c r="A2211" s="8" t="s">
        <v>2860</v>
      </c>
      <c r="B2211" s="9" t="s">
        <v>2591</v>
      </c>
      <c r="C2211" s="13">
        <v>9.4435591653848103</v>
      </c>
      <c r="D2211" s="13">
        <v>32.394622989228601</v>
      </c>
      <c r="E2211" s="13">
        <v>15.836608911212901</v>
      </c>
      <c r="F2211" s="15">
        <v>19.224930355275436</v>
      </c>
      <c r="G2211" s="13">
        <v>290</v>
      </c>
      <c r="H2211" s="14">
        <v>2020612345.47</v>
      </c>
    </row>
    <row r="2212" spans="1:8" ht="24.75" x14ac:dyDescent="0.25">
      <c r="A2212" s="8" t="s">
        <v>2860</v>
      </c>
      <c r="B2212" s="9" t="s">
        <v>2227</v>
      </c>
      <c r="C2212" s="13">
        <v>4.1634472320538203</v>
      </c>
      <c r="D2212" s="13">
        <v>32.572385733134503</v>
      </c>
      <c r="E2212" s="13">
        <v>19.916028658807299</v>
      </c>
      <c r="F2212" s="15">
        <v>18.883953874665206</v>
      </c>
      <c r="G2212" s="13">
        <v>63</v>
      </c>
      <c r="H2212" s="14">
        <v>447368070.93000001</v>
      </c>
    </row>
    <row r="2213" spans="1:8" ht="24.75" x14ac:dyDescent="0.25">
      <c r="A2213" s="8" t="s">
        <v>2860</v>
      </c>
      <c r="B2213" s="9" t="s">
        <v>2685</v>
      </c>
      <c r="C2213" s="13">
        <v>11.907327796548</v>
      </c>
      <c r="D2213" s="13">
        <v>10.8500236397694</v>
      </c>
      <c r="E2213" s="13">
        <v>33.686710450644497</v>
      </c>
      <c r="F2213" s="15">
        <v>18.814687295653965</v>
      </c>
      <c r="G2213" s="13">
        <v>298</v>
      </c>
      <c r="H2213" s="14">
        <v>1823882137.6600001</v>
      </c>
    </row>
    <row r="2214" spans="1:8" ht="24.75" x14ac:dyDescent="0.25">
      <c r="A2214" s="8" t="s">
        <v>2860</v>
      </c>
      <c r="B2214" s="9" t="s">
        <v>2777</v>
      </c>
      <c r="C2214" s="13">
        <v>21.285660530490802</v>
      </c>
      <c r="D2214" s="13">
        <v>24.4398869772082</v>
      </c>
      <c r="E2214" s="13">
        <v>10.629093746272099</v>
      </c>
      <c r="F2214" s="15">
        <v>18.784880417990369</v>
      </c>
      <c r="G2214" s="13">
        <v>156</v>
      </c>
      <c r="H2214" s="14">
        <v>96028089049.282104</v>
      </c>
    </row>
    <row r="2215" spans="1:8" ht="24.75" x14ac:dyDescent="0.25">
      <c r="A2215" s="8" t="s">
        <v>2860</v>
      </c>
      <c r="B2215" s="9" t="s">
        <v>2765</v>
      </c>
      <c r="C2215" s="13">
        <v>16.5330032527099</v>
      </c>
      <c r="D2215" s="13">
        <v>22.8583944003333</v>
      </c>
      <c r="E2215" s="13">
        <v>15.0517399407643</v>
      </c>
      <c r="F2215" s="15">
        <v>18.147712531269168</v>
      </c>
      <c r="G2215" s="13">
        <v>135</v>
      </c>
      <c r="H2215" s="14">
        <v>1658328962.1700001</v>
      </c>
    </row>
    <row r="2216" spans="1:8" ht="24.75" x14ac:dyDescent="0.25">
      <c r="A2216" s="8" t="s">
        <v>2860</v>
      </c>
      <c r="B2216" s="9" t="s">
        <v>2527</v>
      </c>
      <c r="C2216" s="13">
        <v>28.023965272949599</v>
      </c>
      <c r="D2216" s="13">
        <v>6.4304208188443903</v>
      </c>
      <c r="E2216" s="13">
        <v>19.559310975357899</v>
      </c>
      <c r="F2216" s="15">
        <v>18.004565689050633</v>
      </c>
      <c r="G2216" s="13">
        <v>87</v>
      </c>
      <c r="H2216" s="14">
        <v>62316263.109999903</v>
      </c>
    </row>
    <row r="2217" spans="1:8" ht="24.75" x14ac:dyDescent="0.25">
      <c r="A2217" s="8" t="s">
        <v>2860</v>
      </c>
      <c r="B2217" s="9" t="s">
        <v>2681</v>
      </c>
      <c r="C2217" s="13">
        <v>9.9632952984665799</v>
      </c>
      <c r="D2217" s="13">
        <v>13.8914925639691</v>
      </c>
      <c r="E2217" s="13">
        <v>28.285642635301301</v>
      </c>
      <c r="F2217" s="15">
        <v>17.380143499245658</v>
      </c>
      <c r="G2217" s="13">
        <v>84</v>
      </c>
      <c r="H2217" s="14">
        <v>472318683.81999999</v>
      </c>
    </row>
    <row r="2218" spans="1:8" x14ac:dyDescent="0.25">
      <c r="A2218" s="8" t="s">
        <v>2860</v>
      </c>
      <c r="B2218" s="9" t="s">
        <v>64</v>
      </c>
      <c r="C2218" s="13">
        <v>38.262792182829799</v>
      </c>
      <c r="D2218" s="13">
        <v>6.8683278194392798</v>
      </c>
      <c r="E2218" s="13">
        <v>6.2198938988365304</v>
      </c>
      <c r="F2218" s="15">
        <v>17.117004633701871</v>
      </c>
      <c r="G2218" s="13">
        <v>29</v>
      </c>
      <c r="H2218" s="14">
        <v>5227548.4000000004</v>
      </c>
    </row>
    <row r="2219" spans="1:8" ht="24.75" x14ac:dyDescent="0.25">
      <c r="A2219" s="8" t="s">
        <v>2860</v>
      </c>
      <c r="B2219" s="9" t="s">
        <v>2487</v>
      </c>
      <c r="C2219" s="13">
        <v>16.422326897382298</v>
      </c>
      <c r="D2219" s="13">
        <v>15.831697588032799</v>
      </c>
      <c r="E2219" s="13">
        <v>17.8191527901859</v>
      </c>
      <c r="F2219" s="15">
        <v>16.691059091867</v>
      </c>
      <c r="G2219" s="13">
        <v>183</v>
      </c>
      <c r="H2219" s="14">
        <v>155586956.94999999</v>
      </c>
    </row>
    <row r="2220" spans="1:8" ht="24.75" x14ac:dyDescent="0.25">
      <c r="A2220" s="8" t="s">
        <v>2860</v>
      </c>
      <c r="B2220" s="9" t="s">
        <v>1617</v>
      </c>
      <c r="C2220" s="13">
        <v>17.701548743113399</v>
      </c>
      <c r="D2220" s="13">
        <v>21.517390821102701</v>
      </c>
      <c r="E2220" s="13">
        <v>8.4037311508879693</v>
      </c>
      <c r="F2220" s="15">
        <v>15.874223571701357</v>
      </c>
      <c r="G2220" s="13">
        <v>213</v>
      </c>
      <c r="H2220" s="14">
        <v>263058343.88</v>
      </c>
    </row>
    <row r="2221" spans="1:8" ht="24.75" x14ac:dyDescent="0.25">
      <c r="A2221" s="8" t="s">
        <v>2860</v>
      </c>
      <c r="B2221" s="9" t="s">
        <v>2638</v>
      </c>
      <c r="C2221" s="13">
        <v>15.24606294336</v>
      </c>
      <c r="D2221" s="13">
        <v>16.6745960574845</v>
      </c>
      <c r="E2221" s="13">
        <v>14.9460313304224</v>
      </c>
      <c r="F2221" s="15">
        <v>15.622230110422301</v>
      </c>
      <c r="G2221" s="13">
        <v>77</v>
      </c>
      <c r="H2221" s="14">
        <v>243884276.58999899</v>
      </c>
    </row>
    <row r="2222" spans="1:8" ht="24.75" x14ac:dyDescent="0.25">
      <c r="A2222" s="8" t="s">
        <v>2860</v>
      </c>
      <c r="B2222" s="9" t="s">
        <v>2581</v>
      </c>
      <c r="C2222" s="13">
        <v>13.8393386060855</v>
      </c>
      <c r="D2222" s="13">
        <v>13.4180607685874</v>
      </c>
      <c r="E2222" s="13">
        <v>10.6949530716563</v>
      </c>
      <c r="F2222" s="15">
        <v>12.650784148776401</v>
      </c>
      <c r="G2222" s="13">
        <v>12</v>
      </c>
      <c r="H2222" s="14">
        <v>33854690.670000002</v>
      </c>
    </row>
    <row r="2223" spans="1:8" ht="24.75" x14ac:dyDescent="0.25">
      <c r="A2223" s="8" t="s">
        <v>2860</v>
      </c>
      <c r="B2223" s="9" t="s">
        <v>669</v>
      </c>
      <c r="C2223" s="13">
        <v>23.5279488160383</v>
      </c>
      <c r="D2223" s="13">
        <v>10.606319857503699</v>
      </c>
      <c r="E2223" s="13">
        <v>3.53342276431755</v>
      </c>
      <c r="F2223" s="15">
        <v>12.555897145953182</v>
      </c>
      <c r="G2223" s="13">
        <v>23</v>
      </c>
      <c r="H2223" s="14">
        <v>213619527.75999999</v>
      </c>
    </row>
    <row r="2224" spans="1:8" ht="36.75" hidden="1" x14ac:dyDescent="0.25">
      <c r="A2224" s="8" t="s">
        <v>3088</v>
      </c>
      <c r="B2224" s="9" t="s">
        <v>427</v>
      </c>
      <c r="C2224" s="13">
        <v>12.5629056766284</v>
      </c>
      <c r="D2224" s="13">
        <v>33.380055952585899</v>
      </c>
      <c r="E2224" s="13">
        <v>63.556379844997799</v>
      </c>
      <c r="F2224" s="15">
        <v>36.499780491404032</v>
      </c>
      <c r="G2224" s="13">
        <v>279</v>
      </c>
      <c r="H2224" s="14">
        <v>41852112551.616096</v>
      </c>
    </row>
    <row r="2225" spans="1:8" ht="24.75" hidden="1" x14ac:dyDescent="0.25">
      <c r="A2225" s="8" t="s">
        <v>3088</v>
      </c>
      <c r="B2225" s="9" t="s">
        <v>203</v>
      </c>
      <c r="C2225" s="13">
        <v>18.139937675486902</v>
      </c>
      <c r="D2225" s="13">
        <v>26.717041817806901</v>
      </c>
      <c r="E2225" s="13">
        <v>47.043208138883799</v>
      </c>
      <c r="F2225" s="15">
        <v>30.633395877392534</v>
      </c>
      <c r="G2225" s="13">
        <v>899</v>
      </c>
      <c r="H2225" s="14">
        <v>35401277373.589798</v>
      </c>
    </row>
    <row r="2226" spans="1:8" ht="24.75" hidden="1" x14ac:dyDescent="0.25">
      <c r="A2226" s="8" t="s">
        <v>3088</v>
      </c>
      <c r="B2226" s="9" t="s">
        <v>2987</v>
      </c>
      <c r="C2226" s="13">
        <v>14.971672057388799</v>
      </c>
      <c r="D2226" s="13">
        <v>40.3826799191446</v>
      </c>
      <c r="E2226" s="13">
        <v>84.356290517882599</v>
      </c>
      <c r="F2226" s="15">
        <v>46.570214164805328</v>
      </c>
      <c r="G2226" s="13">
        <v>1099</v>
      </c>
      <c r="H2226" s="14">
        <v>30288557119.245499</v>
      </c>
    </row>
    <row r="2227" spans="1:8" ht="24.75" hidden="1" x14ac:dyDescent="0.25">
      <c r="A2227" s="8" t="s">
        <v>3088</v>
      </c>
      <c r="B2227" s="9" t="s">
        <v>2968</v>
      </c>
      <c r="C2227" s="13">
        <v>21.814362857873999</v>
      </c>
      <c r="D2227" s="13">
        <v>30.534663290416901</v>
      </c>
      <c r="E2227" s="13">
        <v>59.220586555522097</v>
      </c>
      <c r="F2227" s="15">
        <v>37.189870901271</v>
      </c>
      <c r="G2227" s="13">
        <v>1899</v>
      </c>
      <c r="H2227" s="14">
        <v>24349044951.923401</v>
      </c>
    </row>
    <row r="2228" spans="1:8" hidden="1" x14ac:dyDescent="0.25">
      <c r="A2228" s="8" t="s">
        <v>3088</v>
      </c>
      <c r="B2228" s="9" t="s">
        <v>475</v>
      </c>
      <c r="C2228" s="13">
        <v>28.916608825671801</v>
      </c>
      <c r="D2228" s="13">
        <v>44.735640889909597</v>
      </c>
      <c r="E2228" s="13">
        <v>78.147713660680296</v>
      </c>
      <c r="F2228" s="15">
        <v>50.599987792087234</v>
      </c>
      <c r="G2228" s="13">
        <v>1005</v>
      </c>
      <c r="H2228" s="14">
        <v>21503621131.089802</v>
      </c>
    </row>
    <row r="2229" spans="1:8" ht="24.75" hidden="1" x14ac:dyDescent="0.25">
      <c r="A2229" s="8" t="s">
        <v>3088</v>
      </c>
      <c r="B2229" s="9" t="s">
        <v>1724</v>
      </c>
      <c r="C2229" s="13">
        <v>15.1963592585416</v>
      </c>
      <c r="D2229" s="13">
        <v>46.152471960225597</v>
      </c>
      <c r="E2229" s="13">
        <v>76.645076291542594</v>
      </c>
      <c r="F2229" s="15">
        <v>45.997969170103261</v>
      </c>
      <c r="G2229" s="13">
        <v>1553</v>
      </c>
      <c r="H2229" s="14">
        <v>21205831410.747898</v>
      </c>
    </row>
    <row r="2230" spans="1:8" ht="24.75" hidden="1" x14ac:dyDescent="0.25">
      <c r="A2230" s="8" t="s">
        <v>3088</v>
      </c>
      <c r="B2230" s="9" t="s">
        <v>1423</v>
      </c>
      <c r="C2230" s="13">
        <v>19.658278446818102</v>
      </c>
      <c r="D2230" s="13">
        <v>42.007178477211902</v>
      </c>
      <c r="E2230" s="13">
        <v>53.992903787967698</v>
      </c>
      <c r="F2230" s="15">
        <v>38.552786903999234</v>
      </c>
      <c r="G2230" s="13">
        <v>545</v>
      </c>
      <c r="H2230" s="14">
        <v>18096212632.951801</v>
      </c>
    </row>
    <row r="2231" spans="1:8" hidden="1" x14ac:dyDescent="0.25">
      <c r="A2231" s="8" t="s">
        <v>3088</v>
      </c>
      <c r="B2231" s="9" t="s">
        <v>207</v>
      </c>
      <c r="C2231" s="13">
        <v>19.1921627141882</v>
      </c>
      <c r="D2231" s="13">
        <v>47.870900181209997</v>
      </c>
      <c r="E2231" s="13">
        <v>53.791159251343899</v>
      </c>
      <c r="F2231" s="15">
        <v>40.284740715580696</v>
      </c>
      <c r="G2231" s="13">
        <v>6022</v>
      </c>
      <c r="H2231" s="14">
        <v>16990645894.819201</v>
      </c>
    </row>
    <row r="2232" spans="1:8" hidden="1" x14ac:dyDescent="0.25">
      <c r="A2232" s="8" t="s">
        <v>3088</v>
      </c>
      <c r="B2232" s="9" t="s">
        <v>3064</v>
      </c>
      <c r="C2232" s="13">
        <v>18.0052083554482</v>
      </c>
      <c r="D2232" s="13">
        <v>40.309223771964497</v>
      </c>
      <c r="E2232" s="13">
        <v>20.110224170547301</v>
      </c>
      <c r="F2232" s="15">
        <v>26.141552099319998</v>
      </c>
      <c r="G2232" s="13">
        <v>6</v>
      </c>
      <c r="H2232" s="14">
        <v>14955622170.139999</v>
      </c>
    </row>
    <row r="2233" spans="1:8" hidden="1" x14ac:dyDescent="0.25">
      <c r="A2233" s="8" t="s">
        <v>3088</v>
      </c>
      <c r="B2233" s="9" t="s">
        <v>1549</v>
      </c>
      <c r="C2233" s="13">
        <v>44.170914658117198</v>
      </c>
      <c r="D2233" s="13">
        <v>61.920707762963502</v>
      </c>
      <c r="E2233" s="13">
        <v>44.3996271841579</v>
      </c>
      <c r="F2233" s="15">
        <v>50.163749868412872</v>
      </c>
      <c r="G2233" s="13">
        <v>540</v>
      </c>
      <c r="H2233" s="14">
        <v>11529650863.854401</v>
      </c>
    </row>
    <row r="2234" spans="1:8" ht="24.75" hidden="1" x14ac:dyDescent="0.25">
      <c r="A2234" s="8" t="s">
        <v>3088</v>
      </c>
      <c r="B2234" s="9" t="s">
        <v>47</v>
      </c>
      <c r="C2234" s="13">
        <v>17.5625277758284</v>
      </c>
      <c r="D2234" s="13">
        <v>36.0015138451487</v>
      </c>
      <c r="E2234" s="13">
        <v>24.530361224570299</v>
      </c>
      <c r="F2234" s="15">
        <v>26.031467615182464</v>
      </c>
      <c r="G2234" s="13">
        <v>4</v>
      </c>
      <c r="H2234" s="14">
        <v>9867594602.3278904</v>
      </c>
    </row>
    <row r="2235" spans="1:8" ht="24.75" hidden="1" x14ac:dyDescent="0.25">
      <c r="A2235" s="8" t="s">
        <v>3088</v>
      </c>
      <c r="B2235" s="9" t="s">
        <v>446</v>
      </c>
      <c r="C2235" s="13">
        <v>24.864632624477899</v>
      </c>
      <c r="D2235" s="13">
        <v>40.439177716385899</v>
      </c>
      <c r="E2235" s="13">
        <v>51.960235256950703</v>
      </c>
      <c r="F2235" s="15">
        <v>39.088015199271503</v>
      </c>
      <c r="G2235" s="13">
        <v>413</v>
      </c>
      <c r="H2235" s="14">
        <v>9828980700.5839901</v>
      </c>
    </row>
    <row r="2236" spans="1:8" ht="24.75" hidden="1" x14ac:dyDescent="0.25">
      <c r="A2236" s="8" t="s">
        <v>3088</v>
      </c>
      <c r="B2236" s="9" t="s">
        <v>57</v>
      </c>
      <c r="C2236" s="13">
        <v>17.8319337691029</v>
      </c>
      <c r="D2236" s="13">
        <v>60.2522618367232</v>
      </c>
      <c r="E2236" s="13">
        <v>51.701745857845303</v>
      </c>
      <c r="F2236" s="15">
        <v>43.261980487890469</v>
      </c>
      <c r="G2236" s="13">
        <v>1108</v>
      </c>
      <c r="H2236" s="14">
        <v>8895668870.8738899</v>
      </c>
    </row>
    <row r="2237" spans="1:8" ht="24.75" hidden="1" x14ac:dyDescent="0.25">
      <c r="A2237" s="8" t="s">
        <v>3088</v>
      </c>
      <c r="B2237" s="9" t="s">
        <v>954</v>
      </c>
      <c r="C2237" s="13">
        <v>16.0855857472501</v>
      </c>
      <c r="D2237" s="13">
        <v>64.727970134954006</v>
      </c>
      <c r="E2237" s="13">
        <v>60.880515621129703</v>
      </c>
      <c r="F2237" s="15">
        <v>47.231357167777936</v>
      </c>
      <c r="G2237" s="13">
        <v>832</v>
      </c>
      <c r="H2237" s="14">
        <v>8730636834.8663597</v>
      </c>
    </row>
    <row r="2238" spans="1:8" hidden="1" x14ac:dyDescent="0.25">
      <c r="A2238" s="8" t="s">
        <v>3088</v>
      </c>
      <c r="B2238" s="9" t="s">
        <v>1364</v>
      </c>
      <c r="C2238" s="13">
        <v>28.2419195064215</v>
      </c>
      <c r="D2238" s="13">
        <v>36.2555165775562</v>
      </c>
      <c r="E2238" s="13">
        <v>34.3753554863357</v>
      </c>
      <c r="F2238" s="15">
        <v>32.957597190104472</v>
      </c>
      <c r="G2238" s="13">
        <v>431</v>
      </c>
      <c r="H2238" s="14">
        <v>8562001250.5807695</v>
      </c>
    </row>
    <row r="2239" spans="1:8" hidden="1" x14ac:dyDescent="0.25">
      <c r="A2239" s="8" t="s">
        <v>3088</v>
      </c>
      <c r="B2239" s="9" t="s">
        <v>1668</v>
      </c>
      <c r="C2239" s="13">
        <v>22.896311116584801</v>
      </c>
      <c r="D2239" s="13">
        <v>53.620163841723198</v>
      </c>
      <c r="E2239" s="13">
        <v>46.412473135957498</v>
      </c>
      <c r="F2239" s="15">
        <v>40.976316031421831</v>
      </c>
      <c r="G2239" s="13">
        <v>547</v>
      </c>
      <c r="H2239" s="14">
        <v>7715252256.82166</v>
      </c>
    </row>
    <row r="2240" spans="1:8" ht="24.75" hidden="1" x14ac:dyDescent="0.25">
      <c r="A2240" s="8" t="s">
        <v>3088</v>
      </c>
      <c r="B2240" s="9" t="s">
        <v>989</v>
      </c>
      <c r="C2240" s="13">
        <v>18.248387629826802</v>
      </c>
      <c r="D2240" s="13">
        <v>16.534562138514101</v>
      </c>
      <c r="E2240" s="13">
        <v>71.7216185337426</v>
      </c>
      <c r="F2240" s="15">
        <v>35.501522767361166</v>
      </c>
      <c r="G2240" s="13">
        <v>568</v>
      </c>
      <c r="H2240" s="14">
        <v>6606778754.2537203</v>
      </c>
    </row>
    <row r="2241" spans="1:8" ht="24.75" hidden="1" x14ac:dyDescent="0.25">
      <c r="A2241" s="8" t="s">
        <v>3088</v>
      </c>
      <c r="B2241" s="9" t="s">
        <v>156</v>
      </c>
      <c r="C2241" s="13">
        <v>21.149338893508101</v>
      </c>
      <c r="D2241" s="13">
        <v>48.286790487570599</v>
      </c>
      <c r="E2241" s="13">
        <v>61.807460753306202</v>
      </c>
      <c r="F2241" s="15">
        <v>43.747863378128301</v>
      </c>
      <c r="G2241" s="13">
        <v>869</v>
      </c>
      <c r="H2241" s="14">
        <v>6603165004.4169598</v>
      </c>
    </row>
    <row r="2242" spans="1:8" ht="24.75" hidden="1" x14ac:dyDescent="0.25">
      <c r="A2242" s="8" t="s">
        <v>3088</v>
      </c>
      <c r="B2242" s="9" t="s">
        <v>1597</v>
      </c>
      <c r="C2242" s="13">
        <v>33.581890680195499</v>
      </c>
      <c r="D2242" s="13">
        <v>68.6569355053891</v>
      </c>
      <c r="E2242" s="13">
        <v>67.463997875177895</v>
      </c>
      <c r="F2242" s="15">
        <v>56.56760802025417</v>
      </c>
      <c r="G2242" s="13">
        <v>715</v>
      </c>
      <c r="H2242" s="14">
        <v>6383061575.5077801</v>
      </c>
    </row>
    <row r="2243" spans="1:8" ht="24.75" hidden="1" x14ac:dyDescent="0.25">
      <c r="A2243" s="8" t="s">
        <v>3088</v>
      </c>
      <c r="B2243" s="9" t="s">
        <v>2427</v>
      </c>
      <c r="C2243" s="13">
        <v>29.119007513119801</v>
      </c>
      <c r="D2243" s="13">
        <v>65.659908648885704</v>
      </c>
      <c r="E2243" s="13">
        <v>37.133167984699</v>
      </c>
      <c r="F2243" s="15">
        <v>43.970694715568165</v>
      </c>
      <c r="G2243" s="13">
        <v>236</v>
      </c>
      <c r="H2243" s="14">
        <v>6241727333.5179396</v>
      </c>
    </row>
    <row r="2244" spans="1:8" ht="24.75" hidden="1" x14ac:dyDescent="0.25">
      <c r="A2244" s="8" t="s">
        <v>3088</v>
      </c>
      <c r="B2244" s="9" t="s">
        <v>1573</v>
      </c>
      <c r="C2244" s="13">
        <v>22.702940198757801</v>
      </c>
      <c r="D2244" s="13">
        <v>39.503129744700402</v>
      </c>
      <c r="E2244" s="13">
        <v>72.768121250635801</v>
      </c>
      <c r="F2244" s="15">
        <v>44.991397064697999</v>
      </c>
      <c r="G2244" s="13">
        <v>1512</v>
      </c>
      <c r="H2244" s="14">
        <v>6125795860.8780203</v>
      </c>
    </row>
    <row r="2245" spans="1:8" ht="24.75" hidden="1" x14ac:dyDescent="0.25">
      <c r="A2245" s="8" t="s">
        <v>3088</v>
      </c>
      <c r="B2245" s="9" t="s">
        <v>1091</v>
      </c>
      <c r="C2245" s="13">
        <v>15.3074064323459</v>
      </c>
      <c r="D2245" s="13">
        <v>46.400881483525403</v>
      </c>
      <c r="E2245" s="13">
        <v>32.026280763995899</v>
      </c>
      <c r="F2245" s="15">
        <v>31.244856226622403</v>
      </c>
      <c r="G2245" s="13">
        <v>872</v>
      </c>
      <c r="H2245" s="14">
        <v>5979664112.4094496</v>
      </c>
    </row>
    <row r="2246" spans="1:8" ht="24.75" hidden="1" x14ac:dyDescent="0.25">
      <c r="A2246" s="8" t="s">
        <v>3088</v>
      </c>
      <c r="B2246" s="9" t="s">
        <v>2929</v>
      </c>
      <c r="C2246" s="13">
        <v>16.806586332995501</v>
      </c>
      <c r="D2246" s="13">
        <v>63.463472724150598</v>
      </c>
      <c r="E2246" s="13">
        <v>47.484307772160797</v>
      </c>
      <c r="F2246" s="15">
        <v>42.584788943102296</v>
      </c>
      <c r="G2246" s="13">
        <v>49</v>
      </c>
      <c r="H2246" s="14">
        <v>5756337152.8699999</v>
      </c>
    </row>
    <row r="2247" spans="1:8" ht="24.75" hidden="1" x14ac:dyDescent="0.25">
      <c r="A2247" s="8" t="s">
        <v>3088</v>
      </c>
      <c r="B2247" s="9" t="s">
        <v>969</v>
      </c>
      <c r="C2247" s="13">
        <v>30.7418572418295</v>
      </c>
      <c r="D2247" s="13">
        <v>47.688882187550703</v>
      </c>
      <c r="E2247" s="13">
        <v>40.198073643793201</v>
      </c>
      <c r="F2247" s="15">
        <v>39.542937691057801</v>
      </c>
      <c r="G2247" s="13">
        <v>539</v>
      </c>
      <c r="H2247" s="14">
        <v>5717430131.9799995</v>
      </c>
    </row>
    <row r="2248" spans="1:8" ht="24.75" hidden="1" x14ac:dyDescent="0.25">
      <c r="A2248" s="8" t="s">
        <v>3088</v>
      </c>
      <c r="B2248" s="9" t="s">
        <v>213</v>
      </c>
      <c r="C2248" s="13">
        <v>12.8621645396214</v>
      </c>
      <c r="D2248" s="13">
        <v>56.410867889379901</v>
      </c>
      <c r="E2248" s="13">
        <v>49.634015831389</v>
      </c>
      <c r="F2248" s="15">
        <v>39.635682753463435</v>
      </c>
      <c r="G2248" s="13">
        <v>1571</v>
      </c>
      <c r="H2248" s="14">
        <v>5263061468.3699903</v>
      </c>
    </row>
    <row r="2249" spans="1:8" ht="36.75" hidden="1" x14ac:dyDescent="0.25">
      <c r="A2249" s="8" t="s">
        <v>3088</v>
      </c>
      <c r="B2249" s="9" t="s">
        <v>945</v>
      </c>
      <c r="C2249" s="13">
        <v>17.685309795603299</v>
      </c>
      <c r="D2249" s="13">
        <v>17.802602724345601</v>
      </c>
      <c r="E2249" s="13">
        <v>41.385301948866598</v>
      </c>
      <c r="F2249" s="15">
        <v>25.624404822938498</v>
      </c>
      <c r="G2249" s="13">
        <v>651</v>
      </c>
      <c r="H2249" s="14">
        <v>5135189628.7091398</v>
      </c>
    </row>
    <row r="2250" spans="1:8" ht="24.75" hidden="1" x14ac:dyDescent="0.25">
      <c r="A2250" s="8" t="s">
        <v>3088</v>
      </c>
      <c r="B2250" s="9" t="s">
        <v>149</v>
      </c>
      <c r="C2250" s="13">
        <v>15.276014321132701</v>
      </c>
      <c r="D2250" s="13">
        <v>50.759759525960099</v>
      </c>
      <c r="E2250" s="13">
        <v>43.8229420660413</v>
      </c>
      <c r="F2250" s="15">
        <v>36.619571971044699</v>
      </c>
      <c r="G2250" s="13">
        <v>884</v>
      </c>
      <c r="H2250" s="14">
        <v>4867248178.2289896</v>
      </c>
    </row>
    <row r="2251" spans="1:8" hidden="1" x14ac:dyDescent="0.25">
      <c r="A2251" s="8" t="s">
        <v>3088</v>
      </c>
      <c r="B2251" s="9" t="s">
        <v>1556</v>
      </c>
      <c r="C2251" s="13">
        <v>17.428358110140501</v>
      </c>
      <c r="D2251" s="13">
        <v>51.5700616906487</v>
      </c>
      <c r="E2251" s="13">
        <v>67.659350377878198</v>
      </c>
      <c r="F2251" s="15">
        <v>45.552590059555804</v>
      </c>
      <c r="G2251" s="13">
        <v>615</v>
      </c>
      <c r="H2251" s="14">
        <v>4857626743.6796598</v>
      </c>
    </row>
    <row r="2252" spans="1:8" ht="24.75" hidden="1" x14ac:dyDescent="0.25">
      <c r="A2252" s="8" t="s">
        <v>3088</v>
      </c>
      <c r="B2252" s="9" t="s">
        <v>1323</v>
      </c>
      <c r="C2252" s="13">
        <v>28.607018311695899</v>
      </c>
      <c r="D2252" s="13">
        <v>46.623886596046297</v>
      </c>
      <c r="E2252" s="13">
        <v>70.309671712355495</v>
      </c>
      <c r="F2252" s="15">
        <v>48.51352554003256</v>
      </c>
      <c r="G2252" s="13">
        <v>219</v>
      </c>
      <c r="H2252" s="14">
        <v>4739112461.2978296</v>
      </c>
    </row>
    <row r="2253" spans="1:8" ht="24.75" hidden="1" x14ac:dyDescent="0.25">
      <c r="A2253" s="8" t="s">
        <v>3088</v>
      </c>
      <c r="B2253" s="9" t="s">
        <v>1734</v>
      </c>
      <c r="C2253" s="13">
        <v>9.21653023481249</v>
      </c>
      <c r="D2253" s="13">
        <v>51.039621782702703</v>
      </c>
      <c r="E2253" s="13">
        <v>51.6490393312828</v>
      </c>
      <c r="F2253" s="15">
        <v>37.301730449599326</v>
      </c>
      <c r="G2253" s="13">
        <v>512</v>
      </c>
      <c r="H2253" s="14">
        <v>4471794451.3855104</v>
      </c>
    </row>
    <row r="2254" spans="1:8" ht="24.75" hidden="1" x14ac:dyDescent="0.25">
      <c r="A2254" s="8" t="s">
        <v>3088</v>
      </c>
      <c r="B2254" s="9" t="s">
        <v>1615</v>
      </c>
      <c r="C2254" s="13">
        <v>21.175012092487599</v>
      </c>
      <c r="D2254" s="13">
        <v>55.407209476929303</v>
      </c>
      <c r="E2254" s="13">
        <v>66.377777823235903</v>
      </c>
      <c r="F2254" s="15">
        <v>47.65333313088427</v>
      </c>
      <c r="G2254" s="13">
        <v>432</v>
      </c>
      <c r="H2254" s="14">
        <v>4272894677.7481098</v>
      </c>
    </row>
    <row r="2255" spans="1:8" hidden="1" x14ac:dyDescent="0.25">
      <c r="A2255" s="8" t="s">
        <v>3088</v>
      </c>
      <c r="B2255" s="9" t="s">
        <v>1053</v>
      </c>
      <c r="C2255" s="13">
        <v>29.840829606969798</v>
      </c>
      <c r="D2255" s="13">
        <v>72.605681729519901</v>
      </c>
      <c r="E2255" s="13">
        <v>74.952061049342703</v>
      </c>
      <c r="F2255" s="15">
        <v>59.132857461944127</v>
      </c>
      <c r="G2255" s="13">
        <v>1573</v>
      </c>
      <c r="H2255" s="14">
        <v>4221123854.1803298</v>
      </c>
    </row>
    <row r="2256" spans="1:8" ht="24.75" hidden="1" x14ac:dyDescent="0.25">
      <c r="A2256" s="8" t="s">
        <v>3088</v>
      </c>
      <c r="B2256" s="9" t="s">
        <v>1919</v>
      </c>
      <c r="C2256" s="13">
        <v>30.1393309553482</v>
      </c>
      <c r="D2256" s="13">
        <v>57.245197415431797</v>
      </c>
      <c r="E2256" s="13">
        <v>93.448985789109003</v>
      </c>
      <c r="F2256" s="15">
        <v>60.277838053296335</v>
      </c>
      <c r="G2256" s="13">
        <v>219</v>
      </c>
      <c r="H2256" s="14">
        <v>4189506676.75</v>
      </c>
    </row>
    <row r="2257" spans="1:8" ht="24.75" hidden="1" x14ac:dyDescent="0.25">
      <c r="A2257" s="8" t="s">
        <v>3088</v>
      </c>
      <c r="B2257" s="9" t="s">
        <v>120</v>
      </c>
      <c r="C2257" s="13">
        <v>15.2643549627419</v>
      </c>
      <c r="D2257" s="13">
        <v>43.615708797521599</v>
      </c>
      <c r="E2257" s="13">
        <v>57.142124886447</v>
      </c>
      <c r="F2257" s="15">
        <v>38.674062882236832</v>
      </c>
      <c r="G2257" s="13">
        <v>1165</v>
      </c>
      <c r="H2257" s="14">
        <v>4162386196.5328002</v>
      </c>
    </row>
    <row r="2258" spans="1:8" ht="24.75" hidden="1" x14ac:dyDescent="0.25">
      <c r="A2258" s="8" t="s">
        <v>3088</v>
      </c>
      <c r="B2258" s="9" t="s">
        <v>1976</v>
      </c>
      <c r="C2258" s="13">
        <v>14.269985434020199</v>
      </c>
      <c r="D2258" s="13">
        <v>67.607829457860205</v>
      </c>
      <c r="E2258" s="13">
        <v>42.117578339542803</v>
      </c>
      <c r="F2258" s="15">
        <v>41.331797743807734</v>
      </c>
      <c r="G2258" s="13">
        <v>1604</v>
      </c>
      <c r="H2258" s="14">
        <v>4119494571.2839899</v>
      </c>
    </row>
    <row r="2259" spans="1:8" ht="24.75" hidden="1" x14ac:dyDescent="0.25">
      <c r="A2259" s="8" t="s">
        <v>3088</v>
      </c>
      <c r="B2259" s="9" t="s">
        <v>409</v>
      </c>
      <c r="C2259" s="13">
        <v>13.7844812603386</v>
      </c>
      <c r="D2259" s="13">
        <v>56.3655534221786</v>
      </c>
      <c r="E2259" s="13">
        <v>28.2904938337708</v>
      </c>
      <c r="F2259" s="15">
        <v>32.81350950542933</v>
      </c>
      <c r="G2259" s="13">
        <v>523</v>
      </c>
      <c r="H2259" s="14">
        <v>4099247102.93014</v>
      </c>
    </row>
    <row r="2260" spans="1:8" ht="24.75" hidden="1" x14ac:dyDescent="0.25">
      <c r="A2260" s="8" t="s">
        <v>3088</v>
      </c>
      <c r="B2260" s="9" t="s">
        <v>1026</v>
      </c>
      <c r="C2260" s="13">
        <v>9.5091963052839503</v>
      </c>
      <c r="D2260" s="13">
        <v>58.159067102492003</v>
      </c>
      <c r="E2260" s="13">
        <v>69.112034650172603</v>
      </c>
      <c r="F2260" s="15">
        <v>45.593432685982854</v>
      </c>
      <c r="G2260" s="13">
        <v>587</v>
      </c>
      <c r="H2260" s="14">
        <v>4080651369.5650601</v>
      </c>
    </row>
    <row r="2261" spans="1:8" hidden="1" x14ac:dyDescent="0.25">
      <c r="A2261" s="8" t="s">
        <v>3088</v>
      </c>
      <c r="B2261" s="9" t="s">
        <v>1797</v>
      </c>
      <c r="C2261" s="13">
        <v>9.9661307087609305</v>
      </c>
      <c r="D2261" s="13">
        <v>35.548826283821001</v>
      </c>
      <c r="E2261" s="13">
        <v>58.879792009190098</v>
      </c>
      <c r="F2261" s="15">
        <v>34.798249667257345</v>
      </c>
      <c r="G2261" s="13">
        <v>946</v>
      </c>
      <c r="H2261" s="14">
        <v>4007419111.5548201</v>
      </c>
    </row>
    <row r="2262" spans="1:8" ht="24.75" hidden="1" x14ac:dyDescent="0.25">
      <c r="A2262" s="8" t="s">
        <v>3088</v>
      </c>
      <c r="B2262" s="9" t="s">
        <v>569</v>
      </c>
      <c r="C2262" s="13">
        <v>27.529037264591</v>
      </c>
      <c r="D2262" s="13">
        <v>42.166137541513898</v>
      </c>
      <c r="E2262" s="13">
        <v>28.3987721781982</v>
      </c>
      <c r="F2262" s="15">
        <v>32.697982328101034</v>
      </c>
      <c r="G2262" s="13">
        <v>150</v>
      </c>
      <c r="H2262" s="14">
        <v>3583281089.0700002</v>
      </c>
    </row>
    <row r="2263" spans="1:8" ht="24.75" hidden="1" x14ac:dyDescent="0.25">
      <c r="A2263" s="8" t="s">
        <v>3088</v>
      </c>
      <c r="B2263" s="9" t="s">
        <v>1506</v>
      </c>
      <c r="C2263" s="13">
        <v>15.678351409482101</v>
      </c>
      <c r="D2263" s="13">
        <v>23.7811092660247</v>
      </c>
      <c r="E2263" s="13">
        <v>40.265596828742602</v>
      </c>
      <c r="F2263" s="15">
        <v>26.575019168083134</v>
      </c>
      <c r="G2263" s="13">
        <v>522</v>
      </c>
      <c r="H2263" s="14">
        <v>3432234992.2133198</v>
      </c>
    </row>
    <row r="2264" spans="1:8" ht="24.75" hidden="1" x14ac:dyDescent="0.25">
      <c r="A2264" s="8" t="s">
        <v>3088</v>
      </c>
      <c r="B2264" s="9" t="s">
        <v>372</v>
      </c>
      <c r="C2264" s="13">
        <v>40.382707410603999</v>
      </c>
      <c r="D2264" s="13">
        <v>55.586695899455698</v>
      </c>
      <c r="E2264" s="13">
        <v>18.338590313406701</v>
      </c>
      <c r="F2264" s="15">
        <v>38.10266454115547</v>
      </c>
      <c r="G2264" s="13">
        <v>1046</v>
      </c>
      <c r="H2264" s="14">
        <v>3402353620.2904301</v>
      </c>
    </row>
    <row r="2265" spans="1:8" ht="24.75" hidden="1" x14ac:dyDescent="0.25">
      <c r="A2265" s="8" t="s">
        <v>3088</v>
      </c>
      <c r="B2265" s="9" t="s">
        <v>925</v>
      </c>
      <c r="C2265" s="13">
        <v>18.715418310006299</v>
      </c>
      <c r="D2265" s="13">
        <v>29.958707723307299</v>
      </c>
      <c r="E2265" s="13">
        <v>97.257239707754493</v>
      </c>
      <c r="F2265" s="15">
        <v>48.643788580356023</v>
      </c>
      <c r="G2265" s="13">
        <v>1110</v>
      </c>
      <c r="H2265" s="14">
        <v>3293875238.1033001</v>
      </c>
    </row>
    <row r="2266" spans="1:8" ht="24.75" hidden="1" x14ac:dyDescent="0.25">
      <c r="A2266" s="8" t="s">
        <v>3088</v>
      </c>
      <c r="B2266" s="9" t="s">
        <v>1124</v>
      </c>
      <c r="C2266" s="13">
        <v>17.061186157997302</v>
      </c>
      <c r="D2266" s="13">
        <v>67.170563306568795</v>
      </c>
      <c r="E2266" s="13">
        <v>83.562727994766306</v>
      </c>
      <c r="F2266" s="15">
        <v>55.931492486444135</v>
      </c>
      <c r="G2266" s="13">
        <v>2913</v>
      </c>
      <c r="H2266" s="14">
        <v>3288365173.5942602</v>
      </c>
    </row>
    <row r="2267" spans="1:8" ht="36.75" hidden="1" x14ac:dyDescent="0.25">
      <c r="A2267" s="8" t="s">
        <v>3088</v>
      </c>
      <c r="B2267" s="9" t="s">
        <v>968</v>
      </c>
      <c r="C2267" s="13">
        <v>31.575092500854002</v>
      </c>
      <c r="D2267" s="13">
        <v>45.185383487758003</v>
      </c>
      <c r="E2267" s="13">
        <v>50.517324070515002</v>
      </c>
      <c r="F2267" s="15">
        <v>42.425933353042332</v>
      </c>
      <c r="G2267" s="13">
        <v>254</v>
      </c>
      <c r="H2267" s="14">
        <v>3243621598.7527499</v>
      </c>
    </row>
    <row r="2268" spans="1:8" ht="24.75" hidden="1" x14ac:dyDescent="0.25">
      <c r="A2268" s="8" t="s">
        <v>3088</v>
      </c>
      <c r="B2268" s="9" t="s">
        <v>1287</v>
      </c>
      <c r="C2268" s="13">
        <v>21.821313352567099</v>
      </c>
      <c r="D2268" s="13">
        <v>45.563231427875401</v>
      </c>
      <c r="E2268" s="13">
        <v>40.962009407571202</v>
      </c>
      <c r="F2268" s="15">
        <v>36.115518062671235</v>
      </c>
      <c r="G2268" s="13">
        <v>524</v>
      </c>
      <c r="H2268" s="14">
        <v>3243286673.08499</v>
      </c>
    </row>
    <row r="2269" spans="1:8" ht="24.75" hidden="1" x14ac:dyDescent="0.25">
      <c r="A2269" s="8" t="s">
        <v>3088</v>
      </c>
      <c r="B2269" s="9" t="s">
        <v>1768</v>
      </c>
      <c r="C2269" s="13">
        <v>12.135871503132201</v>
      </c>
      <c r="D2269" s="13">
        <v>80.443566981929195</v>
      </c>
      <c r="E2269" s="13">
        <v>50.945150197355701</v>
      </c>
      <c r="F2269" s="15">
        <v>47.841529560805697</v>
      </c>
      <c r="G2269" s="13">
        <v>416</v>
      </c>
      <c r="H2269" s="14">
        <v>2908893571.7382102</v>
      </c>
    </row>
    <row r="2270" spans="1:8" ht="24.75" hidden="1" x14ac:dyDescent="0.25">
      <c r="A2270" s="8" t="s">
        <v>3088</v>
      </c>
      <c r="B2270" s="9" t="s">
        <v>2924</v>
      </c>
      <c r="C2270" s="13">
        <v>1.0922518803305299</v>
      </c>
      <c r="D2270" s="13">
        <v>26.7075569963691</v>
      </c>
      <c r="E2270" s="13">
        <v>21.125788295288899</v>
      </c>
      <c r="F2270" s="15">
        <v>16.308532390662844</v>
      </c>
      <c r="G2270" s="13">
        <v>22</v>
      </c>
      <c r="H2270" s="14">
        <v>2884850711.1399899</v>
      </c>
    </row>
    <row r="2271" spans="1:8" ht="24.75" hidden="1" x14ac:dyDescent="0.25">
      <c r="A2271" s="8" t="s">
        <v>3088</v>
      </c>
      <c r="B2271" s="9" t="s">
        <v>2101</v>
      </c>
      <c r="C2271" s="13">
        <v>16.321585276263399</v>
      </c>
      <c r="D2271" s="13">
        <v>39.453344091766802</v>
      </c>
      <c r="E2271" s="13">
        <v>47.9293497643989</v>
      </c>
      <c r="F2271" s="15">
        <v>34.568093044143033</v>
      </c>
      <c r="G2271" s="13">
        <v>156</v>
      </c>
      <c r="H2271" s="14">
        <v>2840754514.0840001</v>
      </c>
    </row>
    <row r="2272" spans="1:8" ht="24.75" hidden="1" x14ac:dyDescent="0.25">
      <c r="A2272" s="8" t="s">
        <v>3088</v>
      </c>
      <c r="B2272" s="9" t="s">
        <v>1039</v>
      </c>
      <c r="C2272" s="13">
        <v>21.274839799991501</v>
      </c>
      <c r="D2272" s="13">
        <v>50.8516386040504</v>
      </c>
      <c r="E2272" s="13">
        <v>41.965475546979903</v>
      </c>
      <c r="F2272" s="15">
        <v>38.030651317007269</v>
      </c>
      <c r="G2272" s="13">
        <v>894</v>
      </c>
      <c r="H2272" s="14">
        <v>2629562906.79532</v>
      </c>
    </row>
    <row r="2273" spans="1:8" ht="24.75" hidden="1" x14ac:dyDescent="0.25">
      <c r="A2273" s="8" t="s">
        <v>3088</v>
      </c>
      <c r="B2273" s="9" t="s">
        <v>1604</v>
      </c>
      <c r="C2273" s="13">
        <v>13.970074388564001</v>
      </c>
      <c r="D2273" s="13">
        <v>20.814171424184199</v>
      </c>
      <c r="E2273" s="13">
        <v>37.850458553440703</v>
      </c>
      <c r="F2273" s="15">
        <v>24.211568122062967</v>
      </c>
      <c r="G2273" s="13">
        <v>1063</v>
      </c>
      <c r="H2273" s="14">
        <v>2582437199.8765898</v>
      </c>
    </row>
    <row r="2274" spans="1:8" hidden="1" x14ac:dyDescent="0.25">
      <c r="A2274" s="8" t="s">
        <v>3088</v>
      </c>
      <c r="B2274" s="9" t="s">
        <v>1855</v>
      </c>
      <c r="C2274" s="13">
        <v>14.216139898111001</v>
      </c>
      <c r="D2274" s="13">
        <v>50.0421863790231</v>
      </c>
      <c r="E2274" s="13">
        <v>52.278807338569599</v>
      </c>
      <c r="F2274" s="15">
        <v>38.845711205234572</v>
      </c>
      <c r="G2274" s="13">
        <v>767</v>
      </c>
      <c r="H2274" s="14">
        <v>2444489277.6907701</v>
      </c>
    </row>
    <row r="2275" spans="1:8" ht="24.75" hidden="1" x14ac:dyDescent="0.25">
      <c r="A2275" s="8" t="s">
        <v>3088</v>
      </c>
      <c r="B2275" s="9" t="s">
        <v>1587</v>
      </c>
      <c r="C2275" s="13">
        <v>16.3592191028206</v>
      </c>
      <c r="D2275" s="13">
        <v>39.500133815531903</v>
      </c>
      <c r="E2275" s="13">
        <v>85.013122078712399</v>
      </c>
      <c r="F2275" s="15">
        <v>46.957491665688302</v>
      </c>
      <c r="G2275" s="13">
        <v>582</v>
      </c>
      <c r="H2275" s="14">
        <v>2399964334.7912998</v>
      </c>
    </row>
    <row r="2276" spans="1:8" ht="24.75" hidden="1" x14ac:dyDescent="0.25">
      <c r="A2276" s="8" t="s">
        <v>3088</v>
      </c>
      <c r="B2276" s="9" t="s">
        <v>1307</v>
      </c>
      <c r="C2276" s="13">
        <v>15.728844669027801</v>
      </c>
      <c r="D2276" s="13">
        <v>62.684349775901502</v>
      </c>
      <c r="E2276" s="13">
        <v>47.678758551459701</v>
      </c>
      <c r="F2276" s="15">
        <v>42.030650998796339</v>
      </c>
      <c r="G2276" s="13">
        <v>5293</v>
      </c>
      <c r="H2276" s="14">
        <v>2389958980.7350898</v>
      </c>
    </row>
    <row r="2277" spans="1:8" ht="24.75" hidden="1" x14ac:dyDescent="0.25">
      <c r="A2277" s="8" t="s">
        <v>3088</v>
      </c>
      <c r="B2277" s="9" t="s">
        <v>603</v>
      </c>
      <c r="C2277" s="13">
        <v>33.517821922371603</v>
      </c>
      <c r="D2277" s="13">
        <v>39.143352857177703</v>
      </c>
      <c r="E2277" s="13">
        <v>30.514288007703801</v>
      </c>
      <c r="F2277" s="15">
        <v>34.391820929084368</v>
      </c>
      <c r="G2277" s="13">
        <v>13</v>
      </c>
      <c r="H2277" s="14">
        <v>2363127523.8400002</v>
      </c>
    </row>
    <row r="2278" spans="1:8" ht="24.75" hidden="1" x14ac:dyDescent="0.25">
      <c r="A2278" s="8" t="s">
        <v>3088</v>
      </c>
      <c r="B2278" s="9" t="s">
        <v>789</v>
      </c>
      <c r="C2278" s="13">
        <v>52.221279689337301</v>
      </c>
      <c r="D2278" s="13">
        <v>34.043880033057697</v>
      </c>
      <c r="E2278" s="13">
        <v>76.779778955078001</v>
      </c>
      <c r="F2278" s="15">
        <v>54.348312892491002</v>
      </c>
      <c r="G2278" s="13">
        <v>609</v>
      </c>
      <c r="H2278" s="14">
        <v>2361485522.9468799</v>
      </c>
    </row>
    <row r="2279" spans="1:8" ht="24.75" hidden="1" x14ac:dyDescent="0.25">
      <c r="A2279" s="8" t="s">
        <v>3088</v>
      </c>
      <c r="B2279" s="9" t="s">
        <v>2753</v>
      </c>
      <c r="C2279" s="13">
        <v>38.585142262783997</v>
      </c>
      <c r="D2279" s="13">
        <v>40.994172306472997</v>
      </c>
      <c r="E2279" s="13">
        <v>57.208467441315797</v>
      </c>
      <c r="F2279" s="15">
        <v>45.595927336857592</v>
      </c>
      <c r="G2279" s="13">
        <v>368</v>
      </c>
      <c r="H2279" s="14">
        <v>2354235810.5019898</v>
      </c>
    </row>
    <row r="2280" spans="1:8" ht="24.75" hidden="1" x14ac:dyDescent="0.25">
      <c r="A2280" s="8" t="s">
        <v>3088</v>
      </c>
      <c r="B2280" s="9" t="s">
        <v>1632</v>
      </c>
      <c r="C2280" s="13">
        <v>6.39146531620744</v>
      </c>
      <c r="D2280" s="13">
        <v>21.838905721049802</v>
      </c>
      <c r="E2280" s="13">
        <v>18.703202001695601</v>
      </c>
      <c r="F2280" s="15">
        <v>15.644524346317615</v>
      </c>
      <c r="G2280" s="13">
        <v>96</v>
      </c>
      <c r="H2280" s="14">
        <v>2317907442.2467399</v>
      </c>
    </row>
    <row r="2281" spans="1:8" hidden="1" x14ac:dyDescent="0.25">
      <c r="A2281" s="8" t="s">
        <v>3088</v>
      </c>
      <c r="B2281" s="9" t="s">
        <v>220</v>
      </c>
      <c r="C2281" s="13">
        <v>26.6855074422207</v>
      </c>
      <c r="D2281" s="13">
        <v>29.702483700575101</v>
      </c>
      <c r="E2281" s="13">
        <v>37.554342346222299</v>
      </c>
      <c r="F2281" s="15">
        <v>31.314111163006032</v>
      </c>
      <c r="G2281" s="13">
        <v>493</v>
      </c>
      <c r="H2281" s="14">
        <v>2287082129.0406199</v>
      </c>
    </row>
    <row r="2282" spans="1:8" ht="24.75" hidden="1" x14ac:dyDescent="0.25">
      <c r="A2282" s="8" t="s">
        <v>3088</v>
      </c>
      <c r="B2282" s="9" t="s">
        <v>1293</v>
      </c>
      <c r="C2282" s="13">
        <v>25.1052565640274</v>
      </c>
      <c r="D2282" s="13">
        <v>35.817100226584799</v>
      </c>
      <c r="E2282" s="13">
        <v>31.869510876180101</v>
      </c>
      <c r="F2282" s="15">
        <v>30.930622555597434</v>
      </c>
      <c r="G2282" s="13">
        <v>399</v>
      </c>
      <c r="H2282" s="14">
        <v>2216383799.3478599</v>
      </c>
    </row>
    <row r="2283" spans="1:8" ht="24.75" hidden="1" x14ac:dyDescent="0.25">
      <c r="A2283" s="8" t="s">
        <v>3088</v>
      </c>
      <c r="B2283" s="9" t="s">
        <v>431</v>
      </c>
      <c r="C2283" s="13">
        <v>19.961726146966001</v>
      </c>
      <c r="D2283" s="13">
        <v>17.786129053863601</v>
      </c>
      <c r="E2283" s="13">
        <v>10.9232087635457</v>
      </c>
      <c r="F2283" s="15">
        <v>16.223687988125103</v>
      </c>
      <c r="G2283" s="13">
        <v>933</v>
      </c>
      <c r="H2283" s="14">
        <v>2133316372.8670001</v>
      </c>
    </row>
    <row r="2284" spans="1:8" ht="24.75" hidden="1" x14ac:dyDescent="0.25">
      <c r="A2284" s="8" t="s">
        <v>3088</v>
      </c>
      <c r="B2284" s="9" t="s">
        <v>1084</v>
      </c>
      <c r="C2284" s="13">
        <v>30.071683187727999</v>
      </c>
      <c r="D2284" s="13">
        <v>26.582717883839699</v>
      </c>
      <c r="E2284" s="13">
        <v>62.380612622819299</v>
      </c>
      <c r="F2284" s="15">
        <v>39.678337898129001</v>
      </c>
      <c r="G2284" s="13">
        <v>873</v>
      </c>
      <c r="H2284" s="14">
        <v>2123365635.79</v>
      </c>
    </row>
    <row r="2285" spans="1:8" ht="24.75" hidden="1" x14ac:dyDescent="0.25">
      <c r="A2285" s="8" t="s">
        <v>3088</v>
      </c>
      <c r="B2285" s="9" t="s">
        <v>426</v>
      </c>
      <c r="C2285" s="13">
        <v>14.533990601329</v>
      </c>
      <c r="D2285" s="13">
        <v>61.987919907402301</v>
      </c>
      <c r="E2285" s="13">
        <v>51.802299294828302</v>
      </c>
      <c r="F2285" s="15">
        <v>42.774736601186532</v>
      </c>
      <c r="G2285" s="13">
        <v>415</v>
      </c>
      <c r="H2285" s="14">
        <v>2120808479.925</v>
      </c>
    </row>
    <row r="2286" spans="1:8" ht="24.75" hidden="1" x14ac:dyDescent="0.25">
      <c r="A2286" s="8" t="s">
        <v>3088</v>
      </c>
      <c r="B2286" s="9" t="s">
        <v>728</v>
      </c>
      <c r="C2286" s="13">
        <v>17.596886068105</v>
      </c>
      <c r="D2286" s="13">
        <v>44.3241078521243</v>
      </c>
      <c r="E2286" s="13">
        <v>54.765537331465502</v>
      </c>
      <c r="F2286" s="15">
        <v>38.895510417231598</v>
      </c>
      <c r="G2286" s="13">
        <v>521</v>
      </c>
      <c r="H2286" s="14">
        <v>2120495753.1300001</v>
      </c>
    </row>
    <row r="2287" spans="1:8" ht="24.75" hidden="1" x14ac:dyDescent="0.25">
      <c r="A2287" s="8" t="s">
        <v>3088</v>
      </c>
      <c r="B2287" s="9" t="s">
        <v>69</v>
      </c>
      <c r="C2287" s="13">
        <v>18.468148117260899</v>
      </c>
      <c r="D2287" s="13">
        <v>24.119849299488301</v>
      </c>
      <c r="E2287" s="13">
        <v>36.901807987869901</v>
      </c>
      <c r="F2287" s="15">
        <v>26.4966018015397</v>
      </c>
      <c r="G2287" s="13">
        <v>811</v>
      </c>
      <c r="H2287" s="14">
        <v>2014750445.4279399</v>
      </c>
    </row>
    <row r="2288" spans="1:8" hidden="1" x14ac:dyDescent="0.25">
      <c r="A2288" s="8" t="s">
        <v>3088</v>
      </c>
      <c r="B2288" s="9" t="s">
        <v>2869</v>
      </c>
      <c r="C2288" s="13">
        <v>15.528270686801299</v>
      </c>
      <c r="D2288" s="13">
        <v>63.048637160291896</v>
      </c>
      <c r="E2288" s="13">
        <v>48.781152410338102</v>
      </c>
      <c r="F2288" s="15">
        <v>42.452686752477099</v>
      </c>
      <c r="G2288" s="13">
        <v>46</v>
      </c>
      <c r="H2288" s="14">
        <v>2004085292.6357</v>
      </c>
    </row>
    <row r="2289" spans="1:8" ht="24.75" hidden="1" x14ac:dyDescent="0.25">
      <c r="A2289" s="8" t="s">
        <v>3088</v>
      </c>
      <c r="B2289" s="9" t="s">
        <v>1629</v>
      </c>
      <c r="C2289" s="13">
        <v>16.902347193156199</v>
      </c>
      <c r="D2289" s="13">
        <v>76.705148854333103</v>
      </c>
      <c r="E2289" s="13">
        <v>61.751340068683398</v>
      </c>
      <c r="F2289" s="15">
        <v>51.786278705390906</v>
      </c>
      <c r="G2289" s="13">
        <v>341</v>
      </c>
      <c r="H2289" s="14">
        <v>2003953179.0527</v>
      </c>
    </row>
    <row r="2290" spans="1:8" ht="24.75" hidden="1" x14ac:dyDescent="0.25">
      <c r="A2290" s="8" t="s">
        <v>3088</v>
      </c>
      <c r="B2290" s="9" t="s">
        <v>890</v>
      </c>
      <c r="C2290" s="13">
        <v>16.758938738441799</v>
      </c>
      <c r="D2290" s="13">
        <v>50.172406360442501</v>
      </c>
      <c r="E2290" s="13">
        <v>78.115387515520396</v>
      </c>
      <c r="F2290" s="15">
        <v>48.348910871468227</v>
      </c>
      <c r="G2290" s="13">
        <v>600</v>
      </c>
      <c r="H2290" s="14">
        <v>1967134061.1300001</v>
      </c>
    </row>
    <row r="2291" spans="1:8" ht="24.75" hidden="1" x14ac:dyDescent="0.25">
      <c r="A2291" s="8" t="s">
        <v>3088</v>
      </c>
      <c r="B2291" s="9" t="s">
        <v>1914</v>
      </c>
      <c r="C2291" s="13">
        <v>26.1721458119452</v>
      </c>
      <c r="D2291" s="13">
        <v>77.741702190480495</v>
      </c>
      <c r="E2291" s="13">
        <v>51.760685908282397</v>
      </c>
      <c r="F2291" s="15">
        <v>51.891511303569359</v>
      </c>
      <c r="G2291" s="13">
        <v>1582</v>
      </c>
      <c r="H2291" s="14">
        <v>1939986548.4015</v>
      </c>
    </row>
    <row r="2292" spans="1:8" ht="36.75" hidden="1" x14ac:dyDescent="0.25">
      <c r="A2292" s="8" t="s">
        <v>3088</v>
      </c>
      <c r="B2292" s="9" t="s">
        <v>1488</v>
      </c>
      <c r="C2292" s="13">
        <v>16.072011639036901</v>
      </c>
      <c r="D2292" s="13">
        <v>44.394530632558002</v>
      </c>
      <c r="E2292" s="13">
        <v>66.062427445980305</v>
      </c>
      <c r="F2292" s="15">
        <v>42.176323239191738</v>
      </c>
      <c r="G2292" s="13">
        <v>184</v>
      </c>
      <c r="H2292" s="14">
        <v>1933607545.5999999</v>
      </c>
    </row>
    <row r="2293" spans="1:8" hidden="1" x14ac:dyDescent="0.25">
      <c r="A2293" s="8" t="s">
        <v>3088</v>
      </c>
      <c r="B2293" s="9" t="s">
        <v>45</v>
      </c>
      <c r="C2293" s="13">
        <v>18.392699540980601</v>
      </c>
      <c r="D2293" s="13">
        <v>49.670615676825697</v>
      </c>
      <c r="E2293" s="13">
        <v>55.574143034364603</v>
      </c>
      <c r="F2293" s="15">
        <v>41.212486084056962</v>
      </c>
      <c r="G2293" s="13">
        <v>253</v>
      </c>
      <c r="H2293" s="14">
        <v>1910725166.2879901</v>
      </c>
    </row>
    <row r="2294" spans="1:8" hidden="1" x14ac:dyDescent="0.25">
      <c r="A2294" s="8" t="s">
        <v>3088</v>
      </c>
      <c r="B2294" s="9" t="s">
        <v>2349</v>
      </c>
      <c r="C2294" s="13">
        <v>19.3514032733245</v>
      </c>
      <c r="D2294" s="13">
        <v>64.586048829215599</v>
      </c>
      <c r="E2294" s="13">
        <v>75.769236516899994</v>
      </c>
      <c r="F2294" s="15">
        <v>53.235562873146705</v>
      </c>
      <c r="G2294" s="13">
        <v>1726</v>
      </c>
      <c r="H2294" s="14">
        <v>1894283252.39961</v>
      </c>
    </row>
    <row r="2295" spans="1:8" ht="24.75" hidden="1" x14ac:dyDescent="0.25">
      <c r="A2295" s="8" t="s">
        <v>3088</v>
      </c>
      <c r="B2295" s="9" t="s">
        <v>80</v>
      </c>
      <c r="C2295" s="13">
        <v>22.791563153912399</v>
      </c>
      <c r="D2295" s="13">
        <v>60.214177746074199</v>
      </c>
      <c r="E2295" s="13">
        <v>48.000223759863601</v>
      </c>
      <c r="F2295" s="15">
        <v>43.668654886616729</v>
      </c>
      <c r="G2295" s="13">
        <v>5686</v>
      </c>
      <c r="H2295" s="14">
        <v>1893778207.0387599</v>
      </c>
    </row>
    <row r="2296" spans="1:8" ht="24.75" hidden="1" x14ac:dyDescent="0.25">
      <c r="A2296" s="8" t="s">
        <v>3088</v>
      </c>
      <c r="B2296" s="9" t="s">
        <v>773</v>
      </c>
      <c r="C2296" s="13">
        <v>20.124877850216901</v>
      </c>
      <c r="D2296" s="13">
        <v>46.196753450052903</v>
      </c>
      <c r="E2296" s="13">
        <v>45.897886831252698</v>
      </c>
      <c r="F2296" s="15">
        <v>37.406506043840835</v>
      </c>
      <c r="G2296" s="13">
        <v>1482</v>
      </c>
      <c r="H2296" s="14">
        <v>1866768083.7500601</v>
      </c>
    </row>
    <row r="2297" spans="1:8" ht="24.75" hidden="1" x14ac:dyDescent="0.25">
      <c r="A2297" s="8" t="s">
        <v>3088</v>
      </c>
      <c r="B2297" s="9" t="s">
        <v>2247</v>
      </c>
      <c r="C2297" s="13">
        <v>26.084537752251101</v>
      </c>
      <c r="D2297" s="13">
        <v>68.001491137735002</v>
      </c>
      <c r="E2297" s="13">
        <v>84.788292904169893</v>
      </c>
      <c r="F2297" s="15">
        <v>59.624773931385334</v>
      </c>
      <c r="G2297" s="13">
        <v>117</v>
      </c>
      <c r="H2297" s="14">
        <v>1843834534.62396</v>
      </c>
    </row>
    <row r="2298" spans="1:8" ht="24.75" hidden="1" x14ac:dyDescent="0.25">
      <c r="A2298" s="8" t="s">
        <v>3088</v>
      </c>
      <c r="B2298" s="9" t="s">
        <v>1153</v>
      </c>
      <c r="C2298" s="13">
        <v>37.408512364812601</v>
      </c>
      <c r="D2298" s="13">
        <v>82.353715051696497</v>
      </c>
      <c r="E2298" s="13">
        <v>54.825016096083402</v>
      </c>
      <c r="F2298" s="15">
        <v>58.195747837530831</v>
      </c>
      <c r="G2298" s="13">
        <v>170</v>
      </c>
      <c r="H2298" s="14">
        <v>1804878733.3004</v>
      </c>
    </row>
    <row r="2299" spans="1:8" ht="24.75" hidden="1" x14ac:dyDescent="0.25">
      <c r="A2299" s="8" t="s">
        <v>3088</v>
      </c>
      <c r="B2299" s="9" t="s">
        <v>913</v>
      </c>
      <c r="C2299" s="13">
        <v>13.085357594906901</v>
      </c>
      <c r="D2299" s="13">
        <v>63.723760507090098</v>
      </c>
      <c r="E2299" s="13">
        <v>35.2570581533829</v>
      </c>
      <c r="F2299" s="15">
        <v>37.355392085126631</v>
      </c>
      <c r="G2299" s="13">
        <v>365</v>
      </c>
      <c r="H2299" s="14">
        <v>1746248869.7363601</v>
      </c>
    </row>
    <row r="2300" spans="1:8" hidden="1" x14ac:dyDescent="0.25">
      <c r="A2300" s="8" t="s">
        <v>3088</v>
      </c>
      <c r="B2300" s="9" t="s">
        <v>2966</v>
      </c>
      <c r="C2300" s="13">
        <v>53.3440438748855</v>
      </c>
      <c r="D2300" s="13">
        <v>59.745295737097997</v>
      </c>
      <c r="E2300" s="13">
        <v>34.327389142879198</v>
      </c>
      <c r="F2300" s="15">
        <v>49.138909584954227</v>
      </c>
      <c r="G2300" s="13">
        <v>437</v>
      </c>
      <c r="H2300" s="14">
        <v>1639095064.6760001</v>
      </c>
    </row>
    <row r="2301" spans="1:8" hidden="1" x14ac:dyDescent="0.25">
      <c r="A2301" s="8" t="s">
        <v>3088</v>
      </c>
      <c r="B2301" s="9" t="s">
        <v>1691</v>
      </c>
      <c r="C2301" s="13">
        <v>40.3247030833925</v>
      </c>
      <c r="D2301" s="13">
        <v>33.697665599897299</v>
      </c>
      <c r="E2301" s="13">
        <v>54.527284685503403</v>
      </c>
      <c r="F2301" s="15">
        <v>42.849884456264398</v>
      </c>
      <c r="G2301" s="13">
        <v>58</v>
      </c>
      <c r="H2301" s="14">
        <v>1617221793.80059</v>
      </c>
    </row>
    <row r="2302" spans="1:8" ht="24.75" hidden="1" x14ac:dyDescent="0.25">
      <c r="A2302" s="8" t="s">
        <v>3088</v>
      </c>
      <c r="B2302" s="9" t="s">
        <v>238</v>
      </c>
      <c r="C2302" s="13">
        <v>13.6690170756091</v>
      </c>
      <c r="D2302" s="13">
        <v>24.8197178600917</v>
      </c>
      <c r="E2302" s="13">
        <v>45.977189017327603</v>
      </c>
      <c r="F2302" s="15">
        <v>28.155307984342802</v>
      </c>
      <c r="G2302" s="13">
        <v>418</v>
      </c>
      <c r="H2302" s="14">
        <v>1583947543.33553</v>
      </c>
    </row>
    <row r="2303" spans="1:8" hidden="1" x14ac:dyDescent="0.25">
      <c r="A2303" s="8" t="s">
        <v>3088</v>
      </c>
      <c r="B2303" s="9" t="s">
        <v>1732</v>
      </c>
      <c r="C2303" s="13">
        <v>23.444625134640798</v>
      </c>
      <c r="D2303" s="13">
        <v>65.9776014864226</v>
      </c>
      <c r="E2303" s="13">
        <v>79.695477887324898</v>
      </c>
      <c r="F2303" s="15">
        <v>56.372568169462767</v>
      </c>
      <c r="G2303" s="13">
        <v>1180</v>
      </c>
      <c r="H2303" s="14">
        <v>1572683248.154</v>
      </c>
    </row>
    <row r="2304" spans="1:8" ht="24.75" hidden="1" x14ac:dyDescent="0.25">
      <c r="A2304" s="8" t="s">
        <v>3088</v>
      </c>
      <c r="B2304" s="9" t="s">
        <v>1819</v>
      </c>
      <c r="C2304" s="13">
        <v>20.883402403625499</v>
      </c>
      <c r="D2304" s="13">
        <v>50.319159838811402</v>
      </c>
      <c r="E2304" s="13">
        <v>73.546063452416405</v>
      </c>
      <c r="F2304" s="15">
        <v>48.249541898284434</v>
      </c>
      <c r="G2304" s="13">
        <v>304</v>
      </c>
      <c r="H2304" s="14">
        <v>1565673229.2698801</v>
      </c>
    </row>
    <row r="2305" spans="1:8" ht="24.75" hidden="1" x14ac:dyDescent="0.25">
      <c r="A2305" s="8" t="s">
        <v>3088</v>
      </c>
      <c r="B2305" s="9" t="s">
        <v>96</v>
      </c>
      <c r="C2305" s="13">
        <v>29.4207353499391</v>
      </c>
      <c r="D2305" s="13">
        <v>61.603082872672097</v>
      </c>
      <c r="E2305" s="13">
        <v>63.065990415412401</v>
      </c>
      <c r="F2305" s="15">
        <v>51.363269546007871</v>
      </c>
      <c r="G2305" s="13">
        <v>687</v>
      </c>
      <c r="H2305" s="14">
        <v>1549176732.8299999</v>
      </c>
    </row>
    <row r="2306" spans="1:8" ht="36.75" hidden="1" x14ac:dyDescent="0.25">
      <c r="A2306" s="8" t="s">
        <v>3088</v>
      </c>
      <c r="B2306" s="9" t="s">
        <v>1075</v>
      </c>
      <c r="C2306" s="13">
        <v>32.300450815652297</v>
      </c>
      <c r="D2306" s="13">
        <v>55.514640957690901</v>
      </c>
      <c r="E2306" s="13">
        <v>42.891861853786303</v>
      </c>
      <c r="F2306" s="15">
        <v>43.568984542376505</v>
      </c>
      <c r="G2306" s="13">
        <v>193</v>
      </c>
      <c r="H2306" s="14">
        <v>1547577162.0569899</v>
      </c>
    </row>
    <row r="2307" spans="1:8" ht="24.75" hidden="1" x14ac:dyDescent="0.25">
      <c r="A2307" s="8" t="s">
        <v>3088</v>
      </c>
      <c r="B2307" s="9" t="s">
        <v>592</v>
      </c>
      <c r="C2307" s="13">
        <v>20.376034190821201</v>
      </c>
      <c r="D2307" s="13">
        <v>70.058086221217806</v>
      </c>
      <c r="E2307" s="13">
        <v>60.457245727919002</v>
      </c>
      <c r="F2307" s="15">
        <v>50.297122046652667</v>
      </c>
      <c r="G2307" s="13">
        <v>1224</v>
      </c>
      <c r="H2307" s="14">
        <v>1542513884.6956601</v>
      </c>
    </row>
    <row r="2308" spans="1:8" ht="24.75" hidden="1" x14ac:dyDescent="0.25">
      <c r="A2308" s="8" t="s">
        <v>3088</v>
      </c>
      <c r="B2308" s="9" t="s">
        <v>1582</v>
      </c>
      <c r="C2308" s="13">
        <v>17.407072087008402</v>
      </c>
      <c r="D2308" s="13">
        <v>46.900366863307099</v>
      </c>
      <c r="E2308" s="13">
        <v>49.302597557833998</v>
      </c>
      <c r="F2308" s="15">
        <v>37.870012169383166</v>
      </c>
      <c r="G2308" s="13">
        <v>1109</v>
      </c>
      <c r="H2308" s="14">
        <v>1522712636.4135301</v>
      </c>
    </row>
    <row r="2309" spans="1:8" ht="36.75" hidden="1" x14ac:dyDescent="0.25">
      <c r="A2309" s="8" t="s">
        <v>3088</v>
      </c>
      <c r="B2309" s="9" t="s">
        <v>434</v>
      </c>
      <c r="C2309" s="13">
        <v>17.882718763166</v>
      </c>
      <c r="D2309" s="13">
        <v>63.384846859675399</v>
      </c>
      <c r="E2309" s="13">
        <v>35.780123556404199</v>
      </c>
      <c r="F2309" s="15">
        <v>39.015896393081867</v>
      </c>
      <c r="G2309" s="13">
        <v>478</v>
      </c>
      <c r="H2309" s="14">
        <v>1492086061.9635999</v>
      </c>
    </row>
    <row r="2310" spans="1:8" ht="36.75" hidden="1" x14ac:dyDescent="0.25">
      <c r="A2310" s="8" t="s">
        <v>3088</v>
      </c>
      <c r="B2310" s="9" t="s">
        <v>1367</v>
      </c>
      <c r="C2310" s="13">
        <v>40.694995895727899</v>
      </c>
      <c r="D2310" s="13">
        <v>59.964372332390099</v>
      </c>
      <c r="E2310" s="13">
        <v>40.741934139224398</v>
      </c>
      <c r="F2310" s="15">
        <v>47.133767455780799</v>
      </c>
      <c r="G2310" s="13">
        <v>462</v>
      </c>
      <c r="H2310" s="14">
        <v>1485592325.1800001</v>
      </c>
    </row>
    <row r="2311" spans="1:8" ht="24.75" hidden="1" x14ac:dyDescent="0.25">
      <c r="A2311" s="8" t="s">
        <v>3088</v>
      </c>
      <c r="B2311" s="9" t="s">
        <v>1524</v>
      </c>
      <c r="C2311" s="13">
        <v>13.8318585173822</v>
      </c>
      <c r="D2311" s="13">
        <v>51.748388665682498</v>
      </c>
      <c r="E2311" s="13">
        <v>68.246261229643807</v>
      </c>
      <c r="F2311" s="15">
        <v>44.608836137569504</v>
      </c>
      <c r="G2311" s="13">
        <v>340</v>
      </c>
      <c r="H2311" s="14">
        <v>1437708203.2095799</v>
      </c>
    </row>
    <row r="2312" spans="1:8" ht="24.75" hidden="1" x14ac:dyDescent="0.25">
      <c r="A2312" s="8" t="s">
        <v>3088</v>
      </c>
      <c r="B2312" s="9" t="s">
        <v>685</v>
      </c>
      <c r="C2312" s="13">
        <v>34.380435398859099</v>
      </c>
      <c r="D2312" s="13">
        <v>40.042020777600598</v>
      </c>
      <c r="E2312" s="13">
        <v>37.699432659219397</v>
      </c>
      <c r="F2312" s="15">
        <v>37.37396294522636</v>
      </c>
      <c r="G2312" s="13">
        <v>477</v>
      </c>
      <c r="H2312" s="14">
        <v>1409512682.3703499</v>
      </c>
    </row>
    <row r="2313" spans="1:8" ht="24.75" hidden="1" x14ac:dyDescent="0.25">
      <c r="A2313" s="8" t="s">
        <v>3088</v>
      </c>
      <c r="B2313" s="9" t="s">
        <v>1242</v>
      </c>
      <c r="C2313" s="13">
        <v>52.4262652703908</v>
      </c>
      <c r="D2313" s="13">
        <v>48.6871390154609</v>
      </c>
      <c r="E2313" s="13">
        <v>36.363964099306401</v>
      </c>
      <c r="F2313" s="15">
        <v>45.825789461719374</v>
      </c>
      <c r="G2313" s="13">
        <v>165</v>
      </c>
      <c r="H2313" s="14">
        <v>1409461061.5999999</v>
      </c>
    </row>
    <row r="2314" spans="1:8" ht="24.75" hidden="1" x14ac:dyDescent="0.25">
      <c r="A2314" s="8" t="s">
        <v>3088</v>
      </c>
      <c r="B2314" s="9" t="s">
        <v>15</v>
      </c>
      <c r="C2314" s="13">
        <v>17.0877338549064</v>
      </c>
      <c r="D2314" s="13">
        <v>30.573352821307701</v>
      </c>
      <c r="E2314" s="13">
        <v>73.144000003814</v>
      </c>
      <c r="F2314" s="15">
        <v>40.268362226676032</v>
      </c>
      <c r="G2314" s="13">
        <v>384</v>
      </c>
      <c r="H2314" s="14">
        <v>1390008291.8499999</v>
      </c>
    </row>
    <row r="2315" spans="1:8" ht="24.75" hidden="1" x14ac:dyDescent="0.25">
      <c r="A2315" s="8" t="s">
        <v>3088</v>
      </c>
      <c r="B2315" s="9" t="s">
        <v>1117</v>
      </c>
      <c r="C2315" s="13">
        <v>48.244614868127101</v>
      </c>
      <c r="D2315" s="13">
        <v>36.128934178874097</v>
      </c>
      <c r="E2315" s="13">
        <v>44.380618524784502</v>
      </c>
      <c r="F2315" s="15">
        <v>42.918055857261898</v>
      </c>
      <c r="G2315" s="13">
        <v>97</v>
      </c>
      <c r="H2315" s="14">
        <v>1385790721.09799</v>
      </c>
    </row>
    <row r="2316" spans="1:8" ht="24.75" hidden="1" x14ac:dyDescent="0.25">
      <c r="A2316" s="8" t="s">
        <v>3088</v>
      </c>
      <c r="B2316" s="9" t="s">
        <v>635</v>
      </c>
      <c r="C2316" s="13">
        <v>33.896973671239401</v>
      </c>
      <c r="D2316" s="13">
        <v>52.266045244441102</v>
      </c>
      <c r="E2316" s="13">
        <v>43.388020339930698</v>
      </c>
      <c r="F2316" s="15">
        <v>43.183679751870407</v>
      </c>
      <c r="G2316" s="13">
        <v>390</v>
      </c>
      <c r="H2316" s="14">
        <v>1363774484.3669901</v>
      </c>
    </row>
    <row r="2317" spans="1:8" ht="24.75" hidden="1" x14ac:dyDescent="0.25">
      <c r="A2317" s="8" t="s">
        <v>3088</v>
      </c>
      <c r="B2317" s="9" t="s">
        <v>2345</v>
      </c>
      <c r="C2317" s="13">
        <v>21.471142865033499</v>
      </c>
      <c r="D2317" s="13">
        <v>83.459338257764202</v>
      </c>
      <c r="E2317" s="13">
        <v>35.898391117760497</v>
      </c>
      <c r="F2317" s="15">
        <v>46.942957413519402</v>
      </c>
      <c r="G2317" s="13">
        <v>173</v>
      </c>
      <c r="H2317" s="14">
        <v>1315058228.0146</v>
      </c>
    </row>
    <row r="2318" spans="1:8" ht="24.75" hidden="1" x14ac:dyDescent="0.25">
      <c r="A2318" s="8" t="s">
        <v>3088</v>
      </c>
      <c r="B2318" s="9" t="s">
        <v>1682</v>
      </c>
      <c r="C2318" s="13">
        <v>25.498089523537399</v>
      </c>
      <c r="D2318" s="13">
        <v>80.2819131479487</v>
      </c>
      <c r="E2318" s="13">
        <v>67.4239757030833</v>
      </c>
      <c r="F2318" s="15">
        <v>57.734659458189803</v>
      </c>
      <c r="G2318" s="13">
        <v>1085</v>
      </c>
      <c r="H2318" s="14">
        <v>1304221636.1152899</v>
      </c>
    </row>
    <row r="2319" spans="1:8" ht="24.75" hidden="1" x14ac:dyDescent="0.25">
      <c r="A2319" s="8" t="s">
        <v>3088</v>
      </c>
      <c r="B2319" s="9" t="s">
        <v>82</v>
      </c>
      <c r="C2319" s="13">
        <v>21.642235634701802</v>
      </c>
      <c r="D2319" s="13">
        <v>12.5369613909621</v>
      </c>
      <c r="E2319" s="13">
        <v>56.558620080164197</v>
      </c>
      <c r="F2319" s="15">
        <v>30.245939035276034</v>
      </c>
      <c r="G2319" s="13">
        <v>408</v>
      </c>
      <c r="H2319" s="14">
        <v>1291464549.5499899</v>
      </c>
    </row>
    <row r="2320" spans="1:8" hidden="1" x14ac:dyDescent="0.25">
      <c r="A2320" s="8" t="s">
        <v>3088</v>
      </c>
      <c r="B2320" s="9" t="s">
        <v>1988</v>
      </c>
      <c r="C2320" s="13">
        <v>8.3031235988165104</v>
      </c>
      <c r="D2320" s="13">
        <v>30.0533762824906</v>
      </c>
      <c r="E2320" s="13">
        <v>49.287814188444898</v>
      </c>
      <c r="F2320" s="15">
        <v>29.214771356583999</v>
      </c>
      <c r="G2320" s="13">
        <v>424</v>
      </c>
      <c r="H2320" s="14">
        <v>1255657983.45876</v>
      </c>
    </row>
    <row r="2321" spans="1:8" ht="36.75" hidden="1" x14ac:dyDescent="0.25">
      <c r="A2321" s="8" t="s">
        <v>3088</v>
      </c>
      <c r="B2321" s="9" t="s">
        <v>1522</v>
      </c>
      <c r="C2321" s="13">
        <v>14.642053922118</v>
      </c>
      <c r="D2321" s="13">
        <v>48.551215634062302</v>
      </c>
      <c r="E2321" s="13">
        <v>53.597027425815199</v>
      </c>
      <c r="F2321" s="15">
        <v>38.930098993998506</v>
      </c>
      <c r="G2321" s="13">
        <v>63</v>
      </c>
      <c r="H2321" s="14">
        <v>1251246808.2671001</v>
      </c>
    </row>
    <row r="2322" spans="1:8" ht="24.75" hidden="1" x14ac:dyDescent="0.25">
      <c r="A2322" s="8" t="s">
        <v>3088</v>
      </c>
      <c r="B2322" s="9" t="s">
        <v>1078</v>
      </c>
      <c r="C2322" s="13">
        <v>15.1422912522192</v>
      </c>
      <c r="D2322" s="13">
        <v>57.7220868223989</v>
      </c>
      <c r="E2322" s="13">
        <v>69.691137309879394</v>
      </c>
      <c r="F2322" s="15">
        <v>47.518505128165828</v>
      </c>
      <c r="G2322" s="13">
        <v>529</v>
      </c>
      <c r="H2322" s="14">
        <v>1246888661.1762099</v>
      </c>
    </row>
    <row r="2323" spans="1:8" ht="36.75" hidden="1" x14ac:dyDescent="0.25">
      <c r="A2323" s="8" t="s">
        <v>3088</v>
      </c>
      <c r="B2323" s="9" t="s">
        <v>1640</v>
      </c>
      <c r="C2323" s="13">
        <v>20.224013273514899</v>
      </c>
      <c r="D2323" s="13">
        <v>31.4605625390044</v>
      </c>
      <c r="E2323" s="13">
        <v>90.067767087886907</v>
      </c>
      <c r="F2323" s="15">
        <v>47.250780966802068</v>
      </c>
      <c r="G2323" s="13">
        <v>508</v>
      </c>
      <c r="H2323" s="14">
        <v>1231114498.52355</v>
      </c>
    </row>
    <row r="2324" spans="1:8" ht="24.75" hidden="1" x14ac:dyDescent="0.25">
      <c r="A2324" s="8" t="s">
        <v>3088</v>
      </c>
      <c r="B2324" s="9" t="s">
        <v>1141</v>
      </c>
      <c r="C2324" s="13">
        <v>37.158782805739499</v>
      </c>
      <c r="D2324" s="13">
        <v>85.641228616190105</v>
      </c>
      <c r="E2324" s="13">
        <v>62.165347050878303</v>
      </c>
      <c r="F2324" s="15">
        <v>61.655119490935967</v>
      </c>
      <c r="G2324" s="13">
        <v>505</v>
      </c>
      <c r="H2324" s="14">
        <v>1230076144.4100001</v>
      </c>
    </row>
    <row r="2325" spans="1:8" ht="24.75" hidden="1" x14ac:dyDescent="0.25">
      <c r="A2325" s="8" t="s">
        <v>3088</v>
      </c>
      <c r="B2325" s="9" t="s">
        <v>253</v>
      </c>
      <c r="C2325" s="13">
        <v>33.866272952240799</v>
      </c>
      <c r="D2325" s="13">
        <v>36.663070787378999</v>
      </c>
      <c r="E2325" s="13">
        <v>29.833214385636801</v>
      </c>
      <c r="F2325" s="15">
        <v>33.454186041752202</v>
      </c>
      <c r="G2325" s="13">
        <v>102</v>
      </c>
      <c r="H2325" s="14">
        <v>1218402856.06036</v>
      </c>
    </row>
    <row r="2326" spans="1:8" ht="24.75" hidden="1" x14ac:dyDescent="0.25">
      <c r="A2326" s="8" t="s">
        <v>3088</v>
      </c>
      <c r="B2326" s="9" t="s">
        <v>723</v>
      </c>
      <c r="C2326" s="13">
        <v>32.475773706928798</v>
      </c>
      <c r="D2326" s="13">
        <v>69.546956178275096</v>
      </c>
      <c r="E2326" s="13">
        <v>40.492169645995901</v>
      </c>
      <c r="F2326" s="15">
        <v>47.504966510399925</v>
      </c>
      <c r="G2326" s="13">
        <v>4765</v>
      </c>
      <c r="H2326" s="14">
        <v>1216503927.7876899</v>
      </c>
    </row>
    <row r="2327" spans="1:8" hidden="1" x14ac:dyDescent="0.25">
      <c r="A2327" s="8" t="s">
        <v>3088</v>
      </c>
      <c r="B2327" s="9" t="s">
        <v>524</v>
      </c>
      <c r="C2327" s="13">
        <v>17.6084540707941</v>
      </c>
      <c r="D2327" s="13">
        <v>65.763045110576897</v>
      </c>
      <c r="E2327" s="13">
        <v>60.073294407807197</v>
      </c>
      <c r="F2327" s="15">
        <v>47.814931196392727</v>
      </c>
      <c r="G2327" s="13">
        <v>1322</v>
      </c>
      <c r="H2327" s="14">
        <v>1214684956.9781201</v>
      </c>
    </row>
    <row r="2328" spans="1:8" hidden="1" x14ac:dyDescent="0.25">
      <c r="A2328" s="8" t="s">
        <v>3088</v>
      </c>
      <c r="B2328" s="9" t="s">
        <v>2094</v>
      </c>
      <c r="C2328" s="13">
        <v>30.5034409368577</v>
      </c>
      <c r="D2328" s="13">
        <v>41.295404178809903</v>
      </c>
      <c r="E2328" s="13">
        <v>68.467909887904497</v>
      </c>
      <c r="F2328" s="15">
        <v>46.755585001190695</v>
      </c>
      <c r="G2328" s="13">
        <v>242</v>
      </c>
      <c r="H2328" s="14">
        <v>1183101196.0955801</v>
      </c>
    </row>
    <row r="2329" spans="1:8" ht="24.75" hidden="1" x14ac:dyDescent="0.25">
      <c r="A2329" s="8" t="s">
        <v>3088</v>
      </c>
      <c r="B2329" s="9" t="s">
        <v>815</v>
      </c>
      <c r="C2329" s="13">
        <v>5.1826859807746102</v>
      </c>
      <c r="D2329" s="13">
        <v>60.335300374609403</v>
      </c>
      <c r="E2329" s="13">
        <v>46.954988029489101</v>
      </c>
      <c r="F2329" s="15">
        <v>37.490991461624368</v>
      </c>
      <c r="G2329" s="13">
        <v>197</v>
      </c>
      <c r="H2329" s="14">
        <v>1180441319.9230499</v>
      </c>
    </row>
    <row r="2330" spans="1:8" ht="24.75" hidden="1" x14ac:dyDescent="0.25">
      <c r="A2330" s="8" t="s">
        <v>3088</v>
      </c>
      <c r="B2330" s="9" t="s">
        <v>2031</v>
      </c>
      <c r="C2330" s="13">
        <v>29.676484712737601</v>
      </c>
      <c r="D2330" s="13">
        <v>13.220651509397801</v>
      </c>
      <c r="E2330" s="13">
        <v>46.243469876468403</v>
      </c>
      <c r="F2330" s="15">
        <v>29.713535366201267</v>
      </c>
      <c r="G2330" s="13">
        <v>1269</v>
      </c>
      <c r="H2330" s="14">
        <v>1172113372.5599999</v>
      </c>
    </row>
    <row r="2331" spans="1:8" ht="24.75" hidden="1" x14ac:dyDescent="0.25">
      <c r="A2331" s="8" t="s">
        <v>3088</v>
      </c>
      <c r="B2331" s="9" t="s">
        <v>1058</v>
      </c>
      <c r="C2331" s="13">
        <v>24.625607056895301</v>
      </c>
      <c r="D2331" s="13">
        <v>40.878078029623303</v>
      </c>
      <c r="E2331" s="13">
        <v>49.966643084773601</v>
      </c>
      <c r="F2331" s="15">
        <v>38.490109390430739</v>
      </c>
      <c r="G2331" s="13">
        <v>387</v>
      </c>
      <c r="H2331" s="14">
        <v>1103546016.0899899</v>
      </c>
    </row>
    <row r="2332" spans="1:8" ht="24.75" hidden="1" x14ac:dyDescent="0.25">
      <c r="A2332" s="8" t="s">
        <v>3088</v>
      </c>
      <c r="B2332" s="9" t="s">
        <v>2675</v>
      </c>
      <c r="C2332" s="13">
        <v>66.293991049361594</v>
      </c>
      <c r="D2332" s="13">
        <v>64.517034068804506</v>
      </c>
      <c r="E2332" s="13">
        <v>58.055504278585602</v>
      </c>
      <c r="F2332" s="15">
        <v>62.955509798917234</v>
      </c>
      <c r="G2332" s="13">
        <v>32</v>
      </c>
      <c r="H2332" s="14">
        <v>1096413370.02</v>
      </c>
    </row>
    <row r="2333" spans="1:8" ht="24.75" hidden="1" x14ac:dyDescent="0.25">
      <c r="A2333" s="8" t="s">
        <v>3088</v>
      </c>
      <c r="B2333" s="9" t="s">
        <v>1896</v>
      </c>
      <c r="C2333" s="13">
        <v>23.856891349376099</v>
      </c>
      <c r="D2333" s="13">
        <v>49.869094530548999</v>
      </c>
      <c r="E2333" s="13">
        <v>36.6600788676825</v>
      </c>
      <c r="F2333" s="15">
        <v>36.795354915869204</v>
      </c>
      <c r="G2333" s="13">
        <v>308</v>
      </c>
      <c r="H2333" s="14">
        <v>1091409218.457</v>
      </c>
    </row>
    <row r="2334" spans="1:8" ht="24.75" hidden="1" x14ac:dyDescent="0.25">
      <c r="A2334" s="8" t="s">
        <v>3088</v>
      </c>
      <c r="B2334" s="9" t="s">
        <v>2905</v>
      </c>
      <c r="C2334" s="13">
        <v>12.530978377568999</v>
      </c>
      <c r="D2334" s="13">
        <v>31.876415407788301</v>
      </c>
      <c r="E2334" s="13">
        <v>36.884723042765998</v>
      </c>
      <c r="F2334" s="15">
        <v>27.097372276041099</v>
      </c>
      <c r="G2334" s="13">
        <v>624</v>
      </c>
      <c r="H2334" s="14">
        <v>1090011050.9619999</v>
      </c>
    </row>
    <row r="2335" spans="1:8" ht="24.75" hidden="1" x14ac:dyDescent="0.25">
      <c r="A2335" s="8" t="s">
        <v>3088</v>
      </c>
      <c r="B2335" s="9" t="s">
        <v>2260</v>
      </c>
      <c r="C2335" s="13">
        <v>24.061360819113698</v>
      </c>
      <c r="D2335" s="13">
        <v>44.8808297156856</v>
      </c>
      <c r="E2335" s="13">
        <v>90.982626720435704</v>
      </c>
      <c r="F2335" s="15">
        <v>53.308272418411661</v>
      </c>
      <c r="G2335" s="13">
        <v>52</v>
      </c>
      <c r="H2335" s="14">
        <v>1079519703.11917</v>
      </c>
    </row>
    <row r="2336" spans="1:8" ht="24.75" hidden="1" x14ac:dyDescent="0.25">
      <c r="A2336" s="8" t="s">
        <v>3088</v>
      </c>
      <c r="B2336" s="9" t="s">
        <v>801</v>
      </c>
      <c r="C2336" s="13">
        <v>22.634922114466999</v>
      </c>
      <c r="D2336" s="13">
        <v>62.649594634002298</v>
      </c>
      <c r="E2336" s="13">
        <v>32.907269593271501</v>
      </c>
      <c r="F2336" s="15">
        <v>39.397262113913598</v>
      </c>
      <c r="G2336" s="13">
        <v>137</v>
      </c>
      <c r="H2336" s="14">
        <v>1060002257.99</v>
      </c>
    </row>
    <row r="2337" spans="1:8" ht="24.75" hidden="1" x14ac:dyDescent="0.25">
      <c r="A2337" s="8" t="s">
        <v>3088</v>
      </c>
      <c r="B2337" s="9" t="s">
        <v>153</v>
      </c>
      <c r="C2337" s="13">
        <v>19.991124769701301</v>
      </c>
      <c r="D2337" s="13">
        <v>47.446847759071801</v>
      </c>
      <c r="E2337" s="13">
        <v>42.726412424278003</v>
      </c>
      <c r="F2337" s="15">
        <v>36.72146165101703</v>
      </c>
      <c r="G2337" s="13">
        <v>229</v>
      </c>
      <c r="H2337" s="14">
        <v>1052851393.5048</v>
      </c>
    </row>
    <row r="2338" spans="1:8" ht="24.75" hidden="1" x14ac:dyDescent="0.25">
      <c r="A2338" s="8" t="s">
        <v>3088</v>
      </c>
      <c r="B2338" s="9" t="s">
        <v>1060</v>
      </c>
      <c r="C2338" s="13">
        <v>18.950045500084201</v>
      </c>
      <c r="D2338" s="13">
        <v>59.653422979045303</v>
      </c>
      <c r="E2338" s="13">
        <v>85.265501727021203</v>
      </c>
      <c r="F2338" s="15">
        <v>54.622990068716909</v>
      </c>
      <c r="G2338" s="13">
        <v>469</v>
      </c>
      <c r="H2338" s="14">
        <v>1037404347.8</v>
      </c>
    </row>
    <row r="2339" spans="1:8" ht="24.75" hidden="1" x14ac:dyDescent="0.25">
      <c r="A2339" s="8" t="s">
        <v>3088</v>
      </c>
      <c r="B2339" s="9" t="s">
        <v>762</v>
      </c>
      <c r="C2339" s="13">
        <v>39.032239388713599</v>
      </c>
      <c r="D2339" s="13">
        <v>64.6733048131114</v>
      </c>
      <c r="E2339" s="13">
        <v>75.416183411841899</v>
      </c>
      <c r="F2339" s="15">
        <v>59.707242537888966</v>
      </c>
      <c r="G2339" s="13">
        <v>60</v>
      </c>
      <c r="H2339" s="14">
        <v>1032253900.45</v>
      </c>
    </row>
    <row r="2340" spans="1:8" ht="24.75" hidden="1" x14ac:dyDescent="0.25">
      <c r="A2340" s="8" t="s">
        <v>3088</v>
      </c>
      <c r="B2340" s="9" t="s">
        <v>566</v>
      </c>
      <c r="C2340" s="13">
        <v>17.445068580507002</v>
      </c>
      <c r="D2340" s="13">
        <v>67.295349711966793</v>
      </c>
      <c r="E2340" s="13">
        <v>59.287568292231001</v>
      </c>
      <c r="F2340" s="15">
        <v>48.009328861568264</v>
      </c>
      <c r="G2340" s="13">
        <v>479</v>
      </c>
      <c r="H2340" s="14">
        <v>1018066806.86999</v>
      </c>
    </row>
    <row r="2341" spans="1:8" ht="24.75" hidden="1" x14ac:dyDescent="0.25">
      <c r="A2341" s="8" t="s">
        <v>3088</v>
      </c>
      <c r="B2341" s="9" t="s">
        <v>1410</v>
      </c>
      <c r="C2341" s="13">
        <v>20.771739516121901</v>
      </c>
      <c r="D2341" s="13">
        <v>49.656851550043697</v>
      </c>
      <c r="E2341" s="13">
        <v>39.178797985568302</v>
      </c>
      <c r="F2341" s="15">
        <v>36.535796350577961</v>
      </c>
      <c r="G2341" s="13">
        <v>648</v>
      </c>
      <c r="H2341" s="14">
        <v>1015559749.858</v>
      </c>
    </row>
    <row r="2342" spans="1:8" ht="24.75" hidden="1" x14ac:dyDescent="0.25">
      <c r="A2342" s="8" t="s">
        <v>3088</v>
      </c>
      <c r="B2342" s="9" t="s">
        <v>586</v>
      </c>
      <c r="C2342" s="13">
        <v>15.9098815290441</v>
      </c>
      <c r="D2342" s="13">
        <v>42.593378270770998</v>
      </c>
      <c r="E2342" s="13">
        <v>85.468064751041794</v>
      </c>
      <c r="F2342" s="15">
        <v>47.990441516952295</v>
      </c>
      <c r="G2342" s="13">
        <v>500</v>
      </c>
      <c r="H2342" s="14">
        <v>1007583170.63</v>
      </c>
    </row>
    <row r="2343" spans="1:8" hidden="1" x14ac:dyDescent="0.25">
      <c r="A2343" s="8" t="s">
        <v>3088</v>
      </c>
      <c r="B2343" s="9" t="s">
        <v>1699</v>
      </c>
      <c r="C2343" s="13">
        <v>54.496893160911704</v>
      </c>
      <c r="D2343" s="13">
        <v>81.397814482700696</v>
      </c>
      <c r="E2343" s="13">
        <v>46.165792754234602</v>
      </c>
      <c r="F2343" s="15">
        <v>60.686833465949007</v>
      </c>
      <c r="G2343" s="13">
        <v>28</v>
      </c>
      <c r="H2343" s="14">
        <v>1003661145.08</v>
      </c>
    </row>
    <row r="2344" spans="1:8" ht="24.75" hidden="1" x14ac:dyDescent="0.25">
      <c r="A2344" s="8" t="s">
        <v>3088</v>
      </c>
      <c r="B2344" s="9" t="s">
        <v>3000</v>
      </c>
      <c r="C2344" s="13">
        <v>14.475035898014401</v>
      </c>
      <c r="D2344" s="13">
        <v>33.871212841774799</v>
      </c>
      <c r="E2344" s="13">
        <v>37.084913456692902</v>
      </c>
      <c r="F2344" s="15">
        <v>28.477054065494034</v>
      </c>
      <c r="G2344" s="13">
        <v>2433</v>
      </c>
      <c r="H2344" s="14">
        <v>1000483219.56989</v>
      </c>
    </row>
    <row r="2345" spans="1:8" ht="24.75" hidden="1" x14ac:dyDescent="0.25">
      <c r="A2345" s="8" t="s">
        <v>3088</v>
      </c>
      <c r="B2345" s="9" t="s">
        <v>1612</v>
      </c>
      <c r="C2345" s="13">
        <v>43.885721031162703</v>
      </c>
      <c r="D2345" s="13">
        <v>10.517237018323099</v>
      </c>
      <c r="E2345" s="13">
        <v>24.910708745316501</v>
      </c>
      <c r="F2345" s="15">
        <v>26.437888931600767</v>
      </c>
      <c r="G2345" s="13">
        <v>23</v>
      </c>
      <c r="H2345" s="14">
        <v>991442982.72523797</v>
      </c>
    </row>
    <row r="2346" spans="1:8" ht="24.75" hidden="1" x14ac:dyDescent="0.25">
      <c r="A2346" s="8" t="s">
        <v>3088</v>
      </c>
      <c r="B2346" s="9" t="s">
        <v>1024</v>
      </c>
      <c r="C2346" s="13">
        <v>35.681911370885601</v>
      </c>
      <c r="D2346" s="13">
        <v>41.433106298818501</v>
      </c>
      <c r="E2346" s="13">
        <v>63.769046130332697</v>
      </c>
      <c r="F2346" s="15">
        <v>46.961354600012271</v>
      </c>
      <c r="G2346" s="13">
        <v>265</v>
      </c>
      <c r="H2346" s="14">
        <v>973196399.055915</v>
      </c>
    </row>
    <row r="2347" spans="1:8" ht="24.75" hidden="1" x14ac:dyDescent="0.25">
      <c r="A2347" s="8" t="s">
        <v>3088</v>
      </c>
      <c r="B2347" s="9" t="s">
        <v>868</v>
      </c>
      <c r="C2347" s="13">
        <v>22.4109545883504</v>
      </c>
      <c r="D2347" s="13">
        <v>34.983271508327697</v>
      </c>
      <c r="E2347" s="13">
        <v>78.050644684608699</v>
      </c>
      <c r="F2347" s="15">
        <v>45.148290260428929</v>
      </c>
      <c r="G2347" s="13">
        <v>588</v>
      </c>
      <c r="H2347" s="14">
        <v>956670331.99000001</v>
      </c>
    </row>
    <row r="2348" spans="1:8" hidden="1" x14ac:dyDescent="0.25">
      <c r="A2348" s="8" t="s">
        <v>3088</v>
      </c>
      <c r="B2348" s="9" t="s">
        <v>1784</v>
      </c>
      <c r="C2348" s="13">
        <v>14.1104530161996</v>
      </c>
      <c r="D2348" s="13">
        <v>82.305350895729802</v>
      </c>
      <c r="E2348" s="13">
        <v>54.795328522591397</v>
      </c>
      <c r="F2348" s="15">
        <v>50.403710811506933</v>
      </c>
      <c r="G2348" s="13">
        <v>672</v>
      </c>
      <c r="H2348" s="14">
        <v>956657730.59937096</v>
      </c>
    </row>
    <row r="2349" spans="1:8" ht="24.75" hidden="1" x14ac:dyDescent="0.25">
      <c r="A2349" s="8" t="s">
        <v>3088</v>
      </c>
      <c r="B2349" s="9" t="s">
        <v>488</v>
      </c>
      <c r="C2349" s="13">
        <v>15.7293882646411</v>
      </c>
      <c r="D2349" s="13">
        <v>46.375997489266702</v>
      </c>
      <c r="E2349" s="13">
        <v>37.251325822324802</v>
      </c>
      <c r="F2349" s="15">
        <v>33.118903858744204</v>
      </c>
      <c r="G2349" s="13">
        <v>414</v>
      </c>
      <c r="H2349" s="14">
        <v>946438707.09899998</v>
      </c>
    </row>
    <row r="2350" spans="1:8" ht="36.75" hidden="1" x14ac:dyDescent="0.25">
      <c r="A2350" s="8" t="s">
        <v>3088</v>
      </c>
      <c r="B2350" s="9" t="s">
        <v>1519</v>
      </c>
      <c r="C2350" s="13">
        <v>27.0920952086122</v>
      </c>
      <c r="D2350" s="13">
        <v>39.917631866279997</v>
      </c>
      <c r="E2350" s="13">
        <v>67.7572612113688</v>
      </c>
      <c r="F2350" s="15">
        <v>44.922329428753663</v>
      </c>
      <c r="G2350" s="13">
        <v>228</v>
      </c>
      <c r="H2350" s="14">
        <v>929212055.19999897</v>
      </c>
    </row>
    <row r="2351" spans="1:8" ht="24.75" hidden="1" x14ac:dyDescent="0.25">
      <c r="A2351" s="8" t="s">
        <v>3088</v>
      </c>
      <c r="B2351" s="9" t="s">
        <v>1471</v>
      </c>
      <c r="C2351" s="13">
        <v>12.165118203140899</v>
      </c>
      <c r="D2351" s="13">
        <v>62.050886003880997</v>
      </c>
      <c r="E2351" s="13">
        <v>69.422627475956403</v>
      </c>
      <c r="F2351" s="15">
        <v>47.879543894326105</v>
      </c>
      <c r="G2351" s="13">
        <v>695</v>
      </c>
      <c r="H2351" s="14">
        <v>922402682.79000103</v>
      </c>
    </row>
    <row r="2352" spans="1:8" ht="36.75" hidden="1" x14ac:dyDescent="0.25">
      <c r="A2352" s="8" t="s">
        <v>3088</v>
      </c>
      <c r="B2352" s="9" t="s">
        <v>1909</v>
      </c>
      <c r="C2352" s="13">
        <v>36.396591328386997</v>
      </c>
      <c r="D2352" s="13">
        <v>42.658911253393903</v>
      </c>
      <c r="E2352" s="13">
        <v>39.398709966101798</v>
      </c>
      <c r="F2352" s="15">
        <v>39.484737515960894</v>
      </c>
      <c r="G2352" s="13">
        <v>70</v>
      </c>
      <c r="H2352" s="14">
        <v>915285646.14999998</v>
      </c>
    </row>
    <row r="2353" spans="1:8" hidden="1" x14ac:dyDescent="0.25">
      <c r="A2353" s="8" t="s">
        <v>3088</v>
      </c>
      <c r="B2353" s="9" t="s">
        <v>1446</v>
      </c>
      <c r="C2353" s="13">
        <v>13.544317463485701</v>
      </c>
      <c r="D2353" s="13">
        <v>36.364962451812097</v>
      </c>
      <c r="E2353" s="13">
        <v>50.270647079845297</v>
      </c>
      <c r="F2353" s="15">
        <v>33.393308998381031</v>
      </c>
      <c r="G2353" s="13">
        <v>1186</v>
      </c>
      <c r="H2353" s="14">
        <v>910624457.72905302</v>
      </c>
    </row>
    <row r="2354" spans="1:8" ht="24.75" hidden="1" x14ac:dyDescent="0.25">
      <c r="A2354" s="8" t="s">
        <v>3088</v>
      </c>
      <c r="B2354" s="9" t="s">
        <v>682</v>
      </c>
      <c r="C2354" s="13">
        <v>47.678030161673</v>
      </c>
      <c r="D2354" s="13">
        <v>52.851209593794103</v>
      </c>
      <c r="E2354" s="13">
        <v>30.086576958562699</v>
      </c>
      <c r="F2354" s="15">
        <v>43.538605571343261</v>
      </c>
      <c r="G2354" s="13">
        <v>25</v>
      </c>
      <c r="H2354" s="14">
        <v>903873304.95999897</v>
      </c>
    </row>
    <row r="2355" spans="1:8" hidden="1" x14ac:dyDescent="0.25">
      <c r="A2355" s="8" t="s">
        <v>3088</v>
      </c>
      <c r="B2355" s="9" t="s">
        <v>1433</v>
      </c>
      <c r="C2355" s="13">
        <v>49.851838486903603</v>
      </c>
      <c r="D2355" s="13">
        <v>54.151184993539097</v>
      </c>
      <c r="E2355" s="13">
        <v>57.817600888954701</v>
      </c>
      <c r="F2355" s="15">
        <v>53.940208123132464</v>
      </c>
      <c r="G2355" s="13">
        <v>104</v>
      </c>
      <c r="H2355" s="14">
        <v>893635021.76499999</v>
      </c>
    </row>
    <row r="2356" spans="1:8" ht="24.75" hidden="1" x14ac:dyDescent="0.25">
      <c r="A2356" s="8" t="s">
        <v>3088</v>
      </c>
      <c r="B2356" s="9" t="s">
        <v>863</v>
      </c>
      <c r="C2356" s="13">
        <v>23.6026981381703</v>
      </c>
      <c r="D2356" s="13">
        <v>40.479280910425103</v>
      </c>
      <c r="E2356" s="13">
        <v>60.247672051116801</v>
      </c>
      <c r="F2356" s="15">
        <v>41.443217033237403</v>
      </c>
      <c r="G2356" s="13">
        <v>36</v>
      </c>
      <c r="H2356" s="14">
        <v>893165390.505</v>
      </c>
    </row>
    <row r="2357" spans="1:8" ht="24.75" hidden="1" x14ac:dyDescent="0.25">
      <c r="A2357" s="8" t="s">
        <v>3088</v>
      </c>
      <c r="B2357" s="9" t="s">
        <v>359</v>
      </c>
      <c r="C2357" s="13">
        <v>16.631272262237299</v>
      </c>
      <c r="D2357" s="13">
        <v>55.499331222616</v>
      </c>
      <c r="E2357" s="13">
        <v>78.497060172267197</v>
      </c>
      <c r="F2357" s="15">
        <v>50.20922121904016</v>
      </c>
      <c r="G2357" s="13">
        <v>1991</v>
      </c>
      <c r="H2357" s="14">
        <v>890929606.52051306</v>
      </c>
    </row>
    <row r="2358" spans="1:8" hidden="1" x14ac:dyDescent="0.25">
      <c r="A2358" s="8" t="s">
        <v>3088</v>
      </c>
      <c r="B2358" s="9" t="s">
        <v>2997</v>
      </c>
      <c r="C2358" s="13">
        <v>18.3316017312744</v>
      </c>
      <c r="D2358" s="13">
        <v>60.405475412110498</v>
      </c>
      <c r="E2358" s="13">
        <v>57.1677054351943</v>
      </c>
      <c r="F2358" s="15">
        <v>45.301594192859731</v>
      </c>
      <c r="G2358" s="13">
        <v>964</v>
      </c>
      <c r="H2358" s="14">
        <v>890206571.73580098</v>
      </c>
    </row>
    <row r="2359" spans="1:8" ht="36.75" hidden="1" x14ac:dyDescent="0.25">
      <c r="A2359" s="8" t="s">
        <v>3088</v>
      </c>
      <c r="B2359" s="9" t="s">
        <v>1676</v>
      </c>
      <c r="C2359" s="13">
        <v>17.227602948670601</v>
      </c>
      <c r="D2359" s="13">
        <v>12.227210208968399</v>
      </c>
      <c r="E2359" s="13">
        <v>34.551930827515299</v>
      </c>
      <c r="F2359" s="15">
        <v>21.335581328384766</v>
      </c>
      <c r="G2359" s="13">
        <v>362</v>
      </c>
      <c r="H2359" s="14">
        <v>881584360.38999903</v>
      </c>
    </row>
    <row r="2360" spans="1:8" hidden="1" x14ac:dyDescent="0.25">
      <c r="A2360" s="8" t="s">
        <v>3088</v>
      </c>
      <c r="B2360" s="9" t="s">
        <v>530</v>
      </c>
      <c r="C2360" s="13">
        <v>51.620664170246798</v>
      </c>
      <c r="D2360" s="13">
        <v>76.453346521784496</v>
      </c>
      <c r="E2360" s="13">
        <v>47.300648956485901</v>
      </c>
      <c r="F2360" s="15">
        <v>58.458219882839067</v>
      </c>
      <c r="G2360" s="13">
        <v>211</v>
      </c>
      <c r="H2360" s="14">
        <v>879374113.22999895</v>
      </c>
    </row>
    <row r="2361" spans="1:8" ht="24.75" hidden="1" x14ac:dyDescent="0.25">
      <c r="A2361" s="8" t="s">
        <v>3088</v>
      </c>
      <c r="B2361" s="9" t="s">
        <v>2010</v>
      </c>
      <c r="C2361" s="13">
        <v>75.132531653422703</v>
      </c>
      <c r="D2361" s="13">
        <v>54.938253514414903</v>
      </c>
      <c r="E2361" s="13">
        <v>15.008910749581499</v>
      </c>
      <c r="F2361" s="15">
        <v>48.359898639139708</v>
      </c>
      <c r="G2361" s="13">
        <v>15</v>
      </c>
      <c r="H2361" s="14">
        <v>864878730.64999998</v>
      </c>
    </row>
    <row r="2362" spans="1:8" ht="24.75" hidden="1" x14ac:dyDescent="0.25">
      <c r="A2362" s="8" t="s">
        <v>3088</v>
      </c>
      <c r="B2362" s="9" t="s">
        <v>142</v>
      </c>
      <c r="C2362" s="13">
        <v>13.1890770054227</v>
      </c>
      <c r="D2362" s="13">
        <v>46.557243929436098</v>
      </c>
      <c r="E2362" s="13">
        <v>45.491441307159398</v>
      </c>
      <c r="F2362" s="15">
        <v>35.079254080672733</v>
      </c>
      <c r="G2362" s="13">
        <v>652</v>
      </c>
      <c r="H2362" s="14">
        <v>863956372.14199996</v>
      </c>
    </row>
    <row r="2363" spans="1:8" ht="24.75" hidden="1" x14ac:dyDescent="0.25">
      <c r="A2363" s="8" t="s">
        <v>3088</v>
      </c>
      <c r="B2363" s="9" t="s">
        <v>1248</v>
      </c>
      <c r="C2363" s="13">
        <v>0.54191576675035602</v>
      </c>
      <c r="D2363" s="13">
        <v>1.31589818372625</v>
      </c>
      <c r="E2363" s="13">
        <v>44.021107146329697</v>
      </c>
      <c r="F2363" s="15">
        <v>15.292973698935434</v>
      </c>
      <c r="G2363" s="13">
        <v>63</v>
      </c>
      <c r="H2363" s="14">
        <v>860949206.36000001</v>
      </c>
    </row>
    <row r="2364" spans="1:8" ht="36.75" hidden="1" x14ac:dyDescent="0.25">
      <c r="A2364" s="8" t="s">
        <v>3088</v>
      </c>
      <c r="B2364" s="9" t="s">
        <v>1137</v>
      </c>
      <c r="C2364" s="13">
        <v>24.500994012799499</v>
      </c>
      <c r="D2364" s="13">
        <v>44.924938261468803</v>
      </c>
      <c r="E2364" s="13">
        <v>55.879500231909098</v>
      </c>
      <c r="F2364" s="15">
        <v>41.768477502059135</v>
      </c>
      <c r="G2364" s="13">
        <v>338</v>
      </c>
      <c r="H2364" s="14">
        <v>850858013.81999898</v>
      </c>
    </row>
    <row r="2365" spans="1:8" ht="24.75" hidden="1" x14ac:dyDescent="0.25">
      <c r="A2365" s="8" t="s">
        <v>3088</v>
      </c>
      <c r="B2365" s="9" t="s">
        <v>1312</v>
      </c>
      <c r="C2365" s="13">
        <v>27.914921077430598</v>
      </c>
      <c r="D2365" s="13">
        <v>37.683011762977202</v>
      </c>
      <c r="E2365" s="13">
        <v>51.021550018238401</v>
      </c>
      <c r="F2365" s="15">
        <v>38.873160952882067</v>
      </c>
      <c r="G2365" s="13">
        <v>843</v>
      </c>
      <c r="H2365" s="14">
        <v>845908772.19400001</v>
      </c>
    </row>
    <row r="2366" spans="1:8" ht="24.75" hidden="1" x14ac:dyDescent="0.25">
      <c r="A2366" s="8" t="s">
        <v>3088</v>
      </c>
      <c r="B2366" s="9" t="s">
        <v>743</v>
      </c>
      <c r="C2366" s="13">
        <v>16.834977909236699</v>
      </c>
      <c r="D2366" s="13">
        <v>47.001774653249399</v>
      </c>
      <c r="E2366" s="13">
        <v>54.446503759773499</v>
      </c>
      <c r="F2366" s="15">
        <v>39.42775210741987</v>
      </c>
      <c r="G2366" s="13">
        <v>375</v>
      </c>
      <c r="H2366" s="14">
        <v>843944165.97599995</v>
      </c>
    </row>
    <row r="2367" spans="1:8" ht="24.75" hidden="1" x14ac:dyDescent="0.25">
      <c r="A2367" s="8" t="s">
        <v>3088</v>
      </c>
      <c r="B2367" s="9" t="s">
        <v>752</v>
      </c>
      <c r="C2367" s="13">
        <v>17.243308555726301</v>
      </c>
      <c r="D2367" s="13">
        <v>27.854729201118701</v>
      </c>
      <c r="E2367" s="13">
        <v>49.040988625824397</v>
      </c>
      <c r="F2367" s="15">
        <v>31.3796754608898</v>
      </c>
      <c r="G2367" s="13">
        <v>259</v>
      </c>
      <c r="H2367" s="14">
        <v>835885679.69000006</v>
      </c>
    </row>
    <row r="2368" spans="1:8" hidden="1" x14ac:dyDescent="0.25">
      <c r="A2368" s="8" t="s">
        <v>3088</v>
      </c>
      <c r="B2368" s="9" t="s">
        <v>1011</v>
      </c>
      <c r="C2368" s="13">
        <v>37.622539370845999</v>
      </c>
      <c r="D2368" s="13">
        <v>53.166594885389301</v>
      </c>
      <c r="E2368" s="13">
        <v>45.654407500449899</v>
      </c>
      <c r="F2368" s="15">
        <v>45.481180585561731</v>
      </c>
      <c r="G2368" s="13">
        <v>133</v>
      </c>
      <c r="H2368" s="14">
        <v>831663823.01999903</v>
      </c>
    </row>
    <row r="2369" spans="1:8" ht="24.75" hidden="1" x14ac:dyDescent="0.25">
      <c r="A2369" s="8" t="s">
        <v>3088</v>
      </c>
      <c r="B2369" s="9" t="s">
        <v>1250</v>
      </c>
      <c r="C2369" s="13">
        <v>31.379253227659699</v>
      </c>
      <c r="D2369" s="13">
        <v>30.630648393592399</v>
      </c>
      <c r="E2369" s="13">
        <v>65.289894465578996</v>
      </c>
      <c r="F2369" s="15">
        <v>42.433265362277034</v>
      </c>
      <c r="G2369" s="13">
        <v>856</v>
      </c>
      <c r="H2369" s="14">
        <v>830932084.51499903</v>
      </c>
    </row>
    <row r="2370" spans="1:8" ht="24.75" hidden="1" x14ac:dyDescent="0.25">
      <c r="A2370" s="8" t="s">
        <v>3088</v>
      </c>
      <c r="B2370" s="9" t="s">
        <v>1460</v>
      </c>
      <c r="C2370" s="13">
        <v>12.0091427233343</v>
      </c>
      <c r="D2370" s="13">
        <v>39.310368958153802</v>
      </c>
      <c r="E2370" s="13">
        <v>63.961523786517901</v>
      </c>
      <c r="F2370" s="15">
        <v>38.427011822668668</v>
      </c>
      <c r="G2370" s="13">
        <v>1682</v>
      </c>
      <c r="H2370" s="14">
        <v>830410849.00395596</v>
      </c>
    </row>
    <row r="2371" spans="1:8" ht="24.75" hidden="1" x14ac:dyDescent="0.25">
      <c r="A2371" s="8" t="s">
        <v>3088</v>
      </c>
      <c r="B2371" s="9" t="s">
        <v>2235</v>
      </c>
      <c r="C2371" s="13">
        <v>9.1875992384384197</v>
      </c>
      <c r="D2371" s="13">
        <v>49.094320540246699</v>
      </c>
      <c r="E2371" s="13">
        <v>44.4224367943198</v>
      </c>
      <c r="F2371" s="15">
        <v>34.234785524334974</v>
      </c>
      <c r="G2371" s="13">
        <v>127</v>
      </c>
      <c r="H2371" s="14">
        <v>828600713.15999997</v>
      </c>
    </row>
    <row r="2372" spans="1:8" ht="24.75" hidden="1" x14ac:dyDescent="0.25">
      <c r="A2372" s="8" t="s">
        <v>3088</v>
      </c>
      <c r="B2372" s="9" t="s">
        <v>309</v>
      </c>
      <c r="C2372" s="13">
        <v>29.969508188843701</v>
      </c>
      <c r="D2372" s="13">
        <v>69.532497560484899</v>
      </c>
      <c r="E2372" s="13">
        <v>37.684897708772098</v>
      </c>
      <c r="F2372" s="15">
        <v>45.728967819366893</v>
      </c>
      <c r="G2372" s="13">
        <v>1454</v>
      </c>
      <c r="H2372" s="14">
        <v>823820037.58052397</v>
      </c>
    </row>
    <row r="2373" spans="1:8" ht="24.75" hidden="1" x14ac:dyDescent="0.25">
      <c r="A2373" s="8" t="s">
        <v>3088</v>
      </c>
      <c r="B2373" s="9" t="s">
        <v>504</v>
      </c>
      <c r="C2373" s="13">
        <v>21.500337749766398</v>
      </c>
      <c r="D2373" s="13">
        <v>12.569110858985599</v>
      </c>
      <c r="E2373" s="13">
        <v>30.847659372725499</v>
      </c>
      <c r="F2373" s="15">
        <v>21.639035993825832</v>
      </c>
      <c r="G2373" s="13">
        <v>425</v>
      </c>
      <c r="H2373" s="14">
        <v>823081975.53999996</v>
      </c>
    </row>
    <row r="2374" spans="1:8" ht="24.75" hidden="1" x14ac:dyDescent="0.25">
      <c r="A2374" s="8" t="s">
        <v>3088</v>
      </c>
      <c r="B2374" s="9" t="s">
        <v>296</v>
      </c>
      <c r="C2374" s="13">
        <v>16.044350106629601</v>
      </c>
      <c r="D2374" s="13">
        <v>40.842679912579399</v>
      </c>
      <c r="E2374" s="13">
        <v>47.396018110969102</v>
      </c>
      <c r="F2374" s="15">
        <v>34.761016043392701</v>
      </c>
      <c r="G2374" s="13">
        <v>2597</v>
      </c>
      <c r="H2374" s="14">
        <v>816958035.63242805</v>
      </c>
    </row>
    <row r="2375" spans="1:8" ht="24.75" hidden="1" x14ac:dyDescent="0.25">
      <c r="A2375" s="8" t="s">
        <v>3088</v>
      </c>
      <c r="B2375" s="9" t="s">
        <v>438</v>
      </c>
      <c r="C2375" s="13">
        <v>47.639540547635903</v>
      </c>
      <c r="D2375" s="13">
        <v>50.207502412258002</v>
      </c>
      <c r="E2375" s="13">
        <v>64.3336173922321</v>
      </c>
      <c r="F2375" s="15">
        <v>54.060220117375337</v>
      </c>
      <c r="G2375" s="13">
        <v>66</v>
      </c>
      <c r="H2375" s="14">
        <v>806989149.93999898</v>
      </c>
    </row>
    <row r="2376" spans="1:8" ht="24.75" hidden="1" x14ac:dyDescent="0.25">
      <c r="A2376" s="8" t="s">
        <v>3088</v>
      </c>
      <c r="B2376" s="9" t="s">
        <v>264</v>
      </c>
      <c r="C2376" s="13">
        <v>24.646952947186399</v>
      </c>
      <c r="D2376" s="13">
        <v>75.705672830110103</v>
      </c>
      <c r="E2376" s="13">
        <v>44.555782160012001</v>
      </c>
      <c r="F2376" s="15">
        <v>48.302802645769503</v>
      </c>
      <c r="G2376" s="13">
        <v>232</v>
      </c>
      <c r="H2376" s="14">
        <v>805771737.66629899</v>
      </c>
    </row>
    <row r="2377" spans="1:8" hidden="1" x14ac:dyDescent="0.25">
      <c r="A2377" s="8" t="s">
        <v>3088</v>
      </c>
      <c r="B2377" s="9" t="s">
        <v>2461</v>
      </c>
      <c r="C2377" s="13">
        <v>26.173590536966199</v>
      </c>
      <c r="D2377" s="13">
        <v>81.575855722235801</v>
      </c>
      <c r="E2377" s="13">
        <v>100</v>
      </c>
      <c r="F2377" s="15">
        <v>69.249815419733991</v>
      </c>
      <c r="G2377" s="13">
        <v>41</v>
      </c>
      <c r="H2377" s="14">
        <v>796901487.13999903</v>
      </c>
    </row>
    <row r="2378" spans="1:8" ht="24.75" hidden="1" x14ac:dyDescent="0.25">
      <c r="A2378" s="8" t="s">
        <v>3088</v>
      </c>
      <c r="B2378" s="9" t="s">
        <v>201</v>
      </c>
      <c r="C2378" s="13">
        <v>21.4220513130198</v>
      </c>
      <c r="D2378" s="13">
        <v>50.8367201411384</v>
      </c>
      <c r="E2378" s="13">
        <v>56.114206022768002</v>
      </c>
      <c r="F2378" s="15">
        <v>42.790992492308732</v>
      </c>
      <c r="G2378" s="13">
        <v>537</v>
      </c>
      <c r="H2378" s="14">
        <v>792187492.20981097</v>
      </c>
    </row>
    <row r="2379" spans="1:8" ht="24.75" hidden="1" x14ac:dyDescent="0.25">
      <c r="A2379" s="8" t="s">
        <v>3088</v>
      </c>
      <c r="B2379" s="9" t="s">
        <v>550</v>
      </c>
      <c r="C2379" s="13">
        <v>26.049657339269402</v>
      </c>
      <c r="D2379" s="13">
        <v>61.444914761594397</v>
      </c>
      <c r="E2379" s="13">
        <v>51.267364681048903</v>
      </c>
      <c r="F2379" s="15">
        <v>46.253978927304239</v>
      </c>
      <c r="G2379" s="13">
        <v>349</v>
      </c>
      <c r="H2379" s="14">
        <v>784991488.74659503</v>
      </c>
    </row>
    <row r="2380" spans="1:8" hidden="1" x14ac:dyDescent="0.25">
      <c r="A2380" s="8" t="s">
        <v>3088</v>
      </c>
      <c r="B2380" s="9" t="s">
        <v>3024</v>
      </c>
      <c r="C2380" s="13">
        <v>67.718489391522795</v>
      </c>
      <c r="D2380" s="13">
        <v>54.565107981502898</v>
      </c>
      <c r="E2380" s="13">
        <v>44.497900940579697</v>
      </c>
      <c r="F2380" s="15">
        <v>55.593832771201789</v>
      </c>
      <c r="G2380" s="13">
        <v>16</v>
      </c>
      <c r="H2380" s="14">
        <v>784779502.36000001</v>
      </c>
    </row>
    <row r="2381" spans="1:8" ht="36.75" hidden="1" x14ac:dyDescent="0.25">
      <c r="A2381" s="8" t="s">
        <v>3088</v>
      </c>
      <c r="B2381" s="9" t="s">
        <v>1421</v>
      </c>
      <c r="C2381" s="13">
        <v>21.2345466409068</v>
      </c>
      <c r="D2381" s="13">
        <v>48.605201578756699</v>
      </c>
      <c r="E2381" s="13">
        <v>29.079679097076198</v>
      </c>
      <c r="F2381" s="15">
        <v>32.973142438913236</v>
      </c>
      <c r="G2381" s="13">
        <v>1274</v>
      </c>
      <c r="H2381" s="14">
        <v>769003271.95076704</v>
      </c>
    </row>
    <row r="2382" spans="1:8" ht="24.75" hidden="1" x14ac:dyDescent="0.25">
      <c r="A2382" s="8" t="s">
        <v>3088</v>
      </c>
      <c r="B2382" s="9" t="s">
        <v>1593</v>
      </c>
      <c r="C2382" s="13">
        <v>20.0126340643804</v>
      </c>
      <c r="D2382" s="13">
        <v>65.599444629815906</v>
      </c>
      <c r="E2382" s="13">
        <v>69.618282159215099</v>
      </c>
      <c r="F2382" s="15">
        <v>51.743453617803802</v>
      </c>
      <c r="G2382" s="13">
        <v>803</v>
      </c>
      <c r="H2382" s="14">
        <v>762566371.78848398</v>
      </c>
    </row>
    <row r="2383" spans="1:8" ht="24.75" hidden="1" x14ac:dyDescent="0.25">
      <c r="A2383" s="8" t="s">
        <v>3088</v>
      </c>
      <c r="B2383" s="9" t="s">
        <v>233</v>
      </c>
      <c r="C2383" s="13">
        <v>22.137462106190601</v>
      </c>
      <c r="D2383" s="13">
        <v>32.534754336045701</v>
      </c>
      <c r="E2383" s="13">
        <v>40.267470757115298</v>
      </c>
      <c r="F2383" s="15">
        <v>31.646562399783864</v>
      </c>
      <c r="G2383" s="13">
        <v>192</v>
      </c>
      <c r="H2383" s="14">
        <v>761557309.96000004</v>
      </c>
    </row>
    <row r="2384" spans="1:8" ht="24.75" hidden="1" x14ac:dyDescent="0.25">
      <c r="A2384" s="8" t="s">
        <v>3088</v>
      </c>
      <c r="B2384" s="9" t="s">
        <v>301</v>
      </c>
      <c r="C2384" s="13">
        <v>46.131306733917498</v>
      </c>
      <c r="D2384" s="13">
        <v>66.656117604204695</v>
      </c>
      <c r="E2384" s="13">
        <v>68.465699120935795</v>
      </c>
      <c r="F2384" s="15">
        <v>60.417707819685994</v>
      </c>
      <c r="G2384" s="13">
        <v>55</v>
      </c>
      <c r="H2384" s="14">
        <v>760643633.11151397</v>
      </c>
    </row>
    <row r="2385" spans="1:8" ht="36.75" hidden="1" x14ac:dyDescent="0.25">
      <c r="A2385" s="8" t="s">
        <v>3088</v>
      </c>
      <c r="B2385" s="9" t="s">
        <v>1127</v>
      </c>
      <c r="C2385" s="13">
        <v>6.7999851697974503</v>
      </c>
      <c r="D2385" s="13">
        <v>13.8444646772419</v>
      </c>
      <c r="E2385" s="13">
        <v>40.071491237689997</v>
      </c>
      <c r="F2385" s="15">
        <v>20.238647028243118</v>
      </c>
      <c r="G2385" s="13">
        <v>421</v>
      </c>
      <c r="H2385" s="14">
        <v>749541894.40999901</v>
      </c>
    </row>
    <row r="2386" spans="1:8" ht="24.75" hidden="1" x14ac:dyDescent="0.25">
      <c r="A2386" s="8" t="s">
        <v>3088</v>
      </c>
      <c r="B2386" s="9" t="s">
        <v>1543</v>
      </c>
      <c r="C2386" s="13">
        <v>17.446003979224699</v>
      </c>
      <c r="D2386" s="13">
        <v>56.143267978833997</v>
      </c>
      <c r="E2386" s="13">
        <v>71.762282542038506</v>
      </c>
      <c r="F2386" s="15">
        <v>48.450518166699077</v>
      </c>
      <c r="G2386" s="13">
        <v>311</v>
      </c>
      <c r="H2386" s="14">
        <v>745042239.92999899</v>
      </c>
    </row>
    <row r="2387" spans="1:8" ht="36.75" hidden="1" x14ac:dyDescent="0.25">
      <c r="A2387" s="8" t="s">
        <v>3088</v>
      </c>
      <c r="B2387" s="9" t="s">
        <v>1264</v>
      </c>
      <c r="C2387" s="13">
        <v>45.885979869071498</v>
      </c>
      <c r="D2387" s="13">
        <v>64.416214197725097</v>
      </c>
      <c r="E2387" s="13">
        <v>38.305436756424101</v>
      </c>
      <c r="F2387" s="15">
        <v>49.53587694107356</v>
      </c>
      <c r="G2387" s="13">
        <v>141</v>
      </c>
      <c r="H2387" s="14">
        <v>743893098.43188405</v>
      </c>
    </row>
    <row r="2388" spans="1:8" ht="24.75" hidden="1" x14ac:dyDescent="0.25">
      <c r="A2388" s="8" t="s">
        <v>3088</v>
      </c>
      <c r="B2388" s="9" t="s">
        <v>1227</v>
      </c>
      <c r="C2388" s="13">
        <v>22.362981075817299</v>
      </c>
      <c r="D2388" s="13">
        <v>23.332786936184899</v>
      </c>
      <c r="E2388" s="13">
        <v>27.430677863949299</v>
      </c>
      <c r="F2388" s="15">
        <v>24.3754819586505</v>
      </c>
      <c r="G2388" s="13">
        <v>559</v>
      </c>
      <c r="H2388" s="14">
        <v>737768321.36337996</v>
      </c>
    </row>
    <row r="2389" spans="1:8" ht="24.75" hidden="1" x14ac:dyDescent="0.25">
      <c r="A2389" s="8" t="s">
        <v>3088</v>
      </c>
      <c r="B2389" s="9" t="s">
        <v>125</v>
      </c>
      <c r="C2389" s="13">
        <v>30.7822904136241</v>
      </c>
      <c r="D2389" s="13">
        <v>36.831655328976701</v>
      </c>
      <c r="E2389" s="13">
        <v>71.873744048799395</v>
      </c>
      <c r="F2389" s="15">
        <v>46.495896597133402</v>
      </c>
      <c r="G2389" s="13">
        <v>88</v>
      </c>
      <c r="H2389" s="14">
        <v>730823775.54199898</v>
      </c>
    </row>
    <row r="2390" spans="1:8" ht="36.75" hidden="1" x14ac:dyDescent="0.25">
      <c r="A2390" s="8" t="s">
        <v>3088</v>
      </c>
      <c r="B2390" s="9" t="s">
        <v>1986</v>
      </c>
      <c r="C2390" s="13">
        <v>24.611486961556199</v>
      </c>
      <c r="D2390" s="13">
        <v>26.3661233607322</v>
      </c>
      <c r="E2390" s="13">
        <v>12.109114368785701</v>
      </c>
      <c r="F2390" s="15">
        <v>21.028908230358031</v>
      </c>
      <c r="G2390" s="13">
        <v>982</v>
      </c>
      <c r="H2390" s="14">
        <v>726643787.54636002</v>
      </c>
    </row>
    <row r="2391" spans="1:8" ht="24.75" hidden="1" x14ac:dyDescent="0.25">
      <c r="A2391" s="8" t="s">
        <v>3088</v>
      </c>
      <c r="B2391" s="9" t="s">
        <v>1911</v>
      </c>
      <c r="C2391" s="13">
        <v>23.121041175440698</v>
      </c>
      <c r="D2391" s="13">
        <v>50.094566359230903</v>
      </c>
      <c r="E2391" s="13">
        <v>71.080470309389</v>
      </c>
      <c r="F2391" s="15">
        <v>48.098692614686875</v>
      </c>
      <c r="G2391" s="13">
        <v>124</v>
      </c>
      <c r="H2391" s="14">
        <v>718493720.93299901</v>
      </c>
    </row>
    <row r="2392" spans="1:8" ht="24.75" hidden="1" x14ac:dyDescent="0.25">
      <c r="A2392" s="8" t="s">
        <v>3088</v>
      </c>
      <c r="B2392" s="9" t="s">
        <v>2029</v>
      </c>
      <c r="C2392" s="13">
        <v>30.518465333533602</v>
      </c>
      <c r="D2392" s="13">
        <v>30.286738703878601</v>
      </c>
      <c r="E2392" s="13">
        <v>83.818270212662696</v>
      </c>
      <c r="F2392" s="15">
        <v>48.207824750024969</v>
      </c>
      <c r="G2392" s="13">
        <v>250</v>
      </c>
      <c r="H2392" s="14">
        <v>711633908.98899901</v>
      </c>
    </row>
    <row r="2393" spans="1:8" ht="24.75" hidden="1" x14ac:dyDescent="0.25">
      <c r="A2393" s="8" t="s">
        <v>3088</v>
      </c>
      <c r="B2393" s="9" t="s">
        <v>1258</v>
      </c>
      <c r="C2393" s="13">
        <v>16.647683275854298</v>
      </c>
      <c r="D2393" s="13">
        <v>64.625425764503603</v>
      </c>
      <c r="E2393" s="13">
        <v>38.710325165410602</v>
      </c>
      <c r="F2393" s="15">
        <v>39.994478068589501</v>
      </c>
      <c r="G2393" s="13">
        <v>2663</v>
      </c>
      <c r="H2393" s="14">
        <v>709655200.19226897</v>
      </c>
    </row>
    <row r="2394" spans="1:8" hidden="1" x14ac:dyDescent="0.25">
      <c r="A2394" s="8" t="s">
        <v>3088</v>
      </c>
      <c r="B2394" s="9" t="s">
        <v>711</v>
      </c>
      <c r="C2394" s="13">
        <v>10.035292702730199</v>
      </c>
      <c r="D2394" s="13">
        <v>55.871587573457397</v>
      </c>
      <c r="E2394" s="13">
        <v>62.1541132291309</v>
      </c>
      <c r="F2394" s="15">
        <v>42.686997835106162</v>
      </c>
      <c r="G2394" s="13">
        <v>161</v>
      </c>
      <c r="H2394" s="14">
        <v>708437967.98999906</v>
      </c>
    </row>
    <row r="2395" spans="1:8" ht="24.75" hidden="1" x14ac:dyDescent="0.25">
      <c r="A2395" s="8" t="s">
        <v>3088</v>
      </c>
      <c r="B2395" s="9" t="s">
        <v>289</v>
      </c>
      <c r="C2395" s="13">
        <v>19.893559267079102</v>
      </c>
      <c r="D2395" s="13">
        <v>60.334845825699198</v>
      </c>
      <c r="E2395" s="13">
        <v>35.476908696481402</v>
      </c>
      <c r="F2395" s="15">
        <v>38.568437929753237</v>
      </c>
      <c r="G2395" s="13">
        <v>421</v>
      </c>
      <c r="H2395" s="14">
        <v>702401770.602</v>
      </c>
    </row>
    <row r="2396" spans="1:8" hidden="1" x14ac:dyDescent="0.25">
      <c r="A2396" s="8" t="s">
        <v>3088</v>
      </c>
      <c r="B2396" s="9" t="s">
        <v>1770</v>
      </c>
      <c r="C2396" s="13">
        <v>39.478600166895902</v>
      </c>
      <c r="D2396" s="13">
        <v>62.012783338044201</v>
      </c>
      <c r="E2396" s="13">
        <v>64.054407401851094</v>
      </c>
      <c r="F2396" s="15">
        <v>55.18193030226373</v>
      </c>
      <c r="G2396" s="13">
        <v>545</v>
      </c>
      <c r="H2396" s="14">
        <v>701570637.01449597</v>
      </c>
    </row>
    <row r="2397" spans="1:8" ht="24.75" hidden="1" x14ac:dyDescent="0.25">
      <c r="A2397" s="8" t="s">
        <v>3088</v>
      </c>
      <c r="B2397" s="9" t="s">
        <v>2210</v>
      </c>
      <c r="C2397" s="13">
        <v>46.121423782031698</v>
      </c>
      <c r="D2397" s="13">
        <v>61.270804372632902</v>
      </c>
      <c r="E2397" s="13">
        <v>47.990799461475497</v>
      </c>
      <c r="F2397" s="15">
        <v>51.794342538713359</v>
      </c>
      <c r="G2397" s="13">
        <v>107</v>
      </c>
      <c r="H2397" s="14">
        <v>695991788.49697804</v>
      </c>
    </row>
    <row r="2398" spans="1:8" ht="36.75" hidden="1" x14ac:dyDescent="0.25">
      <c r="A2398" s="8" t="s">
        <v>3088</v>
      </c>
      <c r="B2398" s="9" t="s">
        <v>1679</v>
      </c>
      <c r="C2398" s="13">
        <v>9.8755703292430699</v>
      </c>
      <c r="D2398" s="13">
        <v>46.957816004677802</v>
      </c>
      <c r="E2398" s="13">
        <v>51.632780588430698</v>
      </c>
      <c r="F2398" s="15">
        <v>36.155388974117187</v>
      </c>
      <c r="G2398" s="13">
        <v>199</v>
      </c>
      <c r="H2398" s="14">
        <v>686544180.90440798</v>
      </c>
    </row>
    <row r="2399" spans="1:8" hidden="1" x14ac:dyDescent="0.25">
      <c r="A2399" s="8" t="s">
        <v>3088</v>
      </c>
      <c r="B2399" s="9" t="s">
        <v>757</v>
      </c>
      <c r="C2399" s="13">
        <v>66.191517737548594</v>
      </c>
      <c r="D2399" s="13">
        <v>35.044832453538298</v>
      </c>
      <c r="E2399" s="13">
        <v>29.5146305019293</v>
      </c>
      <c r="F2399" s="15">
        <v>43.583660231005403</v>
      </c>
      <c r="G2399" s="13">
        <v>15</v>
      </c>
      <c r="H2399" s="14">
        <v>686294142.11000001</v>
      </c>
    </row>
    <row r="2400" spans="1:8" ht="24.75" hidden="1" x14ac:dyDescent="0.25">
      <c r="A2400" s="8" t="s">
        <v>3088</v>
      </c>
      <c r="B2400" s="9" t="s">
        <v>1930</v>
      </c>
      <c r="C2400" s="13">
        <v>15.7730356680339</v>
      </c>
      <c r="D2400" s="13">
        <v>35.149543737227098</v>
      </c>
      <c r="E2400" s="13">
        <v>24.423775099163102</v>
      </c>
      <c r="F2400" s="15">
        <v>25.115451501474698</v>
      </c>
      <c r="G2400" s="13">
        <v>174</v>
      </c>
      <c r="H2400" s="14">
        <v>674884268.26199996</v>
      </c>
    </row>
    <row r="2401" spans="1:8" ht="24.75" hidden="1" x14ac:dyDescent="0.25">
      <c r="A2401" s="8" t="s">
        <v>3088</v>
      </c>
      <c r="B2401" s="9" t="s">
        <v>1932</v>
      </c>
      <c r="C2401" s="13">
        <v>12.957150309718401</v>
      </c>
      <c r="D2401" s="13">
        <v>57.809193246214797</v>
      </c>
      <c r="E2401" s="13">
        <v>44.953687887301101</v>
      </c>
      <c r="F2401" s="15">
        <v>38.57334381441143</v>
      </c>
      <c r="G2401" s="13">
        <v>718</v>
      </c>
      <c r="H2401" s="14">
        <v>671332017.64372599</v>
      </c>
    </row>
    <row r="2402" spans="1:8" ht="24.75" hidden="1" x14ac:dyDescent="0.25">
      <c r="A2402" s="8" t="s">
        <v>3088</v>
      </c>
      <c r="B2402" s="9" t="s">
        <v>1565</v>
      </c>
      <c r="C2402" s="13">
        <v>33.132567767834303</v>
      </c>
      <c r="D2402" s="13">
        <v>61.4923536835365</v>
      </c>
      <c r="E2402" s="13">
        <v>50.947149568880903</v>
      </c>
      <c r="F2402" s="15">
        <v>48.52402367341724</v>
      </c>
      <c r="G2402" s="13">
        <v>419</v>
      </c>
      <c r="H2402" s="14">
        <v>666732829.69512296</v>
      </c>
    </row>
    <row r="2403" spans="1:8" hidden="1" x14ac:dyDescent="0.25">
      <c r="A2403" s="8" t="s">
        <v>3088</v>
      </c>
      <c r="B2403" s="9" t="s">
        <v>2377</v>
      </c>
      <c r="C2403" s="13">
        <v>40.8670406644408</v>
      </c>
      <c r="D2403" s="13">
        <v>51.567054617492502</v>
      </c>
      <c r="E2403" s="13">
        <v>63.854576969341601</v>
      </c>
      <c r="F2403" s="15">
        <v>52.096224083758301</v>
      </c>
      <c r="G2403" s="13">
        <v>355</v>
      </c>
      <c r="H2403" s="14">
        <v>664297983.10349905</v>
      </c>
    </row>
    <row r="2404" spans="1:8" ht="24.75" hidden="1" x14ac:dyDescent="0.25">
      <c r="A2404" s="8" t="s">
        <v>3088</v>
      </c>
      <c r="B2404" s="9" t="s">
        <v>538</v>
      </c>
      <c r="C2404" s="13">
        <v>32.323546811933802</v>
      </c>
      <c r="D2404" s="13">
        <v>32.441126070861202</v>
      </c>
      <c r="E2404" s="13">
        <v>41.113315288602799</v>
      </c>
      <c r="F2404" s="15">
        <v>35.292662723799261</v>
      </c>
      <c r="G2404" s="13">
        <v>717</v>
      </c>
      <c r="H2404" s="14">
        <v>663025739.88636398</v>
      </c>
    </row>
    <row r="2405" spans="1:8" ht="24.75" hidden="1" x14ac:dyDescent="0.25">
      <c r="A2405" s="8" t="s">
        <v>3088</v>
      </c>
      <c r="B2405" s="9" t="s">
        <v>368</v>
      </c>
      <c r="C2405" s="13">
        <v>39.143784178336702</v>
      </c>
      <c r="D2405" s="13">
        <v>36.289158347078597</v>
      </c>
      <c r="E2405" s="13">
        <v>52.534588473687002</v>
      </c>
      <c r="F2405" s="15">
        <v>42.655843666367439</v>
      </c>
      <c r="G2405" s="13">
        <v>214</v>
      </c>
      <c r="H2405" s="14">
        <v>655872182.926</v>
      </c>
    </row>
    <row r="2406" spans="1:8" hidden="1" x14ac:dyDescent="0.25">
      <c r="A2406" s="8" t="s">
        <v>3088</v>
      </c>
      <c r="B2406" s="9" t="s">
        <v>1416</v>
      </c>
      <c r="C2406" s="13">
        <v>16.601569007327999</v>
      </c>
      <c r="D2406" s="13">
        <v>79.983051793182199</v>
      </c>
      <c r="E2406" s="13">
        <v>53.456890225580203</v>
      </c>
      <c r="F2406" s="15">
        <v>50.013837008696804</v>
      </c>
      <c r="G2406" s="13">
        <v>1573</v>
      </c>
      <c r="H2406" s="14">
        <v>645509549.10988295</v>
      </c>
    </row>
    <row r="2407" spans="1:8" ht="24.75" hidden="1" x14ac:dyDescent="0.25">
      <c r="A2407" s="8" t="s">
        <v>3088</v>
      </c>
      <c r="B2407" s="9" t="s">
        <v>3033</v>
      </c>
      <c r="C2407" s="13">
        <v>19.177325725655201</v>
      </c>
      <c r="D2407" s="13">
        <v>57.504539529038802</v>
      </c>
      <c r="E2407" s="13">
        <v>63.310446554393202</v>
      </c>
      <c r="F2407" s="15">
        <v>46.664103936362402</v>
      </c>
      <c r="G2407" s="13">
        <v>77</v>
      </c>
      <c r="H2407" s="14">
        <v>644652467.86000001</v>
      </c>
    </row>
    <row r="2408" spans="1:8" ht="24.75" hidden="1" x14ac:dyDescent="0.25">
      <c r="A2408" s="8" t="s">
        <v>3088</v>
      </c>
      <c r="B2408" s="9" t="s">
        <v>1881</v>
      </c>
      <c r="C2408" s="13">
        <v>40.0221439344595</v>
      </c>
      <c r="D2408" s="13">
        <v>65.197766567464399</v>
      </c>
      <c r="E2408" s="13">
        <v>51.788707581544799</v>
      </c>
      <c r="F2408" s="15">
        <v>52.336206027822897</v>
      </c>
      <c r="G2408" s="13">
        <v>439</v>
      </c>
      <c r="H2408" s="14">
        <v>633543448.546</v>
      </c>
    </row>
    <row r="2409" spans="1:8" ht="24.75" hidden="1" x14ac:dyDescent="0.25">
      <c r="A2409" s="8" t="s">
        <v>3088</v>
      </c>
      <c r="B2409" s="9" t="s">
        <v>904</v>
      </c>
      <c r="C2409" s="13">
        <v>34.822064322980999</v>
      </c>
      <c r="D2409" s="13">
        <v>52.4415980058602</v>
      </c>
      <c r="E2409" s="13">
        <v>59.171102204340897</v>
      </c>
      <c r="F2409" s="15">
        <v>48.811588177727366</v>
      </c>
      <c r="G2409" s="13">
        <v>108</v>
      </c>
      <c r="H2409" s="14">
        <v>625198337.55999994</v>
      </c>
    </row>
    <row r="2410" spans="1:8" ht="24.75" hidden="1" x14ac:dyDescent="0.25">
      <c r="A2410" s="8" t="s">
        <v>3088</v>
      </c>
      <c r="B2410" s="9" t="s">
        <v>2683</v>
      </c>
      <c r="C2410" s="13">
        <v>0.14102495958101</v>
      </c>
      <c r="D2410" s="13">
        <v>48.931140954788098</v>
      </c>
      <c r="E2410" s="13">
        <v>50.294480392000303</v>
      </c>
      <c r="F2410" s="15">
        <v>33.122215435456468</v>
      </c>
      <c r="G2410" s="13">
        <v>160</v>
      </c>
      <c r="H2410" s="14">
        <v>607020718.42999995</v>
      </c>
    </row>
    <row r="2411" spans="1:8" ht="36.75" hidden="1" x14ac:dyDescent="0.25">
      <c r="A2411" s="8" t="s">
        <v>3088</v>
      </c>
      <c r="B2411" s="9" t="s">
        <v>1180</v>
      </c>
      <c r="C2411" s="13">
        <v>17.002545129543801</v>
      </c>
      <c r="D2411" s="13">
        <v>20.849469454545599</v>
      </c>
      <c r="E2411" s="13">
        <v>47.054756177727398</v>
      </c>
      <c r="F2411" s="15">
        <v>28.3022569206056</v>
      </c>
      <c r="G2411" s="13">
        <v>187</v>
      </c>
      <c r="H2411" s="14">
        <v>592808443.25999999</v>
      </c>
    </row>
    <row r="2412" spans="1:8" hidden="1" x14ac:dyDescent="0.25">
      <c r="A2412" s="8" t="s">
        <v>3088</v>
      </c>
      <c r="B2412" s="9" t="s">
        <v>657</v>
      </c>
      <c r="C2412" s="13">
        <v>28.576549479666799</v>
      </c>
      <c r="D2412" s="13">
        <v>79.602802440735104</v>
      </c>
      <c r="E2412" s="13">
        <v>65.148652621105896</v>
      </c>
      <c r="F2412" s="15">
        <v>57.776001513835929</v>
      </c>
      <c r="G2412" s="13">
        <v>303</v>
      </c>
      <c r="H2412" s="14">
        <v>584080899.05999899</v>
      </c>
    </row>
    <row r="2413" spans="1:8" ht="24.75" hidden="1" x14ac:dyDescent="0.25">
      <c r="A2413" s="8" t="s">
        <v>3088</v>
      </c>
      <c r="B2413" s="9" t="s">
        <v>1354</v>
      </c>
      <c r="C2413" s="13">
        <v>46.409628870882599</v>
      </c>
      <c r="D2413" s="13">
        <v>56.134205686724201</v>
      </c>
      <c r="E2413" s="13">
        <v>42.517073998290698</v>
      </c>
      <c r="F2413" s="15">
        <v>48.353636185299166</v>
      </c>
      <c r="G2413" s="13">
        <v>716</v>
      </c>
      <c r="H2413" s="14">
        <v>579855147.26599896</v>
      </c>
    </row>
    <row r="2414" spans="1:8" ht="24.75" hidden="1" x14ac:dyDescent="0.25">
      <c r="A2414" s="8" t="s">
        <v>3088</v>
      </c>
      <c r="B2414" s="9" t="s">
        <v>1048</v>
      </c>
      <c r="C2414" s="13">
        <v>26.075041935005601</v>
      </c>
      <c r="D2414" s="13">
        <v>72.421134668905495</v>
      </c>
      <c r="E2414" s="13">
        <v>53.807939899908803</v>
      </c>
      <c r="F2414" s="15">
        <v>50.768038834606635</v>
      </c>
      <c r="G2414" s="13">
        <v>314</v>
      </c>
      <c r="H2414" s="14">
        <v>579014702.34000003</v>
      </c>
    </row>
    <row r="2415" spans="1:8" ht="24.75" hidden="1" x14ac:dyDescent="0.25">
      <c r="A2415" s="8" t="s">
        <v>3088</v>
      </c>
      <c r="B2415" s="9" t="s">
        <v>613</v>
      </c>
      <c r="C2415" s="13">
        <v>43.052098550098201</v>
      </c>
      <c r="D2415" s="13">
        <v>69.274117854610495</v>
      </c>
      <c r="E2415" s="13">
        <v>54.354697637268998</v>
      </c>
      <c r="F2415" s="15">
        <v>55.560304680659236</v>
      </c>
      <c r="G2415" s="13">
        <v>52</v>
      </c>
      <c r="H2415" s="14">
        <v>578702214.00999999</v>
      </c>
    </row>
    <row r="2416" spans="1:8" ht="24.75" hidden="1" x14ac:dyDescent="0.25">
      <c r="A2416" s="8" t="s">
        <v>3088</v>
      </c>
      <c r="B2416" s="9" t="s">
        <v>669</v>
      </c>
      <c r="C2416" s="13">
        <v>12.921195441804899</v>
      </c>
      <c r="D2416" s="13">
        <v>76.384232102017407</v>
      </c>
      <c r="E2416" s="13">
        <v>86.687562027439199</v>
      </c>
      <c r="F2416" s="15">
        <v>58.664329857087161</v>
      </c>
      <c r="G2416" s="13">
        <v>5329</v>
      </c>
      <c r="H2416" s="14">
        <v>575990081.011994</v>
      </c>
    </row>
    <row r="2417" spans="1:8" ht="24.75" hidden="1" x14ac:dyDescent="0.25">
      <c r="A2417" s="8" t="s">
        <v>3088</v>
      </c>
      <c r="B2417" s="9" t="s">
        <v>688</v>
      </c>
      <c r="C2417" s="13">
        <v>11.2650636454617</v>
      </c>
      <c r="D2417" s="13">
        <v>68.276952576005797</v>
      </c>
      <c r="E2417" s="13">
        <v>36.793994325941</v>
      </c>
      <c r="F2417" s="15">
        <v>38.778670182469497</v>
      </c>
      <c r="G2417" s="13">
        <v>670</v>
      </c>
      <c r="H2417" s="14">
        <v>566166052.67847204</v>
      </c>
    </row>
    <row r="2418" spans="1:8" ht="24.75" hidden="1" x14ac:dyDescent="0.25">
      <c r="A2418" s="8" t="s">
        <v>3088</v>
      </c>
      <c r="B2418" s="9" t="s">
        <v>1479</v>
      </c>
      <c r="C2418" s="13">
        <v>7.4847576631126804</v>
      </c>
      <c r="D2418" s="13">
        <v>35.930724264450497</v>
      </c>
      <c r="E2418" s="13">
        <v>56.651395789869099</v>
      </c>
      <c r="F2418" s="15">
        <v>33.355625905810761</v>
      </c>
      <c r="G2418" s="13">
        <v>790</v>
      </c>
      <c r="H2418" s="14">
        <v>560307133.63342798</v>
      </c>
    </row>
    <row r="2419" spans="1:8" hidden="1" x14ac:dyDescent="0.25">
      <c r="A2419" s="8" t="s">
        <v>3088</v>
      </c>
      <c r="B2419" s="9" t="s">
        <v>2252</v>
      </c>
      <c r="C2419" s="13">
        <v>16.1851548659705</v>
      </c>
      <c r="D2419" s="13">
        <v>69.149409762478996</v>
      </c>
      <c r="E2419" s="13">
        <v>72.457678758323596</v>
      </c>
      <c r="F2419" s="15">
        <v>52.597414462257696</v>
      </c>
      <c r="G2419" s="13">
        <v>2049</v>
      </c>
      <c r="H2419" s="14">
        <v>548921339.11979306</v>
      </c>
    </row>
    <row r="2420" spans="1:8" hidden="1" x14ac:dyDescent="0.25">
      <c r="A2420" s="8" t="s">
        <v>3088</v>
      </c>
      <c r="B2420" s="9" t="s">
        <v>196</v>
      </c>
      <c r="C2420" s="13">
        <v>53.496475302258503</v>
      </c>
      <c r="D2420" s="13">
        <v>69.824491986343801</v>
      </c>
      <c r="E2420" s="13">
        <v>57.712863329713898</v>
      </c>
      <c r="F2420" s="15">
        <v>60.344610206105394</v>
      </c>
      <c r="G2420" s="13">
        <v>20</v>
      </c>
      <c r="H2420" s="14">
        <v>548738382.76999998</v>
      </c>
    </row>
    <row r="2421" spans="1:8" ht="24.75" hidden="1" x14ac:dyDescent="0.25">
      <c r="A2421" s="8" t="s">
        <v>3088</v>
      </c>
      <c r="B2421" s="9" t="s">
        <v>2201</v>
      </c>
      <c r="C2421" s="13">
        <v>29.197576685312999</v>
      </c>
      <c r="D2421" s="13">
        <v>46.967055505323003</v>
      </c>
      <c r="E2421" s="13">
        <v>40.017324344212497</v>
      </c>
      <c r="F2421" s="15">
        <v>38.727318844949501</v>
      </c>
      <c r="G2421" s="13">
        <v>373</v>
      </c>
      <c r="H2421" s="14">
        <v>542281775.96000004</v>
      </c>
    </row>
    <row r="2422" spans="1:8" ht="24.75" hidden="1" x14ac:dyDescent="0.25">
      <c r="A2422" s="8" t="s">
        <v>3088</v>
      </c>
      <c r="B2422" s="9" t="s">
        <v>1873</v>
      </c>
      <c r="C2422" s="13">
        <v>25.079506269760302</v>
      </c>
      <c r="D2422" s="13">
        <v>82.542640699035204</v>
      </c>
      <c r="E2422" s="13">
        <v>67.0731418080304</v>
      </c>
      <c r="F2422" s="15">
        <v>58.231762925608642</v>
      </c>
      <c r="G2422" s="13">
        <v>23</v>
      </c>
      <c r="H2422" s="14">
        <v>532080804.38999999</v>
      </c>
    </row>
    <row r="2423" spans="1:8" hidden="1" x14ac:dyDescent="0.25">
      <c r="A2423" s="8" t="s">
        <v>3088</v>
      </c>
      <c r="B2423" s="9" t="s">
        <v>2281</v>
      </c>
      <c r="C2423" s="13">
        <v>23.088606818905401</v>
      </c>
      <c r="D2423" s="13">
        <v>45.7707123275502</v>
      </c>
      <c r="E2423" s="13">
        <v>44.184561806425499</v>
      </c>
      <c r="F2423" s="15">
        <v>37.681293650960363</v>
      </c>
      <c r="G2423" s="13">
        <v>81</v>
      </c>
      <c r="H2423" s="14">
        <v>528935722.43348801</v>
      </c>
    </row>
    <row r="2424" spans="1:8" hidden="1" x14ac:dyDescent="0.25">
      <c r="A2424" s="8" t="s">
        <v>3088</v>
      </c>
      <c r="B2424" s="9" t="s">
        <v>795</v>
      </c>
      <c r="C2424" s="13">
        <v>38.327126192076499</v>
      </c>
      <c r="D2424" s="13">
        <v>45.234778737519598</v>
      </c>
      <c r="E2424" s="13">
        <v>37.261109210597397</v>
      </c>
      <c r="F2424" s="15">
        <v>40.274338046731167</v>
      </c>
      <c r="G2424" s="13">
        <v>200</v>
      </c>
      <c r="H2424" s="14">
        <v>521060858.22100002</v>
      </c>
    </row>
    <row r="2425" spans="1:8" ht="24.75" hidden="1" x14ac:dyDescent="0.25">
      <c r="A2425" s="8" t="s">
        <v>3088</v>
      </c>
      <c r="B2425" s="9" t="s">
        <v>2428</v>
      </c>
      <c r="C2425" s="13">
        <v>76.775581326270895</v>
      </c>
      <c r="D2425" s="13">
        <v>53.673212724711398</v>
      </c>
      <c r="E2425" s="13">
        <v>41.412032099928702</v>
      </c>
      <c r="F2425" s="15">
        <v>57.286942050303658</v>
      </c>
      <c r="G2425" s="13">
        <v>24</v>
      </c>
      <c r="H2425" s="14">
        <v>520171284.29000002</v>
      </c>
    </row>
    <row r="2426" spans="1:8" hidden="1" x14ac:dyDescent="0.25">
      <c r="A2426" s="8" t="s">
        <v>3088</v>
      </c>
      <c r="B2426" s="9" t="s">
        <v>262</v>
      </c>
      <c r="C2426" s="13">
        <v>14.2143108807927</v>
      </c>
      <c r="D2426" s="13">
        <v>62.458414624644803</v>
      </c>
      <c r="E2426" s="13">
        <v>62.427758974784602</v>
      </c>
      <c r="F2426" s="15">
        <v>46.366828160074029</v>
      </c>
      <c r="G2426" s="13">
        <v>392</v>
      </c>
      <c r="H2426" s="14">
        <v>512251067.63</v>
      </c>
    </row>
    <row r="2427" spans="1:8" ht="24.75" hidden="1" x14ac:dyDescent="0.25">
      <c r="A2427" s="8" t="s">
        <v>3088</v>
      </c>
      <c r="B2427" s="9" t="s">
        <v>67</v>
      </c>
      <c r="C2427" s="13">
        <v>25.635360107864098</v>
      </c>
      <c r="D2427" s="13">
        <v>17.704226336293001</v>
      </c>
      <c r="E2427" s="13">
        <v>25.482761429728399</v>
      </c>
      <c r="F2427" s="15">
        <v>22.940782624628497</v>
      </c>
      <c r="G2427" s="13">
        <v>450</v>
      </c>
      <c r="H2427" s="14">
        <v>511935530.25110298</v>
      </c>
    </row>
    <row r="2428" spans="1:8" ht="24.75" hidden="1" x14ac:dyDescent="0.25">
      <c r="A2428" s="8" t="s">
        <v>3088</v>
      </c>
      <c r="B2428" s="9" t="s">
        <v>824</v>
      </c>
      <c r="C2428" s="13">
        <v>29.1080013144284</v>
      </c>
      <c r="D2428" s="13">
        <v>57.7868736902902</v>
      </c>
      <c r="E2428" s="13">
        <v>22.940734669458699</v>
      </c>
      <c r="F2428" s="15">
        <v>36.611869891392438</v>
      </c>
      <c r="G2428" s="13">
        <v>81</v>
      </c>
      <c r="H2428" s="14">
        <v>500907646.4217</v>
      </c>
    </row>
    <row r="2429" spans="1:8" ht="24.75" hidden="1" x14ac:dyDescent="0.25">
      <c r="A2429" s="8" t="s">
        <v>3088</v>
      </c>
      <c r="B2429" s="9" t="s">
        <v>1811</v>
      </c>
      <c r="C2429" s="13">
        <v>31.4869987580798</v>
      </c>
      <c r="D2429" s="13">
        <v>32.618844536832299</v>
      </c>
      <c r="E2429" s="13">
        <v>43.494609108454199</v>
      </c>
      <c r="F2429" s="15">
        <v>35.866817467788763</v>
      </c>
      <c r="G2429" s="13">
        <v>344</v>
      </c>
      <c r="H2429" s="14">
        <v>497308664.25453597</v>
      </c>
    </row>
    <row r="2430" spans="1:8" ht="24.75" hidden="1" x14ac:dyDescent="0.25">
      <c r="A2430" s="8" t="s">
        <v>3088</v>
      </c>
      <c r="B2430" s="9" t="s">
        <v>1246</v>
      </c>
      <c r="C2430" s="13">
        <v>30.876803071575299</v>
      </c>
      <c r="D2430" s="13">
        <v>39.061290667008102</v>
      </c>
      <c r="E2430" s="13">
        <v>63.006201540859102</v>
      </c>
      <c r="F2430" s="15">
        <v>44.314765093147507</v>
      </c>
      <c r="G2430" s="13">
        <v>185</v>
      </c>
      <c r="H2430" s="14">
        <v>496210417.05749398</v>
      </c>
    </row>
    <row r="2431" spans="1:8" ht="24.75" hidden="1" x14ac:dyDescent="0.25">
      <c r="A2431" s="8" t="s">
        <v>3088</v>
      </c>
      <c r="B2431" s="9" t="s">
        <v>231</v>
      </c>
      <c r="C2431" s="13">
        <v>46.602646263384997</v>
      </c>
      <c r="D2431" s="13">
        <v>59.290514318995399</v>
      </c>
      <c r="E2431" s="13">
        <v>38.913658506375498</v>
      </c>
      <c r="F2431" s="15">
        <v>48.268939696251969</v>
      </c>
      <c r="G2431" s="13">
        <v>462</v>
      </c>
      <c r="H2431" s="14">
        <v>492029558.31999898</v>
      </c>
    </row>
    <row r="2432" spans="1:8" ht="24.75" hidden="1" x14ac:dyDescent="0.25">
      <c r="A2432" s="8" t="s">
        <v>3088</v>
      </c>
      <c r="B2432" s="9" t="s">
        <v>1899</v>
      </c>
      <c r="C2432" s="13">
        <v>15.794796004588999</v>
      </c>
      <c r="D2432" s="13">
        <v>31.325187585184299</v>
      </c>
      <c r="E2432" s="13">
        <v>18.076173366826001</v>
      </c>
      <c r="F2432" s="15">
        <v>21.732052318866433</v>
      </c>
      <c r="G2432" s="13">
        <v>134</v>
      </c>
      <c r="H2432" s="14">
        <v>492025926.69199902</v>
      </c>
    </row>
    <row r="2433" spans="1:8" ht="24.75" hidden="1" x14ac:dyDescent="0.25">
      <c r="A2433" s="8" t="s">
        <v>3088</v>
      </c>
      <c r="B2433" s="9" t="s">
        <v>1466</v>
      </c>
      <c r="C2433" s="13">
        <v>27.2938163943071</v>
      </c>
      <c r="D2433" s="13">
        <v>35.147220930088999</v>
      </c>
      <c r="E2433" s="13">
        <v>53.913610807599497</v>
      </c>
      <c r="F2433" s="15">
        <v>38.784882710665194</v>
      </c>
      <c r="G2433" s="13">
        <v>764</v>
      </c>
      <c r="H2433" s="14">
        <v>489592660.09626299</v>
      </c>
    </row>
    <row r="2434" spans="1:8" hidden="1" x14ac:dyDescent="0.25">
      <c r="A2434" s="8" t="s">
        <v>3088</v>
      </c>
      <c r="B2434" s="9" t="s">
        <v>350</v>
      </c>
      <c r="C2434" s="13">
        <v>14.446341853630599</v>
      </c>
      <c r="D2434" s="13">
        <v>32.4765295954832</v>
      </c>
      <c r="E2434" s="13">
        <v>59.886251325181398</v>
      </c>
      <c r="F2434" s="15">
        <v>35.603040924765061</v>
      </c>
      <c r="G2434" s="13">
        <v>183</v>
      </c>
      <c r="H2434" s="14">
        <v>487937067.74106401</v>
      </c>
    </row>
    <row r="2435" spans="1:8" ht="24.75" hidden="1" x14ac:dyDescent="0.25">
      <c r="A2435" s="8" t="s">
        <v>3088</v>
      </c>
      <c r="B2435" s="9" t="s">
        <v>132</v>
      </c>
      <c r="C2435" s="13">
        <v>21.628613550531099</v>
      </c>
      <c r="D2435" s="13">
        <v>37.011987385354502</v>
      </c>
      <c r="E2435" s="13">
        <v>39.537892439819899</v>
      </c>
      <c r="F2435" s="15">
        <v>32.726164458568498</v>
      </c>
      <c r="G2435" s="13">
        <v>415</v>
      </c>
      <c r="H2435" s="14">
        <v>485021452.947999</v>
      </c>
    </row>
    <row r="2436" spans="1:8" ht="24.75" hidden="1" x14ac:dyDescent="0.25">
      <c r="A2436" s="8" t="s">
        <v>3088</v>
      </c>
      <c r="B2436" s="9" t="s">
        <v>2156</v>
      </c>
      <c r="C2436" s="13">
        <v>17.165680319696399</v>
      </c>
      <c r="D2436" s="13">
        <v>30.739041275882101</v>
      </c>
      <c r="E2436" s="13">
        <v>37.554768647728501</v>
      </c>
      <c r="F2436" s="15">
        <v>28.486496747768999</v>
      </c>
      <c r="G2436" s="13">
        <v>244</v>
      </c>
      <c r="H2436" s="14">
        <v>482757060.26118499</v>
      </c>
    </row>
    <row r="2437" spans="1:8" ht="24.75" hidden="1" x14ac:dyDescent="0.25">
      <c r="A2437" s="8" t="s">
        <v>3088</v>
      </c>
      <c r="B2437" s="9" t="s">
        <v>226</v>
      </c>
      <c r="C2437" s="13">
        <v>16.345018635253499</v>
      </c>
      <c r="D2437" s="13">
        <v>46.271595116441802</v>
      </c>
      <c r="E2437" s="13">
        <v>29.034197364361201</v>
      </c>
      <c r="F2437" s="15">
        <v>30.550270372018833</v>
      </c>
      <c r="G2437" s="13">
        <v>333</v>
      </c>
      <c r="H2437" s="14">
        <v>475491391.609999</v>
      </c>
    </row>
    <row r="2438" spans="1:8" ht="24.75" hidden="1" x14ac:dyDescent="0.25">
      <c r="A2438" s="8" t="s">
        <v>3088</v>
      </c>
      <c r="B2438" s="9" t="s">
        <v>2110</v>
      </c>
      <c r="C2438" s="13">
        <v>28.253490480201599</v>
      </c>
      <c r="D2438" s="13">
        <v>44.856294664487301</v>
      </c>
      <c r="E2438" s="13">
        <v>40.402136671349098</v>
      </c>
      <c r="F2438" s="15">
        <v>37.837307272012666</v>
      </c>
      <c r="G2438" s="13">
        <v>748</v>
      </c>
      <c r="H2438" s="14">
        <v>471249804.39492798</v>
      </c>
    </row>
    <row r="2439" spans="1:8" ht="24.75" hidden="1" x14ac:dyDescent="0.25">
      <c r="A2439" s="8" t="s">
        <v>3088</v>
      </c>
      <c r="B2439" s="9" t="s">
        <v>1946</v>
      </c>
      <c r="C2439" s="13">
        <v>20.437771418954899</v>
      </c>
      <c r="D2439" s="13">
        <v>43.3443556364182</v>
      </c>
      <c r="E2439" s="13">
        <v>42.8297613786985</v>
      </c>
      <c r="F2439" s="15">
        <v>35.537296144690536</v>
      </c>
      <c r="G2439" s="13">
        <v>260</v>
      </c>
      <c r="H2439" s="14">
        <v>470786163.69410598</v>
      </c>
    </row>
    <row r="2440" spans="1:8" ht="24.75" hidden="1" x14ac:dyDescent="0.25">
      <c r="A2440" s="8" t="s">
        <v>3088</v>
      </c>
      <c r="B2440" s="9" t="s">
        <v>1727</v>
      </c>
      <c r="C2440" s="13">
        <v>27.861015502996601</v>
      </c>
      <c r="D2440" s="13">
        <v>65.783922850333198</v>
      </c>
      <c r="E2440" s="13">
        <v>44.984387342893001</v>
      </c>
      <c r="F2440" s="15">
        <v>46.209775232074264</v>
      </c>
      <c r="G2440" s="13">
        <v>429</v>
      </c>
      <c r="H2440" s="14">
        <v>465212208.31</v>
      </c>
    </row>
    <row r="2441" spans="1:8" ht="24.75" hidden="1" x14ac:dyDescent="0.25">
      <c r="A2441" s="8" t="s">
        <v>3088</v>
      </c>
      <c r="B2441" s="9" t="s">
        <v>1413</v>
      </c>
      <c r="C2441" s="13">
        <v>23.595102480236999</v>
      </c>
      <c r="D2441" s="13">
        <v>88.956549065673897</v>
      </c>
      <c r="E2441" s="13">
        <v>49.760310535263301</v>
      </c>
      <c r="F2441" s="15">
        <v>54.103987360391407</v>
      </c>
      <c r="G2441" s="13">
        <v>900</v>
      </c>
      <c r="H2441" s="14">
        <v>455783688.19000399</v>
      </c>
    </row>
    <row r="2442" spans="1:8" ht="24.75" hidden="1" x14ac:dyDescent="0.25">
      <c r="A2442" s="8" t="s">
        <v>3088</v>
      </c>
      <c r="B2442" s="9" t="s">
        <v>1195</v>
      </c>
      <c r="C2442" s="13">
        <v>41.154591501845402</v>
      </c>
      <c r="D2442" s="13">
        <v>74.856200690557699</v>
      </c>
      <c r="E2442" s="13">
        <v>62.601421235931497</v>
      </c>
      <c r="F2442" s="15">
        <v>59.537404476111533</v>
      </c>
      <c r="G2442" s="13">
        <v>45</v>
      </c>
      <c r="H2442" s="14">
        <v>455510028.57999998</v>
      </c>
    </row>
    <row r="2443" spans="1:8" ht="24.75" hidden="1" x14ac:dyDescent="0.25">
      <c r="A2443" s="8" t="s">
        <v>3088</v>
      </c>
      <c r="B2443" s="9" t="s">
        <v>517</v>
      </c>
      <c r="C2443" s="13">
        <v>21.642561801871501</v>
      </c>
      <c r="D2443" s="13">
        <v>45.627540469695496</v>
      </c>
      <c r="E2443" s="13">
        <v>49.217631814086403</v>
      </c>
      <c r="F2443" s="15">
        <v>38.829244695217803</v>
      </c>
      <c r="G2443" s="13">
        <v>296</v>
      </c>
      <c r="H2443" s="14">
        <v>455421621.12136602</v>
      </c>
    </row>
    <row r="2444" spans="1:8" hidden="1" x14ac:dyDescent="0.25">
      <c r="A2444" s="8" t="s">
        <v>3088</v>
      </c>
      <c r="B2444" s="9" t="s">
        <v>844</v>
      </c>
      <c r="C2444" s="13">
        <v>43.0235551333096</v>
      </c>
      <c r="D2444" s="13">
        <v>51.4902087958313</v>
      </c>
      <c r="E2444" s="13">
        <v>36.4474752371612</v>
      </c>
      <c r="F2444" s="15">
        <v>43.653746388767367</v>
      </c>
      <c r="G2444" s="13">
        <v>446</v>
      </c>
      <c r="H2444" s="14">
        <v>452026008.49400002</v>
      </c>
    </row>
    <row r="2445" spans="1:8" ht="24.75" hidden="1" x14ac:dyDescent="0.25">
      <c r="A2445" s="8" t="s">
        <v>3088</v>
      </c>
      <c r="B2445" s="9" t="s">
        <v>363</v>
      </c>
      <c r="C2445" s="13">
        <v>16.498091366426699</v>
      </c>
      <c r="D2445" s="13">
        <v>51.209721683843803</v>
      </c>
      <c r="E2445" s="13">
        <v>48.292629972461903</v>
      </c>
      <c r="F2445" s="15">
        <v>38.666814340910804</v>
      </c>
      <c r="G2445" s="13">
        <v>42</v>
      </c>
      <c r="H2445" s="14">
        <v>450181978.99999899</v>
      </c>
    </row>
    <row r="2446" spans="1:8" ht="24.75" hidden="1" x14ac:dyDescent="0.25">
      <c r="A2446" s="8" t="s">
        <v>3088</v>
      </c>
      <c r="B2446" s="9" t="s">
        <v>1711</v>
      </c>
      <c r="C2446" s="13">
        <v>12.9093249959127</v>
      </c>
      <c r="D2446" s="13">
        <v>34.445070070276202</v>
      </c>
      <c r="E2446" s="13">
        <v>47.389397465918201</v>
      </c>
      <c r="F2446" s="15">
        <v>31.581264177369036</v>
      </c>
      <c r="G2446" s="13">
        <v>276</v>
      </c>
      <c r="H2446" s="14">
        <v>448950390.91299897</v>
      </c>
    </row>
    <row r="2447" spans="1:8" hidden="1" x14ac:dyDescent="0.25">
      <c r="A2447" s="8" t="s">
        <v>3088</v>
      </c>
      <c r="B2447" s="9" t="s">
        <v>986</v>
      </c>
      <c r="C2447" s="13">
        <v>50.697807481042801</v>
      </c>
      <c r="D2447" s="13">
        <v>14.974673315639301</v>
      </c>
      <c r="E2447" s="13">
        <v>25.023757756578199</v>
      </c>
      <c r="F2447" s="15">
        <v>30.23207951775343</v>
      </c>
      <c r="G2447" s="13">
        <v>109</v>
      </c>
      <c r="H2447" s="14">
        <v>448414743.11699897</v>
      </c>
    </row>
    <row r="2448" spans="1:8" ht="24.75" hidden="1" x14ac:dyDescent="0.25">
      <c r="A2448" s="8" t="s">
        <v>3088</v>
      </c>
      <c r="B2448" s="9" t="s">
        <v>1685</v>
      </c>
      <c r="C2448" s="13">
        <v>9.5925016214522998</v>
      </c>
      <c r="D2448" s="13">
        <v>39.405702027424198</v>
      </c>
      <c r="E2448" s="13">
        <v>26.186147785835999</v>
      </c>
      <c r="F2448" s="15">
        <v>25.0614504782375</v>
      </c>
      <c r="G2448" s="13">
        <v>326</v>
      </c>
      <c r="H2448" s="14">
        <v>435848724.37</v>
      </c>
    </row>
    <row r="2449" spans="1:8" hidden="1" x14ac:dyDescent="0.25">
      <c r="A2449" s="8" t="s">
        <v>3088</v>
      </c>
      <c r="B2449" s="9" t="s">
        <v>30</v>
      </c>
      <c r="C2449" s="13">
        <v>37.279353414749401</v>
      </c>
      <c r="D2449" s="13">
        <v>73.798229724734298</v>
      </c>
      <c r="E2449" s="13">
        <v>40.302549394756298</v>
      </c>
      <c r="F2449" s="15">
        <v>50.46004417807999</v>
      </c>
      <c r="G2449" s="13">
        <v>240</v>
      </c>
      <c r="H2449" s="14">
        <v>435768290.90999901</v>
      </c>
    </row>
    <row r="2450" spans="1:8" ht="24.75" hidden="1" x14ac:dyDescent="0.25">
      <c r="A2450" s="8" t="s">
        <v>3088</v>
      </c>
      <c r="B2450" s="9" t="s">
        <v>42</v>
      </c>
      <c r="C2450" s="13">
        <v>18.523297657103001</v>
      </c>
      <c r="D2450" s="13">
        <v>62.053032595680897</v>
      </c>
      <c r="E2450" s="13">
        <v>42.4792894582191</v>
      </c>
      <c r="F2450" s="15">
        <v>41.018539903667666</v>
      </c>
      <c r="G2450" s="13">
        <v>63</v>
      </c>
      <c r="H2450" s="14">
        <v>433231580.18000001</v>
      </c>
    </row>
    <row r="2451" spans="1:8" ht="24.75" hidden="1" x14ac:dyDescent="0.25">
      <c r="A2451" s="8" t="s">
        <v>3088</v>
      </c>
      <c r="B2451" s="9" t="s">
        <v>510</v>
      </c>
      <c r="C2451" s="13">
        <v>29.789379080864499</v>
      </c>
      <c r="D2451" s="13">
        <v>37.992825474489599</v>
      </c>
      <c r="E2451" s="13">
        <v>50.318695168456998</v>
      </c>
      <c r="F2451" s="15">
        <v>39.366966574603701</v>
      </c>
      <c r="G2451" s="13">
        <v>288</v>
      </c>
      <c r="H2451" s="14">
        <v>431706996.987342</v>
      </c>
    </row>
    <row r="2452" spans="1:8" ht="24.75" hidden="1" x14ac:dyDescent="0.25">
      <c r="A2452" s="8" t="s">
        <v>3088</v>
      </c>
      <c r="B2452" s="9" t="s">
        <v>378</v>
      </c>
      <c r="C2452" s="13">
        <v>19.794211853079499</v>
      </c>
      <c r="D2452" s="13">
        <v>54.202297708071498</v>
      </c>
      <c r="E2452" s="13">
        <v>44.609446495806402</v>
      </c>
      <c r="F2452" s="15">
        <v>39.53531868565247</v>
      </c>
      <c r="G2452" s="13">
        <v>185</v>
      </c>
      <c r="H2452" s="14">
        <v>427617427.123999</v>
      </c>
    </row>
    <row r="2453" spans="1:8" ht="24.75" hidden="1" x14ac:dyDescent="0.25">
      <c r="A2453" s="8" t="s">
        <v>3088</v>
      </c>
      <c r="B2453" s="9" t="s">
        <v>1954</v>
      </c>
      <c r="C2453" s="13">
        <v>1.27024000922711</v>
      </c>
      <c r="D2453" s="13">
        <v>31.705624286808</v>
      </c>
      <c r="E2453" s="13">
        <v>45.524316075800897</v>
      </c>
      <c r="F2453" s="15">
        <v>26.166726790612003</v>
      </c>
      <c r="G2453" s="13">
        <v>236</v>
      </c>
      <c r="H2453" s="14">
        <v>416797344.29000002</v>
      </c>
    </row>
    <row r="2454" spans="1:8" hidden="1" x14ac:dyDescent="0.25">
      <c r="A2454" s="8" t="s">
        <v>3088</v>
      </c>
      <c r="B2454" s="9" t="s">
        <v>2373</v>
      </c>
      <c r="C2454" s="13">
        <v>31.346979169364701</v>
      </c>
      <c r="D2454" s="13">
        <v>73.943710962138198</v>
      </c>
      <c r="E2454" s="13">
        <v>62.135113910730801</v>
      </c>
      <c r="F2454" s="15">
        <v>55.808601347411233</v>
      </c>
      <c r="G2454" s="13">
        <v>629</v>
      </c>
      <c r="H2454" s="14">
        <v>416290854.75999999</v>
      </c>
    </row>
    <row r="2455" spans="1:8" ht="24.75" hidden="1" x14ac:dyDescent="0.25">
      <c r="A2455" s="8" t="s">
        <v>3088</v>
      </c>
      <c r="B2455" s="9" t="s">
        <v>2398</v>
      </c>
      <c r="C2455" s="13">
        <v>18.765290906781399</v>
      </c>
      <c r="D2455" s="13">
        <v>87.522636442246196</v>
      </c>
      <c r="E2455" s="13">
        <v>52.291629032407798</v>
      </c>
      <c r="F2455" s="15">
        <v>52.859852127145132</v>
      </c>
      <c r="G2455" s="13">
        <v>1176</v>
      </c>
      <c r="H2455" s="14">
        <v>414262165.49946302</v>
      </c>
    </row>
    <row r="2456" spans="1:8" ht="24.75" hidden="1" x14ac:dyDescent="0.25">
      <c r="A2456" s="8" t="s">
        <v>3088</v>
      </c>
      <c r="B2456" s="9" t="s">
        <v>2731</v>
      </c>
      <c r="C2456" s="13">
        <v>15.471574956388899</v>
      </c>
      <c r="D2456" s="13">
        <v>46.005467726817599</v>
      </c>
      <c r="E2456" s="13">
        <v>46.0821656714608</v>
      </c>
      <c r="F2456" s="15">
        <v>35.853069451555768</v>
      </c>
      <c r="G2456" s="13">
        <v>273</v>
      </c>
      <c r="H2456" s="14">
        <v>412881616.56801802</v>
      </c>
    </row>
    <row r="2457" spans="1:8" ht="24.75" hidden="1" x14ac:dyDescent="0.25">
      <c r="A2457" s="8" t="s">
        <v>3088</v>
      </c>
      <c r="B2457" s="9" t="s">
        <v>2119</v>
      </c>
      <c r="C2457" s="13">
        <v>28.288911982974799</v>
      </c>
      <c r="D2457" s="13">
        <v>69.904517912109995</v>
      </c>
      <c r="E2457" s="13">
        <v>44.652330784998597</v>
      </c>
      <c r="F2457" s="15">
        <v>47.615253560027803</v>
      </c>
      <c r="G2457" s="13">
        <v>236</v>
      </c>
      <c r="H2457" s="14">
        <v>396152922.82999998</v>
      </c>
    </row>
    <row r="2458" spans="1:8" ht="36.75" hidden="1" x14ac:dyDescent="0.25">
      <c r="A2458" s="8" t="s">
        <v>3088</v>
      </c>
      <c r="B2458" s="9" t="s">
        <v>1610</v>
      </c>
      <c r="C2458" s="13">
        <v>27.950145023571999</v>
      </c>
      <c r="D2458" s="13">
        <v>34.749262982833301</v>
      </c>
      <c r="E2458" s="13">
        <v>46.0213651100253</v>
      </c>
      <c r="F2458" s="15">
        <v>36.240257705476864</v>
      </c>
      <c r="G2458" s="13">
        <v>90</v>
      </c>
      <c r="H2458" s="14">
        <v>393602963.55203098</v>
      </c>
    </row>
    <row r="2459" spans="1:8" ht="24.75" hidden="1" x14ac:dyDescent="0.25">
      <c r="A2459" s="8" t="s">
        <v>3088</v>
      </c>
      <c r="B2459" s="9" t="s">
        <v>1992</v>
      </c>
      <c r="C2459" s="13">
        <v>23.6635397008192</v>
      </c>
      <c r="D2459" s="13">
        <v>63.703285487095002</v>
      </c>
      <c r="E2459" s="13">
        <v>54.593667727374701</v>
      </c>
      <c r="F2459" s="15">
        <v>47.320164305096306</v>
      </c>
      <c r="G2459" s="13">
        <v>80</v>
      </c>
      <c r="H2459" s="14">
        <v>385872467.74000001</v>
      </c>
    </row>
    <row r="2460" spans="1:8" ht="24.75" hidden="1" x14ac:dyDescent="0.25">
      <c r="A2460" s="8" t="s">
        <v>3088</v>
      </c>
      <c r="B2460" s="9" t="s">
        <v>1173</v>
      </c>
      <c r="C2460" s="13">
        <v>39.358196302449898</v>
      </c>
      <c r="D2460" s="13">
        <v>60.7293482668697</v>
      </c>
      <c r="E2460" s="13">
        <v>53.4613190904833</v>
      </c>
      <c r="F2460" s="15">
        <v>51.182954553267628</v>
      </c>
      <c r="G2460" s="13">
        <v>365</v>
      </c>
      <c r="H2460" s="14">
        <v>383061241.48199999</v>
      </c>
    </row>
    <row r="2461" spans="1:8" ht="24.75" hidden="1" x14ac:dyDescent="0.25">
      <c r="A2461" s="8" t="s">
        <v>3088</v>
      </c>
      <c r="B2461" s="9" t="s">
        <v>462</v>
      </c>
      <c r="C2461" s="13">
        <v>36.310208742247397</v>
      </c>
      <c r="D2461" s="13">
        <v>48.263199752606397</v>
      </c>
      <c r="E2461" s="13">
        <v>37.663923615231703</v>
      </c>
      <c r="F2461" s="15">
        <v>40.745777370028499</v>
      </c>
      <c r="G2461" s="13">
        <v>157</v>
      </c>
      <c r="H2461" s="14">
        <v>380921990.19411802</v>
      </c>
    </row>
    <row r="2462" spans="1:8" ht="24.75" hidden="1" x14ac:dyDescent="0.25">
      <c r="A2462" s="8" t="s">
        <v>3088</v>
      </c>
      <c r="B2462" s="9" t="s">
        <v>1663</v>
      </c>
      <c r="C2462" s="13">
        <v>18.694552061223</v>
      </c>
      <c r="D2462" s="13">
        <v>74.743099322107199</v>
      </c>
      <c r="E2462" s="13">
        <v>52.299819343823302</v>
      </c>
      <c r="F2462" s="15">
        <v>48.579156909051164</v>
      </c>
      <c r="G2462" s="13">
        <v>448</v>
      </c>
      <c r="H2462" s="14">
        <v>378615733.38999999</v>
      </c>
    </row>
    <row r="2463" spans="1:8" ht="24.75" hidden="1" x14ac:dyDescent="0.25">
      <c r="A2463" s="8" t="s">
        <v>3088</v>
      </c>
      <c r="B2463" s="9" t="s">
        <v>1343</v>
      </c>
      <c r="C2463" s="13">
        <v>28.437098630361099</v>
      </c>
      <c r="D2463" s="13">
        <v>68.4762537088654</v>
      </c>
      <c r="E2463" s="13">
        <v>54.625108911594999</v>
      </c>
      <c r="F2463" s="15">
        <v>50.512820416940492</v>
      </c>
      <c r="G2463" s="13">
        <v>219</v>
      </c>
      <c r="H2463" s="14">
        <v>370055936.5</v>
      </c>
    </row>
    <row r="2464" spans="1:8" hidden="1" x14ac:dyDescent="0.25">
      <c r="A2464" s="8" t="s">
        <v>3088</v>
      </c>
      <c r="B2464" s="9" t="s">
        <v>2360</v>
      </c>
      <c r="C2464" s="13">
        <v>13.9872535468118</v>
      </c>
      <c r="D2464" s="13">
        <v>56.883330704516297</v>
      </c>
      <c r="E2464" s="13">
        <v>77.356640755701804</v>
      </c>
      <c r="F2464" s="15">
        <v>49.409075002343307</v>
      </c>
      <c r="G2464" s="13">
        <v>561</v>
      </c>
      <c r="H2464" s="14">
        <v>366408637.588956</v>
      </c>
    </row>
    <row r="2465" spans="1:8" ht="24.75" hidden="1" x14ac:dyDescent="0.25">
      <c r="A2465" s="8" t="s">
        <v>3088</v>
      </c>
      <c r="B2465" s="9" t="s">
        <v>2206</v>
      </c>
      <c r="C2465" s="13">
        <v>27.9669858964306</v>
      </c>
      <c r="D2465" s="13">
        <v>54.111200756757498</v>
      </c>
      <c r="E2465" s="13">
        <v>55.625432624006898</v>
      </c>
      <c r="F2465" s="15">
        <v>45.901206425731665</v>
      </c>
      <c r="G2465" s="13">
        <v>149</v>
      </c>
      <c r="H2465" s="14">
        <v>361265118.19199997</v>
      </c>
    </row>
    <row r="2466" spans="1:8" ht="24.75" hidden="1" x14ac:dyDescent="0.25">
      <c r="A2466" s="8" t="s">
        <v>3088</v>
      </c>
      <c r="B2466" s="9" t="s">
        <v>935</v>
      </c>
      <c r="C2466" s="13">
        <v>22.0508647505639</v>
      </c>
      <c r="D2466" s="13">
        <v>49.975253690269398</v>
      </c>
      <c r="E2466" s="13">
        <v>37.409853959532199</v>
      </c>
      <c r="F2466" s="15">
        <v>36.478657466788498</v>
      </c>
      <c r="G2466" s="13">
        <v>321</v>
      </c>
      <c r="H2466" s="14">
        <v>360503628.38999897</v>
      </c>
    </row>
    <row r="2467" spans="1:8" ht="24.75" hidden="1" x14ac:dyDescent="0.25">
      <c r="A2467" s="8" t="s">
        <v>3088</v>
      </c>
      <c r="B2467" s="9" t="s">
        <v>1328</v>
      </c>
      <c r="C2467" s="13">
        <v>27.053763192293999</v>
      </c>
      <c r="D2467" s="13">
        <v>47.8699166130598</v>
      </c>
      <c r="E2467" s="13">
        <v>43.969905460885599</v>
      </c>
      <c r="F2467" s="15">
        <v>39.631195088746466</v>
      </c>
      <c r="G2467" s="13">
        <v>618</v>
      </c>
      <c r="H2467" s="14">
        <v>358893167.06999999</v>
      </c>
    </row>
    <row r="2468" spans="1:8" ht="36.75" hidden="1" x14ac:dyDescent="0.25">
      <c r="A2468" s="8" t="s">
        <v>3088</v>
      </c>
      <c r="B2468" s="9" t="s">
        <v>443</v>
      </c>
      <c r="C2468" s="13">
        <v>18.163660741696798</v>
      </c>
      <c r="D2468" s="13">
        <v>66.317810212354004</v>
      </c>
      <c r="E2468" s="13">
        <v>72.649601203341106</v>
      </c>
      <c r="F2468" s="15">
        <v>52.377024052463973</v>
      </c>
      <c r="G2468" s="13">
        <v>441</v>
      </c>
      <c r="H2468" s="14">
        <v>358243102.36999899</v>
      </c>
    </row>
    <row r="2469" spans="1:8" ht="24.75" hidden="1" x14ac:dyDescent="0.25">
      <c r="A2469" s="8" t="s">
        <v>3088</v>
      </c>
      <c r="B2469" s="9" t="s">
        <v>1115</v>
      </c>
      <c r="C2469" s="13">
        <v>28.167302525497899</v>
      </c>
      <c r="D2469" s="13">
        <v>43.199814215044803</v>
      </c>
      <c r="E2469" s="13">
        <v>33.940467056037001</v>
      </c>
      <c r="F2469" s="15">
        <v>35.102527932193233</v>
      </c>
      <c r="G2469" s="13">
        <v>1887</v>
      </c>
      <c r="H2469" s="14">
        <v>358224873.44999999</v>
      </c>
    </row>
    <row r="2470" spans="1:8" hidden="1" x14ac:dyDescent="0.25">
      <c r="A2470" s="8" t="s">
        <v>3088</v>
      </c>
      <c r="B2470" s="9" t="s">
        <v>1715</v>
      </c>
      <c r="C2470" s="13">
        <v>20.403888436766199</v>
      </c>
      <c r="D2470" s="13">
        <v>87.995909703729893</v>
      </c>
      <c r="E2470" s="13">
        <v>35.336530032672698</v>
      </c>
      <c r="F2470" s="15">
        <v>47.912109391056255</v>
      </c>
      <c r="G2470" s="13">
        <v>963</v>
      </c>
      <c r="H2470" s="14">
        <v>356264363.65623498</v>
      </c>
    </row>
    <row r="2471" spans="1:8" ht="24.75" hidden="1" x14ac:dyDescent="0.25">
      <c r="A2471" s="8" t="s">
        <v>3088</v>
      </c>
      <c r="B2471" s="9" t="s">
        <v>1071</v>
      </c>
      <c r="C2471" s="13">
        <v>15.546803274711101</v>
      </c>
      <c r="D2471" s="13">
        <v>37.318854556159501</v>
      </c>
      <c r="E2471" s="13">
        <v>30.695390996854499</v>
      </c>
      <c r="F2471" s="15">
        <v>27.853682942575034</v>
      </c>
      <c r="G2471" s="13">
        <v>93</v>
      </c>
      <c r="H2471" s="14">
        <v>352697919.26932901</v>
      </c>
    </row>
    <row r="2472" spans="1:8" ht="36.75" hidden="1" x14ac:dyDescent="0.25">
      <c r="A2472" s="8" t="s">
        <v>3088</v>
      </c>
      <c r="B2472" s="9" t="s">
        <v>1514</v>
      </c>
      <c r="C2472" s="13">
        <v>13.8080474271311</v>
      </c>
      <c r="D2472" s="13">
        <v>51.1624631564598</v>
      </c>
      <c r="E2472" s="13">
        <v>40.404827516485398</v>
      </c>
      <c r="F2472" s="15">
        <v>35.125112700025433</v>
      </c>
      <c r="G2472" s="13">
        <v>265</v>
      </c>
      <c r="H2472" s="14">
        <v>350219153.30000001</v>
      </c>
    </row>
    <row r="2473" spans="1:8" ht="24.75" hidden="1" x14ac:dyDescent="0.25">
      <c r="A2473" s="8" t="s">
        <v>3088</v>
      </c>
      <c r="B2473" s="9" t="s">
        <v>1903</v>
      </c>
      <c r="C2473" s="13">
        <v>56.839792291987997</v>
      </c>
      <c r="D2473" s="13">
        <v>76.901882665744395</v>
      </c>
      <c r="E2473" s="13">
        <v>30.667969103114</v>
      </c>
      <c r="F2473" s="15">
        <v>54.803214686948792</v>
      </c>
      <c r="G2473" s="13">
        <v>143</v>
      </c>
      <c r="H2473" s="14">
        <v>348482607.82999998</v>
      </c>
    </row>
    <row r="2474" spans="1:8" ht="24.75" hidden="1" x14ac:dyDescent="0.25">
      <c r="A2474" s="8" t="s">
        <v>3088</v>
      </c>
      <c r="B2474" s="9" t="s">
        <v>578</v>
      </c>
      <c r="C2474" s="13">
        <v>29.123583550060701</v>
      </c>
      <c r="D2474" s="13">
        <v>70.412181292241698</v>
      </c>
      <c r="E2474" s="13">
        <v>44.163195702508197</v>
      </c>
      <c r="F2474" s="15">
        <v>47.899653514936865</v>
      </c>
      <c r="G2474" s="13">
        <v>802</v>
      </c>
      <c r="H2474" s="14">
        <v>346537975.34899902</v>
      </c>
    </row>
    <row r="2475" spans="1:8" ht="24.75" hidden="1" x14ac:dyDescent="0.25">
      <c r="A2475" s="8" t="s">
        <v>3088</v>
      </c>
      <c r="B2475" s="9" t="s">
        <v>2702</v>
      </c>
      <c r="C2475" s="13">
        <v>18.721303468347301</v>
      </c>
      <c r="D2475" s="13">
        <v>39.3798720467544</v>
      </c>
      <c r="E2475" s="13">
        <v>75.941310603460707</v>
      </c>
      <c r="F2475" s="15">
        <v>44.680828706187469</v>
      </c>
      <c r="G2475" s="13">
        <v>145</v>
      </c>
      <c r="H2475" s="14">
        <v>343202236.14099997</v>
      </c>
    </row>
    <row r="2476" spans="1:8" ht="24.75" hidden="1" x14ac:dyDescent="0.25">
      <c r="A2476" s="8" t="s">
        <v>3088</v>
      </c>
      <c r="B2476" s="9" t="s">
        <v>1145</v>
      </c>
      <c r="C2476" s="13">
        <v>14.5233348955721</v>
      </c>
      <c r="D2476" s="13">
        <v>58.941593943996097</v>
      </c>
      <c r="E2476" s="13">
        <v>45.462571899771</v>
      </c>
      <c r="F2476" s="15">
        <v>39.642500246446396</v>
      </c>
      <c r="G2476" s="13">
        <v>812</v>
      </c>
      <c r="H2476" s="14">
        <v>340495154.56999898</v>
      </c>
    </row>
    <row r="2477" spans="1:8" hidden="1" x14ac:dyDescent="0.25">
      <c r="A2477" s="8" t="s">
        <v>3088</v>
      </c>
      <c r="B2477" s="9" t="s">
        <v>1319</v>
      </c>
      <c r="C2477" s="13">
        <v>18.9042968552994</v>
      </c>
      <c r="D2477" s="13">
        <v>34.718891688378001</v>
      </c>
      <c r="E2477" s="13">
        <v>40.272849065273299</v>
      </c>
      <c r="F2477" s="15">
        <v>31.298679202983568</v>
      </c>
      <c r="G2477" s="13">
        <v>291</v>
      </c>
      <c r="H2477" s="14">
        <v>339812675.94999897</v>
      </c>
    </row>
    <row r="2478" spans="1:8" ht="24.75" hidden="1" x14ac:dyDescent="0.25">
      <c r="A2478" s="8" t="s">
        <v>3088</v>
      </c>
      <c r="B2478" s="9" t="s">
        <v>852</v>
      </c>
      <c r="C2478" s="13">
        <v>25.665916891373101</v>
      </c>
      <c r="D2478" s="13">
        <v>62.896278303266598</v>
      </c>
      <c r="E2478" s="13">
        <v>36.777535631911597</v>
      </c>
      <c r="F2478" s="15">
        <v>41.779910275517096</v>
      </c>
      <c r="G2478" s="13">
        <v>54</v>
      </c>
      <c r="H2478" s="14">
        <v>336917132.22000003</v>
      </c>
    </row>
    <row r="2479" spans="1:8" hidden="1" x14ac:dyDescent="0.25">
      <c r="A2479" s="8" t="s">
        <v>3088</v>
      </c>
      <c r="B2479" s="9" t="s">
        <v>513</v>
      </c>
      <c r="C2479" s="13">
        <v>32.638288606069501</v>
      </c>
      <c r="D2479" s="13">
        <v>64.095155192934797</v>
      </c>
      <c r="E2479" s="13">
        <v>30.7747592572385</v>
      </c>
      <c r="F2479" s="15">
        <v>42.502734352080935</v>
      </c>
      <c r="G2479" s="13">
        <v>279</v>
      </c>
      <c r="H2479" s="14">
        <v>334258294.97909999</v>
      </c>
    </row>
    <row r="2480" spans="1:8" ht="24.75" hidden="1" x14ac:dyDescent="0.25">
      <c r="A2480" s="8" t="s">
        <v>3088</v>
      </c>
      <c r="B2480" s="9" t="s">
        <v>1065</v>
      </c>
      <c r="C2480" s="13">
        <v>8.3920219882195592</v>
      </c>
      <c r="D2480" s="13">
        <v>65.696968367739004</v>
      </c>
      <c r="E2480" s="13">
        <v>68.202234522646094</v>
      </c>
      <c r="F2480" s="15">
        <v>47.430408292868215</v>
      </c>
      <c r="G2480" s="13">
        <v>371</v>
      </c>
      <c r="H2480" s="14">
        <v>333321292.24906301</v>
      </c>
    </row>
    <row r="2481" spans="1:8" ht="24.75" hidden="1" x14ac:dyDescent="0.25">
      <c r="A2481" s="8" t="s">
        <v>3088</v>
      </c>
      <c r="B2481" s="9" t="s">
        <v>1350</v>
      </c>
      <c r="C2481" s="13">
        <v>8.9066359631262308</v>
      </c>
      <c r="D2481" s="13">
        <v>78.340914942055306</v>
      </c>
      <c r="E2481" s="13">
        <v>34.416764366688597</v>
      </c>
      <c r="F2481" s="15">
        <v>40.554771757290048</v>
      </c>
      <c r="G2481" s="13">
        <v>794</v>
      </c>
      <c r="H2481" s="14">
        <v>332923056.92000002</v>
      </c>
    </row>
    <row r="2482" spans="1:8" ht="24.75" hidden="1" x14ac:dyDescent="0.25">
      <c r="A2482" s="8" t="s">
        <v>3088</v>
      </c>
      <c r="B2482" s="9" t="s">
        <v>191</v>
      </c>
      <c r="C2482" s="13">
        <v>25.2442319461586</v>
      </c>
      <c r="D2482" s="13">
        <v>90.243870296718299</v>
      </c>
      <c r="E2482" s="13">
        <v>43.000857771272798</v>
      </c>
      <c r="F2482" s="15">
        <v>52.829653338049894</v>
      </c>
      <c r="G2482" s="13">
        <v>133</v>
      </c>
      <c r="H2482" s="14">
        <v>329239856.79000002</v>
      </c>
    </row>
    <row r="2483" spans="1:8" ht="24.75" hidden="1" x14ac:dyDescent="0.25">
      <c r="A2483" s="8" t="s">
        <v>3088</v>
      </c>
      <c r="B2483" s="9" t="s">
        <v>993</v>
      </c>
      <c r="C2483" s="13">
        <v>46.248339733628399</v>
      </c>
      <c r="D2483" s="13">
        <v>52.673473757522899</v>
      </c>
      <c r="E2483" s="13">
        <v>77.342348052003601</v>
      </c>
      <c r="F2483" s="15">
        <v>58.754720514384964</v>
      </c>
      <c r="G2483" s="13">
        <v>218</v>
      </c>
      <c r="H2483" s="14">
        <v>328805412.32999998</v>
      </c>
    </row>
    <row r="2484" spans="1:8" ht="24.75" hidden="1" x14ac:dyDescent="0.25">
      <c r="A2484" s="8" t="s">
        <v>3088</v>
      </c>
      <c r="B2484" s="9" t="s">
        <v>787</v>
      </c>
      <c r="C2484" s="13">
        <v>21.190403069706399</v>
      </c>
      <c r="D2484" s="13">
        <v>40.289961624201801</v>
      </c>
      <c r="E2484" s="13">
        <v>29.657951896775799</v>
      </c>
      <c r="F2484" s="15">
        <v>30.379438863561333</v>
      </c>
      <c r="G2484" s="13">
        <v>50</v>
      </c>
      <c r="H2484" s="14">
        <v>328191025.99425101</v>
      </c>
    </row>
    <row r="2485" spans="1:8" ht="24.75" hidden="1" x14ac:dyDescent="0.25">
      <c r="A2485" s="8" t="s">
        <v>3088</v>
      </c>
      <c r="B2485" s="9" t="s">
        <v>486</v>
      </c>
      <c r="C2485" s="13">
        <v>15.645449667196999</v>
      </c>
      <c r="D2485" s="13">
        <v>57.201751338746099</v>
      </c>
      <c r="E2485" s="13">
        <v>46.346234494311297</v>
      </c>
      <c r="F2485" s="15">
        <v>39.731145166751467</v>
      </c>
      <c r="G2485" s="13">
        <v>283</v>
      </c>
      <c r="H2485" s="14">
        <v>326512076.53135198</v>
      </c>
    </row>
    <row r="2486" spans="1:8" ht="24.75" hidden="1" x14ac:dyDescent="0.25">
      <c r="A2486" s="8" t="s">
        <v>3088</v>
      </c>
      <c r="B2486" s="9" t="s">
        <v>37</v>
      </c>
      <c r="C2486" s="13">
        <v>14.92096749762</v>
      </c>
      <c r="D2486" s="13">
        <v>59.388843295668799</v>
      </c>
      <c r="E2486" s="13">
        <v>37.008398957320402</v>
      </c>
      <c r="F2486" s="15">
        <v>37.106069916869735</v>
      </c>
      <c r="G2486" s="13">
        <v>499</v>
      </c>
      <c r="H2486" s="14">
        <v>325291289.63999897</v>
      </c>
    </row>
    <row r="2487" spans="1:8" ht="24.75" hidden="1" x14ac:dyDescent="0.25">
      <c r="A2487" s="8" t="s">
        <v>3088</v>
      </c>
      <c r="B2487" s="9" t="s">
        <v>1234</v>
      </c>
      <c r="C2487" s="13">
        <v>25.557288577632001</v>
      </c>
      <c r="D2487" s="13">
        <v>54.995539050785197</v>
      </c>
      <c r="E2487" s="13">
        <v>44.5821884445606</v>
      </c>
      <c r="F2487" s="15">
        <v>41.711672024325928</v>
      </c>
      <c r="G2487" s="13">
        <v>561</v>
      </c>
      <c r="H2487" s="14">
        <v>324492700.76495302</v>
      </c>
    </row>
    <row r="2488" spans="1:8" ht="24.75" hidden="1" x14ac:dyDescent="0.25">
      <c r="A2488" s="8" t="s">
        <v>3088</v>
      </c>
      <c r="B2488" s="9" t="s">
        <v>598</v>
      </c>
      <c r="C2488" s="13">
        <v>10.071378166214499</v>
      </c>
      <c r="D2488" s="13">
        <v>50.465446171524</v>
      </c>
      <c r="E2488" s="13">
        <v>19.037481623034498</v>
      </c>
      <c r="F2488" s="15">
        <v>26.524768653591</v>
      </c>
      <c r="G2488" s="13">
        <v>411</v>
      </c>
      <c r="H2488" s="14">
        <v>323038250.66892898</v>
      </c>
    </row>
    <row r="2489" spans="1:8" ht="24.75" hidden="1" x14ac:dyDescent="0.25">
      <c r="A2489" s="8" t="s">
        <v>3088</v>
      </c>
      <c r="B2489" s="9" t="s">
        <v>354</v>
      </c>
      <c r="C2489" s="13">
        <v>23.097053665319201</v>
      </c>
      <c r="D2489" s="13">
        <v>80.485024483084004</v>
      </c>
      <c r="E2489" s="13">
        <v>69.138534634841307</v>
      </c>
      <c r="F2489" s="15">
        <v>57.573537594414837</v>
      </c>
      <c r="G2489" s="13">
        <v>168</v>
      </c>
      <c r="H2489" s="14">
        <v>315525992.220999</v>
      </c>
    </row>
    <row r="2490" spans="1:8" ht="24.75" hidden="1" x14ac:dyDescent="0.25">
      <c r="A2490" s="8" t="s">
        <v>3088</v>
      </c>
      <c r="B2490" s="9" t="s">
        <v>480</v>
      </c>
      <c r="C2490" s="13">
        <v>13.5561503199069</v>
      </c>
      <c r="D2490" s="13">
        <v>46.6117795009772</v>
      </c>
      <c r="E2490" s="13">
        <v>50.174350440927903</v>
      </c>
      <c r="F2490" s="15">
        <v>36.780760087270664</v>
      </c>
      <c r="G2490" s="13">
        <v>412</v>
      </c>
      <c r="H2490" s="14">
        <v>314847831.02783501</v>
      </c>
    </row>
    <row r="2491" spans="1:8" ht="24.75" hidden="1" x14ac:dyDescent="0.25">
      <c r="A2491" s="8" t="s">
        <v>3088</v>
      </c>
      <c r="B2491" s="9" t="s">
        <v>1876</v>
      </c>
      <c r="C2491" s="13">
        <v>33.448673146421697</v>
      </c>
      <c r="D2491" s="13">
        <v>68.293304589937904</v>
      </c>
      <c r="E2491" s="13">
        <v>44.1915202980082</v>
      </c>
      <c r="F2491" s="15">
        <v>48.644499344789267</v>
      </c>
      <c r="G2491" s="13">
        <v>367</v>
      </c>
      <c r="H2491" s="14">
        <v>311714020.77446401</v>
      </c>
    </row>
    <row r="2492" spans="1:8" hidden="1" x14ac:dyDescent="0.25">
      <c r="A2492" s="8" t="s">
        <v>3088</v>
      </c>
      <c r="B2492" s="9" t="s">
        <v>1960</v>
      </c>
      <c r="C2492" s="13">
        <v>16.569533289798098</v>
      </c>
      <c r="D2492" s="13">
        <v>32.051487479242702</v>
      </c>
      <c r="E2492" s="13">
        <v>50.355471613377098</v>
      </c>
      <c r="F2492" s="15">
        <v>32.992164127472627</v>
      </c>
      <c r="G2492" s="13">
        <v>199</v>
      </c>
      <c r="H2492" s="14">
        <v>301988615.91420603</v>
      </c>
    </row>
    <row r="2493" spans="1:8" ht="24.75" hidden="1" x14ac:dyDescent="0.25">
      <c r="A2493" s="8" t="s">
        <v>3088</v>
      </c>
      <c r="B2493" s="9" t="s">
        <v>2441</v>
      </c>
      <c r="C2493" s="13">
        <v>24.2616392687159</v>
      </c>
      <c r="D2493" s="13">
        <v>61.268493188775203</v>
      </c>
      <c r="E2493" s="13">
        <v>32.067890819557903</v>
      </c>
      <c r="F2493" s="15">
        <v>39.19934109234967</v>
      </c>
      <c r="G2493" s="13">
        <v>2364</v>
      </c>
      <c r="H2493" s="14">
        <v>301987914.17138702</v>
      </c>
    </row>
    <row r="2494" spans="1:8" ht="24.75" hidden="1" x14ac:dyDescent="0.25">
      <c r="A2494" s="8" t="s">
        <v>3088</v>
      </c>
      <c r="B2494" s="9" t="s">
        <v>2963</v>
      </c>
      <c r="C2494" s="13">
        <v>41.353567921843698</v>
      </c>
      <c r="D2494" s="13">
        <v>2.9443221718499002</v>
      </c>
      <c r="E2494" s="13">
        <v>17.844008692834201</v>
      </c>
      <c r="F2494" s="15">
        <v>20.713966262175934</v>
      </c>
      <c r="G2494" s="13">
        <v>15</v>
      </c>
      <c r="H2494" s="14">
        <v>301578320</v>
      </c>
    </row>
    <row r="2495" spans="1:8" ht="24.75" hidden="1" x14ac:dyDescent="0.25">
      <c r="A2495" s="8" t="s">
        <v>3088</v>
      </c>
      <c r="B2495" s="9" t="s">
        <v>51</v>
      </c>
      <c r="C2495" s="13">
        <v>25.864366723465899</v>
      </c>
      <c r="D2495" s="13">
        <v>45.156561986212999</v>
      </c>
      <c r="E2495" s="13">
        <v>70.768596829867903</v>
      </c>
      <c r="F2495" s="15">
        <v>47.263175179848929</v>
      </c>
      <c r="G2495" s="13">
        <v>293</v>
      </c>
      <c r="H2495" s="14">
        <v>301146958.58288997</v>
      </c>
    </row>
    <row r="2496" spans="1:8" ht="24.75" hidden="1" x14ac:dyDescent="0.25">
      <c r="A2496" s="8" t="s">
        <v>3088</v>
      </c>
      <c r="B2496" s="9" t="s">
        <v>284</v>
      </c>
      <c r="C2496" s="13">
        <v>33.198245851802902</v>
      </c>
      <c r="D2496" s="13">
        <v>40.614491619348101</v>
      </c>
      <c r="E2496" s="13">
        <v>30.731013274454899</v>
      </c>
      <c r="F2496" s="15">
        <v>34.847916915201964</v>
      </c>
      <c r="G2496" s="13">
        <v>468</v>
      </c>
      <c r="H2496" s="14">
        <v>297142416.46999902</v>
      </c>
    </row>
    <row r="2497" spans="1:8" ht="24.75" hidden="1" x14ac:dyDescent="0.25">
      <c r="A2497" s="8" t="s">
        <v>3088</v>
      </c>
      <c r="B2497" s="9" t="s">
        <v>2430</v>
      </c>
      <c r="C2497" s="13">
        <v>17.245183752084099</v>
      </c>
      <c r="D2497" s="13">
        <v>61.650882571145502</v>
      </c>
      <c r="E2497" s="13">
        <v>57.197964387226101</v>
      </c>
      <c r="F2497" s="15">
        <v>45.36467690348524</v>
      </c>
      <c r="G2497" s="13">
        <v>248</v>
      </c>
      <c r="H2497" s="14">
        <v>295859305.80000001</v>
      </c>
    </row>
    <row r="2498" spans="1:8" ht="24.75" hidden="1" x14ac:dyDescent="0.25">
      <c r="A2498" s="8" t="s">
        <v>3088</v>
      </c>
      <c r="B2498" s="9" t="s">
        <v>2404</v>
      </c>
      <c r="C2498" s="13">
        <v>14.6519132117349</v>
      </c>
      <c r="D2498" s="13">
        <v>52.966135293336599</v>
      </c>
      <c r="E2498" s="13">
        <v>30.5003494464715</v>
      </c>
      <c r="F2498" s="15">
        <v>32.706132650514334</v>
      </c>
      <c r="G2498" s="13">
        <v>1084</v>
      </c>
      <c r="H2498" s="14">
        <v>294547112.71999902</v>
      </c>
    </row>
    <row r="2499" spans="1:8" hidden="1" x14ac:dyDescent="0.25">
      <c r="A2499" s="8" t="s">
        <v>3088</v>
      </c>
      <c r="B2499" s="9" t="s">
        <v>2371</v>
      </c>
      <c r="C2499" s="13">
        <v>17.570024446687299</v>
      </c>
      <c r="D2499" s="13">
        <v>64.6377618594029</v>
      </c>
      <c r="E2499" s="13">
        <v>68.577526935370102</v>
      </c>
      <c r="F2499" s="15">
        <v>50.261771080486767</v>
      </c>
      <c r="G2499" s="13">
        <v>512</v>
      </c>
      <c r="H2499" s="14">
        <v>294127300.78570002</v>
      </c>
    </row>
    <row r="2500" spans="1:8" ht="24.75" hidden="1" x14ac:dyDescent="0.25">
      <c r="A2500" s="8" t="s">
        <v>3088</v>
      </c>
      <c r="B2500" s="9" t="s">
        <v>2268</v>
      </c>
      <c r="C2500" s="13">
        <v>33.415222473045802</v>
      </c>
      <c r="D2500" s="13">
        <v>26.510955376954598</v>
      </c>
      <c r="E2500" s="13">
        <v>30.785148540894902</v>
      </c>
      <c r="F2500" s="15">
        <v>30.237108796965099</v>
      </c>
      <c r="G2500" s="13">
        <v>80</v>
      </c>
      <c r="H2500" s="14">
        <v>291190611.31</v>
      </c>
    </row>
    <row r="2501" spans="1:8" ht="24.75" hidden="1" x14ac:dyDescent="0.25">
      <c r="A2501" s="8" t="s">
        <v>3088</v>
      </c>
      <c r="B2501" s="9" t="s">
        <v>902</v>
      </c>
      <c r="C2501" s="13">
        <v>25.408123925603601</v>
      </c>
      <c r="D2501" s="13">
        <v>42.096402689888997</v>
      </c>
      <c r="E2501" s="13">
        <v>33.583052816178501</v>
      </c>
      <c r="F2501" s="15">
        <v>33.695859810557032</v>
      </c>
      <c r="G2501" s="13">
        <v>737</v>
      </c>
      <c r="H2501" s="14">
        <v>284282632.015001</v>
      </c>
    </row>
    <row r="2502" spans="1:8" ht="24.75" hidden="1" x14ac:dyDescent="0.25">
      <c r="A2502" s="8" t="s">
        <v>3088</v>
      </c>
      <c r="B2502" s="9" t="s">
        <v>1982</v>
      </c>
      <c r="C2502" s="13">
        <v>31.262193720020001</v>
      </c>
      <c r="D2502" s="13">
        <v>62.2817831606826</v>
      </c>
      <c r="E2502" s="13">
        <v>77.675483784494801</v>
      </c>
      <c r="F2502" s="15">
        <v>57.073153555065801</v>
      </c>
      <c r="G2502" s="13">
        <v>550</v>
      </c>
      <c r="H2502" s="14">
        <v>283996756.64780802</v>
      </c>
    </row>
    <row r="2503" spans="1:8" ht="24.75" hidden="1" x14ac:dyDescent="0.25">
      <c r="A2503" s="8" t="s">
        <v>3088</v>
      </c>
      <c r="B2503" s="9" t="s">
        <v>526</v>
      </c>
      <c r="C2503" s="13">
        <v>38.937866378520397</v>
      </c>
      <c r="D2503" s="13">
        <v>47.674978337535698</v>
      </c>
      <c r="E2503" s="13">
        <v>40.536478347881399</v>
      </c>
      <c r="F2503" s="15">
        <v>42.383107687979162</v>
      </c>
      <c r="G2503" s="13">
        <v>480</v>
      </c>
      <c r="H2503" s="14">
        <v>281771182.26899999</v>
      </c>
    </row>
    <row r="2504" spans="1:8" ht="24.75" hidden="1" x14ac:dyDescent="0.25">
      <c r="A2504" s="8" t="s">
        <v>3088</v>
      </c>
      <c r="B2504" s="9" t="s">
        <v>1554</v>
      </c>
      <c r="C2504" s="13">
        <v>38.338824891871901</v>
      </c>
      <c r="D2504" s="13">
        <v>33.292538358189702</v>
      </c>
      <c r="E2504" s="13">
        <v>35.467893038460304</v>
      </c>
      <c r="F2504" s="15">
        <v>35.699752096173974</v>
      </c>
      <c r="G2504" s="13">
        <v>583</v>
      </c>
      <c r="H2504" s="14">
        <v>280715282.42019999</v>
      </c>
    </row>
    <row r="2505" spans="1:8" ht="36.75" hidden="1" x14ac:dyDescent="0.25">
      <c r="A2505" s="8" t="s">
        <v>3088</v>
      </c>
      <c r="B2505" s="9" t="s">
        <v>2301</v>
      </c>
      <c r="C2505" s="13">
        <v>25.605387689350799</v>
      </c>
      <c r="D2505" s="13">
        <v>34.626464961005098</v>
      </c>
      <c r="E2505" s="13">
        <v>59.779265756485998</v>
      </c>
      <c r="F2505" s="15">
        <v>40.00370613561396</v>
      </c>
      <c r="G2505" s="13">
        <v>181</v>
      </c>
      <c r="H2505" s="14">
        <v>278280868.95999902</v>
      </c>
    </row>
    <row r="2506" spans="1:8" ht="36.75" hidden="1" x14ac:dyDescent="0.25">
      <c r="A2506" s="8" t="s">
        <v>3088</v>
      </c>
      <c r="B2506" s="9" t="s">
        <v>2096</v>
      </c>
      <c r="C2506" s="13">
        <v>24.738717325071601</v>
      </c>
      <c r="D2506" s="13">
        <v>50.799841494515803</v>
      </c>
      <c r="E2506" s="13">
        <v>51.267349696803898</v>
      </c>
      <c r="F2506" s="15">
        <v>42.268636172130435</v>
      </c>
      <c r="G2506" s="13">
        <v>130</v>
      </c>
      <c r="H2506" s="14">
        <v>277791998.56160003</v>
      </c>
    </row>
    <row r="2507" spans="1:8" hidden="1" x14ac:dyDescent="0.25">
      <c r="A2507" s="8" t="s">
        <v>3088</v>
      </c>
      <c r="B2507" s="9" t="s">
        <v>1965</v>
      </c>
      <c r="C2507" s="13">
        <v>48.558226275419898</v>
      </c>
      <c r="D2507" s="13">
        <v>20.909792005732601</v>
      </c>
      <c r="E2507" s="13">
        <v>4.4217477917583796</v>
      </c>
      <c r="F2507" s="15">
        <v>24.629922024303625</v>
      </c>
      <c r="G2507" s="13">
        <v>61</v>
      </c>
      <c r="H2507" s="14">
        <v>277380378.50999999</v>
      </c>
    </row>
    <row r="2508" spans="1:8" ht="24.75" hidden="1" x14ac:dyDescent="0.25">
      <c r="A2508" s="8" t="s">
        <v>3088</v>
      </c>
      <c r="B2508" s="9" t="s">
        <v>2143</v>
      </c>
      <c r="C2508" s="13">
        <v>32.353789553198702</v>
      </c>
      <c r="D2508" s="13">
        <v>64.194676922450199</v>
      </c>
      <c r="E2508" s="13">
        <v>57.341827435534697</v>
      </c>
      <c r="F2508" s="15">
        <v>51.296764637061194</v>
      </c>
      <c r="G2508" s="13">
        <v>62</v>
      </c>
      <c r="H2508" s="14">
        <v>272615507.229267</v>
      </c>
    </row>
    <row r="2509" spans="1:8" ht="24.75" hidden="1" x14ac:dyDescent="0.25">
      <c r="A2509" s="8" t="s">
        <v>3088</v>
      </c>
      <c r="B2509" s="9" t="s">
        <v>327</v>
      </c>
      <c r="C2509" s="13">
        <v>25.073485042769502</v>
      </c>
      <c r="D2509" s="13">
        <v>78.852018537179802</v>
      </c>
      <c r="E2509" s="13">
        <v>52.836091695634401</v>
      </c>
      <c r="F2509" s="15">
        <v>52.253865091861236</v>
      </c>
      <c r="G2509" s="13">
        <v>2966</v>
      </c>
      <c r="H2509" s="14">
        <v>267039162.45643699</v>
      </c>
    </row>
    <row r="2510" spans="1:8" ht="24.75" hidden="1" x14ac:dyDescent="0.25">
      <c r="A2510" s="8" t="s">
        <v>3088</v>
      </c>
      <c r="B2510" s="9" t="s">
        <v>716</v>
      </c>
      <c r="C2510" s="13">
        <v>22.200940721904999</v>
      </c>
      <c r="D2510" s="13">
        <v>61.1178041572919</v>
      </c>
      <c r="E2510" s="13">
        <v>40.554748469523801</v>
      </c>
      <c r="F2510" s="15">
        <v>41.291164449573564</v>
      </c>
      <c r="G2510" s="13">
        <v>179</v>
      </c>
      <c r="H2510" s="14">
        <v>266577182.71000001</v>
      </c>
    </row>
    <row r="2511" spans="1:8" ht="24.75" hidden="1" x14ac:dyDescent="0.25">
      <c r="A2511" s="8" t="s">
        <v>3088</v>
      </c>
      <c r="B2511" s="9" t="s">
        <v>515</v>
      </c>
      <c r="C2511" s="13">
        <v>23.778933945222601</v>
      </c>
      <c r="D2511" s="13">
        <v>42.849457595292698</v>
      </c>
      <c r="E2511" s="13">
        <v>38.814642799182003</v>
      </c>
      <c r="F2511" s="15">
        <v>35.147678113232438</v>
      </c>
      <c r="G2511" s="13">
        <v>389</v>
      </c>
      <c r="H2511" s="14">
        <v>262581272.44</v>
      </c>
    </row>
    <row r="2512" spans="1:8" ht="24.75" hidden="1" x14ac:dyDescent="0.25">
      <c r="A2512" s="8" t="s">
        <v>3088</v>
      </c>
      <c r="B2512" s="9" t="s">
        <v>2177</v>
      </c>
      <c r="C2512" s="13">
        <v>19.297984073687999</v>
      </c>
      <c r="D2512" s="13">
        <v>63.316580811085103</v>
      </c>
      <c r="E2512" s="13">
        <v>26.157626067547199</v>
      </c>
      <c r="F2512" s="15">
        <v>36.257396984106769</v>
      </c>
      <c r="G2512" s="13">
        <v>128</v>
      </c>
      <c r="H2512" s="14">
        <v>261928348.46000001</v>
      </c>
    </row>
    <row r="2513" spans="1:8" hidden="1" x14ac:dyDescent="0.25">
      <c r="A2513" s="8" t="s">
        <v>3088</v>
      </c>
      <c r="B2513" s="9" t="s">
        <v>257</v>
      </c>
      <c r="C2513" s="13">
        <v>35.952809992141503</v>
      </c>
      <c r="D2513" s="13">
        <v>33.968475861845803</v>
      </c>
      <c r="E2513" s="13">
        <v>33.101408247362301</v>
      </c>
      <c r="F2513" s="15">
        <v>34.340898033783205</v>
      </c>
      <c r="G2513" s="13">
        <v>381</v>
      </c>
      <c r="H2513" s="14">
        <v>260352811.18850601</v>
      </c>
    </row>
    <row r="2514" spans="1:8" ht="24.75" hidden="1" x14ac:dyDescent="0.25">
      <c r="A2514" s="8" t="s">
        <v>3088</v>
      </c>
      <c r="B2514" s="9" t="s">
        <v>1570</v>
      </c>
      <c r="C2514" s="13">
        <v>14.0724505187207</v>
      </c>
      <c r="D2514" s="13">
        <v>59.3626048680485</v>
      </c>
      <c r="E2514" s="13">
        <v>43.146650032886598</v>
      </c>
      <c r="F2514" s="15">
        <v>38.860568473218599</v>
      </c>
      <c r="G2514" s="13">
        <v>716</v>
      </c>
      <c r="H2514" s="14">
        <v>260246829.56089899</v>
      </c>
    </row>
    <row r="2515" spans="1:8" ht="24.75" hidden="1" x14ac:dyDescent="0.25">
      <c r="A2515" s="8" t="s">
        <v>3088</v>
      </c>
      <c r="B2515" s="9" t="s">
        <v>49</v>
      </c>
      <c r="C2515" s="13">
        <v>24.279189860537901</v>
      </c>
      <c r="D2515" s="13">
        <v>67.604468669498999</v>
      </c>
      <c r="E2515" s="13">
        <v>40.905702706045197</v>
      </c>
      <c r="F2515" s="15">
        <v>44.263120412027369</v>
      </c>
      <c r="G2515" s="13">
        <v>131</v>
      </c>
      <c r="H2515" s="14">
        <v>260173159.37011501</v>
      </c>
    </row>
    <row r="2516" spans="1:8" hidden="1" x14ac:dyDescent="0.25">
      <c r="A2516" s="8" t="s">
        <v>3088</v>
      </c>
      <c r="B2516" s="9" t="s">
        <v>1429</v>
      </c>
      <c r="C2516" s="13">
        <v>41.124294333431301</v>
      </c>
      <c r="D2516" s="13">
        <v>31.518245511704201</v>
      </c>
      <c r="E2516" s="13">
        <v>21.3873208374314</v>
      </c>
      <c r="F2516" s="15">
        <v>31.343286894188967</v>
      </c>
      <c r="G2516" s="13">
        <v>185</v>
      </c>
      <c r="H2516" s="14">
        <v>259671773.33000001</v>
      </c>
    </row>
    <row r="2517" spans="1:8" ht="24.75" hidden="1" x14ac:dyDescent="0.25">
      <c r="A2517" s="8" t="s">
        <v>3088</v>
      </c>
      <c r="B2517" s="9" t="s">
        <v>1990</v>
      </c>
      <c r="C2517" s="13">
        <v>51.455349014595598</v>
      </c>
      <c r="D2517" s="13">
        <v>42.208912159018404</v>
      </c>
      <c r="E2517" s="13">
        <v>40.556910592653402</v>
      </c>
      <c r="F2517" s="15">
        <v>44.740390588755794</v>
      </c>
      <c r="G2517" s="13">
        <v>55</v>
      </c>
      <c r="H2517" s="14">
        <v>258313616.35960001</v>
      </c>
    </row>
    <row r="2518" spans="1:8" hidden="1" x14ac:dyDescent="0.25">
      <c r="A2518" s="8" t="s">
        <v>3088</v>
      </c>
      <c r="B2518" s="9" t="s">
        <v>1642</v>
      </c>
      <c r="C2518" s="13">
        <v>48.591276291622897</v>
      </c>
      <c r="D2518" s="13">
        <v>22.989653646228</v>
      </c>
      <c r="E2518" s="13">
        <v>4.2939378875915999</v>
      </c>
      <c r="F2518" s="15">
        <v>25.291622608480832</v>
      </c>
      <c r="G2518" s="13">
        <v>108</v>
      </c>
      <c r="H2518" s="14">
        <v>255771396.22</v>
      </c>
    </row>
    <row r="2519" spans="1:8" hidden="1" x14ac:dyDescent="0.25">
      <c r="A2519" s="8" t="s">
        <v>3088</v>
      </c>
      <c r="B2519" s="9" t="s">
        <v>246</v>
      </c>
      <c r="C2519" s="13">
        <v>19.062869977543301</v>
      </c>
      <c r="D2519" s="13">
        <v>49.716489407944998</v>
      </c>
      <c r="E2519" s="13">
        <v>86.243915473721302</v>
      </c>
      <c r="F2519" s="15">
        <v>51.674424953069867</v>
      </c>
      <c r="G2519" s="13">
        <v>483</v>
      </c>
      <c r="H2519" s="14">
        <v>253256402.616276</v>
      </c>
    </row>
    <row r="2520" spans="1:8" ht="24.75" hidden="1" x14ac:dyDescent="0.25">
      <c r="A2520" s="8" t="s">
        <v>3088</v>
      </c>
      <c r="B2520" s="9" t="s">
        <v>2978</v>
      </c>
      <c r="C2520" s="13">
        <v>17.6813833583738</v>
      </c>
      <c r="D2520" s="13">
        <v>44.067360845348603</v>
      </c>
      <c r="E2520" s="13">
        <v>15.1437306399081</v>
      </c>
      <c r="F2520" s="15">
        <v>25.630824947876835</v>
      </c>
      <c r="G2520" s="13">
        <v>275</v>
      </c>
      <c r="H2520" s="14">
        <v>252382025.06999999</v>
      </c>
    </row>
    <row r="2521" spans="1:8" ht="24.75" hidden="1" x14ac:dyDescent="0.25">
      <c r="A2521" s="8" t="s">
        <v>3088</v>
      </c>
      <c r="B2521" s="9" t="s">
        <v>625</v>
      </c>
      <c r="C2521" s="13">
        <v>33.773089653081698</v>
      </c>
      <c r="D2521" s="13">
        <v>38.158777646612997</v>
      </c>
      <c r="E2521" s="13">
        <v>34.0045251468282</v>
      </c>
      <c r="F2521" s="15">
        <v>35.312130815507629</v>
      </c>
      <c r="G2521" s="13">
        <v>334</v>
      </c>
      <c r="H2521" s="14">
        <v>250247407.00199899</v>
      </c>
    </row>
    <row r="2522" spans="1:8" hidden="1" x14ac:dyDescent="0.25">
      <c r="A2522" s="8" t="s">
        <v>3088</v>
      </c>
      <c r="B2522" s="9" t="s">
        <v>2408</v>
      </c>
      <c r="C2522" s="13">
        <v>12.6388863765774</v>
      </c>
      <c r="D2522" s="13">
        <v>31.298857383293601</v>
      </c>
      <c r="E2522" s="13">
        <v>28.008994561770599</v>
      </c>
      <c r="F2522" s="15">
        <v>23.982246107213864</v>
      </c>
      <c r="G2522" s="13">
        <v>276</v>
      </c>
      <c r="H2522" s="14">
        <v>249626298.79699999</v>
      </c>
    </row>
    <row r="2523" spans="1:8" ht="24.75" hidden="1" x14ac:dyDescent="0.25">
      <c r="A2523" s="8" t="s">
        <v>3088</v>
      </c>
      <c r="B2523" s="9" t="s">
        <v>3078</v>
      </c>
      <c r="C2523" s="13">
        <v>38.026706412636699</v>
      </c>
      <c r="D2523" s="13">
        <v>76.818221426525398</v>
      </c>
      <c r="E2523" s="13">
        <v>46.7067110838681</v>
      </c>
      <c r="F2523" s="15">
        <v>53.85054630767673</v>
      </c>
      <c r="G2523" s="13">
        <v>45</v>
      </c>
      <c r="H2523" s="14">
        <v>248747446.27000001</v>
      </c>
    </row>
    <row r="2524" spans="1:8" ht="24.75" hidden="1" x14ac:dyDescent="0.25">
      <c r="A2524" s="8" t="s">
        <v>3088</v>
      </c>
      <c r="B2524" s="9" t="s">
        <v>60</v>
      </c>
      <c r="C2524" s="13">
        <v>14.433200184075201</v>
      </c>
      <c r="D2524" s="13">
        <v>61.221676041152399</v>
      </c>
      <c r="E2524" s="13">
        <v>32.992993742925499</v>
      </c>
      <c r="F2524" s="15">
        <v>36.215956656051027</v>
      </c>
      <c r="G2524" s="13">
        <v>2249</v>
      </c>
      <c r="H2524" s="14">
        <v>247926357.50339499</v>
      </c>
    </row>
    <row r="2525" spans="1:8" ht="24.75" hidden="1" x14ac:dyDescent="0.25">
      <c r="A2525" s="8" t="s">
        <v>3088</v>
      </c>
      <c r="B2525" s="9" t="s">
        <v>784</v>
      </c>
      <c r="C2525" s="13">
        <v>36.772571718045</v>
      </c>
      <c r="D2525" s="13">
        <v>43.890724579640398</v>
      </c>
      <c r="E2525" s="13">
        <v>48.712226617370902</v>
      </c>
      <c r="F2525" s="15">
        <v>43.125174305018767</v>
      </c>
      <c r="G2525" s="13">
        <v>124</v>
      </c>
      <c r="H2525" s="14">
        <v>247115095.985946</v>
      </c>
    </row>
    <row r="2526" spans="1:8" ht="36.75" hidden="1" x14ac:dyDescent="0.25">
      <c r="A2526" s="8" t="s">
        <v>3088</v>
      </c>
      <c r="B2526" s="9" t="s">
        <v>2354</v>
      </c>
      <c r="C2526" s="13">
        <v>27.635231408015599</v>
      </c>
      <c r="D2526" s="13">
        <v>32.907262700961198</v>
      </c>
      <c r="E2526" s="13">
        <v>10.7887272888828</v>
      </c>
      <c r="F2526" s="15">
        <v>23.77707379928653</v>
      </c>
      <c r="G2526" s="13">
        <v>558</v>
      </c>
      <c r="H2526" s="14">
        <v>246743409.400139</v>
      </c>
    </row>
    <row r="2527" spans="1:8" ht="24.75" hidden="1" x14ac:dyDescent="0.25">
      <c r="A2527" s="8" t="s">
        <v>3088</v>
      </c>
      <c r="B2527" s="9" t="s">
        <v>932</v>
      </c>
      <c r="C2527" s="13">
        <v>13.0990201938341</v>
      </c>
      <c r="D2527" s="13">
        <v>55.218588375176203</v>
      </c>
      <c r="E2527" s="13">
        <v>49.902423630209199</v>
      </c>
      <c r="F2527" s="15">
        <v>39.406677399739834</v>
      </c>
      <c r="G2527" s="13">
        <v>1090</v>
      </c>
      <c r="H2527" s="14">
        <v>245652848.53021199</v>
      </c>
    </row>
    <row r="2528" spans="1:8" ht="24.75" hidden="1" x14ac:dyDescent="0.25">
      <c r="A2528" s="8" t="s">
        <v>3088</v>
      </c>
      <c r="B2528" s="9" t="s">
        <v>2920</v>
      </c>
      <c r="C2528" s="13">
        <v>24.410528872056499</v>
      </c>
      <c r="D2528" s="13">
        <v>21.825989985545799</v>
      </c>
      <c r="E2528" s="13">
        <v>26.396162364784701</v>
      </c>
      <c r="F2528" s="15">
        <v>24.210893740795665</v>
      </c>
      <c r="G2528" s="13">
        <v>36</v>
      </c>
      <c r="H2528" s="14">
        <v>245583843.78</v>
      </c>
    </row>
    <row r="2529" spans="1:8" ht="24.75" hidden="1" x14ac:dyDescent="0.25">
      <c r="A2529" s="8" t="s">
        <v>3088</v>
      </c>
      <c r="B2529" s="9" t="s">
        <v>1835</v>
      </c>
      <c r="C2529" s="13">
        <v>12.236254273358201</v>
      </c>
      <c r="D2529" s="13">
        <v>55.276623985614698</v>
      </c>
      <c r="E2529" s="13">
        <v>49.313191395218396</v>
      </c>
      <c r="F2529" s="15">
        <v>38.942023218063767</v>
      </c>
      <c r="G2529" s="13">
        <v>315</v>
      </c>
      <c r="H2529" s="14">
        <v>243990982.079689</v>
      </c>
    </row>
    <row r="2530" spans="1:8" ht="24.75" hidden="1" x14ac:dyDescent="0.25">
      <c r="A2530" s="8" t="s">
        <v>3088</v>
      </c>
      <c r="B2530" s="9" t="s">
        <v>2197</v>
      </c>
      <c r="C2530" s="13">
        <v>23.620033122832101</v>
      </c>
      <c r="D2530" s="13">
        <v>90.731867008557202</v>
      </c>
      <c r="E2530" s="13">
        <v>46.932226741469499</v>
      </c>
      <c r="F2530" s="15">
        <v>53.761375624286266</v>
      </c>
      <c r="G2530" s="13">
        <v>650</v>
      </c>
      <c r="H2530" s="14">
        <v>241221629.52335</v>
      </c>
    </row>
    <row r="2531" spans="1:8" ht="24.75" hidden="1" x14ac:dyDescent="0.25">
      <c r="A2531" s="8" t="s">
        <v>3088</v>
      </c>
      <c r="B2531" s="9" t="s">
        <v>495</v>
      </c>
      <c r="C2531" s="13">
        <v>8.3696216167445492</v>
      </c>
      <c r="D2531" s="13">
        <v>47.067600595667201</v>
      </c>
      <c r="E2531" s="13">
        <v>43.849431911162497</v>
      </c>
      <c r="F2531" s="15">
        <v>33.095551374524753</v>
      </c>
      <c r="G2531" s="13">
        <v>248</v>
      </c>
      <c r="H2531" s="14">
        <v>234818324.334999</v>
      </c>
    </row>
    <row r="2532" spans="1:8" ht="36.75" hidden="1" x14ac:dyDescent="0.25">
      <c r="A2532" s="8" t="s">
        <v>3088</v>
      </c>
      <c r="B2532" s="9" t="s">
        <v>847</v>
      </c>
      <c r="C2532" s="13">
        <v>14.0698442839177</v>
      </c>
      <c r="D2532" s="13">
        <v>48.796682678045997</v>
      </c>
      <c r="E2532" s="13">
        <v>59.6665756206284</v>
      </c>
      <c r="F2532" s="15">
        <v>40.8443675275307</v>
      </c>
      <c r="G2532" s="13">
        <v>257</v>
      </c>
      <c r="H2532" s="14">
        <v>232563608.019999</v>
      </c>
    </row>
    <row r="2533" spans="1:8" ht="24.75" hidden="1" x14ac:dyDescent="0.25">
      <c r="A2533" s="8" t="s">
        <v>3088</v>
      </c>
      <c r="B2533" s="9" t="s">
        <v>958</v>
      </c>
      <c r="C2533" s="13">
        <v>27.422062906646499</v>
      </c>
      <c r="D2533" s="13">
        <v>20.173984248870202</v>
      </c>
      <c r="E2533" s="13">
        <v>55.115694380541399</v>
      </c>
      <c r="F2533" s="15">
        <v>34.237247178686033</v>
      </c>
      <c r="G2533" s="13">
        <v>670</v>
      </c>
      <c r="H2533" s="14">
        <v>231528807.16473699</v>
      </c>
    </row>
    <row r="2534" spans="1:8" ht="24.75" hidden="1" x14ac:dyDescent="0.25">
      <c r="A2534" s="8" t="s">
        <v>3088</v>
      </c>
      <c r="B2534" s="9" t="s">
        <v>895</v>
      </c>
      <c r="C2534" s="13">
        <v>28.126879336751401</v>
      </c>
      <c r="D2534" s="13">
        <v>89.332627865618207</v>
      </c>
      <c r="E2534" s="13">
        <v>34.744323508144703</v>
      </c>
      <c r="F2534" s="15">
        <v>50.734610236838101</v>
      </c>
      <c r="G2534" s="13">
        <v>460</v>
      </c>
      <c r="H2534" s="14">
        <v>230231112.25999999</v>
      </c>
    </row>
    <row r="2535" spans="1:8" hidden="1" x14ac:dyDescent="0.25">
      <c r="A2535" s="8" t="s">
        <v>3088</v>
      </c>
      <c r="B2535" s="9" t="s">
        <v>1089</v>
      </c>
      <c r="C2535" s="13">
        <v>16.322217443385501</v>
      </c>
      <c r="D2535" s="13">
        <v>53.210125989120101</v>
      </c>
      <c r="E2535" s="13">
        <v>35.3820926727348</v>
      </c>
      <c r="F2535" s="15">
        <v>34.971478701746797</v>
      </c>
      <c r="G2535" s="13">
        <v>200</v>
      </c>
      <c r="H2535" s="14">
        <v>229131981.88</v>
      </c>
    </row>
    <row r="2536" spans="1:8" ht="24.75" hidden="1" x14ac:dyDescent="0.25">
      <c r="A2536" s="8" t="s">
        <v>3088</v>
      </c>
      <c r="B2536" s="9" t="s">
        <v>768</v>
      </c>
      <c r="C2536" s="13">
        <v>16.972562244812099</v>
      </c>
      <c r="D2536" s="13">
        <v>44.5666590455562</v>
      </c>
      <c r="E2536" s="13">
        <v>55.934107576769598</v>
      </c>
      <c r="F2536" s="15">
        <v>39.157776289045962</v>
      </c>
      <c r="G2536" s="13">
        <v>294</v>
      </c>
      <c r="H2536" s="14">
        <v>228225609.17999899</v>
      </c>
    </row>
    <row r="2537" spans="1:8" ht="24.75" hidden="1" x14ac:dyDescent="0.25">
      <c r="A2537" s="8" t="s">
        <v>3088</v>
      </c>
      <c r="B2537" s="9" t="s">
        <v>306</v>
      </c>
      <c r="C2537" s="13">
        <v>9.4414100769388298</v>
      </c>
      <c r="D2537" s="13">
        <v>42.586216524782103</v>
      </c>
      <c r="E2537" s="13">
        <v>59.416982609144597</v>
      </c>
      <c r="F2537" s="15">
        <v>37.14820307028851</v>
      </c>
      <c r="G2537" s="13">
        <v>528</v>
      </c>
      <c r="H2537" s="14">
        <v>227894014.44672301</v>
      </c>
    </row>
    <row r="2538" spans="1:8" ht="24.75" hidden="1" x14ac:dyDescent="0.25">
      <c r="A2538" s="8" t="s">
        <v>3088</v>
      </c>
      <c r="B2538" s="9" t="s">
        <v>1325</v>
      </c>
      <c r="C2538" s="13">
        <v>34.861408862590899</v>
      </c>
      <c r="D2538" s="13">
        <v>37.890651323008903</v>
      </c>
      <c r="E2538" s="13">
        <v>68.238084504305306</v>
      </c>
      <c r="F2538" s="15">
        <v>46.996714896635034</v>
      </c>
      <c r="G2538" s="13">
        <v>246</v>
      </c>
      <c r="H2538" s="14">
        <v>226550078.285732</v>
      </c>
    </row>
    <row r="2539" spans="1:8" ht="24.75" hidden="1" x14ac:dyDescent="0.25">
      <c r="A2539" s="8" t="s">
        <v>3088</v>
      </c>
      <c r="B2539" s="9" t="s">
        <v>1439</v>
      </c>
      <c r="C2539" s="13">
        <v>37.543198745753202</v>
      </c>
      <c r="D2539" s="13">
        <v>91.161825028456505</v>
      </c>
      <c r="E2539" s="13">
        <v>60.504155278670801</v>
      </c>
      <c r="F2539" s="15">
        <v>63.069726350960167</v>
      </c>
      <c r="G2539" s="13">
        <v>208</v>
      </c>
      <c r="H2539" s="14">
        <v>225327196.136071</v>
      </c>
    </row>
    <row r="2540" spans="1:8" ht="24.75" hidden="1" x14ac:dyDescent="0.25">
      <c r="A2540" s="8" t="s">
        <v>3088</v>
      </c>
      <c r="B2540" s="9" t="s">
        <v>112</v>
      </c>
      <c r="C2540" s="13">
        <v>35.625002434607403</v>
      </c>
      <c r="D2540" s="13">
        <v>61.526826889545902</v>
      </c>
      <c r="E2540" s="13">
        <v>51.450461224107798</v>
      </c>
      <c r="F2540" s="15">
        <v>49.534096849420372</v>
      </c>
      <c r="G2540" s="13">
        <v>161</v>
      </c>
      <c r="H2540" s="14">
        <v>224329547.20100001</v>
      </c>
    </row>
    <row r="2541" spans="1:8" hidden="1" x14ac:dyDescent="0.25">
      <c r="A2541" s="8" t="s">
        <v>3088</v>
      </c>
      <c r="B2541" s="9" t="s">
        <v>24</v>
      </c>
      <c r="C2541" s="13">
        <v>42.189796167130602</v>
      </c>
      <c r="D2541" s="13">
        <v>30.754152870181102</v>
      </c>
      <c r="E2541" s="13">
        <v>32.156096472377698</v>
      </c>
      <c r="F2541" s="15">
        <v>35.033348503229803</v>
      </c>
      <c r="G2541" s="13">
        <v>116</v>
      </c>
      <c r="H2541" s="14">
        <v>224045595.94999999</v>
      </c>
    </row>
    <row r="2542" spans="1:8" ht="24.75" hidden="1" x14ac:dyDescent="0.25">
      <c r="A2542" s="8" t="s">
        <v>3088</v>
      </c>
      <c r="B2542" s="9" t="s">
        <v>2025</v>
      </c>
      <c r="C2542" s="13">
        <v>9.17264549980694</v>
      </c>
      <c r="D2542" s="13">
        <v>70.615883725399797</v>
      </c>
      <c r="E2542" s="13">
        <v>61.885878541008303</v>
      </c>
      <c r="F2542" s="15">
        <v>47.224802588738349</v>
      </c>
      <c r="G2542" s="13">
        <v>106</v>
      </c>
      <c r="H2542" s="14">
        <v>222629654.06</v>
      </c>
    </row>
    <row r="2543" spans="1:8" hidden="1" x14ac:dyDescent="0.25">
      <c r="A2543" s="8" t="s">
        <v>3088</v>
      </c>
      <c r="B2543" s="9" t="s">
        <v>380</v>
      </c>
      <c r="C2543" s="13">
        <v>16.647894979918799</v>
      </c>
      <c r="D2543" s="13">
        <v>62.781928980054303</v>
      </c>
      <c r="E2543" s="13">
        <v>64.114936151225905</v>
      </c>
      <c r="F2543" s="15">
        <v>47.848253370399675</v>
      </c>
      <c r="G2543" s="13">
        <v>578</v>
      </c>
      <c r="H2543" s="14">
        <v>221374787.80000001</v>
      </c>
    </row>
    <row r="2544" spans="1:8" ht="24.75" hidden="1" x14ac:dyDescent="0.25">
      <c r="A2544" s="8" t="s">
        <v>3088</v>
      </c>
      <c r="B2544" s="9" t="s">
        <v>1894</v>
      </c>
      <c r="C2544" s="13">
        <v>16.8262216442259</v>
      </c>
      <c r="D2544" s="13">
        <v>59.553914477436699</v>
      </c>
      <c r="E2544" s="13">
        <v>39.530037528909702</v>
      </c>
      <c r="F2544" s="15">
        <v>38.63672455019077</v>
      </c>
      <c r="G2544" s="13">
        <v>31</v>
      </c>
      <c r="H2544" s="14">
        <v>218950780.86199999</v>
      </c>
    </row>
    <row r="2545" spans="1:8" ht="24.75" hidden="1" x14ac:dyDescent="0.25">
      <c r="A2545" s="8" t="s">
        <v>3088</v>
      </c>
      <c r="B2545" s="9" t="s">
        <v>1786</v>
      </c>
      <c r="C2545" s="13">
        <v>26.441944306907398</v>
      </c>
      <c r="D2545" s="13">
        <v>66.159069188687695</v>
      </c>
      <c r="E2545" s="13">
        <v>33.011552655384598</v>
      </c>
      <c r="F2545" s="15">
        <v>41.870855383659894</v>
      </c>
      <c r="G2545" s="13">
        <v>217</v>
      </c>
      <c r="H2545" s="14">
        <v>215778568.37</v>
      </c>
    </row>
    <row r="2546" spans="1:8" ht="24.75" hidden="1" x14ac:dyDescent="0.25">
      <c r="A2546" s="8" t="s">
        <v>3088</v>
      </c>
      <c r="B2546" s="9" t="s">
        <v>422</v>
      </c>
      <c r="C2546" s="13">
        <v>9.6668120480835604</v>
      </c>
      <c r="D2546" s="13">
        <v>48.208343889309397</v>
      </c>
      <c r="E2546" s="13">
        <v>22.762819627214601</v>
      </c>
      <c r="F2546" s="15">
        <v>26.879325188202518</v>
      </c>
      <c r="G2546" s="13">
        <v>171</v>
      </c>
      <c r="H2546" s="14">
        <v>214425664.94995001</v>
      </c>
    </row>
    <row r="2547" spans="1:8" ht="24.75" hidden="1" x14ac:dyDescent="0.25">
      <c r="A2547" s="8" t="s">
        <v>3088</v>
      </c>
      <c r="B2547" s="9" t="s">
        <v>766</v>
      </c>
      <c r="C2547" s="13">
        <v>47.569566016104297</v>
      </c>
      <c r="D2547" s="13">
        <v>66.162993950219999</v>
      </c>
      <c r="E2547" s="13">
        <v>49.269499393554</v>
      </c>
      <c r="F2547" s="15">
        <v>54.334019786626094</v>
      </c>
      <c r="G2547" s="13">
        <v>143</v>
      </c>
      <c r="H2547" s="14">
        <v>214164361.53</v>
      </c>
    </row>
    <row r="2548" spans="1:8" ht="24.75" hidden="1" x14ac:dyDescent="0.25">
      <c r="A2548" s="8" t="s">
        <v>3088</v>
      </c>
      <c r="B2548" s="9" t="s">
        <v>1774</v>
      </c>
      <c r="C2548" s="13">
        <v>26.830546698133801</v>
      </c>
      <c r="D2548" s="13">
        <v>61.868764925943402</v>
      </c>
      <c r="E2548" s="13">
        <v>37.249880831979603</v>
      </c>
      <c r="F2548" s="15">
        <v>41.983064152018933</v>
      </c>
      <c r="G2548" s="13">
        <v>32</v>
      </c>
      <c r="H2548" s="14">
        <v>213291307.02000001</v>
      </c>
    </row>
    <row r="2549" spans="1:8" ht="24.75" hidden="1" x14ac:dyDescent="0.25">
      <c r="A2549" s="8" t="s">
        <v>3088</v>
      </c>
      <c r="B2549" s="9" t="s">
        <v>805</v>
      </c>
      <c r="C2549" s="13">
        <v>46.975297421103498</v>
      </c>
      <c r="D2549" s="13">
        <v>26.429396969483399</v>
      </c>
      <c r="E2549" s="13">
        <v>30.4368980208592</v>
      </c>
      <c r="F2549" s="15">
        <v>34.613864137148703</v>
      </c>
      <c r="G2549" s="13">
        <v>183</v>
      </c>
      <c r="H2549" s="14">
        <v>211327517.13999999</v>
      </c>
    </row>
    <row r="2550" spans="1:8" ht="24.75" hidden="1" x14ac:dyDescent="0.25">
      <c r="A2550" s="8" t="s">
        <v>3088</v>
      </c>
      <c r="B2550" s="9" t="s">
        <v>198</v>
      </c>
      <c r="C2550" s="13">
        <v>12.1307462631811</v>
      </c>
      <c r="D2550" s="13">
        <v>47.367955010206501</v>
      </c>
      <c r="E2550" s="13">
        <v>37.173839093186103</v>
      </c>
      <c r="F2550" s="15">
        <v>32.224180122191235</v>
      </c>
      <c r="G2550" s="13">
        <v>267</v>
      </c>
      <c r="H2550" s="14">
        <v>211263407.81</v>
      </c>
    </row>
    <row r="2551" spans="1:8" ht="24.75" hidden="1" x14ac:dyDescent="0.25">
      <c r="A2551" s="8" t="s">
        <v>3088</v>
      </c>
      <c r="B2551" s="9" t="s">
        <v>2425</v>
      </c>
      <c r="C2551" s="13">
        <v>69.242441039622804</v>
      </c>
      <c r="D2551" s="13">
        <v>68.858447175021794</v>
      </c>
      <c r="E2551" s="13">
        <v>15.6380353932389</v>
      </c>
      <c r="F2551" s="15">
        <v>51.246307869294505</v>
      </c>
      <c r="G2551" s="13">
        <v>28</v>
      </c>
      <c r="H2551" s="14">
        <v>209840677.40000001</v>
      </c>
    </row>
    <row r="2552" spans="1:8" hidden="1" x14ac:dyDescent="0.25">
      <c r="A2552" s="8" t="s">
        <v>3088</v>
      </c>
      <c r="B2552" s="9" t="s">
        <v>205</v>
      </c>
      <c r="C2552" s="13">
        <v>14.492738816370601</v>
      </c>
      <c r="D2552" s="13">
        <v>55.396687154716098</v>
      </c>
      <c r="E2552" s="13">
        <v>64.973102317921004</v>
      </c>
      <c r="F2552" s="15">
        <v>44.954176096335893</v>
      </c>
      <c r="G2552" s="13">
        <v>157</v>
      </c>
      <c r="H2552" s="14">
        <v>206352408.739999</v>
      </c>
    </row>
    <row r="2553" spans="1:8" hidden="1" x14ac:dyDescent="0.25">
      <c r="A2553" s="8" t="s">
        <v>3088</v>
      </c>
      <c r="B2553" s="9" t="s">
        <v>1309</v>
      </c>
      <c r="C2553" s="13">
        <v>49.444011892638898</v>
      </c>
      <c r="D2553" s="13">
        <v>32.933720766823498</v>
      </c>
      <c r="E2553" s="13">
        <v>28.792468362909698</v>
      </c>
      <c r="F2553" s="15">
        <v>37.056733674124033</v>
      </c>
      <c r="G2553" s="13">
        <v>95</v>
      </c>
      <c r="H2553" s="14">
        <v>203278929.98699999</v>
      </c>
    </row>
    <row r="2554" spans="1:8" ht="24.75" hidden="1" x14ac:dyDescent="0.25">
      <c r="A2554" s="8" t="s">
        <v>3088</v>
      </c>
      <c r="B2554" s="9" t="s">
        <v>1231</v>
      </c>
      <c r="C2554" s="13">
        <v>19.973925001846901</v>
      </c>
      <c r="D2554" s="13">
        <v>27.683041282224298</v>
      </c>
      <c r="E2554" s="13">
        <v>28.723722357552401</v>
      </c>
      <c r="F2554" s="15">
        <v>25.46022954720787</v>
      </c>
      <c r="G2554" s="13">
        <v>315</v>
      </c>
      <c r="H2554" s="14">
        <v>202636338.567</v>
      </c>
    </row>
    <row r="2555" spans="1:8" ht="24.75" hidden="1" x14ac:dyDescent="0.25">
      <c r="A2555" s="8" t="s">
        <v>3088</v>
      </c>
      <c r="B2555" s="9" t="s">
        <v>2241</v>
      </c>
      <c r="C2555" s="13">
        <v>21.656568478677901</v>
      </c>
      <c r="D2555" s="13">
        <v>61.3623244980161</v>
      </c>
      <c r="E2555" s="13">
        <v>76.792751211246596</v>
      </c>
      <c r="F2555" s="15">
        <v>53.270548062646867</v>
      </c>
      <c r="G2555" s="13">
        <v>199</v>
      </c>
      <c r="H2555" s="14">
        <v>202414752.39999899</v>
      </c>
    </row>
    <row r="2556" spans="1:8" ht="24.75" hidden="1" x14ac:dyDescent="0.25">
      <c r="A2556" s="8" t="s">
        <v>3088</v>
      </c>
      <c r="B2556" s="9" t="s">
        <v>2432</v>
      </c>
      <c r="C2556" s="13">
        <v>26.430364886614299</v>
      </c>
      <c r="D2556" s="13">
        <v>88.729864113501307</v>
      </c>
      <c r="E2556" s="13">
        <v>47.092418848982398</v>
      </c>
      <c r="F2556" s="15">
        <v>54.084215949699335</v>
      </c>
      <c r="G2556" s="13">
        <v>136</v>
      </c>
      <c r="H2556" s="14">
        <v>201719704.47999901</v>
      </c>
    </row>
    <row r="2557" spans="1:8" ht="24.75" hidden="1" x14ac:dyDescent="0.25">
      <c r="A2557" s="8" t="s">
        <v>3088</v>
      </c>
      <c r="B2557" s="9" t="s">
        <v>885</v>
      </c>
      <c r="C2557" s="13">
        <v>32.621762744062799</v>
      </c>
      <c r="D2557" s="13">
        <v>71.320252242282706</v>
      </c>
      <c r="E2557" s="13">
        <v>51.045896673700497</v>
      </c>
      <c r="F2557" s="15">
        <v>51.662637220015334</v>
      </c>
      <c r="G2557" s="13">
        <v>284</v>
      </c>
      <c r="H2557" s="14">
        <v>201041454.72</v>
      </c>
    </row>
    <row r="2558" spans="1:8" ht="24.75" hidden="1" x14ac:dyDescent="0.25">
      <c r="A2558" s="8" t="s">
        <v>3088</v>
      </c>
      <c r="B2558" s="9" t="s">
        <v>2842</v>
      </c>
      <c r="C2558" s="13">
        <v>11.342250453784599</v>
      </c>
      <c r="D2558" s="13">
        <v>78.408368793247703</v>
      </c>
      <c r="E2558" s="13">
        <v>41.789539675097203</v>
      </c>
      <c r="F2558" s="15">
        <v>43.846719640709836</v>
      </c>
      <c r="G2558" s="13">
        <v>237</v>
      </c>
      <c r="H2558" s="14">
        <v>199111594.18000001</v>
      </c>
    </row>
    <row r="2559" spans="1:8" ht="24.75" hidden="1" x14ac:dyDescent="0.25">
      <c r="A2559" s="8" t="s">
        <v>3088</v>
      </c>
      <c r="B2559" s="9" t="s">
        <v>2878</v>
      </c>
      <c r="C2559" s="13">
        <v>27.6347583947252</v>
      </c>
      <c r="D2559" s="13">
        <v>47.832079272543297</v>
      </c>
      <c r="E2559" s="13">
        <v>31.010576559415</v>
      </c>
      <c r="F2559" s="15">
        <v>35.492471408894495</v>
      </c>
      <c r="G2559" s="13">
        <v>96</v>
      </c>
      <c r="H2559" s="14">
        <v>197786541.16</v>
      </c>
    </row>
    <row r="2560" spans="1:8" hidden="1" x14ac:dyDescent="0.25">
      <c r="A2560" s="8" t="s">
        <v>3088</v>
      </c>
      <c r="B2560" s="9" t="s">
        <v>1160</v>
      </c>
      <c r="C2560" s="13">
        <v>18.728746344637202</v>
      </c>
      <c r="D2560" s="13">
        <v>31.718700449446601</v>
      </c>
      <c r="E2560" s="13">
        <v>29.497679078949801</v>
      </c>
      <c r="F2560" s="15">
        <v>26.648375291011202</v>
      </c>
      <c r="G2560" s="13">
        <v>331</v>
      </c>
      <c r="H2560" s="14">
        <v>197293150.386345</v>
      </c>
    </row>
    <row r="2561" spans="1:8" ht="24.75" hidden="1" x14ac:dyDescent="0.25">
      <c r="A2561" s="8" t="s">
        <v>3088</v>
      </c>
      <c r="B2561" s="9" t="s">
        <v>1905</v>
      </c>
      <c r="C2561" s="13">
        <v>21.967875121571499</v>
      </c>
      <c r="D2561" s="13">
        <v>43.563355885630997</v>
      </c>
      <c r="E2561" s="13">
        <v>20.182585387833502</v>
      </c>
      <c r="F2561" s="15">
        <v>28.571272131678665</v>
      </c>
      <c r="G2561" s="13">
        <v>158</v>
      </c>
      <c r="H2561" s="14">
        <v>196352815.03</v>
      </c>
    </row>
    <row r="2562" spans="1:8" ht="24.75" hidden="1" x14ac:dyDescent="0.25">
      <c r="A2562" s="8" t="s">
        <v>3088</v>
      </c>
      <c r="B2562" s="9" t="s">
        <v>2618</v>
      </c>
      <c r="C2562" s="13">
        <v>14.9267075911735</v>
      </c>
      <c r="D2562" s="13">
        <v>35.892255153552597</v>
      </c>
      <c r="E2562" s="13">
        <v>30.9611957961393</v>
      </c>
      <c r="F2562" s="15">
        <v>27.26005284695513</v>
      </c>
      <c r="G2562" s="13">
        <v>286</v>
      </c>
      <c r="H2562" s="14">
        <v>195237167.12703899</v>
      </c>
    </row>
    <row r="2563" spans="1:8" ht="24.75" hidden="1" x14ac:dyDescent="0.25">
      <c r="A2563" s="8" t="s">
        <v>3088</v>
      </c>
      <c r="B2563" s="9" t="s">
        <v>664</v>
      </c>
      <c r="C2563" s="13">
        <v>20.168093273212399</v>
      </c>
      <c r="D2563" s="13">
        <v>63.058988974801203</v>
      </c>
      <c r="E2563" s="13">
        <v>49.876570335707797</v>
      </c>
      <c r="F2563" s="15">
        <v>44.367884194573797</v>
      </c>
      <c r="G2563" s="13">
        <v>232</v>
      </c>
      <c r="H2563" s="14">
        <v>194125037.24000001</v>
      </c>
    </row>
    <row r="2564" spans="1:8" ht="24.75" hidden="1" x14ac:dyDescent="0.25">
      <c r="A2564" s="8" t="s">
        <v>3088</v>
      </c>
      <c r="B2564" s="9" t="s">
        <v>144</v>
      </c>
      <c r="C2564" s="13">
        <v>28.0419860943522</v>
      </c>
      <c r="D2564" s="13">
        <v>68.531498983500398</v>
      </c>
      <c r="E2564" s="13">
        <v>82.615502684863202</v>
      </c>
      <c r="F2564" s="15">
        <v>59.72966258757193</v>
      </c>
      <c r="G2564" s="13">
        <v>292</v>
      </c>
      <c r="H2564" s="14">
        <v>193703614.20800599</v>
      </c>
    </row>
    <row r="2565" spans="1:8" ht="24.75" hidden="1" x14ac:dyDescent="0.25">
      <c r="A2565" s="8" t="s">
        <v>3088</v>
      </c>
      <c r="B2565" s="9" t="s">
        <v>492</v>
      </c>
      <c r="C2565" s="13">
        <v>30.759967578144099</v>
      </c>
      <c r="D2565" s="13">
        <v>44.8870939439376</v>
      </c>
      <c r="E2565" s="13">
        <v>38.3738292051979</v>
      </c>
      <c r="F2565" s="15">
        <v>38.006963575759869</v>
      </c>
      <c r="G2565" s="13">
        <v>153</v>
      </c>
      <c r="H2565" s="14">
        <v>193055043.65000001</v>
      </c>
    </row>
    <row r="2566" spans="1:8" ht="24.75" hidden="1" x14ac:dyDescent="0.25">
      <c r="A2566" s="8" t="s">
        <v>3088</v>
      </c>
      <c r="B2566" s="9" t="s">
        <v>1229</v>
      </c>
      <c r="C2566" s="13">
        <v>13.2988198468426</v>
      </c>
      <c r="D2566" s="13">
        <v>67.905137706978195</v>
      </c>
      <c r="E2566" s="13">
        <v>76.728099502422594</v>
      </c>
      <c r="F2566" s="15">
        <v>52.644019018747798</v>
      </c>
      <c r="G2566" s="13">
        <v>52</v>
      </c>
      <c r="H2566" s="14">
        <v>191651983.90000001</v>
      </c>
    </row>
    <row r="2567" spans="1:8" ht="24.75" hidden="1" x14ac:dyDescent="0.25">
      <c r="A2567" s="8" t="s">
        <v>3088</v>
      </c>
      <c r="B2567" s="9" t="s">
        <v>2122</v>
      </c>
      <c r="C2567" s="13">
        <v>21.471709291434799</v>
      </c>
      <c r="D2567" s="13">
        <v>76.325867250078602</v>
      </c>
      <c r="E2567" s="13">
        <v>46.802258295621399</v>
      </c>
      <c r="F2567" s="15">
        <v>48.199944945711593</v>
      </c>
      <c r="G2567" s="13">
        <v>980</v>
      </c>
      <c r="H2567" s="14">
        <v>190883218.31999901</v>
      </c>
    </row>
    <row r="2568" spans="1:8" ht="24.75" hidden="1" x14ac:dyDescent="0.25">
      <c r="A2568" s="8" t="s">
        <v>3088</v>
      </c>
      <c r="B2568" s="9" t="s">
        <v>2215</v>
      </c>
      <c r="C2568" s="13">
        <v>31.125029186159999</v>
      </c>
      <c r="D2568" s="13">
        <v>81.321066642180398</v>
      </c>
      <c r="E2568" s="13">
        <v>33.376861795910699</v>
      </c>
      <c r="F2568" s="15">
        <v>48.607652541417032</v>
      </c>
      <c r="G2568" s="13">
        <v>1207</v>
      </c>
      <c r="H2568" s="14">
        <v>190267512.75999999</v>
      </c>
    </row>
    <row r="2569" spans="1:8" ht="24.75" hidden="1" x14ac:dyDescent="0.25">
      <c r="A2569" s="8" t="s">
        <v>3088</v>
      </c>
      <c r="B2569" s="9" t="s">
        <v>1805</v>
      </c>
      <c r="C2569" s="13">
        <v>14.862403874303</v>
      </c>
      <c r="D2569" s="13">
        <v>55.681278290978398</v>
      </c>
      <c r="E2569" s="13">
        <v>44.595656359948698</v>
      </c>
      <c r="F2569" s="15">
        <v>38.379779508410031</v>
      </c>
      <c r="G2569" s="13">
        <v>125</v>
      </c>
      <c r="H2569" s="14">
        <v>190160728.47073901</v>
      </c>
    </row>
    <row r="2570" spans="1:8" ht="24.75" hidden="1" x14ac:dyDescent="0.25">
      <c r="A2570" s="8" t="s">
        <v>3088</v>
      </c>
      <c r="B2570" s="9" t="s">
        <v>473</v>
      </c>
      <c r="C2570" s="13">
        <v>51.068105029812301</v>
      </c>
      <c r="D2570" s="13">
        <v>29.6895229207345</v>
      </c>
      <c r="E2570" s="13">
        <v>8.8865957649266996</v>
      </c>
      <c r="F2570" s="15">
        <v>29.881407905157833</v>
      </c>
      <c r="G2570" s="13">
        <v>223</v>
      </c>
      <c r="H2570" s="14">
        <v>189696863.69</v>
      </c>
    </row>
    <row r="2571" spans="1:8" ht="24.75" hidden="1" x14ac:dyDescent="0.25">
      <c r="A2571" s="8" t="s">
        <v>3088</v>
      </c>
      <c r="B2571" s="9" t="s">
        <v>1356</v>
      </c>
      <c r="C2571" s="13">
        <v>18.662595605295699</v>
      </c>
      <c r="D2571" s="13">
        <v>51.223804287971603</v>
      </c>
      <c r="E2571" s="13">
        <v>50.530329778089097</v>
      </c>
      <c r="F2571" s="15">
        <v>40.138909890452133</v>
      </c>
      <c r="G2571" s="13">
        <v>237</v>
      </c>
      <c r="H2571" s="14">
        <v>189643885.54054999</v>
      </c>
    </row>
    <row r="2572" spans="1:8" ht="24.75" hidden="1" x14ac:dyDescent="0.25">
      <c r="A2572" s="8" t="s">
        <v>3088</v>
      </c>
      <c r="B2572" s="9" t="s">
        <v>675</v>
      </c>
      <c r="C2572" s="13">
        <v>7.8540588698837901</v>
      </c>
      <c r="D2572" s="13">
        <v>65.395659600312101</v>
      </c>
      <c r="E2572" s="13">
        <v>47.449008423096501</v>
      </c>
      <c r="F2572" s="15">
        <v>40.232908964430798</v>
      </c>
      <c r="G2572" s="13">
        <v>212</v>
      </c>
      <c r="H2572" s="14">
        <v>188242095.69191</v>
      </c>
    </row>
    <row r="2573" spans="1:8" ht="24.75" hidden="1" x14ac:dyDescent="0.25">
      <c r="A2573" s="8" t="s">
        <v>3088</v>
      </c>
      <c r="B2573" s="9" t="s">
        <v>282</v>
      </c>
      <c r="C2573" s="13">
        <v>39.922278114901601</v>
      </c>
      <c r="D2573" s="13">
        <v>56.691383123190903</v>
      </c>
      <c r="E2573" s="13">
        <v>34.367978599137999</v>
      </c>
      <c r="F2573" s="15">
        <v>43.660546612410165</v>
      </c>
      <c r="G2573" s="13">
        <v>28</v>
      </c>
      <c r="H2573" s="14">
        <v>186614877.61000001</v>
      </c>
    </row>
    <row r="2574" spans="1:8" ht="24.75" hidden="1" x14ac:dyDescent="0.25">
      <c r="A2574" s="8" t="s">
        <v>3088</v>
      </c>
      <c r="B2574" s="9" t="s">
        <v>418</v>
      </c>
      <c r="C2574" s="13">
        <v>30.7342286869658</v>
      </c>
      <c r="D2574" s="13">
        <v>30.7790339463061</v>
      </c>
      <c r="E2574" s="13">
        <v>11.6866224263724</v>
      </c>
      <c r="F2574" s="15">
        <v>24.399961686548099</v>
      </c>
      <c r="G2574" s="13">
        <v>113</v>
      </c>
      <c r="H2574" s="14">
        <v>186441223.882</v>
      </c>
    </row>
    <row r="2575" spans="1:8" hidden="1" x14ac:dyDescent="0.25">
      <c r="A2575" s="8" t="s">
        <v>3088</v>
      </c>
      <c r="B2575" s="9" t="s">
        <v>382</v>
      </c>
      <c r="C2575" s="13">
        <v>34.111263998508598</v>
      </c>
      <c r="D2575" s="13">
        <v>27.3009935314738</v>
      </c>
      <c r="E2575" s="13">
        <v>45.416356173569298</v>
      </c>
      <c r="F2575" s="15">
        <v>35.609537901183899</v>
      </c>
      <c r="G2575" s="13">
        <v>135</v>
      </c>
      <c r="H2575" s="14">
        <v>185636389.88999999</v>
      </c>
    </row>
    <row r="2576" spans="1:8" ht="24.75" hidden="1" x14ac:dyDescent="0.25">
      <c r="A2576" s="8" t="s">
        <v>3088</v>
      </c>
      <c r="B2576" s="9" t="s">
        <v>1517</v>
      </c>
      <c r="C2576" s="13">
        <v>25.8326226340026</v>
      </c>
      <c r="D2576" s="13">
        <v>51.769124489337599</v>
      </c>
      <c r="E2576" s="13">
        <v>18.199761821420498</v>
      </c>
      <c r="F2576" s="15">
        <v>31.933836314920232</v>
      </c>
      <c r="G2576" s="13">
        <v>133</v>
      </c>
      <c r="H2576" s="14">
        <v>184759430.49393299</v>
      </c>
    </row>
    <row r="2577" spans="1:8" ht="24.75" hidden="1" x14ac:dyDescent="0.25">
      <c r="A2577" s="8" t="s">
        <v>3088</v>
      </c>
      <c r="B2577" s="9" t="s">
        <v>1371</v>
      </c>
      <c r="C2577" s="13">
        <v>46.975267829152799</v>
      </c>
      <c r="D2577" s="13">
        <v>32.328144360903401</v>
      </c>
      <c r="E2577" s="13">
        <v>36.733273745945297</v>
      </c>
      <c r="F2577" s="15">
        <v>38.678895312000499</v>
      </c>
      <c r="G2577" s="13">
        <v>84</v>
      </c>
      <c r="H2577" s="14">
        <v>183802053.08000001</v>
      </c>
    </row>
    <row r="2578" spans="1:8" ht="24.75" hidden="1" x14ac:dyDescent="0.25">
      <c r="A2578" s="8" t="s">
        <v>3088</v>
      </c>
      <c r="B2578" s="9" t="s">
        <v>1813</v>
      </c>
      <c r="C2578" s="13">
        <v>40.763523173206501</v>
      </c>
      <c r="D2578" s="13">
        <v>70.709505674771293</v>
      </c>
      <c r="E2578" s="13">
        <v>29.7828644186412</v>
      </c>
      <c r="F2578" s="15">
        <v>47.085297755539663</v>
      </c>
      <c r="G2578" s="13">
        <v>130</v>
      </c>
      <c r="H2578" s="14">
        <v>183384660.99678299</v>
      </c>
    </row>
    <row r="2579" spans="1:8" ht="24.75" hidden="1" x14ac:dyDescent="0.25">
      <c r="A2579" s="8" t="s">
        <v>3088</v>
      </c>
      <c r="B2579" s="9" t="s">
        <v>85</v>
      </c>
      <c r="C2579" s="13">
        <v>3.5033682851409198</v>
      </c>
      <c r="D2579" s="13">
        <v>37.5500886151749</v>
      </c>
      <c r="E2579" s="13">
        <v>45.644063850162198</v>
      </c>
      <c r="F2579" s="15">
        <v>28.899173583492672</v>
      </c>
      <c r="G2579" s="13">
        <v>1127</v>
      </c>
      <c r="H2579" s="14">
        <v>183001928.706999</v>
      </c>
    </row>
    <row r="2580" spans="1:8" ht="24.75" hidden="1" x14ac:dyDescent="0.25">
      <c r="A2580" s="8" t="s">
        <v>3088</v>
      </c>
      <c r="B2580" s="9" t="s">
        <v>330</v>
      </c>
      <c r="C2580" s="13">
        <v>25.295523256802099</v>
      </c>
      <c r="D2580" s="13">
        <v>58.011458530979098</v>
      </c>
      <c r="E2580" s="13">
        <v>30.601234405337099</v>
      </c>
      <c r="F2580" s="15">
        <v>37.969405397706097</v>
      </c>
      <c r="G2580" s="13">
        <v>46</v>
      </c>
      <c r="H2580" s="14">
        <v>179496884.17199999</v>
      </c>
    </row>
    <row r="2581" spans="1:8" ht="24.75" hidden="1" x14ac:dyDescent="0.25">
      <c r="A2581" s="8" t="s">
        <v>3088</v>
      </c>
      <c r="B2581" s="9" t="s">
        <v>878</v>
      </c>
      <c r="C2581" s="13">
        <v>17.996869940451901</v>
      </c>
      <c r="D2581" s="13">
        <v>76.120980521669097</v>
      </c>
      <c r="E2581" s="13">
        <v>60.9819803098557</v>
      </c>
      <c r="F2581" s="15">
        <v>51.699943590658904</v>
      </c>
      <c r="G2581" s="13">
        <v>221</v>
      </c>
      <c r="H2581" s="14">
        <v>178267626.09999999</v>
      </c>
    </row>
    <row r="2582" spans="1:8" ht="24.75" hidden="1" x14ac:dyDescent="0.25">
      <c r="A2582" s="8" t="s">
        <v>3088</v>
      </c>
      <c r="B2582" s="9" t="s">
        <v>3082</v>
      </c>
      <c r="C2582" s="13">
        <v>31.607495818009902</v>
      </c>
      <c r="D2582" s="13">
        <v>24.7476918754463</v>
      </c>
      <c r="E2582" s="13">
        <v>53.217038071990402</v>
      </c>
      <c r="F2582" s="15">
        <v>36.524075255148865</v>
      </c>
      <c r="G2582" s="13">
        <v>12</v>
      </c>
      <c r="H2582" s="14">
        <v>177557936.16999999</v>
      </c>
    </row>
    <row r="2583" spans="1:8" ht="24.75" hidden="1" x14ac:dyDescent="0.25">
      <c r="A2583" s="8" t="s">
        <v>3088</v>
      </c>
      <c r="B2583" s="9" t="s">
        <v>184</v>
      </c>
      <c r="C2583" s="13">
        <v>13.7414853691117</v>
      </c>
      <c r="D2583" s="13">
        <v>83.756091791225799</v>
      </c>
      <c r="E2583" s="13">
        <v>40.216630691838397</v>
      </c>
      <c r="F2583" s="15">
        <v>45.904735950725296</v>
      </c>
      <c r="G2583" s="13">
        <v>211</v>
      </c>
      <c r="H2583" s="14">
        <v>175549666.18167901</v>
      </c>
    </row>
    <row r="2584" spans="1:8" ht="24.75" hidden="1" x14ac:dyDescent="0.25">
      <c r="A2584" s="8" t="s">
        <v>3088</v>
      </c>
      <c r="B2584" s="9" t="s">
        <v>971</v>
      </c>
      <c r="C2584" s="13">
        <v>38.6751454360869</v>
      </c>
      <c r="D2584" s="13">
        <v>43.055913010150498</v>
      </c>
      <c r="E2584" s="13">
        <v>25.664011737972999</v>
      </c>
      <c r="F2584" s="15">
        <v>35.798356728070132</v>
      </c>
      <c r="G2584" s="13">
        <v>254</v>
      </c>
      <c r="H2584" s="14">
        <v>174481888.970204</v>
      </c>
    </row>
    <row r="2585" spans="1:8" ht="24.75" hidden="1" x14ac:dyDescent="0.25">
      <c r="A2585" s="8" t="s">
        <v>3088</v>
      </c>
      <c r="B2585" s="9" t="s">
        <v>3055</v>
      </c>
      <c r="C2585" s="13">
        <v>35.176732157733497</v>
      </c>
      <c r="D2585" s="13">
        <v>38.865919172252603</v>
      </c>
      <c r="E2585" s="13">
        <v>14.308811882391399</v>
      </c>
      <c r="F2585" s="15">
        <v>29.450487737459166</v>
      </c>
      <c r="G2585" s="13">
        <v>261</v>
      </c>
      <c r="H2585" s="14">
        <v>173298931.859999</v>
      </c>
    </row>
    <row r="2586" spans="1:8" ht="24.75" hidden="1" x14ac:dyDescent="0.25">
      <c r="A2586" s="8" t="s">
        <v>3088</v>
      </c>
      <c r="B2586" s="9" t="s">
        <v>640</v>
      </c>
      <c r="C2586" s="13">
        <v>23.179391639280801</v>
      </c>
      <c r="D2586" s="13">
        <v>49.8445109787259</v>
      </c>
      <c r="E2586" s="13">
        <v>24.932982756841799</v>
      </c>
      <c r="F2586" s="15">
        <v>32.652295124949497</v>
      </c>
      <c r="G2586" s="13">
        <v>158</v>
      </c>
      <c r="H2586" s="14">
        <v>171077192.52000001</v>
      </c>
    </row>
    <row r="2587" spans="1:8" ht="24.75" hidden="1" x14ac:dyDescent="0.25">
      <c r="A2587" s="8" t="s">
        <v>3088</v>
      </c>
      <c r="B2587" s="9" t="s">
        <v>1622</v>
      </c>
      <c r="C2587" s="13">
        <v>40.8970232403015</v>
      </c>
      <c r="D2587" s="13">
        <v>87.686907786073903</v>
      </c>
      <c r="E2587" s="13">
        <v>52.449090479208202</v>
      </c>
      <c r="F2587" s="15">
        <v>60.344340501861204</v>
      </c>
      <c r="G2587" s="13">
        <v>288</v>
      </c>
      <c r="H2587" s="14">
        <v>169382314.42709699</v>
      </c>
    </row>
    <row r="2588" spans="1:8" ht="24.75" hidden="1" x14ac:dyDescent="0.25">
      <c r="A2588" s="8" t="s">
        <v>3088</v>
      </c>
      <c r="B2588" s="9" t="s">
        <v>1800</v>
      </c>
      <c r="C2588" s="13">
        <v>25.3656461367564</v>
      </c>
      <c r="D2588" s="13">
        <v>11.794537885521001</v>
      </c>
      <c r="E2588" s="13">
        <v>39.106658536492702</v>
      </c>
      <c r="F2588" s="15">
        <v>25.422280852923365</v>
      </c>
      <c r="G2588" s="13">
        <v>110</v>
      </c>
      <c r="H2588" s="14">
        <v>168522201.00999999</v>
      </c>
    </row>
    <row r="2589" spans="1:8" hidden="1" x14ac:dyDescent="0.25">
      <c r="A2589" s="8" t="s">
        <v>3088</v>
      </c>
      <c r="B2589" s="9" t="s">
        <v>93</v>
      </c>
      <c r="C2589" s="13">
        <v>53.5985158082228</v>
      </c>
      <c r="D2589" s="13">
        <v>57.513740776784097</v>
      </c>
      <c r="E2589" s="13">
        <v>28.586128666392899</v>
      </c>
      <c r="F2589" s="15">
        <v>46.566128417133264</v>
      </c>
      <c r="G2589" s="13">
        <v>83</v>
      </c>
      <c r="H2589" s="14">
        <v>168208940.14660001</v>
      </c>
    </row>
    <row r="2590" spans="1:8" ht="24.75" hidden="1" x14ac:dyDescent="0.25">
      <c r="A2590" s="8" t="s">
        <v>3088</v>
      </c>
      <c r="B2590" s="9" t="s">
        <v>778</v>
      </c>
      <c r="C2590" s="13">
        <v>31.0377260782127</v>
      </c>
      <c r="D2590" s="13">
        <v>76.721964684423696</v>
      </c>
      <c r="E2590" s="13">
        <v>49.680299339459197</v>
      </c>
      <c r="F2590" s="15">
        <v>52.479996700698528</v>
      </c>
      <c r="G2590" s="13">
        <v>272</v>
      </c>
      <c r="H2590" s="14">
        <v>167336261.36000001</v>
      </c>
    </row>
    <row r="2591" spans="1:8" ht="24.75" hidden="1" x14ac:dyDescent="0.25">
      <c r="A2591" s="8" t="s">
        <v>3088</v>
      </c>
      <c r="B2591" s="9" t="s">
        <v>572</v>
      </c>
      <c r="C2591" s="13">
        <v>17.226104200515699</v>
      </c>
      <c r="D2591" s="13">
        <v>63.254658624643497</v>
      </c>
      <c r="E2591" s="13">
        <v>53.898823620410496</v>
      </c>
      <c r="F2591" s="15">
        <v>44.793195481856564</v>
      </c>
      <c r="G2591" s="13">
        <v>545</v>
      </c>
      <c r="H2591" s="14">
        <v>167334829.81100899</v>
      </c>
    </row>
    <row r="2592" spans="1:8" hidden="1" x14ac:dyDescent="0.25">
      <c r="A2592" s="8" t="s">
        <v>3088</v>
      </c>
      <c r="B2592" s="9" t="s">
        <v>182</v>
      </c>
      <c r="C2592" s="13">
        <v>16.959271979201901</v>
      </c>
      <c r="D2592" s="13">
        <v>51.5968513385465</v>
      </c>
      <c r="E2592" s="13">
        <v>65.301337132730595</v>
      </c>
      <c r="F2592" s="15">
        <v>44.619153483492994</v>
      </c>
      <c r="G2592" s="13">
        <v>90</v>
      </c>
      <c r="H2592" s="14">
        <v>166043247.06920001</v>
      </c>
    </row>
    <row r="2593" spans="1:8" hidden="1" x14ac:dyDescent="0.25">
      <c r="A2593" s="8" t="s">
        <v>3088</v>
      </c>
      <c r="B2593" s="9" t="s">
        <v>274</v>
      </c>
      <c r="C2593" s="13">
        <v>33.192634447163201</v>
      </c>
      <c r="D2593" s="13">
        <v>83.963837094742701</v>
      </c>
      <c r="E2593" s="13">
        <v>53.007427610293902</v>
      </c>
      <c r="F2593" s="15">
        <v>56.721299717399937</v>
      </c>
      <c r="G2593" s="13">
        <v>233</v>
      </c>
      <c r="H2593" s="14">
        <v>165473956.59</v>
      </c>
    </row>
    <row r="2594" spans="1:8" hidden="1" x14ac:dyDescent="0.25">
      <c r="A2594" s="8" t="s">
        <v>3088</v>
      </c>
      <c r="B2594" s="9" t="s">
        <v>1828</v>
      </c>
      <c r="C2594" s="13">
        <v>16.522847498673901</v>
      </c>
      <c r="D2594" s="13">
        <v>48.585320125242397</v>
      </c>
      <c r="E2594" s="13">
        <v>65.207925524026706</v>
      </c>
      <c r="F2594" s="15">
        <v>43.438697715981</v>
      </c>
      <c r="G2594" s="13">
        <v>91</v>
      </c>
      <c r="H2594" s="14">
        <v>165145292.69</v>
      </c>
    </row>
    <row r="2595" spans="1:8" ht="24.75" hidden="1" x14ac:dyDescent="0.25">
      <c r="A2595" s="8" t="s">
        <v>3088</v>
      </c>
      <c r="B2595" s="9" t="s">
        <v>663</v>
      </c>
      <c r="C2595" s="13">
        <v>25.748863122642</v>
      </c>
      <c r="D2595" s="13">
        <v>24.634658689200201</v>
      </c>
      <c r="E2595" s="13">
        <v>27.620038245996099</v>
      </c>
      <c r="F2595" s="15">
        <v>26.001186685946099</v>
      </c>
      <c r="G2595" s="13">
        <v>17</v>
      </c>
      <c r="H2595" s="14">
        <v>164309809.66</v>
      </c>
    </row>
    <row r="2596" spans="1:8" ht="24.75" hidden="1" x14ac:dyDescent="0.25">
      <c r="A2596" s="8" t="s">
        <v>3088</v>
      </c>
      <c r="B2596" s="9" t="s">
        <v>162</v>
      </c>
      <c r="C2596" s="13">
        <v>18.598972586876101</v>
      </c>
      <c r="D2596" s="13">
        <v>55.794908381891503</v>
      </c>
      <c r="E2596" s="13">
        <v>69.0492341443762</v>
      </c>
      <c r="F2596" s="15">
        <v>47.814371704381266</v>
      </c>
      <c r="G2596" s="13">
        <v>146</v>
      </c>
      <c r="H2596" s="14">
        <v>163723221.07447001</v>
      </c>
    </row>
    <row r="2597" spans="1:8" ht="24.75" hidden="1" x14ac:dyDescent="0.25">
      <c r="A2597" s="8" t="s">
        <v>3088</v>
      </c>
      <c r="B2597" s="9" t="s">
        <v>679</v>
      </c>
      <c r="C2597" s="13">
        <v>12.4801618102173</v>
      </c>
      <c r="D2597" s="13">
        <v>93.105981237695602</v>
      </c>
      <c r="E2597" s="13">
        <v>44.8942863266264</v>
      </c>
      <c r="F2597" s="15">
        <v>50.160143124846435</v>
      </c>
      <c r="G2597" s="13">
        <v>971</v>
      </c>
      <c r="H2597" s="14">
        <v>162664687.26794499</v>
      </c>
    </row>
    <row r="2598" spans="1:8" ht="24.75" hidden="1" x14ac:dyDescent="0.25">
      <c r="A2598" s="8" t="s">
        <v>3088</v>
      </c>
      <c r="B2598" s="9" t="s">
        <v>1014</v>
      </c>
      <c r="C2598" s="13">
        <v>26.958510964250198</v>
      </c>
      <c r="D2598" s="13">
        <v>81.224677772712198</v>
      </c>
      <c r="E2598" s="13">
        <v>63.710064203191301</v>
      </c>
      <c r="F2598" s="15">
        <v>57.297750980051234</v>
      </c>
      <c r="G2598" s="13">
        <v>823</v>
      </c>
      <c r="H2598" s="14">
        <v>160770567.38999999</v>
      </c>
    </row>
    <row r="2599" spans="1:8" ht="24.75" hidden="1" x14ac:dyDescent="0.25">
      <c r="A2599" s="8" t="s">
        <v>3088</v>
      </c>
      <c r="B2599" s="9" t="s">
        <v>809</v>
      </c>
      <c r="C2599" s="13">
        <v>18.147129349154799</v>
      </c>
      <c r="D2599" s="13">
        <v>49.067254550275202</v>
      </c>
      <c r="E2599" s="13">
        <v>71.097972081201107</v>
      </c>
      <c r="F2599" s="15">
        <v>46.104118660210368</v>
      </c>
      <c r="G2599" s="13">
        <v>274</v>
      </c>
      <c r="H2599" s="14">
        <v>160356026.12999901</v>
      </c>
    </row>
    <row r="2600" spans="1:8" hidden="1" x14ac:dyDescent="0.25">
      <c r="A2600" s="8" t="s">
        <v>3088</v>
      </c>
      <c r="B2600" s="9" t="s">
        <v>1657</v>
      </c>
      <c r="C2600" s="13">
        <v>39.338651581765802</v>
      </c>
      <c r="D2600" s="13">
        <v>44.507885836547302</v>
      </c>
      <c r="E2600" s="13">
        <v>43.49544893201</v>
      </c>
      <c r="F2600" s="15">
        <v>42.447328783441037</v>
      </c>
      <c r="G2600" s="13">
        <v>109</v>
      </c>
      <c r="H2600" s="14">
        <v>158739069.9844</v>
      </c>
    </row>
    <row r="2601" spans="1:8" ht="24.75" hidden="1" x14ac:dyDescent="0.25">
      <c r="A2601" s="8" t="s">
        <v>3088</v>
      </c>
      <c r="B2601" s="9" t="s">
        <v>883</v>
      </c>
      <c r="C2601" s="13">
        <v>20.892471583736299</v>
      </c>
      <c r="D2601" s="13">
        <v>75.470436176882899</v>
      </c>
      <c r="E2601" s="13">
        <v>31.187953121561399</v>
      </c>
      <c r="F2601" s="15">
        <v>42.516953627393526</v>
      </c>
      <c r="G2601" s="13">
        <v>185</v>
      </c>
      <c r="H2601" s="14">
        <v>157205331.299999</v>
      </c>
    </row>
    <row r="2602" spans="1:8" ht="24.75" hidden="1" x14ac:dyDescent="0.25">
      <c r="A2602" s="8" t="s">
        <v>3088</v>
      </c>
      <c r="B2602" s="9" t="s">
        <v>2884</v>
      </c>
      <c r="C2602" s="13">
        <v>22.6863992634661</v>
      </c>
      <c r="D2602" s="13">
        <v>80.049007067539605</v>
      </c>
      <c r="E2602" s="13">
        <v>34.037735614815603</v>
      </c>
      <c r="F2602" s="15">
        <v>45.591047315273762</v>
      </c>
      <c r="G2602" s="13">
        <v>81</v>
      </c>
      <c r="H2602" s="14">
        <v>155797891.52999899</v>
      </c>
    </row>
    <row r="2603" spans="1:8" ht="24.75" hidden="1" x14ac:dyDescent="0.25">
      <c r="A2603" s="8" t="s">
        <v>3088</v>
      </c>
      <c r="B2603" s="9" t="s">
        <v>1588</v>
      </c>
      <c r="C2603" s="13">
        <v>37.3571716406842</v>
      </c>
      <c r="D2603" s="13">
        <v>83.799381977494704</v>
      </c>
      <c r="E2603" s="13">
        <v>47.532882114279403</v>
      </c>
      <c r="F2603" s="15">
        <v>56.229811910819443</v>
      </c>
      <c r="G2603" s="13">
        <v>93</v>
      </c>
      <c r="H2603" s="14">
        <v>155746836.915999</v>
      </c>
    </row>
    <row r="2604" spans="1:8" hidden="1" x14ac:dyDescent="0.25">
      <c r="A2604" s="8" t="s">
        <v>3088</v>
      </c>
      <c r="B2604" s="9" t="s">
        <v>866</v>
      </c>
      <c r="C2604" s="13">
        <v>26.100005108953599</v>
      </c>
      <c r="D2604" s="13">
        <v>82.675861028423</v>
      </c>
      <c r="E2604" s="13">
        <v>47.009548919002597</v>
      </c>
      <c r="F2604" s="15">
        <v>51.928471685459726</v>
      </c>
      <c r="G2604" s="13">
        <v>89</v>
      </c>
      <c r="H2604" s="14">
        <v>153168238.58000001</v>
      </c>
    </row>
    <row r="2605" spans="1:8" hidden="1" x14ac:dyDescent="0.25">
      <c r="A2605" s="8" t="s">
        <v>3088</v>
      </c>
      <c r="B2605" s="9" t="s">
        <v>966</v>
      </c>
      <c r="C2605" s="13">
        <v>5.9116367577653204</v>
      </c>
      <c r="D2605" s="13">
        <v>43.010455344221803</v>
      </c>
      <c r="E2605" s="13">
        <v>47.471474165716998</v>
      </c>
      <c r="F2605" s="15">
        <v>32.131188755901377</v>
      </c>
      <c r="G2605" s="13">
        <v>92</v>
      </c>
      <c r="H2605" s="14">
        <v>150629451.806999</v>
      </c>
    </row>
    <row r="2606" spans="1:8" ht="24.75" hidden="1" x14ac:dyDescent="0.25">
      <c r="A2606" s="8" t="s">
        <v>3088</v>
      </c>
      <c r="B2606" s="9" t="s">
        <v>1545</v>
      </c>
      <c r="C2606" s="13">
        <v>45.459105221815101</v>
      </c>
      <c r="D2606" s="13">
        <v>18.886577344734999</v>
      </c>
      <c r="E2606" s="13">
        <v>4.2264787208086396</v>
      </c>
      <c r="F2606" s="15">
        <v>22.857387095786247</v>
      </c>
      <c r="G2606" s="13">
        <v>170</v>
      </c>
      <c r="H2606" s="14">
        <v>150077619.785999</v>
      </c>
    </row>
    <row r="2607" spans="1:8" hidden="1" x14ac:dyDescent="0.25">
      <c r="A2607" s="8" t="s">
        <v>3088</v>
      </c>
      <c r="B2607" s="9" t="s">
        <v>910</v>
      </c>
      <c r="C2607" s="13">
        <v>44.448192592069098</v>
      </c>
      <c r="D2607" s="13">
        <v>71.277126648345899</v>
      </c>
      <c r="E2607" s="13">
        <v>46.777922240503997</v>
      </c>
      <c r="F2607" s="15">
        <v>54.167747160306327</v>
      </c>
      <c r="G2607" s="13">
        <v>102</v>
      </c>
      <c r="H2607" s="14">
        <v>149774544.16999999</v>
      </c>
    </row>
    <row r="2608" spans="1:8" hidden="1" x14ac:dyDescent="0.25">
      <c r="A2608" s="8" t="s">
        <v>3088</v>
      </c>
      <c r="B2608" s="9" t="s">
        <v>2103</v>
      </c>
      <c r="C2608" s="13">
        <v>19.653022675014199</v>
      </c>
      <c r="D2608" s="13">
        <v>50.714731389275599</v>
      </c>
      <c r="E2608" s="13">
        <v>30.9837964019959</v>
      </c>
      <c r="F2608" s="15">
        <v>33.783850155428567</v>
      </c>
      <c r="G2608" s="13">
        <v>174</v>
      </c>
      <c r="H2608" s="14">
        <v>148379314.16312999</v>
      </c>
    </row>
    <row r="2609" spans="1:8" ht="24.75" hidden="1" x14ac:dyDescent="0.25">
      <c r="A2609" s="8" t="s">
        <v>3088</v>
      </c>
      <c r="B2609" s="9" t="s">
        <v>101</v>
      </c>
      <c r="C2609" s="13">
        <v>9.7026728450467594</v>
      </c>
      <c r="D2609" s="13">
        <v>34.425341201453797</v>
      </c>
      <c r="E2609" s="13">
        <v>32.076478479039501</v>
      </c>
      <c r="F2609" s="15">
        <v>25.401497508513348</v>
      </c>
      <c r="G2609" s="13">
        <v>149</v>
      </c>
      <c r="H2609" s="14">
        <v>147447375.09799999</v>
      </c>
    </row>
    <row r="2610" spans="1:8" ht="24.75" hidden="1" x14ac:dyDescent="0.25">
      <c r="A2610" s="8" t="s">
        <v>3088</v>
      </c>
      <c r="B2610" s="9" t="s">
        <v>1888</v>
      </c>
      <c r="C2610" s="13">
        <v>37.924623700551201</v>
      </c>
      <c r="D2610" s="13">
        <v>27.183408981145998</v>
      </c>
      <c r="E2610" s="13">
        <v>37.6865840959614</v>
      </c>
      <c r="F2610" s="15">
        <v>34.264872259219537</v>
      </c>
      <c r="G2610" s="13">
        <v>178</v>
      </c>
      <c r="H2610" s="14">
        <v>147113060.41</v>
      </c>
    </row>
    <row r="2611" spans="1:8" ht="24.75" hidden="1" x14ac:dyDescent="0.25">
      <c r="A2611" s="8" t="s">
        <v>3088</v>
      </c>
      <c r="B2611" s="9" t="s">
        <v>1721</v>
      </c>
      <c r="C2611" s="13">
        <v>22.505923693510798</v>
      </c>
      <c r="D2611" s="13">
        <v>42.5026363104963</v>
      </c>
      <c r="E2611" s="13">
        <v>70.569428389189397</v>
      </c>
      <c r="F2611" s="15">
        <v>45.192662797732169</v>
      </c>
      <c r="G2611" s="13">
        <v>237</v>
      </c>
      <c r="H2611" s="14">
        <v>146718515.70060399</v>
      </c>
    </row>
    <row r="2612" spans="1:8" ht="24.75" hidden="1" x14ac:dyDescent="0.25">
      <c r="A2612" s="8" t="s">
        <v>3088</v>
      </c>
      <c r="B2612" s="9" t="s">
        <v>2057</v>
      </c>
      <c r="C2612" s="13">
        <v>30.306650685839401</v>
      </c>
      <c r="D2612" s="13">
        <v>81.417070774733503</v>
      </c>
      <c r="E2612" s="13">
        <v>43.915968296364703</v>
      </c>
      <c r="F2612" s="15">
        <v>51.879896585645866</v>
      </c>
      <c r="G2612" s="13">
        <v>48</v>
      </c>
      <c r="H2612" s="14">
        <v>146390299.72</v>
      </c>
    </row>
    <row r="2613" spans="1:8" ht="24.75" hidden="1" x14ac:dyDescent="0.25">
      <c r="A2613" s="8" t="s">
        <v>3088</v>
      </c>
      <c r="B2613" s="9" t="s">
        <v>1068</v>
      </c>
      <c r="C2613" s="13">
        <v>19.348318844955401</v>
      </c>
      <c r="D2613" s="13">
        <v>74.270464116938598</v>
      </c>
      <c r="E2613" s="13">
        <v>36.348664629868701</v>
      </c>
      <c r="F2613" s="15">
        <v>43.322482530587564</v>
      </c>
      <c r="G2613" s="13">
        <v>465</v>
      </c>
      <c r="H2613" s="14">
        <v>145757072.53999999</v>
      </c>
    </row>
    <row r="2614" spans="1:8" ht="24.75" hidden="1" x14ac:dyDescent="0.25">
      <c r="A2614" s="8" t="s">
        <v>3088</v>
      </c>
      <c r="B2614" s="9" t="s">
        <v>1746</v>
      </c>
      <c r="C2614" s="13">
        <v>24.026865001245302</v>
      </c>
      <c r="D2614" s="13">
        <v>54.480625509240099</v>
      </c>
      <c r="E2614" s="13">
        <v>30.852059776242399</v>
      </c>
      <c r="F2614" s="15">
        <v>36.453183428909263</v>
      </c>
      <c r="G2614" s="13">
        <v>90</v>
      </c>
      <c r="H2614" s="14">
        <v>145179108.02999899</v>
      </c>
    </row>
    <row r="2615" spans="1:8" ht="24.75" hidden="1" x14ac:dyDescent="0.25">
      <c r="A2615" s="8" t="s">
        <v>3088</v>
      </c>
      <c r="B2615" s="9" t="s">
        <v>1482</v>
      </c>
      <c r="C2615" s="13">
        <v>19.9967113463494</v>
      </c>
      <c r="D2615" s="13">
        <v>69.496210180547394</v>
      </c>
      <c r="E2615" s="13">
        <v>25.455976815492601</v>
      </c>
      <c r="F2615" s="15">
        <v>38.31629944746313</v>
      </c>
      <c r="G2615" s="13">
        <v>302</v>
      </c>
      <c r="H2615" s="14">
        <v>144789022.16999999</v>
      </c>
    </row>
    <row r="2616" spans="1:8" ht="24.75" hidden="1" x14ac:dyDescent="0.25">
      <c r="A2616" s="8" t="s">
        <v>3088</v>
      </c>
      <c r="B2616" s="9" t="s">
        <v>2434</v>
      </c>
      <c r="C2616" s="13">
        <v>39.541223420454799</v>
      </c>
      <c r="D2616" s="13">
        <v>87.472092333267895</v>
      </c>
      <c r="E2616" s="13">
        <v>75.008844840676304</v>
      </c>
      <c r="F2616" s="15">
        <v>67.340720198132999</v>
      </c>
      <c r="G2616" s="13">
        <v>6986</v>
      </c>
      <c r="H2616" s="14">
        <v>144620159.539327</v>
      </c>
    </row>
    <row r="2617" spans="1:8" ht="24.75" hidden="1" x14ac:dyDescent="0.25">
      <c r="A2617" s="8" t="s">
        <v>3088</v>
      </c>
      <c r="B2617" s="9" t="s">
        <v>1379</v>
      </c>
      <c r="C2617" s="13">
        <v>27.739304487584299</v>
      </c>
      <c r="D2617" s="13">
        <v>73.487349057390006</v>
      </c>
      <c r="E2617" s="13">
        <v>23.910691422334299</v>
      </c>
      <c r="F2617" s="15">
        <v>41.712448322436202</v>
      </c>
      <c r="G2617" s="13">
        <v>205</v>
      </c>
      <c r="H2617" s="14">
        <v>143528577.31400001</v>
      </c>
    </row>
    <row r="2618" spans="1:8" ht="24.75" hidden="1" x14ac:dyDescent="0.25">
      <c r="A2618" s="8" t="s">
        <v>3088</v>
      </c>
      <c r="B2618" s="9" t="s">
        <v>1756</v>
      </c>
      <c r="C2618" s="13">
        <v>15.932944434013701</v>
      </c>
      <c r="D2618" s="13">
        <v>49.596956591340003</v>
      </c>
      <c r="E2618" s="13">
        <v>32.842535777527999</v>
      </c>
      <c r="F2618" s="15">
        <v>32.790812267627238</v>
      </c>
      <c r="G2618" s="13">
        <v>86</v>
      </c>
      <c r="H2618" s="14">
        <v>143312123.78450999</v>
      </c>
    </row>
    <row r="2619" spans="1:8" ht="24.75" hidden="1" x14ac:dyDescent="0.25">
      <c r="A2619" s="8" t="s">
        <v>3088</v>
      </c>
      <c r="B2619" s="9" t="s">
        <v>546</v>
      </c>
      <c r="C2619" s="13">
        <v>14.4170234387978</v>
      </c>
      <c r="D2619" s="13">
        <v>81.120103227189901</v>
      </c>
      <c r="E2619" s="13">
        <v>25.043211892610501</v>
      </c>
      <c r="F2619" s="15">
        <v>40.193446186199402</v>
      </c>
      <c r="G2619" s="13">
        <v>212</v>
      </c>
      <c r="H2619" s="14">
        <v>143261940.93000001</v>
      </c>
    </row>
    <row r="2620" spans="1:8" ht="24.75" hidden="1" x14ac:dyDescent="0.25">
      <c r="A2620" s="8" t="s">
        <v>3088</v>
      </c>
      <c r="B2620" s="9" t="s">
        <v>1528</v>
      </c>
      <c r="C2620" s="13">
        <v>25.025948841639401</v>
      </c>
      <c r="D2620" s="13">
        <v>80.931795820989095</v>
      </c>
      <c r="E2620" s="13">
        <v>63.005076620609501</v>
      </c>
      <c r="F2620" s="15">
        <v>56.320940427745995</v>
      </c>
      <c r="G2620" s="13">
        <v>206</v>
      </c>
      <c r="H2620" s="14">
        <v>140086651.21000001</v>
      </c>
    </row>
    <row r="2621" spans="1:8" ht="24.75" hidden="1" x14ac:dyDescent="0.25">
      <c r="A2621" s="8" t="s">
        <v>3088</v>
      </c>
      <c r="B2621" s="9" t="s">
        <v>139</v>
      </c>
      <c r="C2621" s="13">
        <v>24.550083515584301</v>
      </c>
      <c r="D2621" s="13">
        <v>37.193859633182903</v>
      </c>
      <c r="E2621" s="13">
        <v>11.855386737816399</v>
      </c>
      <c r="F2621" s="15">
        <v>24.533109962194533</v>
      </c>
      <c r="G2621" s="13">
        <v>983</v>
      </c>
      <c r="H2621" s="14">
        <v>139127499.79548699</v>
      </c>
    </row>
    <row r="2622" spans="1:8" hidden="1" x14ac:dyDescent="0.25">
      <c r="A2622" s="8" t="s">
        <v>3088</v>
      </c>
      <c r="B2622" s="9" t="s">
        <v>1923</v>
      </c>
      <c r="C2622" s="13">
        <v>24.323256725283201</v>
      </c>
      <c r="D2622" s="13">
        <v>30.075830296445201</v>
      </c>
      <c r="E2622" s="13">
        <v>61.157444817282901</v>
      </c>
      <c r="F2622" s="15">
        <v>38.518843946337107</v>
      </c>
      <c r="G2622" s="13">
        <v>315</v>
      </c>
      <c r="H2622" s="14">
        <v>138613953.63999999</v>
      </c>
    </row>
    <row r="2623" spans="1:8" ht="36.75" hidden="1" x14ac:dyDescent="0.25">
      <c r="A2623" s="8" t="s">
        <v>3088</v>
      </c>
      <c r="B2623" s="9" t="s">
        <v>251</v>
      </c>
      <c r="C2623" s="13">
        <v>21.604506650815399</v>
      </c>
      <c r="D2623" s="13">
        <v>68.924404510530394</v>
      </c>
      <c r="E2623" s="13">
        <v>50.156083893526798</v>
      </c>
      <c r="F2623" s="15">
        <v>46.894998351624196</v>
      </c>
      <c r="G2623" s="13">
        <v>199</v>
      </c>
      <c r="H2623" s="14">
        <v>137742667.44600001</v>
      </c>
    </row>
    <row r="2624" spans="1:8" ht="24.75" hidden="1" x14ac:dyDescent="0.25">
      <c r="A2624" s="8" t="s">
        <v>3088</v>
      </c>
      <c r="B2624" s="9" t="s">
        <v>2002</v>
      </c>
      <c r="C2624" s="13">
        <v>17.337951766697199</v>
      </c>
      <c r="D2624" s="13">
        <v>32.234891215673002</v>
      </c>
      <c r="E2624" s="13">
        <v>49.894596412624601</v>
      </c>
      <c r="F2624" s="15">
        <v>33.155813131664935</v>
      </c>
      <c r="G2624" s="13">
        <v>98</v>
      </c>
      <c r="H2624" s="14">
        <v>136661701.25999999</v>
      </c>
    </row>
    <row r="2625" spans="1:8" hidden="1" x14ac:dyDescent="0.25">
      <c r="A2625" s="8" t="s">
        <v>3088</v>
      </c>
      <c r="B2625" s="9" t="s">
        <v>1674</v>
      </c>
      <c r="C2625" s="13">
        <v>9.8618197231501306</v>
      </c>
      <c r="D2625" s="13">
        <v>18.157514918693799</v>
      </c>
      <c r="E2625" s="13">
        <v>29.371580728936401</v>
      </c>
      <c r="F2625" s="15">
        <v>19.130305123593445</v>
      </c>
      <c r="G2625" s="13">
        <v>314</v>
      </c>
      <c r="H2625" s="14">
        <v>135899808.239999</v>
      </c>
    </row>
    <row r="2626" spans="1:8" ht="24.75" hidden="1" x14ac:dyDescent="0.25">
      <c r="A2626" s="8" t="s">
        <v>3088</v>
      </c>
      <c r="B2626" s="9" t="s">
        <v>1134</v>
      </c>
      <c r="C2626" s="13">
        <v>37.805326502776303</v>
      </c>
      <c r="D2626" s="13">
        <v>59.581426038391498</v>
      </c>
      <c r="E2626" s="13">
        <v>58.2531133628272</v>
      </c>
      <c r="F2626" s="15">
        <v>51.87995530133167</v>
      </c>
      <c r="G2626" s="13">
        <v>118</v>
      </c>
      <c r="H2626" s="14">
        <v>134904199.16</v>
      </c>
    </row>
    <row r="2627" spans="1:8" ht="24.75" hidden="1" x14ac:dyDescent="0.25">
      <c r="A2627" s="8" t="s">
        <v>3088</v>
      </c>
      <c r="B2627" s="9" t="s">
        <v>2381</v>
      </c>
      <c r="C2627" s="13">
        <v>15.093321844919</v>
      </c>
      <c r="D2627" s="13">
        <v>75.1298414912021</v>
      </c>
      <c r="E2627" s="13">
        <v>96.362475941488</v>
      </c>
      <c r="F2627" s="15">
        <v>62.19521309253637</v>
      </c>
      <c r="G2627" s="13">
        <v>122</v>
      </c>
      <c r="H2627" s="14">
        <v>134606533.979</v>
      </c>
    </row>
    <row r="2628" spans="1:8" ht="24.75" hidden="1" x14ac:dyDescent="0.25">
      <c r="A2628" s="8" t="s">
        <v>3088</v>
      </c>
      <c r="B2628" s="9" t="s">
        <v>436</v>
      </c>
      <c r="C2628" s="13">
        <v>32.402620243065797</v>
      </c>
      <c r="D2628" s="13">
        <v>32.247646934334902</v>
      </c>
      <c r="E2628" s="13">
        <v>66.243124790954397</v>
      </c>
      <c r="F2628" s="15">
        <v>43.631130656118366</v>
      </c>
      <c r="G2628" s="13">
        <v>352</v>
      </c>
      <c r="H2628" s="14">
        <v>134521649.45331699</v>
      </c>
    </row>
    <row r="2629" spans="1:8" ht="24.75" hidden="1" x14ac:dyDescent="0.25">
      <c r="A2629" s="8" t="s">
        <v>3088</v>
      </c>
      <c r="B2629" s="9" t="s">
        <v>508</v>
      </c>
      <c r="C2629" s="13">
        <v>25.400075780184</v>
      </c>
      <c r="D2629" s="13">
        <v>52.286568640834801</v>
      </c>
      <c r="E2629" s="13">
        <v>40.920271536825197</v>
      </c>
      <c r="F2629" s="15">
        <v>39.535638652614665</v>
      </c>
      <c r="G2629" s="13">
        <v>320</v>
      </c>
      <c r="H2629" s="14">
        <v>134162111.17899901</v>
      </c>
    </row>
    <row r="2630" spans="1:8" hidden="1" x14ac:dyDescent="0.25">
      <c r="A2630" s="8" t="s">
        <v>3088</v>
      </c>
      <c r="B2630" s="9" t="s">
        <v>534</v>
      </c>
      <c r="C2630" s="13">
        <v>16.806343059946499</v>
      </c>
      <c r="D2630" s="13">
        <v>42.430729808221301</v>
      </c>
      <c r="E2630" s="13">
        <v>67.212232499983301</v>
      </c>
      <c r="F2630" s="15">
        <v>42.149768456050367</v>
      </c>
      <c r="G2630" s="13">
        <v>108</v>
      </c>
      <c r="H2630" s="14">
        <v>131400972.029999</v>
      </c>
    </row>
    <row r="2631" spans="1:8" ht="24.75" hidden="1" x14ac:dyDescent="0.25">
      <c r="A2631" s="8" t="s">
        <v>3088</v>
      </c>
      <c r="B2631" s="9" t="s">
        <v>616</v>
      </c>
      <c r="C2631" s="13">
        <v>7.1636500560968503</v>
      </c>
      <c r="D2631" s="13">
        <v>91.271297495886799</v>
      </c>
      <c r="E2631" s="13">
        <v>50.063518771178899</v>
      </c>
      <c r="F2631" s="15">
        <v>49.499488774387515</v>
      </c>
      <c r="G2631" s="13">
        <v>478</v>
      </c>
      <c r="H2631" s="14">
        <v>131205772.43114799</v>
      </c>
    </row>
    <row r="2632" spans="1:8" hidden="1" x14ac:dyDescent="0.25">
      <c r="A2632" s="8" t="s">
        <v>3088</v>
      </c>
      <c r="B2632" s="9" t="s">
        <v>980</v>
      </c>
      <c r="C2632" s="13">
        <v>23.938827525387001</v>
      </c>
      <c r="D2632" s="13">
        <v>50.591141310715201</v>
      </c>
      <c r="E2632" s="13">
        <v>75.860696140370393</v>
      </c>
      <c r="F2632" s="15">
        <v>50.13022165882419</v>
      </c>
      <c r="G2632" s="13">
        <v>249</v>
      </c>
      <c r="H2632" s="14">
        <v>131195503.435201</v>
      </c>
    </row>
    <row r="2633" spans="1:8" hidden="1" x14ac:dyDescent="0.25">
      <c r="A2633" s="8" t="s">
        <v>3088</v>
      </c>
      <c r="B2633" s="9" t="s">
        <v>849</v>
      </c>
      <c r="C2633" s="13">
        <v>10.6227495800849</v>
      </c>
      <c r="D2633" s="13">
        <v>42.759311860883699</v>
      </c>
      <c r="E2633" s="13">
        <v>60.0722548432989</v>
      </c>
      <c r="F2633" s="15">
        <v>37.818105428089162</v>
      </c>
      <c r="G2633" s="13">
        <v>296</v>
      </c>
      <c r="H2633" s="14">
        <v>130565863.04000001</v>
      </c>
    </row>
    <row r="2634" spans="1:8" ht="24.75" hidden="1" x14ac:dyDescent="0.25">
      <c r="A2634" s="8" t="s">
        <v>3088</v>
      </c>
      <c r="B2634" s="9" t="s">
        <v>1004</v>
      </c>
      <c r="C2634" s="13">
        <v>17.014860285071698</v>
      </c>
      <c r="D2634" s="13">
        <v>76.913930284223397</v>
      </c>
      <c r="E2634" s="13">
        <v>42.9049310013189</v>
      </c>
      <c r="F2634" s="15">
        <v>45.611240523537994</v>
      </c>
      <c r="G2634" s="13">
        <v>140</v>
      </c>
      <c r="H2634" s="14">
        <v>129200197.667679</v>
      </c>
    </row>
    <row r="2635" spans="1:8" hidden="1" x14ac:dyDescent="0.25">
      <c r="A2635" s="8" t="s">
        <v>3088</v>
      </c>
      <c r="B2635" s="9" t="s">
        <v>2272</v>
      </c>
      <c r="C2635" s="13">
        <v>19.146727218933702</v>
      </c>
      <c r="D2635" s="13">
        <v>68.976163776147104</v>
      </c>
      <c r="E2635" s="13">
        <v>44.976811734971101</v>
      </c>
      <c r="F2635" s="15">
        <v>44.36656757668397</v>
      </c>
      <c r="G2635" s="13">
        <v>31</v>
      </c>
      <c r="H2635" s="14">
        <v>128660369.999999</v>
      </c>
    </row>
    <row r="2636" spans="1:8" ht="24.75" hidden="1" x14ac:dyDescent="0.25">
      <c r="A2636" s="8" t="s">
        <v>3088</v>
      </c>
      <c r="B2636" s="9" t="s">
        <v>336</v>
      </c>
      <c r="C2636" s="13">
        <v>14.131691777435501</v>
      </c>
      <c r="D2636" s="13">
        <v>38.441831947472799</v>
      </c>
      <c r="E2636" s="13">
        <v>29.827800219935298</v>
      </c>
      <c r="F2636" s="15">
        <v>27.467107981614532</v>
      </c>
      <c r="G2636" s="13">
        <v>929</v>
      </c>
      <c r="H2636" s="14">
        <v>128461216.666345</v>
      </c>
    </row>
    <row r="2637" spans="1:8" ht="24.75" hidden="1" x14ac:dyDescent="0.25">
      <c r="A2637" s="8" t="s">
        <v>3088</v>
      </c>
      <c r="B2637" s="9" t="s">
        <v>2286</v>
      </c>
      <c r="C2637" s="13">
        <v>14.743563189489601</v>
      </c>
      <c r="D2637" s="13">
        <v>72.565479034404206</v>
      </c>
      <c r="E2637" s="13">
        <v>63.1253042938297</v>
      </c>
      <c r="F2637" s="15">
        <v>50.144782172574502</v>
      </c>
      <c r="G2637" s="13">
        <v>486</v>
      </c>
      <c r="H2637" s="14">
        <v>127089813.994781</v>
      </c>
    </row>
    <row r="2638" spans="1:8" ht="24.75" hidden="1" x14ac:dyDescent="0.25">
      <c r="A2638" s="8" t="s">
        <v>3088</v>
      </c>
      <c r="B2638" s="9" t="s">
        <v>1789</v>
      </c>
      <c r="C2638" s="13">
        <v>19.075367704817999</v>
      </c>
      <c r="D2638" s="13">
        <v>48.611646964379197</v>
      </c>
      <c r="E2638" s="13">
        <v>31.115428568681399</v>
      </c>
      <c r="F2638" s="15">
        <v>32.934147745959528</v>
      </c>
      <c r="G2638" s="13">
        <v>114</v>
      </c>
      <c r="H2638" s="14">
        <v>126428119.37</v>
      </c>
    </row>
    <row r="2639" spans="1:8" ht="24.75" hidden="1" x14ac:dyDescent="0.25">
      <c r="A2639" s="8" t="s">
        <v>3088</v>
      </c>
      <c r="B2639" s="9" t="s">
        <v>555</v>
      </c>
      <c r="C2639" s="13">
        <v>12.2771977456574</v>
      </c>
      <c r="D2639" s="13">
        <v>53.318742860790699</v>
      </c>
      <c r="E2639" s="13">
        <v>26.456278557463602</v>
      </c>
      <c r="F2639" s="15">
        <v>30.684073054637235</v>
      </c>
      <c r="G2639" s="13">
        <v>143</v>
      </c>
      <c r="H2639" s="14">
        <v>125911637.879999</v>
      </c>
    </row>
    <row r="2640" spans="1:8" hidden="1" x14ac:dyDescent="0.25">
      <c r="A2640" s="8" t="s">
        <v>3088</v>
      </c>
      <c r="B2640" s="9" t="s">
        <v>2379</v>
      </c>
      <c r="C2640" s="13">
        <v>20.0692449072932</v>
      </c>
      <c r="D2640" s="13">
        <v>64.599509990107293</v>
      </c>
      <c r="E2640" s="13">
        <v>71.505537207985299</v>
      </c>
      <c r="F2640" s="15">
        <v>52.058097368461937</v>
      </c>
      <c r="G2640" s="13">
        <v>141</v>
      </c>
      <c r="H2640" s="14">
        <v>125653140.432</v>
      </c>
    </row>
    <row r="2641" spans="1:8" ht="24.75" hidden="1" x14ac:dyDescent="0.25">
      <c r="A2641" s="8" t="s">
        <v>3088</v>
      </c>
      <c r="B2641" s="9" t="s">
        <v>1798</v>
      </c>
      <c r="C2641" s="13">
        <v>10.3403545766039</v>
      </c>
      <c r="D2641" s="13">
        <v>34.942418578689001</v>
      </c>
      <c r="E2641" s="13">
        <v>31.8670965445611</v>
      </c>
      <c r="F2641" s="15">
        <v>25.716623233284668</v>
      </c>
      <c r="G2641" s="13">
        <v>228</v>
      </c>
      <c r="H2641" s="14">
        <v>125547990.90800001</v>
      </c>
    </row>
    <row r="2642" spans="1:8" hidden="1" x14ac:dyDescent="0.25">
      <c r="A2642" s="8" t="s">
        <v>3088</v>
      </c>
      <c r="B2642" s="9" t="s">
        <v>1406</v>
      </c>
      <c r="C2642" s="13">
        <v>13.257026863944899</v>
      </c>
      <c r="D2642" s="13">
        <v>76.026738278994301</v>
      </c>
      <c r="E2642" s="13">
        <v>41.443107230215197</v>
      </c>
      <c r="F2642" s="15">
        <v>43.575624124384802</v>
      </c>
      <c r="G2642" s="13">
        <v>739</v>
      </c>
      <c r="H2642" s="14">
        <v>123259464.018299</v>
      </c>
    </row>
    <row r="2643" spans="1:8" ht="24.75" hidden="1" x14ac:dyDescent="0.25">
      <c r="A2643" s="8" t="s">
        <v>3088</v>
      </c>
      <c r="B2643" s="9" t="s">
        <v>1508</v>
      </c>
      <c r="C2643" s="13">
        <v>23.804695004356599</v>
      </c>
      <c r="D2643" s="13">
        <v>44.414823200010296</v>
      </c>
      <c r="E2643" s="13">
        <v>75.199070654776804</v>
      </c>
      <c r="F2643" s="15">
        <v>47.806196286381237</v>
      </c>
      <c r="G2643" s="13">
        <v>268</v>
      </c>
      <c r="H2643" s="14">
        <v>122723010.071999</v>
      </c>
    </row>
    <row r="2644" spans="1:8" ht="24.75" hidden="1" x14ac:dyDescent="0.25">
      <c r="A2644" s="8" t="s">
        <v>3088</v>
      </c>
      <c r="B2644" s="9" t="s">
        <v>735</v>
      </c>
      <c r="C2644" s="13">
        <v>22.054935599369198</v>
      </c>
      <c r="D2644" s="13">
        <v>22.633686767774499</v>
      </c>
      <c r="E2644" s="13">
        <v>39.431133280588298</v>
      </c>
      <c r="F2644" s="15">
        <v>28.039918549243996</v>
      </c>
      <c r="G2644" s="13">
        <v>96</v>
      </c>
      <c r="H2644" s="14">
        <v>121731557.90758</v>
      </c>
    </row>
    <row r="2645" spans="1:8" ht="24.75" hidden="1" x14ac:dyDescent="0.25">
      <c r="A2645" s="8" t="s">
        <v>3088</v>
      </c>
      <c r="B2645" s="9" t="s">
        <v>1916</v>
      </c>
      <c r="C2645" s="13">
        <v>29.630744308751201</v>
      </c>
      <c r="D2645" s="13">
        <v>45.708984619468197</v>
      </c>
      <c r="E2645" s="13">
        <v>40.512819827347897</v>
      </c>
      <c r="F2645" s="15">
        <v>38.617516251855768</v>
      </c>
      <c r="G2645" s="13">
        <v>145</v>
      </c>
      <c r="H2645" s="14">
        <v>121335179.352</v>
      </c>
    </row>
    <row r="2646" spans="1:8" hidden="1" x14ac:dyDescent="0.25">
      <c r="A2646" s="8" t="s">
        <v>3088</v>
      </c>
      <c r="B2646" s="9" t="s">
        <v>385</v>
      </c>
      <c r="C2646" s="13">
        <v>36.136830071393</v>
      </c>
      <c r="D2646" s="13">
        <v>49.0379446389693</v>
      </c>
      <c r="E2646" s="13">
        <v>9.2863131478137007</v>
      </c>
      <c r="F2646" s="15">
        <v>31.487029286058668</v>
      </c>
      <c r="G2646" s="13">
        <v>391</v>
      </c>
      <c r="H2646" s="14">
        <v>121312289.309999</v>
      </c>
    </row>
    <row r="2647" spans="1:8" ht="24.75" hidden="1" x14ac:dyDescent="0.25">
      <c r="A2647" s="8" t="s">
        <v>3088</v>
      </c>
      <c r="B2647" s="9" t="s">
        <v>1034</v>
      </c>
      <c r="C2647" s="13">
        <v>18.401849139683499</v>
      </c>
      <c r="D2647" s="13">
        <v>68.871940693351107</v>
      </c>
      <c r="E2647" s="13">
        <v>34.367919827808699</v>
      </c>
      <c r="F2647" s="15">
        <v>40.547236553614432</v>
      </c>
      <c r="G2647" s="13">
        <v>485</v>
      </c>
      <c r="H2647" s="14">
        <v>119945413.707</v>
      </c>
    </row>
    <row r="2648" spans="1:8" ht="36.75" hidden="1" x14ac:dyDescent="0.25">
      <c r="A2648" s="8" t="s">
        <v>3088</v>
      </c>
      <c r="B2648" s="9" t="s">
        <v>1216</v>
      </c>
      <c r="C2648" s="13">
        <v>38.8469662439906</v>
      </c>
      <c r="D2648" s="13">
        <v>96.087344914049993</v>
      </c>
      <c r="E2648" s="13">
        <v>63.546300944048703</v>
      </c>
      <c r="F2648" s="15">
        <v>66.160204034029775</v>
      </c>
      <c r="G2648" s="13">
        <v>30</v>
      </c>
      <c r="H2648" s="14">
        <v>119536634.219999</v>
      </c>
    </row>
    <row r="2649" spans="1:8" hidden="1" x14ac:dyDescent="0.25">
      <c r="A2649" s="8" t="s">
        <v>3088</v>
      </c>
      <c r="B2649" s="9" t="s">
        <v>1205</v>
      </c>
      <c r="C2649" s="13">
        <v>31.044469829357102</v>
      </c>
      <c r="D2649" s="13">
        <v>52.700045213029703</v>
      </c>
      <c r="E2649" s="13">
        <v>31.2047996300562</v>
      </c>
      <c r="F2649" s="15">
        <v>38.316438224147667</v>
      </c>
      <c r="G2649" s="13">
        <v>436</v>
      </c>
      <c r="H2649" s="14">
        <v>118568562.709999</v>
      </c>
    </row>
    <row r="2650" spans="1:8" ht="36.75" hidden="1" x14ac:dyDescent="0.25">
      <c r="A2650" s="8" t="s">
        <v>3088</v>
      </c>
      <c r="B2650" s="9" t="s">
        <v>659</v>
      </c>
      <c r="C2650" s="13">
        <v>28.0725289713934</v>
      </c>
      <c r="D2650" s="13">
        <v>70.538782779591699</v>
      </c>
      <c r="E2650" s="13">
        <v>41.241841809206903</v>
      </c>
      <c r="F2650" s="15">
        <v>46.61771785339733</v>
      </c>
      <c r="G2650" s="13">
        <v>27</v>
      </c>
      <c r="H2650" s="14">
        <v>116212753.359999</v>
      </c>
    </row>
    <row r="2651" spans="1:8" ht="24.75" hidden="1" x14ac:dyDescent="0.25">
      <c r="A2651" s="8" t="s">
        <v>3088</v>
      </c>
      <c r="B2651" s="9" t="s">
        <v>1822</v>
      </c>
      <c r="C2651" s="13">
        <v>19.506937277636201</v>
      </c>
      <c r="D2651" s="13">
        <v>53.983691335836497</v>
      </c>
      <c r="E2651" s="13">
        <v>41.316487385686102</v>
      </c>
      <c r="F2651" s="15">
        <v>38.269038666386265</v>
      </c>
      <c r="G2651" s="13">
        <v>245</v>
      </c>
      <c r="H2651" s="14">
        <v>116088672.59</v>
      </c>
    </row>
    <row r="2652" spans="1:8" ht="24.75" hidden="1" x14ac:dyDescent="0.25">
      <c r="A2652" s="8" t="s">
        <v>3088</v>
      </c>
      <c r="B2652" s="9" t="s">
        <v>1617</v>
      </c>
      <c r="C2652" s="13">
        <v>19.557853617395399</v>
      </c>
      <c r="D2652" s="13">
        <v>30.034170225654901</v>
      </c>
      <c r="E2652" s="13">
        <v>62.9754896079424</v>
      </c>
      <c r="F2652" s="15">
        <v>37.522504483664228</v>
      </c>
      <c r="G2652" s="13">
        <v>539</v>
      </c>
      <c r="H2652" s="14">
        <v>114042407.68000001</v>
      </c>
    </row>
    <row r="2653" spans="1:8" ht="24.75" hidden="1" x14ac:dyDescent="0.25">
      <c r="A2653" s="8" t="s">
        <v>3088</v>
      </c>
      <c r="B2653" s="9" t="s">
        <v>1830</v>
      </c>
      <c r="C2653" s="13">
        <v>14.9508237342674</v>
      </c>
      <c r="D2653" s="13">
        <v>34.022291622428199</v>
      </c>
      <c r="E2653" s="13">
        <v>38.9417750812948</v>
      </c>
      <c r="F2653" s="15">
        <v>29.304963479330137</v>
      </c>
      <c r="G2653" s="13">
        <v>193</v>
      </c>
      <c r="H2653" s="14">
        <v>112294145.5</v>
      </c>
    </row>
    <row r="2654" spans="1:8" ht="24.75" hidden="1" x14ac:dyDescent="0.25">
      <c r="A2654" s="8" t="s">
        <v>3088</v>
      </c>
      <c r="B2654" s="9" t="s">
        <v>27</v>
      </c>
      <c r="C2654" s="13">
        <v>17.216813469189201</v>
      </c>
      <c r="D2654" s="13">
        <v>37.721413080551898</v>
      </c>
      <c r="E2654" s="13">
        <v>25.644025279307701</v>
      </c>
      <c r="F2654" s="15">
        <v>26.860750609682935</v>
      </c>
      <c r="G2654" s="13">
        <v>22</v>
      </c>
      <c r="H2654" s="14">
        <v>111996072.77</v>
      </c>
    </row>
    <row r="2655" spans="1:8" ht="24.75" hidden="1" x14ac:dyDescent="0.25">
      <c r="A2655" s="8" t="s">
        <v>3088</v>
      </c>
      <c r="B2655" s="9" t="s">
        <v>1450</v>
      </c>
      <c r="C2655" s="13">
        <v>13.67082474631</v>
      </c>
      <c r="D2655" s="13">
        <v>29.445735028064401</v>
      </c>
      <c r="E2655" s="13">
        <v>24.332027899631299</v>
      </c>
      <c r="F2655" s="15">
        <v>22.482862558001898</v>
      </c>
      <c r="G2655" s="13">
        <v>432</v>
      </c>
      <c r="H2655" s="14">
        <v>110754467.844657</v>
      </c>
    </row>
    <row r="2656" spans="1:8" ht="24.75" hidden="1" x14ac:dyDescent="0.25">
      <c r="A2656" s="8" t="s">
        <v>3088</v>
      </c>
      <c r="B2656" s="9" t="s">
        <v>129</v>
      </c>
      <c r="C2656" s="13">
        <v>16.947026893682501</v>
      </c>
      <c r="D2656" s="13">
        <v>51.255983735290897</v>
      </c>
      <c r="E2656" s="13">
        <v>37.323041323653797</v>
      </c>
      <c r="F2656" s="15">
        <v>35.175350650875735</v>
      </c>
      <c r="G2656" s="13">
        <v>158</v>
      </c>
      <c r="H2656" s="14">
        <v>110701680.449999</v>
      </c>
    </row>
    <row r="2657" spans="1:8" ht="24.75" hidden="1" x14ac:dyDescent="0.25">
      <c r="A2657" s="8" t="s">
        <v>3088</v>
      </c>
      <c r="B2657" s="9" t="s">
        <v>2375</v>
      </c>
      <c r="C2657" s="13">
        <v>19.9318655313722</v>
      </c>
      <c r="D2657" s="13">
        <v>65.949597977316103</v>
      </c>
      <c r="E2657" s="13">
        <v>39.303597701617299</v>
      </c>
      <c r="F2657" s="15">
        <v>41.728353736768533</v>
      </c>
      <c r="G2657" s="13">
        <v>331</v>
      </c>
      <c r="H2657" s="14">
        <v>110654274.7272</v>
      </c>
    </row>
    <row r="2658" spans="1:8" hidden="1" x14ac:dyDescent="0.25">
      <c r="A2658" s="8" t="s">
        <v>3088</v>
      </c>
      <c r="B2658" s="9" t="s">
        <v>1109</v>
      </c>
      <c r="C2658" s="13">
        <v>43.198283742620397</v>
      </c>
      <c r="D2658" s="13">
        <v>52.691252077633898</v>
      </c>
      <c r="E2658" s="13">
        <v>42.051850652740299</v>
      </c>
      <c r="F2658" s="15">
        <v>45.980462157664867</v>
      </c>
      <c r="G2658" s="13">
        <v>200</v>
      </c>
      <c r="H2658" s="14">
        <v>110604808.266352</v>
      </c>
    </row>
    <row r="2659" spans="1:8" ht="24.75" hidden="1" x14ac:dyDescent="0.25">
      <c r="A2659" s="8" t="s">
        <v>3088</v>
      </c>
      <c r="B2659" s="9" t="s">
        <v>1332</v>
      </c>
      <c r="C2659" s="13">
        <v>58.7957372913516</v>
      </c>
      <c r="D2659" s="13">
        <v>32.516984895571603</v>
      </c>
      <c r="E2659" s="13">
        <v>33.404092320169198</v>
      </c>
      <c r="F2659" s="15">
        <v>41.572271502364131</v>
      </c>
      <c r="G2659" s="13">
        <v>121</v>
      </c>
      <c r="H2659" s="14">
        <v>110339011.189999</v>
      </c>
    </row>
    <row r="2660" spans="1:8" ht="36.75" hidden="1" x14ac:dyDescent="0.25">
      <c r="A2660" s="8" t="s">
        <v>3088</v>
      </c>
      <c r="B2660" s="9" t="s">
        <v>1795</v>
      </c>
      <c r="C2660" s="13">
        <v>19.894698701868801</v>
      </c>
      <c r="D2660" s="13">
        <v>68.207697307399798</v>
      </c>
      <c r="E2660" s="13">
        <v>33.694923893641601</v>
      </c>
      <c r="F2660" s="15">
        <v>40.599106634303403</v>
      </c>
      <c r="G2660" s="13">
        <v>125</v>
      </c>
      <c r="H2660" s="14">
        <v>109942307.15000001</v>
      </c>
    </row>
    <row r="2661" spans="1:8" ht="24.75" hidden="1" x14ac:dyDescent="0.25">
      <c r="A2661" s="8" t="s">
        <v>3088</v>
      </c>
      <c r="B2661" s="9" t="s">
        <v>1776</v>
      </c>
      <c r="C2661" s="13">
        <v>28.333793789745599</v>
      </c>
      <c r="D2661" s="13">
        <v>39.407262792887103</v>
      </c>
      <c r="E2661" s="13">
        <v>44.5526742867983</v>
      </c>
      <c r="F2661" s="15">
        <v>37.431243623143665</v>
      </c>
      <c r="G2661" s="13">
        <v>238</v>
      </c>
      <c r="H2661" s="14">
        <v>109692340.51099899</v>
      </c>
    </row>
    <row r="2662" spans="1:8" ht="24.75" hidden="1" x14ac:dyDescent="0.25">
      <c r="A2662" s="8" t="s">
        <v>3088</v>
      </c>
      <c r="B2662" s="9" t="s">
        <v>1099</v>
      </c>
      <c r="C2662" s="13">
        <v>51.270800045284197</v>
      </c>
      <c r="D2662" s="13">
        <v>33.723066931041998</v>
      </c>
      <c r="E2662" s="13">
        <v>41.431914945875597</v>
      </c>
      <c r="F2662" s="15">
        <v>42.1419273074006</v>
      </c>
      <c r="G2662" s="13">
        <v>128</v>
      </c>
      <c r="H2662" s="14">
        <v>109536991.34</v>
      </c>
    </row>
    <row r="2663" spans="1:8" ht="24.75" hidden="1" x14ac:dyDescent="0.25">
      <c r="A2663" s="8" t="s">
        <v>3088</v>
      </c>
      <c r="B2663" s="9" t="s">
        <v>1758</v>
      </c>
      <c r="C2663" s="13">
        <v>18.839344626088</v>
      </c>
      <c r="D2663" s="13">
        <v>87.444698505708601</v>
      </c>
      <c r="E2663" s="13">
        <v>61.2609598567212</v>
      </c>
      <c r="F2663" s="15">
        <v>55.848334329505938</v>
      </c>
      <c r="G2663" s="13">
        <v>302</v>
      </c>
      <c r="H2663" s="14">
        <v>108402660.56999999</v>
      </c>
    </row>
    <row r="2664" spans="1:8" ht="24.75" hidden="1" x14ac:dyDescent="0.25">
      <c r="A2664" s="8" t="s">
        <v>3088</v>
      </c>
      <c r="B2664" s="9" t="s">
        <v>2080</v>
      </c>
      <c r="C2664" s="13">
        <v>18.500452999807798</v>
      </c>
      <c r="D2664" s="13">
        <v>66.119256385803396</v>
      </c>
      <c r="E2664" s="13">
        <v>41.764965143260198</v>
      </c>
      <c r="F2664" s="15">
        <v>42.128224842957131</v>
      </c>
      <c r="G2664" s="13">
        <v>143</v>
      </c>
      <c r="H2664" s="14">
        <v>108237498.95999999</v>
      </c>
    </row>
    <row r="2665" spans="1:8" ht="24.75" hidden="1" x14ac:dyDescent="0.25">
      <c r="A2665" s="8" t="s">
        <v>3088</v>
      </c>
      <c r="B2665" s="9" t="s">
        <v>278</v>
      </c>
      <c r="C2665" s="13">
        <v>31.410627258903901</v>
      </c>
      <c r="D2665" s="13">
        <v>58.724646291692103</v>
      </c>
      <c r="E2665" s="13">
        <v>46.191585852409098</v>
      </c>
      <c r="F2665" s="15">
        <v>45.442286467668367</v>
      </c>
      <c r="G2665" s="13">
        <v>203</v>
      </c>
      <c r="H2665" s="14">
        <v>108007619.86</v>
      </c>
    </row>
    <row r="2666" spans="1:8" hidden="1" x14ac:dyDescent="0.25">
      <c r="A2666" s="8" t="s">
        <v>3088</v>
      </c>
      <c r="B2666" s="9" t="s">
        <v>1063</v>
      </c>
      <c r="C2666" s="13">
        <v>9.4433962202945807</v>
      </c>
      <c r="D2666" s="13">
        <v>8.7515923001564193</v>
      </c>
      <c r="E2666" s="13">
        <v>17.395413512242801</v>
      </c>
      <c r="F2666" s="15">
        <v>11.863467344231267</v>
      </c>
      <c r="G2666" s="13">
        <v>19</v>
      </c>
      <c r="H2666" s="14">
        <v>107000688.14</v>
      </c>
    </row>
    <row r="2667" spans="1:8" ht="36.75" hidden="1" x14ac:dyDescent="0.25">
      <c r="A2667" s="8" t="s">
        <v>3088</v>
      </c>
      <c r="B2667" s="9" t="s">
        <v>2297</v>
      </c>
      <c r="C2667" s="13">
        <v>42.821103624982001</v>
      </c>
      <c r="D2667" s="13">
        <v>79.822533457384495</v>
      </c>
      <c r="E2667" s="13">
        <v>50.1510956029935</v>
      </c>
      <c r="F2667" s="15">
        <v>57.598244228453332</v>
      </c>
      <c r="G2667" s="13">
        <v>90</v>
      </c>
      <c r="H2667" s="14">
        <v>106066253.695591</v>
      </c>
    </row>
    <row r="2668" spans="1:8" hidden="1" x14ac:dyDescent="0.25">
      <c r="A2668" s="8" t="s">
        <v>3088</v>
      </c>
      <c r="B2668" s="9" t="s">
        <v>3062</v>
      </c>
      <c r="C2668" s="13">
        <v>36.882146982835003</v>
      </c>
      <c r="D2668" s="13">
        <v>77.452482160727698</v>
      </c>
      <c r="E2668" s="13">
        <v>52.012080185975698</v>
      </c>
      <c r="F2668" s="15">
        <v>55.448903109846128</v>
      </c>
      <c r="G2668" s="13">
        <v>148</v>
      </c>
      <c r="H2668" s="14">
        <v>105722537.33</v>
      </c>
    </row>
    <row r="2669" spans="1:8" ht="24.75" hidden="1" x14ac:dyDescent="0.25">
      <c r="A2669" s="8" t="s">
        <v>3088</v>
      </c>
      <c r="B2669" s="9" t="s">
        <v>136</v>
      </c>
      <c r="C2669" s="13">
        <v>19.5499548534819</v>
      </c>
      <c r="D2669" s="13">
        <v>6.0573222157138797</v>
      </c>
      <c r="E2669" s="13">
        <v>23.8604227625801</v>
      </c>
      <c r="F2669" s="15">
        <v>16.489233277258627</v>
      </c>
      <c r="G2669" s="13">
        <v>95</v>
      </c>
      <c r="H2669" s="14">
        <v>103919316.393603</v>
      </c>
    </row>
    <row r="2670" spans="1:8" hidden="1" x14ac:dyDescent="0.25">
      <c r="A2670" s="8" t="s">
        <v>3088</v>
      </c>
      <c r="B2670" s="9" t="s">
        <v>1495</v>
      </c>
      <c r="C2670" s="13">
        <v>12.3079009264269</v>
      </c>
      <c r="D2670" s="13">
        <v>62.672119924597297</v>
      </c>
      <c r="E2670" s="13">
        <v>35.909651108890898</v>
      </c>
      <c r="F2670" s="15">
        <v>36.963223986638361</v>
      </c>
      <c r="G2670" s="13">
        <v>88</v>
      </c>
      <c r="H2670" s="14">
        <v>103395699.40000001</v>
      </c>
    </row>
    <row r="2671" spans="1:8" ht="24.75" hidden="1" x14ac:dyDescent="0.25">
      <c r="A2671" s="8" t="s">
        <v>3088</v>
      </c>
      <c r="B2671" s="9" t="s">
        <v>927</v>
      </c>
      <c r="C2671" s="13">
        <v>29.5694158529062</v>
      </c>
      <c r="D2671" s="13">
        <v>49.145411877941598</v>
      </c>
      <c r="E2671" s="13">
        <v>28.387808770016701</v>
      </c>
      <c r="F2671" s="15">
        <v>35.700878833621502</v>
      </c>
      <c r="G2671" s="13">
        <v>196</v>
      </c>
      <c r="H2671" s="14">
        <v>102813121.609099</v>
      </c>
    </row>
    <row r="2672" spans="1:8" ht="24.75" hidden="1" x14ac:dyDescent="0.25">
      <c r="A2672" s="8" t="s">
        <v>3088</v>
      </c>
      <c r="B2672" s="9" t="s">
        <v>1695</v>
      </c>
      <c r="C2672" s="13">
        <v>26.2921339226471</v>
      </c>
      <c r="D2672" s="13">
        <v>39.8433896427142</v>
      </c>
      <c r="E2672" s="13">
        <v>37.545155999819698</v>
      </c>
      <c r="F2672" s="15">
        <v>34.560226521726996</v>
      </c>
      <c r="G2672" s="13">
        <v>181</v>
      </c>
      <c r="H2672" s="14">
        <v>100696578.37</v>
      </c>
    </row>
    <row r="2673" spans="1:8" ht="24.75" hidden="1" x14ac:dyDescent="0.25">
      <c r="A2673" s="8" t="s">
        <v>3088</v>
      </c>
      <c r="B2673" s="9" t="s">
        <v>340</v>
      </c>
      <c r="C2673" s="13">
        <v>32.549734001224799</v>
      </c>
      <c r="D2673" s="13">
        <v>48.942878284549501</v>
      </c>
      <c r="E2673" s="13">
        <v>37.144078492251602</v>
      </c>
      <c r="F2673" s="15">
        <v>39.5455635926753</v>
      </c>
      <c r="G2673" s="13">
        <v>86</v>
      </c>
      <c r="H2673" s="14">
        <v>100684121.68000001</v>
      </c>
    </row>
    <row r="2674" spans="1:8" ht="24.75" hidden="1" x14ac:dyDescent="0.25">
      <c r="A2674" s="8" t="s">
        <v>3088</v>
      </c>
      <c r="B2674" s="9" t="s">
        <v>695</v>
      </c>
      <c r="C2674" s="13">
        <v>22.193950468547001</v>
      </c>
      <c r="D2674" s="13">
        <v>53.164881139181901</v>
      </c>
      <c r="E2674" s="13">
        <v>33.235433477506596</v>
      </c>
      <c r="F2674" s="15">
        <v>36.198088361745164</v>
      </c>
      <c r="G2674" s="13">
        <v>272</v>
      </c>
      <c r="H2674" s="14">
        <v>98589248.932050005</v>
      </c>
    </row>
    <row r="2675" spans="1:8" ht="24.75" hidden="1" x14ac:dyDescent="0.25">
      <c r="A2675" s="8" t="s">
        <v>3088</v>
      </c>
      <c r="B2675" s="9" t="s">
        <v>1157</v>
      </c>
      <c r="C2675" s="13">
        <v>15.7358098565551</v>
      </c>
      <c r="D2675" s="13">
        <v>79.623536830657002</v>
      </c>
      <c r="E2675" s="13">
        <v>53.144899754172897</v>
      </c>
      <c r="F2675" s="15">
        <v>49.501415480461674</v>
      </c>
      <c r="G2675" s="13">
        <v>165</v>
      </c>
      <c r="H2675" s="14">
        <v>98304766.780000001</v>
      </c>
    </row>
    <row r="2676" spans="1:8" hidden="1" x14ac:dyDescent="0.25">
      <c r="A2676" s="8" t="s">
        <v>3088</v>
      </c>
      <c r="B2676" s="9" t="s">
        <v>147</v>
      </c>
      <c r="C2676" s="13">
        <v>7.6559539277738402</v>
      </c>
      <c r="D2676" s="13">
        <v>55.685591272001702</v>
      </c>
      <c r="E2676" s="13">
        <v>60.432109298116103</v>
      </c>
      <c r="F2676" s="15">
        <v>41.257884832630545</v>
      </c>
      <c r="G2676" s="13">
        <v>440</v>
      </c>
      <c r="H2676" s="14">
        <v>97596893.209585801</v>
      </c>
    </row>
    <row r="2677" spans="1:8" ht="24.75" hidden="1" x14ac:dyDescent="0.25">
      <c r="A2677" s="8" t="s">
        <v>3088</v>
      </c>
      <c r="B2677" s="9" t="s">
        <v>1791</v>
      </c>
      <c r="C2677" s="13">
        <v>32.120059363152102</v>
      </c>
      <c r="D2677" s="13">
        <v>31.000176969159899</v>
      </c>
      <c r="E2677" s="13">
        <v>40.380940413579502</v>
      </c>
      <c r="F2677" s="15">
        <v>34.500392248630504</v>
      </c>
      <c r="G2677" s="13">
        <v>26</v>
      </c>
      <c r="H2677" s="14">
        <v>97395135.819999993</v>
      </c>
    </row>
    <row r="2678" spans="1:8" hidden="1" x14ac:dyDescent="0.25">
      <c r="A2678" s="8" t="s">
        <v>3088</v>
      </c>
      <c r="B2678" s="9" t="s">
        <v>1268</v>
      </c>
      <c r="C2678" s="13">
        <v>35.147765901632702</v>
      </c>
      <c r="D2678" s="13">
        <v>35.223438627662198</v>
      </c>
      <c r="E2678" s="13">
        <v>42.283004486024801</v>
      </c>
      <c r="F2678" s="15">
        <v>37.551403005106572</v>
      </c>
      <c r="G2678" s="13">
        <v>78</v>
      </c>
      <c r="H2678" s="14">
        <v>97273009.069999993</v>
      </c>
    </row>
    <row r="2679" spans="1:8" ht="24.75" hidden="1" x14ac:dyDescent="0.25">
      <c r="A2679" s="8" t="s">
        <v>3088</v>
      </c>
      <c r="B2679" s="9" t="s">
        <v>490</v>
      </c>
      <c r="C2679" s="13">
        <v>23.658921304626499</v>
      </c>
      <c r="D2679" s="13">
        <v>60.268877130996003</v>
      </c>
      <c r="E2679" s="13">
        <v>41.104215427626499</v>
      </c>
      <c r="F2679" s="15">
        <v>41.677337954416338</v>
      </c>
      <c r="G2679" s="13">
        <v>96</v>
      </c>
      <c r="H2679" s="14">
        <v>96825300.327000007</v>
      </c>
    </row>
    <row r="2680" spans="1:8" hidden="1" x14ac:dyDescent="0.25">
      <c r="A2680" s="8" t="s">
        <v>3088</v>
      </c>
      <c r="B2680" s="9" t="s">
        <v>2931</v>
      </c>
      <c r="C2680" s="13">
        <v>30.9020676668605</v>
      </c>
      <c r="D2680" s="13">
        <v>81.317030895963498</v>
      </c>
      <c r="E2680" s="13">
        <v>16.2944049874345</v>
      </c>
      <c r="F2680" s="15">
        <v>42.837834516752828</v>
      </c>
      <c r="G2680" s="13">
        <v>49</v>
      </c>
      <c r="H2680" s="14">
        <v>96124503.739999995</v>
      </c>
    </row>
    <row r="2681" spans="1:8" ht="24.75" hidden="1" x14ac:dyDescent="0.25">
      <c r="A2681" s="8" t="s">
        <v>3088</v>
      </c>
      <c r="B2681" s="9" t="s">
        <v>172</v>
      </c>
      <c r="C2681" s="13">
        <v>22.1469082085443</v>
      </c>
      <c r="D2681" s="13">
        <v>64.811331682756702</v>
      </c>
      <c r="E2681" s="13">
        <v>31.414285483038999</v>
      </c>
      <c r="F2681" s="15">
        <v>39.457508458113331</v>
      </c>
      <c r="G2681" s="13">
        <v>83</v>
      </c>
      <c r="H2681" s="14">
        <v>96113620.120000005</v>
      </c>
    </row>
    <row r="2682" spans="1:8" ht="24.75" hidden="1" x14ac:dyDescent="0.25">
      <c r="A2682" s="8" t="s">
        <v>3088</v>
      </c>
      <c r="B2682" s="9" t="s">
        <v>1743</v>
      </c>
      <c r="C2682" s="13">
        <v>6.4170553452704802</v>
      </c>
      <c r="D2682" s="13">
        <v>56.6878923042864</v>
      </c>
      <c r="E2682" s="13">
        <v>41.5929498792364</v>
      </c>
      <c r="F2682" s="15">
        <v>34.899299176264428</v>
      </c>
      <c r="G2682" s="13">
        <v>160</v>
      </c>
      <c r="H2682" s="14">
        <v>96009443.733935997</v>
      </c>
    </row>
    <row r="2683" spans="1:8" ht="24.75" hidden="1" x14ac:dyDescent="0.25">
      <c r="A2683" s="8" t="s">
        <v>3088</v>
      </c>
      <c r="B2683" s="9" t="s">
        <v>193</v>
      </c>
      <c r="C2683" s="13">
        <v>23.7800669776733</v>
      </c>
      <c r="D2683" s="13">
        <v>16.3265759806124</v>
      </c>
      <c r="E2683" s="13">
        <v>27.110198246686899</v>
      </c>
      <c r="F2683" s="15">
        <v>22.405613734990869</v>
      </c>
      <c r="G2683" s="13">
        <v>126</v>
      </c>
      <c r="H2683" s="14">
        <v>94704683.909074903</v>
      </c>
    </row>
    <row r="2684" spans="1:8" hidden="1" x14ac:dyDescent="0.25">
      <c r="A2684" s="8" t="s">
        <v>3088</v>
      </c>
      <c r="B2684" s="9" t="s">
        <v>2004</v>
      </c>
      <c r="C2684" s="13">
        <v>30.613425385760401</v>
      </c>
      <c r="D2684" s="13">
        <v>27.976130784442201</v>
      </c>
      <c r="E2684" s="13">
        <v>26.1145870597495</v>
      </c>
      <c r="F2684" s="15">
        <v>28.234714409984033</v>
      </c>
      <c r="G2684" s="13">
        <v>210</v>
      </c>
      <c r="H2684" s="14">
        <v>94321507.209999904</v>
      </c>
    </row>
    <row r="2685" spans="1:8" ht="24.75" hidden="1" x14ac:dyDescent="0.25">
      <c r="A2685" s="8" t="s">
        <v>3088</v>
      </c>
      <c r="B2685" s="9" t="s">
        <v>271</v>
      </c>
      <c r="C2685" s="13">
        <v>27.725656947106302</v>
      </c>
      <c r="D2685" s="13">
        <v>75.405227118817606</v>
      </c>
      <c r="E2685" s="13">
        <v>43.054760519748697</v>
      </c>
      <c r="F2685" s="15">
        <v>48.728548195224199</v>
      </c>
      <c r="G2685" s="13">
        <v>90</v>
      </c>
      <c r="H2685" s="14">
        <v>93695278.030000001</v>
      </c>
    </row>
    <row r="2686" spans="1:8" hidden="1" x14ac:dyDescent="0.25">
      <c r="A2686" s="8" t="s">
        <v>3088</v>
      </c>
      <c r="B2686" s="9" t="s">
        <v>780</v>
      </c>
      <c r="C2686" s="13">
        <v>48.274952019352199</v>
      </c>
      <c r="D2686" s="13">
        <v>24.4733036990703</v>
      </c>
      <c r="E2686" s="13">
        <v>1.15105629922325</v>
      </c>
      <c r="F2686" s="15">
        <v>24.633104005881918</v>
      </c>
      <c r="G2686" s="13">
        <v>103</v>
      </c>
      <c r="H2686" s="14">
        <v>93614528.016000003</v>
      </c>
    </row>
    <row r="2687" spans="1:8" ht="24.75" hidden="1" x14ac:dyDescent="0.25">
      <c r="A2687" s="8" t="s">
        <v>3088</v>
      </c>
      <c r="B2687" s="9" t="s">
        <v>2957</v>
      </c>
      <c r="C2687" s="13">
        <v>29.4666542900572</v>
      </c>
      <c r="D2687" s="13">
        <v>60.172062556732399</v>
      </c>
      <c r="E2687" s="13">
        <v>34.003252286057297</v>
      </c>
      <c r="F2687" s="15">
        <v>41.213989710948965</v>
      </c>
      <c r="G2687" s="13">
        <v>37</v>
      </c>
      <c r="H2687" s="14">
        <v>93229226.170000002</v>
      </c>
    </row>
    <row r="2688" spans="1:8" ht="24.75" hidden="1" x14ac:dyDescent="0.25">
      <c r="A2688" s="8" t="s">
        <v>3088</v>
      </c>
      <c r="B2688" s="9" t="s">
        <v>2255</v>
      </c>
      <c r="C2688" s="13">
        <v>48.368032823374797</v>
      </c>
      <c r="D2688" s="13">
        <v>59.1390334528054</v>
      </c>
      <c r="E2688" s="13">
        <v>36.266938434950298</v>
      </c>
      <c r="F2688" s="15">
        <v>47.924668237043498</v>
      </c>
      <c r="G2688" s="13">
        <v>24</v>
      </c>
      <c r="H2688" s="14">
        <v>92913824.260000005</v>
      </c>
    </row>
    <row r="2689" spans="1:8" hidden="1" x14ac:dyDescent="0.25">
      <c r="A2689" s="8" t="s">
        <v>3088</v>
      </c>
      <c r="B2689" s="9" t="s">
        <v>451</v>
      </c>
      <c r="C2689" s="13">
        <v>25.015680009697899</v>
      </c>
      <c r="D2689" s="13">
        <v>37.879842323361501</v>
      </c>
      <c r="E2689" s="13">
        <v>66.743324670112401</v>
      </c>
      <c r="F2689" s="15">
        <v>43.212949001057268</v>
      </c>
      <c r="G2689" s="13">
        <v>163</v>
      </c>
      <c r="H2689" s="14">
        <v>92877391.60898</v>
      </c>
    </row>
    <row r="2690" spans="1:8" ht="24.75" hidden="1" x14ac:dyDescent="0.25">
      <c r="A2690" s="8" t="s">
        <v>3088</v>
      </c>
      <c r="B2690" s="9" t="s">
        <v>1880</v>
      </c>
      <c r="C2690" s="13">
        <v>11.2471664134574</v>
      </c>
      <c r="D2690" s="13">
        <v>60.255328566834301</v>
      </c>
      <c r="E2690" s="13">
        <v>24.926312349765102</v>
      </c>
      <c r="F2690" s="15">
        <v>32.142935776685597</v>
      </c>
      <c r="G2690" s="13">
        <v>91</v>
      </c>
      <c r="H2690" s="14">
        <v>92778733.839999899</v>
      </c>
    </row>
    <row r="2691" spans="1:8" ht="24.75" hidden="1" x14ac:dyDescent="0.25">
      <c r="A2691" s="8" t="s">
        <v>3088</v>
      </c>
      <c r="B2691" s="9" t="s">
        <v>648</v>
      </c>
      <c r="C2691" s="13">
        <v>17.8017768482561</v>
      </c>
      <c r="D2691" s="13">
        <v>64.688910679998003</v>
      </c>
      <c r="E2691" s="13">
        <v>34.455917585468001</v>
      </c>
      <c r="F2691" s="15">
        <v>38.982201704574031</v>
      </c>
      <c r="G2691" s="13">
        <v>225</v>
      </c>
      <c r="H2691" s="14">
        <v>92257112.329999998</v>
      </c>
    </row>
    <row r="2692" spans="1:8" ht="24.75" hidden="1" x14ac:dyDescent="0.25">
      <c r="A2692" s="8" t="s">
        <v>3088</v>
      </c>
      <c r="B2692" s="9" t="s">
        <v>706</v>
      </c>
      <c r="C2692" s="13">
        <v>35.058371882907998</v>
      </c>
      <c r="D2692" s="13">
        <v>79.697186767359497</v>
      </c>
      <c r="E2692" s="13">
        <v>46.0097752440576</v>
      </c>
      <c r="F2692" s="15">
        <v>53.588444631441696</v>
      </c>
      <c r="G2692" s="13">
        <v>276</v>
      </c>
      <c r="H2692" s="14">
        <v>91667130.474999905</v>
      </c>
    </row>
    <row r="2693" spans="1:8" ht="24.75" hidden="1" x14ac:dyDescent="0.25">
      <c r="A2693" s="8" t="s">
        <v>3088</v>
      </c>
      <c r="B2693" s="9" t="s">
        <v>862</v>
      </c>
      <c r="C2693" s="13">
        <v>28.610233691977101</v>
      </c>
      <c r="D2693" s="13">
        <v>73.520543723657099</v>
      </c>
      <c r="E2693" s="13">
        <v>50.091789599286102</v>
      </c>
      <c r="F2693" s="15">
        <v>50.740855671640098</v>
      </c>
      <c r="G2693" s="13">
        <v>151</v>
      </c>
      <c r="H2693" s="14">
        <v>90252180.599999994</v>
      </c>
    </row>
    <row r="2694" spans="1:8" hidden="1" x14ac:dyDescent="0.25">
      <c r="A2694" s="8" t="s">
        <v>3088</v>
      </c>
      <c r="B2694" s="9" t="s">
        <v>471</v>
      </c>
      <c r="C2694" s="13">
        <v>42.996237217152299</v>
      </c>
      <c r="D2694" s="13">
        <v>43.617382335063198</v>
      </c>
      <c r="E2694" s="13">
        <v>64.846469919878004</v>
      </c>
      <c r="F2694" s="15">
        <v>50.486696490697831</v>
      </c>
      <c r="G2694" s="13">
        <v>25</v>
      </c>
      <c r="H2694" s="14">
        <v>90187753.390000001</v>
      </c>
    </row>
    <row r="2695" spans="1:8" hidden="1" x14ac:dyDescent="0.25">
      <c r="A2695" s="8" t="s">
        <v>3088</v>
      </c>
      <c r="B2695" s="9" t="s">
        <v>53</v>
      </c>
      <c r="C2695" s="13">
        <v>34.2567731890042</v>
      </c>
      <c r="D2695" s="13">
        <v>47.200187215650701</v>
      </c>
      <c r="E2695" s="13">
        <v>46.261528243520999</v>
      </c>
      <c r="F2695" s="15">
        <v>42.572829549391962</v>
      </c>
      <c r="G2695" s="13">
        <v>206</v>
      </c>
      <c r="H2695" s="14">
        <v>89648124.260276899</v>
      </c>
    </row>
    <row r="2696" spans="1:8" hidden="1" x14ac:dyDescent="0.25">
      <c r="A2696" s="8" t="s">
        <v>3088</v>
      </c>
      <c r="B2696" s="9" t="s">
        <v>1170</v>
      </c>
      <c r="C2696" s="13">
        <v>26.049708002476301</v>
      </c>
      <c r="D2696" s="13">
        <v>62.8094240587806</v>
      </c>
      <c r="E2696" s="13">
        <v>48.733465481400899</v>
      </c>
      <c r="F2696" s="15">
        <v>45.86419918088594</v>
      </c>
      <c r="G2696" s="13">
        <v>166</v>
      </c>
      <c r="H2696" s="14">
        <v>89586107.272719994</v>
      </c>
    </row>
    <row r="2697" spans="1:8" ht="24.75" hidden="1" x14ac:dyDescent="0.25">
      <c r="A2697" s="8" t="s">
        <v>3088</v>
      </c>
      <c r="B2697" s="9" t="s">
        <v>747</v>
      </c>
      <c r="C2697" s="13">
        <v>51.0155729173621</v>
      </c>
      <c r="D2697" s="13">
        <v>60.443378579521202</v>
      </c>
      <c r="E2697" s="13">
        <v>25.255114055857099</v>
      </c>
      <c r="F2697" s="15">
        <v>45.571355184246805</v>
      </c>
      <c r="G2697" s="13">
        <v>32</v>
      </c>
      <c r="H2697" s="14">
        <v>89107615.459999993</v>
      </c>
    </row>
    <row r="2698" spans="1:8" ht="24.75" hidden="1" x14ac:dyDescent="0.25">
      <c r="A2698" s="8" t="s">
        <v>3088</v>
      </c>
      <c r="B2698" s="9" t="s">
        <v>391</v>
      </c>
      <c r="C2698" s="13">
        <v>27.0373357658811</v>
      </c>
      <c r="D2698" s="13">
        <v>68.8956888699839</v>
      </c>
      <c r="E2698" s="13">
        <v>35.090543947479503</v>
      </c>
      <c r="F2698" s="15">
        <v>43.674522861114838</v>
      </c>
      <c r="G2698" s="13">
        <v>85</v>
      </c>
      <c r="H2698" s="14">
        <v>89086972.686000004</v>
      </c>
    </row>
    <row r="2699" spans="1:8" ht="24.75" hidden="1" x14ac:dyDescent="0.25">
      <c r="A2699" s="8" t="s">
        <v>3088</v>
      </c>
      <c r="B2699" s="9" t="s">
        <v>2503</v>
      </c>
      <c r="C2699" s="13">
        <v>19.685418329866</v>
      </c>
      <c r="D2699" s="13">
        <v>75.602122537343405</v>
      </c>
      <c r="E2699" s="13">
        <v>30.524052187128</v>
      </c>
      <c r="F2699" s="15">
        <v>41.937197684779136</v>
      </c>
      <c r="G2699" s="13">
        <v>197</v>
      </c>
      <c r="H2699" s="14">
        <v>88083861.3699999</v>
      </c>
    </row>
    <row r="2700" spans="1:8" hidden="1" x14ac:dyDescent="0.25">
      <c r="A2700" s="8" t="s">
        <v>3088</v>
      </c>
      <c r="B2700" s="9" t="s">
        <v>1142</v>
      </c>
      <c r="C2700" s="13">
        <v>39.129247162860999</v>
      </c>
      <c r="D2700" s="13">
        <v>40.183660937303301</v>
      </c>
      <c r="E2700" s="13">
        <v>58.7105926406295</v>
      </c>
      <c r="F2700" s="15">
        <v>46.007833580264595</v>
      </c>
      <c r="G2700" s="13">
        <v>78</v>
      </c>
      <c r="H2700" s="14">
        <v>88023259.589999899</v>
      </c>
    </row>
    <row r="2701" spans="1:8" ht="24.75" hidden="1" x14ac:dyDescent="0.25">
      <c r="A2701" s="8" t="s">
        <v>3088</v>
      </c>
      <c r="B2701" s="9" t="s">
        <v>1304</v>
      </c>
      <c r="C2701" s="13">
        <v>56.483966579251202</v>
      </c>
      <c r="D2701" s="13">
        <v>60.987877771368602</v>
      </c>
      <c r="E2701" s="13">
        <v>51.120945039563999</v>
      </c>
      <c r="F2701" s="15">
        <v>56.197596463394603</v>
      </c>
      <c r="G2701" s="13">
        <v>75</v>
      </c>
      <c r="H2701" s="14">
        <v>87203950.797000006</v>
      </c>
    </row>
    <row r="2702" spans="1:8" ht="24.75" hidden="1" x14ac:dyDescent="0.25">
      <c r="A2702" s="8" t="s">
        <v>3088</v>
      </c>
      <c r="B2702" s="9" t="s">
        <v>280</v>
      </c>
      <c r="C2702" s="13">
        <v>76.211334557293398</v>
      </c>
      <c r="D2702" s="13">
        <v>36.870442613577602</v>
      </c>
      <c r="E2702" s="13">
        <v>20.1866516716013</v>
      </c>
      <c r="F2702" s="15">
        <v>44.422809614157437</v>
      </c>
      <c r="G2702" s="13">
        <v>47</v>
      </c>
      <c r="H2702" s="14">
        <v>86710324.560000002</v>
      </c>
    </row>
    <row r="2703" spans="1:8" ht="36.75" hidden="1" x14ac:dyDescent="0.25">
      <c r="A2703" s="8" t="s">
        <v>3088</v>
      </c>
      <c r="B2703" s="9" t="s">
        <v>995</v>
      </c>
      <c r="C2703" s="13">
        <v>29.4424117132444</v>
      </c>
      <c r="D2703" s="13">
        <v>39.837322523603198</v>
      </c>
      <c r="E2703" s="13">
        <v>38.9493584163801</v>
      </c>
      <c r="F2703" s="15">
        <v>36.076364217742565</v>
      </c>
      <c r="G2703" s="13">
        <v>96</v>
      </c>
      <c r="H2703" s="14">
        <v>86630101.090000004</v>
      </c>
    </row>
    <row r="2704" spans="1:8" ht="24.75" hidden="1" x14ac:dyDescent="0.25">
      <c r="A2704" s="8" t="s">
        <v>3088</v>
      </c>
      <c r="B2704" s="9" t="s">
        <v>3049</v>
      </c>
      <c r="C2704" s="13">
        <v>31.420869354640001</v>
      </c>
      <c r="D2704" s="13">
        <v>56.586322689887702</v>
      </c>
      <c r="E2704" s="13">
        <v>45.2755983698816</v>
      </c>
      <c r="F2704" s="15">
        <v>44.427596804803102</v>
      </c>
      <c r="G2704" s="13">
        <v>47</v>
      </c>
      <c r="H2704" s="14">
        <v>86444928.521149993</v>
      </c>
    </row>
    <row r="2705" spans="1:8" ht="24.75" hidden="1" x14ac:dyDescent="0.25">
      <c r="A2705" s="8" t="s">
        <v>3088</v>
      </c>
      <c r="B2705" s="9" t="s">
        <v>2225</v>
      </c>
      <c r="C2705" s="13">
        <v>29.438889963947201</v>
      </c>
      <c r="D2705" s="13">
        <v>38.877713054001298</v>
      </c>
      <c r="E2705" s="13">
        <v>49.224494853849997</v>
      </c>
      <c r="F2705" s="15">
        <v>39.180365957266162</v>
      </c>
      <c r="G2705" s="13">
        <v>64</v>
      </c>
      <c r="H2705" s="14">
        <v>85976920.359999999</v>
      </c>
    </row>
    <row r="2706" spans="1:8" ht="24.75" hidden="1" x14ac:dyDescent="0.25">
      <c r="A2706" s="8" t="s">
        <v>3088</v>
      </c>
      <c r="B2706" s="9" t="s">
        <v>1236</v>
      </c>
      <c r="C2706" s="13">
        <v>8.9165593350913994</v>
      </c>
      <c r="D2706" s="13">
        <v>39.154443557659398</v>
      </c>
      <c r="E2706" s="13">
        <v>47.027985425029698</v>
      </c>
      <c r="F2706" s="15">
        <v>31.699662772593499</v>
      </c>
      <c r="G2706" s="13">
        <v>127</v>
      </c>
      <c r="H2706" s="14">
        <v>84931301.299817994</v>
      </c>
    </row>
    <row r="2707" spans="1:8" ht="24.75" hidden="1" x14ac:dyDescent="0.25">
      <c r="A2707" s="8" t="s">
        <v>3088</v>
      </c>
      <c r="B2707" s="9" t="s">
        <v>2071</v>
      </c>
      <c r="C2707" s="13">
        <v>21.095561580040801</v>
      </c>
      <c r="D2707" s="13">
        <v>58.538718953350099</v>
      </c>
      <c r="E2707" s="13">
        <v>38.479086589424902</v>
      </c>
      <c r="F2707" s="15">
        <v>39.371122374271927</v>
      </c>
      <c r="G2707" s="13">
        <v>94</v>
      </c>
      <c r="H2707" s="14">
        <v>84740461.359999999</v>
      </c>
    </row>
    <row r="2708" spans="1:8" ht="24.75" hidden="1" x14ac:dyDescent="0.25">
      <c r="A2708" s="8" t="s">
        <v>3088</v>
      </c>
      <c r="B2708" s="9" t="s">
        <v>2976</v>
      </c>
      <c r="C2708" s="13">
        <v>13.8208086831825</v>
      </c>
      <c r="D2708" s="13">
        <v>33.200785654072803</v>
      </c>
      <c r="E2708" s="13">
        <v>17.318202345207698</v>
      </c>
      <c r="F2708" s="15">
        <v>21.446598894154334</v>
      </c>
      <c r="G2708" s="13">
        <v>36</v>
      </c>
      <c r="H2708" s="14">
        <v>84247601.859999999</v>
      </c>
    </row>
    <row r="2709" spans="1:8" ht="24.75" hidden="1" x14ac:dyDescent="0.25">
      <c r="A2709" s="8" t="s">
        <v>3088</v>
      </c>
      <c r="B2709" s="9" t="s">
        <v>1956</v>
      </c>
      <c r="C2709" s="13">
        <v>17.820605683086999</v>
      </c>
      <c r="D2709" s="13">
        <v>60.023887145268297</v>
      </c>
      <c r="E2709" s="13">
        <v>48.444191729354401</v>
      </c>
      <c r="F2709" s="15">
        <v>42.096228185903236</v>
      </c>
      <c r="G2709" s="13">
        <v>284</v>
      </c>
      <c r="H2709" s="14">
        <v>84134096.239999905</v>
      </c>
    </row>
    <row r="2710" spans="1:8" ht="24.75" hidden="1" x14ac:dyDescent="0.25">
      <c r="A2710" s="8" t="s">
        <v>3088</v>
      </c>
      <c r="B2710" s="9" t="s">
        <v>542</v>
      </c>
      <c r="C2710" s="13">
        <v>18.839528999090199</v>
      </c>
      <c r="D2710" s="13">
        <v>69.352599967317801</v>
      </c>
      <c r="E2710" s="13">
        <v>35.684660334973998</v>
      </c>
      <c r="F2710" s="15">
        <v>41.292263100460666</v>
      </c>
      <c r="G2710" s="13">
        <v>216</v>
      </c>
      <c r="H2710" s="14">
        <v>83568160.197999999</v>
      </c>
    </row>
    <row r="2711" spans="1:8" ht="24.75" hidden="1" x14ac:dyDescent="0.25">
      <c r="A2711" s="8" t="s">
        <v>3088</v>
      </c>
      <c r="B2711" s="9" t="s">
        <v>1012</v>
      </c>
      <c r="C2711" s="13">
        <v>9.7737786636986499</v>
      </c>
      <c r="D2711" s="13">
        <v>74.588122752185996</v>
      </c>
      <c r="E2711" s="13">
        <v>42.904372311351501</v>
      </c>
      <c r="F2711" s="15">
        <v>42.422091242412051</v>
      </c>
      <c r="G2711" s="13">
        <v>121</v>
      </c>
      <c r="H2711" s="14">
        <v>83480675.439999998</v>
      </c>
    </row>
    <row r="2712" spans="1:8" ht="24.75" hidden="1" x14ac:dyDescent="0.25">
      <c r="A2712" s="8" t="s">
        <v>3088</v>
      </c>
      <c r="B2712" s="9" t="s">
        <v>1190</v>
      </c>
      <c r="C2712" s="13">
        <v>15.1946885255535</v>
      </c>
      <c r="D2712" s="13">
        <v>47.413604058946703</v>
      </c>
      <c r="E2712" s="13">
        <v>59.978401671579199</v>
      </c>
      <c r="F2712" s="15">
        <v>40.862231418693135</v>
      </c>
      <c r="G2712" s="13">
        <v>106</v>
      </c>
      <c r="H2712" s="14">
        <v>82856898.984867305</v>
      </c>
    </row>
    <row r="2713" spans="1:8" ht="24.75" hidden="1" x14ac:dyDescent="0.25">
      <c r="A2713" s="8" t="s">
        <v>3088</v>
      </c>
      <c r="B2713" s="9" t="s">
        <v>1254</v>
      </c>
      <c r="C2713" s="13">
        <v>28.400285151392399</v>
      </c>
      <c r="D2713" s="13">
        <v>49.2045741125429</v>
      </c>
      <c r="E2713" s="13">
        <v>32.9906614381716</v>
      </c>
      <c r="F2713" s="15">
        <v>36.865173567368963</v>
      </c>
      <c r="G2713" s="13">
        <v>183</v>
      </c>
      <c r="H2713" s="14">
        <v>82806654.194999993</v>
      </c>
    </row>
    <row r="2714" spans="1:8" ht="24.75" hidden="1" x14ac:dyDescent="0.25">
      <c r="A2714" s="8" t="s">
        <v>3088</v>
      </c>
      <c r="B2714" s="9" t="s">
        <v>1886</v>
      </c>
      <c r="C2714" s="13">
        <v>19.049111618241199</v>
      </c>
      <c r="D2714" s="13">
        <v>50.882713672894802</v>
      </c>
      <c r="E2714" s="13">
        <v>30.3302259581545</v>
      </c>
      <c r="F2714" s="15">
        <v>33.420683749763498</v>
      </c>
      <c r="G2714" s="13">
        <v>467</v>
      </c>
      <c r="H2714" s="14">
        <v>82172941.875</v>
      </c>
    </row>
    <row r="2715" spans="1:8" ht="24.75" hidden="1" x14ac:dyDescent="0.25">
      <c r="A2715" s="8" t="s">
        <v>3088</v>
      </c>
      <c r="B2715" s="9" t="s">
        <v>440</v>
      </c>
      <c r="C2715" s="13">
        <v>39.458714449338203</v>
      </c>
      <c r="D2715" s="13">
        <v>39.390968276346896</v>
      </c>
      <c r="E2715" s="13">
        <v>36.147775452701303</v>
      </c>
      <c r="F2715" s="15">
        <v>38.332486059462134</v>
      </c>
      <c r="G2715" s="13">
        <v>159</v>
      </c>
      <c r="H2715" s="14">
        <v>82058074.666999996</v>
      </c>
    </row>
    <row r="2716" spans="1:8" hidden="1" x14ac:dyDescent="0.25">
      <c r="A2716" s="8" t="s">
        <v>3088</v>
      </c>
      <c r="B2716" s="9" t="s">
        <v>2974</v>
      </c>
      <c r="C2716" s="13">
        <v>15.298367526154101</v>
      </c>
      <c r="D2716" s="13">
        <v>43.217651973998599</v>
      </c>
      <c r="E2716" s="13">
        <v>42.100711994075098</v>
      </c>
      <c r="F2716" s="15">
        <v>33.538910498075929</v>
      </c>
      <c r="G2716" s="13">
        <v>49</v>
      </c>
      <c r="H2716" s="14">
        <v>81650317.730000004</v>
      </c>
    </row>
    <row r="2717" spans="1:8" hidden="1" x14ac:dyDescent="0.25">
      <c r="A2717" s="8" t="s">
        <v>3088</v>
      </c>
      <c r="B2717" s="9" t="s">
        <v>2352</v>
      </c>
      <c r="C2717" s="13">
        <v>62.026592907444503</v>
      </c>
      <c r="D2717" s="13">
        <v>100</v>
      </c>
      <c r="E2717" s="13">
        <v>59.344266906028999</v>
      </c>
      <c r="F2717" s="15">
        <v>73.790286604491158</v>
      </c>
      <c r="G2717" s="13">
        <v>28</v>
      </c>
      <c r="H2717" s="14">
        <v>81643575.849999994</v>
      </c>
    </row>
    <row r="2718" spans="1:8" ht="24.75" hidden="1" x14ac:dyDescent="0.25">
      <c r="A2718" s="8" t="s">
        <v>3088</v>
      </c>
      <c r="B2718" s="9" t="s">
        <v>133</v>
      </c>
      <c r="C2718" s="13">
        <v>25.9412920930647</v>
      </c>
      <c r="D2718" s="13">
        <v>32.697696584236297</v>
      </c>
      <c r="E2718" s="13">
        <v>21.588273715258701</v>
      </c>
      <c r="F2718" s="15">
        <v>26.742420797519902</v>
      </c>
      <c r="G2718" s="13">
        <v>53</v>
      </c>
      <c r="H2718" s="14">
        <v>81147033.139999896</v>
      </c>
    </row>
    <row r="2719" spans="1:8" ht="24.75" hidden="1" x14ac:dyDescent="0.25">
      <c r="A2719" s="8" t="s">
        <v>3088</v>
      </c>
      <c r="B2719" s="9" t="s">
        <v>2589</v>
      </c>
      <c r="C2719" s="13">
        <v>32.581134230856499</v>
      </c>
      <c r="D2719" s="13">
        <v>59.223890096318001</v>
      </c>
      <c r="E2719" s="13">
        <v>39.507941807458103</v>
      </c>
      <c r="F2719" s="15">
        <v>43.770988711544199</v>
      </c>
      <c r="G2719" s="13">
        <v>127</v>
      </c>
      <c r="H2719" s="14">
        <v>81132137.269999906</v>
      </c>
    </row>
    <row r="2720" spans="1:8" ht="24.75" hidden="1" x14ac:dyDescent="0.25">
      <c r="A2720" s="8" t="s">
        <v>3088</v>
      </c>
      <c r="B2720" s="9" t="s">
        <v>469</v>
      </c>
      <c r="C2720" s="13">
        <v>49.250883093759001</v>
      </c>
      <c r="D2720" s="13">
        <v>32.876455060254003</v>
      </c>
      <c r="E2720" s="13">
        <v>18.374117685006901</v>
      </c>
      <c r="F2720" s="15">
        <v>33.500485279673306</v>
      </c>
      <c r="G2720" s="13">
        <v>62</v>
      </c>
      <c r="H2720" s="14">
        <v>81108950.549999997</v>
      </c>
    </row>
    <row r="2721" spans="1:8" ht="24.75" hidden="1" x14ac:dyDescent="0.25">
      <c r="A2721" s="8" t="s">
        <v>3088</v>
      </c>
      <c r="B2721" s="9" t="s">
        <v>2390</v>
      </c>
      <c r="C2721" s="13">
        <v>14.6164585335077</v>
      </c>
      <c r="D2721" s="13">
        <v>75.426573662831402</v>
      </c>
      <c r="E2721" s="13">
        <v>46.166644989152701</v>
      </c>
      <c r="F2721" s="15">
        <v>45.403225728497262</v>
      </c>
      <c r="G2721" s="13">
        <v>181</v>
      </c>
      <c r="H2721" s="14">
        <v>79575309.701913506</v>
      </c>
    </row>
    <row r="2722" spans="1:8" hidden="1" x14ac:dyDescent="0.25">
      <c r="A2722" s="8" t="s">
        <v>3088</v>
      </c>
      <c r="B2722" s="9" t="s">
        <v>1456</v>
      </c>
      <c r="C2722" s="13">
        <v>22.163755073988899</v>
      </c>
      <c r="D2722" s="13">
        <v>44.267197080511998</v>
      </c>
      <c r="E2722" s="13">
        <v>29.679575376176899</v>
      </c>
      <c r="F2722" s="15">
        <v>32.036842510225931</v>
      </c>
      <c r="G2722" s="13">
        <v>165</v>
      </c>
      <c r="H2722" s="14">
        <v>79302997.379999995</v>
      </c>
    </row>
    <row r="2723" spans="1:8" ht="24.75" hidden="1" x14ac:dyDescent="0.25">
      <c r="A2723" s="8" t="s">
        <v>3088</v>
      </c>
      <c r="B2723" s="9" t="s">
        <v>698</v>
      </c>
      <c r="C2723" s="13">
        <v>19.083978972283901</v>
      </c>
      <c r="D2723" s="13">
        <v>57.326987409836399</v>
      </c>
      <c r="E2723" s="13">
        <v>31.998932243752101</v>
      </c>
      <c r="F2723" s="15">
        <v>36.136632875290807</v>
      </c>
      <c r="G2723" s="13">
        <v>239</v>
      </c>
      <c r="H2723" s="14">
        <v>79236430.913000003</v>
      </c>
    </row>
    <row r="2724" spans="1:8" ht="24.75" hidden="1" x14ac:dyDescent="0.25">
      <c r="A2724" s="8" t="s">
        <v>3088</v>
      </c>
      <c r="B2724" s="9" t="s">
        <v>1534</v>
      </c>
      <c r="C2724" s="13">
        <v>21.418595128633601</v>
      </c>
      <c r="D2724" s="13">
        <v>35.5441482696856</v>
      </c>
      <c r="E2724" s="13">
        <v>21.177942968248999</v>
      </c>
      <c r="F2724" s="15">
        <v>26.046895455522733</v>
      </c>
      <c r="G2724" s="13">
        <v>585</v>
      </c>
      <c r="H2724" s="14">
        <v>79003303.821394399</v>
      </c>
    </row>
    <row r="2725" spans="1:8" ht="24.75" hidden="1" x14ac:dyDescent="0.25">
      <c r="A2725" s="8" t="s">
        <v>3088</v>
      </c>
      <c r="B2725" s="9" t="s">
        <v>855</v>
      </c>
      <c r="C2725" s="13">
        <v>33.565127411454696</v>
      </c>
      <c r="D2725" s="13">
        <v>71.759054525742201</v>
      </c>
      <c r="E2725" s="13">
        <v>26.111890367869901</v>
      </c>
      <c r="F2725" s="15">
        <v>43.812024101688934</v>
      </c>
      <c r="G2725" s="13">
        <v>378</v>
      </c>
      <c r="H2725" s="14">
        <v>78569760</v>
      </c>
    </row>
    <row r="2726" spans="1:8" ht="24.75" hidden="1" x14ac:dyDescent="0.25">
      <c r="A2726" s="8" t="s">
        <v>3088</v>
      </c>
      <c r="B2726" s="9" t="s">
        <v>1107</v>
      </c>
      <c r="C2726" s="13">
        <v>22.957349077496001</v>
      </c>
      <c r="D2726" s="13">
        <v>24.524873593971002</v>
      </c>
      <c r="E2726" s="13">
        <v>34.324277578868099</v>
      </c>
      <c r="F2726" s="15">
        <v>27.268833416778364</v>
      </c>
      <c r="G2726" s="13">
        <v>150</v>
      </c>
      <c r="H2726" s="14">
        <v>78205154.75</v>
      </c>
    </row>
    <row r="2727" spans="1:8" ht="24.75" hidden="1" x14ac:dyDescent="0.25">
      <c r="A2727" s="8" t="s">
        <v>3088</v>
      </c>
      <c r="B2727" s="9" t="s">
        <v>338</v>
      </c>
      <c r="C2727" s="13">
        <v>48.155595611160201</v>
      </c>
      <c r="D2727" s="13">
        <v>20.5070008694682</v>
      </c>
      <c r="E2727" s="13">
        <v>56.569092406712599</v>
      </c>
      <c r="F2727" s="15">
        <v>41.743896295780331</v>
      </c>
      <c r="G2727" s="13">
        <v>110</v>
      </c>
      <c r="H2727" s="14">
        <v>77522401.684128106</v>
      </c>
    </row>
    <row r="2728" spans="1:8" ht="24.75" hidden="1" x14ac:dyDescent="0.25">
      <c r="A2728" s="8" t="s">
        <v>3088</v>
      </c>
      <c r="B2728" s="9" t="s">
        <v>1090</v>
      </c>
      <c r="C2728" s="13">
        <v>25.975016216819501</v>
      </c>
      <c r="D2728" s="13">
        <v>11.050533670732699</v>
      </c>
      <c r="E2728" s="13">
        <v>26.870907918666799</v>
      </c>
      <c r="F2728" s="15">
        <v>21.298819268739667</v>
      </c>
      <c r="G2728" s="13">
        <v>185</v>
      </c>
      <c r="H2728" s="14">
        <v>77335407.969999999</v>
      </c>
    </row>
    <row r="2729" spans="1:8" ht="24.75" hidden="1" x14ac:dyDescent="0.25">
      <c r="A2729" s="8" t="s">
        <v>3088</v>
      </c>
      <c r="B2729" s="9" t="s">
        <v>2114</v>
      </c>
      <c r="C2729" s="13">
        <v>18.636858489289999</v>
      </c>
      <c r="D2729" s="13">
        <v>66.478320587458001</v>
      </c>
      <c r="E2729" s="13">
        <v>48.090996354071798</v>
      </c>
      <c r="F2729" s="15">
        <v>44.402058476939935</v>
      </c>
      <c r="G2729" s="13">
        <v>128</v>
      </c>
      <c r="H2729" s="14">
        <v>77267125.739999995</v>
      </c>
    </row>
    <row r="2730" spans="1:8" ht="24.75" hidden="1" x14ac:dyDescent="0.25">
      <c r="A2730" s="8" t="s">
        <v>3088</v>
      </c>
      <c r="B2730" s="9" t="s">
        <v>169</v>
      </c>
      <c r="C2730" s="13">
        <v>26.926643309778399</v>
      </c>
      <c r="D2730" s="13">
        <v>29.736248780059402</v>
      </c>
      <c r="E2730" s="13">
        <v>32.214598612501398</v>
      </c>
      <c r="F2730" s="15">
        <v>29.625830234113067</v>
      </c>
      <c r="G2730" s="13">
        <v>64</v>
      </c>
      <c r="H2730" s="14">
        <v>77102208.049999893</v>
      </c>
    </row>
    <row r="2731" spans="1:8" ht="24.75" hidden="1" x14ac:dyDescent="0.25">
      <c r="A2731" s="8" t="s">
        <v>3088</v>
      </c>
      <c r="B2731" s="9" t="s">
        <v>318</v>
      </c>
      <c r="C2731" s="13">
        <v>13.9298578516416</v>
      </c>
      <c r="D2731" s="13">
        <v>45.878353382423001</v>
      </c>
      <c r="E2731" s="13">
        <v>21.4804681343923</v>
      </c>
      <c r="F2731" s="15">
        <v>27.096226456152298</v>
      </c>
      <c r="G2731" s="13">
        <v>185</v>
      </c>
      <c r="H2731" s="14">
        <v>77095503.774577603</v>
      </c>
    </row>
    <row r="2732" spans="1:8" hidden="1" x14ac:dyDescent="0.25">
      <c r="A2732" s="8" t="s">
        <v>3088</v>
      </c>
      <c r="B2732" s="9" t="s">
        <v>1926</v>
      </c>
      <c r="C2732" s="13">
        <v>36.411708062817098</v>
      </c>
      <c r="D2732" s="13">
        <v>37.810241714602199</v>
      </c>
      <c r="E2732" s="13">
        <v>45.342377997887503</v>
      </c>
      <c r="F2732" s="15">
        <v>39.854775925102267</v>
      </c>
      <c r="G2732" s="13">
        <v>40</v>
      </c>
      <c r="H2732" s="14">
        <v>77060173.079999998</v>
      </c>
    </row>
    <row r="2733" spans="1:8" ht="24.75" hidden="1" x14ac:dyDescent="0.25">
      <c r="A2733" s="8" t="s">
        <v>3088</v>
      </c>
      <c r="B2733" s="9" t="s">
        <v>829</v>
      </c>
      <c r="C2733" s="13">
        <v>32.970258499999602</v>
      </c>
      <c r="D2733" s="13">
        <v>54.236949403459498</v>
      </c>
      <c r="E2733" s="13">
        <v>55.851916506641501</v>
      </c>
      <c r="F2733" s="15">
        <v>47.686374803366867</v>
      </c>
      <c r="G2733" s="13">
        <v>47</v>
      </c>
      <c r="H2733" s="14">
        <v>76820378.139999896</v>
      </c>
    </row>
    <row r="2734" spans="1:8" ht="24.75" hidden="1" x14ac:dyDescent="0.25">
      <c r="A2734" s="8" t="s">
        <v>3088</v>
      </c>
      <c r="B2734" s="9" t="s">
        <v>1649</v>
      </c>
      <c r="C2734" s="13">
        <v>11.7472067613124</v>
      </c>
      <c r="D2734" s="13">
        <v>18.1527702283928</v>
      </c>
      <c r="E2734" s="13">
        <v>24.3136259835685</v>
      </c>
      <c r="F2734" s="15">
        <v>18.071200991091235</v>
      </c>
      <c r="G2734" s="13">
        <v>19</v>
      </c>
      <c r="H2734" s="14">
        <v>75818356.709999993</v>
      </c>
    </row>
    <row r="2735" spans="1:8" ht="24.75" hidden="1" x14ac:dyDescent="0.25">
      <c r="A2735" s="8" t="s">
        <v>3088</v>
      </c>
      <c r="B2735" s="9" t="s">
        <v>2292</v>
      </c>
      <c r="C2735" s="13">
        <v>12.7939305922476</v>
      </c>
      <c r="D2735" s="13">
        <v>44.5149709643742</v>
      </c>
      <c r="E2735" s="13">
        <v>46.745368746438103</v>
      </c>
      <c r="F2735" s="15">
        <v>34.684756767686629</v>
      </c>
      <c r="G2735" s="13">
        <v>56</v>
      </c>
      <c r="H2735" s="14">
        <v>75799645.450000003</v>
      </c>
    </row>
    <row r="2736" spans="1:8" ht="24.75" hidden="1" x14ac:dyDescent="0.25">
      <c r="A2736" s="8" t="s">
        <v>3088</v>
      </c>
      <c r="B2736" s="9" t="s">
        <v>1817</v>
      </c>
      <c r="C2736" s="13">
        <v>27.138993473891698</v>
      </c>
      <c r="D2736" s="13">
        <v>55.740210104215997</v>
      </c>
      <c r="E2736" s="13">
        <v>34.741359743426102</v>
      </c>
      <c r="F2736" s="15">
        <v>39.206854440511265</v>
      </c>
      <c r="G2736" s="13">
        <v>72</v>
      </c>
      <c r="H2736" s="14">
        <v>75600178.004600197</v>
      </c>
    </row>
    <row r="2737" spans="1:8" ht="24.75" hidden="1" x14ac:dyDescent="0.25">
      <c r="A2737" s="8" t="s">
        <v>3088</v>
      </c>
      <c r="B2737" s="9" t="s">
        <v>333</v>
      </c>
      <c r="C2737" s="13">
        <v>15.3851715406106</v>
      </c>
      <c r="D2737" s="13">
        <v>93.415623948731195</v>
      </c>
      <c r="E2737" s="13">
        <v>50.846104728597901</v>
      </c>
      <c r="F2737" s="15">
        <v>53.215633405979901</v>
      </c>
      <c r="G2737" s="13">
        <v>916</v>
      </c>
      <c r="H2737" s="14">
        <v>75060363.799999997</v>
      </c>
    </row>
    <row r="2738" spans="1:8" ht="24.75" hidden="1" x14ac:dyDescent="0.25">
      <c r="A2738" s="8" t="s">
        <v>3088</v>
      </c>
      <c r="B2738" s="9" t="s">
        <v>2099</v>
      </c>
      <c r="C2738" s="13">
        <v>23.064757143559</v>
      </c>
      <c r="D2738" s="13">
        <v>94.591459864857597</v>
      </c>
      <c r="E2738" s="13">
        <v>43.143748097158301</v>
      </c>
      <c r="F2738" s="15">
        <v>53.599988368524969</v>
      </c>
      <c r="G2738" s="13">
        <v>372</v>
      </c>
      <c r="H2738" s="14">
        <v>74218253.269999906</v>
      </c>
    </row>
    <row r="2739" spans="1:8" ht="24.75" hidden="1" x14ac:dyDescent="0.25">
      <c r="A2739" s="8" t="s">
        <v>3088</v>
      </c>
      <c r="B2739" s="9" t="s">
        <v>1276</v>
      </c>
      <c r="C2739" s="13">
        <v>27.251765239173999</v>
      </c>
      <c r="D2739" s="13">
        <v>38.430370679541397</v>
      </c>
      <c r="E2739" s="13">
        <v>52.952307077589502</v>
      </c>
      <c r="F2739" s="15">
        <v>39.54481433210163</v>
      </c>
      <c r="G2739" s="13">
        <v>268</v>
      </c>
      <c r="H2739" s="14">
        <v>74029456.670000002</v>
      </c>
    </row>
    <row r="2740" spans="1:8" ht="24.75" hidden="1" x14ac:dyDescent="0.25">
      <c r="A2740" s="8" t="s">
        <v>3088</v>
      </c>
      <c r="B2740" s="9" t="s">
        <v>1635</v>
      </c>
      <c r="C2740" s="13">
        <v>0</v>
      </c>
      <c r="D2740" s="13">
        <v>94.855890791619501</v>
      </c>
      <c r="E2740" s="13">
        <v>33.118582211566498</v>
      </c>
      <c r="F2740" s="15">
        <v>42.658157667728666</v>
      </c>
      <c r="G2740" s="13">
        <v>71</v>
      </c>
      <c r="H2740" s="14">
        <v>73056719.930000007</v>
      </c>
    </row>
    <row r="2741" spans="1:8" ht="24.75" hidden="1" x14ac:dyDescent="0.25">
      <c r="A2741" s="8" t="s">
        <v>3088</v>
      </c>
      <c r="B2741" s="9" t="s">
        <v>623</v>
      </c>
      <c r="C2741" s="13">
        <v>10.1464459173901</v>
      </c>
      <c r="D2741" s="13">
        <v>39.839075171271404</v>
      </c>
      <c r="E2741" s="13">
        <v>31.473509837093399</v>
      </c>
      <c r="F2741" s="15">
        <v>27.153010308584967</v>
      </c>
      <c r="G2741" s="13">
        <v>64</v>
      </c>
      <c r="H2741" s="14">
        <v>72989676.650000006</v>
      </c>
    </row>
    <row r="2742" spans="1:8" ht="24.75" hidden="1" x14ac:dyDescent="0.25">
      <c r="A2742" s="8" t="s">
        <v>3088</v>
      </c>
      <c r="B2742" s="9" t="s">
        <v>645</v>
      </c>
      <c r="C2742" s="13">
        <v>20.020499048237902</v>
      </c>
      <c r="D2742" s="13">
        <v>99.084357734645806</v>
      </c>
      <c r="E2742" s="13">
        <v>39.408787262387698</v>
      </c>
      <c r="F2742" s="15">
        <v>52.837881348423799</v>
      </c>
      <c r="G2742" s="13">
        <v>560</v>
      </c>
      <c r="H2742" s="14">
        <v>72977527.280000001</v>
      </c>
    </row>
    <row r="2743" spans="1:8" ht="48.75" hidden="1" x14ac:dyDescent="0.25">
      <c r="A2743" s="8" t="s">
        <v>3088</v>
      </c>
      <c r="B2743" s="9" t="s">
        <v>2909</v>
      </c>
      <c r="C2743" s="13">
        <v>22.3733353246657</v>
      </c>
      <c r="D2743" s="13">
        <v>42.5312584583614</v>
      </c>
      <c r="E2743" s="13">
        <v>26.949812201112898</v>
      </c>
      <c r="F2743" s="15">
        <v>30.618135328046662</v>
      </c>
      <c r="G2743" s="13">
        <v>36</v>
      </c>
      <c r="H2743" s="14">
        <v>72856563.739999995</v>
      </c>
    </row>
    <row r="2744" spans="1:8" ht="24.75" hidden="1" x14ac:dyDescent="0.25">
      <c r="A2744" s="8" t="s">
        <v>3088</v>
      </c>
      <c r="B2744" s="9" t="s">
        <v>2219</v>
      </c>
      <c r="C2744" s="13">
        <v>6.9047066879403696</v>
      </c>
      <c r="D2744" s="13">
        <v>93.903343563730203</v>
      </c>
      <c r="E2744" s="13">
        <v>40.6453027357664</v>
      </c>
      <c r="F2744" s="15">
        <v>47.151117662478988</v>
      </c>
      <c r="G2744" s="13">
        <v>75</v>
      </c>
      <c r="H2744" s="14">
        <v>72265364.180000007</v>
      </c>
    </row>
    <row r="2745" spans="1:8" ht="24.75" hidden="1" x14ac:dyDescent="0.25">
      <c r="A2745" s="8" t="s">
        <v>3088</v>
      </c>
      <c r="B2745" s="9" t="s">
        <v>1631</v>
      </c>
      <c r="C2745" s="13">
        <v>19.153105802150598</v>
      </c>
      <c r="D2745" s="13">
        <v>60.520955737602101</v>
      </c>
      <c r="E2745" s="13">
        <v>40.279459574252698</v>
      </c>
      <c r="F2745" s="15">
        <v>39.984507038001802</v>
      </c>
      <c r="G2745" s="13">
        <v>165</v>
      </c>
      <c r="H2745" s="14">
        <v>72117499.001000002</v>
      </c>
    </row>
    <row r="2746" spans="1:8" ht="24.75" hidden="1" x14ac:dyDescent="0.25">
      <c r="A2746" s="8" t="s">
        <v>3088</v>
      </c>
      <c r="B2746" s="9" t="s">
        <v>1222</v>
      </c>
      <c r="C2746" s="13">
        <v>28.054615135828001</v>
      </c>
      <c r="D2746" s="13">
        <v>40.476346399428301</v>
      </c>
      <c r="E2746" s="13">
        <v>44.089216656693303</v>
      </c>
      <c r="F2746" s="15">
        <v>37.540059397316533</v>
      </c>
      <c r="G2746" s="13">
        <v>246</v>
      </c>
      <c r="H2746" s="14">
        <v>71996505.961999997</v>
      </c>
    </row>
    <row r="2747" spans="1:8" ht="24.75" hidden="1" x14ac:dyDescent="0.25">
      <c r="A2747" s="8" t="s">
        <v>3088</v>
      </c>
      <c r="B2747" s="9" t="s">
        <v>2290</v>
      </c>
      <c r="C2747" s="13">
        <v>39.779496053558603</v>
      </c>
      <c r="D2747" s="13">
        <v>88.133519268446094</v>
      </c>
      <c r="E2747" s="13">
        <v>46.642138173228801</v>
      </c>
      <c r="F2747" s="15">
        <v>58.18505116507783</v>
      </c>
      <c r="G2747" s="13">
        <v>56</v>
      </c>
      <c r="H2747" s="14">
        <v>71852427.735499993</v>
      </c>
    </row>
    <row r="2748" spans="1:8" ht="24.75" hidden="1" x14ac:dyDescent="0.25">
      <c r="A2748" s="8" t="s">
        <v>3088</v>
      </c>
      <c r="B2748" s="9" t="s">
        <v>817</v>
      </c>
      <c r="C2748" s="13">
        <v>41.861260335547598</v>
      </c>
      <c r="D2748" s="13">
        <v>37.076312169867997</v>
      </c>
      <c r="E2748" s="13">
        <v>30.237348779604702</v>
      </c>
      <c r="F2748" s="15">
        <v>36.391640428340104</v>
      </c>
      <c r="G2748" s="13">
        <v>190</v>
      </c>
      <c r="H2748" s="14">
        <v>71612042.171999902</v>
      </c>
    </row>
    <row r="2749" spans="1:8" ht="24.75" hidden="1" x14ac:dyDescent="0.25">
      <c r="A2749" s="8" t="s">
        <v>3088</v>
      </c>
      <c r="B2749" s="9" t="s">
        <v>631</v>
      </c>
      <c r="C2749" s="13">
        <v>40.526970075021602</v>
      </c>
      <c r="D2749" s="13">
        <v>21.660387883715899</v>
      </c>
      <c r="E2749" s="13">
        <v>31.775232479834401</v>
      </c>
      <c r="F2749" s="15">
        <v>31.320863479523968</v>
      </c>
      <c r="G2749" s="13">
        <v>60</v>
      </c>
      <c r="H2749" s="14">
        <v>71107584.129999906</v>
      </c>
    </row>
    <row r="2750" spans="1:8" ht="24.75" hidden="1" x14ac:dyDescent="0.25">
      <c r="A2750" s="8" t="s">
        <v>3088</v>
      </c>
      <c r="B2750" s="9" t="s">
        <v>1590</v>
      </c>
      <c r="C2750" s="13">
        <v>27.0608596514437</v>
      </c>
      <c r="D2750" s="13">
        <v>56.223296784477697</v>
      </c>
      <c r="E2750" s="13">
        <v>47.259001002894799</v>
      </c>
      <c r="F2750" s="15">
        <v>43.514385812938734</v>
      </c>
      <c r="G2750" s="13">
        <v>59</v>
      </c>
      <c r="H2750" s="14">
        <v>70857942.659999996</v>
      </c>
    </row>
    <row r="2751" spans="1:8" ht="24.75" hidden="1" x14ac:dyDescent="0.25">
      <c r="A2751" s="8" t="s">
        <v>3088</v>
      </c>
      <c r="B2751" s="9" t="s">
        <v>269</v>
      </c>
      <c r="C2751" s="13">
        <v>3.7906717808904098</v>
      </c>
      <c r="D2751" s="13">
        <v>30.968366618738202</v>
      </c>
      <c r="E2751" s="13">
        <v>19.145336319360599</v>
      </c>
      <c r="F2751" s="15">
        <v>17.968124906329734</v>
      </c>
      <c r="G2751" s="13">
        <v>21</v>
      </c>
      <c r="H2751" s="14">
        <v>70358877.269999996</v>
      </c>
    </row>
    <row r="2752" spans="1:8" ht="24.75" hidden="1" x14ac:dyDescent="0.25">
      <c r="A2752" s="8" t="s">
        <v>3088</v>
      </c>
      <c r="B2752" s="9" t="s">
        <v>3072</v>
      </c>
      <c r="C2752" s="13">
        <v>19.043852832638201</v>
      </c>
      <c r="D2752" s="13">
        <v>87.1814621995061</v>
      </c>
      <c r="E2752" s="13">
        <v>54.691329851478599</v>
      </c>
      <c r="F2752" s="15">
        <v>53.638881627874298</v>
      </c>
      <c r="G2752" s="13">
        <v>396</v>
      </c>
      <c r="H2752" s="14">
        <v>70085627.849999994</v>
      </c>
    </row>
    <row r="2753" spans="1:8" ht="24.75" hidden="1" x14ac:dyDescent="0.25">
      <c r="A2753" s="8" t="s">
        <v>3088</v>
      </c>
      <c r="B2753" s="9" t="s">
        <v>892</v>
      </c>
      <c r="C2753" s="13">
        <v>25.658432063114301</v>
      </c>
      <c r="D2753" s="13">
        <v>47.6934673162976</v>
      </c>
      <c r="E2753" s="13">
        <v>24.397228369313101</v>
      </c>
      <c r="F2753" s="15">
        <v>32.583042582908334</v>
      </c>
      <c r="G2753" s="13">
        <v>151</v>
      </c>
      <c r="H2753" s="14">
        <v>69982226.466596007</v>
      </c>
    </row>
    <row r="2754" spans="1:8" hidden="1" x14ac:dyDescent="0.25">
      <c r="A2754" s="8" t="s">
        <v>3088</v>
      </c>
      <c r="B2754" s="9" t="s">
        <v>1209</v>
      </c>
      <c r="C2754" s="13">
        <v>28.7914731099692</v>
      </c>
      <c r="D2754" s="13">
        <v>45.634693204923202</v>
      </c>
      <c r="E2754" s="13">
        <v>44.216654937604901</v>
      </c>
      <c r="F2754" s="15">
        <v>39.547607084165769</v>
      </c>
      <c r="G2754" s="13">
        <v>129</v>
      </c>
      <c r="H2754" s="14">
        <v>69634694.9799999</v>
      </c>
    </row>
    <row r="2755" spans="1:8" ht="24.75" hidden="1" x14ac:dyDescent="0.25">
      <c r="A2755" s="8" t="s">
        <v>3088</v>
      </c>
      <c r="B2755" s="9" t="s">
        <v>2980</v>
      </c>
      <c r="C2755" s="13">
        <v>23.768338483979299</v>
      </c>
      <c r="D2755" s="13">
        <v>55.873090957500501</v>
      </c>
      <c r="E2755" s="13">
        <v>32.288306070125699</v>
      </c>
      <c r="F2755" s="15">
        <v>37.309911837201831</v>
      </c>
      <c r="G2755" s="13">
        <v>18</v>
      </c>
      <c r="H2755" s="14">
        <v>69609964.920000002</v>
      </c>
    </row>
    <row r="2756" spans="1:8" ht="24.75" hidden="1" x14ac:dyDescent="0.25">
      <c r="A2756" s="8" t="s">
        <v>3088</v>
      </c>
      <c r="B2756" s="9" t="s">
        <v>1347</v>
      </c>
      <c r="C2756" s="13">
        <v>17.201598268425698</v>
      </c>
      <c r="D2756" s="13">
        <v>47.4254018652924</v>
      </c>
      <c r="E2756" s="13">
        <v>21.9597269344798</v>
      </c>
      <c r="F2756" s="15">
        <v>28.862242356065966</v>
      </c>
      <c r="G2756" s="13">
        <v>87</v>
      </c>
      <c r="H2756" s="14">
        <v>69401519.989999905</v>
      </c>
    </row>
    <row r="2757" spans="1:8" ht="24.75" hidden="1" x14ac:dyDescent="0.25">
      <c r="A2757" s="8" t="s">
        <v>3088</v>
      </c>
      <c r="B2757" s="9" t="s">
        <v>1997</v>
      </c>
      <c r="C2757" s="13">
        <v>38.543936406643397</v>
      </c>
      <c r="D2757" s="13">
        <v>34.612600714198202</v>
      </c>
      <c r="E2757" s="13">
        <v>45.593903969039403</v>
      </c>
      <c r="F2757" s="15">
        <v>39.583480363293667</v>
      </c>
      <c r="G2757" s="13">
        <v>212</v>
      </c>
      <c r="H2757" s="14">
        <v>69317533.769999906</v>
      </c>
    </row>
    <row r="2758" spans="1:8" hidden="1" x14ac:dyDescent="0.25">
      <c r="A2758" s="8" t="s">
        <v>3088</v>
      </c>
      <c r="B2758" s="9" t="s">
        <v>916</v>
      </c>
      <c r="C2758" s="13">
        <v>23.118999584459001</v>
      </c>
      <c r="D2758" s="13">
        <v>38.829601244984097</v>
      </c>
      <c r="E2758" s="13">
        <v>34.4759259016882</v>
      </c>
      <c r="F2758" s="15">
        <v>32.141508910377098</v>
      </c>
      <c r="G2758" s="13">
        <v>315</v>
      </c>
      <c r="H2758" s="14">
        <v>69036443.811999902</v>
      </c>
    </row>
    <row r="2759" spans="1:8" ht="24.75" hidden="1" x14ac:dyDescent="0.25">
      <c r="A2759" s="8" t="s">
        <v>3088</v>
      </c>
      <c r="B2759" s="9" t="s">
        <v>348</v>
      </c>
      <c r="C2759" s="13">
        <v>24.734950125055999</v>
      </c>
      <c r="D2759" s="13">
        <v>96.062841442325194</v>
      </c>
      <c r="E2759" s="13">
        <v>52.584246860970502</v>
      </c>
      <c r="F2759" s="15">
        <v>57.794012809450571</v>
      </c>
      <c r="G2759" s="13">
        <v>115</v>
      </c>
      <c r="H2759" s="14">
        <v>68387603.5</v>
      </c>
    </row>
    <row r="2760" spans="1:8" ht="24.75" hidden="1" x14ac:dyDescent="0.25">
      <c r="A2760" s="8" t="s">
        <v>3088</v>
      </c>
      <c r="B2760" s="9" t="s">
        <v>882</v>
      </c>
      <c r="C2760" s="13">
        <v>26.433292938159202</v>
      </c>
      <c r="D2760" s="13">
        <v>46.260850559605103</v>
      </c>
      <c r="E2760" s="13">
        <v>57.745523305600898</v>
      </c>
      <c r="F2760" s="15">
        <v>43.479888934455062</v>
      </c>
      <c r="G2760" s="13">
        <v>96</v>
      </c>
      <c r="H2760" s="14">
        <v>68304732.559999898</v>
      </c>
    </row>
    <row r="2761" spans="1:8" ht="24.75" hidden="1" x14ac:dyDescent="0.25">
      <c r="A2761" s="8" t="s">
        <v>3088</v>
      </c>
      <c r="B2761" s="9" t="s">
        <v>103</v>
      </c>
      <c r="C2761" s="13">
        <v>41.681379701506799</v>
      </c>
      <c r="D2761" s="13">
        <v>48.633510338549101</v>
      </c>
      <c r="E2761" s="13">
        <v>22.7699939328017</v>
      </c>
      <c r="F2761" s="15">
        <v>37.694961324285863</v>
      </c>
      <c r="G2761" s="13">
        <v>90</v>
      </c>
      <c r="H2761" s="14">
        <v>67957631.189999998</v>
      </c>
    </row>
    <row r="2762" spans="1:8" ht="24.75" hidden="1" x14ac:dyDescent="0.25">
      <c r="A2762" s="8" t="s">
        <v>3088</v>
      </c>
      <c r="B2762" s="9" t="s">
        <v>2347</v>
      </c>
      <c r="C2762" s="13">
        <v>27.517330596474299</v>
      </c>
      <c r="D2762" s="13">
        <v>84.707938342522397</v>
      </c>
      <c r="E2762" s="13">
        <v>24.186234569657302</v>
      </c>
      <c r="F2762" s="15">
        <v>45.470501169551333</v>
      </c>
      <c r="G2762" s="13">
        <v>85</v>
      </c>
      <c r="H2762" s="14">
        <v>67595801.399999902</v>
      </c>
    </row>
    <row r="2763" spans="1:8" hidden="1" x14ac:dyDescent="0.25">
      <c r="A2763" s="8" t="s">
        <v>3088</v>
      </c>
      <c r="B2763" s="9" t="s">
        <v>2189</v>
      </c>
      <c r="C2763" s="13">
        <v>26.339587976686399</v>
      </c>
      <c r="D2763" s="13">
        <v>52.4398203834781</v>
      </c>
      <c r="E2763" s="13">
        <v>31.417024828953899</v>
      </c>
      <c r="F2763" s="15">
        <v>36.732144396372796</v>
      </c>
      <c r="G2763" s="13">
        <v>129</v>
      </c>
      <c r="H2763" s="14">
        <v>67342789.5750992</v>
      </c>
    </row>
    <row r="2764" spans="1:8" ht="36.75" hidden="1" x14ac:dyDescent="0.25">
      <c r="A2764" s="8" t="s">
        <v>3088</v>
      </c>
      <c r="B2764" s="9" t="s">
        <v>2044</v>
      </c>
      <c r="C2764" s="13">
        <v>56.580498148529699</v>
      </c>
      <c r="D2764" s="13">
        <v>73.935982252119004</v>
      </c>
      <c r="E2764" s="13">
        <v>37.4170887241362</v>
      </c>
      <c r="F2764" s="15">
        <v>55.977856374928301</v>
      </c>
      <c r="G2764" s="13">
        <v>91</v>
      </c>
      <c r="H2764" s="14">
        <v>65647508.450000003</v>
      </c>
    </row>
    <row r="2765" spans="1:8" ht="24.75" hidden="1" x14ac:dyDescent="0.25">
      <c r="A2765" s="8" t="s">
        <v>3088</v>
      </c>
      <c r="B2765" s="9" t="s">
        <v>793</v>
      </c>
      <c r="C2765" s="13">
        <v>38.548315220644398</v>
      </c>
      <c r="D2765" s="13">
        <v>36.296869202941302</v>
      </c>
      <c r="E2765" s="13">
        <v>41.727272975836897</v>
      </c>
      <c r="F2765" s="15">
        <v>38.857485799807527</v>
      </c>
      <c r="G2765" s="13">
        <v>106</v>
      </c>
      <c r="H2765" s="14">
        <v>65119215.149999999</v>
      </c>
    </row>
    <row r="2766" spans="1:8" ht="36.75" hidden="1" x14ac:dyDescent="0.25">
      <c r="A2766" s="8" t="s">
        <v>3088</v>
      </c>
      <c r="B2766" s="9" t="s">
        <v>544</v>
      </c>
      <c r="C2766" s="13">
        <v>22.936589965023</v>
      </c>
      <c r="D2766" s="13">
        <v>25.960746391458599</v>
      </c>
      <c r="E2766" s="13">
        <v>33.078439056188998</v>
      </c>
      <c r="F2766" s="15">
        <v>27.325258470890201</v>
      </c>
      <c r="G2766" s="13">
        <v>74</v>
      </c>
      <c r="H2766" s="14">
        <v>64553338.079999901</v>
      </c>
    </row>
    <row r="2767" spans="1:8" ht="24.75" hidden="1" x14ac:dyDescent="0.25">
      <c r="A2767" s="8" t="s">
        <v>3088</v>
      </c>
      <c r="B2767" s="9" t="s">
        <v>1901</v>
      </c>
      <c r="C2767" s="13">
        <v>32.104356482264201</v>
      </c>
      <c r="D2767" s="13">
        <v>50.1796012543644</v>
      </c>
      <c r="E2767" s="13">
        <v>48.251091764301599</v>
      </c>
      <c r="F2767" s="15">
        <v>43.511683166976731</v>
      </c>
      <c r="G2767" s="13">
        <v>152</v>
      </c>
      <c r="H2767" s="14">
        <v>64345358.729999997</v>
      </c>
    </row>
    <row r="2768" spans="1:8" ht="24.75" hidden="1" x14ac:dyDescent="0.25">
      <c r="A2768" s="8" t="s">
        <v>3088</v>
      </c>
      <c r="B2768" s="9" t="s">
        <v>1863</v>
      </c>
      <c r="C2768" s="13">
        <v>60.5280177487301</v>
      </c>
      <c r="D2768" s="13">
        <v>22.518630033266302</v>
      </c>
      <c r="E2768" s="13">
        <v>15.5588219885745</v>
      </c>
      <c r="F2768" s="15">
        <v>32.868489923523633</v>
      </c>
      <c r="G2768" s="13">
        <v>15</v>
      </c>
      <c r="H2768" s="14">
        <v>64125642.939999998</v>
      </c>
    </row>
    <row r="2769" spans="1:8" ht="24.75" hidden="1" x14ac:dyDescent="0.25">
      <c r="A2769" s="8" t="s">
        <v>3088</v>
      </c>
      <c r="B2769" s="9" t="s">
        <v>1112</v>
      </c>
      <c r="C2769" s="13">
        <v>24.9894184145782</v>
      </c>
      <c r="D2769" s="13">
        <v>30.3676010693605</v>
      </c>
      <c r="E2769" s="13">
        <v>27.705513918314701</v>
      </c>
      <c r="F2769" s="15">
        <v>27.687511134084463</v>
      </c>
      <c r="G2769" s="13">
        <v>144</v>
      </c>
      <c r="H2769" s="14">
        <v>63360371.104000002</v>
      </c>
    </row>
    <row r="2770" spans="1:8" ht="24.75" hidden="1" x14ac:dyDescent="0.25">
      <c r="A2770" s="8" t="s">
        <v>3088</v>
      </c>
      <c r="B2770" s="9" t="s">
        <v>1397</v>
      </c>
      <c r="C2770" s="13">
        <v>24.872934892955101</v>
      </c>
      <c r="D2770" s="13">
        <v>49.685469402972103</v>
      </c>
      <c r="E2770" s="13">
        <v>46.120356504812399</v>
      </c>
      <c r="F2770" s="15">
        <v>40.226253600246537</v>
      </c>
      <c r="G2770" s="13">
        <v>169</v>
      </c>
      <c r="H2770" s="14">
        <v>63178670.020000003</v>
      </c>
    </row>
    <row r="2771" spans="1:8" ht="24.75" hidden="1" x14ac:dyDescent="0.25">
      <c r="A2771" s="8" t="s">
        <v>3088</v>
      </c>
      <c r="B2771" s="9" t="s">
        <v>708</v>
      </c>
      <c r="C2771" s="13">
        <v>10.4868241636342</v>
      </c>
      <c r="D2771" s="13">
        <v>54.065556241146801</v>
      </c>
      <c r="E2771" s="13">
        <v>49.963660318019102</v>
      </c>
      <c r="F2771" s="15">
        <v>38.172013574266707</v>
      </c>
      <c r="G2771" s="13">
        <v>52</v>
      </c>
      <c r="H2771" s="14">
        <v>63005642.210000001</v>
      </c>
    </row>
    <row r="2772" spans="1:8" ht="24.75" hidden="1" x14ac:dyDescent="0.25">
      <c r="A2772" s="8" t="s">
        <v>3088</v>
      </c>
      <c r="B2772" s="9" t="s">
        <v>1119</v>
      </c>
      <c r="C2772" s="13">
        <v>25.292796383828399</v>
      </c>
      <c r="D2772" s="13">
        <v>42.662007071656397</v>
      </c>
      <c r="E2772" s="13">
        <v>58.963801298089003</v>
      </c>
      <c r="F2772" s="15">
        <v>42.306201584524594</v>
      </c>
      <c r="G2772" s="13">
        <v>80</v>
      </c>
      <c r="H2772" s="14">
        <v>62383205.090000004</v>
      </c>
    </row>
    <row r="2773" spans="1:8" ht="24.75" hidden="1" x14ac:dyDescent="0.25">
      <c r="A2773" s="8" t="s">
        <v>3088</v>
      </c>
      <c r="B2773" s="9" t="s">
        <v>1435</v>
      </c>
      <c r="C2773" s="13">
        <v>25.816419454296799</v>
      </c>
      <c r="D2773" s="13">
        <v>64.213156588894194</v>
      </c>
      <c r="E2773" s="13">
        <v>42.835477632816399</v>
      </c>
      <c r="F2773" s="15">
        <v>44.288351225335795</v>
      </c>
      <c r="G2773" s="13">
        <v>64</v>
      </c>
      <c r="H2773" s="14">
        <v>62348098.289999902</v>
      </c>
    </row>
    <row r="2774" spans="1:8" hidden="1" x14ac:dyDescent="0.25">
      <c r="A2774" s="8" t="s">
        <v>3088</v>
      </c>
      <c r="B2774" s="9" t="s">
        <v>1266</v>
      </c>
      <c r="C2774" s="13">
        <v>20.922599842116298</v>
      </c>
      <c r="D2774" s="13">
        <v>29.818204215342199</v>
      </c>
      <c r="E2774" s="13">
        <v>26.034779839118301</v>
      </c>
      <c r="F2774" s="15">
        <v>25.59186129885893</v>
      </c>
      <c r="G2774" s="13">
        <v>159</v>
      </c>
      <c r="H2774" s="14">
        <v>61202735.336000003</v>
      </c>
    </row>
    <row r="2775" spans="1:8" ht="24.75" hidden="1" x14ac:dyDescent="0.25">
      <c r="A2775" s="8" t="s">
        <v>3088</v>
      </c>
      <c r="B2775" s="9" t="s">
        <v>1383</v>
      </c>
      <c r="C2775" s="13">
        <v>42.381595620258899</v>
      </c>
      <c r="D2775" s="13">
        <v>47.582910510066199</v>
      </c>
      <c r="E2775" s="13">
        <v>34.441404739366</v>
      </c>
      <c r="F2775" s="15">
        <v>41.468636956563699</v>
      </c>
      <c r="G2775" s="13">
        <v>372</v>
      </c>
      <c r="H2775" s="14">
        <v>61113726.655000001</v>
      </c>
    </row>
    <row r="2776" spans="1:8" hidden="1" x14ac:dyDescent="0.25">
      <c r="A2776" s="8" t="s">
        <v>3088</v>
      </c>
      <c r="B2776" s="9" t="s">
        <v>1256</v>
      </c>
      <c r="C2776" s="13">
        <v>12.915240831515099</v>
      </c>
      <c r="D2776" s="13">
        <v>40.630462958409801</v>
      </c>
      <c r="E2776" s="13">
        <v>49.078447512977398</v>
      </c>
      <c r="F2776" s="15">
        <v>34.208050434300766</v>
      </c>
      <c r="G2776" s="13">
        <v>21</v>
      </c>
      <c r="H2776" s="14">
        <v>61032429.200000003</v>
      </c>
    </row>
    <row r="2777" spans="1:8" ht="24.75" hidden="1" x14ac:dyDescent="0.25">
      <c r="A2777" s="8" t="s">
        <v>3088</v>
      </c>
      <c r="B2777" s="9" t="s">
        <v>601</v>
      </c>
      <c r="C2777" s="13">
        <v>17.938606692846001</v>
      </c>
      <c r="D2777" s="13">
        <v>41.692482448468198</v>
      </c>
      <c r="E2777" s="13">
        <v>31.5869859750774</v>
      </c>
      <c r="F2777" s="15">
        <v>30.4060250387972</v>
      </c>
      <c r="G2777" s="13">
        <v>255</v>
      </c>
      <c r="H2777" s="14">
        <v>60882897.378014602</v>
      </c>
    </row>
    <row r="2778" spans="1:8" ht="24.75" hidden="1" x14ac:dyDescent="0.25">
      <c r="A2778" s="8" t="s">
        <v>3088</v>
      </c>
      <c r="B2778" s="9" t="s">
        <v>1283</v>
      </c>
      <c r="C2778" s="13">
        <v>28.201178149074501</v>
      </c>
      <c r="D2778" s="13">
        <v>46.599686144236699</v>
      </c>
      <c r="E2778" s="13">
        <v>29.283478517673199</v>
      </c>
      <c r="F2778" s="15">
        <v>34.694780936994803</v>
      </c>
      <c r="G2778" s="13">
        <v>23</v>
      </c>
      <c r="H2778" s="14">
        <v>60867362.329999998</v>
      </c>
    </row>
    <row r="2779" spans="1:8" ht="24.75" hidden="1" x14ac:dyDescent="0.25">
      <c r="A2779" s="8" t="s">
        <v>3088</v>
      </c>
      <c r="B2779" s="9" t="s">
        <v>1703</v>
      </c>
      <c r="C2779" s="13">
        <v>15.650192719615299</v>
      </c>
      <c r="D2779" s="13">
        <v>61.531737412325903</v>
      </c>
      <c r="E2779" s="13">
        <v>44.112743270937301</v>
      </c>
      <c r="F2779" s="15">
        <v>40.431557800959503</v>
      </c>
      <c r="G2779" s="13">
        <v>173</v>
      </c>
      <c r="H2779" s="14">
        <v>60675496.740000002</v>
      </c>
    </row>
    <row r="2780" spans="1:8" hidden="1" x14ac:dyDescent="0.25">
      <c r="A2780" s="8" t="s">
        <v>3088</v>
      </c>
      <c r="B2780" s="9" t="s">
        <v>782</v>
      </c>
      <c r="C2780" s="13">
        <v>27.528935208199201</v>
      </c>
      <c r="D2780" s="13">
        <v>32.765101009598297</v>
      </c>
      <c r="E2780" s="13">
        <v>35.8007311002211</v>
      </c>
      <c r="F2780" s="15">
        <v>32.031589106006201</v>
      </c>
      <c r="G2780" s="13">
        <v>164</v>
      </c>
      <c r="H2780" s="14">
        <v>60480249.137000002</v>
      </c>
    </row>
    <row r="2781" spans="1:8" ht="24.75" hidden="1" x14ac:dyDescent="0.25">
      <c r="A2781" s="8" t="s">
        <v>3088</v>
      </c>
      <c r="B2781" s="9" t="s">
        <v>1826</v>
      </c>
      <c r="C2781" s="13">
        <v>19.878903187774799</v>
      </c>
      <c r="D2781" s="13">
        <v>83.993880555597499</v>
      </c>
      <c r="E2781" s="13">
        <v>32.096016535919198</v>
      </c>
      <c r="F2781" s="15">
        <v>45.322933426430495</v>
      </c>
      <c r="G2781" s="13">
        <v>313</v>
      </c>
      <c r="H2781" s="14">
        <v>60049826.629999898</v>
      </c>
    </row>
    <row r="2782" spans="1:8" ht="36.75" hidden="1" x14ac:dyDescent="0.25">
      <c r="A2782" s="8" t="s">
        <v>3088</v>
      </c>
      <c r="B2782" s="9" t="s">
        <v>764</v>
      </c>
      <c r="C2782" s="13">
        <v>18.955370434356599</v>
      </c>
      <c r="D2782" s="13">
        <v>42.018295771077398</v>
      </c>
      <c r="E2782" s="13">
        <v>30.877603615068399</v>
      </c>
      <c r="F2782" s="15">
        <v>30.617089940167464</v>
      </c>
      <c r="G2782" s="13">
        <v>128</v>
      </c>
      <c r="H2782" s="14">
        <v>59482547.369999997</v>
      </c>
    </row>
    <row r="2783" spans="1:8" ht="24.75" hidden="1" x14ac:dyDescent="0.25">
      <c r="A2783" s="8" t="s">
        <v>3088</v>
      </c>
      <c r="B2783" s="9" t="s">
        <v>2330</v>
      </c>
      <c r="C2783" s="13">
        <v>23.151689397955899</v>
      </c>
      <c r="D2783" s="13">
        <v>90.501624201405093</v>
      </c>
      <c r="E2783" s="13">
        <v>63.421798535040402</v>
      </c>
      <c r="F2783" s="15">
        <v>59.025037378133796</v>
      </c>
      <c r="G2783" s="13">
        <v>242</v>
      </c>
      <c r="H2783" s="14">
        <v>58874784.519999899</v>
      </c>
    </row>
    <row r="2784" spans="1:8" ht="24.75" hidden="1" x14ac:dyDescent="0.25">
      <c r="A2784" s="8" t="s">
        <v>3088</v>
      </c>
      <c r="B2784" s="9" t="s">
        <v>2422</v>
      </c>
      <c r="C2784" s="13">
        <v>48.323483165211798</v>
      </c>
      <c r="D2784" s="13">
        <v>71.878388453764103</v>
      </c>
      <c r="E2784" s="13">
        <v>42.772890370255503</v>
      </c>
      <c r="F2784" s="15">
        <v>54.324920663077137</v>
      </c>
      <c r="G2784" s="13">
        <v>40</v>
      </c>
      <c r="H2784" s="14">
        <v>58791542.490000002</v>
      </c>
    </row>
    <row r="2785" spans="1:8" ht="24.75" hidden="1" x14ac:dyDescent="0.25">
      <c r="A2785" s="8" t="s">
        <v>3088</v>
      </c>
      <c r="B2785" s="9" t="s">
        <v>1602</v>
      </c>
      <c r="C2785" s="13">
        <v>34.910328690721897</v>
      </c>
      <c r="D2785" s="13">
        <v>58.634454361013901</v>
      </c>
      <c r="E2785" s="13">
        <v>44.744940875555599</v>
      </c>
      <c r="F2785" s="15">
        <v>46.096574642430461</v>
      </c>
      <c r="G2785" s="13">
        <v>199</v>
      </c>
      <c r="H2785" s="14">
        <v>58380429.850000001</v>
      </c>
    </row>
    <row r="2786" spans="1:8" hidden="1" x14ac:dyDescent="0.25">
      <c r="A2786" s="8" t="s">
        <v>3088</v>
      </c>
      <c r="B2786" s="9" t="s">
        <v>1860</v>
      </c>
      <c r="C2786" s="13">
        <v>37.994067794565403</v>
      </c>
      <c r="D2786" s="13">
        <v>34.411262776835599</v>
      </c>
      <c r="E2786" s="13">
        <v>31.7371097365228</v>
      </c>
      <c r="F2786" s="15">
        <v>34.714146769307938</v>
      </c>
      <c r="G2786" s="13">
        <v>121</v>
      </c>
      <c r="H2786" s="14">
        <v>58336379.378296301</v>
      </c>
    </row>
    <row r="2787" spans="1:8" ht="24.75" hidden="1" x14ac:dyDescent="0.25">
      <c r="A2787" s="8" t="s">
        <v>3088</v>
      </c>
      <c r="B2787" s="9" t="s">
        <v>919</v>
      </c>
      <c r="C2787" s="13">
        <v>21.423704087381701</v>
      </c>
      <c r="D2787" s="13">
        <v>54.630947580212599</v>
      </c>
      <c r="E2787" s="13">
        <v>17.271961274460899</v>
      </c>
      <c r="F2787" s="15">
        <v>31.108870980685065</v>
      </c>
      <c r="G2787" s="13">
        <v>196</v>
      </c>
      <c r="H2787" s="14">
        <v>58281690.299999699</v>
      </c>
    </row>
    <row r="2788" spans="1:8" hidden="1" x14ac:dyDescent="0.25">
      <c r="A2788" s="8" t="s">
        <v>3088</v>
      </c>
      <c r="B2788" s="9" t="s">
        <v>2383</v>
      </c>
      <c r="C2788" s="13">
        <v>10.935067799616499</v>
      </c>
      <c r="D2788" s="13">
        <v>66.712672960773006</v>
      </c>
      <c r="E2788" s="13">
        <v>46.019499951770399</v>
      </c>
      <c r="F2788" s="15">
        <v>41.222413570719972</v>
      </c>
      <c r="G2788" s="13">
        <v>181</v>
      </c>
      <c r="H2788" s="14">
        <v>58255121.035999998</v>
      </c>
    </row>
    <row r="2789" spans="1:8" hidden="1" x14ac:dyDescent="0.25">
      <c r="A2789" s="8" t="s">
        <v>3088</v>
      </c>
      <c r="B2789" s="9" t="s">
        <v>501</v>
      </c>
      <c r="C2789" s="13">
        <v>32.684270018226798</v>
      </c>
      <c r="D2789" s="13">
        <v>56.392148651924899</v>
      </c>
      <c r="E2789" s="13">
        <v>33.6185517503258</v>
      </c>
      <c r="F2789" s="15">
        <v>40.898323473492496</v>
      </c>
      <c r="G2789" s="13">
        <v>196</v>
      </c>
      <c r="H2789" s="14">
        <v>58073057.488273896</v>
      </c>
    </row>
    <row r="2790" spans="1:8" ht="24.75" hidden="1" x14ac:dyDescent="0.25">
      <c r="A2790" s="8" t="s">
        <v>3088</v>
      </c>
      <c r="B2790" s="9" t="s">
        <v>588</v>
      </c>
      <c r="C2790" s="13">
        <v>15.567867744865399</v>
      </c>
      <c r="D2790" s="13">
        <v>48.492061053131302</v>
      </c>
      <c r="E2790" s="13">
        <v>47.936844393979101</v>
      </c>
      <c r="F2790" s="15">
        <v>37.332257730658604</v>
      </c>
      <c r="G2790" s="13">
        <v>127</v>
      </c>
      <c r="H2790" s="14">
        <v>58001997.009999998</v>
      </c>
    </row>
    <row r="2791" spans="1:8" ht="24.75" hidden="1" x14ac:dyDescent="0.25">
      <c r="A2791" s="8" t="s">
        <v>3088</v>
      </c>
      <c r="B2791" s="9" t="s">
        <v>1001</v>
      </c>
      <c r="C2791" s="13">
        <v>13.8498874441126</v>
      </c>
      <c r="D2791" s="13">
        <v>53.388146297542903</v>
      </c>
      <c r="E2791" s="13">
        <v>34.732391597586997</v>
      </c>
      <c r="F2791" s="15">
        <v>33.990141779747496</v>
      </c>
      <c r="G2791" s="13">
        <v>90</v>
      </c>
      <c r="H2791" s="14">
        <v>57342829.460000001</v>
      </c>
    </row>
    <row r="2792" spans="1:8" hidden="1" x14ac:dyDescent="0.25">
      <c r="A2792" s="8" t="s">
        <v>3088</v>
      </c>
      <c r="B2792" s="9" t="s">
        <v>1892</v>
      </c>
      <c r="C2792" s="13">
        <v>30.407790311050199</v>
      </c>
      <c r="D2792" s="13">
        <v>51.694014544372898</v>
      </c>
      <c r="E2792" s="13">
        <v>43.194213572368703</v>
      </c>
      <c r="F2792" s="15">
        <v>41.765339475930602</v>
      </c>
      <c r="G2792" s="13">
        <v>196</v>
      </c>
      <c r="H2792" s="14">
        <v>57308913.32</v>
      </c>
    </row>
    <row r="2793" spans="1:8" ht="24.75" hidden="1" x14ac:dyDescent="0.25">
      <c r="A2793" s="8" t="s">
        <v>3088</v>
      </c>
      <c r="B2793" s="9" t="s">
        <v>1580</v>
      </c>
      <c r="C2793" s="13">
        <v>18.980711802897201</v>
      </c>
      <c r="D2793" s="13">
        <v>80.253651051420505</v>
      </c>
      <c r="E2793" s="13">
        <v>38.313670921066503</v>
      </c>
      <c r="F2793" s="15">
        <v>45.84934459179474</v>
      </c>
      <c r="G2793" s="13">
        <v>91</v>
      </c>
      <c r="H2793" s="14">
        <v>56479805.599999897</v>
      </c>
    </row>
    <row r="2794" spans="1:8" ht="24.75" hidden="1" x14ac:dyDescent="0.25">
      <c r="A2794" s="8" t="s">
        <v>3088</v>
      </c>
      <c r="B2794" s="9" t="s">
        <v>2048</v>
      </c>
      <c r="C2794" s="13">
        <v>9.8453104405181993</v>
      </c>
      <c r="D2794" s="13">
        <v>67.5897823895682</v>
      </c>
      <c r="E2794" s="13">
        <v>34.529349705014099</v>
      </c>
      <c r="F2794" s="15">
        <v>37.321480845033498</v>
      </c>
      <c r="G2794" s="13">
        <v>13</v>
      </c>
      <c r="H2794" s="14">
        <v>56371181.93</v>
      </c>
    </row>
    <row r="2795" spans="1:8" ht="24.75" hidden="1" x14ac:dyDescent="0.25">
      <c r="A2795" s="8" t="s">
        <v>3088</v>
      </c>
      <c r="B2795" s="9" t="s">
        <v>2367</v>
      </c>
      <c r="C2795" s="13">
        <v>22.407163864680701</v>
      </c>
      <c r="D2795" s="13">
        <v>76.616227545793294</v>
      </c>
      <c r="E2795" s="13">
        <v>45.941965962591901</v>
      </c>
      <c r="F2795" s="15">
        <v>48.321785791021966</v>
      </c>
      <c r="G2795" s="13">
        <v>277</v>
      </c>
      <c r="H2795" s="14">
        <v>56238166.744170003</v>
      </c>
    </row>
    <row r="2796" spans="1:8" ht="24.75" hidden="1" x14ac:dyDescent="0.25">
      <c r="A2796" s="8" t="s">
        <v>3088</v>
      </c>
      <c r="B2796" s="9" t="s">
        <v>1578</v>
      </c>
      <c r="C2796" s="13">
        <v>10.8544100681177</v>
      </c>
      <c r="D2796" s="13">
        <v>53.059456611307098</v>
      </c>
      <c r="E2796" s="13">
        <v>33.1928382018598</v>
      </c>
      <c r="F2796" s="15">
        <v>32.368901627094864</v>
      </c>
      <c r="G2796" s="13">
        <v>47</v>
      </c>
      <c r="H2796" s="14">
        <v>56057957.019999899</v>
      </c>
    </row>
    <row r="2797" spans="1:8" ht="24.75" hidden="1" x14ac:dyDescent="0.25">
      <c r="A2797" s="8" t="s">
        <v>3088</v>
      </c>
      <c r="B2797" s="9" t="s">
        <v>740</v>
      </c>
      <c r="C2797" s="13">
        <v>37.820747146229799</v>
      </c>
      <c r="D2797" s="13">
        <v>65.776774120826403</v>
      </c>
      <c r="E2797" s="13">
        <v>44.604354991616098</v>
      </c>
      <c r="F2797" s="15">
        <v>49.400625419557436</v>
      </c>
      <c r="G2797" s="13">
        <v>219</v>
      </c>
      <c r="H2797" s="14">
        <v>56020809.140100002</v>
      </c>
    </row>
    <row r="2798" spans="1:8" ht="24.75" hidden="1" x14ac:dyDescent="0.25">
      <c r="A2798" s="8" t="s">
        <v>3088</v>
      </c>
      <c r="B2798" s="9" t="s">
        <v>1658</v>
      </c>
      <c r="C2798" s="13">
        <v>20.833610716355899</v>
      </c>
      <c r="D2798" s="13">
        <v>56.175455077474503</v>
      </c>
      <c r="E2798" s="13">
        <v>37.914864235933898</v>
      </c>
      <c r="F2798" s="15">
        <v>38.307976676588105</v>
      </c>
      <c r="G2798" s="13">
        <v>65</v>
      </c>
      <c r="H2798" s="14">
        <v>56008563.530000001</v>
      </c>
    </row>
    <row r="2799" spans="1:8" ht="24.75" hidden="1" x14ac:dyDescent="0.25">
      <c r="A2799" s="8" t="s">
        <v>3088</v>
      </c>
      <c r="B2799" s="9" t="s">
        <v>1934</v>
      </c>
      <c r="C2799" s="13">
        <v>17.910264595106099</v>
      </c>
      <c r="D2799" s="13">
        <v>49.034287502053303</v>
      </c>
      <c r="E2799" s="13">
        <v>47.705551816262499</v>
      </c>
      <c r="F2799" s="15">
        <v>38.216701304473965</v>
      </c>
      <c r="G2799" s="13">
        <v>468</v>
      </c>
      <c r="H2799" s="14">
        <v>55834688.536518797</v>
      </c>
    </row>
    <row r="2800" spans="1:8" ht="24.75" hidden="1" x14ac:dyDescent="0.25">
      <c r="A2800" s="8" t="s">
        <v>3088</v>
      </c>
      <c r="B2800" s="9" t="s">
        <v>876</v>
      </c>
      <c r="C2800" s="13">
        <v>24.712239445165601</v>
      </c>
      <c r="D2800" s="13">
        <v>69.656540827858393</v>
      </c>
      <c r="E2800" s="13">
        <v>40.206786226981599</v>
      </c>
      <c r="F2800" s="15">
        <v>44.858522166668529</v>
      </c>
      <c r="G2800" s="13">
        <v>533</v>
      </c>
      <c r="H2800" s="14">
        <v>55640298.450000003</v>
      </c>
    </row>
    <row r="2801" spans="1:8" ht="24.75" hidden="1" x14ac:dyDescent="0.25">
      <c r="A2801" s="8" t="s">
        <v>3088</v>
      </c>
      <c r="B2801" s="9" t="s">
        <v>160</v>
      </c>
      <c r="C2801" s="13">
        <v>48.162239485877699</v>
      </c>
      <c r="D2801" s="13">
        <v>61.221884526208299</v>
      </c>
      <c r="E2801" s="13">
        <v>50.064587985943199</v>
      </c>
      <c r="F2801" s="15">
        <v>53.149570666009737</v>
      </c>
      <c r="G2801" s="13">
        <v>57</v>
      </c>
      <c r="H2801" s="14">
        <v>55401952.819999903</v>
      </c>
    </row>
    <row r="2802" spans="1:8" ht="24.75" hidden="1" x14ac:dyDescent="0.25">
      <c r="A2802" s="8" t="s">
        <v>3088</v>
      </c>
      <c r="B2802" s="9" t="s">
        <v>18</v>
      </c>
      <c r="C2802" s="13">
        <v>23.868921330620498</v>
      </c>
      <c r="D2802" s="13">
        <v>49.497882650091498</v>
      </c>
      <c r="E2802" s="13">
        <v>30.979147217034502</v>
      </c>
      <c r="F2802" s="15">
        <v>34.781983732582169</v>
      </c>
      <c r="G2802" s="13">
        <v>272</v>
      </c>
      <c r="H2802" s="14">
        <v>55375770.420000002</v>
      </c>
    </row>
    <row r="2803" spans="1:8" ht="24.75" hidden="1" x14ac:dyDescent="0.25">
      <c r="A2803" s="8" t="s">
        <v>3088</v>
      </c>
      <c r="B2803" s="9" t="s">
        <v>1443</v>
      </c>
      <c r="C2803" s="13">
        <v>36.366168148535401</v>
      </c>
      <c r="D2803" s="13">
        <v>64.413480491430406</v>
      </c>
      <c r="E2803" s="13">
        <v>55.248664254426103</v>
      </c>
      <c r="F2803" s="15">
        <v>52.009437631463975</v>
      </c>
      <c r="G2803" s="13">
        <v>248</v>
      </c>
      <c r="H2803" s="14">
        <v>55094016.350000001</v>
      </c>
    </row>
    <row r="2804" spans="1:8" ht="24.75" hidden="1" x14ac:dyDescent="0.25">
      <c r="A2804" s="8" t="s">
        <v>3088</v>
      </c>
      <c r="B2804" s="9" t="s">
        <v>1148</v>
      </c>
      <c r="C2804" s="13">
        <v>22.372970459552398</v>
      </c>
      <c r="D2804" s="13">
        <v>84.752239513203307</v>
      </c>
      <c r="E2804" s="13">
        <v>62.530905871563903</v>
      </c>
      <c r="F2804" s="15">
        <v>56.552038614773203</v>
      </c>
      <c r="G2804" s="13">
        <v>253</v>
      </c>
      <c r="H2804" s="14">
        <v>54850338.057336196</v>
      </c>
    </row>
    <row r="2805" spans="1:8" hidden="1" x14ac:dyDescent="0.25">
      <c r="A2805" s="8" t="s">
        <v>3088</v>
      </c>
      <c r="B2805" s="9" t="s">
        <v>312</v>
      </c>
      <c r="C2805" s="13">
        <v>32.813098846181802</v>
      </c>
      <c r="D2805" s="13">
        <v>39.832030630229703</v>
      </c>
      <c r="E2805" s="13">
        <v>43.351161881776001</v>
      </c>
      <c r="F2805" s="15">
        <v>38.665430452729169</v>
      </c>
      <c r="G2805" s="13">
        <v>31</v>
      </c>
      <c r="H2805" s="14">
        <v>54450301.119999997</v>
      </c>
    </row>
    <row r="2806" spans="1:8" hidden="1" x14ac:dyDescent="0.25">
      <c r="A2806" s="8" t="s">
        <v>3088</v>
      </c>
      <c r="B2806" s="9" t="s">
        <v>1693</v>
      </c>
      <c r="C2806" s="13">
        <v>37.765475116038402</v>
      </c>
      <c r="D2806" s="13">
        <v>47.439321768057603</v>
      </c>
      <c r="E2806" s="13">
        <v>35.670610864699398</v>
      </c>
      <c r="F2806" s="15">
        <v>40.291802582931801</v>
      </c>
      <c r="G2806" s="13">
        <v>129</v>
      </c>
      <c r="H2806" s="14">
        <v>53827384.294</v>
      </c>
    </row>
    <row r="2807" spans="1:8" ht="24.75" hidden="1" x14ac:dyDescent="0.25">
      <c r="A2807" s="8" t="s">
        <v>3088</v>
      </c>
      <c r="B2807" s="9" t="s">
        <v>1655</v>
      </c>
      <c r="C2807" s="13">
        <v>25.512029322820801</v>
      </c>
      <c r="D2807" s="13">
        <v>17.165849729386601</v>
      </c>
      <c r="E2807" s="13">
        <v>32.770756554113703</v>
      </c>
      <c r="F2807" s="15">
        <v>25.149545202107035</v>
      </c>
      <c r="G2807" s="13">
        <v>149</v>
      </c>
      <c r="H2807" s="14">
        <v>53762612.582999997</v>
      </c>
    </row>
    <row r="2808" spans="1:8" ht="24.75" hidden="1" x14ac:dyDescent="0.25">
      <c r="A2808" s="8" t="s">
        <v>3088</v>
      </c>
      <c r="B2808" s="9" t="s">
        <v>870</v>
      </c>
      <c r="C2808" s="13">
        <v>54.467494115664103</v>
      </c>
      <c r="D2808" s="13">
        <v>61.860088207531398</v>
      </c>
      <c r="E2808" s="13">
        <v>50.475402713013999</v>
      </c>
      <c r="F2808" s="15">
        <v>55.600995012069831</v>
      </c>
      <c r="G2808" s="13">
        <v>13</v>
      </c>
      <c r="H2808" s="14">
        <v>53732350.68</v>
      </c>
    </row>
    <row r="2809" spans="1:8" ht="24.75" hidden="1" x14ac:dyDescent="0.25">
      <c r="A2809" s="8" t="s">
        <v>3088</v>
      </c>
      <c r="B2809" s="9" t="s">
        <v>2809</v>
      </c>
      <c r="C2809" s="13">
        <v>13.8315606217962</v>
      </c>
      <c r="D2809" s="13">
        <v>17.508593463969898</v>
      </c>
      <c r="E2809" s="13">
        <v>37.399793113734397</v>
      </c>
      <c r="F2809" s="15">
        <v>22.913315733166829</v>
      </c>
      <c r="G2809" s="13">
        <v>34</v>
      </c>
      <c r="H2809" s="14">
        <v>53703224.259999998</v>
      </c>
    </row>
    <row r="2810" spans="1:8" ht="36.75" hidden="1" x14ac:dyDescent="0.25">
      <c r="A2810" s="8" t="s">
        <v>3088</v>
      </c>
      <c r="B2810" s="9" t="s">
        <v>519</v>
      </c>
      <c r="C2810" s="13">
        <v>30.876539322678799</v>
      </c>
      <c r="D2810" s="13">
        <v>52.9884933436606</v>
      </c>
      <c r="E2810" s="13">
        <v>62.3122292829486</v>
      </c>
      <c r="F2810" s="15">
        <v>48.725753983096006</v>
      </c>
      <c r="G2810" s="13">
        <v>160</v>
      </c>
      <c r="H2810" s="14">
        <v>53579016.912315398</v>
      </c>
    </row>
    <row r="2811" spans="1:8" hidden="1" x14ac:dyDescent="0.25">
      <c r="A2811" s="8" t="s">
        <v>3088</v>
      </c>
      <c r="B2811" s="9" t="s">
        <v>1399</v>
      </c>
      <c r="C2811" s="13">
        <v>21.861653379382499</v>
      </c>
      <c r="D2811" s="13">
        <v>28.050755162953799</v>
      </c>
      <c r="E2811" s="13">
        <v>30.479358521565601</v>
      </c>
      <c r="F2811" s="15">
        <v>26.797255687967297</v>
      </c>
      <c r="G2811" s="13">
        <v>116</v>
      </c>
      <c r="H2811" s="14">
        <v>52671775.130000003</v>
      </c>
    </row>
    <row r="2812" spans="1:8" ht="24.75" hidden="1" x14ac:dyDescent="0.25">
      <c r="A2812" s="8" t="s">
        <v>3088</v>
      </c>
      <c r="B2812" s="9" t="s">
        <v>951</v>
      </c>
      <c r="C2812" s="13">
        <v>22.168107187794</v>
      </c>
      <c r="D2812" s="13">
        <v>61.457056150213901</v>
      </c>
      <c r="E2812" s="13">
        <v>32.232907536720703</v>
      </c>
      <c r="F2812" s="15">
        <v>38.619356958242868</v>
      </c>
      <c r="G2812" s="13">
        <v>61</v>
      </c>
      <c r="H2812" s="14">
        <v>52573543.0801</v>
      </c>
    </row>
    <row r="2813" spans="1:8" ht="24.75" hidden="1" x14ac:dyDescent="0.25">
      <c r="A2813" s="8" t="s">
        <v>3088</v>
      </c>
      <c r="B2813" s="9" t="s">
        <v>929</v>
      </c>
      <c r="C2813" s="13">
        <v>25.593091243731799</v>
      </c>
      <c r="D2813" s="13">
        <v>36.128124466564898</v>
      </c>
      <c r="E2813" s="13">
        <v>72.033774392770596</v>
      </c>
      <c r="F2813" s="15">
        <v>44.584996701022426</v>
      </c>
      <c r="G2813" s="13">
        <v>218</v>
      </c>
      <c r="H2813" s="14">
        <v>52553467.678000003</v>
      </c>
    </row>
    <row r="2814" spans="1:8" hidden="1" x14ac:dyDescent="0.25">
      <c r="A2814" s="8" t="s">
        <v>3088</v>
      </c>
      <c r="B2814" s="9" t="s">
        <v>1921</v>
      </c>
      <c r="C2814" s="13">
        <v>31.153572654753599</v>
      </c>
      <c r="D2814" s="13">
        <v>34.070507167377002</v>
      </c>
      <c r="E2814" s="13">
        <v>38.514741000168598</v>
      </c>
      <c r="F2814" s="15">
        <v>34.579606940766404</v>
      </c>
      <c r="G2814" s="13">
        <v>177</v>
      </c>
      <c r="H2814" s="14">
        <v>52214016.9359999</v>
      </c>
    </row>
    <row r="2815" spans="1:8" ht="24.75" hidden="1" x14ac:dyDescent="0.25">
      <c r="A2815" s="8" t="s">
        <v>3088</v>
      </c>
      <c r="B2815" s="9" t="s">
        <v>2217</v>
      </c>
      <c r="C2815" s="13">
        <v>26.624712887806499</v>
      </c>
      <c r="D2815" s="13">
        <v>66.585359246144293</v>
      </c>
      <c r="E2815" s="13">
        <v>55.364834566737997</v>
      </c>
      <c r="F2815" s="15">
        <v>49.524968900229595</v>
      </c>
      <c r="G2815" s="13">
        <v>44</v>
      </c>
      <c r="H2815" s="14">
        <v>51807680.719999902</v>
      </c>
    </row>
    <row r="2816" spans="1:8" ht="24.75" hidden="1" x14ac:dyDescent="0.25">
      <c r="A2816" s="8" t="s">
        <v>3088</v>
      </c>
      <c r="B2816" s="9" t="s">
        <v>2244</v>
      </c>
      <c r="C2816" s="13">
        <v>41.104678239176501</v>
      </c>
      <c r="D2816" s="13">
        <v>68.849833551330804</v>
      </c>
      <c r="E2816" s="13">
        <v>53.151402042211302</v>
      </c>
      <c r="F2816" s="15">
        <v>54.368637944239538</v>
      </c>
      <c r="G2816" s="13">
        <v>269</v>
      </c>
      <c r="H2816" s="14">
        <v>51494004.119999997</v>
      </c>
    </row>
    <row r="2817" spans="1:8" hidden="1" x14ac:dyDescent="0.25">
      <c r="A2817" s="8" t="s">
        <v>3088</v>
      </c>
      <c r="B2817" s="9" t="s">
        <v>608</v>
      </c>
      <c r="C2817" s="13">
        <v>3.6701143102032199</v>
      </c>
      <c r="D2817" s="13">
        <v>13.568488803408799</v>
      </c>
      <c r="E2817" s="13">
        <v>9.1967573025019593</v>
      </c>
      <c r="F2817" s="15">
        <v>8.8117868053713266</v>
      </c>
      <c r="G2817" s="13">
        <v>14</v>
      </c>
      <c r="H2817" s="14">
        <v>50722225.82</v>
      </c>
    </row>
    <row r="2818" spans="1:8" ht="36.75" hidden="1" x14ac:dyDescent="0.25">
      <c r="A2818" s="8" t="s">
        <v>3088</v>
      </c>
      <c r="B2818" s="9" t="s">
        <v>413</v>
      </c>
      <c r="C2818" s="13">
        <v>31.0715359293395</v>
      </c>
      <c r="D2818" s="13">
        <v>59.5041801001557</v>
      </c>
      <c r="E2818" s="13">
        <v>35.138334430124601</v>
      </c>
      <c r="F2818" s="15">
        <v>41.90468348653993</v>
      </c>
      <c r="G2818" s="13">
        <v>332</v>
      </c>
      <c r="H2818" s="14">
        <v>50519339.909000002</v>
      </c>
    </row>
    <row r="2819" spans="1:8" ht="24.75" hidden="1" x14ac:dyDescent="0.25">
      <c r="A2819" s="8" t="s">
        <v>3088</v>
      </c>
      <c r="B2819" s="9" t="s">
        <v>908</v>
      </c>
      <c r="C2819" s="13">
        <v>19.041049063166501</v>
      </c>
      <c r="D2819" s="13">
        <v>88.234680512844704</v>
      </c>
      <c r="E2819" s="13">
        <v>53.962533751048298</v>
      </c>
      <c r="F2819" s="15">
        <v>53.746087775686497</v>
      </c>
      <c r="G2819" s="13">
        <v>312</v>
      </c>
      <c r="H2819" s="14">
        <v>50355890.360219598</v>
      </c>
    </row>
    <row r="2820" spans="1:8" ht="24.75" hidden="1" x14ac:dyDescent="0.25">
      <c r="A2820" s="8" t="s">
        <v>3088</v>
      </c>
      <c r="B2820" s="9" t="s">
        <v>888</v>
      </c>
      <c r="C2820" s="13">
        <v>9.3174684868198092</v>
      </c>
      <c r="D2820" s="13">
        <v>17.234276581727499</v>
      </c>
      <c r="E2820" s="13">
        <v>15.655897230695199</v>
      </c>
      <c r="F2820" s="15">
        <v>14.069214099747503</v>
      </c>
      <c r="G2820" s="13">
        <v>21</v>
      </c>
      <c r="H2820" s="14">
        <v>49893769.32</v>
      </c>
    </row>
    <row r="2821" spans="1:8" ht="24.75" hidden="1" x14ac:dyDescent="0.25">
      <c r="A2821" s="8" t="s">
        <v>3088</v>
      </c>
      <c r="B2821" s="9" t="s">
        <v>939</v>
      </c>
      <c r="C2821" s="13">
        <v>39.007398931133203</v>
      </c>
      <c r="D2821" s="13">
        <v>33.8878897663568</v>
      </c>
      <c r="E2821" s="13">
        <v>37.960413297214998</v>
      </c>
      <c r="F2821" s="15">
        <v>36.951900664901665</v>
      </c>
      <c r="G2821" s="13">
        <v>160</v>
      </c>
      <c r="H2821" s="14">
        <v>49805313.420000002</v>
      </c>
    </row>
    <row r="2822" spans="1:8" ht="24.75" hidden="1" x14ac:dyDescent="0.25">
      <c r="A2822" s="8" t="s">
        <v>3088</v>
      </c>
      <c r="B2822" s="9" t="s">
        <v>1162</v>
      </c>
      <c r="C2822" s="13">
        <v>11.4911223582072</v>
      </c>
      <c r="D2822" s="13">
        <v>75.012238307675503</v>
      </c>
      <c r="E2822" s="13">
        <v>36.379492208522002</v>
      </c>
      <c r="F2822" s="15">
        <v>40.960950958134902</v>
      </c>
      <c r="G2822" s="13">
        <v>812</v>
      </c>
      <c r="H2822" s="14">
        <v>49689447.255453497</v>
      </c>
    </row>
    <row r="2823" spans="1:8" ht="24.75" hidden="1" x14ac:dyDescent="0.25">
      <c r="A2823" s="8" t="s">
        <v>3088</v>
      </c>
      <c r="B2823" s="9" t="s">
        <v>1552</v>
      </c>
      <c r="C2823" s="13">
        <v>18.1279595422352</v>
      </c>
      <c r="D2823" s="13">
        <v>4.2405554075632201</v>
      </c>
      <c r="E2823" s="13">
        <v>15.938725058223</v>
      </c>
      <c r="F2823" s="15">
        <v>12.769080002673808</v>
      </c>
      <c r="G2823" s="13">
        <v>924</v>
      </c>
      <c r="H2823" s="14">
        <v>49236689.089999899</v>
      </c>
    </row>
    <row r="2824" spans="1:8" ht="24.75" hidden="1" x14ac:dyDescent="0.25">
      <c r="A2824" s="8" t="s">
        <v>3088</v>
      </c>
      <c r="B2824" s="9" t="s">
        <v>553</v>
      </c>
      <c r="C2824" s="13">
        <v>7.4573793259685397</v>
      </c>
      <c r="D2824" s="13">
        <v>51.330694781571196</v>
      </c>
      <c r="E2824" s="13">
        <v>37.604499486726297</v>
      </c>
      <c r="F2824" s="15">
        <v>32.130857864755342</v>
      </c>
      <c r="G2824" s="13">
        <v>133</v>
      </c>
      <c r="H2824" s="14">
        <v>49221931.661165997</v>
      </c>
    </row>
    <row r="2825" spans="1:8" ht="24.75" hidden="1" x14ac:dyDescent="0.25">
      <c r="A2825" s="8" t="s">
        <v>3088</v>
      </c>
      <c r="B2825" s="9" t="s">
        <v>1737</v>
      </c>
      <c r="C2825" s="13">
        <v>30.2690588098584</v>
      </c>
      <c r="D2825" s="13">
        <v>60.949406456126297</v>
      </c>
      <c r="E2825" s="13">
        <v>30.472963762159399</v>
      </c>
      <c r="F2825" s="15">
        <v>40.563809676048031</v>
      </c>
      <c r="G2825" s="13">
        <v>112</v>
      </c>
      <c r="H2825" s="14">
        <v>49192816.289999999</v>
      </c>
    </row>
    <row r="2826" spans="1:8" ht="24.75" hidden="1" x14ac:dyDescent="0.25">
      <c r="A2826" s="8" t="s">
        <v>3088</v>
      </c>
      <c r="B2826" s="9" t="s">
        <v>2160</v>
      </c>
      <c r="C2826" s="13">
        <v>21.622099060665001</v>
      </c>
      <c r="D2826" s="13">
        <v>42.815124851449099</v>
      </c>
      <c r="E2826" s="13">
        <v>33.704636332693497</v>
      </c>
      <c r="F2826" s="15">
        <v>32.713953414935865</v>
      </c>
      <c r="G2826" s="13">
        <v>185</v>
      </c>
      <c r="H2826" s="14">
        <v>48905339.499999903</v>
      </c>
    </row>
    <row r="2827" spans="1:8" hidden="1" x14ac:dyDescent="0.25">
      <c r="A2827" s="8" t="s">
        <v>3088</v>
      </c>
      <c r="B2827" s="9" t="s">
        <v>821</v>
      </c>
      <c r="C2827" s="13">
        <v>29.1695582325404</v>
      </c>
      <c r="D2827" s="13">
        <v>42.434136542718399</v>
      </c>
      <c r="E2827" s="13">
        <v>41.303884264895899</v>
      </c>
      <c r="F2827" s="15">
        <v>37.635859680051567</v>
      </c>
      <c r="G2827" s="13">
        <v>105</v>
      </c>
      <c r="H2827" s="14">
        <v>48543464.729999997</v>
      </c>
    </row>
    <row r="2828" spans="1:8" ht="24.75" hidden="1" x14ac:dyDescent="0.25">
      <c r="A2828" s="8" t="s">
        <v>3088</v>
      </c>
      <c r="B2828" s="9" t="s">
        <v>1568</v>
      </c>
      <c r="C2828" s="13">
        <v>20.243095755978199</v>
      </c>
      <c r="D2828" s="13">
        <v>72.237999971903406</v>
      </c>
      <c r="E2828" s="13">
        <v>31.2289759195207</v>
      </c>
      <c r="F2828" s="15">
        <v>41.236690549134103</v>
      </c>
      <c r="G2828" s="13">
        <v>184</v>
      </c>
      <c r="H2828" s="14">
        <v>48434388.770000003</v>
      </c>
    </row>
    <row r="2829" spans="1:8" ht="24.75" hidden="1" x14ac:dyDescent="0.25">
      <c r="A2829" s="8" t="s">
        <v>3088</v>
      </c>
      <c r="B2829" s="9" t="s">
        <v>2916</v>
      </c>
      <c r="C2829" s="13">
        <v>24.9951525648579</v>
      </c>
      <c r="D2829" s="13">
        <v>39.231633716197997</v>
      </c>
      <c r="E2829" s="13">
        <v>36.4281106258547</v>
      </c>
      <c r="F2829" s="15">
        <v>33.551632302303531</v>
      </c>
      <c r="G2829" s="13">
        <v>83</v>
      </c>
      <c r="H2829" s="14">
        <v>47915134.390000001</v>
      </c>
    </row>
    <row r="2830" spans="1:8" ht="24.75" hidden="1" x14ac:dyDescent="0.25">
      <c r="A2830" s="8" t="s">
        <v>3088</v>
      </c>
      <c r="B2830" s="9" t="s">
        <v>1385</v>
      </c>
      <c r="C2830" s="13">
        <v>53.2142677846685</v>
      </c>
      <c r="D2830" s="13">
        <v>33.9767993132117</v>
      </c>
      <c r="E2830" s="13">
        <v>45.700314942005598</v>
      </c>
      <c r="F2830" s="15">
        <v>44.297127346628599</v>
      </c>
      <c r="G2830" s="13">
        <v>56</v>
      </c>
      <c r="H2830" s="14">
        <v>47554516.906588197</v>
      </c>
    </row>
    <row r="2831" spans="1:8" ht="24.75" hidden="1" x14ac:dyDescent="0.25">
      <c r="A2831" s="8" t="s">
        <v>3088</v>
      </c>
      <c r="B2831" s="9" t="s">
        <v>2861</v>
      </c>
      <c r="C2831" s="13">
        <v>46.4182827265669</v>
      </c>
      <c r="D2831" s="13">
        <v>83.063689768958</v>
      </c>
      <c r="E2831" s="13">
        <v>66.434776782741096</v>
      </c>
      <c r="F2831" s="15">
        <v>65.305583092755327</v>
      </c>
      <c r="G2831" s="13">
        <v>12</v>
      </c>
      <c r="H2831" s="14">
        <v>47551894.68</v>
      </c>
    </row>
    <row r="2832" spans="1:8" ht="24.75" hidden="1" x14ac:dyDescent="0.25">
      <c r="A2832" s="8" t="s">
        <v>3088</v>
      </c>
      <c r="B2832" s="9" t="s">
        <v>21</v>
      </c>
      <c r="C2832" s="13">
        <v>27.661064697049799</v>
      </c>
      <c r="D2832" s="13">
        <v>31.7985089389812</v>
      </c>
      <c r="E2832" s="13">
        <v>22.676458699412201</v>
      </c>
      <c r="F2832" s="15">
        <v>27.37867744514773</v>
      </c>
      <c r="G2832" s="13">
        <v>129</v>
      </c>
      <c r="H2832" s="14">
        <v>46850721.8117048</v>
      </c>
    </row>
    <row r="2833" spans="1:8" ht="24.75" hidden="1" x14ac:dyDescent="0.25">
      <c r="A2833" s="8" t="s">
        <v>3088</v>
      </c>
      <c r="B2833" s="9" t="s">
        <v>2918</v>
      </c>
      <c r="C2833" s="13">
        <v>31.631902600424102</v>
      </c>
      <c r="D2833" s="13">
        <v>27.279503838757201</v>
      </c>
      <c r="E2833" s="13">
        <v>32.527764323266098</v>
      </c>
      <c r="F2833" s="15">
        <v>30.479723587482468</v>
      </c>
      <c r="G2833" s="13">
        <v>20</v>
      </c>
      <c r="H2833" s="14">
        <v>46621299.637999997</v>
      </c>
    </row>
    <row r="2834" spans="1:8" ht="24.75" hidden="1" x14ac:dyDescent="0.25">
      <c r="A2834" s="8" t="s">
        <v>3088</v>
      </c>
      <c r="B2834" s="9" t="s">
        <v>590</v>
      </c>
      <c r="C2834" s="13">
        <v>32.207614126472301</v>
      </c>
      <c r="D2834" s="13">
        <v>44.023570540340401</v>
      </c>
      <c r="E2834" s="13">
        <v>45.164736513217697</v>
      </c>
      <c r="F2834" s="15">
        <v>40.465307060010133</v>
      </c>
      <c r="G2834" s="13">
        <v>83</v>
      </c>
      <c r="H2834" s="14">
        <v>46543397.68</v>
      </c>
    </row>
    <row r="2835" spans="1:8" ht="24.75" hidden="1" x14ac:dyDescent="0.25">
      <c r="A2835" s="8" t="s">
        <v>3088</v>
      </c>
      <c r="B2835" s="9" t="s">
        <v>1244</v>
      </c>
      <c r="C2835" s="13">
        <v>21.061311513023099</v>
      </c>
      <c r="D2835" s="13">
        <v>51.917628811354</v>
      </c>
      <c r="E2835" s="13">
        <v>46.146124197221397</v>
      </c>
      <c r="F2835" s="15">
        <v>39.708354840532834</v>
      </c>
      <c r="G2835" s="13">
        <v>323</v>
      </c>
      <c r="H2835" s="14">
        <v>46500096.854999997</v>
      </c>
    </row>
    <row r="2836" spans="1:8" ht="24.75" hidden="1" x14ac:dyDescent="0.25">
      <c r="A2836" s="8" t="s">
        <v>3088</v>
      </c>
      <c r="B2836" s="9" t="s">
        <v>2265</v>
      </c>
      <c r="C2836" s="13">
        <v>28.1681556708951</v>
      </c>
      <c r="D2836" s="13">
        <v>21.298015228257999</v>
      </c>
      <c r="E2836" s="13">
        <v>34.252289216135502</v>
      </c>
      <c r="F2836" s="15">
        <v>27.906153371762866</v>
      </c>
      <c r="G2836" s="13">
        <v>74</v>
      </c>
      <c r="H2836" s="14">
        <v>46062046.613999903</v>
      </c>
    </row>
    <row r="2837" spans="1:8" hidden="1" x14ac:dyDescent="0.25">
      <c r="A2837" s="8" t="s">
        <v>3088</v>
      </c>
      <c r="B2837" s="9" t="s">
        <v>1555</v>
      </c>
      <c r="C2837" s="13">
        <v>9.7150657969742298</v>
      </c>
      <c r="D2837" s="13">
        <v>17.587811026366602</v>
      </c>
      <c r="E2837" s="13">
        <v>9.2128989948891498</v>
      </c>
      <c r="F2837" s="15">
        <v>12.171925272743328</v>
      </c>
      <c r="G2837" s="13">
        <v>9</v>
      </c>
      <c r="H2837" s="14">
        <v>45968563.979999997</v>
      </c>
    </row>
    <row r="2838" spans="1:8" ht="24.75" hidden="1" x14ac:dyDescent="0.25">
      <c r="A2838" s="8" t="s">
        <v>3088</v>
      </c>
      <c r="B2838" s="9" t="s">
        <v>3066</v>
      </c>
      <c r="C2838" s="13">
        <v>14.087394338968201</v>
      </c>
      <c r="D2838" s="13">
        <v>78.227070550911506</v>
      </c>
      <c r="E2838" s="13">
        <v>45.750009181332302</v>
      </c>
      <c r="F2838" s="15">
        <v>46.021491357070666</v>
      </c>
      <c r="G2838" s="13">
        <v>61</v>
      </c>
      <c r="H2838" s="14">
        <v>45795051.970374003</v>
      </c>
    </row>
    <row r="2839" spans="1:8" hidden="1" x14ac:dyDescent="0.25">
      <c r="A2839" s="8" t="s">
        <v>3088</v>
      </c>
      <c r="B2839" s="9" t="s">
        <v>1864</v>
      </c>
      <c r="C2839" s="13">
        <v>15.008086304832601</v>
      </c>
      <c r="D2839" s="13">
        <v>25.942189180866301</v>
      </c>
      <c r="E2839" s="13">
        <v>37.639116039670697</v>
      </c>
      <c r="F2839" s="15">
        <v>26.196463841789864</v>
      </c>
      <c r="G2839" s="13">
        <v>27</v>
      </c>
      <c r="H2839" s="14">
        <v>45409887.359999999</v>
      </c>
    </row>
    <row r="2840" spans="1:8" ht="24.75" hidden="1" x14ac:dyDescent="0.25">
      <c r="A2840" s="8" t="s">
        <v>3088</v>
      </c>
      <c r="B2840" s="9" t="s">
        <v>2991</v>
      </c>
      <c r="C2840" s="13">
        <v>41.651741802708997</v>
      </c>
      <c r="D2840" s="13">
        <v>88.127821460142599</v>
      </c>
      <c r="E2840" s="13">
        <v>37.250763752143399</v>
      </c>
      <c r="F2840" s="15">
        <v>55.676775671664991</v>
      </c>
      <c r="G2840" s="13">
        <v>146</v>
      </c>
      <c r="H2840" s="14">
        <v>45400049.380000003</v>
      </c>
    </row>
    <row r="2841" spans="1:8" ht="24.75" hidden="1" x14ac:dyDescent="0.25">
      <c r="A2841" s="8" t="s">
        <v>3088</v>
      </c>
      <c r="B2841" s="9" t="s">
        <v>1998</v>
      </c>
      <c r="C2841" s="13">
        <v>37.608815070530099</v>
      </c>
      <c r="D2841" s="13">
        <v>53.477417126536402</v>
      </c>
      <c r="E2841" s="13">
        <v>26.956191678131599</v>
      </c>
      <c r="F2841" s="15">
        <v>39.347474625066035</v>
      </c>
      <c r="G2841" s="13">
        <v>121</v>
      </c>
      <c r="H2841" s="14">
        <v>45356741.173999898</v>
      </c>
    </row>
    <row r="2842" spans="1:8" ht="24.75" hidden="1" x14ac:dyDescent="0.25">
      <c r="A2842" s="8" t="s">
        <v>3088</v>
      </c>
      <c r="B2842" s="9" t="s">
        <v>1220</v>
      </c>
      <c r="C2842" s="13">
        <v>56.056762796159497</v>
      </c>
      <c r="D2842" s="13">
        <v>21.370309753085898</v>
      </c>
      <c r="E2842" s="13">
        <v>12.178553130027799</v>
      </c>
      <c r="F2842" s="15">
        <v>29.868541893091063</v>
      </c>
      <c r="G2842" s="13">
        <v>42</v>
      </c>
      <c r="H2842" s="14">
        <v>45232043.200000003</v>
      </c>
    </row>
    <row r="2843" spans="1:8" ht="24.75" hidden="1" x14ac:dyDescent="0.25">
      <c r="A2843" s="8" t="s">
        <v>3088</v>
      </c>
      <c r="B2843" s="9" t="s">
        <v>1806</v>
      </c>
      <c r="C2843" s="13">
        <v>18.4064872328616</v>
      </c>
      <c r="D2843" s="13">
        <v>46.751729521273298</v>
      </c>
      <c r="E2843" s="13">
        <v>51.542200333250399</v>
      </c>
      <c r="F2843" s="15">
        <v>38.900139029128432</v>
      </c>
      <c r="G2843" s="13">
        <v>714</v>
      </c>
      <c r="H2843" s="14">
        <v>45060936.399999902</v>
      </c>
    </row>
    <row r="2844" spans="1:8" ht="24.75" hidden="1" x14ac:dyDescent="0.25">
      <c r="A2844" s="8" t="s">
        <v>3088</v>
      </c>
      <c r="B2844" s="9" t="s">
        <v>1360</v>
      </c>
      <c r="C2844" s="13">
        <v>26.179556832406998</v>
      </c>
      <c r="D2844" s="13">
        <v>19.804686168633399</v>
      </c>
      <c r="E2844" s="13">
        <v>27.002249449602001</v>
      </c>
      <c r="F2844" s="15">
        <v>24.328830816880799</v>
      </c>
      <c r="G2844" s="13">
        <v>144</v>
      </c>
      <c r="H2844" s="14">
        <v>44709657.623000003</v>
      </c>
    </row>
    <row r="2845" spans="1:8" ht="24.75" hidden="1" x14ac:dyDescent="0.25">
      <c r="A2845" s="8" t="s">
        <v>3088</v>
      </c>
      <c r="B2845" s="9" t="s">
        <v>965</v>
      </c>
      <c r="C2845" s="13">
        <v>22.864834626491199</v>
      </c>
      <c r="D2845" s="13">
        <v>72.582117664147106</v>
      </c>
      <c r="E2845" s="13">
        <v>41.630759330154497</v>
      </c>
      <c r="F2845" s="15">
        <v>45.692570540264263</v>
      </c>
      <c r="G2845" s="13">
        <v>108</v>
      </c>
      <c r="H2845" s="14">
        <v>44072188.259999901</v>
      </c>
    </row>
    <row r="2846" spans="1:8" hidden="1" x14ac:dyDescent="0.25">
      <c r="A2846" s="8" t="s">
        <v>3088</v>
      </c>
      <c r="B2846" s="9" t="s">
        <v>2162</v>
      </c>
      <c r="C2846" s="13">
        <v>21.154267307595902</v>
      </c>
      <c r="D2846" s="13">
        <v>49.944772621310698</v>
      </c>
      <c r="E2846" s="13">
        <v>35.259188716869801</v>
      </c>
      <c r="F2846" s="15">
        <v>35.452742881925467</v>
      </c>
      <c r="G2846" s="13">
        <v>28</v>
      </c>
      <c r="H2846" s="14">
        <v>43871615.688999899</v>
      </c>
    </row>
    <row r="2847" spans="1:8" hidden="1" x14ac:dyDescent="0.25">
      <c r="A2847" s="8" t="s">
        <v>3088</v>
      </c>
      <c r="B2847" s="9" t="s">
        <v>206</v>
      </c>
      <c r="C2847" s="13">
        <v>13.213388965240201</v>
      </c>
      <c r="D2847" s="13">
        <v>57.070931933643003</v>
      </c>
      <c r="E2847" s="13">
        <v>18.825250530183801</v>
      </c>
      <c r="F2847" s="15">
        <v>29.703190476355672</v>
      </c>
      <c r="G2847" s="13">
        <v>63</v>
      </c>
      <c r="H2847" s="14">
        <v>43822855.579999998</v>
      </c>
    </row>
    <row r="2848" spans="1:8" ht="24.75" hidden="1" x14ac:dyDescent="0.25">
      <c r="A2848" s="8" t="s">
        <v>3088</v>
      </c>
      <c r="B2848" s="9" t="s">
        <v>827</v>
      </c>
      <c r="C2848" s="13">
        <v>24.978930018419501</v>
      </c>
      <c r="D2848" s="13">
        <v>37.724588444630399</v>
      </c>
      <c r="E2848" s="13">
        <v>30.8427260685582</v>
      </c>
      <c r="F2848" s="15">
        <v>31.182081510536033</v>
      </c>
      <c r="G2848" s="13">
        <v>197</v>
      </c>
      <c r="H2848" s="14">
        <v>43726017.015000001</v>
      </c>
    </row>
    <row r="2849" spans="1:8" ht="24.75" hidden="1" x14ac:dyDescent="0.25">
      <c r="A2849" s="8" t="s">
        <v>3088</v>
      </c>
      <c r="B2849" s="9" t="s">
        <v>1849</v>
      </c>
      <c r="C2849" s="13">
        <v>17.943314170841099</v>
      </c>
      <c r="D2849" s="13">
        <v>21.458238563553699</v>
      </c>
      <c r="E2849" s="13">
        <v>32.0103468420468</v>
      </c>
      <c r="F2849" s="15">
        <v>23.803966525480533</v>
      </c>
      <c r="G2849" s="13">
        <v>78</v>
      </c>
      <c r="H2849" s="14">
        <v>43462900.399999902</v>
      </c>
    </row>
    <row r="2850" spans="1:8" ht="24.75" hidden="1" x14ac:dyDescent="0.25">
      <c r="A2850" s="8" t="s">
        <v>3088</v>
      </c>
      <c r="B2850" s="9" t="s">
        <v>324</v>
      </c>
      <c r="C2850" s="13">
        <v>44.493808725565898</v>
      </c>
      <c r="D2850" s="13">
        <v>14.9999269573619</v>
      </c>
      <c r="E2850" s="13">
        <v>27.182435220460199</v>
      </c>
      <c r="F2850" s="15">
        <v>28.892056967795998</v>
      </c>
      <c r="G2850" s="13">
        <v>53</v>
      </c>
      <c r="H2850" s="14">
        <v>43406496.25</v>
      </c>
    </row>
    <row r="2851" spans="1:8" ht="24.75" hidden="1" x14ac:dyDescent="0.25">
      <c r="A2851" s="8" t="s">
        <v>3088</v>
      </c>
      <c r="B2851" s="9" t="s">
        <v>1619</v>
      </c>
      <c r="C2851" s="13">
        <v>20.580801577986499</v>
      </c>
      <c r="D2851" s="13">
        <v>85.729413763122196</v>
      </c>
      <c r="E2851" s="13">
        <v>23.662357420717999</v>
      </c>
      <c r="F2851" s="15">
        <v>43.324190920608892</v>
      </c>
      <c r="G2851" s="13">
        <v>273</v>
      </c>
      <c r="H2851" s="14">
        <v>43375581.592138998</v>
      </c>
    </row>
    <row r="2852" spans="1:8" ht="24.75" hidden="1" x14ac:dyDescent="0.25">
      <c r="A2852" s="8" t="s">
        <v>3088</v>
      </c>
      <c r="B2852" s="9" t="s">
        <v>1317</v>
      </c>
      <c r="C2852" s="13">
        <v>28.443949920258898</v>
      </c>
      <c r="D2852" s="13">
        <v>64.061523508092705</v>
      </c>
      <c r="E2852" s="13">
        <v>25.0069241662375</v>
      </c>
      <c r="F2852" s="15">
        <v>39.17079919819637</v>
      </c>
      <c r="G2852" s="13">
        <v>52</v>
      </c>
      <c r="H2852" s="14">
        <v>43317288.119999997</v>
      </c>
    </row>
    <row r="2853" spans="1:8" hidden="1" x14ac:dyDescent="0.25">
      <c r="A2853" s="8" t="s">
        <v>3088</v>
      </c>
      <c r="B2853" s="9" t="s">
        <v>32</v>
      </c>
      <c r="C2853" s="13">
        <v>3.9318944700253802</v>
      </c>
      <c r="D2853" s="13">
        <v>41.315664631027801</v>
      </c>
      <c r="E2853" s="13">
        <v>20.1497750134059</v>
      </c>
      <c r="F2853" s="15">
        <v>21.799111371486362</v>
      </c>
      <c r="G2853" s="13">
        <v>44</v>
      </c>
      <c r="H2853" s="14">
        <v>43263538.899999902</v>
      </c>
    </row>
    <row r="2854" spans="1:8" ht="36.75" hidden="1" x14ac:dyDescent="0.25">
      <c r="A2854" s="8" t="s">
        <v>3088</v>
      </c>
      <c r="B2854" s="9" t="s">
        <v>2027</v>
      </c>
      <c r="C2854" s="13">
        <v>43.409334921379497</v>
      </c>
      <c r="D2854" s="13">
        <v>63.015575721169398</v>
      </c>
      <c r="E2854" s="13">
        <v>29.2660183059443</v>
      </c>
      <c r="F2854" s="15">
        <v>45.230309649497734</v>
      </c>
      <c r="G2854" s="13">
        <v>61</v>
      </c>
      <c r="H2854" s="14">
        <v>42737046.979999997</v>
      </c>
    </row>
    <row r="2855" spans="1:8" ht="24.75" hidden="1" x14ac:dyDescent="0.25">
      <c r="A2855" s="8" t="s">
        <v>3088</v>
      </c>
      <c r="B2855" s="9" t="s">
        <v>1648</v>
      </c>
      <c r="C2855" s="13">
        <v>19.0505901736508</v>
      </c>
      <c r="D2855" s="13">
        <v>59.059942537145403</v>
      </c>
      <c r="E2855" s="13">
        <v>35.5352277358054</v>
      </c>
      <c r="F2855" s="15">
        <v>37.881920148867202</v>
      </c>
      <c r="G2855" s="13">
        <v>79</v>
      </c>
      <c r="H2855" s="14">
        <v>42627836.619999997</v>
      </c>
    </row>
    <row r="2856" spans="1:8" ht="24.75" hidden="1" x14ac:dyDescent="0.25">
      <c r="A2856" s="8" t="s">
        <v>3088</v>
      </c>
      <c r="B2856" s="9" t="s">
        <v>1526</v>
      </c>
      <c r="C2856" s="13">
        <v>39.830327269684503</v>
      </c>
      <c r="D2856" s="13">
        <v>18.088192840966499</v>
      </c>
      <c r="E2856" s="13">
        <v>25.4956964585054</v>
      </c>
      <c r="F2856" s="15">
        <v>27.804738856385466</v>
      </c>
      <c r="G2856" s="13">
        <v>106</v>
      </c>
      <c r="H2856" s="14">
        <v>42313125.064999998</v>
      </c>
    </row>
    <row r="2857" spans="1:8" ht="36.75" hidden="1" x14ac:dyDescent="0.25">
      <c r="A2857" s="8" t="s">
        <v>3088</v>
      </c>
      <c r="B2857" s="9" t="s">
        <v>2105</v>
      </c>
      <c r="C2857" s="13">
        <v>30.589493414864101</v>
      </c>
      <c r="D2857" s="13">
        <v>64.414563500912493</v>
      </c>
      <c r="E2857" s="13">
        <v>29.964913009031701</v>
      </c>
      <c r="F2857" s="15">
        <v>41.656323308269435</v>
      </c>
      <c r="G2857" s="13">
        <v>98</v>
      </c>
      <c r="H2857" s="14">
        <v>42239632.030000001</v>
      </c>
    </row>
    <row r="2858" spans="1:8" ht="24.75" hidden="1" x14ac:dyDescent="0.25">
      <c r="A2858" s="8" t="s">
        <v>3088</v>
      </c>
      <c r="B2858" s="9" t="s">
        <v>344</v>
      </c>
      <c r="C2858" s="13">
        <v>13.3297498233742</v>
      </c>
      <c r="D2858" s="13">
        <v>6.1597570550285701</v>
      </c>
      <c r="E2858" s="13">
        <v>17.0727456113462</v>
      </c>
      <c r="F2858" s="15">
        <v>12.18741749658299</v>
      </c>
      <c r="G2858" s="13">
        <v>71</v>
      </c>
      <c r="H2858" s="14">
        <v>41977599.5</v>
      </c>
    </row>
    <row r="2859" spans="1:8" ht="24.75" hidden="1" x14ac:dyDescent="0.25">
      <c r="A2859" s="8" t="s">
        <v>3088</v>
      </c>
      <c r="B2859" s="9" t="s">
        <v>1315</v>
      </c>
      <c r="C2859" s="13">
        <v>9.7968068997153903</v>
      </c>
      <c r="D2859" s="13">
        <v>40.847292381592702</v>
      </c>
      <c r="E2859" s="13">
        <v>36.394324721274799</v>
      </c>
      <c r="F2859" s="15">
        <v>29.012808000860968</v>
      </c>
      <c r="G2859" s="13">
        <v>91</v>
      </c>
      <c r="H2859" s="14">
        <v>41970850.995899901</v>
      </c>
    </row>
    <row r="2860" spans="1:8" ht="24.75" hidden="1" x14ac:dyDescent="0.25">
      <c r="A2860" s="8" t="s">
        <v>3088</v>
      </c>
      <c r="B2860" s="9" t="s">
        <v>3068</v>
      </c>
      <c r="C2860" s="13">
        <v>56.261653872324402</v>
      </c>
      <c r="D2860" s="13">
        <v>39.224225108520898</v>
      </c>
      <c r="E2860" s="13">
        <v>10.264163777244701</v>
      </c>
      <c r="F2860" s="15">
        <v>35.250014252696666</v>
      </c>
      <c r="G2860" s="13">
        <v>13</v>
      </c>
      <c r="H2860" s="14">
        <v>41818598.43</v>
      </c>
    </row>
    <row r="2861" spans="1:8" ht="36.75" hidden="1" x14ac:dyDescent="0.25">
      <c r="A2861" s="8" t="s">
        <v>3088</v>
      </c>
      <c r="B2861" s="9" t="s">
        <v>1273</v>
      </c>
      <c r="C2861" s="13">
        <v>37.902728660275102</v>
      </c>
      <c r="D2861" s="13">
        <v>69.252546977549997</v>
      </c>
      <c r="E2861" s="13">
        <v>35.1940656003068</v>
      </c>
      <c r="F2861" s="15">
        <v>47.449780412710631</v>
      </c>
      <c r="G2861" s="13">
        <v>45</v>
      </c>
      <c r="H2861" s="14">
        <v>41620261.630000003</v>
      </c>
    </row>
    <row r="2862" spans="1:8" ht="24.75" hidden="1" x14ac:dyDescent="0.25">
      <c r="A2862" s="8" t="s">
        <v>3088</v>
      </c>
      <c r="B2862" s="9" t="s">
        <v>322</v>
      </c>
      <c r="C2862" s="13">
        <v>32.791796482094597</v>
      </c>
      <c r="D2862" s="13">
        <v>54.2449908487337</v>
      </c>
      <c r="E2862" s="13">
        <v>50.112326540370198</v>
      </c>
      <c r="F2862" s="15">
        <v>45.716371290399501</v>
      </c>
      <c r="G2862" s="13">
        <v>235</v>
      </c>
      <c r="H2862" s="14">
        <v>41434888.032999903</v>
      </c>
    </row>
    <row r="2863" spans="1:8" hidden="1" x14ac:dyDescent="0.25">
      <c r="A2863" s="8" t="s">
        <v>3088</v>
      </c>
      <c r="B2863" s="9" t="s">
        <v>1427</v>
      </c>
      <c r="C2863" s="13">
        <v>28.150681225004401</v>
      </c>
      <c r="D2863" s="13">
        <v>37.5052291631253</v>
      </c>
      <c r="E2863" s="13">
        <v>26.7755130838711</v>
      </c>
      <c r="F2863" s="15">
        <v>30.810474490666934</v>
      </c>
      <c r="G2863" s="13">
        <v>135</v>
      </c>
      <c r="H2863" s="14">
        <v>41248317.579999998</v>
      </c>
    </row>
    <row r="2864" spans="1:8" hidden="1" x14ac:dyDescent="0.25">
      <c r="A2864" s="8" t="s">
        <v>3088</v>
      </c>
      <c r="B2864" s="9" t="s">
        <v>567</v>
      </c>
      <c r="C2864" s="13">
        <v>7.1911702645157298</v>
      </c>
      <c r="D2864" s="13">
        <v>18.694544790578298</v>
      </c>
      <c r="E2864" s="13">
        <v>31.334509255878402</v>
      </c>
      <c r="F2864" s="15">
        <v>19.073408103657474</v>
      </c>
      <c r="G2864" s="13">
        <v>13</v>
      </c>
      <c r="H2864" s="14">
        <v>40699689.090000004</v>
      </c>
    </row>
    <row r="2865" spans="1:8" ht="24.75" hidden="1" x14ac:dyDescent="0.25">
      <c r="A2865" s="8" t="s">
        <v>3088</v>
      </c>
      <c r="B2865" s="9" t="s">
        <v>1644</v>
      </c>
      <c r="C2865" s="13">
        <v>13.342732121779701</v>
      </c>
      <c r="D2865" s="13">
        <v>51.178977088614801</v>
      </c>
      <c r="E2865" s="13">
        <v>47.266413054386902</v>
      </c>
      <c r="F2865" s="15">
        <v>37.262707421593802</v>
      </c>
      <c r="G2865" s="13">
        <v>88</v>
      </c>
      <c r="H2865" s="14">
        <v>40697850.3806649</v>
      </c>
    </row>
    <row r="2866" spans="1:8" ht="24.75" hidden="1" x14ac:dyDescent="0.25">
      <c r="A2866" s="8" t="s">
        <v>3088</v>
      </c>
      <c r="B2866" s="9" t="s">
        <v>1188</v>
      </c>
      <c r="C2866" s="13">
        <v>33.749993526287398</v>
      </c>
      <c r="D2866" s="13">
        <v>65.201682704520707</v>
      </c>
      <c r="E2866" s="13">
        <v>37.664181844359099</v>
      </c>
      <c r="F2866" s="15">
        <v>45.53861935838907</v>
      </c>
      <c r="G2866" s="13">
        <v>256</v>
      </c>
      <c r="H2866" s="14">
        <v>40600328.756999999</v>
      </c>
    </row>
    <row r="2867" spans="1:8" ht="24.75" hidden="1" x14ac:dyDescent="0.25">
      <c r="A2867" s="8" t="s">
        <v>3088</v>
      </c>
      <c r="B2867" s="9" t="s">
        <v>1808</v>
      </c>
      <c r="C2867" s="13">
        <v>50.565767477748203</v>
      </c>
      <c r="D2867" s="13">
        <v>43.328687491248402</v>
      </c>
      <c r="E2867" s="13">
        <v>47.3179738813757</v>
      </c>
      <c r="F2867" s="15">
        <v>47.070809616790768</v>
      </c>
      <c r="G2867" s="13">
        <v>168</v>
      </c>
      <c r="H2867" s="14">
        <v>40565251.156458497</v>
      </c>
    </row>
    <row r="2868" spans="1:8" ht="24.75" hidden="1" x14ac:dyDescent="0.25">
      <c r="A2868" s="8" t="s">
        <v>3088</v>
      </c>
      <c r="B2868" s="9" t="s">
        <v>1707</v>
      </c>
      <c r="C2868" s="13">
        <v>24.144395429125701</v>
      </c>
      <c r="D2868" s="13">
        <v>72.911641328425901</v>
      </c>
      <c r="E2868" s="13">
        <v>44.169588300348899</v>
      </c>
      <c r="F2868" s="15">
        <v>47.075208352633496</v>
      </c>
      <c r="G2868" s="13">
        <v>129</v>
      </c>
      <c r="H2868" s="14">
        <v>40476460.140000001</v>
      </c>
    </row>
    <row r="2869" spans="1:8" ht="24.75" hidden="1" x14ac:dyDescent="0.25">
      <c r="A2869" s="8" t="s">
        <v>3088</v>
      </c>
      <c r="B2869" s="9" t="s">
        <v>414</v>
      </c>
      <c r="C2869" s="13">
        <v>13.977654271578301</v>
      </c>
      <c r="D2869" s="13">
        <v>81.931280394695506</v>
      </c>
      <c r="E2869" s="13">
        <v>40.3527941849092</v>
      </c>
      <c r="F2869" s="15">
        <v>45.420576283727677</v>
      </c>
      <c r="G2869" s="13">
        <v>75</v>
      </c>
      <c r="H2869" s="14">
        <v>40312691.099999897</v>
      </c>
    </row>
    <row r="2870" spans="1:8" ht="24.75" hidden="1" x14ac:dyDescent="0.25">
      <c r="A2870" s="8" t="s">
        <v>3088</v>
      </c>
      <c r="B2870" s="9" t="s">
        <v>1500</v>
      </c>
      <c r="C2870" s="13">
        <v>18.757165207070599</v>
      </c>
      <c r="D2870" s="13">
        <v>57.061084488367598</v>
      </c>
      <c r="E2870" s="13">
        <v>45.227320401668798</v>
      </c>
      <c r="F2870" s="15">
        <v>40.348523365702334</v>
      </c>
      <c r="G2870" s="13">
        <v>210</v>
      </c>
      <c r="H2870" s="14">
        <v>39909118.039999999</v>
      </c>
    </row>
    <row r="2871" spans="1:8" hidden="1" x14ac:dyDescent="0.25">
      <c r="A2871" s="8" t="s">
        <v>3088</v>
      </c>
      <c r="B2871" s="9" t="s">
        <v>2208</v>
      </c>
      <c r="C2871" s="13">
        <v>41.544098779192403</v>
      </c>
      <c r="D2871" s="13">
        <v>84.210315012734497</v>
      </c>
      <c r="E2871" s="13">
        <v>56.269765134024198</v>
      </c>
      <c r="F2871" s="15">
        <v>60.674726308650371</v>
      </c>
      <c r="G2871" s="13">
        <v>26</v>
      </c>
      <c r="H2871" s="14">
        <v>39785202.700000003</v>
      </c>
    </row>
    <row r="2872" spans="1:8" ht="24.75" hidden="1" x14ac:dyDescent="0.25">
      <c r="A2872" s="8" t="s">
        <v>3088</v>
      </c>
      <c r="B2872" s="9" t="s">
        <v>1701</v>
      </c>
      <c r="C2872" s="13">
        <v>23.596330016727599</v>
      </c>
      <c r="D2872" s="13">
        <v>25.355683835983701</v>
      </c>
      <c r="E2872" s="13">
        <v>29.797538150019101</v>
      </c>
      <c r="F2872" s="15">
        <v>26.249850667576805</v>
      </c>
      <c r="G2872" s="13">
        <v>68</v>
      </c>
      <c r="H2872" s="14">
        <v>39708799.950000003</v>
      </c>
    </row>
    <row r="2873" spans="1:8" ht="24.75" hidden="1" x14ac:dyDescent="0.25">
      <c r="A2873" s="8" t="s">
        <v>3088</v>
      </c>
      <c r="B2873" s="9" t="s">
        <v>87</v>
      </c>
      <c r="C2873" s="13">
        <v>32.386336783218901</v>
      </c>
      <c r="D2873" s="13">
        <v>46.920826715109698</v>
      </c>
      <c r="E2873" s="13">
        <v>18.394085578950701</v>
      </c>
      <c r="F2873" s="15">
        <v>32.567083025759764</v>
      </c>
      <c r="G2873" s="13">
        <v>61</v>
      </c>
      <c r="H2873" s="14">
        <v>39113897.130000003</v>
      </c>
    </row>
    <row r="2874" spans="1:8" ht="24.75" hidden="1" x14ac:dyDescent="0.25">
      <c r="A2874" s="8" t="s">
        <v>3088</v>
      </c>
      <c r="B2874" s="9" t="s">
        <v>803</v>
      </c>
      <c r="C2874" s="13">
        <v>9.9233916528147894</v>
      </c>
      <c r="D2874" s="13">
        <v>47.2172627094643</v>
      </c>
      <c r="E2874" s="13">
        <v>37.5322706280201</v>
      </c>
      <c r="F2874" s="15">
        <v>31.557641663433063</v>
      </c>
      <c r="G2874" s="13">
        <v>146</v>
      </c>
      <c r="H2874" s="14">
        <v>38958631.850000001</v>
      </c>
    </row>
    <row r="2875" spans="1:8" hidden="1" x14ac:dyDescent="0.25">
      <c r="A2875" s="8" t="s">
        <v>3088</v>
      </c>
      <c r="B2875" s="9" t="s">
        <v>1907</v>
      </c>
      <c r="C2875" s="13">
        <v>30.866570204636702</v>
      </c>
      <c r="D2875" s="13">
        <v>43.462555782341802</v>
      </c>
      <c r="E2875" s="13">
        <v>29.027259056544001</v>
      </c>
      <c r="F2875" s="15">
        <v>34.452128347840834</v>
      </c>
      <c r="G2875" s="13">
        <v>104</v>
      </c>
      <c r="H2875" s="14">
        <v>38901358.350000001</v>
      </c>
    </row>
    <row r="2876" spans="1:8" ht="36.75" hidden="1" x14ac:dyDescent="0.25">
      <c r="A2876" s="8" t="s">
        <v>3088</v>
      </c>
      <c r="B2876" s="9" t="s">
        <v>922</v>
      </c>
      <c r="C2876" s="13">
        <v>27.6031797469366</v>
      </c>
      <c r="D2876" s="13">
        <v>61.141046946941998</v>
      </c>
      <c r="E2876" s="13">
        <v>38.272533174601797</v>
      </c>
      <c r="F2876" s="15">
        <v>42.338919956160133</v>
      </c>
      <c r="G2876" s="13">
        <v>81</v>
      </c>
      <c r="H2876" s="14">
        <v>38789441.289999999</v>
      </c>
    </row>
    <row r="2877" spans="1:8" ht="24.75" hidden="1" x14ac:dyDescent="0.25">
      <c r="A2877" s="8" t="s">
        <v>3088</v>
      </c>
      <c r="B2877" s="9" t="s">
        <v>2263</v>
      </c>
      <c r="C2877" s="13">
        <v>28.957188176477398</v>
      </c>
      <c r="D2877" s="13">
        <v>62.417260410546199</v>
      </c>
      <c r="E2877" s="13">
        <v>47.783620593562702</v>
      </c>
      <c r="F2877" s="15">
        <v>46.386023060195434</v>
      </c>
      <c r="G2877" s="13">
        <v>120</v>
      </c>
      <c r="H2877" s="14">
        <v>38718643.119999997</v>
      </c>
    </row>
    <row r="2878" spans="1:8" ht="24.75" hidden="1" x14ac:dyDescent="0.25">
      <c r="A2878" s="8" t="s">
        <v>3088</v>
      </c>
      <c r="B2878" s="9" t="s">
        <v>1823</v>
      </c>
      <c r="C2878" s="13">
        <v>31.461622567093499</v>
      </c>
      <c r="D2878" s="13">
        <v>50.589754414802002</v>
      </c>
      <c r="E2878" s="13">
        <v>19.758788648583899</v>
      </c>
      <c r="F2878" s="15">
        <v>33.936721876826468</v>
      </c>
      <c r="G2878" s="13">
        <v>120</v>
      </c>
      <c r="H2878" s="14">
        <v>38432731.1639999</v>
      </c>
    </row>
    <row r="2879" spans="1:8" ht="24.75" hidden="1" x14ac:dyDescent="0.25">
      <c r="A2879" s="8" t="s">
        <v>3088</v>
      </c>
      <c r="B2879" s="9" t="s">
        <v>2387</v>
      </c>
      <c r="C2879" s="13">
        <v>17.481984816973</v>
      </c>
      <c r="D2879" s="13">
        <v>80.566069880256094</v>
      </c>
      <c r="E2879" s="13">
        <v>44.769292426915698</v>
      </c>
      <c r="F2879" s="15">
        <v>47.605782374714927</v>
      </c>
      <c r="G2879" s="13">
        <v>92</v>
      </c>
      <c r="H2879" s="14">
        <v>38319384.270000003</v>
      </c>
    </row>
    <row r="2880" spans="1:8" ht="24.75" hidden="1" x14ac:dyDescent="0.25">
      <c r="A2880" s="8" t="s">
        <v>3088</v>
      </c>
      <c r="B2880" s="9" t="s">
        <v>1425</v>
      </c>
      <c r="C2880" s="13">
        <v>26.857958993288101</v>
      </c>
      <c r="D2880" s="13">
        <v>59.390135023052899</v>
      </c>
      <c r="E2880" s="13">
        <v>44.823755494361897</v>
      </c>
      <c r="F2880" s="15">
        <v>43.690616503567632</v>
      </c>
      <c r="G2880" s="13">
        <v>139</v>
      </c>
      <c r="H2880" s="14">
        <v>38319185.139999896</v>
      </c>
    </row>
    <row r="2881" spans="1:8" ht="24.75" hidden="1" x14ac:dyDescent="0.25">
      <c r="A2881" s="8" t="s">
        <v>3088</v>
      </c>
      <c r="B2881" s="9" t="s">
        <v>2091</v>
      </c>
      <c r="C2881" s="13">
        <v>34.153454775937803</v>
      </c>
      <c r="D2881" s="13">
        <v>65.874121481793296</v>
      </c>
      <c r="E2881" s="13">
        <v>54.390484525671098</v>
      </c>
      <c r="F2881" s="15">
        <v>51.472686927800737</v>
      </c>
      <c r="G2881" s="13">
        <v>1233</v>
      </c>
      <c r="H2881" s="14">
        <v>38247821.973188199</v>
      </c>
    </row>
    <row r="2882" spans="1:8" hidden="1" x14ac:dyDescent="0.25">
      <c r="A2882" s="8" t="s">
        <v>3088</v>
      </c>
      <c r="B2882" s="9" t="s">
        <v>1766</v>
      </c>
      <c r="C2882" s="13">
        <v>8.8289283992866494</v>
      </c>
      <c r="D2882" s="13">
        <v>32.383479894688698</v>
      </c>
      <c r="E2882" s="13">
        <v>40.159160130356902</v>
      </c>
      <c r="F2882" s="15">
        <v>27.123856141444083</v>
      </c>
      <c r="G2882" s="13">
        <v>207</v>
      </c>
      <c r="H2882" s="14">
        <v>38206728.255999997</v>
      </c>
    </row>
    <row r="2883" spans="1:8" ht="36.75" hidden="1" x14ac:dyDescent="0.25">
      <c r="A2883" s="8" t="s">
        <v>3088</v>
      </c>
      <c r="B2883" s="9" t="s">
        <v>3057</v>
      </c>
      <c r="C2883" s="13">
        <v>61.405550663307203</v>
      </c>
      <c r="D2883" s="13">
        <v>9.6006796986413594</v>
      </c>
      <c r="E2883" s="13">
        <v>8.0086371528569593</v>
      </c>
      <c r="F2883" s="15">
        <v>26.338289171601843</v>
      </c>
      <c r="G2883" s="13">
        <v>19</v>
      </c>
      <c r="H2883" s="14">
        <v>38086128.25</v>
      </c>
    </row>
    <row r="2884" spans="1:8" ht="24.75" hidden="1" x14ac:dyDescent="0.25">
      <c r="A2884" s="8" t="s">
        <v>3088</v>
      </c>
      <c r="B2884" s="9" t="s">
        <v>990</v>
      </c>
      <c r="C2884" s="13">
        <v>17.4920745308203</v>
      </c>
      <c r="D2884" s="13">
        <v>49.443449980172602</v>
      </c>
      <c r="E2884" s="13">
        <v>35.589937925745502</v>
      </c>
      <c r="F2884" s="15">
        <v>34.175154145579469</v>
      </c>
      <c r="G2884" s="13">
        <v>225</v>
      </c>
      <c r="H2884" s="14">
        <v>37863091.390000001</v>
      </c>
    </row>
    <row r="2885" spans="1:8" hidden="1" x14ac:dyDescent="0.25">
      <c r="A2885" s="8" t="s">
        <v>3088</v>
      </c>
      <c r="B2885" s="9" t="s">
        <v>1944</v>
      </c>
      <c r="C2885" s="13">
        <v>21.443974100152701</v>
      </c>
      <c r="D2885" s="13">
        <v>22.283552587099798</v>
      </c>
      <c r="E2885" s="13">
        <v>48.9663279108984</v>
      </c>
      <c r="F2885" s="15">
        <v>30.897951532716963</v>
      </c>
      <c r="G2885" s="13">
        <v>28</v>
      </c>
      <c r="H2885" s="14">
        <v>37748246.57</v>
      </c>
    </row>
    <row r="2886" spans="1:8" hidden="1" x14ac:dyDescent="0.25">
      <c r="A2886" s="8" t="s">
        <v>3088</v>
      </c>
      <c r="B2886" s="9" t="s">
        <v>114</v>
      </c>
      <c r="C2886" s="13">
        <v>28.2768794015673</v>
      </c>
      <c r="D2886" s="13">
        <v>62.132873481310803</v>
      </c>
      <c r="E2886" s="13">
        <v>49.685470834175597</v>
      </c>
      <c r="F2886" s="15">
        <v>46.698407905684569</v>
      </c>
      <c r="G2886" s="13">
        <v>111</v>
      </c>
      <c r="H2886" s="14">
        <v>37738931.130000003</v>
      </c>
    </row>
    <row r="2887" spans="1:8" ht="24.75" hidden="1" x14ac:dyDescent="0.25">
      <c r="A2887" s="8" t="s">
        <v>3088</v>
      </c>
      <c r="B2887" s="9" t="s">
        <v>2395</v>
      </c>
      <c r="C2887" s="13">
        <v>32.549098611221702</v>
      </c>
      <c r="D2887" s="13">
        <v>29.037041832899799</v>
      </c>
      <c r="E2887" s="13">
        <v>43.639763380179403</v>
      </c>
      <c r="F2887" s="15">
        <v>35.075301274766964</v>
      </c>
      <c r="G2887" s="13">
        <v>21</v>
      </c>
      <c r="H2887" s="14">
        <v>37693395.609999999</v>
      </c>
    </row>
    <row r="2888" spans="1:8" ht="24.75" hidden="1" x14ac:dyDescent="0.25">
      <c r="A2888" s="8" t="s">
        <v>3088</v>
      </c>
      <c r="B2888" s="9" t="s">
        <v>1510</v>
      </c>
      <c r="C2888" s="13">
        <v>46.188558961115</v>
      </c>
      <c r="D2888" s="13">
        <v>45.308544077302003</v>
      </c>
      <c r="E2888" s="13">
        <v>14.145932633180401</v>
      </c>
      <c r="F2888" s="15">
        <v>35.214345223865799</v>
      </c>
      <c r="G2888" s="13">
        <v>310</v>
      </c>
      <c r="H2888" s="14">
        <v>37670161.939999998</v>
      </c>
    </row>
    <row r="2889" spans="1:8" ht="24.75" hidden="1" x14ac:dyDescent="0.25">
      <c r="A2889" s="8" t="s">
        <v>3088</v>
      </c>
      <c r="B2889" s="9" t="s">
        <v>2369</v>
      </c>
      <c r="C2889" s="13">
        <v>18.666412268012401</v>
      </c>
      <c r="D2889" s="13">
        <v>79.509638660576002</v>
      </c>
      <c r="E2889" s="13">
        <v>48.897028498668803</v>
      </c>
      <c r="F2889" s="15">
        <v>49.02435980908573</v>
      </c>
      <c r="G2889" s="13">
        <v>103</v>
      </c>
      <c r="H2889" s="14">
        <v>37176965.430041999</v>
      </c>
    </row>
    <row r="2890" spans="1:8" ht="24.75" hidden="1" x14ac:dyDescent="0.25">
      <c r="A2890" s="8" t="s">
        <v>3088</v>
      </c>
      <c r="B2890" s="9" t="s">
        <v>1878</v>
      </c>
      <c r="C2890" s="13">
        <v>16.6914440799445</v>
      </c>
      <c r="D2890" s="13">
        <v>32.219061213887699</v>
      </c>
      <c r="E2890" s="13">
        <v>33.541700032736301</v>
      </c>
      <c r="F2890" s="15">
        <v>27.4840684421895</v>
      </c>
      <c r="G2890" s="13">
        <v>47</v>
      </c>
      <c r="H2890" s="14">
        <v>37060145.332000002</v>
      </c>
    </row>
    <row r="2891" spans="1:8" ht="24.75" hidden="1" x14ac:dyDescent="0.25">
      <c r="A2891" s="8" t="s">
        <v>3088</v>
      </c>
      <c r="B2891" s="9" t="s">
        <v>1759</v>
      </c>
      <c r="C2891" s="13">
        <v>23.0910898355278</v>
      </c>
      <c r="D2891" s="13">
        <v>40.898937290878003</v>
      </c>
      <c r="E2891" s="13">
        <v>36.978612364595499</v>
      </c>
      <c r="F2891" s="15">
        <v>33.656213163667104</v>
      </c>
      <c r="G2891" s="13">
        <v>62</v>
      </c>
      <c r="H2891" s="14">
        <v>37006534.630000003</v>
      </c>
    </row>
    <row r="2892" spans="1:8" ht="24.75" hidden="1" x14ac:dyDescent="0.25">
      <c r="A2892" s="8" t="s">
        <v>3088</v>
      </c>
      <c r="B2892" s="9" t="s">
        <v>745</v>
      </c>
      <c r="C2892" s="13">
        <v>29.4372034325865</v>
      </c>
      <c r="D2892" s="13">
        <v>41.322761279637</v>
      </c>
      <c r="E2892" s="13">
        <v>48.302166320946299</v>
      </c>
      <c r="F2892" s="15">
        <v>39.687377011056604</v>
      </c>
      <c r="G2892" s="13">
        <v>115</v>
      </c>
      <c r="H2892" s="14">
        <v>36702657.954000004</v>
      </c>
    </row>
    <row r="2893" spans="1:8" ht="24.75" hidden="1" x14ac:dyDescent="0.25">
      <c r="A2893" s="8" t="s">
        <v>3088</v>
      </c>
      <c r="B2893" s="9" t="s">
        <v>1980</v>
      </c>
      <c r="C2893" s="13">
        <v>53.164912103695499</v>
      </c>
      <c r="D2893" s="13">
        <v>51.4688395095285</v>
      </c>
      <c r="E2893" s="13">
        <v>41.063651569034199</v>
      </c>
      <c r="F2893" s="15">
        <v>48.565801060752733</v>
      </c>
      <c r="G2893" s="13">
        <v>148</v>
      </c>
      <c r="H2893" s="14">
        <v>36574824.409999996</v>
      </c>
    </row>
    <row r="2894" spans="1:8" ht="24.75" hidden="1" x14ac:dyDescent="0.25">
      <c r="A2894" s="8" t="s">
        <v>3088</v>
      </c>
      <c r="B2894" s="9" t="s">
        <v>2193</v>
      </c>
      <c r="C2894" s="13">
        <v>17.505811581849301</v>
      </c>
      <c r="D2894" s="13">
        <v>61.571620092181497</v>
      </c>
      <c r="E2894" s="13">
        <v>28.032696795666698</v>
      </c>
      <c r="F2894" s="15">
        <v>35.703376156565831</v>
      </c>
      <c r="G2894" s="13">
        <v>96</v>
      </c>
      <c r="H2894" s="14">
        <v>36549168.039999999</v>
      </c>
    </row>
    <row r="2895" spans="1:8" hidden="1" x14ac:dyDescent="0.25">
      <c r="A2895" s="8" t="s">
        <v>3088</v>
      </c>
      <c r="B2895" s="9" t="s">
        <v>2171</v>
      </c>
      <c r="C2895" s="13">
        <v>16.629676848848</v>
      </c>
      <c r="D2895" s="13">
        <v>76.042692157294496</v>
      </c>
      <c r="E2895" s="13">
        <v>33.707379194369999</v>
      </c>
      <c r="F2895" s="15">
        <v>42.126582733504165</v>
      </c>
      <c r="G2895" s="13">
        <v>254</v>
      </c>
      <c r="H2895" s="14">
        <v>36499790.741400003</v>
      </c>
    </row>
    <row r="2896" spans="1:8" ht="36.75" hidden="1" x14ac:dyDescent="0.25">
      <c r="A2896" s="8" t="s">
        <v>3088</v>
      </c>
      <c r="B2896" s="9" t="s">
        <v>2041</v>
      </c>
      <c r="C2896" s="13">
        <v>46.881473514381902</v>
      </c>
      <c r="D2896" s="13">
        <v>60.804824456204003</v>
      </c>
      <c r="E2896" s="13">
        <v>48.990422069089597</v>
      </c>
      <c r="F2896" s="15">
        <v>52.225573346558498</v>
      </c>
      <c r="G2896" s="13">
        <v>99</v>
      </c>
      <c r="H2896" s="14">
        <v>36431265.189999998</v>
      </c>
    </row>
    <row r="2897" spans="1:8" ht="24.75" hidden="1" x14ac:dyDescent="0.25">
      <c r="A2897" s="8" t="s">
        <v>3088</v>
      </c>
      <c r="B2897" s="9" t="s">
        <v>1269</v>
      </c>
      <c r="C2897" s="13">
        <v>30.1804772692516</v>
      </c>
      <c r="D2897" s="13">
        <v>65.6798518408566</v>
      </c>
      <c r="E2897" s="13">
        <v>27.605803958189199</v>
      </c>
      <c r="F2897" s="15">
        <v>41.155377689432463</v>
      </c>
      <c r="G2897" s="13">
        <v>40</v>
      </c>
      <c r="H2897" s="14">
        <v>36420439.530000001</v>
      </c>
    </row>
    <row r="2898" spans="1:8" ht="24.75" hidden="1" x14ac:dyDescent="0.25">
      <c r="A2898" s="8" t="s">
        <v>3088</v>
      </c>
      <c r="B2898" s="9" t="s">
        <v>1562</v>
      </c>
      <c r="C2898" s="13">
        <v>36.222129146838597</v>
      </c>
      <c r="D2898" s="13">
        <v>71.335929943708194</v>
      </c>
      <c r="E2898" s="13">
        <v>42.093826677133997</v>
      </c>
      <c r="F2898" s="15">
        <v>49.883961922560268</v>
      </c>
      <c r="G2898" s="13">
        <v>221</v>
      </c>
      <c r="H2898" s="14">
        <v>36292442.829999901</v>
      </c>
    </row>
    <row r="2899" spans="1:8" hidden="1" x14ac:dyDescent="0.25">
      <c r="A2899" s="8" t="s">
        <v>3088</v>
      </c>
      <c r="B2899" s="9" t="s">
        <v>1369</v>
      </c>
      <c r="C2899" s="13">
        <v>42.429377138149199</v>
      </c>
      <c r="D2899" s="13">
        <v>33.552641943818202</v>
      </c>
      <c r="E2899" s="13">
        <v>27.6559177975317</v>
      </c>
      <c r="F2899" s="15">
        <v>34.545978959833029</v>
      </c>
      <c r="G2899" s="13">
        <v>62</v>
      </c>
      <c r="H2899" s="14">
        <v>36133661.090000004</v>
      </c>
    </row>
    <row r="2900" spans="1:8" ht="24.75" hidden="1" x14ac:dyDescent="0.25">
      <c r="A2900" s="8" t="s">
        <v>3088</v>
      </c>
      <c r="B2900" s="9" t="s">
        <v>3081</v>
      </c>
      <c r="C2900" s="13">
        <v>39.126392327237198</v>
      </c>
      <c r="D2900" s="13">
        <v>50.4465308475489</v>
      </c>
      <c r="E2900" s="13">
        <v>27.5545474536918</v>
      </c>
      <c r="F2900" s="15">
        <v>39.042490209492634</v>
      </c>
      <c r="G2900" s="13">
        <v>67</v>
      </c>
      <c r="H2900" s="14">
        <v>36012526.809999898</v>
      </c>
    </row>
    <row r="2901" spans="1:8" hidden="1" x14ac:dyDescent="0.25">
      <c r="A2901" s="8" t="s">
        <v>3088</v>
      </c>
      <c r="B2901" s="9" t="s">
        <v>2982</v>
      </c>
      <c r="C2901" s="13">
        <v>20.450145159985698</v>
      </c>
      <c r="D2901" s="13">
        <v>47.8588668533449</v>
      </c>
      <c r="E2901" s="13">
        <v>1.89896095435565</v>
      </c>
      <c r="F2901" s="15">
        <v>23.402657655895414</v>
      </c>
      <c r="G2901" s="13">
        <v>667</v>
      </c>
      <c r="H2901" s="14">
        <v>35954758.330000103</v>
      </c>
    </row>
    <row r="2902" spans="1:8" ht="24.75" hidden="1" x14ac:dyDescent="0.25">
      <c r="A2902" s="8" t="s">
        <v>3088</v>
      </c>
      <c r="B2902" s="9" t="s">
        <v>210</v>
      </c>
      <c r="C2902" s="13">
        <v>29.5267752522103</v>
      </c>
      <c r="D2902" s="13">
        <v>60.601084653927501</v>
      </c>
      <c r="E2902" s="13">
        <v>45.931304447697997</v>
      </c>
      <c r="F2902" s="15">
        <v>45.353054784611935</v>
      </c>
      <c r="G2902" s="13">
        <v>127</v>
      </c>
      <c r="H2902" s="14">
        <v>35532569.589999899</v>
      </c>
    </row>
    <row r="2903" spans="1:8" hidden="1" x14ac:dyDescent="0.25">
      <c r="A2903" s="8" t="s">
        <v>3088</v>
      </c>
      <c r="B2903" s="9" t="s">
        <v>1334</v>
      </c>
      <c r="C2903" s="13">
        <v>32.101734124867598</v>
      </c>
      <c r="D2903" s="13">
        <v>58.945967405562399</v>
      </c>
      <c r="E2903" s="13">
        <v>50.099566052607699</v>
      </c>
      <c r="F2903" s="15">
        <v>47.049089194345903</v>
      </c>
      <c r="G2903" s="13">
        <v>57</v>
      </c>
      <c r="H2903" s="14">
        <v>35390288.104000002</v>
      </c>
    </row>
    <row r="2904" spans="1:8" ht="24.75" hidden="1" x14ac:dyDescent="0.25">
      <c r="A2904" s="8" t="s">
        <v>3088</v>
      </c>
      <c r="B2904" s="9" t="s">
        <v>1606</v>
      </c>
      <c r="C2904" s="13">
        <v>31.1755175216475</v>
      </c>
      <c r="D2904" s="13">
        <v>23.194757542220898</v>
      </c>
      <c r="E2904" s="13">
        <v>34.189857410514001</v>
      </c>
      <c r="F2904" s="15">
        <v>29.520044158127465</v>
      </c>
      <c r="G2904" s="13">
        <v>264</v>
      </c>
      <c r="H2904" s="14">
        <v>35211831.119999997</v>
      </c>
    </row>
    <row r="2905" spans="1:8" hidden="1" x14ac:dyDescent="0.25">
      <c r="A2905" s="8" t="s">
        <v>3088</v>
      </c>
      <c r="B2905" s="9" t="s">
        <v>1458</v>
      </c>
      <c r="C2905" s="13">
        <v>33.221611824770903</v>
      </c>
      <c r="D2905" s="13">
        <v>38.0832587079706</v>
      </c>
      <c r="E2905" s="13">
        <v>24.604508262861899</v>
      </c>
      <c r="F2905" s="15">
        <v>31.969792931867801</v>
      </c>
      <c r="G2905" s="13">
        <v>136</v>
      </c>
      <c r="H2905" s="14">
        <v>35141831.539999999</v>
      </c>
    </row>
    <row r="2906" spans="1:8" ht="24.75" hidden="1" x14ac:dyDescent="0.25">
      <c r="A2906" s="8" t="s">
        <v>3088</v>
      </c>
      <c r="B2906" s="9" t="s">
        <v>2277</v>
      </c>
      <c r="C2906" s="13">
        <v>17.190280193865998</v>
      </c>
      <c r="D2906" s="13">
        <v>38.650519123818199</v>
      </c>
      <c r="E2906" s="13">
        <v>33.480802427201603</v>
      </c>
      <c r="F2906" s="15">
        <v>29.773867248295272</v>
      </c>
      <c r="G2906" s="13">
        <v>116</v>
      </c>
      <c r="H2906" s="14">
        <v>34946751.759413503</v>
      </c>
    </row>
    <row r="2907" spans="1:8" ht="24.75" hidden="1" x14ac:dyDescent="0.25">
      <c r="A2907" s="8" t="s">
        <v>3088</v>
      </c>
      <c r="B2907" s="9" t="s">
        <v>2311</v>
      </c>
      <c r="C2907" s="13">
        <v>25.1484784891577</v>
      </c>
      <c r="D2907" s="13">
        <v>68.2907075702079</v>
      </c>
      <c r="E2907" s="13">
        <v>31.3114606166436</v>
      </c>
      <c r="F2907" s="15">
        <v>41.583548892003066</v>
      </c>
      <c r="G2907" s="13">
        <v>10</v>
      </c>
      <c r="H2907" s="14">
        <v>34869469.259999998</v>
      </c>
    </row>
    <row r="2908" spans="1:8" ht="24.75" hidden="1" x14ac:dyDescent="0.25">
      <c r="A2908" s="8" t="s">
        <v>3088</v>
      </c>
      <c r="B2908" s="9" t="s">
        <v>259</v>
      </c>
      <c r="C2908" s="13">
        <v>30.624190740110599</v>
      </c>
      <c r="D2908" s="13">
        <v>0.966078594553749</v>
      </c>
      <c r="E2908" s="13">
        <v>31.550972715174598</v>
      </c>
      <c r="F2908" s="15">
        <v>21.047080683279649</v>
      </c>
      <c r="G2908" s="13">
        <v>112</v>
      </c>
      <c r="H2908" s="14">
        <v>34748773.229999997</v>
      </c>
    </row>
    <row r="2909" spans="1:8" ht="24.75" hidden="1" x14ac:dyDescent="0.25">
      <c r="A2909" s="8" t="s">
        <v>3088</v>
      </c>
      <c r="B2909" s="9" t="s">
        <v>1971</v>
      </c>
      <c r="C2909" s="13">
        <v>25.123045172401898</v>
      </c>
      <c r="D2909" s="13">
        <v>10.7823411529842</v>
      </c>
      <c r="E2909" s="13">
        <v>40.366645231501103</v>
      </c>
      <c r="F2909" s="15">
        <v>25.424010518962401</v>
      </c>
      <c r="G2909" s="13">
        <v>137</v>
      </c>
      <c r="H2909" s="14">
        <v>34658881.571000002</v>
      </c>
    </row>
    <row r="2910" spans="1:8" ht="24.75" hidden="1" x14ac:dyDescent="0.25">
      <c r="A2910" s="8" t="s">
        <v>3088</v>
      </c>
      <c r="B2910" s="9" t="s">
        <v>1845</v>
      </c>
      <c r="C2910" s="13">
        <v>30.481759134549801</v>
      </c>
      <c r="D2910" s="13">
        <v>45.017722616553101</v>
      </c>
      <c r="E2910" s="13">
        <v>24.019408423758399</v>
      </c>
      <c r="F2910" s="15">
        <v>33.172963391620435</v>
      </c>
      <c r="G2910" s="13">
        <v>257</v>
      </c>
      <c r="H2910" s="14">
        <v>34186139.399999999</v>
      </c>
    </row>
    <row r="2911" spans="1:8" hidden="1" x14ac:dyDescent="0.25">
      <c r="A2911" s="8" t="s">
        <v>3088</v>
      </c>
      <c r="B2911" s="9" t="s">
        <v>561</v>
      </c>
      <c r="C2911" s="13">
        <v>49.977330525393199</v>
      </c>
      <c r="D2911" s="13">
        <v>24.647062885330001</v>
      </c>
      <c r="E2911" s="13">
        <v>6.8493983355553096</v>
      </c>
      <c r="F2911" s="15">
        <v>27.157930582092835</v>
      </c>
      <c r="G2911" s="13">
        <v>90</v>
      </c>
      <c r="H2911" s="14">
        <v>34125825.391000003</v>
      </c>
    </row>
    <row r="2912" spans="1:8" ht="36.75" hidden="1" x14ac:dyDescent="0.25">
      <c r="A2912" s="8" t="s">
        <v>3088</v>
      </c>
      <c r="B2912" s="9" t="s">
        <v>3029</v>
      </c>
      <c r="C2912" s="13">
        <v>19.2154407515117</v>
      </c>
      <c r="D2912" s="13">
        <v>73.496122560704293</v>
      </c>
      <c r="E2912" s="13">
        <v>76.749202386999698</v>
      </c>
      <c r="F2912" s="15">
        <v>56.486921899738569</v>
      </c>
      <c r="G2912" s="13">
        <v>46</v>
      </c>
      <c r="H2912" s="14">
        <v>33895725.431658201</v>
      </c>
    </row>
    <row r="2913" spans="1:8" hidden="1" x14ac:dyDescent="0.25">
      <c r="A2913" s="8" t="s">
        <v>3088</v>
      </c>
      <c r="B2913" s="9" t="s">
        <v>1871</v>
      </c>
      <c r="C2913" s="13">
        <v>23.743704962054299</v>
      </c>
      <c r="D2913" s="13">
        <v>31.5624873030748</v>
      </c>
      <c r="E2913" s="13">
        <v>27.8650898690608</v>
      </c>
      <c r="F2913" s="15">
        <v>27.723760711396633</v>
      </c>
      <c r="G2913" s="13">
        <v>93</v>
      </c>
      <c r="H2913" s="14">
        <v>33810414.774999999</v>
      </c>
    </row>
    <row r="2914" spans="1:8" ht="24.75" hidden="1" x14ac:dyDescent="0.25">
      <c r="A2914" s="8" t="s">
        <v>3088</v>
      </c>
      <c r="B2914" s="9" t="s">
        <v>1168</v>
      </c>
      <c r="C2914" s="13">
        <v>33.959909400674803</v>
      </c>
      <c r="D2914" s="13">
        <v>49.702184730973798</v>
      </c>
      <c r="E2914" s="13">
        <v>43.772271178931099</v>
      </c>
      <c r="F2914" s="15">
        <v>42.478121770193233</v>
      </c>
      <c r="G2914" s="13">
        <v>88</v>
      </c>
      <c r="H2914" s="14">
        <v>33801591</v>
      </c>
    </row>
    <row r="2915" spans="1:8" hidden="1" x14ac:dyDescent="0.25">
      <c r="A2915" s="8" t="s">
        <v>3088</v>
      </c>
      <c r="B2915" s="9" t="s">
        <v>276</v>
      </c>
      <c r="C2915" s="13">
        <v>29.617502139189401</v>
      </c>
      <c r="D2915" s="13">
        <v>81.482609842701294</v>
      </c>
      <c r="E2915" s="13">
        <v>42.717349702193196</v>
      </c>
      <c r="F2915" s="15">
        <v>51.272487228027963</v>
      </c>
      <c r="G2915" s="13">
        <v>60</v>
      </c>
      <c r="H2915" s="14">
        <v>33564409.934</v>
      </c>
    </row>
    <row r="2916" spans="1:8" ht="24.75" hidden="1" x14ac:dyDescent="0.25">
      <c r="A2916" s="8" t="s">
        <v>3088</v>
      </c>
      <c r="B2916" s="9" t="s">
        <v>1867</v>
      </c>
      <c r="C2916" s="13">
        <v>18.660966372676199</v>
      </c>
      <c r="D2916" s="13">
        <v>27.220702986336899</v>
      </c>
      <c r="E2916" s="13">
        <v>31.613261112897199</v>
      </c>
      <c r="F2916" s="15">
        <v>25.831643490636765</v>
      </c>
      <c r="G2916" s="13">
        <v>129</v>
      </c>
      <c r="H2916" s="14">
        <v>33242347.054999899</v>
      </c>
    </row>
    <row r="2917" spans="1:8" hidden="1" x14ac:dyDescent="0.25">
      <c r="A2917" s="8" t="s">
        <v>3088</v>
      </c>
      <c r="B2917" s="9" t="s">
        <v>1832</v>
      </c>
      <c r="C2917" s="13">
        <v>22.076066443521299</v>
      </c>
      <c r="D2917" s="13">
        <v>73.543332240079906</v>
      </c>
      <c r="E2917" s="13">
        <v>45.170016283710801</v>
      </c>
      <c r="F2917" s="15">
        <v>46.929804989104007</v>
      </c>
      <c r="G2917" s="13">
        <v>132</v>
      </c>
      <c r="H2917" s="14">
        <v>33236165.969999999</v>
      </c>
    </row>
    <row r="2918" spans="1:8" hidden="1" x14ac:dyDescent="0.25">
      <c r="A2918" s="8" t="s">
        <v>3088</v>
      </c>
      <c r="B2918" s="9" t="s">
        <v>459</v>
      </c>
      <c r="C2918" s="13">
        <v>22.904928046947798</v>
      </c>
      <c r="D2918" s="13">
        <v>37.5149623897005</v>
      </c>
      <c r="E2918" s="13">
        <v>45.039639005294397</v>
      </c>
      <c r="F2918" s="15">
        <v>35.153176480647566</v>
      </c>
      <c r="G2918" s="13">
        <v>64</v>
      </c>
      <c r="H2918" s="14">
        <v>33097850.449999999</v>
      </c>
    </row>
    <row r="2919" spans="1:8" hidden="1" x14ac:dyDescent="0.25">
      <c r="A2919" s="8" t="s">
        <v>3088</v>
      </c>
      <c r="B2919" s="9" t="s">
        <v>2660</v>
      </c>
      <c r="C2919" s="13">
        <v>9.2280330986067494</v>
      </c>
      <c r="D2919" s="13">
        <v>30.5447571212278</v>
      </c>
      <c r="E2919" s="13">
        <v>37.384212170631798</v>
      </c>
      <c r="F2919" s="15">
        <v>25.719000796822115</v>
      </c>
      <c r="G2919" s="13">
        <v>25</v>
      </c>
      <c r="H2919" s="14">
        <v>33071407.32</v>
      </c>
    </row>
    <row r="2920" spans="1:8" ht="24.75" hidden="1" x14ac:dyDescent="0.25">
      <c r="A2920" s="8" t="s">
        <v>3088</v>
      </c>
      <c r="B2920" s="9" t="s">
        <v>557</v>
      </c>
      <c r="C2920" s="13">
        <v>41.993265270285299</v>
      </c>
      <c r="D2920" s="13">
        <v>34.408510619934503</v>
      </c>
      <c r="E2920" s="13">
        <v>24.734710538326802</v>
      </c>
      <c r="F2920" s="15">
        <v>33.712162142848861</v>
      </c>
      <c r="G2920" s="13">
        <v>67</v>
      </c>
      <c r="H2920" s="14">
        <v>32918341.68</v>
      </c>
    </row>
    <row r="2921" spans="1:8" hidden="1" x14ac:dyDescent="0.25">
      <c r="A2921" s="8" t="s">
        <v>3088</v>
      </c>
      <c r="B2921" s="9" t="s">
        <v>1852</v>
      </c>
      <c r="C2921" s="13">
        <v>24.359902113168701</v>
      </c>
      <c r="D2921" s="13">
        <v>51.668269536714597</v>
      </c>
      <c r="E2921" s="13">
        <v>36.2272783604366</v>
      </c>
      <c r="F2921" s="15">
        <v>37.418483336773299</v>
      </c>
      <c r="G2921" s="13">
        <v>246</v>
      </c>
      <c r="H2921" s="14">
        <v>32577119.039999999</v>
      </c>
    </row>
    <row r="2922" spans="1:8" ht="24.75" hidden="1" x14ac:dyDescent="0.25">
      <c r="A2922" s="8" t="s">
        <v>3088</v>
      </c>
      <c r="B2922" s="9" t="s">
        <v>424</v>
      </c>
      <c r="C2922" s="13">
        <v>9.9186448364965702</v>
      </c>
      <c r="D2922" s="13">
        <v>33.994940381622897</v>
      </c>
      <c r="E2922" s="13">
        <v>56.379399758602098</v>
      </c>
      <c r="F2922" s="15">
        <v>33.430994992240521</v>
      </c>
      <c r="G2922" s="13">
        <v>62</v>
      </c>
      <c r="H2922" s="14">
        <v>32139506.131437998</v>
      </c>
    </row>
    <row r="2923" spans="1:8" ht="24.75" hidden="1" x14ac:dyDescent="0.25">
      <c r="A2923" s="8" t="s">
        <v>3088</v>
      </c>
      <c r="B2923" s="9" t="s">
        <v>2173</v>
      </c>
      <c r="C2923" s="13">
        <v>71.311647100223794</v>
      </c>
      <c r="D2923" s="13">
        <v>14.5588993409823</v>
      </c>
      <c r="E2923" s="13">
        <v>17.2156949040947</v>
      </c>
      <c r="F2923" s="15">
        <v>34.362080448433602</v>
      </c>
      <c r="G2923" s="13">
        <v>100</v>
      </c>
      <c r="H2923" s="14">
        <v>32102100.100000001</v>
      </c>
    </row>
    <row r="2924" spans="1:8" ht="24.75" hidden="1" x14ac:dyDescent="0.25">
      <c r="A2924" s="8" t="s">
        <v>3088</v>
      </c>
      <c r="B2924" s="9" t="s">
        <v>730</v>
      </c>
      <c r="C2924" s="13">
        <v>37.730763353039301</v>
      </c>
      <c r="D2924" s="13">
        <v>32.0722278900029</v>
      </c>
      <c r="E2924" s="13">
        <v>18.985582007284201</v>
      </c>
      <c r="F2924" s="15">
        <v>29.596191083442136</v>
      </c>
      <c r="G2924" s="13">
        <v>103</v>
      </c>
      <c r="H2924" s="14">
        <v>31652448.170000002</v>
      </c>
    </row>
    <row r="2925" spans="1:8" ht="24.75" hidden="1" x14ac:dyDescent="0.25">
      <c r="A2925" s="8" t="s">
        <v>3088</v>
      </c>
      <c r="B2925" s="9" t="s">
        <v>548</v>
      </c>
      <c r="C2925" s="13">
        <v>15.0884580223229</v>
      </c>
      <c r="D2925" s="13">
        <v>30.674146087696499</v>
      </c>
      <c r="E2925" s="13">
        <v>22.626138285542002</v>
      </c>
      <c r="F2925" s="15">
        <v>22.796247465187133</v>
      </c>
      <c r="G2925" s="13">
        <v>45</v>
      </c>
      <c r="H2925" s="14">
        <v>31650344.280000001</v>
      </c>
    </row>
    <row r="2926" spans="1:8" ht="24.75" hidden="1" x14ac:dyDescent="0.25">
      <c r="A2926" s="8" t="s">
        <v>3088</v>
      </c>
      <c r="B2926" s="9" t="s">
        <v>642</v>
      </c>
      <c r="C2926" s="13">
        <v>26.4228535714918</v>
      </c>
      <c r="D2926" s="13">
        <v>47.377130621318798</v>
      </c>
      <c r="E2926" s="13">
        <v>41.1360343867957</v>
      </c>
      <c r="F2926" s="15">
        <v>38.312006193202102</v>
      </c>
      <c r="G2926" s="13">
        <v>191</v>
      </c>
      <c r="H2926" s="14">
        <v>31484243.398642499</v>
      </c>
    </row>
    <row r="2927" spans="1:8" hidden="1" x14ac:dyDescent="0.25">
      <c r="A2927" s="8" t="s">
        <v>3088</v>
      </c>
      <c r="B2927" s="9" t="s">
        <v>243</v>
      </c>
      <c r="C2927" s="13">
        <v>39.7259996330882</v>
      </c>
      <c r="D2927" s="13">
        <v>36.075413765109801</v>
      </c>
      <c r="E2927" s="13">
        <v>29.375789073136499</v>
      </c>
      <c r="F2927" s="15">
        <v>35.059067490444839</v>
      </c>
      <c r="G2927" s="13">
        <v>150</v>
      </c>
      <c r="H2927" s="14">
        <v>31398639.84</v>
      </c>
    </row>
    <row r="2928" spans="1:8" ht="24.75" hidden="1" x14ac:dyDescent="0.25">
      <c r="A2928" s="8" t="s">
        <v>3088</v>
      </c>
      <c r="B2928" s="9" t="s">
        <v>2107</v>
      </c>
      <c r="C2928" s="13">
        <v>20.785330413574801</v>
      </c>
      <c r="D2928" s="13">
        <v>59.586985817544601</v>
      </c>
      <c r="E2928" s="13">
        <v>49.337340264633198</v>
      </c>
      <c r="F2928" s="15">
        <v>43.236552165250863</v>
      </c>
      <c r="G2928" s="13">
        <v>167</v>
      </c>
      <c r="H2928" s="14">
        <v>31344129.739999998</v>
      </c>
    </row>
    <row r="2929" spans="1:8" ht="24.75" hidden="1" x14ac:dyDescent="0.25">
      <c r="A2929" s="8" t="s">
        <v>3088</v>
      </c>
      <c r="B2929" s="9" t="s">
        <v>2824</v>
      </c>
      <c r="C2929" s="13">
        <v>25.4910103237168</v>
      </c>
      <c r="D2929" s="13">
        <v>93.590213752897597</v>
      </c>
      <c r="E2929" s="13">
        <v>49.837064732559597</v>
      </c>
      <c r="F2929" s="15">
        <v>56.306096269724662</v>
      </c>
      <c r="G2929" s="13">
        <v>38</v>
      </c>
      <c r="H2929" s="14">
        <v>31130454.870000001</v>
      </c>
    </row>
    <row r="2930" spans="1:8" ht="24.75" hidden="1" x14ac:dyDescent="0.25">
      <c r="A2930" s="8" t="s">
        <v>3088</v>
      </c>
      <c r="B2930" s="9" t="s">
        <v>1103</v>
      </c>
      <c r="C2930" s="13">
        <v>33.7681996929199</v>
      </c>
      <c r="D2930" s="13">
        <v>46.798927845759103</v>
      </c>
      <c r="E2930" s="13">
        <v>42.269253484820403</v>
      </c>
      <c r="F2930" s="15">
        <v>40.945460341166466</v>
      </c>
      <c r="G2930" s="13">
        <v>79</v>
      </c>
      <c r="H2930" s="14">
        <v>31086154.969999999</v>
      </c>
    </row>
    <row r="2931" spans="1:8" hidden="1" x14ac:dyDescent="0.25">
      <c r="A2931" s="8" t="s">
        <v>3088</v>
      </c>
      <c r="B2931" s="9" t="s">
        <v>583</v>
      </c>
      <c r="C2931" s="13">
        <v>5.85762554022818</v>
      </c>
      <c r="D2931" s="13">
        <v>28.769975785347999</v>
      </c>
      <c r="E2931" s="13">
        <v>18.106726834779501</v>
      </c>
      <c r="F2931" s="15">
        <v>17.578109386785226</v>
      </c>
      <c r="G2931" s="13">
        <v>26</v>
      </c>
      <c r="H2931" s="14">
        <v>30971104.66</v>
      </c>
    </row>
    <row r="2932" spans="1:8" ht="24.75" hidden="1" x14ac:dyDescent="0.25">
      <c r="A2932" s="8" t="s">
        <v>3088</v>
      </c>
      <c r="B2932" s="9" t="s">
        <v>1890</v>
      </c>
      <c r="C2932" s="13">
        <v>16.6770025176444</v>
      </c>
      <c r="D2932" s="13">
        <v>56.168948587560898</v>
      </c>
      <c r="E2932" s="13">
        <v>49.857754552149601</v>
      </c>
      <c r="F2932" s="15">
        <v>40.901235219118298</v>
      </c>
      <c r="G2932" s="13">
        <v>104</v>
      </c>
      <c r="H2932" s="14">
        <v>30933324.469999999</v>
      </c>
    </row>
    <row r="2933" spans="1:8" hidden="1" x14ac:dyDescent="0.25">
      <c r="A2933" s="8" t="s">
        <v>3088</v>
      </c>
      <c r="B2933" s="9" t="s">
        <v>117</v>
      </c>
      <c r="C2933" s="13">
        <v>21.844668161681199</v>
      </c>
      <c r="D2933" s="13">
        <v>38.910707879154401</v>
      </c>
      <c r="E2933" s="13">
        <v>11.8912176232091</v>
      </c>
      <c r="F2933" s="15">
        <v>24.215531221348233</v>
      </c>
      <c r="G2933" s="13">
        <v>96</v>
      </c>
      <c r="H2933" s="14">
        <v>30875182.98</v>
      </c>
    </row>
    <row r="2934" spans="1:8" ht="24.75" hidden="1" x14ac:dyDescent="0.25">
      <c r="A2934" s="8" t="s">
        <v>3088</v>
      </c>
      <c r="B2934" s="9" t="s">
        <v>456</v>
      </c>
      <c r="C2934" s="13">
        <v>24.2137087913847</v>
      </c>
      <c r="D2934" s="13">
        <v>20.774861376767799</v>
      </c>
      <c r="E2934" s="13">
        <v>32.982473129988698</v>
      </c>
      <c r="F2934" s="15">
        <v>25.990347766047066</v>
      </c>
      <c r="G2934" s="13">
        <v>31</v>
      </c>
      <c r="H2934" s="14">
        <v>30426364.5</v>
      </c>
    </row>
    <row r="2935" spans="1:8" ht="36.75" hidden="1" x14ac:dyDescent="0.25">
      <c r="A2935" s="8" t="s">
        <v>3088</v>
      </c>
      <c r="B2935" s="9" t="s">
        <v>1558</v>
      </c>
      <c r="C2935" s="13">
        <v>40.940486400024902</v>
      </c>
      <c r="D2935" s="13">
        <v>26.232684567903998</v>
      </c>
      <c r="E2935" s="13">
        <v>42.171493863789799</v>
      </c>
      <c r="F2935" s="15">
        <v>36.448221610572894</v>
      </c>
      <c r="G2935" s="13">
        <v>18</v>
      </c>
      <c r="H2935" s="14">
        <v>30412522.899999999</v>
      </c>
    </row>
    <row r="2936" spans="1:8" ht="24.75" hidden="1" x14ac:dyDescent="0.25">
      <c r="A2936" s="8" t="s">
        <v>3088</v>
      </c>
      <c r="B2936" s="9" t="s">
        <v>2718</v>
      </c>
      <c r="C2936" s="13">
        <v>56.132820706316302</v>
      </c>
      <c r="D2936" s="13">
        <v>42.426382163164398</v>
      </c>
      <c r="E2936" s="13">
        <v>69.748646653910598</v>
      </c>
      <c r="F2936" s="15">
        <v>56.102616507797102</v>
      </c>
      <c r="G2936" s="13">
        <v>11</v>
      </c>
      <c r="H2936" s="14">
        <v>30353836.780000001</v>
      </c>
    </row>
    <row r="2937" spans="1:8" ht="24.75" hidden="1" x14ac:dyDescent="0.25">
      <c r="A2937" s="8" t="s">
        <v>3088</v>
      </c>
      <c r="B2937" s="9" t="s">
        <v>1375</v>
      </c>
      <c r="C2937" s="13">
        <v>48.077656777206002</v>
      </c>
      <c r="D2937" s="13">
        <v>56.5597979035892</v>
      </c>
      <c r="E2937" s="13">
        <v>34.683348083334401</v>
      </c>
      <c r="F2937" s="15">
        <v>46.440267588043206</v>
      </c>
      <c r="G2937" s="13">
        <v>74</v>
      </c>
      <c r="H2937" s="14">
        <v>30218070.390000001</v>
      </c>
    </row>
    <row r="2938" spans="1:8" ht="24.75" hidden="1" x14ac:dyDescent="0.25">
      <c r="A2938" s="8" t="s">
        <v>3088</v>
      </c>
      <c r="B2938" s="9" t="s">
        <v>1941</v>
      </c>
      <c r="C2938" s="13">
        <v>12.9002935806168</v>
      </c>
      <c r="D2938" s="13">
        <v>8.3174027958368306</v>
      </c>
      <c r="E2938" s="13">
        <v>30.326138047394799</v>
      </c>
      <c r="F2938" s="15">
        <v>17.18127814128281</v>
      </c>
      <c r="G2938" s="13">
        <v>83</v>
      </c>
      <c r="H2938" s="14">
        <v>30105099.636</v>
      </c>
    </row>
    <row r="2939" spans="1:8" ht="24.75" hidden="1" x14ac:dyDescent="0.25">
      <c r="A2939" s="8" t="s">
        <v>3088</v>
      </c>
      <c r="B2939" s="9" t="s">
        <v>998</v>
      </c>
      <c r="C2939" s="13">
        <v>15.790906283222199</v>
      </c>
      <c r="D2939" s="13">
        <v>33.418317763135903</v>
      </c>
      <c r="E2939" s="13">
        <v>31.676665274512299</v>
      </c>
      <c r="F2939" s="15">
        <v>26.961963106956802</v>
      </c>
      <c r="G2939" s="13">
        <v>12</v>
      </c>
      <c r="H2939" s="14">
        <v>29895561.399999999</v>
      </c>
    </row>
    <row r="2940" spans="1:8" ht="24.75" hidden="1" x14ac:dyDescent="0.25">
      <c r="A2940" s="8" t="s">
        <v>3088</v>
      </c>
      <c r="B2940" s="9" t="s">
        <v>874</v>
      </c>
      <c r="C2940" s="13">
        <v>17.496096127325899</v>
      </c>
      <c r="D2940" s="13">
        <v>37.095213064739603</v>
      </c>
      <c r="E2940" s="13">
        <v>28.356173419286701</v>
      </c>
      <c r="F2940" s="15">
        <v>27.649160870450732</v>
      </c>
      <c r="G2940" s="13">
        <v>61</v>
      </c>
      <c r="H2940" s="14">
        <v>29764704.699999899</v>
      </c>
    </row>
    <row r="2941" spans="1:8" hidden="1" x14ac:dyDescent="0.25">
      <c r="A2941" s="8" t="s">
        <v>3088</v>
      </c>
      <c r="B2941" s="9" t="s">
        <v>1171</v>
      </c>
      <c r="C2941" s="13">
        <v>4.4736143965193502</v>
      </c>
      <c r="D2941" s="13">
        <v>27.085341314027598</v>
      </c>
      <c r="E2941" s="13">
        <v>20.784226198641001</v>
      </c>
      <c r="F2941" s="15">
        <v>17.447727303062649</v>
      </c>
      <c r="G2941" s="13">
        <v>37</v>
      </c>
      <c r="H2941" s="14">
        <v>29362788.109999999</v>
      </c>
    </row>
    <row r="2942" spans="1:8" ht="24.75" hidden="1" x14ac:dyDescent="0.25">
      <c r="A2942" s="8" t="s">
        <v>3088</v>
      </c>
      <c r="B2942" s="9" t="s">
        <v>1121</v>
      </c>
      <c r="C2942" s="13">
        <v>37.967589308627502</v>
      </c>
      <c r="D2942" s="13">
        <v>49.873407392951698</v>
      </c>
      <c r="E2942" s="13">
        <v>38.909889797228097</v>
      </c>
      <c r="F2942" s="15">
        <v>42.25029549960243</v>
      </c>
      <c r="G2942" s="13">
        <v>452</v>
      </c>
      <c r="H2942" s="14">
        <v>29196517.465</v>
      </c>
    </row>
    <row r="2943" spans="1:8" hidden="1" x14ac:dyDescent="0.25">
      <c r="A2943" s="8" t="s">
        <v>3088</v>
      </c>
      <c r="B2943" s="9" t="s">
        <v>1178</v>
      </c>
      <c r="C2943" s="13">
        <v>13.953903126071101</v>
      </c>
      <c r="D2943" s="13">
        <v>88.784422309202995</v>
      </c>
      <c r="E2943" s="13">
        <v>39.636506667455002</v>
      </c>
      <c r="F2943" s="15">
        <v>47.458277367576365</v>
      </c>
      <c r="G2943" s="13">
        <v>33</v>
      </c>
      <c r="H2943" s="14">
        <v>28901502.68</v>
      </c>
    </row>
    <row r="2944" spans="1:8" ht="24.75" hidden="1" x14ac:dyDescent="0.25">
      <c r="A2944" s="8" t="s">
        <v>3088</v>
      </c>
      <c r="B2944" s="9" t="s">
        <v>222</v>
      </c>
      <c r="C2944" s="13">
        <v>21.538225234843701</v>
      </c>
      <c r="D2944" s="13">
        <v>53.012471009017801</v>
      </c>
      <c r="E2944" s="13">
        <v>48.703894707978201</v>
      </c>
      <c r="F2944" s="15">
        <v>41.084863650613237</v>
      </c>
      <c r="G2944" s="13">
        <v>105</v>
      </c>
      <c r="H2944" s="14">
        <v>28893974.199999999</v>
      </c>
    </row>
    <row r="2945" spans="1:8" hidden="1" x14ac:dyDescent="0.25">
      <c r="A2945" s="8" t="s">
        <v>3088</v>
      </c>
      <c r="B2945" s="9" t="s">
        <v>981</v>
      </c>
      <c r="C2945" s="13">
        <v>11.423705934390901</v>
      </c>
      <c r="D2945" s="13">
        <v>49.885118291468103</v>
      </c>
      <c r="E2945" s="13">
        <v>30.971577838909401</v>
      </c>
      <c r="F2945" s="15">
        <v>30.760134021589469</v>
      </c>
      <c r="G2945" s="13">
        <v>83</v>
      </c>
      <c r="H2945" s="14">
        <v>28859862.93</v>
      </c>
    </row>
    <row r="2946" spans="1:8" ht="36.75" hidden="1" x14ac:dyDescent="0.25">
      <c r="A2946" s="8" t="s">
        <v>3088</v>
      </c>
      <c r="B2946" s="9" t="s">
        <v>403</v>
      </c>
      <c r="C2946" s="13">
        <v>36.046897905515898</v>
      </c>
      <c r="D2946" s="13">
        <v>42.477083865453203</v>
      </c>
      <c r="E2946" s="13">
        <v>33.789931261147302</v>
      </c>
      <c r="F2946" s="15">
        <v>37.437971010705468</v>
      </c>
      <c r="G2946" s="13">
        <v>592</v>
      </c>
      <c r="H2946" s="14">
        <v>28790572.079999998</v>
      </c>
    </row>
    <row r="2947" spans="1:8" ht="24.75" hidden="1" x14ac:dyDescent="0.25">
      <c r="A2947" s="8" t="s">
        <v>3088</v>
      </c>
      <c r="B2947" s="9" t="s">
        <v>2363</v>
      </c>
      <c r="C2947" s="13">
        <v>23.738405328158599</v>
      </c>
      <c r="D2947" s="13">
        <v>16.4232461678757</v>
      </c>
      <c r="E2947" s="13">
        <v>42.034636254687001</v>
      </c>
      <c r="F2947" s="15">
        <v>27.398762583573767</v>
      </c>
      <c r="G2947" s="13">
        <v>11</v>
      </c>
      <c r="H2947" s="14">
        <v>28673544.219999999</v>
      </c>
    </row>
    <row r="2948" spans="1:8" hidden="1" x14ac:dyDescent="0.25">
      <c r="A2948" s="8" t="s">
        <v>3088</v>
      </c>
      <c r="B2948" s="9" t="s">
        <v>737</v>
      </c>
      <c r="C2948" s="13">
        <v>21.793053364382899</v>
      </c>
      <c r="D2948" s="13">
        <v>34.258508779008302</v>
      </c>
      <c r="E2948" s="13">
        <v>69.036298357587896</v>
      </c>
      <c r="F2948" s="15">
        <v>41.695953500326368</v>
      </c>
      <c r="G2948" s="13">
        <v>153</v>
      </c>
      <c r="H2948" s="14">
        <v>28602340.350000001</v>
      </c>
    </row>
    <row r="2949" spans="1:8" hidden="1" x14ac:dyDescent="0.25">
      <c r="A2949" s="8" t="s">
        <v>3088</v>
      </c>
      <c r="B2949" s="9" t="s">
        <v>1969</v>
      </c>
      <c r="C2949" s="13">
        <v>29.225683510406601</v>
      </c>
      <c r="D2949" s="13">
        <v>59.690953798385202</v>
      </c>
      <c r="E2949" s="13">
        <v>48.172064471655297</v>
      </c>
      <c r="F2949" s="15">
        <v>45.696233926815701</v>
      </c>
      <c r="G2949" s="13">
        <v>164</v>
      </c>
      <c r="H2949" s="14">
        <v>28593874.289999999</v>
      </c>
    </row>
    <row r="2950" spans="1:8" ht="24.75" hidden="1" x14ac:dyDescent="0.25">
      <c r="A2950" s="8" t="s">
        <v>3088</v>
      </c>
      <c r="B2950" s="9" t="s">
        <v>1850</v>
      </c>
      <c r="C2950" s="13">
        <v>37.698570489122503</v>
      </c>
      <c r="D2950" s="13">
        <v>25.147100195926001</v>
      </c>
      <c r="E2950" s="13">
        <v>13.763168079445499</v>
      </c>
      <c r="F2950" s="15">
        <v>25.536279588164671</v>
      </c>
      <c r="G2950" s="13">
        <v>195</v>
      </c>
      <c r="H2950" s="14">
        <v>28565021.120000001</v>
      </c>
    </row>
    <row r="2951" spans="1:8" hidden="1" x14ac:dyDescent="0.25">
      <c r="A2951" s="8" t="s">
        <v>3088</v>
      </c>
      <c r="B2951" s="9" t="s">
        <v>1777</v>
      </c>
      <c r="C2951" s="13">
        <v>13.9096803571965</v>
      </c>
      <c r="D2951" s="13">
        <v>43.350350853493701</v>
      </c>
      <c r="E2951" s="13">
        <v>41.012344184045297</v>
      </c>
      <c r="F2951" s="15">
        <v>32.757458464911828</v>
      </c>
      <c r="G2951" s="13">
        <v>26</v>
      </c>
      <c r="H2951" s="14">
        <v>28353226.219999999</v>
      </c>
    </row>
    <row r="2952" spans="1:8" hidden="1" x14ac:dyDescent="0.25">
      <c r="A2952" s="8" t="s">
        <v>3088</v>
      </c>
      <c r="B2952" s="9" t="s">
        <v>1719</v>
      </c>
      <c r="C2952" s="13">
        <v>25.3543938859954</v>
      </c>
      <c r="D2952" s="13">
        <v>66.620239662901099</v>
      </c>
      <c r="E2952" s="13">
        <v>47.195474669857802</v>
      </c>
      <c r="F2952" s="15">
        <v>46.3900360729181</v>
      </c>
      <c r="G2952" s="13">
        <v>102</v>
      </c>
      <c r="H2952" s="14">
        <v>28293052.870000001</v>
      </c>
    </row>
    <row r="2953" spans="1:8" ht="24.75" hidden="1" x14ac:dyDescent="0.25">
      <c r="A2953" s="8" t="s">
        <v>3088</v>
      </c>
      <c r="B2953" s="9" t="s">
        <v>1546</v>
      </c>
      <c r="C2953" s="13">
        <v>18.123905618518201</v>
      </c>
      <c r="D2953" s="13">
        <v>75.058653763236705</v>
      </c>
      <c r="E2953" s="13">
        <v>30.667666437218202</v>
      </c>
      <c r="F2953" s="15">
        <v>41.283408606324372</v>
      </c>
      <c r="G2953" s="13">
        <v>421</v>
      </c>
      <c r="H2953" s="14">
        <v>28239381.719999898</v>
      </c>
    </row>
    <row r="2954" spans="1:8" hidden="1" x14ac:dyDescent="0.25">
      <c r="A2954" s="8" t="s">
        <v>3088</v>
      </c>
      <c r="B2954" s="9" t="s">
        <v>1093</v>
      </c>
      <c r="C2954" s="13">
        <v>12.5123400840894</v>
      </c>
      <c r="D2954" s="13">
        <v>20.487402501177002</v>
      </c>
      <c r="E2954" s="13">
        <v>4.6208140973123797</v>
      </c>
      <c r="F2954" s="15">
        <v>12.540185560859593</v>
      </c>
      <c r="G2954" s="13">
        <v>13</v>
      </c>
      <c r="H2954" s="14">
        <v>27879905.460000001</v>
      </c>
    </row>
    <row r="2955" spans="1:8" ht="24.75" hidden="1" x14ac:dyDescent="0.25">
      <c r="A2955" s="8" t="s">
        <v>3088</v>
      </c>
      <c r="B2955" s="9" t="s">
        <v>997</v>
      </c>
      <c r="C2955" s="13">
        <v>13.9257296377399</v>
      </c>
      <c r="D2955" s="13">
        <v>47.099108795522199</v>
      </c>
      <c r="E2955" s="13">
        <v>24.970517442508001</v>
      </c>
      <c r="F2955" s="15">
        <v>28.665118625256699</v>
      </c>
      <c r="G2955" s="13">
        <v>95</v>
      </c>
      <c r="H2955" s="14">
        <v>27793437.489999998</v>
      </c>
    </row>
    <row r="2956" spans="1:8" ht="24.75" hidden="1" x14ac:dyDescent="0.25">
      <c r="A2956" s="8" t="s">
        <v>3088</v>
      </c>
      <c r="B2956" s="9" t="s">
        <v>651</v>
      </c>
      <c r="C2956" s="13">
        <v>23.387310656641301</v>
      </c>
      <c r="D2956" s="13">
        <v>36.960983483631203</v>
      </c>
      <c r="E2956" s="13">
        <v>49.0146588579045</v>
      </c>
      <c r="F2956" s="15">
        <v>36.454317666059005</v>
      </c>
      <c r="G2956" s="13">
        <v>123</v>
      </c>
      <c r="H2956" s="14">
        <v>27692774.02</v>
      </c>
    </row>
    <row r="2957" spans="1:8" ht="24.75" hidden="1" x14ac:dyDescent="0.25">
      <c r="A2957" s="8" t="s">
        <v>3088</v>
      </c>
      <c r="B2957" s="9" t="s">
        <v>2313</v>
      </c>
      <c r="C2957" s="13">
        <v>58.540208248009698</v>
      </c>
      <c r="D2957" s="13">
        <v>60.332220959499303</v>
      </c>
      <c r="E2957" s="13">
        <v>50.831045376315402</v>
      </c>
      <c r="F2957" s="15">
        <v>56.567824861274801</v>
      </c>
      <c r="G2957" s="13">
        <v>32</v>
      </c>
      <c r="H2957" s="14">
        <v>27630748.239999998</v>
      </c>
    </row>
    <row r="2958" spans="1:8" ht="24.75" hidden="1" x14ac:dyDescent="0.25">
      <c r="A2958" s="8" t="s">
        <v>3088</v>
      </c>
      <c r="B2958" s="9" t="s">
        <v>798</v>
      </c>
      <c r="C2958" s="13">
        <v>29.007091966497899</v>
      </c>
      <c r="D2958" s="13">
        <v>80.522732249380397</v>
      </c>
      <c r="E2958" s="13">
        <v>41.927187689753502</v>
      </c>
      <c r="F2958" s="15">
        <v>50.485670635210596</v>
      </c>
      <c r="G2958" s="13">
        <v>80</v>
      </c>
      <c r="H2958" s="14">
        <v>27571771.3862</v>
      </c>
    </row>
    <row r="2959" spans="1:8" ht="24.75" hidden="1" x14ac:dyDescent="0.25">
      <c r="A2959" s="8" t="s">
        <v>3088</v>
      </c>
      <c r="B2959" s="9" t="s">
        <v>2629</v>
      </c>
      <c r="C2959" s="13">
        <v>39.592111866788997</v>
      </c>
      <c r="D2959" s="13">
        <v>23.4386842242386</v>
      </c>
      <c r="E2959" s="13">
        <v>47.3757697579763</v>
      </c>
      <c r="F2959" s="15">
        <v>36.802188616334632</v>
      </c>
      <c r="G2959" s="13">
        <v>16</v>
      </c>
      <c r="H2959" s="14">
        <v>26820762.800000001</v>
      </c>
    </row>
    <row r="2960" spans="1:8" ht="24.75" hidden="1" x14ac:dyDescent="0.25">
      <c r="A2960" s="8" t="s">
        <v>3088</v>
      </c>
      <c r="B2960" s="9" t="s">
        <v>3036</v>
      </c>
      <c r="C2960" s="13">
        <v>18.066241030343001</v>
      </c>
      <c r="D2960" s="13">
        <v>88.078762239529595</v>
      </c>
      <c r="E2960" s="13">
        <v>47.818046323465701</v>
      </c>
      <c r="F2960" s="15">
        <v>51.321016531112768</v>
      </c>
      <c r="G2960" s="13">
        <v>125</v>
      </c>
      <c r="H2960" s="14">
        <v>26667615.219999999</v>
      </c>
    </row>
    <row r="2961" spans="1:8" hidden="1" x14ac:dyDescent="0.25">
      <c r="A2961" s="8" t="s">
        <v>3088</v>
      </c>
      <c r="B2961" s="9" t="s">
        <v>1853</v>
      </c>
      <c r="C2961" s="13">
        <v>24.175188299396901</v>
      </c>
      <c r="D2961" s="13">
        <v>53.5046332191489</v>
      </c>
      <c r="E2961" s="13">
        <v>28.702316855678902</v>
      </c>
      <c r="F2961" s="15">
        <v>35.460712791408234</v>
      </c>
      <c r="G2961" s="13">
        <v>25</v>
      </c>
      <c r="H2961" s="14">
        <v>26588777.57</v>
      </c>
    </row>
    <row r="2962" spans="1:8" ht="24.75" hidden="1" x14ac:dyDescent="0.25">
      <c r="A2962" s="8" t="s">
        <v>3088</v>
      </c>
      <c r="B2962" s="9" t="s">
        <v>2082</v>
      </c>
      <c r="C2962" s="13">
        <v>42.097691390958801</v>
      </c>
      <c r="D2962" s="13">
        <v>59.478369748153099</v>
      </c>
      <c r="E2962" s="13">
        <v>36.646390472735597</v>
      </c>
      <c r="F2962" s="15">
        <v>46.074150537282499</v>
      </c>
      <c r="G2962" s="13">
        <v>70</v>
      </c>
      <c r="H2962" s="14">
        <v>26548628.57</v>
      </c>
    </row>
    <row r="2963" spans="1:8" ht="24.75" hidden="1" x14ac:dyDescent="0.25">
      <c r="A2963" s="8" t="s">
        <v>3088</v>
      </c>
      <c r="B2963" s="9" t="s">
        <v>2116</v>
      </c>
      <c r="C2963" s="13">
        <v>27.061311055460301</v>
      </c>
      <c r="D2963" s="13">
        <v>26.957586749788199</v>
      </c>
      <c r="E2963" s="13">
        <v>32.518137613505502</v>
      </c>
      <c r="F2963" s="15">
        <v>28.845678472917999</v>
      </c>
      <c r="G2963" s="13">
        <v>66</v>
      </c>
      <c r="H2963" s="14">
        <v>26481110.34</v>
      </c>
    </row>
    <row r="2964" spans="1:8" ht="24.75" hidden="1" x14ac:dyDescent="0.25">
      <c r="A2964" s="8" t="s">
        <v>3088</v>
      </c>
      <c r="B2964" s="9" t="s">
        <v>2088</v>
      </c>
      <c r="C2964" s="13">
        <v>51.171836140183601</v>
      </c>
      <c r="D2964" s="13">
        <v>6.2175754862323798</v>
      </c>
      <c r="E2964" s="13">
        <v>29.184076156562799</v>
      </c>
      <c r="F2964" s="15">
        <v>28.857829260992926</v>
      </c>
      <c r="G2964" s="13">
        <v>32</v>
      </c>
      <c r="H2964" s="14">
        <v>26402549.719999999</v>
      </c>
    </row>
    <row r="2965" spans="1:8" ht="36.75" hidden="1" x14ac:dyDescent="0.25">
      <c r="A2965" s="8" t="s">
        <v>3088</v>
      </c>
      <c r="B2965" s="9" t="s">
        <v>39</v>
      </c>
      <c r="C2965" s="13">
        <v>41.345225251818697</v>
      </c>
      <c r="D2965" s="13">
        <v>27.1437553322355</v>
      </c>
      <c r="E2965" s="13">
        <v>12.1668716280792</v>
      </c>
      <c r="F2965" s="15">
        <v>26.885284070711133</v>
      </c>
      <c r="G2965" s="13">
        <v>92</v>
      </c>
      <c r="H2965" s="14">
        <v>26398312.109999999</v>
      </c>
    </row>
    <row r="2966" spans="1:8" hidden="1" x14ac:dyDescent="0.25">
      <c r="A2966" s="8" t="s">
        <v>3088</v>
      </c>
      <c r="B2966" s="9" t="s">
        <v>760</v>
      </c>
      <c r="C2966" s="13">
        <v>22.193533491943899</v>
      </c>
      <c r="D2966" s="13">
        <v>25.436488184708502</v>
      </c>
      <c r="E2966" s="13">
        <v>34.806503046432297</v>
      </c>
      <c r="F2966" s="15">
        <v>27.478841574361567</v>
      </c>
      <c r="G2966" s="13">
        <v>57</v>
      </c>
      <c r="H2966" s="14">
        <v>26228524.399999999</v>
      </c>
    </row>
    <row r="2967" spans="1:8" ht="24.75" hidden="1" x14ac:dyDescent="0.25">
      <c r="A2967" s="8" t="s">
        <v>3088</v>
      </c>
      <c r="B2967" s="9" t="s">
        <v>1166</v>
      </c>
      <c r="C2967" s="13">
        <v>24.254043142637101</v>
      </c>
      <c r="D2967" s="13">
        <v>51.230501951981601</v>
      </c>
      <c r="E2967" s="13">
        <v>58.152615630522099</v>
      </c>
      <c r="F2967" s="15">
        <v>44.545720241713603</v>
      </c>
      <c r="G2967" s="13">
        <v>384</v>
      </c>
      <c r="H2967" s="14">
        <v>26095322.581999999</v>
      </c>
    </row>
    <row r="2968" spans="1:8" hidden="1" x14ac:dyDescent="0.25">
      <c r="A2968" s="8" t="s">
        <v>3088</v>
      </c>
      <c r="B2968" s="9" t="s">
        <v>813</v>
      </c>
      <c r="C2968" s="13">
        <v>32.583078615127199</v>
      </c>
      <c r="D2968" s="13">
        <v>27.0304489022494</v>
      </c>
      <c r="E2968" s="13">
        <v>2.8561498947556401</v>
      </c>
      <c r="F2968" s="15">
        <v>20.823225804044078</v>
      </c>
      <c r="G2968" s="13">
        <v>119</v>
      </c>
      <c r="H2968" s="14">
        <v>25890361.199999999</v>
      </c>
    </row>
    <row r="2969" spans="1:8" ht="24.75" hidden="1" x14ac:dyDescent="0.25">
      <c r="A2969" s="8" t="s">
        <v>3088</v>
      </c>
      <c r="B2969" s="9" t="s">
        <v>2649</v>
      </c>
      <c r="C2969" s="13">
        <v>34.895583758297697</v>
      </c>
      <c r="D2969" s="13">
        <v>36.1260814826935</v>
      </c>
      <c r="E2969" s="13">
        <v>51.941112363019002</v>
      </c>
      <c r="F2969" s="15">
        <v>40.987592534670064</v>
      </c>
      <c r="G2969" s="13">
        <v>32</v>
      </c>
      <c r="H2969" s="14">
        <v>25873835.41</v>
      </c>
    </row>
    <row r="2970" spans="1:8" ht="24.75" hidden="1" x14ac:dyDescent="0.25">
      <c r="A2970" s="8" t="s">
        <v>3088</v>
      </c>
      <c r="B2970" s="9" t="s">
        <v>1741</v>
      </c>
      <c r="C2970" s="13">
        <v>29.488224646783099</v>
      </c>
      <c r="D2970" s="13">
        <v>44.139103974493899</v>
      </c>
      <c r="E2970" s="13">
        <v>65.6974800813869</v>
      </c>
      <c r="F2970" s="15">
        <v>46.441602900887972</v>
      </c>
      <c r="G2970" s="13">
        <v>183</v>
      </c>
      <c r="H2970" s="14">
        <v>25703645.27</v>
      </c>
    </row>
    <row r="2971" spans="1:8" ht="24.75" hidden="1" x14ac:dyDescent="0.25">
      <c r="A2971" s="8" t="s">
        <v>3088</v>
      </c>
      <c r="B2971" s="9" t="s">
        <v>1958</v>
      </c>
      <c r="C2971" s="13">
        <v>30.841390997459602</v>
      </c>
      <c r="D2971" s="13">
        <v>25.727172274853501</v>
      </c>
      <c r="E2971" s="13">
        <v>32.480722391436302</v>
      </c>
      <c r="F2971" s="15">
        <v>29.6830952212498</v>
      </c>
      <c r="G2971" s="13">
        <v>26</v>
      </c>
      <c r="H2971" s="14">
        <v>25477125.079999998</v>
      </c>
    </row>
    <row r="2972" spans="1:8" ht="36.75" hidden="1" x14ac:dyDescent="0.25">
      <c r="A2972" s="8" t="s">
        <v>3088</v>
      </c>
      <c r="B2972" s="9" t="s">
        <v>1008</v>
      </c>
      <c r="C2972" s="13">
        <v>21.0804824954762</v>
      </c>
      <c r="D2972" s="13">
        <v>28.439719183418401</v>
      </c>
      <c r="E2972" s="13">
        <v>33.286961145436699</v>
      </c>
      <c r="F2972" s="15">
        <v>27.602387608110433</v>
      </c>
      <c r="G2972" s="13">
        <v>109</v>
      </c>
      <c r="H2972" s="14">
        <v>25249690.77</v>
      </c>
    </row>
    <row r="2973" spans="1:8" ht="24.75" hidden="1" x14ac:dyDescent="0.25">
      <c r="A2973" s="8" t="s">
        <v>3088</v>
      </c>
      <c r="B2973" s="9" t="s">
        <v>89</v>
      </c>
      <c r="C2973" s="13">
        <v>51.767035937997498</v>
      </c>
      <c r="D2973" s="13">
        <v>70.157923275351294</v>
      </c>
      <c r="E2973" s="13">
        <v>15.308769147773599</v>
      </c>
      <c r="F2973" s="15">
        <v>45.744576120374127</v>
      </c>
      <c r="G2973" s="13">
        <v>16</v>
      </c>
      <c r="H2973" s="14">
        <v>25097899.219999999</v>
      </c>
    </row>
    <row r="2974" spans="1:8" ht="24.75" hidden="1" x14ac:dyDescent="0.25">
      <c r="A2974" s="8" t="s">
        <v>3088</v>
      </c>
      <c r="B2974" s="9" t="s">
        <v>3006</v>
      </c>
      <c r="C2974" s="13">
        <v>20.340284906465399</v>
      </c>
      <c r="D2974" s="13">
        <v>88.338728410199394</v>
      </c>
      <c r="E2974" s="13">
        <v>51.654270008408602</v>
      </c>
      <c r="F2974" s="15">
        <v>53.444427775024472</v>
      </c>
      <c r="G2974" s="13">
        <v>286</v>
      </c>
      <c r="H2974" s="14">
        <v>25079379.600000001</v>
      </c>
    </row>
    <row r="2975" spans="1:8" ht="24.75" hidden="1" x14ac:dyDescent="0.25">
      <c r="A2975" s="8" t="s">
        <v>3088</v>
      </c>
      <c r="B2975" s="9" t="s">
        <v>394</v>
      </c>
      <c r="C2975" s="13">
        <v>22.801079089217399</v>
      </c>
      <c r="D2975" s="13">
        <v>71.4445588223751</v>
      </c>
      <c r="E2975" s="13">
        <v>29.310093258092198</v>
      </c>
      <c r="F2975" s="15">
        <v>41.185243723228233</v>
      </c>
      <c r="G2975" s="13">
        <v>162</v>
      </c>
      <c r="H2975" s="14">
        <v>25069771.98</v>
      </c>
    </row>
    <row r="2976" spans="1:8" ht="36.75" hidden="1" x14ac:dyDescent="0.25">
      <c r="A2976" s="8" t="s">
        <v>3088</v>
      </c>
      <c r="B2976" s="9" t="s">
        <v>1497</v>
      </c>
      <c r="C2976" s="13">
        <v>20.535835441373798</v>
      </c>
      <c r="D2976" s="13">
        <v>82.135986799003902</v>
      </c>
      <c r="E2976" s="13">
        <v>75.859410195437903</v>
      </c>
      <c r="F2976" s="15">
        <v>59.510410811938534</v>
      </c>
      <c r="G2976" s="13">
        <v>336</v>
      </c>
      <c r="H2976" s="14">
        <v>24964826.449999899</v>
      </c>
    </row>
    <row r="2977" spans="1:8" ht="24.75" hidden="1" x14ac:dyDescent="0.25">
      <c r="A2977" s="8" t="s">
        <v>3088</v>
      </c>
      <c r="B2977" s="9" t="s">
        <v>2818</v>
      </c>
      <c r="C2977" s="13">
        <v>38.425616450512898</v>
      </c>
      <c r="D2977" s="13">
        <v>56.319782525252798</v>
      </c>
      <c r="E2977" s="13">
        <v>12.5998193508164</v>
      </c>
      <c r="F2977" s="15">
        <v>35.781739442194031</v>
      </c>
      <c r="G2977" s="13">
        <v>39</v>
      </c>
      <c r="H2977" s="14">
        <v>24803134.489</v>
      </c>
    </row>
    <row r="2978" spans="1:8" ht="24.75" hidden="1" x14ac:dyDescent="0.25">
      <c r="A2978" s="8" t="s">
        <v>3088</v>
      </c>
      <c r="B2978" s="9" t="s">
        <v>1866</v>
      </c>
      <c r="C2978" s="13">
        <v>20.762360572668399</v>
      </c>
      <c r="D2978" s="13">
        <v>29.778874812742998</v>
      </c>
      <c r="E2978" s="13">
        <v>45.185852763980698</v>
      </c>
      <c r="F2978" s="15">
        <v>31.909029383130701</v>
      </c>
      <c r="G2978" s="13">
        <v>113</v>
      </c>
      <c r="H2978" s="14">
        <v>24719844.699999999</v>
      </c>
    </row>
    <row r="2979" spans="1:8" ht="24.75" hidden="1" x14ac:dyDescent="0.25">
      <c r="A2979" s="8" t="s">
        <v>3088</v>
      </c>
      <c r="B2979" s="9" t="s">
        <v>826</v>
      </c>
      <c r="C2979" s="13">
        <v>31.5112696909801</v>
      </c>
      <c r="D2979" s="13">
        <v>47.444858235219002</v>
      </c>
      <c r="E2979" s="13">
        <v>59.174775502275999</v>
      </c>
      <c r="F2979" s="15">
        <v>46.043634476158367</v>
      </c>
      <c r="G2979" s="13">
        <v>96</v>
      </c>
      <c r="H2979" s="14">
        <v>24714486.219999999</v>
      </c>
    </row>
    <row r="2980" spans="1:8" hidden="1" x14ac:dyDescent="0.25">
      <c r="A2980" s="8" t="s">
        <v>3088</v>
      </c>
      <c r="B2980" s="9" t="s">
        <v>2964</v>
      </c>
      <c r="C2980" s="13">
        <v>22.6069653541253</v>
      </c>
      <c r="D2980" s="13">
        <v>62.503516816335903</v>
      </c>
      <c r="E2980" s="13">
        <v>35.993290480051499</v>
      </c>
      <c r="F2980" s="15">
        <v>40.367924216837572</v>
      </c>
      <c r="G2980" s="13">
        <v>16</v>
      </c>
      <c r="H2980" s="14">
        <v>24637470.609999999</v>
      </c>
    </row>
    <row r="2981" spans="1:8" ht="24.75" hidden="1" x14ac:dyDescent="0.25">
      <c r="A2981" s="8" t="s">
        <v>3088</v>
      </c>
      <c r="B2981" s="9" t="s">
        <v>637</v>
      </c>
      <c r="C2981" s="13">
        <v>59.223255878611198</v>
      </c>
      <c r="D2981" s="13">
        <v>58.728042099723197</v>
      </c>
      <c r="E2981" s="13">
        <v>32.048266919237101</v>
      </c>
      <c r="F2981" s="15">
        <v>49.999854965857168</v>
      </c>
      <c r="G2981" s="13">
        <v>77</v>
      </c>
      <c r="H2981" s="14">
        <v>24611459.760000002</v>
      </c>
    </row>
    <row r="2982" spans="1:8" ht="24.75" hidden="1" x14ac:dyDescent="0.25">
      <c r="A2982" s="8" t="s">
        <v>3088</v>
      </c>
      <c r="B2982" s="9" t="s">
        <v>2283</v>
      </c>
      <c r="C2982" s="13">
        <v>17.875016773913401</v>
      </c>
      <c r="D2982" s="13">
        <v>77.995244054372407</v>
      </c>
      <c r="E2982" s="13">
        <v>45.803600602047602</v>
      </c>
      <c r="F2982" s="15">
        <v>47.224620476777801</v>
      </c>
      <c r="G2982" s="13">
        <v>64</v>
      </c>
      <c r="H2982" s="14">
        <v>24452826.66</v>
      </c>
    </row>
    <row r="2983" spans="1:8" ht="24.75" hidden="1" x14ac:dyDescent="0.25">
      <c r="A2983" s="8" t="s">
        <v>3088</v>
      </c>
      <c r="B2983" s="9" t="s">
        <v>2052</v>
      </c>
      <c r="C2983" s="13">
        <v>21.802400517342001</v>
      </c>
      <c r="D2983" s="13">
        <v>35.96993955944</v>
      </c>
      <c r="E2983" s="13">
        <v>19.296552016032798</v>
      </c>
      <c r="F2983" s="15">
        <v>25.68963069760493</v>
      </c>
      <c r="G2983" s="13">
        <v>14</v>
      </c>
      <c r="H2983" s="14">
        <v>24240272.879999999</v>
      </c>
    </row>
    <row r="2984" spans="1:8" ht="24.75" hidden="1" x14ac:dyDescent="0.25">
      <c r="A2984" s="8" t="s">
        <v>3088</v>
      </c>
      <c r="B2984" s="9" t="s">
        <v>1472</v>
      </c>
      <c r="C2984" s="13">
        <v>20.885282496391</v>
      </c>
      <c r="D2984" s="13">
        <v>55.955094128844202</v>
      </c>
      <c r="E2984" s="13">
        <v>41.282246496280401</v>
      </c>
      <c r="F2984" s="15">
        <v>39.37420770717187</v>
      </c>
      <c r="G2984" s="13">
        <v>63</v>
      </c>
      <c r="H2984" s="14">
        <v>24238151</v>
      </c>
    </row>
    <row r="2985" spans="1:8" ht="36.75" hidden="1" x14ac:dyDescent="0.25">
      <c r="A2985" s="8" t="s">
        <v>3088</v>
      </c>
      <c r="B2985" s="9" t="s">
        <v>1577</v>
      </c>
      <c r="C2985" s="13">
        <v>30.911564789134498</v>
      </c>
      <c r="D2985" s="13">
        <v>62.395894256631102</v>
      </c>
      <c r="E2985" s="13">
        <v>45.6370856707372</v>
      </c>
      <c r="F2985" s="15">
        <v>46.314848238834266</v>
      </c>
      <c r="G2985" s="13">
        <v>47</v>
      </c>
      <c r="H2985" s="14">
        <v>24190218.68</v>
      </c>
    </row>
    <row r="2986" spans="1:8" ht="24.75" hidden="1" x14ac:dyDescent="0.25">
      <c r="A2986" s="8" t="s">
        <v>3088</v>
      </c>
      <c r="B2986" s="9" t="s">
        <v>370</v>
      </c>
      <c r="C2986" s="13">
        <v>54.9741145558162</v>
      </c>
      <c r="D2986" s="13">
        <v>37.371254244402898</v>
      </c>
      <c r="E2986" s="13">
        <v>13.7750177369984</v>
      </c>
      <c r="F2986" s="15">
        <v>35.373462179072497</v>
      </c>
      <c r="G2986" s="13">
        <v>41</v>
      </c>
      <c r="H2986" s="14">
        <v>24157187.460000001</v>
      </c>
    </row>
    <row r="2987" spans="1:8" ht="36.75" hidden="1" x14ac:dyDescent="0.25">
      <c r="A2987" s="8" t="s">
        <v>3088</v>
      </c>
      <c r="B2987" s="9" t="s">
        <v>1752</v>
      </c>
      <c r="C2987" s="13">
        <v>20.972384334917301</v>
      </c>
      <c r="D2987" s="13">
        <v>52.843836760060199</v>
      </c>
      <c r="E2987" s="13">
        <v>44.592775878088503</v>
      </c>
      <c r="F2987" s="15">
        <v>39.469665657688665</v>
      </c>
      <c r="G2987" s="13">
        <v>74</v>
      </c>
      <c r="H2987" s="14">
        <v>24050493.969999999</v>
      </c>
    </row>
    <row r="2988" spans="1:8" ht="24.75" hidden="1" x14ac:dyDescent="0.25">
      <c r="A2988" s="8" t="s">
        <v>3088</v>
      </c>
      <c r="B2988" s="9" t="s">
        <v>1837</v>
      </c>
      <c r="C2988" s="13">
        <v>11.4552944906102</v>
      </c>
      <c r="D2988" s="13">
        <v>37.144994281124497</v>
      </c>
      <c r="E2988" s="13">
        <v>38.444252540488002</v>
      </c>
      <c r="F2988" s="15">
        <v>29.014847104074232</v>
      </c>
      <c r="G2988" s="13">
        <v>43</v>
      </c>
      <c r="H2988" s="14">
        <v>24015324.835000001</v>
      </c>
    </row>
    <row r="2989" spans="1:8" ht="24.75" hidden="1" x14ac:dyDescent="0.25">
      <c r="A2989" s="8" t="s">
        <v>3088</v>
      </c>
      <c r="B2989" s="9" t="s">
        <v>576</v>
      </c>
      <c r="C2989" s="13">
        <v>22.3899697419644</v>
      </c>
      <c r="D2989" s="13">
        <v>59.1765228948531</v>
      </c>
      <c r="E2989" s="13">
        <v>28.622817654333399</v>
      </c>
      <c r="F2989" s="15">
        <v>36.729770097050299</v>
      </c>
      <c r="G2989" s="13">
        <v>62</v>
      </c>
      <c r="H2989" s="14">
        <v>23859670.210000001</v>
      </c>
    </row>
    <row r="2990" spans="1:8" ht="24.75" hidden="1" x14ac:dyDescent="0.25">
      <c r="A2990" s="8" t="s">
        <v>3088</v>
      </c>
      <c r="B2990" s="9" t="s">
        <v>2984</v>
      </c>
      <c r="C2990" s="13">
        <v>39.615961559444997</v>
      </c>
      <c r="D2990" s="13">
        <v>51.789032016799602</v>
      </c>
      <c r="E2990" s="13">
        <v>31.346026867022101</v>
      </c>
      <c r="F2990" s="15">
        <v>40.917006814422237</v>
      </c>
      <c r="G2990" s="13">
        <v>90</v>
      </c>
      <c r="H2990" s="14">
        <v>23779915.657705098</v>
      </c>
    </row>
    <row r="2991" spans="1:8" ht="24.75" hidden="1" x14ac:dyDescent="0.25">
      <c r="A2991" s="8" t="s">
        <v>3088</v>
      </c>
      <c r="B2991" s="9" t="s">
        <v>1086</v>
      </c>
      <c r="C2991" s="13">
        <v>29.689209721117201</v>
      </c>
      <c r="D2991" s="13">
        <v>24.430028497590101</v>
      </c>
      <c r="E2991" s="13">
        <v>44.845888631640697</v>
      </c>
      <c r="F2991" s="15">
        <v>32.988375616782669</v>
      </c>
      <c r="G2991" s="13">
        <v>146</v>
      </c>
      <c r="H2991" s="14">
        <v>23747433.357999999</v>
      </c>
    </row>
    <row r="2992" spans="1:8" hidden="1" x14ac:dyDescent="0.25">
      <c r="A2992" s="8" t="s">
        <v>3088</v>
      </c>
      <c r="B2992" s="9" t="s">
        <v>1950</v>
      </c>
      <c r="C2992" s="13">
        <v>30.2195486562475</v>
      </c>
      <c r="D2992" s="13">
        <v>31.375885239806099</v>
      </c>
      <c r="E2992" s="13">
        <v>5.7145506637385903</v>
      </c>
      <c r="F2992" s="15">
        <v>22.436661519930727</v>
      </c>
      <c r="G2992" s="13">
        <v>142</v>
      </c>
      <c r="H2992" s="14">
        <v>23504189.213999901</v>
      </c>
    </row>
    <row r="2993" spans="1:8" ht="24.75" hidden="1" x14ac:dyDescent="0.25">
      <c r="A2993" s="8" t="s">
        <v>3088</v>
      </c>
      <c r="B2993" s="9" t="s">
        <v>493</v>
      </c>
      <c r="C2993" s="13">
        <v>31.010391769373602</v>
      </c>
      <c r="D2993" s="13">
        <v>41.6327702360554</v>
      </c>
      <c r="E2993" s="13">
        <v>20.015871016807601</v>
      </c>
      <c r="F2993" s="15">
        <v>30.886344340745534</v>
      </c>
      <c r="G2993" s="13">
        <v>119</v>
      </c>
      <c r="H2993" s="14">
        <v>23355473.850000001</v>
      </c>
    </row>
    <row r="2994" spans="1:8" ht="24.75" hidden="1" x14ac:dyDescent="0.25">
      <c r="A2994" s="8" t="s">
        <v>3088</v>
      </c>
      <c r="B2994" s="9" t="s">
        <v>1341</v>
      </c>
      <c r="C2994" s="13">
        <v>26.2193655289371</v>
      </c>
      <c r="D2994" s="13">
        <v>29.411119771270499</v>
      </c>
      <c r="E2994" s="13">
        <v>35.251081864992202</v>
      </c>
      <c r="F2994" s="15">
        <v>30.293855721733266</v>
      </c>
      <c r="G2994" s="13">
        <v>158</v>
      </c>
      <c r="H2994" s="14">
        <v>23271444.991</v>
      </c>
    </row>
    <row r="2995" spans="1:8" ht="24.75" hidden="1" x14ac:dyDescent="0.25">
      <c r="A2995" s="8" t="s">
        <v>3088</v>
      </c>
      <c r="B2995" s="9" t="s">
        <v>790</v>
      </c>
      <c r="C2995" s="13">
        <v>31.449986508402802</v>
      </c>
      <c r="D2995" s="13">
        <v>49.820879371433698</v>
      </c>
      <c r="E2995" s="13">
        <v>39.602484967842699</v>
      </c>
      <c r="F2995" s="15">
        <v>40.291116949226399</v>
      </c>
      <c r="G2995" s="13">
        <v>19</v>
      </c>
      <c r="H2995" s="14">
        <v>23262604.949999999</v>
      </c>
    </row>
    <row r="2996" spans="1:8" hidden="1" x14ac:dyDescent="0.25">
      <c r="A2996" s="8" t="s">
        <v>3088</v>
      </c>
      <c r="B2996" s="9" t="s">
        <v>1814</v>
      </c>
      <c r="C2996" s="13">
        <v>5.7429677827305703</v>
      </c>
      <c r="D2996" s="13">
        <v>43.036225656584797</v>
      </c>
      <c r="E2996" s="13">
        <v>30.274818143773899</v>
      </c>
      <c r="F2996" s="15">
        <v>26.351337194363087</v>
      </c>
      <c r="G2996" s="13">
        <v>18</v>
      </c>
      <c r="H2996" s="14">
        <v>23214849.420000002</v>
      </c>
    </row>
    <row r="2997" spans="1:8" ht="24.75" hidden="1" x14ac:dyDescent="0.25">
      <c r="A2997" s="8" t="s">
        <v>3088</v>
      </c>
      <c r="B2997" s="9" t="s">
        <v>1717</v>
      </c>
      <c r="C2997" s="13">
        <v>21.537034382823801</v>
      </c>
      <c r="D2997" s="13">
        <v>62.5476744050573</v>
      </c>
      <c r="E2997" s="13">
        <v>61.176689643950901</v>
      </c>
      <c r="F2997" s="15">
        <v>48.420466143943997</v>
      </c>
      <c r="G2997" s="13">
        <v>99</v>
      </c>
      <c r="H2997" s="14">
        <v>23127571.707065299</v>
      </c>
    </row>
    <row r="2998" spans="1:8" ht="24.75" hidden="1" x14ac:dyDescent="0.25">
      <c r="A2998" s="8" t="s">
        <v>3088</v>
      </c>
      <c r="B2998" s="9" t="s">
        <v>315</v>
      </c>
      <c r="C2998" s="13">
        <v>14.146541203151299</v>
      </c>
      <c r="D2998" s="13">
        <v>70.675282517476603</v>
      </c>
      <c r="E2998" s="13">
        <v>47.919871933251997</v>
      </c>
      <c r="F2998" s="15">
        <v>44.247231884626636</v>
      </c>
      <c r="G2998" s="13">
        <v>428</v>
      </c>
      <c r="H2998" s="14">
        <v>23010447.919999901</v>
      </c>
    </row>
    <row r="2999" spans="1:8" ht="24.75" hidden="1" x14ac:dyDescent="0.25">
      <c r="A2999" s="8" t="s">
        <v>3088</v>
      </c>
      <c r="B2999" s="9" t="s">
        <v>1408</v>
      </c>
      <c r="C2999" s="13">
        <v>24.757506949243002</v>
      </c>
      <c r="D2999" s="13">
        <v>4.1908024976986704</v>
      </c>
      <c r="E2999" s="13">
        <v>28.283026103309901</v>
      </c>
      <c r="F2999" s="15">
        <v>19.077111850083856</v>
      </c>
      <c r="G2999" s="13">
        <v>181</v>
      </c>
      <c r="H2999" s="14">
        <v>22869108.120999999</v>
      </c>
    </row>
    <row r="3000" spans="1:8" hidden="1" x14ac:dyDescent="0.25">
      <c r="A3000" s="8" t="s">
        <v>3088</v>
      </c>
      <c r="B3000" s="9" t="s">
        <v>389</v>
      </c>
      <c r="C3000" s="13">
        <v>42.8507170466617</v>
      </c>
      <c r="D3000" s="13">
        <v>67.0192733185837</v>
      </c>
      <c r="E3000" s="13">
        <v>47.8500118465196</v>
      </c>
      <c r="F3000" s="15">
        <v>52.573334070588338</v>
      </c>
      <c r="G3000" s="13">
        <v>90</v>
      </c>
      <c r="H3000" s="14">
        <v>22786981.140000001</v>
      </c>
    </row>
    <row r="3001" spans="1:8" ht="24.75" hidden="1" x14ac:dyDescent="0.25">
      <c r="A3001" s="8" t="s">
        <v>3088</v>
      </c>
      <c r="B3001" s="9" t="s">
        <v>2140</v>
      </c>
      <c r="C3001" s="13">
        <v>27.249904916593501</v>
      </c>
      <c r="D3001" s="13">
        <v>58.176573250885703</v>
      </c>
      <c r="E3001" s="13">
        <v>34.165558776666501</v>
      </c>
      <c r="F3001" s="15">
        <v>39.864012314715232</v>
      </c>
      <c r="G3001" s="13">
        <v>105</v>
      </c>
      <c r="H3001" s="14">
        <v>22604914.039999999</v>
      </c>
    </row>
    <row r="3002" spans="1:8" hidden="1" x14ac:dyDescent="0.25">
      <c r="A3002" s="8" t="s">
        <v>3088</v>
      </c>
      <c r="B3002" s="9" t="s">
        <v>2525</v>
      </c>
      <c r="C3002" s="13">
        <v>27.864683685186201</v>
      </c>
      <c r="D3002" s="13">
        <v>80.105549650851401</v>
      </c>
      <c r="E3002" s="13">
        <v>28.913840207949299</v>
      </c>
      <c r="F3002" s="15">
        <v>45.628024514662307</v>
      </c>
      <c r="G3002" s="13">
        <v>128</v>
      </c>
      <c r="H3002" s="14">
        <v>22571443.571409501</v>
      </c>
    </row>
    <row r="3003" spans="1:8" ht="24.75" hidden="1" x14ac:dyDescent="0.25">
      <c r="A3003" s="8" t="s">
        <v>3088</v>
      </c>
      <c r="B3003" s="9" t="s">
        <v>34</v>
      </c>
      <c r="C3003" s="13">
        <v>15.936409487170801</v>
      </c>
      <c r="D3003" s="13">
        <v>11.777548840045799</v>
      </c>
      <c r="E3003" s="13">
        <v>21.021402263445999</v>
      </c>
      <c r="F3003" s="15">
        <v>16.245120196887534</v>
      </c>
      <c r="G3003" s="13">
        <v>68</v>
      </c>
      <c r="H3003" s="14">
        <v>22544827.202</v>
      </c>
    </row>
    <row r="3004" spans="1:8" ht="24.75" hidden="1" x14ac:dyDescent="0.25">
      <c r="A3004" s="8" t="s">
        <v>3088</v>
      </c>
      <c r="B3004" s="9" t="s">
        <v>1957</v>
      </c>
      <c r="C3004" s="13">
        <v>24.549390113205099</v>
      </c>
      <c r="D3004" s="13">
        <v>7.0410108517426497</v>
      </c>
      <c r="E3004" s="13">
        <v>43.289883220291301</v>
      </c>
      <c r="F3004" s="15">
        <v>24.960094728413015</v>
      </c>
      <c r="G3004" s="13">
        <v>25</v>
      </c>
      <c r="H3004" s="14">
        <v>22471720.530000001</v>
      </c>
    </row>
    <row r="3005" spans="1:8" ht="24.75" hidden="1" x14ac:dyDescent="0.25">
      <c r="A3005" s="8" t="s">
        <v>3088</v>
      </c>
      <c r="B3005" s="9" t="s">
        <v>1561</v>
      </c>
      <c r="C3005" s="13">
        <v>20.0723894248238</v>
      </c>
      <c r="D3005" s="13">
        <v>57.892117759909603</v>
      </c>
      <c r="E3005" s="13">
        <v>33.141283646731502</v>
      </c>
      <c r="F3005" s="15">
        <v>37.0352636104883</v>
      </c>
      <c r="G3005" s="13">
        <v>162</v>
      </c>
      <c r="H3005" s="14">
        <v>22437611.510000002</v>
      </c>
    </row>
    <row r="3006" spans="1:8" hidden="1" x14ac:dyDescent="0.25">
      <c r="A3006" s="8" t="s">
        <v>3088</v>
      </c>
      <c r="B3006" s="9" t="s">
        <v>1028</v>
      </c>
      <c r="C3006" s="13">
        <v>36.524511082569397</v>
      </c>
      <c r="D3006" s="13">
        <v>45.0040228156276</v>
      </c>
      <c r="E3006" s="13">
        <v>32.0166540168754</v>
      </c>
      <c r="F3006" s="15">
        <v>37.848395971690799</v>
      </c>
      <c r="G3006" s="13">
        <v>91</v>
      </c>
      <c r="H3006" s="14">
        <v>22426189.469999999</v>
      </c>
    </row>
    <row r="3007" spans="1:8" ht="24.75" hidden="1" x14ac:dyDescent="0.25">
      <c r="A3007" s="8" t="s">
        <v>3088</v>
      </c>
      <c r="B3007" s="9" t="s">
        <v>700</v>
      </c>
      <c r="C3007" s="13">
        <v>32.158490269687803</v>
      </c>
      <c r="D3007" s="13">
        <v>45.511292438524599</v>
      </c>
      <c r="E3007" s="13">
        <v>39.594574150807397</v>
      </c>
      <c r="F3007" s="15">
        <v>39.088118953006607</v>
      </c>
      <c r="G3007" s="13">
        <v>53</v>
      </c>
      <c r="H3007" s="14">
        <v>22328983.829999998</v>
      </c>
    </row>
    <row r="3008" spans="1:8" ht="24.75" hidden="1" x14ac:dyDescent="0.25">
      <c r="A3008" s="8" t="s">
        <v>3088</v>
      </c>
      <c r="B3008" s="9" t="s">
        <v>962</v>
      </c>
      <c r="C3008" s="13">
        <v>38.816490076764097</v>
      </c>
      <c r="D3008" s="13">
        <v>51.1411726547528</v>
      </c>
      <c r="E3008" s="13">
        <v>25.422217409569701</v>
      </c>
      <c r="F3008" s="15">
        <v>38.459960047028865</v>
      </c>
      <c r="G3008" s="13">
        <v>15</v>
      </c>
      <c r="H3008" s="14">
        <v>22320136.73</v>
      </c>
    </row>
    <row r="3009" spans="1:8" ht="24.75" hidden="1" x14ac:dyDescent="0.25">
      <c r="A3009" s="8" t="s">
        <v>3088</v>
      </c>
      <c r="B3009" s="9" t="s">
        <v>1016</v>
      </c>
      <c r="C3009" s="13">
        <v>30.777334260356199</v>
      </c>
      <c r="D3009" s="13">
        <v>50.600288633435099</v>
      </c>
      <c r="E3009" s="13">
        <v>39.083825064425199</v>
      </c>
      <c r="F3009" s="15">
        <v>40.153815986072168</v>
      </c>
      <c r="G3009" s="13">
        <v>110</v>
      </c>
      <c r="H3009" s="14">
        <v>22123079.703000002</v>
      </c>
    </row>
    <row r="3010" spans="1:8" ht="24.75" hidden="1" x14ac:dyDescent="0.25">
      <c r="A3010" s="8" t="s">
        <v>3088</v>
      </c>
      <c r="B3010" s="9" t="s">
        <v>1660</v>
      </c>
      <c r="C3010" s="13">
        <v>23.810603939482601</v>
      </c>
      <c r="D3010" s="13">
        <v>24.2193551997402</v>
      </c>
      <c r="E3010" s="13">
        <v>31.365465897954099</v>
      </c>
      <c r="F3010" s="15">
        <v>26.465141679058963</v>
      </c>
      <c r="G3010" s="13">
        <v>58</v>
      </c>
      <c r="H3010" s="14">
        <v>22067889.779999901</v>
      </c>
    </row>
    <row r="3011" spans="1:8" hidden="1" x14ac:dyDescent="0.25">
      <c r="A3011" s="8" t="s">
        <v>3088</v>
      </c>
      <c r="B3011" s="9" t="s">
        <v>2439</v>
      </c>
      <c r="C3011" s="13">
        <v>28.615239438690601</v>
      </c>
      <c r="D3011" s="13">
        <v>78.341496521402206</v>
      </c>
      <c r="E3011" s="13">
        <v>48.6233435545509</v>
      </c>
      <c r="F3011" s="15">
        <v>51.860026504881233</v>
      </c>
      <c r="G3011" s="13">
        <v>35</v>
      </c>
      <c r="H3011" s="14">
        <v>21934101.32</v>
      </c>
    </row>
    <row r="3012" spans="1:8" hidden="1" x14ac:dyDescent="0.25">
      <c r="A3012" s="8" t="s">
        <v>3088</v>
      </c>
      <c r="B3012" s="9" t="s">
        <v>1280</v>
      </c>
      <c r="C3012" s="13">
        <v>41.847068617980703</v>
      </c>
      <c r="D3012" s="13">
        <v>39.165063127503601</v>
      </c>
      <c r="E3012" s="13">
        <v>41.534621913693002</v>
      </c>
      <c r="F3012" s="15">
        <v>40.848917886392435</v>
      </c>
      <c r="G3012" s="13">
        <v>114</v>
      </c>
      <c r="H3012" s="14">
        <v>21639702.170000002</v>
      </c>
    </row>
    <row r="3013" spans="1:8" hidden="1" x14ac:dyDescent="0.25">
      <c r="A3013" s="8" t="s">
        <v>3088</v>
      </c>
      <c r="B3013" s="9" t="s">
        <v>857</v>
      </c>
      <c r="C3013" s="13">
        <v>22.182464537354601</v>
      </c>
      <c r="D3013" s="13">
        <v>38.065449993610102</v>
      </c>
      <c r="E3013" s="13">
        <v>39.131390363848404</v>
      </c>
      <c r="F3013" s="15">
        <v>33.126434964937708</v>
      </c>
      <c r="G3013" s="13">
        <v>95</v>
      </c>
      <c r="H3013" s="14">
        <v>21519352.899999999</v>
      </c>
    </row>
    <row r="3014" spans="1:8" ht="24.75" hidden="1" x14ac:dyDescent="0.25">
      <c r="A3014" s="8" t="s">
        <v>3088</v>
      </c>
      <c r="B3014" s="9" t="s">
        <v>1464</v>
      </c>
      <c r="C3014" s="13">
        <v>34.452887197799797</v>
      </c>
      <c r="D3014" s="13">
        <v>39.858599332167699</v>
      </c>
      <c r="E3014" s="13">
        <v>47.505368990183698</v>
      </c>
      <c r="F3014" s="15">
        <v>40.605618506717065</v>
      </c>
      <c r="G3014" s="13">
        <v>77</v>
      </c>
      <c r="H3014" s="14">
        <v>21428371.649999999</v>
      </c>
    </row>
    <row r="3015" spans="1:8" hidden="1" x14ac:dyDescent="0.25">
      <c r="A3015" s="8" t="s">
        <v>3088</v>
      </c>
      <c r="B3015" s="9" t="s">
        <v>1560</v>
      </c>
      <c r="C3015" s="13">
        <v>21.952606741914501</v>
      </c>
      <c r="D3015" s="13">
        <v>43.788683416910501</v>
      </c>
      <c r="E3015" s="13">
        <v>42.7975425224734</v>
      </c>
      <c r="F3015" s="15">
        <v>36.179610893766132</v>
      </c>
      <c r="G3015" s="13">
        <v>116</v>
      </c>
      <c r="H3015" s="14">
        <v>21276092.9344</v>
      </c>
    </row>
    <row r="3016" spans="1:8" hidden="1" x14ac:dyDescent="0.25">
      <c r="A3016" s="8" t="s">
        <v>3088</v>
      </c>
      <c r="B3016" s="9" t="s">
        <v>175</v>
      </c>
      <c r="C3016" s="13">
        <v>32.792503493432797</v>
      </c>
      <c r="D3016" s="13">
        <v>58.974201797845403</v>
      </c>
      <c r="E3016" s="13">
        <v>41.1010481442516</v>
      </c>
      <c r="F3016" s="15">
        <v>44.2892511451766</v>
      </c>
      <c r="G3016" s="13">
        <v>171</v>
      </c>
      <c r="H3016" s="14">
        <v>21266640.6923896</v>
      </c>
    </row>
    <row r="3017" spans="1:8" ht="24.75" hidden="1" x14ac:dyDescent="0.25">
      <c r="A3017" s="8" t="s">
        <v>3088</v>
      </c>
      <c r="B3017" s="9" t="s">
        <v>1787</v>
      </c>
      <c r="C3017" s="13">
        <v>40.1149583954357</v>
      </c>
      <c r="D3017" s="13">
        <v>87.4480705710058</v>
      </c>
      <c r="E3017" s="13">
        <v>48.278540708656401</v>
      </c>
      <c r="F3017" s="15">
        <v>58.613856558365967</v>
      </c>
      <c r="G3017" s="13">
        <v>40</v>
      </c>
      <c r="H3017" s="14">
        <v>21176959.469999999</v>
      </c>
    </row>
    <row r="3018" spans="1:8" ht="24.75" hidden="1" x14ac:dyDescent="0.25">
      <c r="A3018" s="8" t="s">
        <v>3088</v>
      </c>
      <c r="B3018" s="9" t="s">
        <v>2253</v>
      </c>
      <c r="C3018" s="13">
        <v>50.718428628071301</v>
      </c>
      <c r="D3018" s="13">
        <v>61.4288397503691</v>
      </c>
      <c r="E3018" s="13">
        <v>25.4471400171204</v>
      </c>
      <c r="F3018" s="15">
        <v>45.864802798520266</v>
      </c>
      <c r="G3018" s="13">
        <v>173</v>
      </c>
      <c r="H3018" s="14">
        <v>21025262.6199999</v>
      </c>
    </row>
    <row r="3019" spans="1:8" ht="24.75" hidden="1" x14ac:dyDescent="0.25">
      <c r="A3019" s="8" t="s">
        <v>3088</v>
      </c>
      <c r="B3019" s="9" t="s">
        <v>2948</v>
      </c>
      <c r="C3019" s="13">
        <v>45.3162834980117</v>
      </c>
      <c r="D3019" s="13">
        <v>10.0904072914384</v>
      </c>
      <c r="E3019" s="13">
        <v>11.768732668207599</v>
      </c>
      <c r="F3019" s="15">
        <v>22.391807819219235</v>
      </c>
      <c r="G3019" s="13">
        <v>27</v>
      </c>
      <c r="H3019" s="14">
        <v>20914185.670000002</v>
      </c>
    </row>
    <row r="3020" spans="1:8" ht="24.75" hidden="1" x14ac:dyDescent="0.25">
      <c r="A3020" s="8" t="s">
        <v>3088</v>
      </c>
      <c r="B3020" s="9" t="s">
        <v>1240</v>
      </c>
      <c r="C3020" s="13">
        <v>31.905750787214899</v>
      </c>
      <c r="D3020" s="13">
        <v>39.585009541466597</v>
      </c>
      <c r="E3020" s="13">
        <v>30.504257152810698</v>
      </c>
      <c r="F3020" s="15">
        <v>33.998339160497395</v>
      </c>
      <c r="G3020" s="13">
        <v>156</v>
      </c>
      <c r="H3020" s="14">
        <v>20833509.23</v>
      </c>
    </row>
    <row r="3021" spans="1:8" hidden="1" x14ac:dyDescent="0.25">
      <c r="A3021" s="8" t="s">
        <v>3088</v>
      </c>
      <c r="B3021" s="9" t="s">
        <v>2306</v>
      </c>
      <c r="C3021" s="13">
        <v>15.5353677777949</v>
      </c>
      <c r="D3021" s="13">
        <v>79.751565968816493</v>
      </c>
      <c r="E3021" s="13">
        <v>55.6577570973446</v>
      </c>
      <c r="F3021" s="15">
        <v>50.314896947985325</v>
      </c>
      <c r="G3021" s="13">
        <v>154</v>
      </c>
      <c r="H3021" s="14">
        <v>20714786.099999901</v>
      </c>
    </row>
    <row r="3022" spans="1:8" hidden="1" x14ac:dyDescent="0.25">
      <c r="A3022" s="8" t="s">
        <v>3088</v>
      </c>
      <c r="B3022" s="9" t="s">
        <v>811</v>
      </c>
      <c r="C3022" s="13">
        <v>29.5505085080339</v>
      </c>
      <c r="D3022" s="13">
        <v>54.625990565543603</v>
      </c>
      <c r="E3022" s="13">
        <v>41.669857152194297</v>
      </c>
      <c r="F3022" s="15">
        <v>41.948785408590602</v>
      </c>
      <c r="G3022" s="13">
        <v>138</v>
      </c>
      <c r="H3022" s="14">
        <v>20661806.75</v>
      </c>
    </row>
    <row r="3023" spans="1:8" ht="24.75" hidden="1" x14ac:dyDescent="0.25">
      <c r="A3023" s="8" t="s">
        <v>3088</v>
      </c>
      <c r="B3023" s="9" t="s">
        <v>2335</v>
      </c>
      <c r="C3023" s="13">
        <v>26.6021410803042</v>
      </c>
      <c r="D3023" s="13">
        <v>81.146333242950107</v>
      </c>
      <c r="E3023" s="13">
        <v>58.497089877355997</v>
      </c>
      <c r="F3023" s="15">
        <v>55.415188066870094</v>
      </c>
      <c r="G3023" s="13">
        <v>102</v>
      </c>
      <c r="H3023" s="14">
        <v>20500307</v>
      </c>
    </row>
    <row r="3024" spans="1:8" ht="24.75" hidden="1" x14ac:dyDescent="0.25">
      <c r="A3024" s="8" t="s">
        <v>3088</v>
      </c>
      <c r="B3024" s="9" t="s">
        <v>1302</v>
      </c>
      <c r="C3024" s="13">
        <v>20.650941569799699</v>
      </c>
      <c r="D3024" s="13">
        <v>42.088229061691699</v>
      </c>
      <c r="E3024" s="13">
        <v>25.377365632099199</v>
      </c>
      <c r="F3024" s="15">
        <v>29.3721787545302</v>
      </c>
      <c r="G3024" s="13">
        <v>78</v>
      </c>
      <c r="H3024" s="14">
        <v>20433373.629999999</v>
      </c>
    </row>
    <row r="3025" spans="1:8" ht="24.75" hidden="1" x14ac:dyDescent="0.25">
      <c r="A3025" s="8" t="s">
        <v>3088</v>
      </c>
      <c r="B3025" s="9" t="s">
        <v>1713</v>
      </c>
      <c r="C3025" s="13">
        <v>23.235004706303499</v>
      </c>
      <c r="D3025" s="13">
        <v>36.975017812079699</v>
      </c>
      <c r="E3025" s="13">
        <v>31.891950616579901</v>
      </c>
      <c r="F3025" s="15">
        <v>30.700657711654369</v>
      </c>
      <c r="G3025" s="13">
        <v>136</v>
      </c>
      <c r="H3025" s="14">
        <v>20139775.5699999</v>
      </c>
    </row>
    <row r="3026" spans="1:8" ht="24.75" hidden="1" x14ac:dyDescent="0.25">
      <c r="A3026" s="8" t="s">
        <v>3088</v>
      </c>
      <c r="B3026" s="9" t="s">
        <v>1961</v>
      </c>
      <c r="C3026" s="13">
        <v>25.743135396098602</v>
      </c>
      <c r="D3026" s="13">
        <v>61.374868240271802</v>
      </c>
      <c r="E3026" s="13">
        <v>16.737287686760499</v>
      </c>
      <c r="F3026" s="15">
        <v>34.618430441043635</v>
      </c>
      <c r="G3026" s="13">
        <v>244</v>
      </c>
      <c r="H3026" s="14">
        <v>20070213.509999901</v>
      </c>
    </row>
    <row r="3027" spans="1:8" ht="24.75" hidden="1" x14ac:dyDescent="0.25">
      <c r="A3027" s="8" t="s">
        <v>3088</v>
      </c>
      <c r="B3027" s="9" t="s">
        <v>718</v>
      </c>
      <c r="C3027" s="13">
        <v>31.225765643162202</v>
      </c>
      <c r="D3027" s="13">
        <v>51.716431745535502</v>
      </c>
      <c r="E3027" s="13">
        <v>43.3158168488279</v>
      </c>
      <c r="F3027" s="15">
        <v>42.086004745841869</v>
      </c>
      <c r="G3027" s="13">
        <v>77</v>
      </c>
      <c r="H3027" s="14">
        <v>20026832.09</v>
      </c>
    </row>
    <row r="3028" spans="1:8" ht="24.75" hidden="1" x14ac:dyDescent="0.25">
      <c r="A3028" s="8" t="s">
        <v>3088</v>
      </c>
      <c r="B3028" s="9" t="s">
        <v>2168</v>
      </c>
      <c r="C3028" s="13">
        <v>21.277726578205101</v>
      </c>
      <c r="D3028" s="13">
        <v>41.834723458358702</v>
      </c>
      <c r="E3028" s="13">
        <v>28.2717678820988</v>
      </c>
      <c r="F3028" s="15">
        <v>30.461405972887533</v>
      </c>
      <c r="G3028" s="13">
        <v>79</v>
      </c>
      <c r="H3028" s="14">
        <v>19956349.384482499</v>
      </c>
    </row>
    <row r="3029" spans="1:8" hidden="1" x14ac:dyDescent="0.25">
      <c r="A3029" s="8" t="s">
        <v>3088</v>
      </c>
      <c r="B3029" s="9" t="s">
        <v>255</v>
      </c>
      <c r="C3029" s="13">
        <v>45.4067751740048</v>
      </c>
      <c r="D3029" s="13">
        <v>50.425155935948098</v>
      </c>
      <c r="E3029" s="13">
        <v>22.195587377064601</v>
      </c>
      <c r="F3029" s="15">
        <v>39.34250616233917</v>
      </c>
      <c r="G3029" s="13">
        <v>101</v>
      </c>
      <c r="H3029" s="14">
        <v>19882048.23</v>
      </c>
    </row>
    <row r="3030" spans="1:8" hidden="1" x14ac:dyDescent="0.25">
      <c r="A3030" s="8" t="s">
        <v>3088</v>
      </c>
      <c r="B3030" s="9" t="s">
        <v>1885</v>
      </c>
      <c r="C3030" s="13">
        <v>16.9361599414779</v>
      </c>
      <c r="D3030" s="13">
        <v>66.590267104389298</v>
      </c>
      <c r="E3030" s="13">
        <v>47.150966931664499</v>
      </c>
      <c r="F3030" s="15">
        <v>43.5591313258439</v>
      </c>
      <c r="G3030" s="13">
        <v>168</v>
      </c>
      <c r="H3030" s="14">
        <v>19816453.3857008</v>
      </c>
    </row>
    <row r="3031" spans="1:8" ht="24.75" hidden="1" x14ac:dyDescent="0.25">
      <c r="A3031" s="8" t="s">
        <v>3088</v>
      </c>
      <c r="B3031" s="9" t="s">
        <v>2151</v>
      </c>
      <c r="C3031" s="13">
        <v>43.641573572484702</v>
      </c>
      <c r="D3031" s="13">
        <v>37.900888319983402</v>
      </c>
      <c r="E3031" s="13">
        <v>6.8046558965086001</v>
      </c>
      <c r="F3031" s="15">
        <v>29.44903926299224</v>
      </c>
      <c r="G3031" s="13">
        <v>192</v>
      </c>
      <c r="H3031" s="14">
        <v>19481428.219999999</v>
      </c>
    </row>
    <row r="3032" spans="1:8" ht="24.75" hidden="1" x14ac:dyDescent="0.25">
      <c r="A3032" s="8" t="s">
        <v>3088</v>
      </c>
      <c r="B3032" s="9" t="s">
        <v>2294</v>
      </c>
      <c r="C3032" s="13">
        <v>18.699558790199699</v>
      </c>
      <c r="D3032" s="13">
        <v>70.085608863999695</v>
      </c>
      <c r="E3032" s="13">
        <v>57.013647590557902</v>
      </c>
      <c r="F3032" s="15">
        <v>48.599605081585764</v>
      </c>
      <c r="G3032" s="13">
        <v>190</v>
      </c>
      <c r="H3032" s="14">
        <v>19396868.645317402</v>
      </c>
    </row>
    <row r="3033" spans="1:8" ht="36.75" hidden="1" x14ac:dyDescent="0.25">
      <c r="A3033" s="8" t="s">
        <v>3088</v>
      </c>
      <c r="B3033" s="9" t="s">
        <v>1637</v>
      </c>
      <c r="C3033" s="13">
        <v>21.940729564373299</v>
      </c>
      <c r="D3033" s="13">
        <v>46.839135336833401</v>
      </c>
      <c r="E3033" s="13">
        <v>38.742283900356497</v>
      </c>
      <c r="F3033" s="15">
        <v>35.840716267187737</v>
      </c>
      <c r="G3033" s="13">
        <v>82</v>
      </c>
      <c r="H3033" s="14">
        <v>19358831.772942498</v>
      </c>
    </row>
    <row r="3034" spans="1:8" hidden="1" x14ac:dyDescent="0.25">
      <c r="A3034" s="8" t="s">
        <v>3088</v>
      </c>
      <c r="B3034" s="9" t="s">
        <v>1486</v>
      </c>
      <c r="C3034" s="13">
        <v>41.717772520209003</v>
      </c>
      <c r="D3034" s="13">
        <v>31.4364061615662</v>
      </c>
      <c r="E3034" s="13">
        <v>16.6722399335864</v>
      </c>
      <c r="F3034" s="15">
        <v>29.942139538453869</v>
      </c>
      <c r="G3034" s="13">
        <v>272</v>
      </c>
      <c r="H3034" s="14">
        <v>19325004.379999999</v>
      </c>
    </row>
    <row r="3035" spans="1:8" hidden="1" x14ac:dyDescent="0.25">
      <c r="A3035" s="8" t="s">
        <v>3088</v>
      </c>
      <c r="B3035" s="9" t="s">
        <v>2949</v>
      </c>
      <c r="C3035" s="13">
        <v>52.111208415310799</v>
      </c>
      <c r="D3035" s="13">
        <v>61.639907784482602</v>
      </c>
      <c r="E3035" s="13">
        <v>11.5623303089529</v>
      </c>
      <c r="F3035" s="15">
        <v>41.771148836248763</v>
      </c>
      <c r="G3035" s="13">
        <v>13</v>
      </c>
      <c r="H3035" s="14">
        <v>19276459.309999999</v>
      </c>
    </row>
    <row r="3036" spans="1:8" ht="24.75" hidden="1" x14ac:dyDescent="0.25">
      <c r="A3036" s="8" t="s">
        <v>3088</v>
      </c>
      <c r="B3036" s="9" t="s">
        <v>1164</v>
      </c>
      <c r="C3036" s="13">
        <v>20.847728832812098</v>
      </c>
      <c r="D3036" s="13">
        <v>21.636395449868001</v>
      </c>
      <c r="E3036" s="13">
        <v>3.8900420768349901</v>
      </c>
      <c r="F3036" s="15">
        <v>15.458055453171696</v>
      </c>
      <c r="G3036" s="13">
        <v>162</v>
      </c>
      <c r="H3036" s="14">
        <v>19130825.589000002</v>
      </c>
    </row>
    <row r="3037" spans="1:8" hidden="1" x14ac:dyDescent="0.25">
      <c r="A3037" s="8" t="s">
        <v>3088</v>
      </c>
      <c r="B3037" s="9" t="s">
        <v>1591</v>
      </c>
      <c r="C3037" s="13">
        <v>16.326591093041099</v>
      </c>
      <c r="D3037" s="13">
        <v>31.073042383846602</v>
      </c>
      <c r="E3037" s="13">
        <v>38.325321266975003</v>
      </c>
      <c r="F3037" s="15">
        <v>28.574984914620899</v>
      </c>
      <c r="G3037" s="13">
        <v>55</v>
      </c>
      <c r="H3037" s="14">
        <v>19112690.530000001</v>
      </c>
    </row>
    <row r="3038" spans="1:8" ht="24.75" hidden="1" x14ac:dyDescent="0.25">
      <c r="A3038" s="8" t="s">
        <v>3088</v>
      </c>
      <c r="B3038" s="9" t="s">
        <v>1502</v>
      </c>
      <c r="C3038" s="13">
        <v>18.3770680886485</v>
      </c>
      <c r="D3038" s="13">
        <v>64.980267426701701</v>
      </c>
      <c r="E3038" s="13">
        <v>30.853099411629699</v>
      </c>
      <c r="F3038" s="15">
        <v>38.070144975659964</v>
      </c>
      <c r="G3038" s="13">
        <v>25</v>
      </c>
      <c r="H3038" s="14">
        <v>18997131.969999999</v>
      </c>
    </row>
    <row r="3039" spans="1:8" ht="24.75" hidden="1" x14ac:dyDescent="0.25">
      <c r="A3039" s="8" t="s">
        <v>3088</v>
      </c>
      <c r="B3039" s="9" t="s">
        <v>2388</v>
      </c>
      <c r="C3039" s="13">
        <v>42.032856366456102</v>
      </c>
      <c r="D3039" s="13">
        <v>64.648990111511594</v>
      </c>
      <c r="E3039" s="13">
        <v>55.383455936510103</v>
      </c>
      <c r="F3039" s="15">
        <v>54.021767471492602</v>
      </c>
      <c r="G3039" s="13">
        <v>12</v>
      </c>
      <c r="H3039" s="14">
        <v>18981854.239999998</v>
      </c>
    </row>
    <row r="3040" spans="1:8" ht="24.75" hidden="1" x14ac:dyDescent="0.25">
      <c r="A3040" s="8" t="s">
        <v>3088</v>
      </c>
      <c r="B3040" s="9" t="s">
        <v>1295</v>
      </c>
      <c r="C3040" s="13">
        <v>32.7834463282285</v>
      </c>
      <c r="D3040" s="13">
        <v>75.811447504223906</v>
      </c>
      <c r="E3040" s="13">
        <v>33.123889278760601</v>
      </c>
      <c r="F3040" s="15">
        <v>47.23959437040434</v>
      </c>
      <c r="G3040" s="13">
        <v>51</v>
      </c>
      <c r="H3040" s="14">
        <v>18873593.43</v>
      </c>
    </row>
    <row r="3041" spans="1:8" ht="24.75" hidden="1" x14ac:dyDescent="0.25">
      <c r="A3041" s="8" t="s">
        <v>3088</v>
      </c>
      <c r="B3041" s="9" t="s">
        <v>2019</v>
      </c>
      <c r="C3041" s="13">
        <v>38.782236639212698</v>
      </c>
      <c r="D3041" s="13">
        <v>40.590310041485601</v>
      </c>
      <c r="E3041" s="13">
        <v>47.499950006477498</v>
      </c>
      <c r="F3041" s="15">
        <v>42.290832229058594</v>
      </c>
      <c r="G3041" s="13">
        <v>75</v>
      </c>
      <c r="H3041" s="14">
        <v>18815513.690000001</v>
      </c>
    </row>
    <row r="3042" spans="1:8" hidden="1" x14ac:dyDescent="0.25">
      <c r="A3042" s="8" t="s">
        <v>3088</v>
      </c>
      <c r="B3042" s="9" t="s">
        <v>2068</v>
      </c>
      <c r="C3042" s="13">
        <v>17.157523680976102</v>
      </c>
      <c r="D3042" s="13">
        <v>59.432157822507698</v>
      </c>
      <c r="E3042" s="13">
        <v>33.662415260928299</v>
      </c>
      <c r="F3042" s="15">
        <v>36.7506989214707</v>
      </c>
      <c r="G3042" s="13">
        <v>34</v>
      </c>
      <c r="H3042" s="14">
        <v>18677725.539999999</v>
      </c>
    </row>
    <row r="3043" spans="1:8" ht="36.75" hidden="1" x14ac:dyDescent="0.25">
      <c r="A3043" s="8" t="s">
        <v>3088</v>
      </c>
      <c r="B3043" s="9" t="s">
        <v>342</v>
      </c>
      <c r="C3043" s="13">
        <v>31.874812992766799</v>
      </c>
      <c r="D3043" s="13">
        <v>56.161038835398102</v>
      </c>
      <c r="E3043" s="13">
        <v>29.170173287929401</v>
      </c>
      <c r="F3043" s="15">
        <v>39.068675038698103</v>
      </c>
      <c r="G3043" s="13">
        <v>56</v>
      </c>
      <c r="H3043" s="14">
        <v>18631765.885000002</v>
      </c>
    </row>
    <row r="3044" spans="1:8" ht="24.75" hidden="1" x14ac:dyDescent="0.25">
      <c r="A3044" s="8" t="s">
        <v>3088</v>
      </c>
      <c r="B3044" s="9" t="s">
        <v>1403</v>
      </c>
      <c r="C3044" s="13">
        <v>27.0871624329742</v>
      </c>
      <c r="D3044" s="13">
        <v>25.999149486135199</v>
      </c>
      <c r="E3044" s="13">
        <v>51.259325452105401</v>
      </c>
      <c r="F3044" s="15">
        <v>34.781879123738264</v>
      </c>
      <c r="G3044" s="13">
        <v>109</v>
      </c>
      <c r="H3044" s="14">
        <v>18580182.058452301</v>
      </c>
    </row>
    <row r="3045" spans="1:8" ht="24.75" hidden="1" x14ac:dyDescent="0.25">
      <c r="A3045" s="8" t="s">
        <v>3088</v>
      </c>
      <c r="B3045" s="9" t="s">
        <v>528</v>
      </c>
      <c r="C3045" s="13">
        <v>29.426539601451601</v>
      </c>
      <c r="D3045" s="13">
        <v>66.527334632972199</v>
      </c>
      <c r="E3045" s="13">
        <v>33.057989185329099</v>
      </c>
      <c r="F3045" s="15">
        <v>43.003954473250964</v>
      </c>
      <c r="G3045" s="13">
        <v>45</v>
      </c>
      <c r="H3045" s="14">
        <v>18531872.068</v>
      </c>
    </row>
    <row r="3046" spans="1:8" ht="24.75" hidden="1" x14ac:dyDescent="0.25">
      <c r="A3046" s="8" t="s">
        <v>3088</v>
      </c>
      <c r="B3046" s="9" t="s">
        <v>163</v>
      </c>
      <c r="C3046" s="13">
        <v>25.542050196199501</v>
      </c>
      <c r="D3046" s="13">
        <v>70.562189110734806</v>
      </c>
      <c r="E3046" s="13">
        <v>15.439543894291401</v>
      </c>
      <c r="F3046" s="15">
        <v>37.181261067075233</v>
      </c>
      <c r="G3046" s="13">
        <v>94</v>
      </c>
      <c r="H3046" s="14">
        <v>18493404.077</v>
      </c>
    </row>
    <row r="3047" spans="1:8" ht="24.75" hidden="1" x14ac:dyDescent="0.25">
      <c r="A3047" s="8" t="s">
        <v>3088</v>
      </c>
      <c r="B3047" s="9" t="s">
        <v>918</v>
      </c>
      <c r="C3047" s="13">
        <v>30.402296015522399</v>
      </c>
      <c r="D3047" s="13">
        <v>50.574187023411604</v>
      </c>
      <c r="E3047" s="13">
        <v>33.611737433938501</v>
      </c>
      <c r="F3047" s="15">
        <v>38.196073490957502</v>
      </c>
      <c r="G3047" s="13">
        <v>183</v>
      </c>
      <c r="H3047" s="14">
        <v>18390863.649999999</v>
      </c>
    </row>
    <row r="3048" spans="1:8" ht="24.75" hidden="1" x14ac:dyDescent="0.25">
      <c r="A3048" s="8" t="s">
        <v>3088</v>
      </c>
      <c r="B3048" s="9" t="s">
        <v>2185</v>
      </c>
      <c r="C3048" s="13">
        <v>32.101008629025202</v>
      </c>
      <c r="D3048" s="13">
        <v>83.586305294951202</v>
      </c>
      <c r="E3048" s="13">
        <v>44.217397970865299</v>
      </c>
      <c r="F3048" s="15">
        <v>53.301570631613906</v>
      </c>
      <c r="G3048" s="13">
        <v>80</v>
      </c>
      <c r="H3048" s="14">
        <v>18259857.309999999</v>
      </c>
    </row>
    <row r="3049" spans="1:8" hidden="1" x14ac:dyDescent="0.25">
      <c r="A3049" s="8" t="s">
        <v>3088</v>
      </c>
      <c r="B3049" s="9" t="s">
        <v>947</v>
      </c>
      <c r="C3049" s="13">
        <v>26.0601959143976</v>
      </c>
      <c r="D3049" s="13">
        <v>48.410930286299397</v>
      </c>
      <c r="E3049" s="13">
        <v>37.860211667669397</v>
      </c>
      <c r="F3049" s="15">
        <v>37.44377928945547</v>
      </c>
      <c r="G3049" s="13">
        <v>54</v>
      </c>
      <c r="H3049" s="14">
        <v>18242750.605999999</v>
      </c>
    </row>
    <row r="3050" spans="1:8" ht="24.75" hidden="1" x14ac:dyDescent="0.25">
      <c r="A3050" s="8" t="s">
        <v>3088</v>
      </c>
      <c r="B3050" s="9" t="s">
        <v>1973</v>
      </c>
      <c r="C3050" s="13">
        <v>25.128592465228898</v>
      </c>
      <c r="D3050" s="13">
        <v>55.5573099371654</v>
      </c>
      <c r="E3050" s="13">
        <v>46.149128936553701</v>
      </c>
      <c r="F3050" s="15">
        <v>42.278343779649333</v>
      </c>
      <c r="G3050" s="13">
        <v>61</v>
      </c>
      <c r="H3050" s="14">
        <v>18151843.760000002</v>
      </c>
    </row>
    <row r="3051" spans="1:8" ht="24.75" hidden="1" x14ac:dyDescent="0.25">
      <c r="A3051" s="8" t="s">
        <v>3088</v>
      </c>
      <c r="B3051" s="9" t="s">
        <v>1022</v>
      </c>
      <c r="C3051" s="13">
        <v>27.708054092360499</v>
      </c>
      <c r="D3051" s="13">
        <v>58.077333850416601</v>
      </c>
      <c r="E3051" s="13">
        <v>46.438161403292497</v>
      </c>
      <c r="F3051" s="15">
        <v>44.07451644868987</v>
      </c>
      <c r="G3051" s="13">
        <v>87</v>
      </c>
      <c r="H3051" s="14">
        <v>18085399.420000002</v>
      </c>
    </row>
    <row r="3052" spans="1:8" ht="24.75" hidden="1" x14ac:dyDescent="0.25">
      <c r="A3052" s="8" t="s">
        <v>3088</v>
      </c>
      <c r="B3052" s="9" t="s">
        <v>1633</v>
      </c>
      <c r="C3052" s="13">
        <v>20.739687356055899</v>
      </c>
      <c r="D3052" s="13">
        <v>77.415156597843605</v>
      </c>
      <c r="E3052" s="13">
        <v>34.613786567814699</v>
      </c>
      <c r="F3052" s="15">
        <v>44.256210173904741</v>
      </c>
      <c r="G3052" s="13">
        <v>165</v>
      </c>
      <c r="H3052" s="14">
        <v>18053771.6599999</v>
      </c>
    </row>
    <row r="3053" spans="1:8" ht="24.75" hidden="1" x14ac:dyDescent="0.25">
      <c r="A3053" s="8" t="s">
        <v>3088</v>
      </c>
      <c r="B3053" s="9" t="s">
        <v>859</v>
      </c>
      <c r="C3053" s="13">
        <v>8.4465149122291496</v>
      </c>
      <c r="D3053" s="13">
        <v>63.392476850787602</v>
      </c>
      <c r="E3053" s="13">
        <v>36.701459768116599</v>
      </c>
      <c r="F3053" s="15">
        <v>36.180150510377786</v>
      </c>
      <c r="G3053" s="13">
        <v>61</v>
      </c>
      <c r="H3053" s="14">
        <v>18000752.719999999</v>
      </c>
    </row>
    <row r="3054" spans="1:8" hidden="1" x14ac:dyDescent="0.25">
      <c r="A3054" s="8" t="s">
        <v>3088</v>
      </c>
      <c r="B3054" s="9" t="s">
        <v>499</v>
      </c>
      <c r="C3054" s="13">
        <v>21.121639493134801</v>
      </c>
      <c r="D3054" s="13">
        <v>53.486706569172298</v>
      </c>
      <c r="E3054" s="13">
        <v>44.477912412008301</v>
      </c>
      <c r="F3054" s="15">
        <v>39.695419491438464</v>
      </c>
      <c r="G3054" s="13">
        <v>187</v>
      </c>
      <c r="H3054" s="14">
        <v>17906197.234999899</v>
      </c>
    </row>
    <row r="3055" spans="1:8" ht="36.75" hidden="1" x14ac:dyDescent="0.25">
      <c r="A3055" s="8" t="s">
        <v>3088</v>
      </c>
      <c r="B3055" s="9" t="s">
        <v>1779</v>
      </c>
      <c r="C3055" s="13">
        <v>22.204222487199999</v>
      </c>
      <c r="D3055" s="13">
        <v>49.313162634079703</v>
      </c>
      <c r="E3055" s="13">
        <v>31.500573556384399</v>
      </c>
      <c r="F3055" s="15">
        <v>34.339319559221366</v>
      </c>
      <c r="G3055" s="13">
        <v>53</v>
      </c>
      <c r="H3055" s="14">
        <v>17815766.07</v>
      </c>
    </row>
    <row r="3056" spans="1:8" hidden="1" x14ac:dyDescent="0.25">
      <c r="A3056" s="8" t="s">
        <v>3088</v>
      </c>
      <c r="B3056" s="9" t="s">
        <v>1271</v>
      </c>
      <c r="C3056" s="13">
        <v>20.340684867374801</v>
      </c>
      <c r="D3056" s="13">
        <v>52.013144115806803</v>
      </c>
      <c r="E3056" s="13">
        <v>49.216640625091003</v>
      </c>
      <c r="F3056" s="15">
        <v>40.523489869424203</v>
      </c>
      <c r="G3056" s="13">
        <v>92</v>
      </c>
      <c r="H3056" s="14">
        <v>17792238.1357163</v>
      </c>
    </row>
    <row r="3057" spans="1:8" hidden="1" x14ac:dyDescent="0.25">
      <c r="A3057" s="8" t="s">
        <v>3088</v>
      </c>
      <c r="B3057" s="9" t="s">
        <v>653</v>
      </c>
      <c r="C3057" s="13">
        <v>13.0981667345246</v>
      </c>
      <c r="D3057" s="13">
        <v>84.804740055046807</v>
      </c>
      <c r="E3057" s="13">
        <v>54.251000729287803</v>
      </c>
      <c r="F3057" s="15">
        <v>50.717969172953069</v>
      </c>
      <c r="G3057" s="13">
        <v>62</v>
      </c>
      <c r="H3057" s="14">
        <v>17789399.600000001</v>
      </c>
    </row>
    <row r="3058" spans="1:8" ht="24.75" hidden="1" x14ac:dyDescent="0.25">
      <c r="A3058" s="8" t="s">
        <v>3088</v>
      </c>
      <c r="B3058" s="9" t="s">
        <v>755</v>
      </c>
      <c r="C3058" s="13">
        <v>31.885321506598299</v>
      </c>
      <c r="D3058" s="13">
        <v>35.884522654439202</v>
      </c>
      <c r="E3058" s="13">
        <v>16.269737041315</v>
      </c>
      <c r="F3058" s="15">
        <v>28.013193734117497</v>
      </c>
      <c r="G3058" s="13">
        <v>151</v>
      </c>
      <c r="H3058" s="14">
        <v>17533063.379999999</v>
      </c>
    </row>
    <row r="3059" spans="1:8" hidden="1" x14ac:dyDescent="0.25">
      <c r="A3059" s="8" t="s">
        <v>3088</v>
      </c>
      <c r="B3059" s="9" t="s">
        <v>228</v>
      </c>
      <c r="C3059" s="13">
        <v>28.313942008713902</v>
      </c>
      <c r="D3059" s="13">
        <v>57.450081658053797</v>
      </c>
      <c r="E3059" s="13">
        <v>54.962659454304301</v>
      </c>
      <c r="F3059" s="15">
        <v>46.908894373690664</v>
      </c>
      <c r="G3059" s="13">
        <v>83</v>
      </c>
      <c r="H3059" s="14">
        <v>17520549.679999899</v>
      </c>
    </row>
    <row r="3060" spans="1:8" hidden="1" x14ac:dyDescent="0.25">
      <c r="A3060" s="8" t="s">
        <v>3088</v>
      </c>
      <c r="B3060" s="9" t="s">
        <v>2634</v>
      </c>
      <c r="C3060" s="13">
        <v>55.2348618438049</v>
      </c>
      <c r="D3060" s="13">
        <v>56.970210344583101</v>
      </c>
      <c r="E3060" s="13">
        <v>59.689198917760599</v>
      </c>
      <c r="F3060" s="15">
        <v>57.298090368716203</v>
      </c>
      <c r="G3060" s="13">
        <v>11</v>
      </c>
      <c r="H3060" s="14">
        <v>17400459.489999998</v>
      </c>
    </row>
    <row r="3061" spans="1:8" ht="24.75" hidden="1" x14ac:dyDescent="0.25">
      <c r="A3061" s="8" t="s">
        <v>3088</v>
      </c>
      <c r="B3061" s="9" t="s">
        <v>1050</v>
      </c>
      <c r="C3061" s="13">
        <v>26.933167039234998</v>
      </c>
      <c r="D3061" s="13">
        <v>54.825666948519903</v>
      </c>
      <c r="E3061" s="13">
        <v>30.950396378288101</v>
      </c>
      <c r="F3061" s="15">
        <v>37.56974345534767</v>
      </c>
      <c r="G3061" s="13">
        <v>75</v>
      </c>
      <c r="H3061" s="14">
        <v>17138132.579999998</v>
      </c>
    </row>
    <row r="3062" spans="1:8" hidden="1" x14ac:dyDescent="0.25">
      <c r="A3062" s="8" t="s">
        <v>3088</v>
      </c>
      <c r="B3062" s="9" t="s">
        <v>1671</v>
      </c>
      <c r="C3062" s="13">
        <v>37.515790794480502</v>
      </c>
      <c r="D3062" s="13">
        <v>68.618512972994495</v>
      </c>
      <c r="E3062" s="13">
        <v>53.510514844741998</v>
      </c>
      <c r="F3062" s="15">
        <v>53.214939537405662</v>
      </c>
      <c r="G3062" s="13">
        <v>30</v>
      </c>
      <c r="H3062" s="14">
        <v>17091858.93</v>
      </c>
    </row>
    <row r="3063" spans="1:8" ht="24.75" hidden="1" x14ac:dyDescent="0.25">
      <c r="A3063" s="8" t="s">
        <v>3088</v>
      </c>
      <c r="B3063" s="9" t="s">
        <v>834</v>
      </c>
      <c r="C3063" s="13">
        <v>23.331599967250899</v>
      </c>
      <c r="D3063" s="13">
        <v>57.7036824258767</v>
      </c>
      <c r="E3063" s="13">
        <v>38.495886938974401</v>
      </c>
      <c r="F3063" s="15">
        <v>39.843723110700665</v>
      </c>
      <c r="G3063" s="13">
        <v>174</v>
      </c>
      <c r="H3063" s="14">
        <v>17078048.0735</v>
      </c>
    </row>
    <row r="3064" spans="1:8" ht="24.75" hidden="1" x14ac:dyDescent="0.25">
      <c r="A3064" s="8" t="s">
        <v>3088</v>
      </c>
      <c r="B3064" s="9" t="s">
        <v>671</v>
      </c>
      <c r="C3064" s="13">
        <v>30.7021486232616</v>
      </c>
      <c r="D3064" s="13">
        <v>38.053198395518997</v>
      </c>
      <c r="E3064" s="13">
        <v>37.9818724057398</v>
      </c>
      <c r="F3064" s="15">
        <v>35.579073141506797</v>
      </c>
      <c r="G3064" s="13">
        <v>97</v>
      </c>
      <c r="H3064" s="14">
        <v>17067727.409992199</v>
      </c>
    </row>
    <row r="3065" spans="1:8" hidden="1" x14ac:dyDescent="0.25">
      <c r="A3065" s="8" t="s">
        <v>3088</v>
      </c>
      <c r="B3065" s="9" t="s">
        <v>1224</v>
      </c>
      <c r="C3065" s="13">
        <v>34.677706021615002</v>
      </c>
      <c r="D3065" s="13">
        <v>59.7500279799007</v>
      </c>
      <c r="E3065" s="13">
        <v>42.493883702823297</v>
      </c>
      <c r="F3065" s="15">
        <v>45.640539234779659</v>
      </c>
      <c r="G3065" s="13">
        <v>105</v>
      </c>
      <c r="H3065" s="14">
        <v>17042962.336999901</v>
      </c>
    </row>
    <row r="3066" spans="1:8" ht="24.75" hidden="1" x14ac:dyDescent="0.25">
      <c r="A3066" s="8" t="s">
        <v>3088</v>
      </c>
      <c r="B3066" s="9" t="s">
        <v>1214</v>
      </c>
      <c r="C3066" s="13">
        <v>23.1143309635398</v>
      </c>
      <c r="D3066" s="13">
        <v>70.337858057444905</v>
      </c>
      <c r="E3066" s="13">
        <v>29.326652214764302</v>
      </c>
      <c r="F3066" s="15">
        <v>40.926280411916338</v>
      </c>
      <c r="G3066" s="13">
        <v>24</v>
      </c>
      <c r="H3066" s="14">
        <v>17040973.928999901</v>
      </c>
    </row>
    <row r="3067" spans="1:8" ht="24.75" hidden="1" x14ac:dyDescent="0.25">
      <c r="A3067" s="8" t="s">
        <v>3088</v>
      </c>
      <c r="B3067" s="9" t="s">
        <v>364</v>
      </c>
      <c r="C3067" s="13">
        <v>19.942227096617898</v>
      </c>
      <c r="D3067" s="13">
        <v>62.366675667286103</v>
      </c>
      <c r="E3067" s="13">
        <v>19.3503497235385</v>
      </c>
      <c r="F3067" s="15">
        <v>33.886417495814165</v>
      </c>
      <c r="G3067" s="13">
        <v>75</v>
      </c>
      <c r="H3067" s="14">
        <v>16938428.59</v>
      </c>
    </row>
    <row r="3068" spans="1:8" ht="24.75" hidden="1" x14ac:dyDescent="0.25">
      <c r="A3068" s="8" t="s">
        <v>3088</v>
      </c>
      <c r="B3068" s="9" t="s">
        <v>1512</v>
      </c>
      <c r="C3068" s="13">
        <v>52.051632074073197</v>
      </c>
      <c r="D3068" s="13">
        <v>69.342697468036604</v>
      </c>
      <c r="E3068" s="13">
        <v>47.659332313710998</v>
      </c>
      <c r="F3068" s="15">
        <v>56.351220618606931</v>
      </c>
      <c r="G3068" s="13">
        <v>69</v>
      </c>
      <c r="H3068" s="14">
        <v>16830598.09</v>
      </c>
    </row>
    <row r="3069" spans="1:8" ht="24.75" hidden="1" x14ac:dyDescent="0.25">
      <c r="A3069" s="8" t="s">
        <v>3088</v>
      </c>
      <c r="B3069" s="9" t="s">
        <v>265</v>
      </c>
      <c r="C3069" s="13">
        <v>12.4293573973327</v>
      </c>
      <c r="D3069" s="13">
        <v>63.0796559260979</v>
      </c>
      <c r="E3069" s="13">
        <v>35.485247202011998</v>
      </c>
      <c r="F3069" s="15">
        <v>36.998086841814199</v>
      </c>
      <c r="G3069" s="13">
        <v>138</v>
      </c>
      <c r="H3069" s="14">
        <v>16774928.829999899</v>
      </c>
    </row>
    <row r="3070" spans="1:8" ht="24.75" hidden="1" x14ac:dyDescent="0.25">
      <c r="A3070" s="8" t="s">
        <v>3088</v>
      </c>
      <c r="B3070" s="9" t="s">
        <v>2410</v>
      </c>
      <c r="C3070" s="13">
        <v>22.835017278225902</v>
      </c>
      <c r="D3070" s="13">
        <v>62.131535428575702</v>
      </c>
      <c r="E3070" s="13">
        <v>59.584530579084898</v>
      </c>
      <c r="F3070" s="15">
        <v>48.183694428628833</v>
      </c>
      <c r="G3070" s="13">
        <v>174</v>
      </c>
      <c r="H3070" s="14">
        <v>16759157.1399999</v>
      </c>
    </row>
    <row r="3071" spans="1:8" ht="24.75" hidden="1" x14ac:dyDescent="0.25">
      <c r="A3071" s="8" t="s">
        <v>3088</v>
      </c>
      <c r="B3071" s="9" t="s">
        <v>629</v>
      </c>
      <c r="C3071" s="13">
        <v>34.378918847788697</v>
      </c>
      <c r="D3071" s="13">
        <v>52.451012436340399</v>
      </c>
      <c r="E3071" s="13">
        <v>53.987797750629902</v>
      </c>
      <c r="F3071" s="15">
        <v>46.939243011586335</v>
      </c>
      <c r="G3071" s="13">
        <v>28</v>
      </c>
      <c r="H3071" s="14">
        <v>16677977.550000001</v>
      </c>
    </row>
    <row r="3072" spans="1:8" ht="24.75" hidden="1" x14ac:dyDescent="0.25">
      <c r="A3072" s="8" t="s">
        <v>3088</v>
      </c>
      <c r="B3072" s="9" t="s">
        <v>1299</v>
      </c>
      <c r="C3072" s="13">
        <v>22.243372433566702</v>
      </c>
      <c r="D3072" s="13">
        <v>27.622196806934699</v>
      </c>
      <c r="E3072" s="13">
        <v>32.470055758030199</v>
      </c>
      <c r="F3072" s="15">
        <v>27.445208332843865</v>
      </c>
      <c r="G3072" s="13">
        <v>50</v>
      </c>
      <c r="H3072" s="14">
        <v>16638007.929999899</v>
      </c>
    </row>
    <row r="3073" spans="1:8" ht="24.75" hidden="1" x14ac:dyDescent="0.25">
      <c r="A3073" s="8" t="s">
        <v>3088</v>
      </c>
      <c r="B3073" s="9" t="s">
        <v>676</v>
      </c>
      <c r="C3073" s="13">
        <v>18.550977445843898</v>
      </c>
      <c r="D3073" s="13">
        <v>55.454939433990901</v>
      </c>
      <c r="E3073" s="13">
        <v>57.149798860036597</v>
      </c>
      <c r="F3073" s="15">
        <v>43.718571913290468</v>
      </c>
      <c r="G3073" s="13">
        <v>228</v>
      </c>
      <c r="H3073" s="14">
        <v>16592740.269999901</v>
      </c>
    </row>
    <row r="3074" spans="1:8" ht="24.75" hidden="1" x14ac:dyDescent="0.25">
      <c r="A3074" s="8" t="s">
        <v>3088</v>
      </c>
      <c r="B3074" s="9" t="s">
        <v>1781</v>
      </c>
      <c r="C3074" s="13">
        <v>17.602062960012798</v>
      </c>
      <c r="D3074" s="13">
        <v>45.078103918797098</v>
      </c>
      <c r="E3074" s="13">
        <v>42.921511864364803</v>
      </c>
      <c r="F3074" s="15">
        <v>35.200559581058236</v>
      </c>
      <c r="G3074" s="13">
        <v>50</v>
      </c>
      <c r="H3074" s="14">
        <v>16553774.119999999</v>
      </c>
    </row>
    <row r="3075" spans="1:8" ht="24.75" hidden="1" x14ac:dyDescent="0.25">
      <c r="A3075" s="8" t="s">
        <v>3088</v>
      </c>
      <c r="B3075" s="9" t="s">
        <v>2042</v>
      </c>
      <c r="C3075" s="13">
        <v>33.539648512851102</v>
      </c>
      <c r="D3075" s="13">
        <v>63.865499811579497</v>
      </c>
      <c r="E3075" s="13">
        <v>19.7622574239934</v>
      </c>
      <c r="F3075" s="15">
        <v>39.055801916141334</v>
      </c>
      <c r="G3075" s="13">
        <v>47</v>
      </c>
      <c r="H3075" s="14">
        <v>16524302.470000001</v>
      </c>
    </row>
    <row r="3076" spans="1:8" hidden="1" x14ac:dyDescent="0.25">
      <c r="A3076" s="8" t="s">
        <v>3088</v>
      </c>
      <c r="B3076" s="9" t="s">
        <v>2021</v>
      </c>
      <c r="C3076" s="13">
        <v>28.5272006947744</v>
      </c>
      <c r="D3076" s="13">
        <v>53.383207210899698</v>
      </c>
      <c r="E3076" s="13">
        <v>40.4518205019696</v>
      </c>
      <c r="F3076" s="15">
        <v>40.787409469214566</v>
      </c>
      <c r="G3076" s="13">
        <v>83</v>
      </c>
      <c r="H3076" s="14">
        <v>16488374.255000001</v>
      </c>
    </row>
    <row r="3077" spans="1:8" hidden="1" x14ac:dyDescent="0.25">
      <c r="A3077" s="8" t="s">
        <v>3088</v>
      </c>
      <c r="B3077" s="9" t="s">
        <v>1749</v>
      </c>
      <c r="C3077" s="13">
        <v>35.392533317362101</v>
      </c>
      <c r="D3077" s="13">
        <v>53.341248204529798</v>
      </c>
      <c r="E3077" s="13">
        <v>28.173528434013601</v>
      </c>
      <c r="F3077" s="15">
        <v>38.96910331863517</v>
      </c>
      <c r="G3077" s="13">
        <v>72</v>
      </c>
      <c r="H3077" s="14">
        <v>16448849.109999999</v>
      </c>
    </row>
    <row r="3078" spans="1:8" ht="24.75" hidden="1" x14ac:dyDescent="0.25">
      <c r="A3078" s="8" t="s">
        <v>3088</v>
      </c>
      <c r="B3078" s="9" t="s">
        <v>1418</v>
      </c>
      <c r="C3078" s="13">
        <v>27.817364862039401</v>
      </c>
      <c r="D3078" s="13">
        <v>73.659192414799307</v>
      </c>
      <c r="E3078" s="13">
        <v>43.842656899961803</v>
      </c>
      <c r="F3078" s="15">
        <v>48.4397380589335</v>
      </c>
      <c r="G3078" s="13">
        <v>51</v>
      </c>
      <c r="H3078" s="14">
        <v>16328339.132999901</v>
      </c>
    </row>
    <row r="3079" spans="1:8" ht="24.75" hidden="1" x14ac:dyDescent="0.25">
      <c r="A3079" s="8" t="s">
        <v>3088</v>
      </c>
      <c r="B3079" s="9" t="s">
        <v>303</v>
      </c>
      <c r="C3079" s="13">
        <v>41.098987704082603</v>
      </c>
      <c r="D3079" s="13">
        <v>15.949417841921299</v>
      </c>
      <c r="E3079" s="13">
        <v>6.5760946765152202</v>
      </c>
      <c r="F3079" s="15">
        <v>21.208166740839708</v>
      </c>
      <c r="G3079" s="13">
        <v>118</v>
      </c>
      <c r="H3079" s="14">
        <v>16293629.060000001</v>
      </c>
    </row>
    <row r="3080" spans="1:8" hidden="1" x14ac:dyDescent="0.25">
      <c r="A3080" s="8" t="s">
        <v>3088</v>
      </c>
      <c r="B3080" s="9" t="s">
        <v>2198</v>
      </c>
      <c r="C3080" s="13">
        <v>27.898521215002798</v>
      </c>
      <c r="D3080" s="13">
        <v>96.719597135602598</v>
      </c>
      <c r="E3080" s="13">
        <v>40.847346474279803</v>
      </c>
      <c r="F3080" s="15">
        <v>55.155154941628403</v>
      </c>
      <c r="G3080" s="13">
        <v>177</v>
      </c>
      <c r="H3080" s="14">
        <v>16151497.6</v>
      </c>
    </row>
    <row r="3081" spans="1:8" hidden="1" x14ac:dyDescent="0.25">
      <c r="A3081" s="8" t="s">
        <v>3088</v>
      </c>
      <c r="B3081" s="9" t="s">
        <v>1177</v>
      </c>
      <c r="C3081" s="13">
        <v>34.427780032324897</v>
      </c>
      <c r="D3081" s="13">
        <v>54.847663945312497</v>
      </c>
      <c r="E3081" s="13">
        <v>39.688137054204098</v>
      </c>
      <c r="F3081" s="15">
        <v>42.987860343947169</v>
      </c>
      <c r="G3081" s="13">
        <v>57</v>
      </c>
      <c r="H3081" s="14">
        <v>16106822.76</v>
      </c>
    </row>
    <row r="3082" spans="1:8" hidden="1" x14ac:dyDescent="0.25">
      <c r="A3082" s="8" t="s">
        <v>3088</v>
      </c>
      <c r="B3082" s="9" t="s">
        <v>2928</v>
      </c>
      <c r="C3082" s="13">
        <v>19.777532999466899</v>
      </c>
      <c r="D3082" s="13">
        <v>44.629085000158703</v>
      </c>
      <c r="E3082" s="13">
        <v>32.193154589832098</v>
      </c>
      <c r="F3082" s="15">
        <v>32.199924196485902</v>
      </c>
      <c r="G3082" s="13">
        <v>18</v>
      </c>
      <c r="H3082" s="14">
        <v>16088330.039999999</v>
      </c>
    </row>
    <row r="3083" spans="1:8" hidden="1" x14ac:dyDescent="0.25">
      <c r="A3083" s="8" t="s">
        <v>3088</v>
      </c>
      <c r="B3083" s="9" t="s">
        <v>807</v>
      </c>
      <c r="C3083" s="13">
        <v>30.988971083667099</v>
      </c>
      <c r="D3083" s="13">
        <v>24.010043320949102</v>
      </c>
      <c r="E3083" s="13">
        <v>43.756283207111103</v>
      </c>
      <c r="F3083" s="15">
        <v>32.918432537242438</v>
      </c>
      <c r="G3083" s="13">
        <v>108</v>
      </c>
      <c r="H3083" s="14">
        <v>16025786.607000001</v>
      </c>
    </row>
    <row r="3084" spans="1:8" ht="24.75" hidden="1" x14ac:dyDescent="0.25">
      <c r="A3084" s="8" t="s">
        <v>3088</v>
      </c>
      <c r="B3084" s="9" t="s">
        <v>978</v>
      </c>
      <c r="C3084" s="13">
        <v>18.050749355190899</v>
      </c>
      <c r="D3084" s="13">
        <v>36.046145536325099</v>
      </c>
      <c r="E3084" s="13">
        <v>31.9489258259193</v>
      </c>
      <c r="F3084" s="15">
        <v>28.681940239145103</v>
      </c>
      <c r="G3084" s="13">
        <v>41</v>
      </c>
      <c r="H3084" s="14">
        <v>15804020.77</v>
      </c>
    </row>
    <row r="3085" spans="1:8" ht="24.75" hidden="1" x14ac:dyDescent="0.25">
      <c r="A3085" s="8" t="s">
        <v>3088</v>
      </c>
      <c r="B3085" s="9" t="s">
        <v>387</v>
      </c>
      <c r="C3085" s="13">
        <v>50.964869872840502</v>
      </c>
      <c r="D3085" s="13">
        <v>39.273154091420601</v>
      </c>
      <c r="E3085" s="13">
        <v>9.3072913637052004</v>
      </c>
      <c r="F3085" s="15">
        <v>33.181771775988771</v>
      </c>
      <c r="G3085" s="13">
        <v>18</v>
      </c>
      <c r="H3085" s="14">
        <v>15764379.699999999</v>
      </c>
    </row>
    <row r="3086" spans="1:8" ht="24.75" hidden="1" x14ac:dyDescent="0.25">
      <c r="A3086" s="8" t="s">
        <v>3088</v>
      </c>
      <c r="B3086" s="9" t="s">
        <v>2760</v>
      </c>
      <c r="C3086" s="13">
        <v>35.432493939124498</v>
      </c>
      <c r="D3086" s="13">
        <v>23.511705222961499</v>
      </c>
      <c r="E3086" s="13">
        <v>75.970043253814893</v>
      </c>
      <c r="F3086" s="15">
        <v>44.971414138633634</v>
      </c>
      <c r="G3086" s="13">
        <v>12</v>
      </c>
      <c r="H3086" s="14">
        <v>15681902.609999999</v>
      </c>
    </row>
    <row r="3087" spans="1:8" ht="24.75" hidden="1" x14ac:dyDescent="0.25">
      <c r="A3087" s="8" t="s">
        <v>3088</v>
      </c>
      <c r="B3087" s="9" t="s">
        <v>311</v>
      </c>
      <c r="C3087" s="13">
        <v>23.844886455518001</v>
      </c>
      <c r="D3087" s="13">
        <v>87.079092932562006</v>
      </c>
      <c r="E3087" s="13">
        <v>46.2640445104077</v>
      </c>
      <c r="F3087" s="15">
        <v>52.396007966162564</v>
      </c>
      <c r="G3087" s="13">
        <v>47</v>
      </c>
      <c r="H3087" s="14">
        <v>15661651.130000001</v>
      </c>
    </row>
    <row r="3088" spans="1:8" hidden="1" x14ac:dyDescent="0.25">
      <c r="A3088" s="8" t="s">
        <v>3088</v>
      </c>
      <c r="B3088" s="9" t="s">
        <v>1092</v>
      </c>
      <c r="C3088" s="13">
        <v>20.116933536197202</v>
      </c>
      <c r="D3088" s="13">
        <v>67.308368310630698</v>
      </c>
      <c r="E3088" s="13">
        <v>30.013325427323199</v>
      </c>
      <c r="F3088" s="15">
        <v>39.146209091383696</v>
      </c>
      <c r="G3088" s="13">
        <v>154</v>
      </c>
      <c r="H3088" s="14">
        <v>15626637.2399999</v>
      </c>
    </row>
    <row r="3089" spans="1:8" hidden="1" x14ac:dyDescent="0.25">
      <c r="A3089" s="8" t="s">
        <v>3088</v>
      </c>
      <c r="B3089" s="9" t="s">
        <v>1211</v>
      </c>
      <c r="C3089" s="13">
        <v>11.3315561347778</v>
      </c>
      <c r="D3089" s="13">
        <v>37.257763563923703</v>
      </c>
      <c r="E3089" s="13">
        <v>11.8606621782214</v>
      </c>
      <c r="F3089" s="15">
        <v>20.149993958974303</v>
      </c>
      <c r="G3089" s="13">
        <v>54</v>
      </c>
      <c r="H3089" s="14">
        <v>15545652.189999999</v>
      </c>
    </row>
    <row r="3090" spans="1:8" hidden="1" x14ac:dyDescent="0.25">
      <c r="A3090" s="8" t="s">
        <v>3088</v>
      </c>
      <c r="B3090" s="9" t="s">
        <v>1300</v>
      </c>
      <c r="C3090" s="13">
        <v>33.401323518375101</v>
      </c>
      <c r="D3090" s="13">
        <v>64.470447786696894</v>
      </c>
      <c r="E3090" s="13">
        <v>43.339576000696503</v>
      </c>
      <c r="F3090" s="15">
        <v>47.070449101922833</v>
      </c>
      <c r="G3090" s="13">
        <v>19</v>
      </c>
      <c r="H3090" s="14">
        <v>15452937.199999901</v>
      </c>
    </row>
    <row r="3091" spans="1:8" ht="24.75" hidden="1" x14ac:dyDescent="0.25">
      <c r="A3091" s="8" t="s">
        <v>3088</v>
      </c>
      <c r="B3091" s="9" t="s">
        <v>71</v>
      </c>
      <c r="C3091" s="13">
        <v>29.169700938099101</v>
      </c>
      <c r="D3091" s="13">
        <v>55.381259656287703</v>
      </c>
      <c r="E3091" s="13">
        <v>43.917747263321402</v>
      </c>
      <c r="F3091" s="15">
        <v>42.822902619236068</v>
      </c>
      <c r="G3091" s="13">
        <v>54</v>
      </c>
      <c r="H3091" s="14">
        <v>15425801.09</v>
      </c>
    </row>
    <row r="3092" spans="1:8" hidden="1" x14ac:dyDescent="0.25">
      <c r="A3092" s="8" t="s">
        <v>3088</v>
      </c>
      <c r="B3092" s="9" t="s">
        <v>110</v>
      </c>
      <c r="C3092" s="13">
        <v>8.7112390994037305</v>
      </c>
      <c r="D3092" s="13">
        <v>68.378738447824702</v>
      </c>
      <c r="E3092" s="13">
        <v>34.212241540246502</v>
      </c>
      <c r="F3092" s="15">
        <v>37.100739695824977</v>
      </c>
      <c r="G3092" s="13">
        <v>116</v>
      </c>
      <c r="H3092" s="14">
        <v>15359771.890000001</v>
      </c>
    </row>
    <row r="3093" spans="1:8" ht="24.75" hidden="1" x14ac:dyDescent="0.25">
      <c r="A3093" s="8" t="s">
        <v>3088</v>
      </c>
      <c r="B3093" s="9" t="s">
        <v>1207</v>
      </c>
      <c r="C3093" s="13">
        <v>18.978158695247199</v>
      </c>
      <c r="D3093" s="13">
        <v>65.326962055370899</v>
      </c>
      <c r="E3093" s="13">
        <v>36.723287695977099</v>
      </c>
      <c r="F3093" s="15">
        <v>40.342802815531734</v>
      </c>
      <c r="G3093" s="13">
        <v>41</v>
      </c>
      <c r="H3093" s="14">
        <v>15270351</v>
      </c>
    </row>
    <row r="3094" spans="1:8" ht="24.75" hidden="1" x14ac:dyDescent="0.25">
      <c r="A3094" s="8" t="s">
        <v>3088</v>
      </c>
      <c r="B3094" s="9" t="s">
        <v>1939</v>
      </c>
      <c r="C3094" s="13">
        <v>28.585181934051398</v>
      </c>
      <c r="D3094" s="13">
        <v>87.956857137404199</v>
      </c>
      <c r="E3094" s="13">
        <v>12.445110317623501</v>
      </c>
      <c r="F3094" s="15">
        <v>42.995716463026362</v>
      </c>
      <c r="G3094" s="13">
        <v>98</v>
      </c>
      <c r="H3094" s="14">
        <v>15247472.58</v>
      </c>
    </row>
    <row r="3095" spans="1:8" ht="24.75" hidden="1" x14ac:dyDescent="0.25">
      <c r="A3095" s="8" t="s">
        <v>3088</v>
      </c>
      <c r="B3095" s="9" t="s">
        <v>627</v>
      </c>
      <c r="C3095" s="13">
        <v>38.144113844105803</v>
      </c>
      <c r="D3095" s="13">
        <v>0</v>
      </c>
      <c r="E3095" s="13">
        <v>23.7978332787456</v>
      </c>
      <c r="F3095" s="15">
        <v>20.647315707617135</v>
      </c>
      <c r="G3095" s="13">
        <v>31</v>
      </c>
      <c r="H3095" s="14">
        <v>15215103.039999999</v>
      </c>
    </row>
    <row r="3096" spans="1:8" ht="24.75" hidden="1" x14ac:dyDescent="0.25">
      <c r="A3096" s="8" t="s">
        <v>3088</v>
      </c>
      <c r="B3096" s="9" t="s">
        <v>1936</v>
      </c>
      <c r="C3096" s="13">
        <v>33.875452042410203</v>
      </c>
      <c r="D3096" s="13">
        <v>46.374469357282301</v>
      </c>
      <c r="E3096" s="13">
        <v>36.218488766241698</v>
      </c>
      <c r="F3096" s="15">
        <v>38.822803388644736</v>
      </c>
      <c r="G3096" s="13">
        <v>98</v>
      </c>
      <c r="H3096" s="14">
        <v>15213300.640000001</v>
      </c>
    </row>
    <row r="3097" spans="1:8" hidden="1" x14ac:dyDescent="0.25">
      <c r="A3097" s="8" t="s">
        <v>3088</v>
      </c>
      <c r="B3097" s="9" t="s">
        <v>1401</v>
      </c>
      <c r="C3097" s="13">
        <v>17.601727689702098</v>
      </c>
      <c r="D3097" s="13">
        <v>56.539956373149202</v>
      </c>
      <c r="E3097" s="13">
        <v>29.054228218940299</v>
      </c>
      <c r="F3097" s="15">
        <v>34.398637427263864</v>
      </c>
      <c r="G3097" s="13">
        <v>47</v>
      </c>
      <c r="H3097" s="14">
        <v>15170457.779999901</v>
      </c>
    </row>
    <row r="3098" spans="1:8" ht="24.75" hidden="1" x14ac:dyDescent="0.25">
      <c r="A3098" s="8" t="s">
        <v>3088</v>
      </c>
      <c r="B3098" s="9" t="s">
        <v>1431</v>
      </c>
      <c r="C3098" s="13">
        <v>29.1924250131507</v>
      </c>
      <c r="D3098" s="13">
        <v>72.618733351887698</v>
      </c>
      <c r="E3098" s="13">
        <v>67.576487977331794</v>
      </c>
      <c r="F3098" s="15">
        <v>56.462548780790065</v>
      </c>
      <c r="G3098" s="13">
        <v>71</v>
      </c>
      <c r="H3098" s="14">
        <v>14885789.5881078</v>
      </c>
    </row>
    <row r="3099" spans="1:8" ht="24.75" hidden="1" x14ac:dyDescent="0.25">
      <c r="A3099" s="8" t="s">
        <v>3088</v>
      </c>
      <c r="B3099" s="9" t="s">
        <v>1963</v>
      </c>
      <c r="C3099" s="13">
        <v>15.286108357652299</v>
      </c>
      <c r="D3099" s="13">
        <v>48.244824472204499</v>
      </c>
      <c r="E3099" s="13">
        <v>26.0229380121839</v>
      </c>
      <c r="F3099" s="15">
        <v>29.851290280680232</v>
      </c>
      <c r="G3099" s="13">
        <v>55</v>
      </c>
      <c r="H3099" s="14">
        <v>14840895.2089999</v>
      </c>
    </row>
    <row r="3100" spans="1:8" hidden="1" x14ac:dyDescent="0.25">
      <c r="A3100" s="8" t="s">
        <v>3088</v>
      </c>
      <c r="B3100" s="9" t="s">
        <v>1993</v>
      </c>
      <c r="C3100" s="13">
        <v>27.149012364043099</v>
      </c>
      <c r="D3100" s="13">
        <v>37.948230021689199</v>
      </c>
      <c r="E3100" s="13">
        <v>36.685119833619702</v>
      </c>
      <c r="F3100" s="15">
        <v>33.927454073117332</v>
      </c>
      <c r="G3100" s="13">
        <v>99</v>
      </c>
      <c r="H3100" s="14">
        <v>14769761.51</v>
      </c>
    </row>
    <row r="3101" spans="1:8" hidden="1" x14ac:dyDescent="0.25">
      <c r="A3101" s="8" t="s">
        <v>3088</v>
      </c>
      <c r="B3101" s="9" t="s">
        <v>1073</v>
      </c>
      <c r="C3101" s="13">
        <v>20.854334397141301</v>
      </c>
      <c r="D3101" s="13">
        <v>23.9860878794121</v>
      </c>
      <c r="E3101" s="13">
        <v>2.93354566225644</v>
      </c>
      <c r="F3101" s="15">
        <v>15.92465597960328</v>
      </c>
      <c r="G3101" s="13">
        <v>145</v>
      </c>
      <c r="H3101" s="14">
        <v>14724438.890000001</v>
      </c>
    </row>
    <row r="3102" spans="1:8" ht="24.75" hidden="1" x14ac:dyDescent="0.25">
      <c r="A3102" s="8" t="s">
        <v>3088</v>
      </c>
      <c r="B3102" s="9" t="s">
        <v>235</v>
      </c>
      <c r="C3102" s="13">
        <v>49.850460362737699</v>
      </c>
      <c r="D3102" s="13">
        <v>21.3523038828748</v>
      </c>
      <c r="E3102" s="13">
        <v>9.41525221680741</v>
      </c>
      <c r="F3102" s="15">
        <v>26.872672154139973</v>
      </c>
      <c r="G3102" s="13">
        <v>88</v>
      </c>
      <c r="H3102" s="14">
        <v>14711079.98</v>
      </c>
    </row>
    <row r="3103" spans="1:8" hidden="1" x14ac:dyDescent="0.25">
      <c r="A3103" s="8" t="s">
        <v>3088</v>
      </c>
      <c r="B3103" s="9" t="s">
        <v>2061</v>
      </c>
      <c r="C3103" s="13">
        <v>24.820308111276798</v>
      </c>
      <c r="D3103" s="13">
        <v>54.361521467171897</v>
      </c>
      <c r="E3103" s="13">
        <v>52.7025046428382</v>
      </c>
      <c r="F3103" s="15">
        <v>43.961444740428966</v>
      </c>
      <c r="G3103" s="13">
        <v>214</v>
      </c>
      <c r="H3103" s="14">
        <v>14663432.07</v>
      </c>
    </row>
    <row r="3104" spans="1:8" hidden="1" x14ac:dyDescent="0.25">
      <c r="A3104" s="8" t="s">
        <v>3088</v>
      </c>
      <c r="B3104" s="9" t="s">
        <v>759</v>
      </c>
      <c r="C3104" s="13">
        <v>32.574875301839299</v>
      </c>
      <c r="D3104" s="13">
        <v>52.0513083697657</v>
      </c>
      <c r="E3104" s="13">
        <v>31.414014016950201</v>
      </c>
      <c r="F3104" s="15">
        <v>38.680065896185063</v>
      </c>
      <c r="G3104" s="13">
        <v>104</v>
      </c>
      <c r="H3104" s="14">
        <v>14627713.109999999</v>
      </c>
    </row>
    <row r="3105" spans="1:8" ht="24.75" hidden="1" x14ac:dyDescent="0.25">
      <c r="A3105" s="8" t="s">
        <v>3088</v>
      </c>
      <c r="B3105" s="9" t="s">
        <v>1984</v>
      </c>
      <c r="C3105" s="13">
        <v>27.0666998472316</v>
      </c>
      <c r="D3105" s="13">
        <v>31.0987773784518</v>
      </c>
      <c r="E3105" s="13">
        <v>24.493377255795998</v>
      </c>
      <c r="F3105" s="15">
        <v>27.55295149382647</v>
      </c>
      <c r="G3105" s="13">
        <v>135</v>
      </c>
      <c r="H3105" s="14">
        <v>14542273.52</v>
      </c>
    </row>
    <row r="3106" spans="1:8" ht="24.75" hidden="1" x14ac:dyDescent="0.25">
      <c r="A3106" s="8" t="s">
        <v>3088</v>
      </c>
      <c r="B3106" s="9" t="s">
        <v>3074</v>
      </c>
      <c r="C3106" s="13">
        <v>15.033365602845301</v>
      </c>
      <c r="D3106" s="13">
        <v>81.339664292940498</v>
      </c>
      <c r="E3106" s="13">
        <v>54.966266991620301</v>
      </c>
      <c r="F3106" s="15">
        <v>50.446432295802033</v>
      </c>
      <c r="G3106" s="13">
        <v>214</v>
      </c>
      <c r="H3106" s="14">
        <v>14502176.1599999</v>
      </c>
    </row>
    <row r="3107" spans="1:8" hidden="1" x14ac:dyDescent="0.25">
      <c r="A3107" s="8" t="s">
        <v>3088</v>
      </c>
      <c r="B3107" s="9" t="s">
        <v>920</v>
      </c>
      <c r="C3107" s="13">
        <v>24.794165531474199</v>
      </c>
      <c r="D3107" s="13">
        <v>63.958093103727002</v>
      </c>
      <c r="E3107" s="13">
        <v>36.3221765442226</v>
      </c>
      <c r="F3107" s="15">
        <v>41.691478393141267</v>
      </c>
      <c r="G3107" s="13">
        <v>27</v>
      </c>
      <c r="H3107" s="14">
        <v>14491756.51</v>
      </c>
    </row>
    <row r="3108" spans="1:8" hidden="1" x14ac:dyDescent="0.25">
      <c r="A3108" s="8" t="s">
        <v>3088</v>
      </c>
      <c r="B3108" s="9" t="s">
        <v>1492</v>
      </c>
      <c r="C3108" s="13">
        <v>26.0105314051278</v>
      </c>
      <c r="D3108" s="13">
        <v>33.018259934558401</v>
      </c>
      <c r="E3108" s="13">
        <v>25.473799389000899</v>
      </c>
      <c r="F3108" s="15">
        <v>28.167530242895698</v>
      </c>
      <c r="G3108" s="13">
        <v>108</v>
      </c>
      <c r="H3108" s="14">
        <v>14480828.07</v>
      </c>
    </row>
    <row r="3109" spans="1:8" ht="24.75" hidden="1" x14ac:dyDescent="0.25">
      <c r="A3109" s="8" t="s">
        <v>3088</v>
      </c>
      <c r="B3109" s="9" t="s">
        <v>1490</v>
      </c>
      <c r="C3109" s="13">
        <v>22.144305680192701</v>
      </c>
      <c r="D3109" s="13">
        <v>32.661084556671803</v>
      </c>
      <c r="E3109" s="13">
        <v>32.386328361628898</v>
      </c>
      <c r="F3109" s="15">
        <v>29.063906199497797</v>
      </c>
      <c r="G3109" s="13">
        <v>82</v>
      </c>
      <c r="H3109" s="14">
        <v>14312495.199999901</v>
      </c>
    </row>
    <row r="3110" spans="1:8" hidden="1" x14ac:dyDescent="0.25">
      <c r="A3110" s="8" t="s">
        <v>3088</v>
      </c>
      <c r="B3110" s="9" t="s">
        <v>1468</v>
      </c>
      <c r="C3110" s="13">
        <v>27.620308816462199</v>
      </c>
      <c r="D3110" s="13">
        <v>50.817458296801703</v>
      </c>
      <c r="E3110" s="13">
        <v>44.368470981361902</v>
      </c>
      <c r="F3110" s="15">
        <v>40.935412698208602</v>
      </c>
      <c r="G3110" s="13">
        <v>90</v>
      </c>
      <c r="H3110" s="14">
        <v>14284843.949999999</v>
      </c>
    </row>
    <row r="3111" spans="1:8" hidden="1" x14ac:dyDescent="0.25">
      <c r="A3111" s="8" t="s">
        <v>3088</v>
      </c>
      <c r="B3111" s="9" t="s">
        <v>871</v>
      </c>
      <c r="C3111" s="13">
        <v>10.5532421290249</v>
      </c>
      <c r="D3111" s="13">
        <v>27.164786445864799</v>
      </c>
      <c r="E3111" s="13">
        <v>34.132627157210599</v>
      </c>
      <c r="F3111" s="15">
        <v>23.950218577366769</v>
      </c>
      <c r="G3111" s="13">
        <v>16</v>
      </c>
      <c r="H3111" s="14">
        <v>14259229.470000001</v>
      </c>
    </row>
    <row r="3112" spans="1:8" hidden="1" x14ac:dyDescent="0.25">
      <c r="A3112" s="8" t="s">
        <v>3088</v>
      </c>
      <c r="B3112" s="9" t="s">
        <v>3043</v>
      </c>
      <c r="C3112" s="13">
        <v>16.300043033904799</v>
      </c>
      <c r="D3112" s="13">
        <v>22.019405563356901</v>
      </c>
      <c r="E3112" s="13">
        <v>25.565277025127301</v>
      </c>
      <c r="F3112" s="15">
        <v>21.294908540796332</v>
      </c>
      <c r="G3112" s="13">
        <v>10</v>
      </c>
      <c r="H3112" s="14">
        <v>14255195</v>
      </c>
    </row>
    <row r="3113" spans="1:8" hidden="1" x14ac:dyDescent="0.25">
      <c r="A3113" s="8" t="s">
        <v>3088</v>
      </c>
      <c r="B3113" s="9" t="s">
        <v>690</v>
      </c>
      <c r="C3113" s="13">
        <v>29.296213462879201</v>
      </c>
      <c r="D3113" s="13">
        <v>36.248711195540302</v>
      </c>
      <c r="E3113" s="13">
        <v>27.5731722760191</v>
      </c>
      <c r="F3113" s="15">
        <v>31.039365644812865</v>
      </c>
      <c r="G3113" s="13">
        <v>88</v>
      </c>
      <c r="H3113" s="14">
        <v>14127968.099999901</v>
      </c>
    </row>
    <row r="3114" spans="1:8" hidden="1" x14ac:dyDescent="0.25">
      <c r="A3114" s="8" t="s">
        <v>3088</v>
      </c>
      <c r="B3114" s="9" t="s">
        <v>1550</v>
      </c>
      <c r="C3114" s="13">
        <v>23.811070059321899</v>
      </c>
      <c r="D3114" s="13">
        <v>72.834218158723303</v>
      </c>
      <c r="E3114" s="13">
        <v>57.7867678933397</v>
      </c>
      <c r="F3114" s="15">
        <v>51.477352037128298</v>
      </c>
      <c r="G3114" s="13">
        <v>14</v>
      </c>
      <c r="H3114" s="14">
        <v>14114022.1</v>
      </c>
    </row>
    <row r="3115" spans="1:8" ht="36.75" hidden="1" x14ac:dyDescent="0.25">
      <c r="A3115" s="8" t="s">
        <v>3088</v>
      </c>
      <c r="B3115" s="9" t="s">
        <v>595</v>
      </c>
      <c r="C3115" s="13">
        <v>25.8004085518116</v>
      </c>
      <c r="D3115" s="13">
        <v>25.733228643271801</v>
      </c>
      <c r="E3115" s="13">
        <v>8.9246580453897995</v>
      </c>
      <c r="F3115" s="15">
        <v>20.152765080157732</v>
      </c>
      <c r="G3115" s="13">
        <v>65</v>
      </c>
      <c r="H3115" s="14">
        <v>14047113.460000001</v>
      </c>
    </row>
    <row r="3116" spans="1:8" hidden="1" x14ac:dyDescent="0.25">
      <c r="A3116" s="8" t="s">
        <v>3088</v>
      </c>
      <c r="B3116" s="9" t="s">
        <v>2015</v>
      </c>
      <c r="C3116" s="13">
        <v>21.861825328464601</v>
      </c>
      <c r="D3116" s="13">
        <v>72.736701178913904</v>
      </c>
      <c r="E3116" s="13">
        <v>39.498109018726197</v>
      </c>
      <c r="F3116" s="15">
        <v>44.698878508701569</v>
      </c>
      <c r="G3116" s="13">
        <v>71</v>
      </c>
      <c r="H3116" s="14">
        <v>13968176.8205129</v>
      </c>
    </row>
    <row r="3117" spans="1:8" hidden="1" x14ac:dyDescent="0.25">
      <c r="A3117" s="8" t="s">
        <v>3088</v>
      </c>
      <c r="B3117" s="9" t="s">
        <v>1006</v>
      </c>
      <c r="C3117" s="13">
        <v>56.775666358106903</v>
      </c>
      <c r="D3117" s="13">
        <v>78.506381898435507</v>
      </c>
      <c r="E3117" s="13">
        <v>27.044166826743002</v>
      </c>
      <c r="F3117" s="15">
        <v>54.108738361095135</v>
      </c>
      <c r="G3117" s="13">
        <v>76</v>
      </c>
      <c r="H3117" s="14">
        <v>13913002.7340292</v>
      </c>
    </row>
    <row r="3118" spans="1:8" ht="24.75" hidden="1" x14ac:dyDescent="0.25">
      <c r="A3118" s="8" t="s">
        <v>3088</v>
      </c>
      <c r="B3118" s="9" t="s">
        <v>55</v>
      </c>
      <c r="C3118" s="13">
        <v>19.445087116759101</v>
      </c>
      <c r="D3118" s="13">
        <v>34.8011546409885</v>
      </c>
      <c r="E3118" s="13">
        <v>20.587041794404701</v>
      </c>
      <c r="F3118" s="15">
        <v>24.944427850717432</v>
      </c>
      <c r="G3118" s="13">
        <v>47</v>
      </c>
      <c r="H3118" s="14">
        <v>13839254.7779999</v>
      </c>
    </row>
    <row r="3119" spans="1:8" ht="24.75" hidden="1" x14ac:dyDescent="0.25">
      <c r="A3119" s="8" t="s">
        <v>3088</v>
      </c>
      <c r="B3119" s="9" t="s">
        <v>1097</v>
      </c>
      <c r="C3119" s="13">
        <v>49.217475659414397</v>
      </c>
      <c r="D3119" s="13">
        <v>90.467770105074607</v>
      </c>
      <c r="E3119" s="13">
        <v>50.615889064218798</v>
      </c>
      <c r="F3119" s="15">
        <v>63.433711609569265</v>
      </c>
      <c r="G3119" s="13">
        <v>134</v>
      </c>
      <c r="H3119" s="14">
        <v>13828072.08</v>
      </c>
    </row>
    <row r="3120" spans="1:8" ht="24.75" hidden="1" x14ac:dyDescent="0.25">
      <c r="A3120" s="8" t="s">
        <v>3088</v>
      </c>
      <c r="B3120" s="9" t="s">
        <v>2229</v>
      </c>
      <c r="C3120" s="13">
        <v>44.417305626020301</v>
      </c>
      <c r="D3120" s="13">
        <v>66.016234261188899</v>
      </c>
      <c r="E3120" s="13">
        <v>52.586224688223197</v>
      </c>
      <c r="F3120" s="15">
        <v>54.339921525144142</v>
      </c>
      <c r="G3120" s="13">
        <v>49</v>
      </c>
      <c r="H3120" s="14">
        <v>13791481.531199999</v>
      </c>
    </row>
    <row r="3121" spans="1:8" ht="24.75" hidden="1" x14ac:dyDescent="0.25">
      <c r="A3121" s="8" t="s">
        <v>3088</v>
      </c>
      <c r="B3121" s="9" t="s">
        <v>1729</v>
      </c>
      <c r="C3121" s="13">
        <v>21.510521448999999</v>
      </c>
      <c r="D3121" s="13">
        <v>20.9906169037281</v>
      </c>
      <c r="E3121" s="13">
        <v>2.9049543578083599</v>
      </c>
      <c r="F3121" s="15">
        <v>15.135364236845485</v>
      </c>
      <c r="G3121" s="13">
        <v>90</v>
      </c>
      <c r="H3121" s="14">
        <v>13724450.890000001</v>
      </c>
    </row>
    <row r="3122" spans="1:8" ht="24.75" hidden="1" x14ac:dyDescent="0.25">
      <c r="A3122" s="8" t="s">
        <v>3088</v>
      </c>
      <c r="B3122" s="9" t="s">
        <v>2149</v>
      </c>
      <c r="C3122" s="13">
        <v>47.138445339140503</v>
      </c>
      <c r="D3122" s="13">
        <v>82.729308633003697</v>
      </c>
      <c r="E3122" s="13">
        <v>50.184954478727803</v>
      </c>
      <c r="F3122" s="15">
        <v>60.017569483624008</v>
      </c>
      <c r="G3122" s="13">
        <v>104</v>
      </c>
      <c r="H3122" s="14">
        <v>13648885.34</v>
      </c>
    </row>
    <row r="3123" spans="1:8" ht="24.75" hidden="1" x14ac:dyDescent="0.25">
      <c r="A3123" s="8" t="s">
        <v>3088</v>
      </c>
      <c r="B3123" s="9" t="s">
        <v>1150</v>
      </c>
      <c r="C3123" s="13">
        <v>25.857752651562802</v>
      </c>
      <c r="D3123" s="13">
        <v>48.215844571277401</v>
      </c>
      <c r="E3123" s="13">
        <v>34.808855315251897</v>
      </c>
      <c r="F3123" s="15">
        <v>36.294150846030703</v>
      </c>
      <c r="G3123" s="13">
        <v>85</v>
      </c>
      <c r="H3123" s="14">
        <v>13524028.890000001</v>
      </c>
    </row>
    <row r="3124" spans="1:8" ht="24.75" hidden="1" x14ac:dyDescent="0.25">
      <c r="A3124" s="8" t="s">
        <v>3088</v>
      </c>
      <c r="B3124" s="9" t="s">
        <v>949</v>
      </c>
      <c r="C3124" s="13">
        <v>36.712183330787802</v>
      </c>
      <c r="D3124" s="13">
        <v>36.711548869061701</v>
      </c>
      <c r="E3124" s="13">
        <v>35.924018010153297</v>
      </c>
      <c r="F3124" s="15">
        <v>36.449250070000936</v>
      </c>
      <c r="G3124" s="13">
        <v>61</v>
      </c>
      <c r="H3124" s="14">
        <v>13463888.859999999</v>
      </c>
    </row>
    <row r="3125" spans="1:8" hidden="1" x14ac:dyDescent="0.25">
      <c r="A3125" s="8" t="s">
        <v>3088</v>
      </c>
      <c r="B3125" s="9" t="s">
        <v>188</v>
      </c>
      <c r="C3125" s="13">
        <v>29.107408236867201</v>
      </c>
      <c r="D3125" s="13">
        <v>19.141784251652101</v>
      </c>
      <c r="E3125" s="13">
        <v>9.4496257711005907</v>
      </c>
      <c r="F3125" s="15">
        <v>19.232939419873297</v>
      </c>
      <c r="G3125" s="13">
        <v>97</v>
      </c>
      <c r="H3125" s="14">
        <v>13459052.15</v>
      </c>
    </row>
    <row r="3126" spans="1:8" ht="24.75" hidden="1" x14ac:dyDescent="0.25">
      <c r="A3126" s="8" t="s">
        <v>3088</v>
      </c>
      <c r="B3126" s="9" t="s">
        <v>1584</v>
      </c>
      <c r="C3126" s="13">
        <v>48.0080564021005</v>
      </c>
      <c r="D3126" s="13">
        <v>55.976854410695502</v>
      </c>
      <c r="E3126" s="13">
        <v>13.787518505307901</v>
      </c>
      <c r="F3126" s="15">
        <v>39.25747643936797</v>
      </c>
      <c r="G3126" s="13">
        <v>39</v>
      </c>
      <c r="H3126" s="14">
        <v>13439602.4</v>
      </c>
    </row>
    <row r="3127" spans="1:8" ht="24.75" hidden="1" x14ac:dyDescent="0.25">
      <c r="A3127" s="8" t="s">
        <v>3088</v>
      </c>
      <c r="B3127" s="9" t="s">
        <v>2989</v>
      </c>
      <c r="C3127" s="13">
        <v>36.154828434507898</v>
      </c>
      <c r="D3127" s="13">
        <v>21.0596567958676</v>
      </c>
      <c r="E3127" s="13">
        <v>25.781658139217299</v>
      </c>
      <c r="F3127" s="15">
        <v>27.665381123197601</v>
      </c>
      <c r="G3127" s="13">
        <v>14</v>
      </c>
      <c r="H3127" s="14">
        <v>13281815.300000001</v>
      </c>
    </row>
    <row r="3128" spans="1:8" ht="24.75" hidden="1" x14ac:dyDescent="0.25">
      <c r="A3128" s="8" t="s">
        <v>3088</v>
      </c>
      <c r="B3128" s="9" t="s">
        <v>2038</v>
      </c>
      <c r="C3128" s="13">
        <v>33.089333077354901</v>
      </c>
      <c r="D3128" s="13">
        <v>34.355386557151697</v>
      </c>
      <c r="E3128" s="13">
        <v>40.9133479432492</v>
      </c>
      <c r="F3128" s="15">
        <v>36.119355859251932</v>
      </c>
      <c r="G3128" s="13">
        <v>96</v>
      </c>
      <c r="H3128" s="14">
        <v>13017053.630000001</v>
      </c>
    </row>
    <row r="3129" spans="1:8" ht="24.75" hidden="1" x14ac:dyDescent="0.25">
      <c r="A3129" s="8" t="s">
        <v>3088</v>
      </c>
      <c r="B3129" s="9" t="s">
        <v>399</v>
      </c>
      <c r="C3129" s="13">
        <v>24.909604876139198</v>
      </c>
      <c r="D3129" s="13">
        <v>82.9065571973765</v>
      </c>
      <c r="E3129" s="13">
        <v>60.683504239204701</v>
      </c>
      <c r="F3129" s="15">
        <v>56.166555437573464</v>
      </c>
      <c r="G3129" s="13">
        <v>78</v>
      </c>
      <c r="H3129" s="14">
        <v>13008923.2199999</v>
      </c>
    </row>
    <row r="3130" spans="1:8" ht="24.75" hidden="1" x14ac:dyDescent="0.25">
      <c r="A3130" s="8" t="s">
        <v>3088</v>
      </c>
      <c r="B3130" s="9" t="s">
        <v>1196</v>
      </c>
      <c r="C3130" s="13">
        <v>21.732194432710301</v>
      </c>
      <c r="D3130" s="13">
        <v>35.763831861210598</v>
      </c>
      <c r="E3130" s="13">
        <v>37.155235299098301</v>
      </c>
      <c r="F3130" s="15">
        <v>31.550420531006399</v>
      </c>
      <c r="G3130" s="13">
        <v>52</v>
      </c>
      <c r="H3130" s="14">
        <v>12830198.953600001</v>
      </c>
    </row>
    <row r="3131" spans="1:8" ht="24.75" hidden="1" x14ac:dyDescent="0.25">
      <c r="A3131" s="8" t="s">
        <v>3088</v>
      </c>
      <c r="B3131" s="9" t="s">
        <v>1135</v>
      </c>
      <c r="C3131" s="13">
        <v>26.6137708032185</v>
      </c>
      <c r="D3131" s="13">
        <v>61.477036139887502</v>
      </c>
      <c r="E3131" s="13">
        <v>12.4884527960645</v>
      </c>
      <c r="F3131" s="15">
        <v>33.526419913056834</v>
      </c>
      <c r="G3131" s="13">
        <v>583</v>
      </c>
      <c r="H3131" s="14">
        <v>12786133.019999901</v>
      </c>
    </row>
    <row r="3132" spans="1:8" ht="24.75" hidden="1" x14ac:dyDescent="0.25">
      <c r="A3132" s="8" t="s">
        <v>3088</v>
      </c>
      <c r="B3132" s="9" t="s">
        <v>506</v>
      </c>
      <c r="C3132" s="13">
        <v>36.253156661978998</v>
      </c>
      <c r="D3132" s="13">
        <v>54.803757303316502</v>
      </c>
      <c r="E3132" s="13">
        <v>34.9758009024629</v>
      </c>
      <c r="F3132" s="15">
        <v>42.010904955919472</v>
      </c>
      <c r="G3132" s="13">
        <v>63</v>
      </c>
      <c r="H3132" s="14">
        <v>12721907.810000001</v>
      </c>
    </row>
    <row r="3133" spans="1:8" ht="24.75" hidden="1" x14ac:dyDescent="0.25">
      <c r="A3133" s="8" t="s">
        <v>3088</v>
      </c>
      <c r="B3133" s="9" t="s">
        <v>1080</v>
      </c>
      <c r="C3133" s="13">
        <v>24.980874796211101</v>
      </c>
      <c r="D3133" s="13">
        <v>19.524009565751701</v>
      </c>
      <c r="E3133" s="13">
        <v>34.147578666446996</v>
      </c>
      <c r="F3133" s="15">
        <v>26.217487676136599</v>
      </c>
      <c r="G3133" s="13">
        <v>70</v>
      </c>
      <c r="H3133" s="14">
        <v>12661963.710000001</v>
      </c>
    </row>
    <row r="3134" spans="1:8" ht="24.75" hidden="1" x14ac:dyDescent="0.25">
      <c r="A3134" s="8" t="s">
        <v>3088</v>
      </c>
      <c r="B3134" s="9" t="s">
        <v>2323</v>
      </c>
      <c r="C3134" s="13">
        <v>25.307574856975901</v>
      </c>
      <c r="D3134" s="13">
        <v>59.167331608453097</v>
      </c>
      <c r="E3134" s="13">
        <v>41.888924000328799</v>
      </c>
      <c r="F3134" s="15">
        <v>42.121276821919267</v>
      </c>
      <c r="G3134" s="13">
        <v>36</v>
      </c>
      <c r="H3134" s="14">
        <v>12612214.8958</v>
      </c>
    </row>
    <row r="3135" spans="1:8" ht="24.75" hidden="1" x14ac:dyDescent="0.25">
      <c r="A3135" s="8" t="s">
        <v>3088</v>
      </c>
      <c r="B3135" s="9" t="s">
        <v>1772</v>
      </c>
      <c r="C3135" s="13">
        <v>40.411244377325197</v>
      </c>
      <c r="D3135" s="13">
        <v>72.949401697779507</v>
      </c>
      <c r="E3135" s="13">
        <v>61.908974428177899</v>
      </c>
      <c r="F3135" s="15">
        <v>58.423206834427539</v>
      </c>
      <c r="G3135" s="13">
        <v>59</v>
      </c>
      <c r="H3135" s="14">
        <v>12531733.869999999</v>
      </c>
    </row>
    <row r="3136" spans="1:8" hidden="1" x14ac:dyDescent="0.25">
      <c r="A3136" s="8" t="s">
        <v>3088</v>
      </c>
      <c r="B3136" s="9" t="s">
        <v>897</v>
      </c>
      <c r="C3136" s="13">
        <v>14.6846989400675</v>
      </c>
      <c r="D3136" s="13">
        <v>22.143621030130099</v>
      </c>
      <c r="E3136" s="13">
        <v>3.1565536593456298</v>
      </c>
      <c r="F3136" s="15">
        <v>13.328291209847743</v>
      </c>
      <c r="G3136" s="13">
        <v>121</v>
      </c>
      <c r="H3136" s="14">
        <v>12377679.793</v>
      </c>
    </row>
    <row r="3137" spans="1:8" ht="24.75" hidden="1" x14ac:dyDescent="0.25">
      <c r="A3137" s="8" t="s">
        <v>3088</v>
      </c>
      <c r="B3137" s="9" t="s">
        <v>1009</v>
      </c>
      <c r="C3137" s="13">
        <v>25.045451059994399</v>
      </c>
      <c r="D3137" s="13">
        <v>50.918371223509801</v>
      </c>
      <c r="E3137" s="13">
        <v>15.527584313803301</v>
      </c>
      <c r="F3137" s="15">
        <v>30.497135532435834</v>
      </c>
      <c r="G3137" s="13">
        <v>116</v>
      </c>
      <c r="H3137" s="14">
        <v>12353231.880000001</v>
      </c>
    </row>
    <row r="3138" spans="1:8" ht="24.75" hidden="1" x14ac:dyDescent="0.25">
      <c r="A3138" s="8" t="s">
        <v>3088</v>
      </c>
      <c r="B3138" s="9" t="s">
        <v>1289</v>
      </c>
      <c r="C3138" s="13">
        <v>18.334787774439601</v>
      </c>
      <c r="D3138" s="13">
        <v>53.292164487062699</v>
      </c>
      <c r="E3138" s="13">
        <v>30.822233094293502</v>
      </c>
      <c r="F3138" s="15">
        <v>34.149728451931935</v>
      </c>
      <c r="G3138" s="13">
        <v>186</v>
      </c>
      <c r="H3138" s="14">
        <v>12327328.279999901</v>
      </c>
    </row>
    <row r="3139" spans="1:8" ht="24.75" hidden="1" x14ac:dyDescent="0.25">
      <c r="A3139" s="8" t="s">
        <v>3088</v>
      </c>
      <c r="B3139" s="9" t="s">
        <v>1278</v>
      </c>
      <c r="C3139" s="13">
        <v>31.593114313605</v>
      </c>
      <c r="D3139" s="13">
        <v>25.270761827453299</v>
      </c>
      <c r="E3139" s="13">
        <v>27.187097118980699</v>
      </c>
      <c r="F3139" s="15">
        <v>28.016991086679667</v>
      </c>
      <c r="G3139" s="13">
        <v>45</v>
      </c>
      <c r="H3139" s="14">
        <v>12200002.590999899</v>
      </c>
    </row>
    <row r="3140" spans="1:8" ht="24.75" hidden="1" x14ac:dyDescent="0.25">
      <c r="A3140" s="8" t="s">
        <v>3088</v>
      </c>
      <c r="B3140" s="9" t="s">
        <v>2493</v>
      </c>
      <c r="C3140" s="13">
        <v>28.6262694128169</v>
      </c>
      <c r="D3140" s="13">
        <v>47.505782531901701</v>
      </c>
      <c r="E3140" s="13">
        <v>37.238245089082199</v>
      </c>
      <c r="F3140" s="15">
        <v>37.790099011266932</v>
      </c>
      <c r="G3140" s="13">
        <v>52</v>
      </c>
      <c r="H3140" s="14">
        <v>12198124.737999899</v>
      </c>
    </row>
    <row r="3141" spans="1:8" ht="24.75" hidden="1" x14ac:dyDescent="0.25">
      <c r="A3141" s="8" t="s">
        <v>3088</v>
      </c>
      <c r="B3141" s="9" t="s">
        <v>3040</v>
      </c>
      <c r="C3141" s="13">
        <v>40.209385663646898</v>
      </c>
      <c r="D3141" s="13">
        <v>55.235867543325597</v>
      </c>
      <c r="E3141" s="13">
        <v>58.3828596119575</v>
      </c>
      <c r="F3141" s="15">
        <v>51.276037606309991</v>
      </c>
      <c r="G3141" s="13">
        <v>19</v>
      </c>
      <c r="H3141" s="14">
        <v>12183933.354</v>
      </c>
    </row>
    <row r="3142" spans="1:8" hidden="1" x14ac:dyDescent="0.25">
      <c r="A3142" s="8" t="s">
        <v>3088</v>
      </c>
      <c r="B3142" s="9" t="s">
        <v>2895</v>
      </c>
      <c r="C3142" s="13">
        <v>41.563715289626302</v>
      </c>
      <c r="D3142" s="13">
        <v>30.879142389550498</v>
      </c>
      <c r="E3142" s="13">
        <v>49.998467067950102</v>
      </c>
      <c r="F3142" s="15">
        <v>40.813774915708969</v>
      </c>
      <c r="G3142" s="13">
        <v>216</v>
      </c>
      <c r="H3142" s="14">
        <v>12053725.5699999</v>
      </c>
    </row>
    <row r="3143" spans="1:8" ht="24.75" hidden="1" x14ac:dyDescent="0.25">
      <c r="A3143" s="8" t="s">
        <v>3088</v>
      </c>
      <c r="B3143" s="9" t="s">
        <v>540</v>
      </c>
      <c r="C3143" s="13">
        <v>26.034648227020401</v>
      </c>
      <c r="D3143" s="13">
        <v>14.7532821006231</v>
      </c>
      <c r="E3143" s="13">
        <v>15.9768100767989</v>
      </c>
      <c r="F3143" s="15">
        <v>18.921580134814132</v>
      </c>
      <c r="G3143" s="13">
        <v>132</v>
      </c>
      <c r="H3143" s="14">
        <v>12004583.449999901</v>
      </c>
    </row>
    <row r="3144" spans="1:8" ht="36.75" hidden="1" x14ac:dyDescent="0.25">
      <c r="A3144" s="8" t="s">
        <v>3088</v>
      </c>
      <c r="B3144" s="9" t="s">
        <v>1252</v>
      </c>
      <c r="C3144" s="13">
        <v>24.048199991554601</v>
      </c>
      <c r="D3144" s="13">
        <v>52.956579012153099</v>
      </c>
      <c r="E3144" s="13">
        <v>28.322129191574401</v>
      </c>
      <c r="F3144" s="15">
        <v>35.108969398427369</v>
      </c>
      <c r="G3144" s="13">
        <v>48</v>
      </c>
      <c r="H3144" s="14">
        <v>11907260.42</v>
      </c>
    </row>
    <row r="3145" spans="1:8" ht="24.75" hidden="1" x14ac:dyDescent="0.25">
      <c r="A3145" s="8" t="s">
        <v>3088</v>
      </c>
      <c r="B3145" s="9" t="s">
        <v>1793</v>
      </c>
      <c r="C3145" s="13">
        <v>27.272353574307399</v>
      </c>
      <c r="D3145" s="13">
        <v>75.860830146757706</v>
      </c>
      <c r="E3145" s="13">
        <v>42.807985933263097</v>
      </c>
      <c r="F3145" s="15">
        <v>48.647056551442738</v>
      </c>
      <c r="G3145" s="13">
        <v>49</v>
      </c>
      <c r="H3145" s="14">
        <v>11853392.92</v>
      </c>
    </row>
    <row r="3146" spans="1:8" hidden="1" x14ac:dyDescent="0.25">
      <c r="A3146" s="8" t="s">
        <v>3088</v>
      </c>
      <c r="B3146" s="9" t="s">
        <v>1321</v>
      </c>
      <c r="C3146" s="13">
        <v>24.2329608866259</v>
      </c>
      <c r="D3146" s="13">
        <v>54.947850796557198</v>
      </c>
      <c r="E3146" s="13">
        <v>51.427586515690898</v>
      </c>
      <c r="F3146" s="15">
        <v>43.536132732958002</v>
      </c>
      <c r="G3146" s="13">
        <v>35</v>
      </c>
      <c r="H3146" s="14">
        <v>11811552.050000001</v>
      </c>
    </row>
    <row r="3147" spans="1:8" ht="24.75" hidden="1" x14ac:dyDescent="0.25">
      <c r="A3147" s="8" t="s">
        <v>3088</v>
      </c>
      <c r="B3147" s="9" t="s">
        <v>2050</v>
      </c>
      <c r="C3147" s="13">
        <v>19.988998352860701</v>
      </c>
      <c r="D3147" s="13">
        <v>66.439106865831107</v>
      </c>
      <c r="E3147" s="13">
        <v>26.641269449497202</v>
      </c>
      <c r="F3147" s="15">
        <v>37.689791556063007</v>
      </c>
      <c r="G3147" s="13">
        <v>51</v>
      </c>
      <c r="H3147" s="14">
        <v>11740309.630000001</v>
      </c>
    </row>
    <row r="3148" spans="1:8" ht="24.75" hidden="1" x14ac:dyDescent="0.25">
      <c r="A3148" s="8" t="s">
        <v>3088</v>
      </c>
      <c r="B3148" s="9" t="s">
        <v>1291</v>
      </c>
      <c r="C3148" s="13">
        <v>39.7045128089378</v>
      </c>
      <c r="D3148" s="13">
        <v>73.607150637388898</v>
      </c>
      <c r="E3148" s="13">
        <v>55.2551737160709</v>
      </c>
      <c r="F3148" s="15">
        <v>56.18894572079919</v>
      </c>
      <c r="G3148" s="13">
        <v>32</v>
      </c>
      <c r="H3148" s="14">
        <v>11719419.939999901</v>
      </c>
    </row>
    <row r="3149" spans="1:8" ht="24.75" hidden="1" x14ac:dyDescent="0.25">
      <c r="A3149" s="8" t="s">
        <v>3088</v>
      </c>
      <c r="B3149" s="9" t="s">
        <v>2998</v>
      </c>
      <c r="C3149" s="13">
        <v>28.890076042158199</v>
      </c>
      <c r="D3149" s="13">
        <v>61.654008465440398</v>
      </c>
      <c r="E3149" s="13">
        <v>43.210265880751301</v>
      </c>
      <c r="F3149" s="15">
        <v>44.5847834627833</v>
      </c>
      <c r="G3149" s="13">
        <v>109</v>
      </c>
      <c r="H3149" s="14">
        <v>11706532.9899999</v>
      </c>
    </row>
    <row r="3150" spans="1:8" ht="24.75" hidden="1" x14ac:dyDescent="0.25">
      <c r="A3150" s="8" t="s">
        <v>3088</v>
      </c>
      <c r="B3150" s="9" t="s">
        <v>2074</v>
      </c>
      <c r="C3150" s="13">
        <v>30.560109654592399</v>
      </c>
      <c r="D3150" s="13">
        <v>75.5838757797802</v>
      </c>
      <c r="E3150" s="13">
        <v>48.304155196346002</v>
      </c>
      <c r="F3150" s="15">
        <v>51.482713543572864</v>
      </c>
      <c r="G3150" s="13">
        <v>17</v>
      </c>
      <c r="H3150" s="14">
        <v>11665700.119999999</v>
      </c>
    </row>
    <row r="3151" spans="1:8" ht="36.75" hidden="1" x14ac:dyDescent="0.25">
      <c r="A3151" s="8" t="s">
        <v>3088</v>
      </c>
      <c r="B3151" s="9" t="s">
        <v>2076</v>
      </c>
      <c r="C3151" s="13">
        <v>31.6277182396584</v>
      </c>
      <c r="D3151" s="13">
        <v>58.4898315700108</v>
      </c>
      <c r="E3151" s="13">
        <v>45.135067042468698</v>
      </c>
      <c r="F3151" s="15">
        <v>45.084205617379297</v>
      </c>
      <c r="G3151" s="13">
        <v>62</v>
      </c>
      <c r="H3151" s="14">
        <v>11431205.98</v>
      </c>
    </row>
    <row r="3152" spans="1:8" hidden="1" x14ac:dyDescent="0.25">
      <c r="A3152" s="8" t="s">
        <v>3088</v>
      </c>
      <c r="B3152" s="9" t="s">
        <v>1105</v>
      </c>
      <c r="C3152" s="13">
        <v>13.921186742236999</v>
      </c>
      <c r="D3152" s="13">
        <v>47.8145125907607</v>
      </c>
      <c r="E3152" s="13">
        <v>39.024404588311398</v>
      </c>
      <c r="F3152" s="15">
        <v>33.586701307103034</v>
      </c>
      <c r="G3152" s="13">
        <v>55</v>
      </c>
      <c r="H3152" s="14">
        <v>11417748.57</v>
      </c>
    </row>
    <row r="3153" spans="1:8" ht="24.75" hidden="1" x14ac:dyDescent="0.25">
      <c r="A3153" s="8" t="s">
        <v>3088</v>
      </c>
      <c r="B3153" s="9" t="s">
        <v>2317</v>
      </c>
      <c r="C3153" s="13">
        <v>40.034518380010603</v>
      </c>
      <c r="D3153" s="13">
        <v>55.841619189200799</v>
      </c>
      <c r="E3153" s="13">
        <v>16.421171650896699</v>
      </c>
      <c r="F3153" s="15">
        <v>37.432436406702699</v>
      </c>
      <c r="G3153" s="13">
        <v>123</v>
      </c>
      <c r="H3153" s="14">
        <v>11323028.26</v>
      </c>
    </row>
    <row r="3154" spans="1:8" hidden="1" x14ac:dyDescent="0.25">
      <c r="A3154" s="8" t="s">
        <v>3088</v>
      </c>
      <c r="B3154" s="9" t="s">
        <v>1943</v>
      </c>
      <c r="C3154" s="13">
        <v>32.351878899205602</v>
      </c>
      <c r="D3154" s="13">
        <v>41.763542992544203</v>
      </c>
      <c r="E3154" s="13">
        <v>59.980283636359701</v>
      </c>
      <c r="F3154" s="15">
        <v>44.698568509369835</v>
      </c>
      <c r="G3154" s="13">
        <v>59</v>
      </c>
      <c r="H3154" s="14">
        <v>11211858.550000001</v>
      </c>
    </row>
    <row r="3155" spans="1:8" ht="36.75" hidden="1" x14ac:dyDescent="0.25">
      <c r="A3155" s="8" t="s">
        <v>3088</v>
      </c>
      <c r="B3155" s="9" t="s">
        <v>1437</v>
      </c>
      <c r="C3155" s="13">
        <v>26.151406266709301</v>
      </c>
      <c r="D3155" s="13">
        <v>49.668957665607103</v>
      </c>
      <c r="E3155" s="13">
        <v>14.894108556689501</v>
      </c>
      <c r="F3155" s="15">
        <v>30.238157496335305</v>
      </c>
      <c r="G3155" s="13">
        <v>26</v>
      </c>
      <c r="H3155" s="14">
        <v>11151230.640000001</v>
      </c>
    </row>
    <row r="3156" spans="1:8" ht="24.75" hidden="1" x14ac:dyDescent="0.25">
      <c r="A3156" s="8" t="s">
        <v>3088</v>
      </c>
      <c r="B3156" s="9" t="s">
        <v>607</v>
      </c>
      <c r="C3156" s="13">
        <v>26.6681756986994</v>
      </c>
      <c r="D3156" s="13">
        <v>28.003408519718899</v>
      </c>
      <c r="E3156" s="13">
        <v>47.455245081764801</v>
      </c>
      <c r="F3156" s="15">
        <v>34.04227643339437</v>
      </c>
      <c r="G3156" s="13">
        <v>78</v>
      </c>
      <c r="H3156" s="14">
        <v>11068877.367000001</v>
      </c>
    </row>
    <row r="3157" spans="1:8" ht="24.75" hidden="1" x14ac:dyDescent="0.25">
      <c r="A3157" s="8" t="s">
        <v>3088</v>
      </c>
      <c r="B3157" s="9" t="s">
        <v>1665</v>
      </c>
      <c r="C3157" s="13">
        <v>36.010415873589999</v>
      </c>
      <c r="D3157" s="13">
        <v>52.824173579629303</v>
      </c>
      <c r="E3157" s="13">
        <v>45.6105064429808</v>
      </c>
      <c r="F3157" s="15">
        <v>44.815031965400038</v>
      </c>
      <c r="G3157" s="13">
        <v>44</v>
      </c>
      <c r="H3157" s="14">
        <v>11033626.109999901</v>
      </c>
    </row>
    <row r="3158" spans="1:8" hidden="1" x14ac:dyDescent="0.25">
      <c r="A3158" s="8" t="s">
        <v>3088</v>
      </c>
      <c r="B3158" s="9" t="s">
        <v>237</v>
      </c>
      <c r="C3158" s="13">
        <v>20.2608288816274</v>
      </c>
      <c r="D3158" s="13">
        <v>49.924169891114403</v>
      </c>
      <c r="E3158" s="13">
        <v>30.074709977629599</v>
      </c>
      <c r="F3158" s="15">
        <v>33.41990291679047</v>
      </c>
      <c r="G3158" s="13">
        <v>76</v>
      </c>
      <c r="H3158" s="14">
        <v>11032596.640000001</v>
      </c>
    </row>
    <row r="3159" spans="1:8" ht="24.75" hidden="1" x14ac:dyDescent="0.25">
      <c r="A3159" s="8" t="s">
        <v>3088</v>
      </c>
      <c r="B3159" s="9" t="s">
        <v>1454</v>
      </c>
      <c r="C3159" s="13">
        <v>19.070445068778302</v>
      </c>
      <c r="D3159" s="13">
        <v>51.329190429535501</v>
      </c>
      <c r="E3159" s="13">
        <v>31.5344924415554</v>
      </c>
      <c r="F3159" s="15">
        <v>33.978042646623067</v>
      </c>
      <c r="G3159" s="13">
        <v>97</v>
      </c>
      <c r="H3159" s="14">
        <v>10996745.0971728</v>
      </c>
    </row>
    <row r="3160" spans="1:8" ht="24.75" hidden="1" x14ac:dyDescent="0.25">
      <c r="A3160" s="8" t="s">
        <v>3088</v>
      </c>
      <c r="B3160" s="9" t="s">
        <v>1476</v>
      </c>
      <c r="C3160" s="13">
        <v>66.750131914569096</v>
      </c>
      <c r="D3160" s="13">
        <v>10.4567476977995</v>
      </c>
      <c r="E3160" s="13">
        <v>21.204577375568999</v>
      </c>
      <c r="F3160" s="15">
        <v>32.803818995979199</v>
      </c>
      <c r="G3160" s="13">
        <v>21</v>
      </c>
      <c r="H3160" s="14">
        <v>10883993.779999999</v>
      </c>
    </row>
    <row r="3161" spans="1:8" ht="24.75" hidden="1" x14ac:dyDescent="0.25">
      <c r="A3161" s="8" t="s">
        <v>3088</v>
      </c>
      <c r="B3161" s="9" t="s">
        <v>393</v>
      </c>
      <c r="C3161" s="13">
        <v>23.5764807544886</v>
      </c>
      <c r="D3161" s="13">
        <v>38.156442275589299</v>
      </c>
      <c r="E3161" s="13">
        <v>29.2465698379557</v>
      </c>
      <c r="F3161" s="15">
        <v>30.326497622677866</v>
      </c>
      <c r="G3161" s="13">
        <v>56</v>
      </c>
      <c r="H3161" s="14">
        <v>10768049.387</v>
      </c>
    </row>
    <row r="3162" spans="1:8" ht="24.75" hidden="1" x14ac:dyDescent="0.25">
      <c r="A3162" s="8" t="s">
        <v>3088</v>
      </c>
      <c r="B3162" s="9" t="s">
        <v>376</v>
      </c>
      <c r="C3162" s="13">
        <v>29.030670905947201</v>
      </c>
      <c r="D3162" s="13">
        <v>10.3503030328988</v>
      </c>
      <c r="E3162" s="13">
        <v>28.974155892586001</v>
      </c>
      <c r="F3162" s="15">
        <v>22.785043277143998</v>
      </c>
      <c r="G3162" s="13">
        <v>55</v>
      </c>
      <c r="H3162" s="14">
        <v>10640186.970000001</v>
      </c>
    </row>
    <row r="3163" spans="1:8" ht="24.75" hidden="1" x14ac:dyDescent="0.25">
      <c r="A3163" s="8" t="s">
        <v>3088</v>
      </c>
      <c r="B3163" s="9" t="s">
        <v>2927</v>
      </c>
      <c r="C3163" s="13">
        <v>25.3536709643015</v>
      </c>
      <c r="D3163" s="13">
        <v>71.719850213344003</v>
      </c>
      <c r="E3163" s="13">
        <v>47.702592077350502</v>
      </c>
      <c r="F3163" s="15">
        <v>48.258704418332002</v>
      </c>
      <c r="G3163" s="13">
        <v>51</v>
      </c>
      <c r="H3163" s="14">
        <v>10608512.669999899</v>
      </c>
    </row>
    <row r="3164" spans="1:8" hidden="1" x14ac:dyDescent="0.25">
      <c r="A3164" s="8" t="s">
        <v>3088</v>
      </c>
      <c r="B3164" s="9" t="s">
        <v>1614</v>
      </c>
      <c r="C3164" s="13">
        <v>24.754309695320298</v>
      </c>
      <c r="D3164" s="13">
        <v>48.7005408324397</v>
      </c>
      <c r="E3164" s="13">
        <v>33.1667949494555</v>
      </c>
      <c r="F3164" s="15">
        <v>35.540548492405172</v>
      </c>
      <c r="G3164" s="13">
        <v>44</v>
      </c>
      <c r="H3164" s="14">
        <v>10416427.528999999</v>
      </c>
    </row>
    <row r="3165" spans="1:8" ht="24.75" hidden="1" x14ac:dyDescent="0.25">
      <c r="A3165" s="8" t="s">
        <v>3088</v>
      </c>
      <c r="B3165" s="9" t="s">
        <v>2131</v>
      </c>
      <c r="C3165" s="13">
        <v>31.787421725780199</v>
      </c>
      <c r="D3165" s="13">
        <v>36.764264606339999</v>
      </c>
      <c r="E3165" s="13">
        <v>33.0072292379092</v>
      </c>
      <c r="F3165" s="15">
        <v>33.852971856676469</v>
      </c>
      <c r="G3165" s="13">
        <v>39</v>
      </c>
      <c r="H3165" s="14">
        <v>10410921.254000001</v>
      </c>
    </row>
    <row r="3166" spans="1:8" hidden="1" x14ac:dyDescent="0.25">
      <c r="A3166" s="8" t="s">
        <v>3088</v>
      </c>
      <c r="B3166" s="9" t="s">
        <v>1031</v>
      </c>
      <c r="C3166" s="13">
        <v>16.164173783736</v>
      </c>
      <c r="D3166" s="13">
        <v>31.099275884613501</v>
      </c>
      <c r="E3166" s="13">
        <v>6.0591053349709103</v>
      </c>
      <c r="F3166" s="15">
        <v>17.774185001106805</v>
      </c>
      <c r="G3166" s="13">
        <v>13</v>
      </c>
      <c r="H3166" s="14">
        <v>10407784.26</v>
      </c>
    </row>
    <row r="3167" spans="1:8" ht="24.75" hidden="1" x14ac:dyDescent="0.25">
      <c r="A3167" s="8" t="s">
        <v>3088</v>
      </c>
      <c r="B3167" s="9" t="s">
        <v>2017</v>
      </c>
      <c r="C3167" s="13">
        <v>32.414169009039298</v>
      </c>
      <c r="D3167" s="13">
        <v>66.676266998358301</v>
      </c>
      <c r="E3167" s="13">
        <v>46.358964581947099</v>
      </c>
      <c r="F3167" s="15">
        <v>48.483133529781561</v>
      </c>
      <c r="G3167" s="13">
        <v>50</v>
      </c>
      <c r="H3167" s="14">
        <v>10321764.265000001</v>
      </c>
    </row>
    <row r="3168" spans="1:8" ht="24.75" hidden="1" x14ac:dyDescent="0.25">
      <c r="A3168" s="8" t="s">
        <v>3088</v>
      </c>
      <c r="B3168" s="9" t="s">
        <v>1948</v>
      </c>
      <c r="C3168" s="13">
        <v>42.271261296887502</v>
      </c>
      <c r="D3168" s="13">
        <v>81.824701361219397</v>
      </c>
      <c r="E3168" s="13">
        <v>47.246331586224997</v>
      </c>
      <c r="F3168" s="15">
        <v>57.114098081443963</v>
      </c>
      <c r="G3168" s="13">
        <v>40</v>
      </c>
      <c r="H3168" s="14">
        <v>10296282.390000001</v>
      </c>
    </row>
    <row r="3169" spans="1:8" ht="24.75" hidden="1" x14ac:dyDescent="0.25">
      <c r="A3169" s="8" t="s">
        <v>3088</v>
      </c>
      <c r="B3169" s="9" t="s">
        <v>1198</v>
      </c>
      <c r="C3169" s="13">
        <v>32.646886292988803</v>
      </c>
      <c r="D3169" s="13">
        <v>24.137804647120301</v>
      </c>
      <c r="E3169" s="13">
        <v>14.578101704895101</v>
      </c>
      <c r="F3169" s="15">
        <v>23.787597548334734</v>
      </c>
      <c r="G3169" s="13">
        <v>40</v>
      </c>
      <c r="H3169" s="14">
        <v>10214625.82</v>
      </c>
    </row>
    <row r="3170" spans="1:8" hidden="1" x14ac:dyDescent="0.25">
      <c r="A3170" s="8" t="s">
        <v>3088</v>
      </c>
      <c r="B3170" s="9" t="s">
        <v>1847</v>
      </c>
      <c r="C3170" s="13">
        <v>20.4793539622199</v>
      </c>
      <c r="D3170" s="13">
        <v>19.953452435276802</v>
      </c>
      <c r="E3170" s="13">
        <v>6.9171546611407697</v>
      </c>
      <c r="F3170" s="15">
        <v>15.783320352879159</v>
      </c>
      <c r="G3170" s="13">
        <v>125</v>
      </c>
      <c r="H3170" s="14">
        <v>10188083.0243838</v>
      </c>
    </row>
    <row r="3171" spans="1:8" ht="24.75" hidden="1" x14ac:dyDescent="0.25">
      <c r="A3171" s="8" t="s">
        <v>3088</v>
      </c>
      <c r="B3171" s="9" t="s">
        <v>2137</v>
      </c>
      <c r="C3171" s="13">
        <v>28.397556839469502</v>
      </c>
      <c r="D3171" s="13">
        <v>54.441347945772698</v>
      </c>
      <c r="E3171" s="13">
        <v>30.269497006899599</v>
      </c>
      <c r="F3171" s="15">
        <v>37.702800597380595</v>
      </c>
      <c r="G3171" s="13">
        <v>59</v>
      </c>
      <c r="H3171" s="14">
        <v>10166830.733999999</v>
      </c>
    </row>
    <row r="3172" spans="1:8" hidden="1" x14ac:dyDescent="0.25">
      <c r="A3172" s="8" t="s">
        <v>3088</v>
      </c>
      <c r="B3172" s="9" t="s">
        <v>574</v>
      </c>
      <c r="C3172" s="13">
        <v>43.652386638060797</v>
      </c>
      <c r="D3172" s="13">
        <v>46.637928956509697</v>
      </c>
      <c r="E3172" s="13">
        <v>53.295521616957402</v>
      </c>
      <c r="F3172" s="15">
        <v>47.861945737175972</v>
      </c>
      <c r="G3172" s="13">
        <v>43</v>
      </c>
      <c r="H3172" s="14">
        <v>10164128.6</v>
      </c>
    </row>
    <row r="3173" spans="1:8" ht="24.75" hidden="1" x14ac:dyDescent="0.25">
      <c r="A3173" s="8" t="s">
        <v>3088</v>
      </c>
      <c r="B3173" s="9" t="s">
        <v>1607</v>
      </c>
      <c r="C3173" s="13">
        <v>19.464781741098601</v>
      </c>
      <c r="D3173" s="13">
        <v>78.519241210966797</v>
      </c>
      <c r="E3173" s="13">
        <v>46.671966904676403</v>
      </c>
      <c r="F3173" s="15">
        <v>48.218663285580597</v>
      </c>
      <c r="G3173" s="13">
        <v>140</v>
      </c>
      <c r="H3173" s="14">
        <v>10016912.220969999</v>
      </c>
    </row>
    <row r="3174" spans="1:8" ht="24.75" hidden="1" x14ac:dyDescent="0.25">
      <c r="A3174" s="8" t="s">
        <v>3088</v>
      </c>
      <c r="B3174" s="9" t="s">
        <v>835</v>
      </c>
      <c r="C3174" s="13">
        <v>27.318641298068101</v>
      </c>
      <c r="D3174" s="13">
        <v>94.662796008108103</v>
      </c>
      <c r="E3174" s="13">
        <v>38.413468448878902</v>
      </c>
      <c r="F3174" s="15">
        <v>53.464968585018369</v>
      </c>
      <c r="G3174" s="13">
        <v>91</v>
      </c>
      <c r="H3174" s="14">
        <v>10009313.419999899</v>
      </c>
    </row>
    <row r="3175" spans="1:8" ht="24.75" hidden="1" x14ac:dyDescent="0.25">
      <c r="A3175" s="8" t="s">
        <v>3088</v>
      </c>
      <c r="B3175" s="9" t="s">
        <v>1566</v>
      </c>
      <c r="C3175" s="13">
        <v>25.7985443186015</v>
      </c>
      <c r="D3175" s="13">
        <v>65.415453664165199</v>
      </c>
      <c r="E3175" s="13">
        <v>42.380974327407799</v>
      </c>
      <c r="F3175" s="15">
        <v>44.531657436724835</v>
      </c>
      <c r="G3175" s="13">
        <v>103</v>
      </c>
      <c r="H3175" s="14">
        <v>9997414.1400000006</v>
      </c>
    </row>
    <row r="3176" spans="1:8" ht="24.75" hidden="1" x14ac:dyDescent="0.25">
      <c r="A3176" s="8" t="s">
        <v>3088</v>
      </c>
      <c r="B3176" s="9" t="s">
        <v>792</v>
      </c>
      <c r="C3176" s="13">
        <v>39.0537397915298</v>
      </c>
      <c r="D3176" s="13">
        <v>30.731454870186798</v>
      </c>
      <c r="E3176" s="13">
        <v>52.897228602171097</v>
      </c>
      <c r="F3176" s="15">
        <v>40.894141087962566</v>
      </c>
      <c r="G3176" s="13">
        <v>43</v>
      </c>
      <c r="H3176" s="14">
        <v>9981479.1999999993</v>
      </c>
    </row>
    <row r="3177" spans="1:8" ht="24.75" hidden="1" x14ac:dyDescent="0.25">
      <c r="A3177" s="8" t="s">
        <v>3088</v>
      </c>
      <c r="B3177" s="9" t="s">
        <v>831</v>
      </c>
      <c r="C3177" s="13">
        <v>30.344840474730201</v>
      </c>
      <c r="D3177" s="13">
        <v>34.964395741653703</v>
      </c>
      <c r="E3177" s="13">
        <v>30.5472545163584</v>
      </c>
      <c r="F3177" s="15">
        <v>31.952163577580773</v>
      </c>
      <c r="G3177" s="13">
        <v>28</v>
      </c>
      <c r="H3177" s="14">
        <v>9921493.9930000007</v>
      </c>
    </row>
    <row r="3178" spans="1:8" hidden="1" x14ac:dyDescent="0.25">
      <c r="A3178" s="8" t="s">
        <v>3088</v>
      </c>
      <c r="B3178" s="9" t="s">
        <v>2647</v>
      </c>
      <c r="C3178" s="13">
        <v>55.450199844985598</v>
      </c>
      <c r="D3178" s="13">
        <v>59.849680966968897</v>
      </c>
      <c r="E3178" s="13">
        <v>52.4646745498667</v>
      </c>
      <c r="F3178" s="15">
        <v>55.921518453940394</v>
      </c>
      <c r="G3178" s="13">
        <v>14</v>
      </c>
      <c r="H3178" s="14">
        <v>9820052.8399999999</v>
      </c>
    </row>
    <row r="3179" spans="1:8" hidden="1" x14ac:dyDescent="0.25">
      <c r="A3179" s="8" t="s">
        <v>3088</v>
      </c>
      <c r="B3179" s="9" t="s">
        <v>361</v>
      </c>
      <c r="C3179" s="13">
        <v>39.554897100973299</v>
      </c>
      <c r="D3179" s="13">
        <v>49.568931550564002</v>
      </c>
      <c r="E3179" s="13">
        <v>39.0133521320653</v>
      </c>
      <c r="F3179" s="15">
        <v>42.712393594534205</v>
      </c>
      <c r="G3179" s="13">
        <v>37</v>
      </c>
      <c r="H3179" s="14">
        <v>9796993.0600000005</v>
      </c>
    </row>
    <row r="3180" spans="1:8" hidden="1" x14ac:dyDescent="0.25">
      <c r="A3180" s="8" t="s">
        <v>3088</v>
      </c>
      <c r="B3180" s="9" t="s">
        <v>1218</v>
      </c>
      <c r="C3180" s="13">
        <v>29.795219714923501</v>
      </c>
      <c r="D3180" s="13">
        <v>71.695216407721702</v>
      </c>
      <c r="E3180" s="13">
        <v>58.251593461223202</v>
      </c>
      <c r="F3180" s="15">
        <v>53.2473431946228</v>
      </c>
      <c r="G3180" s="13">
        <v>124</v>
      </c>
      <c r="H3180" s="14">
        <v>9793622.4999999907</v>
      </c>
    </row>
    <row r="3181" spans="1:8" hidden="1" x14ac:dyDescent="0.25">
      <c r="A3181" s="8" t="s">
        <v>3088</v>
      </c>
      <c r="B3181" s="9" t="s">
        <v>158</v>
      </c>
      <c r="C3181" s="13">
        <v>56.560668013264198</v>
      </c>
      <c r="D3181" s="13">
        <v>67.283036000224499</v>
      </c>
      <c r="E3181" s="13">
        <v>39.877645519288102</v>
      </c>
      <c r="F3181" s="15">
        <v>54.573783177592269</v>
      </c>
      <c r="G3181" s="13">
        <v>50</v>
      </c>
      <c r="H3181" s="14">
        <v>9791125.4900000002</v>
      </c>
    </row>
    <row r="3182" spans="1:8" ht="24.75" hidden="1" x14ac:dyDescent="0.25">
      <c r="A3182" s="8" t="s">
        <v>3088</v>
      </c>
      <c r="B3182" s="9" t="s">
        <v>1387</v>
      </c>
      <c r="C3182" s="13">
        <v>30.849031003788699</v>
      </c>
      <c r="D3182" s="13">
        <v>49.555093840538902</v>
      </c>
      <c r="E3182" s="13">
        <v>47.418834026320603</v>
      </c>
      <c r="F3182" s="15">
        <v>42.607652956882731</v>
      </c>
      <c r="G3182" s="13">
        <v>67</v>
      </c>
      <c r="H3182" s="14">
        <v>9731754.4399999995</v>
      </c>
    </row>
    <row r="3183" spans="1:8" ht="36.75" hidden="1" x14ac:dyDescent="0.25">
      <c r="A3183" s="8" t="s">
        <v>3088</v>
      </c>
      <c r="B3183" s="9" t="s">
        <v>2036</v>
      </c>
      <c r="C3183" s="13">
        <v>29.526025790485001</v>
      </c>
      <c r="D3183" s="13">
        <v>32.6415853799909</v>
      </c>
      <c r="E3183" s="13">
        <v>24.0715666540646</v>
      </c>
      <c r="F3183" s="15">
        <v>28.74639260818017</v>
      </c>
      <c r="G3183" s="13">
        <v>138</v>
      </c>
      <c r="H3183" s="14">
        <v>9593947.9899999909</v>
      </c>
    </row>
    <row r="3184" spans="1:8" ht="24.75" hidden="1" x14ac:dyDescent="0.25">
      <c r="A3184" s="8" t="s">
        <v>3088</v>
      </c>
      <c r="B3184" s="9" t="s">
        <v>1182</v>
      </c>
      <c r="C3184" s="13">
        <v>31.544561470140401</v>
      </c>
      <c r="D3184" s="13">
        <v>65.307371299185803</v>
      </c>
      <c r="E3184" s="13">
        <v>34.364593815831299</v>
      </c>
      <c r="F3184" s="15">
        <v>43.738842195052506</v>
      </c>
      <c r="G3184" s="13">
        <v>56</v>
      </c>
      <c r="H3184" s="14">
        <v>9582672.9649999999</v>
      </c>
    </row>
    <row r="3185" spans="1:8" hidden="1" x14ac:dyDescent="0.25">
      <c r="A3185" s="8" t="s">
        <v>3088</v>
      </c>
      <c r="B3185" s="9" t="s">
        <v>3045</v>
      </c>
      <c r="C3185" s="13">
        <v>32.651323116688197</v>
      </c>
      <c r="D3185" s="13">
        <v>33.590576632598101</v>
      </c>
      <c r="E3185" s="13">
        <v>3.3516976866161001</v>
      </c>
      <c r="F3185" s="15">
        <v>23.197865811967464</v>
      </c>
      <c r="G3185" s="13">
        <v>162</v>
      </c>
      <c r="H3185" s="14">
        <v>9567924.3299999908</v>
      </c>
    </row>
    <row r="3186" spans="1:8" hidden="1" x14ac:dyDescent="0.25">
      <c r="A3186" s="8" t="s">
        <v>3088</v>
      </c>
      <c r="B3186" s="9" t="s">
        <v>3076</v>
      </c>
      <c r="C3186" s="13">
        <v>42.890967071824498</v>
      </c>
      <c r="D3186" s="13">
        <v>68.567237492219505</v>
      </c>
      <c r="E3186" s="13">
        <v>50.288771793419599</v>
      </c>
      <c r="F3186" s="15">
        <v>53.915658785821201</v>
      </c>
      <c r="G3186" s="13">
        <v>11</v>
      </c>
      <c r="H3186" s="14">
        <v>9556422.9700000007</v>
      </c>
    </row>
    <row r="3187" spans="1:8" ht="24.75" hidden="1" x14ac:dyDescent="0.25">
      <c r="A3187" s="8" t="s">
        <v>3088</v>
      </c>
      <c r="B3187" s="9" t="s">
        <v>582</v>
      </c>
      <c r="C3187" s="13">
        <v>25.8197803123753</v>
      </c>
      <c r="D3187" s="13">
        <v>13.8856703080067</v>
      </c>
      <c r="E3187" s="13">
        <v>5.61138912676667</v>
      </c>
      <c r="F3187" s="15">
        <v>15.105613249049556</v>
      </c>
      <c r="G3187" s="13">
        <v>68</v>
      </c>
      <c r="H3187" s="14">
        <v>9537167.5600000005</v>
      </c>
    </row>
    <row r="3188" spans="1:8" ht="24.75" hidden="1" x14ac:dyDescent="0.25">
      <c r="A3188" s="8" t="s">
        <v>3088</v>
      </c>
      <c r="B3188" s="9" t="s">
        <v>1627</v>
      </c>
      <c r="C3188" s="13">
        <v>17.807736914173301</v>
      </c>
      <c r="D3188" s="13">
        <v>84.548153700222699</v>
      </c>
      <c r="E3188" s="13">
        <v>51.924896819651003</v>
      </c>
      <c r="F3188" s="15">
        <v>51.426929144682333</v>
      </c>
      <c r="G3188" s="13">
        <v>54</v>
      </c>
      <c r="H3188" s="14">
        <v>9510792.9000000004</v>
      </c>
    </row>
    <row r="3189" spans="1:8" ht="24.75" hidden="1" x14ac:dyDescent="0.25">
      <c r="A3189" s="8" t="s">
        <v>3088</v>
      </c>
      <c r="B3189" s="9" t="s">
        <v>2350</v>
      </c>
      <c r="C3189" s="13">
        <v>28.789709735652998</v>
      </c>
      <c r="D3189" s="13">
        <v>81.687338268214305</v>
      </c>
      <c r="E3189" s="13">
        <v>45.7623120361594</v>
      </c>
      <c r="F3189" s="15">
        <v>52.079786680008908</v>
      </c>
      <c r="G3189" s="13">
        <v>56</v>
      </c>
      <c r="H3189" s="14">
        <v>9416200.1300000008</v>
      </c>
    </row>
    <row r="3190" spans="1:8" ht="24.75" hidden="1" x14ac:dyDescent="0.25">
      <c r="A3190" s="8" t="s">
        <v>3088</v>
      </c>
      <c r="B3190" s="9" t="s">
        <v>1697</v>
      </c>
      <c r="C3190" s="13">
        <v>36.201402806668298</v>
      </c>
      <c r="D3190" s="13">
        <v>63.848854653254101</v>
      </c>
      <c r="E3190" s="13">
        <v>38.252842892503502</v>
      </c>
      <c r="F3190" s="15">
        <v>46.101033450808636</v>
      </c>
      <c r="G3190" s="13">
        <v>97</v>
      </c>
      <c r="H3190" s="14">
        <v>9410225.9499999899</v>
      </c>
    </row>
    <row r="3191" spans="1:8" hidden="1" x14ac:dyDescent="0.25">
      <c r="A3191" s="8" t="s">
        <v>3088</v>
      </c>
      <c r="B3191" s="9" t="s">
        <v>286</v>
      </c>
      <c r="C3191" s="13">
        <v>33.232448306971598</v>
      </c>
      <c r="D3191" s="13">
        <v>46.547392534163002</v>
      </c>
      <c r="E3191" s="13">
        <v>21.782359359618201</v>
      </c>
      <c r="F3191" s="15">
        <v>33.854066733584268</v>
      </c>
      <c r="G3191" s="13">
        <v>37</v>
      </c>
      <c r="H3191" s="14">
        <v>9341819.5999999996</v>
      </c>
    </row>
    <row r="3192" spans="1:8" ht="24.75" hidden="1" x14ac:dyDescent="0.25">
      <c r="A3192" s="8" t="s">
        <v>3088</v>
      </c>
      <c r="B3192" s="9" t="s">
        <v>1448</v>
      </c>
      <c r="C3192" s="13">
        <v>34.653728749673</v>
      </c>
      <c r="D3192" s="13">
        <v>60.242915534776103</v>
      </c>
      <c r="E3192" s="13">
        <v>49.770449632056398</v>
      </c>
      <c r="F3192" s="15">
        <v>48.222364638835167</v>
      </c>
      <c r="G3192" s="13">
        <v>33</v>
      </c>
      <c r="H3192" s="14">
        <v>9282669.0399999991</v>
      </c>
    </row>
    <row r="3193" spans="1:8" hidden="1" x14ac:dyDescent="0.25">
      <c r="A3193" s="8" t="s">
        <v>3088</v>
      </c>
      <c r="B3193" s="9" t="s">
        <v>1186</v>
      </c>
      <c r="C3193" s="13">
        <v>33.477126124627901</v>
      </c>
      <c r="D3193" s="13">
        <v>67.645135039104403</v>
      </c>
      <c r="E3193" s="13">
        <v>45.753531602947</v>
      </c>
      <c r="F3193" s="15">
        <v>48.958597588893099</v>
      </c>
      <c r="G3193" s="13">
        <v>32</v>
      </c>
      <c r="H3193" s="14">
        <v>9280494.1799999997</v>
      </c>
    </row>
    <row r="3194" spans="1:8" ht="24.75" hidden="1" x14ac:dyDescent="0.25">
      <c r="A3194" s="8" t="s">
        <v>3088</v>
      </c>
      <c r="B3194" s="9" t="s">
        <v>2450</v>
      </c>
      <c r="C3194" s="13">
        <v>22.025334668577099</v>
      </c>
      <c r="D3194" s="13">
        <v>90.919857135534002</v>
      </c>
      <c r="E3194" s="13">
        <v>50.590652615641801</v>
      </c>
      <c r="F3194" s="15">
        <v>54.511948139917628</v>
      </c>
      <c r="G3194" s="13">
        <v>53</v>
      </c>
      <c r="H3194" s="14">
        <v>9211686.8399999999</v>
      </c>
    </row>
    <row r="3195" spans="1:8" hidden="1" x14ac:dyDescent="0.25">
      <c r="A3195" s="8" t="s">
        <v>3088</v>
      </c>
      <c r="B3195" s="9" t="s">
        <v>64</v>
      </c>
      <c r="C3195" s="13">
        <v>24.168542840521201</v>
      </c>
      <c r="D3195" s="13">
        <v>13.406641789081901</v>
      </c>
      <c r="E3195" s="13">
        <v>0.26879803733818203</v>
      </c>
      <c r="F3195" s="15">
        <v>12.614660888980426</v>
      </c>
      <c r="G3195" s="13">
        <v>103</v>
      </c>
      <c r="H3195" s="14">
        <v>9094059.0899999999</v>
      </c>
    </row>
    <row r="3196" spans="1:8" hidden="1" x14ac:dyDescent="0.25">
      <c r="A3196" s="8" t="s">
        <v>3088</v>
      </c>
      <c r="B3196" s="9" t="s">
        <v>1041</v>
      </c>
      <c r="C3196" s="13">
        <v>40.553857744243501</v>
      </c>
      <c r="D3196" s="13">
        <v>59.577029170504701</v>
      </c>
      <c r="E3196" s="13">
        <v>37.0758621919353</v>
      </c>
      <c r="F3196" s="15">
        <v>45.73558303556117</v>
      </c>
      <c r="G3196" s="13">
        <v>35</v>
      </c>
      <c r="H3196" s="14">
        <v>9034092.6600000001</v>
      </c>
    </row>
    <row r="3197" spans="1:8" hidden="1" x14ac:dyDescent="0.25">
      <c r="A3197" s="8" t="s">
        <v>3088</v>
      </c>
      <c r="B3197" s="9" t="s">
        <v>1200</v>
      </c>
      <c r="C3197" s="13">
        <v>10.239704156432101</v>
      </c>
      <c r="D3197" s="13">
        <v>55.296541792074599</v>
      </c>
      <c r="E3197" s="13">
        <v>22.3166946170284</v>
      </c>
      <c r="F3197" s="15">
        <v>29.284313521845036</v>
      </c>
      <c r="G3197" s="13">
        <v>41</v>
      </c>
      <c r="H3197" s="14">
        <v>8888794.0099999998</v>
      </c>
    </row>
    <row r="3198" spans="1:8" ht="24.75" hidden="1" x14ac:dyDescent="0.25">
      <c r="A3198" s="8" t="s">
        <v>3088</v>
      </c>
      <c r="B3198" s="9" t="s">
        <v>433</v>
      </c>
      <c r="C3198" s="13">
        <v>71.669707556379194</v>
      </c>
      <c r="D3198" s="13">
        <v>80.241569333138997</v>
      </c>
      <c r="E3198" s="13">
        <v>51.182405330078097</v>
      </c>
      <c r="F3198" s="15">
        <v>67.697894073198768</v>
      </c>
      <c r="G3198" s="13">
        <v>22</v>
      </c>
      <c r="H3198" s="14">
        <v>8794882.9499999993</v>
      </c>
    </row>
    <row r="3199" spans="1:8" hidden="1" x14ac:dyDescent="0.25">
      <c r="A3199" s="8" t="s">
        <v>3088</v>
      </c>
      <c r="B3199" s="9" t="s">
        <v>661</v>
      </c>
      <c r="C3199" s="13">
        <v>19.736992072394401</v>
      </c>
      <c r="D3199" s="13">
        <v>53.815396064872303</v>
      </c>
      <c r="E3199" s="13">
        <v>30.127119070374398</v>
      </c>
      <c r="F3199" s="15">
        <v>34.55983573588037</v>
      </c>
      <c r="G3199" s="13">
        <v>46</v>
      </c>
      <c r="H3199" s="14">
        <v>8784905.0299999993</v>
      </c>
    </row>
    <row r="3200" spans="1:8" hidden="1" x14ac:dyDescent="0.25">
      <c r="A3200" s="8" t="s">
        <v>3088</v>
      </c>
      <c r="B3200" s="9" t="s">
        <v>1670</v>
      </c>
      <c r="C3200" s="13">
        <v>17.597921952462499</v>
      </c>
      <c r="D3200" s="13">
        <v>18.3044465856484</v>
      </c>
      <c r="E3200" s="13">
        <v>4.9875827837572402</v>
      </c>
      <c r="F3200" s="15">
        <v>13.629983773956047</v>
      </c>
      <c r="G3200" s="13">
        <v>85</v>
      </c>
      <c r="H3200" s="14">
        <v>8712030.4350000005</v>
      </c>
    </row>
    <row r="3201" spans="1:8" hidden="1" x14ac:dyDescent="0.25">
      <c r="A3201" s="8" t="s">
        <v>3088</v>
      </c>
      <c r="B3201" s="9" t="s">
        <v>186</v>
      </c>
      <c r="C3201" s="13">
        <v>27.726312671501599</v>
      </c>
      <c r="D3201" s="13">
        <v>66.484093859829699</v>
      </c>
      <c r="E3201" s="13">
        <v>42.550660419522799</v>
      </c>
      <c r="F3201" s="15">
        <v>45.587022316951369</v>
      </c>
      <c r="G3201" s="13">
        <v>55</v>
      </c>
      <c r="H3201" s="14">
        <v>8680272.1899999995</v>
      </c>
    </row>
    <row r="3202" spans="1:8" hidden="1" x14ac:dyDescent="0.25">
      <c r="A3202" s="8" t="s">
        <v>3088</v>
      </c>
      <c r="B3202" s="9" t="s">
        <v>1754</v>
      </c>
      <c r="C3202" s="13">
        <v>24.0641713024878</v>
      </c>
      <c r="D3202" s="13">
        <v>52.468727526404699</v>
      </c>
      <c r="E3202" s="13">
        <v>30.108620821151401</v>
      </c>
      <c r="F3202" s="15">
        <v>35.547173216681301</v>
      </c>
      <c r="G3202" s="13">
        <v>24</v>
      </c>
      <c r="H3202" s="14">
        <v>8679741.2199999895</v>
      </c>
    </row>
    <row r="3203" spans="1:8" ht="24.75" hidden="1" x14ac:dyDescent="0.25">
      <c r="A3203" s="8" t="s">
        <v>3088</v>
      </c>
      <c r="B3203" s="9" t="s">
        <v>702</v>
      </c>
      <c r="C3203" s="13">
        <v>32.558334527065902</v>
      </c>
      <c r="D3203" s="13">
        <v>29.267685668114101</v>
      </c>
      <c r="E3203" s="13">
        <v>45.169936385876603</v>
      </c>
      <c r="F3203" s="15">
        <v>35.665318860352208</v>
      </c>
      <c r="G3203" s="13">
        <v>21</v>
      </c>
      <c r="H3203" s="14">
        <v>8586666.4899999909</v>
      </c>
    </row>
    <row r="3204" spans="1:8" ht="24.75" hidden="1" x14ac:dyDescent="0.25">
      <c r="A3204" s="8" t="s">
        <v>3088</v>
      </c>
      <c r="B3204" s="9" t="s">
        <v>62</v>
      </c>
      <c r="C3204" s="13">
        <v>40.830499561289102</v>
      </c>
      <c r="D3204" s="13">
        <v>38.603209552216299</v>
      </c>
      <c r="E3204" s="13">
        <v>21.562954537387998</v>
      </c>
      <c r="F3204" s="15">
        <v>33.665554550297799</v>
      </c>
      <c r="G3204" s="13">
        <v>31</v>
      </c>
      <c r="H3204" s="14">
        <v>8508692.1300000008</v>
      </c>
    </row>
    <row r="3205" spans="1:8" hidden="1" x14ac:dyDescent="0.25">
      <c r="A3205" s="8" t="s">
        <v>3088</v>
      </c>
      <c r="B3205" s="9" t="s">
        <v>1082</v>
      </c>
      <c r="C3205" s="13">
        <v>36.123707399425697</v>
      </c>
      <c r="D3205" s="13">
        <v>47.347790386249599</v>
      </c>
      <c r="E3205" s="13">
        <v>41.765820713625601</v>
      </c>
      <c r="F3205" s="15">
        <v>41.745772833100297</v>
      </c>
      <c r="G3205" s="13">
        <v>44</v>
      </c>
      <c r="H3205" s="14">
        <v>8407565.7400000002</v>
      </c>
    </row>
    <row r="3206" spans="1:8" ht="24.75" hidden="1" x14ac:dyDescent="0.25">
      <c r="A3206" s="8" t="s">
        <v>3088</v>
      </c>
      <c r="B3206" s="9" t="s">
        <v>3025</v>
      </c>
      <c r="C3206" s="13">
        <v>29.047071868326601</v>
      </c>
      <c r="D3206" s="13">
        <v>43.626329665943402</v>
      </c>
      <c r="E3206" s="13">
        <v>15.944599551393701</v>
      </c>
      <c r="F3206" s="15">
        <v>29.539333695221234</v>
      </c>
      <c r="G3206" s="13">
        <v>15</v>
      </c>
      <c r="H3206" s="14">
        <v>8299596.7199999997</v>
      </c>
    </row>
    <row r="3207" spans="1:8" hidden="1" x14ac:dyDescent="0.25">
      <c r="A3207" s="8" t="s">
        <v>3088</v>
      </c>
      <c r="B3207" s="9" t="s">
        <v>1018</v>
      </c>
      <c r="C3207" s="13">
        <v>19.637330245507499</v>
      </c>
      <c r="D3207" s="13">
        <v>31.199370087192101</v>
      </c>
      <c r="E3207" s="13">
        <v>29.1333673785042</v>
      </c>
      <c r="F3207" s="15">
        <v>26.656689237067933</v>
      </c>
      <c r="G3207" s="13">
        <v>58</v>
      </c>
      <c r="H3207" s="14">
        <v>8228640.9599999897</v>
      </c>
    </row>
    <row r="3208" spans="1:8" ht="24.75" hidden="1" x14ac:dyDescent="0.25">
      <c r="A3208" s="8" t="s">
        <v>3088</v>
      </c>
      <c r="B3208" s="9" t="s">
        <v>1537</v>
      </c>
      <c r="C3208" s="13">
        <v>55.0229134373119</v>
      </c>
      <c r="D3208" s="13">
        <v>86.421397199748498</v>
      </c>
      <c r="E3208" s="13">
        <v>61.338289662072803</v>
      </c>
      <c r="F3208" s="15">
        <v>67.594200099711074</v>
      </c>
      <c r="G3208" s="13">
        <v>36</v>
      </c>
      <c r="H3208" s="14">
        <v>8122752.8700000001</v>
      </c>
    </row>
    <row r="3209" spans="1:8" ht="24.75" hidden="1" x14ac:dyDescent="0.25">
      <c r="A3209" s="8" t="s">
        <v>3088</v>
      </c>
      <c r="B3209" s="9" t="s">
        <v>839</v>
      </c>
      <c r="C3209" s="13">
        <v>23.848162642220501</v>
      </c>
      <c r="D3209" s="13">
        <v>38.157549431631999</v>
      </c>
      <c r="E3209" s="13">
        <v>35.622736315917003</v>
      </c>
      <c r="F3209" s="15">
        <v>32.542816129923168</v>
      </c>
      <c r="G3209" s="13">
        <v>61</v>
      </c>
      <c r="H3209" s="14">
        <v>8105103.5499999998</v>
      </c>
    </row>
    <row r="3210" spans="1:8" hidden="1" x14ac:dyDescent="0.25">
      <c r="A3210" s="8" t="s">
        <v>3088</v>
      </c>
      <c r="B3210" s="9" t="s">
        <v>2023</v>
      </c>
      <c r="C3210" s="13">
        <v>35.993977920271</v>
      </c>
      <c r="D3210" s="13">
        <v>35.790923382947398</v>
      </c>
      <c r="E3210" s="13">
        <v>31.8631983880387</v>
      </c>
      <c r="F3210" s="15">
        <v>34.549366563752365</v>
      </c>
      <c r="G3210" s="13">
        <v>23</v>
      </c>
      <c r="H3210" s="14">
        <v>8091295.79</v>
      </c>
    </row>
    <row r="3211" spans="1:8" hidden="1" x14ac:dyDescent="0.25">
      <c r="A3211" s="8" t="s">
        <v>3088</v>
      </c>
      <c r="B3211" s="9" t="s">
        <v>1335</v>
      </c>
      <c r="C3211" s="13">
        <v>13.045684913509699</v>
      </c>
      <c r="D3211" s="13">
        <v>58.734190890216503</v>
      </c>
      <c r="E3211" s="13">
        <v>28.201435618387901</v>
      </c>
      <c r="F3211" s="15">
        <v>33.327103807371365</v>
      </c>
      <c r="G3211" s="13">
        <v>102</v>
      </c>
      <c r="H3211" s="14">
        <v>7959480.5099999998</v>
      </c>
    </row>
    <row r="3212" spans="1:8" ht="24.75" hidden="1" x14ac:dyDescent="0.25">
      <c r="A3212" s="8" t="s">
        <v>3088</v>
      </c>
      <c r="B3212" s="9" t="s">
        <v>1193</v>
      </c>
      <c r="C3212" s="13">
        <v>31.320069699452802</v>
      </c>
      <c r="D3212" s="13">
        <v>51.6703779006356</v>
      </c>
      <c r="E3212" s="13">
        <v>44.2030268087289</v>
      </c>
      <c r="F3212" s="15">
        <v>42.397824802939105</v>
      </c>
      <c r="G3212" s="13">
        <v>75</v>
      </c>
      <c r="H3212" s="14">
        <v>7913121.9699999997</v>
      </c>
    </row>
    <row r="3213" spans="1:8" ht="24.75" hidden="1" x14ac:dyDescent="0.25">
      <c r="A3213" s="8" t="s">
        <v>3088</v>
      </c>
      <c r="B3213" s="9" t="s">
        <v>2656</v>
      </c>
      <c r="C3213" s="13">
        <v>57.673951284605202</v>
      </c>
      <c r="D3213" s="13">
        <v>36.264117185581</v>
      </c>
      <c r="E3213" s="13">
        <v>38.7844575442492</v>
      </c>
      <c r="F3213" s="15">
        <v>44.240842004811803</v>
      </c>
      <c r="G3213" s="13">
        <v>14</v>
      </c>
      <c r="H3213" s="14">
        <v>7902931.3099999996</v>
      </c>
    </row>
    <row r="3214" spans="1:8" ht="24.75" hidden="1" x14ac:dyDescent="0.25">
      <c r="A3214" s="8" t="s">
        <v>3088</v>
      </c>
      <c r="B3214" s="9" t="s">
        <v>3051</v>
      </c>
      <c r="C3214" s="13">
        <v>38.927769847944298</v>
      </c>
      <c r="D3214" s="13">
        <v>65.819275324931596</v>
      </c>
      <c r="E3214" s="13">
        <v>56.229841637053703</v>
      </c>
      <c r="F3214" s="15">
        <v>53.658962269976534</v>
      </c>
      <c r="G3214" s="13">
        <v>39</v>
      </c>
      <c r="H3214" s="14">
        <v>7850483.5999999996</v>
      </c>
    </row>
    <row r="3215" spans="1:8" ht="24.75" hidden="1" x14ac:dyDescent="0.25">
      <c r="A3215" s="8" t="s">
        <v>3088</v>
      </c>
      <c r="B3215" s="9" t="s">
        <v>1978</v>
      </c>
      <c r="C3215" s="13">
        <v>28.242507133258499</v>
      </c>
      <c r="D3215" s="13">
        <v>4.7038916996189002</v>
      </c>
      <c r="E3215" s="13">
        <v>2.3523883744160901</v>
      </c>
      <c r="F3215" s="15">
        <v>11.766262402431162</v>
      </c>
      <c r="G3215" s="13">
        <v>65</v>
      </c>
      <c r="H3215" s="14">
        <v>7850006.2699999902</v>
      </c>
    </row>
    <row r="3216" spans="1:8" ht="24.75" hidden="1" x14ac:dyDescent="0.25">
      <c r="A3216" s="8" t="s">
        <v>3088</v>
      </c>
      <c r="B3216" s="9" t="s">
        <v>1213</v>
      </c>
      <c r="C3216" s="13">
        <v>24.8507907918063</v>
      </c>
      <c r="D3216" s="13">
        <v>44.535285960218502</v>
      </c>
      <c r="E3216" s="13">
        <v>39.681785622956397</v>
      </c>
      <c r="F3216" s="15">
        <v>36.355954124993737</v>
      </c>
      <c r="G3216" s="13">
        <v>73</v>
      </c>
      <c r="H3216" s="14">
        <v>7847013.8974364903</v>
      </c>
    </row>
    <row r="3217" spans="1:8" ht="24.75" hidden="1" x14ac:dyDescent="0.25">
      <c r="A3217" s="8" t="s">
        <v>3088</v>
      </c>
      <c r="B3217" s="9" t="s">
        <v>1841</v>
      </c>
      <c r="C3217" s="13">
        <v>24.7588121435628</v>
      </c>
      <c r="D3217" s="13">
        <v>73.486797467250099</v>
      </c>
      <c r="E3217" s="13">
        <v>36.181635712564898</v>
      </c>
      <c r="F3217" s="15">
        <v>44.809081774459266</v>
      </c>
      <c r="G3217" s="13">
        <v>39</v>
      </c>
      <c r="H3217" s="14">
        <v>7845950.0899999999</v>
      </c>
    </row>
    <row r="3218" spans="1:8" ht="24.75" hidden="1" x14ac:dyDescent="0.25">
      <c r="A3218" s="8" t="s">
        <v>3088</v>
      </c>
      <c r="B3218" s="9" t="s">
        <v>2097</v>
      </c>
      <c r="C3218" s="13">
        <v>88.430496507103996</v>
      </c>
      <c r="D3218" s="13">
        <v>45.798812530857603</v>
      </c>
      <c r="E3218" s="13">
        <v>25.640528036778999</v>
      </c>
      <c r="F3218" s="15">
        <v>53.289945691580193</v>
      </c>
      <c r="G3218" s="13">
        <v>11</v>
      </c>
      <c r="H3218" s="14">
        <v>7790438.2199999997</v>
      </c>
    </row>
    <row r="3219" spans="1:8" ht="24.75" hidden="1" x14ac:dyDescent="0.25">
      <c r="A3219" s="8" t="s">
        <v>3088</v>
      </c>
      <c r="B3219" s="9" t="s">
        <v>2006</v>
      </c>
      <c r="C3219" s="13">
        <v>23.9678360350558</v>
      </c>
      <c r="D3219" s="13">
        <v>35.868537997450098</v>
      </c>
      <c r="E3219" s="13">
        <v>48.6322874021443</v>
      </c>
      <c r="F3219" s="15">
        <v>36.156220478216731</v>
      </c>
      <c r="G3219" s="13">
        <v>23</v>
      </c>
      <c r="H3219" s="14">
        <v>7748851.8459999999</v>
      </c>
    </row>
    <row r="3220" spans="1:8" ht="24.75" hidden="1" x14ac:dyDescent="0.25">
      <c r="A3220" s="8" t="s">
        <v>3088</v>
      </c>
      <c r="B3220" s="9" t="s">
        <v>2942</v>
      </c>
      <c r="C3220" s="13">
        <v>34.989654286350799</v>
      </c>
      <c r="D3220" s="13">
        <v>59.521921826250498</v>
      </c>
      <c r="E3220" s="13">
        <v>55.774953765570899</v>
      </c>
      <c r="F3220" s="15">
        <v>50.095509959390732</v>
      </c>
      <c r="G3220" s="13">
        <v>24</v>
      </c>
      <c r="H3220" s="14">
        <v>7707148.9565284904</v>
      </c>
    </row>
    <row r="3221" spans="1:8" ht="24.75" hidden="1" x14ac:dyDescent="0.25">
      <c r="A3221" s="8" t="s">
        <v>3088</v>
      </c>
      <c r="B3221" s="9" t="s">
        <v>151</v>
      </c>
      <c r="C3221" s="13">
        <v>21.324035281510501</v>
      </c>
      <c r="D3221" s="13">
        <v>68.232818056429707</v>
      </c>
      <c r="E3221" s="13">
        <v>20.467557918692901</v>
      </c>
      <c r="F3221" s="15">
        <v>36.674803752211041</v>
      </c>
      <c r="G3221" s="13">
        <v>32</v>
      </c>
      <c r="H3221" s="14">
        <v>7515627.7300000004</v>
      </c>
    </row>
    <row r="3222" spans="1:8" hidden="1" x14ac:dyDescent="0.25">
      <c r="A3222" s="8" t="s">
        <v>3088</v>
      </c>
      <c r="B3222" s="9" t="s">
        <v>1130</v>
      </c>
      <c r="C3222" s="13">
        <v>30.8999913510075</v>
      </c>
      <c r="D3222" s="13">
        <v>39.5024577619008</v>
      </c>
      <c r="E3222" s="13">
        <v>7.9258669823812502</v>
      </c>
      <c r="F3222" s="15">
        <v>26.109438698429852</v>
      </c>
      <c r="G3222" s="13">
        <v>91</v>
      </c>
      <c r="H3222" s="14">
        <v>7501158.6499999901</v>
      </c>
    </row>
    <row r="3223" spans="1:8" ht="24.75" hidden="1" x14ac:dyDescent="0.25">
      <c r="A3223" s="8" t="s">
        <v>3088</v>
      </c>
      <c r="B3223" s="9" t="s">
        <v>420</v>
      </c>
      <c r="C3223" s="13">
        <v>24.274228288410701</v>
      </c>
      <c r="D3223" s="13">
        <v>39.538312937604502</v>
      </c>
      <c r="E3223" s="13">
        <v>31.5004732957721</v>
      </c>
      <c r="F3223" s="15">
        <v>31.771004840595765</v>
      </c>
      <c r="G3223" s="13">
        <v>17</v>
      </c>
      <c r="H3223" s="14">
        <v>7492596.1600000001</v>
      </c>
    </row>
    <row r="3224" spans="1:8" ht="24.75" hidden="1" x14ac:dyDescent="0.25">
      <c r="A3224" s="8" t="s">
        <v>3088</v>
      </c>
      <c r="B3224" s="9" t="s">
        <v>2565</v>
      </c>
      <c r="C3224" s="13">
        <v>54.504443123158197</v>
      </c>
      <c r="D3224" s="13">
        <v>72.854744512056101</v>
      </c>
      <c r="E3224" s="13">
        <v>50.669392724659801</v>
      </c>
      <c r="F3224" s="15">
        <v>59.342860119958033</v>
      </c>
      <c r="G3224" s="13">
        <v>48</v>
      </c>
      <c r="H3224" s="14">
        <v>7417697.1200000001</v>
      </c>
    </row>
    <row r="3225" spans="1:8" hidden="1" x14ac:dyDescent="0.25">
      <c r="A3225" s="8" t="s">
        <v>3088</v>
      </c>
      <c r="B3225" s="9" t="s">
        <v>1995</v>
      </c>
      <c r="C3225" s="13">
        <v>22.637381205381899</v>
      </c>
      <c r="D3225" s="13">
        <v>63.306435724745299</v>
      </c>
      <c r="E3225" s="13">
        <v>28.033627739152799</v>
      </c>
      <c r="F3225" s="15">
        <v>37.992481556426668</v>
      </c>
      <c r="G3225" s="13">
        <v>63</v>
      </c>
      <c r="H3225" s="14">
        <v>7357915.9154999899</v>
      </c>
    </row>
    <row r="3226" spans="1:8" ht="24.75" hidden="1" x14ac:dyDescent="0.25">
      <c r="A3226" s="8" t="s">
        <v>3088</v>
      </c>
      <c r="B3226" s="9" t="s">
        <v>2922</v>
      </c>
      <c r="C3226" s="13">
        <v>15.229767237020599</v>
      </c>
      <c r="D3226" s="13">
        <v>61.958428533508901</v>
      </c>
      <c r="E3226" s="13">
        <v>22.913358075202201</v>
      </c>
      <c r="F3226" s="15">
        <v>33.3671846152439</v>
      </c>
      <c r="G3226" s="13">
        <v>43</v>
      </c>
      <c r="H3226" s="14">
        <v>7334033.0899999999</v>
      </c>
    </row>
    <row r="3227" spans="1:8" ht="36.75" hidden="1" x14ac:dyDescent="0.25">
      <c r="A3227" s="8" t="s">
        <v>3088</v>
      </c>
      <c r="B3227" s="9" t="s">
        <v>406</v>
      </c>
      <c r="C3227" s="13">
        <v>21.785351632302401</v>
      </c>
      <c r="D3227" s="13">
        <v>48.494351521610099</v>
      </c>
      <c r="E3227" s="13">
        <v>30.6112629189507</v>
      </c>
      <c r="F3227" s="15">
        <v>33.630322024287729</v>
      </c>
      <c r="G3227" s="13">
        <v>59</v>
      </c>
      <c r="H3227" s="14">
        <v>7234385.9099999899</v>
      </c>
    </row>
    <row r="3228" spans="1:8" hidden="1" x14ac:dyDescent="0.25">
      <c r="A3228" s="8" t="s">
        <v>3088</v>
      </c>
      <c r="B3228" s="9" t="s">
        <v>1337</v>
      </c>
      <c r="C3228" s="13">
        <v>19.169822506123101</v>
      </c>
      <c r="D3228" s="13">
        <v>25.693600556832401</v>
      </c>
      <c r="E3228" s="13">
        <v>48.576800423293498</v>
      </c>
      <c r="F3228" s="15">
        <v>31.146741162083003</v>
      </c>
      <c r="G3228" s="13">
        <v>66</v>
      </c>
      <c r="H3228" s="14">
        <v>7063278.6499999901</v>
      </c>
    </row>
    <row r="3229" spans="1:8" hidden="1" x14ac:dyDescent="0.25">
      <c r="A3229" s="8" t="s">
        <v>3088</v>
      </c>
      <c r="B3229" s="9" t="s">
        <v>797</v>
      </c>
      <c r="C3229" s="13">
        <v>37.562660368468201</v>
      </c>
      <c r="D3229" s="13">
        <v>34.126891379986802</v>
      </c>
      <c r="E3229" s="13">
        <v>9.5090387790591393</v>
      </c>
      <c r="F3229" s="15">
        <v>27.066196842504713</v>
      </c>
      <c r="G3229" s="13">
        <v>72</v>
      </c>
      <c r="H3229" s="14">
        <v>7028072.4009999996</v>
      </c>
    </row>
    <row r="3230" spans="1:8" ht="24.75" hidden="1" x14ac:dyDescent="0.25">
      <c r="A3230" s="8" t="s">
        <v>3088</v>
      </c>
      <c r="B3230" s="9" t="s">
        <v>739</v>
      </c>
      <c r="C3230" s="13">
        <v>36.847205935095197</v>
      </c>
      <c r="D3230" s="13">
        <v>65.327309958828096</v>
      </c>
      <c r="E3230" s="13">
        <v>38.933166773499401</v>
      </c>
      <c r="F3230" s="15">
        <v>47.035894222474234</v>
      </c>
      <c r="G3230" s="13">
        <v>31</v>
      </c>
      <c r="H3230" s="14">
        <v>7012151.2899999898</v>
      </c>
    </row>
    <row r="3231" spans="1:8" ht="24.75" hidden="1" x14ac:dyDescent="0.25">
      <c r="A3231" s="8" t="s">
        <v>3088</v>
      </c>
      <c r="B3231" s="9" t="s">
        <v>1763</v>
      </c>
      <c r="C3231" s="13">
        <v>20.0728169136639</v>
      </c>
      <c r="D3231" s="13">
        <v>40.701946615405902</v>
      </c>
      <c r="E3231" s="13">
        <v>9.8101860340120606</v>
      </c>
      <c r="F3231" s="15">
        <v>23.528316521027289</v>
      </c>
      <c r="G3231" s="13">
        <v>59</v>
      </c>
      <c r="H3231" s="14">
        <v>6996363.9699999997</v>
      </c>
    </row>
    <row r="3232" spans="1:8" ht="24.75" hidden="1" x14ac:dyDescent="0.25">
      <c r="A3232" s="8" t="s">
        <v>3088</v>
      </c>
      <c r="B3232" s="9" t="s">
        <v>580</v>
      </c>
      <c r="C3232" s="13">
        <v>60.8834691011375</v>
      </c>
      <c r="D3232" s="13">
        <v>33.512459285777297</v>
      </c>
      <c r="E3232" s="13">
        <v>3.97514808989613</v>
      </c>
      <c r="F3232" s="15">
        <v>32.79035882560364</v>
      </c>
      <c r="G3232" s="13">
        <v>40</v>
      </c>
      <c r="H3232" s="14">
        <v>6978601.5700000003</v>
      </c>
    </row>
    <row r="3233" spans="1:8" ht="24.75" hidden="1" x14ac:dyDescent="0.25">
      <c r="A3233" s="8" t="s">
        <v>3088</v>
      </c>
      <c r="B3233" s="9" t="s">
        <v>1689</v>
      </c>
      <c r="C3233" s="13">
        <v>45.538554078146198</v>
      </c>
      <c r="D3233" s="13">
        <v>25.235522334829898</v>
      </c>
      <c r="E3233" s="13">
        <v>3.2458030144022798</v>
      </c>
      <c r="F3233" s="15">
        <v>24.67329314245946</v>
      </c>
      <c r="G3233" s="13">
        <v>48</v>
      </c>
      <c r="H3233" s="14">
        <v>6976959.1999999899</v>
      </c>
    </row>
    <row r="3234" spans="1:8" hidden="1" x14ac:dyDescent="0.25">
      <c r="A3234" s="8" t="s">
        <v>3088</v>
      </c>
      <c r="B3234" s="9" t="s">
        <v>1739</v>
      </c>
      <c r="C3234" s="13">
        <v>31.736513427379499</v>
      </c>
      <c r="D3234" s="13">
        <v>37.337361339143101</v>
      </c>
      <c r="E3234" s="13">
        <v>38.114950947452698</v>
      </c>
      <c r="F3234" s="15">
        <v>35.729608571325102</v>
      </c>
      <c r="G3234" s="13">
        <v>43</v>
      </c>
      <c r="H3234" s="14">
        <v>6970787.5099999998</v>
      </c>
    </row>
    <row r="3235" spans="1:8" hidden="1" x14ac:dyDescent="0.25">
      <c r="A3235" s="8" t="s">
        <v>3088</v>
      </c>
      <c r="B3235" s="9" t="s">
        <v>1362</v>
      </c>
      <c r="C3235" s="13">
        <v>42.2170161890404</v>
      </c>
      <c r="D3235" s="13">
        <v>43.176970651802698</v>
      </c>
      <c r="E3235" s="13">
        <v>42.463534862549601</v>
      </c>
      <c r="F3235" s="15">
        <v>42.6191739011309</v>
      </c>
      <c r="G3235" s="13">
        <v>50</v>
      </c>
      <c r="H3235" s="14">
        <v>6865450.7614111602</v>
      </c>
    </row>
    <row r="3236" spans="1:8" ht="24.75" hidden="1" x14ac:dyDescent="0.25">
      <c r="A3236" s="8" t="s">
        <v>3088</v>
      </c>
      <c r="B3236" s="9" t="s">
        <v>3015</v>
      </c>
      <c r="C3236" s="13">
        <v>38.669656366280797</v>
      </c>
      <c r="D3236" s="13">
        <v>53.904040815668701</v>
      </c>
      <c r="E3236" s="13">
        <v>41.7865866236871</v>
      </c>
      <c r="F3236" s="15">
        <v>44.786761268545526</v>
      </c>
      <c r="G3236" s="13">
        <v>33</v>
      </c>
      <c r="H3236" s="14">
        <v>6846018</v>
      </c>
    </row>
    <row r="3237" spans="1:8" hidden="1" x14ac:dyDescent="0.25">
      <c r="A3237" s="8" t="s">
        <v>3088</v>
      </c>
      <c r="B3237" s="9" t="s">
        <v>673</v>
      </c>
      <c r="C3237" s="13">
        <v>34.969132792338101</v>
      </c>
      <c r="D3237" s="13">
        <v>32.237145124636598</v>
      </c>
      <c r="E3237" s="13">
        <v>49.398782378332797</v>
      </c>
      <c r="F3237" s="15">
        <v>38.868353431769165</v>
      </c>
      <c r="G3237" s="13">
        <v>26</v>
      </c>
      <c r="H3237" s="14">
        <v>6816290.3499999996</v>
      </c>
    </row>
    <row r="3238" spans="1:8" hidden="1" x14ac:dyDescent="0.25">
      <c r="A3238" s="8" t="s">
        <v>3088</v>
      </c>
      <c r="B3238" s="9" t="s">
        <v>899</v>
      </c>
      <c r="C3238" s="13">
        <v>51.468326471084602</v>
      </c>
      <c r="D3238" s="13">
        <v>25.6566785654882</v>
      </c>
      <c r="E3238" s="13">
        <v>4.3930826123111597</v>
      </c>
      <c r="F3238" s="15">
        <v>27.172695882961321</v>
      </c>
      <c r="G3238" s="13">
        <v>46</v>
      </c>
      <c r="H3238" s="14">
        <v>6764200.7747983197</v>
      </c>
    </row>
    <row r="3239" spans="1:8" ht="24.75" hidden="1" x14ac:dyDescent="0.25">
      <c r="A3239" s="8" t="s">
        <v>3088</v>
      </c>
      <c r="B3239" s="9" t="s">
        <v>411</v>
      </c>
      <c r="C3239" s="13">
        <v>30.457865155688499</v>
      </c>
      <c r="D3239" s="13">
        <v>48.346259717130799</v>
      </c>
      <c r="E3239" s="13">
        <v>36.415555316000599</v>
      </c>
      <c r="F3239" s="15">
        <v>38.406560062939967</v>
      </c>
      <c r="G3239" s="13">
        <v>51</v>
      </c>
      <c r="H3239" s="14">
        <v>6695395.7019999996</v>
      </c>
    </row>
    <row r="3240" spans="1:8" hidden="1" x14ac:dyDescent="0.25">
      <c r="A3240" s="8" t="s">
        <v>3088</v>
      </c>
      <c r="B3240" s="9" t="s">
        <v>2279</v>
      </c>
      <c r="C3240" s="13">
        <v>55.085859726212</v>
      </c>
      <c r="D3240" s="13">
        <v>3.2666160671605402</v>
      </c>
      <c r="E3240" s="13">
        <v>13.204641621742301</v>
      </c>
      <c r="F3240" s="15">
        <v>23.85237247170495</v>
      </c>
      <c r="G3240" s="13">
        <v>53</v>
      </c>
      <c r="H3240" s="14">
        <v>6592888.6100000003</v>
      </c>
    </row>
    <row r="3241" spans="1:8" ht="24.75" hidden="1" x14ac:dyDescent="0.25">
      <c r="A3241" s="8" t="s">
        <v>3088</v>
      </c>
      <c r="B3241" s="9" t="s">
        <v>1595</v>
      </c>
      <c r="C3241" s="13">
        <v>35.387574234596201</v>
      </c>
      <c r="D3241" s="13">
        <v>33.454077577820101</v>
      </c>
      <c r="E3241" s="13">
        <v>43.651648645018298</v>
      </c>
      <c r="F3241" s="15">
        <v>37.497766819144864</v>
      </c>
      <c r="G3241" s="13">
        <v>48</v>
      </c>
      <c r="H3241" s="14">
        <v>6580523.9099999899</v>
      </c>
    </row>
    <row r="3242" spans="1:8" ht="24.75" hidden="1" x14ac:dyDescent="0.25">
      <c r="A3242" s="8" t="s">
        <v>3088</v>
      </c>
      <c r="B3242" s="9" t="s">
        <v>610</v>
      </c>
      <c r="C3242" s="13">
        <v>47.748731461293097</v>
      </c>
      <c r="D3242" s="13">
        <v>84.394855288664104</v>
      </c>
      <c r="E3242" s="13">
        <v>47.536383676988898</v>
      </c>
      <c r="F3242" s="15">
        <v>59.893323475648693</v>
      </c>
      <c r="G3242" s="13">
        <v>49</v>
      </c>
      <c r="H3242" s="14">
        <v>6566868.5799999898</v>
      </c>
    </row>
    <row r="3243" spans="1:8" ht="36.75" hidden="1" x14ac:dyDescent="0.25">
      <c r="A3243" s="8" t="s">
        <v>3088</v>
      </c>
      <c r="B3243" s="9" t="s">
        <v>3059</v>
      </c>
      <c r="C3243" s="13">
        <v>50.823105013675701</v>
      </c>
      <c r="D3243" s="13">
        <v>46.868225803288901</v>
      </c>
      <c r="E3243" s="13">
        <v>23.825820948102201</v>
      </c>
      <c r="F3243" s="15">
        <v>40.505717255022269</v>
      </c>
      <c r="G3243" s="13">
        <v>20</v>
      </c>
      <c r="H3243" s="14">
        <v>6494024.3899999997</v>
      </c>
    </row>
    <row r="3244" spans="1:8" ht="24.75" hidden="1" x14ac:dyDescent="0.25">
      <c r="A3244" s="8" t="s">
        <v>3088</v>
      </c>
      <c r="B3244" s="9" t="s">
        <v>3018</v>
      </c>
      <c r="C3244" s="13">
        <v>37.458073900589802</v>
      </c>
      <c r="D3244" s="13">
        <v>47.0590176602973</v>
      </c>
      <c r="E3244" s="13">
        <v>53.265387104683597</v>
      </c>
      <c r="F3244" s="15">
        <v>45.927492888523567</v>
      </c>
      <c r="G3244" s="13">
        <v>12</v>
      </c>
      <c r="H3244" s="14">
        <v>6493500.6199999899</v>
      </c>
    </row>
    <row r="3245" spans="1:8" ht="24.75" hidden="1" x14ac:dyDescent="0.25">
      <c r="A3245" s="8" t="s">
        <v>3088</v>
      </c>
      <c r="B3245" s="9" t="s">
        <v>2751</v>
      </c>
      <c r="C3245" s="13">
        <v>49.291418037651702</v>
      </c>
      <c r="D3245" s="13">
        <v>27.302656069506899</v>
      </c>
      <c r="E3245" s="13">
        <v>33.754701134782302</v>
      </c>
      <c r="F3245" s="15">
        <v>36.782925080646969</v>
      </c>
      <c r="G3245" s="13">
        <v>21</v>
      </c>
      <c r="H3245" s="14">
        <v>6429424.2999999998</v>
      </c>
    </row>
    <row r="3246" spans="1:8" ht="24.75" hidden="1" x14ac:dyDescent="0.25">
      <c r="A3246" s="8" t="s">
        <v>3088</v>
      </c>
      <c r="B3246" s="9" t="s">
        <v>819</v>
      </c>
      <c r="C3246" s="13">
        <v>24.945057069945701</v>
      </c>
      <c r="D3246" s="13">
        <v>47.349975895344301</v>
      </c>
      <c r="E3246" s="13">
        <v>30.412518442861199</v>
      </c>
      <c r="F3246" s="15">
        <v>34.235850469383735</v>
      </c>
      <c r="G3246" s="13">
        <v>23</v>
      </c>
      <c r="H3246" s="14">
        <v>6400964.5899999896</v>
      </c>
    </row>
    <row r="3247" spans="1:8" ht="24.75" hidden="1" x14ac:dyDescent="0.25">
      <c r="A3247" s="8" t="s">
        <v>3088</v>
      </c>
      <c r="B3247" s="9" t="s">
        <v>2985</v>
      </c>
      <c r="C3247" s="13">
        <v>28.422672567327101</v>
      </c>
      <c r="D3247" s="13">
        <v>74.756912113021798</v>
      </c>
      <c r="E3247" s="13">
        <v>36.427381275300398</v>
      </c>
      <c r="F3247" s="15">
        <v>46.535655318549765</v>
      </c>
      <c r="G3247" s="13">
        <v>17</v>
      </c>
      <c r="H3247" s="14">
        <v>6371078.1399999997</v>
      </c>
    </row>
    <row r="3248" spans="1:8" ht="24.75" hidden="1" x14ac:dyDescent="0.25">
      <c r="A3248" s="8" t="s">
        <v>3088</v>
      </c>
      <c r="B3248" s="9" t="s">
        <v>880</v>
      </c>
      <c r="C3248" s="13">
        <v>37.906309737729899</v>
      </c>
      <c r="D3248" s="13">
        <v>56.848247768468397</v>
      </c>
      <c r="E3248" s="13">
        <v>29.065597935231299</v>
      </c>
      <c r="F3248" s="15">
        <v>41.273385147143195</v>
      </c>
      <c r="G3248" s="13">
        <v>12</v>
      </c>
      <c r="H3248" s="14">
        <v>6250484.5700000003</v>
      </c>
    </row>
    <row r="3249" spans="1:8" ht="36.75" hidden="1" x14ac:dyDescent="0.25">
      <c r="A3249" s="8" t="s">
        <v>3088</v>
      </c>
      <c r="B3249" s="9" t="s">
        <v>2945</v>
      </c>
      <c r="C3249" s="13">
        <v>31.1719034127286</v>
      </c>
      <c r="D3249" s="13">
        <v>46.429393022804497</v>
      </c>
      <c r="E3249" s="13">
        <v>31.4748129348025</v>
      </c>
      <c r="F3249" s="15">
        <v>36.358703123445203</v>
      </c>
      <c r="G3249" s="13">
        <v>21</v>
      </c>
      <c r="H3249" s="14">
        <v>6223967.4500000002</v>
      </c>
    </row>
    <row r="3250" spans="1:8" hidden="1" x14ac:dyDescent="0.25">
      <c r="A3250" s="8" t="s">
        <v>3088</v>
      </c>
      <c r="B3250" s="9" t="s">
        <v>1646</v>
      </c>
      <c r="C3250" s="13">
        <v>67.456383379302807</v>
      </c>
      <c r="D3250" s="13">
        <v>30.597198663804502</v>
      </c>
      <c r="E3250" s="13">
        <v>14.392613829484899</v>
      </c>
      <c r="F3250" s="15">
        <v>37.482065290864071</v>
      </c>
      <c r="G3250" s="13">
        <v>74</v>
      </c>
      <c r="H3250" s="14">
        <v>6204175.1399999904</v>
      </c>
    </row>
    <row r="3251" spans="1:8" ht="24.75" hidden="1" x14ac:dyDescent="0.25">
      <c r="A3251" s="8" t="s">
        <v>3088</v>
      </c>
      <c r="B3251" s="9" t="s">
        <v>98</v>
      </c>
      <c r="C3251" s="13">
        <v>30.1812604115323</v>
      </c>
      <c r="D3251" s="13">
        <v>19.275460573448999</v>
      </c>
      <c r="E3251" s="13">
        <v>32.787253186104898</v>
      </c>
      <c r="F3251" s="15">
        <v>27.414658057028731</v>
      </c>
      <c r="G3251" s="13">
        <v>22</v>
      </c>
      <c r="H3251" s="14">
        <v>6169457.0499999998</v>
      </c>
    </row>
    <row r="3252" spans="1:8" ht="24.75" hidden="1" x14ac:dyDescent="0.25">
      <c r="A3252" s="8" t="s">
        <v>3088</v>
      </c>
      <c r="B3252" s="9" t="s">
        <v>123</v>
      </c>
      <c r="C3252" s="13">
        <v>24.730318661501698</v>
      </c>
      <c r="D3252" s="13">
        <v>37.863326149574803</v>
      </c>
      <c r="E3252" s="13">
        <v>21.4450453126579</v>
      </c>
      <c r="F3252" s="15">
        <v>28.012896707911466</v>
      </c>
      <c r="G3252" s="13">
        <v>16</v>
      </c>
      <c r="H3252" s="14">
        <v>6114690.2000000002</v>
      </c>
    </row>
    <row r="3253" spans="1:8" ht="24.75" hidden="1" x14ac:dyDescent="0.25">
      <c r="A3253" s="8" t="s">
        <v>3088</v>
      </c>
      <c r="B3253" s="9" t="s">
        <v>91</v>
      </c>
      <c r="C3253" s="13">
        <v>28.5302794302366</v>
      </c>
      <c r="D3253" s="13">
        <v>7.6353230493858799</v>
      </c>
      <c r="E3253" s="13">
        <v>25.891311527537798</v>
      </c>
      <c r="F3253" s="15">
        <v>20.685638002386757</v>
      </c>
      <c r="G3253" s="13">
        <v>38</v>
      </c>
      <c r="H3253" s="14">
        <v>6008872.1200000001</v>
      </c>
    </row>
    <row r="3254" spans="1:8" ht="24.75" hidden="1" x14ac:dyDescent="0.25">
      <c r="A3254" s="8" t="s">
        <v>3088</v>
      </c>
      <c r="B3254" s="9" t="s">
        <v>976</v>
      </c>
      <c r="C3254" s="13">
        <v>27.277923561998101</v>
      </c>
      <c r="D3254" s="13">
        <v>20.333512359262901</v>
      </c>
      <c r="E3254" s="13">
        <v>22.005941987952799</v>
      </c>
      <c r="F3254" s="15">
        <v>23.205792636404599</v>
      </c>
      <c r="G3254" s="13">
        <v>58</v>
      </c>
      <c r="H3254" s="14">
        <v>5902560.1900000004</v>
      </c>
    </row>
    <row r="3255" spans="1:8" ht="24.75" hidden="1" x14ac:dyDescent="0.25">
      <c r="A3255" s="8" t="s">
        <v>3088</v>
      </c>
      <c r="B3255" s="9" t="s">
        <v>521</v>
      </c>
      <c r="C3255" s="13">
        <v>25.9206265347193</v>
      </c>
      <c r="D3255" s="13">
        <v>32.693784425162903</v>
      </c>
      <c r="E3255" s="13">
        <v>48.868290451221199</v>
      </c>
      <c r="F3255" s="15">
        <v>35.827567137034471</v>
      </c>
      <c r="G3255" s="13">
        <v>21</v>
      </c>
      <c r="H3255" s="14">
        <v>5889492.6600000001</v>
      </c>
    </row>
    <row r="3256" spans="1:8" ht="24.75" hidden="1" x14ac:dyDescent="0.25">
      <c r="A3256" s="8" t="s">
        <v>3088</v>
      </c>
      <c r="B3256" s="9" t="s">
        <v>2356</v>
      </c>
      <c r="C3256" s="13">
        <v>32.039237396539299</v>
      </c>
      <c r="D3256" s="13">
        <v>79.103270177742601</v>
      </c>
      <c r="E3256" s="13">
        <v>56.7878122577063</v>
      </c>
      <c r="F3256" s="15">
        <v>55.976773277329393</v>
      </c>
      <c r="G3256" s="13">
        <v>44</v>
      </c>
      <c r="H3256" s="14">
        <v>5845692.6399999997</v>
      </c>
    </row>
    <row r="3257" spans="1:8" hidden="1" x14ac:dyDescent="0.25">
      <c r="A3257" s="8" t="s">
        <v>3088</v>
      </c>
      <c r="B3257" s="9" t="s">
        <v>1705</v>
      </c>
      <c r="C3257" s="13">
        <v>22.662226266671901</v>
      </c>
      <c r="D3257" s="13">
        <v>5.17646562012796</v>
      </c>
      <c r="E3257" s="13">
        <v>8.2773414065653093</v>
      </c>
      <c r="F3257" s="15">
        <v>12.038677764455057</v>
      </c>
      <c r="G3257" s="13">
        <v>59</v>
      </c>
      <c r="H3257" s="14">
        <v>5845649.5290310001</v>
      </c>
    </row>
    <row r="3258" spans="1:8" ht="24.75" hidden="1" x14ac:dyDescent="0.25">
      <c r="A3258" s="8" t="s">
        <v>3088</v>
      </c>
      <c r="B3258" s="9" t="s">
        <v>2362</v>
      </c>
      <c r="C3258" s="13">
        <v>33.481908565624998</v>
      </c>
      <c r="D3258" s="13">
        <v>99.291588869131104</v>
      </c>
      <c r="E3258" s="13">
        <v>48.839005799710797</v>
      </c>
      <c r="F3258" s="15">
        <v>60.537501078155636</v>
      </c>
      <c r="G3258" s="13">
        <v>65</v>
      </c>
      <c r="H3258" s="14">
        <v>5814678.3099999996</v>
      </c>
    </row>
    <row r="3259" spans="1:8" ht="24.75" hidden="1" x14ac:dyDescent="0.25">
      <c r="A3259" s="8" t="s">
        <v>3088</v>
      </c>
      <c r="B3259" s="9" t="s">
        <v>621</v>
      </c>
      <c r="C3259" s="13">
        <v>39.760955597333599</v>
      </c>
      <c r="D3259" s="13">
        <v>79.406537440529206</v>
      </c>
      <c r="E3259" s="13">
        <v>51.026580857599001</v>
      </c>
      <c r="F3259" s="15">
        <v>56.73135796515394</v>
      </c>
      <c r="G3259" s="13">
        <v>133</v>
      </c>
      <c r="H3259" s="14">
        <v>5776577.98999999</v>
      </c>
    </row>
    <row r="3260" spans="1:8" ht="24.75" hidden="1" x14ac:dyDescent="0.25">
      <c r="A3260" s="8" t="s">
        <v>3088</v>
      </c>
      <c r="B3260" s="9" t="s">
        <v>1391</v>
      </c>
      <c r="C3260" s="13">
        <v>71.793606376242593</v>
      </c>
      <c r="D3260" s="13">
        <v>69.217033267728596</v>
      </c>
      <c r="E3260" s="13">
        <v>60.7431954591638</v>
      </c>
      <c r="F3260" s="15">
        <v>67.251278367711663</v>
      </c>
      <c r="G3260" s="13">
        <v>19</v>
      </c>
      <c r="H3260" s="14">
        <v>5752778.6200000001</v>
      </c>
    </row>
    <row r="3261" spans="1:8" ht="24.75" hidden="1" x14ac:dyDescent="0.25">
      <c r="A3261" s="8" t="s">
        <v>3088</v>
      </c>
      <c r="B3261" s="9" t="s">
        <v>1358</v>
      </c>
      <c r="C3261" s="13">
        <v>54.555457213448001</v>
      </c>
      <c r="D3261" s="13">
        <v>31.806403769178399</v>
      </c>
      <c r="E3261" s="13">
        <v>52.581086976703297</v>
      </c>
      <c r="F3261" s="15">
        <v>46.314315986443233</v>
      </c>
      <c r="G3261" s="13">
        <v>27</v>
      </c>
      <c r="H3261" s="14">
        <v>5730407.5499999896</v>
      </c>
    </row>
    <row r="3262" spans="1:8" ht="24.75" hidden="1" x14ac:dyDescent="0.25">
      <c r="A3262" s="8" t="s">
        <v>3088</v>
      </c>
      <c r="B3262" s="9" t="s">
        <v>1532</v>
      </c>
      <c r="C3262" s="13">
        <v>27.6605951363561</v>
      </c>
      <c r="D3262" s="13">
        <v>73.453004834478705</v>
      </c>
      <c r="E3262" s="13">
        <v>46.2661618920283</v>
      </c>
      <c r="F3262" s="15">
        <v>49.126587287621028</v>
      </c>
      <c r="G3262" s="13">
        <v>28</v>
      </c>
      <c r="H3262" s="14">
        <v>5730252.8899999997</v>
      </c>
    </row>
    <row r="3263" spans="1:8" ht="24.75" hidden="1" x14ac:dyDescent="0.25">
      <c r="A3263" s="8" t="s">
        <v>3088</v>
      </c>
      <c r="B3263" s="9" t="s">
        <v>2112</v>
      </c>
      <c r="C3263" s="13">
        <v>24.333023977539298</v>
      </c>
      <c r="D3263" s="13">
        <v>64.966636439283306</v>
      </c>
      <c r="E3263" s="13">
        <v>23.474226645796499</v>
      </c>
      <c r="F3263" s="15">
        <v>37.591295687539706</v>
      </c>
      <c r="G3263" s="13">
        <v>24</v>
      </c>
      <c r="H3263" s="14">
        <v>5690982.4800000004</v>
      </c>
    </row>
    <row r="3264" spans="1:8" ht="24.75" hidden="1" x14ac:dyDescent="0.25">
      <c r="A3264" s="8" t="s">
        <v>3088</v>
      </c>
      <c r="B3264" s="9" t="s">
        <v>984</v>
      </c>
      <c r="C3264" s="13">
        <v>25.263409640964301</v>
      </c>
      <c r="D3264" s="13">
        <v>80.595947431704403</v>
      </c>
      <c r="E3264" s="13">
        <v>56.916492545980397</v>
      </c>
      <c r="F3264" s="15">
        <v>54.258616539549699</v>
      </c>
      <c r="G3264" s="13">
        <v>43</v>
      </c>
      <c r="H3264" s="14">
        <v>5673657.0399999898</v>
      </c>
    </row>
    <row r="3265" spans="1:8" ht="24.75" hidden="1" x14ac:dyDescent="0.25">
      <c r="A3265" s="8" t="s">
        <v>3088</v>
      </c>
      <c r="B3265" s="9" t="s">
        <v>2938</v>
      </c>
      <c r="C3265" s="13">
        <v>19.839350073587401</v>
      </c>
      <c r="D3265" s="13">
        <v>30.291475875779302</v>
      </c>
      <c r="E3265" s="13">
        <v>23.602709508488999</v>
      </c>
      <c r="F3265" s="15">
        <v>24.577845152618568</v>
      </c>
      <c r="G3265" s="13">
        <v>15</v>
      </c>
      <c r="H3265" s="14">
        <v>5550225.8799999999</v>
      </c>
    </row>
    <row r="3266" spans="1:8" ht="24.75" hidden="1" x14ac:dyDescent="0.25">
      <c r="A3266" s="8" t="s">
        <v>3088</v>
      </c>
      <c r="B3266" s="9" t="s">
        <v>618</v>
      </c>
      <c r="C3266" s="13">
        <v>33.747675287920899</v>
      </c>
      <c r="D3266" s="13">
        <v>18.825425368684598</v>
      </c>
      <c r="E3266" s="13">
        <v>5.5515361894286599</v>
      </c>
      <c r="F3266" s="15">
        <v>19.374878948678052</v>
      </c>
      <c r="G3266" s="13">
        <v>57</v>
      </c>
      <c r="H3266" s="14">
        <v>5519061.27999999</v>
      </c>
    </row>
    <row r="3267" spans="1:8" hidden="1" x14ac:dyDescent="0.25">
      <c r="A3267" s="8" t="s">
        <v>3088</v>
      </c>
      <c r="B3267" s="9" t="s">
        <v>1638</v>
      </c>
      <c r="C3267" s="13">
        <v>69.305522234228107</v>
      </c>
      <c r="D3267" s="13">
        <v>9.7196996399271196</v>
      </c>
      <c r="E3267" s="13">
        <v>22.902891498095499</v>
      </c>
      <c r="F3267" s="15">
        <v>33.97603779075024</v>
      </c>
      <c r="G3267" s="13">
        <v>24</v>
      </c>
      <c r="H3267" s="14">
        <v>5515480.8300000001</v>
      </c>
    </row>
    <row r="3268" spans="1:8" hidden="1" x14ac:dyDescent="0.25">
      <c r="A3268" s="8" t="s">
        <v>3088</v>
      </c>
      <c r="B3268" s="9" t="s">
        <v>291</v>
      </c>
      <c r="C3268" s="13">
        <v>37.385076579226997</v>
      </c>
      <c r="D3268" s="13">
        <v>22.207828442057</v>
      </c>
      <c r="E3268" s="13">
        <v>1.59068839769797</v>
      </c>
      <c r="F3268" s="15">
        <v>20.394531139660653</v>
      </c>
      <c r="G3268" s="13">
        <v>55</v>
      </c>
      <c r="H3268" s="14">
        <v>5485905</v>
      </c>
    </row>
    <row r="3269" spans="1:8" ht="24.75" hidden="1" x14ac:dyDescent="0.25">
      <c r="A3269" s="8" t="s">
        <v>3088</v>
      </c>
      <c r="B3269" s="9" t="s">
        <v>2086</v>
      </c>
      <c r="C3269" s="13">
        <v>40.438358166015</v>
      </c>
      <c r="D3269" s="13">
        <v>78.917064079945007</v>
      </c>
      <c r="E3269" s="13">
        <v>43.211828014162101</v>
      </c>
      <c r="F3269" s="15">
        <v>54.189083420040703</v>
      </c>
      <c r="G3269" s="13">
        <v>23</v>
      </c>
      <c r="H3269" s="14">
        <v>5406530.2300000004</v>
      </c>
    </row>
    <row r="3270" spans="1:8" ht="24.75" hidden="1" x14ac:dyDescent="0.25">
      <c r="A3270" s="8" t="s">
        <v>3088</v>
      </c>
      <c r="B3270" s="9" t="s">
        <v>2874</v>
      </c>
      <c r="C3270" s="13">
        <v>40.4831742103582</v>
      </c>
      <c r="D3270" s="13">
        <v>62.626994861710301</v>
      </c>
      <c r="E3270" s="13">
        <v>43.335985658463798</v>
      </c>
      <c r="F3270" s="15">
        <v>48.815384910177436</v>
      </c>
      <c r="G3270" s="13">
        <v>9</v>
      </c>
      <c r="H3270" s="14">
        <v>5370967.6799999997</v>
      </c>
    </row>
    <row r="3271" spans="1:8" hidden="1" x14ac:dyDescent="0.25">
      <c r="A3271" s="8" t="s">
        <v>3088</v>
      </c>
      <c r="B3271" s="9" t="s">
        <v>453</v>
      </c>
      <c r="C3271" s="13">
        <v>26.927001480109801</v>
      </c>
      <c r="D3271" s="13">
        <v>41.915411553035</v>
      </c>
      <c r="E3271" s="13">
        <v>40.727273411875203</v>
      </c>
      <c r="F3271" s="15">
        <v>36.523228815006668</v>
      </c>
      <c r="G3271" s="13">
        <v>27</v>
      </c>
      <c r="H3271" s="14">
        <v>5368942.8099999996</v>
      </c>
    </row>
    <row r="3272" spans="1:8" hidden="1" x14ac:dyDescent="0.25">
      <c r="A3272" s="8" t="s">
        <v>3088</v>
      </c>
      <c r="B3272" s="9" t="s">
        <v>224</v>
      </c>
      <c r="C3272" s="13">
        <v>36.169531802833603</v>
      </c>
      <c r="D3272" s="13">
        <v>69.760403427439002</v>
      </c>
      <c r="E3272" s="13">
        <v>46.209142482314299</v>
      </c>
      <c r="F3272" s="15">
        <v>50.713025904195632</v>
      </c>
      <c r="G3272" s="13">
        <v>21</v>
      </c>
      <c r="H3272" s="14">
        <v>5358852.6100000003</v>
      </c>
    </row>
    <row r="3273" spans="1:8" ht="24.75" hidden="1" x14ac:dyDescent="0.25">
      <c r="A3273" s="8" t="s">
        <v>3088</v>
      </c>
      <c r="B3273" s="9" t="s">
        <v>3010</v>
      </c>
      <c r="C3273" s="13">
        <v>47.312263600460099</v>
      </c>
      <c r="D3273" s="13">
        <v>48.910215478263503</v>
      </c>
      <c r="E3273" s="13">
        <v>53.116311349376097</v>
      </c>
      <c r="F3273" s="15">
        <v>49.779596809366573</v>
      </c>
      <c r="G3273" s="13">
        <v>31</v>
      </c>
      <c r="H3273" s="14">
        <v>5328764.42</v>
      </c>
    </row>
    <row r="3274" spans="1:8" ht="24.75" hidden="1" x14ac:dyDescent="0.25">
      <c r="A3274" s="8" t="s">
        <v>3088</v>
      </c>
      <c r="B3274" s="9" t="s">
        <v>2779</v>
      </c>
      <c r="C3274" s="13">
        <v>61.319753986641999</v>
      </c>
      <c r="D3274" s="13">
        <v>45.202664190239197</v>
      </c>
      <c r="E3274" s="13">
        <v>44.17586958623</v>
      </c>
      <c r="F3274" s="15">
        <v>50.232762587703725</v>
      </c>
      <c r="G3274" s="13">
        <v>12</v>
      </c>
      <c r="H3274" s="14">
        <v>5324353.71</v>
      </c>
    </row>
    <row r="3275" spans="1:8" ht="24.75" hidden="1" x14ac:dyDescent="0.25">
      <c r="A3275" s="8" t="s">
        <v>3088</v>
      </c>
      <c r="B3275" s="9" t="s">
        <v>2324</v>
      </c>
      <c r="C3275" s="13">
        <v>29.891818653769398</v>
      </c>
      <c r="D3275" s="13">
        <v>52.615340454586899</v>
      </c>
      <c r="E3275" s="13">
        <v>27.671864430662001</v>
      </c>
      <c r="F3275" s="15">
        <v>36.726341179672765</v>
      </c>
      <c r="G3275" s="13">
        <v>29</v>
      </c>
      <c r="H3275" s="14">
        <v>5319582.28</v>
      </c>
    </row>
    <row r="3276" spans="1:8" hidden="1" x14ac:dyDescent="0.25">
      <c r="A3276" s="8" t="s">
        <v>3088</v>
      </c>
      <c r="B3276" s="9" t="s">
        <v>465</v>
      </c>
      <c r="C3276" s="13">
        <v>36.7996587387088</v>
      </c>
      <c r="D3276" s="13">
        <v>35.745554186722501</v>
      </c>
      <c r="E3276" s="13">
        <v>47.580636581068198</v>
      </c>
      <c r="F3276" s="15">
        <v>40.041949835499828</v>
      </c>
      <c r="G3276" s="13">
        <v>21</v>
      </c>
      <c r="H3276" s="14">
        <v>5307685.79</v>
      </c>
    </row>
    <row r="3277" spans="1:8" ht="24.75" hidden="1" x14ac:dyDescent="0.25">
      <c r="A3277" s="8" t="s">
        <v>3088</v>
      </c>
      <c r="B3277" s="9" t="s">
        <v>1330</v>
      </c>
      <c r="C3277" s="13">
        <v>37.870653510022002</v>
      </c>
      <c r="D3277" s="13">
        <v>66.728884728899502</v>
      </c>
      <c r="E3277" s="13">
        <v>59.316963678500699</v>
      </c>
      <c r="F3277" s="15">
        <v>54.63883397247406</v>
      </c>
      <c r="G3277" s="13">
        <v>25</v>
      </c>
      <c r="H3277" s="14">
        <v>5276562.21</v>
      </c>
    </row>
    <row r="3278" spans="1:8" ht="24.75" hidden="1" x14ac:dyDescent="0.25">
      <c r="A3278" s="8" t="s">
        <v>3088</v>
      </c>
      <c r="B3278" s="9" t="s">
        <v>396</v>
      </c>
      <c r="C3278" s="13">
        <v>29.654062188533</v>
      </c>
      <c r="D3278" s="13">
        <v>39.682759005064597</v>
      </c>
      <c r="E3278" s="13">
        <v>26.2220689475154</v>
      </c>
      <c r="F3278" s="15">
        <v>31.852963380370998</v>
      </c>
      <c r="G3278" s="13">
        <v>54</v>
      </c>
      <c r="H3278" s="14">
        <v>5189914.6437079804</v>
      </c>
    </row>
    <row r="3279" spans="1:8" ht="24.75" hidden="1" x14ac:dyDescent="0.25">
      <c r="A3279" s="8" t="s">
        <v>3088</v>
      </c>
      <c r="B3279" s="9" t="s">
        <v>75</v>
      </c>
      <c r="C3279" s="13">
        <v>32.684242611563498</v>
      </c>
      <c r="D3279" s="13">
        <v>21.211488841225499</v>
      </c>
      <c r="E3279" s="13">
        <v>29.8216377969291</v>
      </c>
      <c r="F3279" s="15">
        <v>27.905789749906031</v>
      </c>
      <c r="G3279" s="13">
        <v>34</v>
      </c>
      <c r="H3279" s="14">
        <v>5176424.2699999996</v>
      </c>
    </row>
    <row r="3280" spans="1:8" ht="24.75" hidden="1" x14ac:dyDescent="0.25">
      <c r="A3280" s="8" t="s">
        <v>3088</v>
      </c>
      <c r="B3280" s="9" t="s">
        <v>2125</v>
      </c>
      <c r="C3280" s="13">
        <v>55.056684794546896</v>
      </c>
      <c r="D3280" s="13">
        <v>28.122640737244001</v>
      </c>
      <c r="E3280" s="13">
        <v>41.262006846985798</v>
      </c>
      <c r="F3280" s="15">
        <v>41.480444126258895</v>
      </c>
      <c r="G3280" s="13">
        <v>17</v>
      </c>
      <c r="H3280" s="14">
        <v>5086908.4499999899</v>
      </c>
    </row>
    <row r="3281" spans="1:8" ht="36.75" hidden="1" x14ac:dyDescent="0.25">
      <c r="A3281" s="8" t="s">
        <v>3088</v>
      </c>
      <c r="B3281" s="9" t="s">
        <v>2319</v>
      </c>
      <c r="C3281" s="13">
        <v>42.049806181461904</v>
      </c>
      <c r="D3281" s="13">
        <v>57.609531209619398</v>
      </c>
      <c r="E3281" s="13">
        <v>30.458573069907501</v>
      </c>
      <c r="F3281" s="15">
        <v>43.372636820329603</v>
      </c>
      <c r="G3281" s="13">
        <v>39</v>
      </c>
      <c r="H3281" s="14">
        <v>5086280.5</v>
      </c>
    </row>
    <row r="3282" spans="1:8" ht="24.75" hidden="1" x14ac:dyDescent="0.25">
      <c r="A3282" s="8" t="s">
        <v>3088</v>
      </c>
      <c r="B3282" s="9" t="s">
        <v>2158</v>
      </c>
      <c r="C3282" s="13">
        <v>27.894994700087899</v>
      </c>
      <c r="D3282" s="13">
        <v>45.719709814617602</v>
      </c>
      <c r="E3282" s="13">
        <v>38.7336321013521</v>
      </c>
      <c r="F3282" s="15">
        <v>37.449445538685865</v>
      </c>
      <c r="G3282" s="13">
        <v>25</v>
      </c>
      <c r="H3282" s="14">
        <v>5065663.5999999996</v>
      </c>
    </row>
    <row r="3283" spans="1:8" ht="24.75" hidden="1" x14ac:dyDescent="0.25">
      <c r="A3283" s="8" t="s">
        <v>3088</v>
      </c>
      <c r="B3283" s="9" t="s">
        <v>2935</v>
      </c>
      <c r="C3283" s="13">
        <v>36.587696359936601</v>
      </c>
      <c r="D3283" s="13">
        <v>65.180019433661698</v>
      </c>
      <c r="E3283" s="13">
        <v>40.108741208971999</v>
      </c>
      <c r="F3283" s="15">
        <v>47.292152334190099</v>
      </c>
      <c r="G3283" s="13">
        <v>28</v>
      </c>
      <c r="H3283" s="14">
        <v>5064212.01</v>
      </c>
    </row>
    <row r="3284" spans="1:8" hidden="1" x14ac:dyDescent="0.25">
      <c r="A3284" s="8" t="s">
        <v>3088</v>
      </c>
      <c r="B3284" s="9" t="s">
        <v>655</v>
      </c>
      <c r="C3284" s="13">
        <v>23.607150120592198</v>
      </c>
      <c r="D3284" s="13">
        <v>23.0343400560565</v>
      </c>
      <c r="E3284" s="13">
        <v>6.1038945813908896</v>
      </c>
      <c r="F3284" s="15">
        <v>17.581794919346532</v>
      </c>
      <c r="G3284" s="13">
        <v>75</v>
      </c>
      <c r="H3284" s="14">
        <v>4960054.392</v>
      </c>
    </row>
    <row r="3285" spans="1:8" ht="24.75" hidden="1" x14ac:dyDescent="0.25">
      <c r="A3285" s="8" t="s">
        <v>3088</v>
      </c>
      <c r="B3285" s="9" t="s">
        <v>2471</v>
      </c>
      <c r="C3285" s="13">
        <v>29.5080312900363</v>
      </c>
      <c r="D3285" s="13">
        <v>72.750504479242807</v>
      </c>
      <c r="E3285" s="13">
        <v>50.463081194741498</v>
      </c>
      <c r="F3285" s="15">
        <v>50.907205654673533</v>
      </c>
      <c r="G3285" s="13">
        <v>32</v>
      </c>
      <c r="H3285" s="14">
        <v>4872517.63</v>
      </c>
    </row>
    <row r="3286" spans="1:8" ht="24.75" hidden="1" x14ac:dyDescent="0.25">
      <c r="A3286" s="8" t="s">
        <v>3088</v>
      </c>
      <c r="B3286" s="9" t="s">
        <v>2239</v>
      </c>
      <c r="C3286" s="13">
        <v>25.414385402941299</v>
      </c>
      <c r="D3286" s="13">
        <v>66.881222186168998</v>
      </c>
      <c r="E3286" s="13">
        <v>47.840043391459197</v>
      </c>
      <c r="F3286" s="15">
        <v>46.711883660189834</v>
      </c>
      <c r="G3286" s="13">
        <v>25</v>
      </c>
      <c r="H3286" s="14">
        <v>4861280.7300000004</v>
      </c>
    </row>
    <row r="3287" spans="1:8" ht="24.75" hidden="1" x14ac:dyDescent="0.25">
      <c r="A3287" s="8" t="s">
        <v>3088</v>
      </c>
      <c r="B3287" s="9" t="s">
        <v>1462</v>
      </c>
      <c r="C3287" s="13">
        <v>46.438519724044298</v>
      </c>
      <c r="D3287" s="13">
        <v>70.301883264808197</v>
      </c>
      <c r="E3287" s="13">
        <v>53.899300130242104</v>
      </c>
      <c r="F3287" s="15">
        <v>56.879901039698204</v>
      </c>
      <c r="G3287" s="13">
        <v>44</v>
      </c>
      <c r="H3287" s="14">
        <v>4834613</v>
      </c>
    </row>
    <row r="3288" spans="1:8" ht="24.75" hidden="1" x14ac:dyDescent="0.25">
      <c r="A3288" s="8" t="s">
        <v>3088</v>
      </c>
      <c r="B3288" s="9" t="s">
        <v>775</v>
      </c>
      <c r="C3288" s="13">
        <v>36.812269767310497</v>
      </c>
      <c r="D3288" s="13">
        <v>45.820571594546102</v>
      </c>
      <c r="E3288" s="13">
        <v>46.994128142259903</v>
      </c>
      <c r="F3288" s="15">
        <v>43.208989834705505</v>
      </c>
      <c r="G3288" s="13">
        <v>11</v>
      </c>
      <c r="H3288" s="14">
        <v>4798062.17</v>
      </c>
    </row>
    <row r="3289" spans="1:8" ht="24.75" hidden="1" x14ac:dyDescent="0.25">
      <c r="A3289" s="8" t="s">
        <v>3088</v>
      </c>
      <c r="B3289" s="9" t="s">
        <v>511</v>
      </c>
      <c r="C3289" s="13">
        <v>32.001864907999902</v>
      </c>
      <c r="D3289" s="13">
        <v>46.0436820555</v>
      </c>
      <c r="E3289" s="13">
        <v>40.499746617148404</v>
      </c>
      <c r="F3289" s="15">
        <v>39.515097860216102</v>
      </c>
      <c r="G3289" s="13">
        <v>47</v>
      </c>
      <c r="H3289" s="14">
        <v>4751905.0199999996</v>
      </c>
    </row>
    <row r="3290" spans="1:8" hidden="1" x14ac:dyDescent="0.25">
      <c r="A3290" s="8" t="s">
        <v>3088</v>
      </c>
      <c r="B3290" s="9" t="s">
        <v>3021</v>
      </c>
      <c r="C3290" s="13">
        <v>40.625343322821401</v>
      </c>
      <c r="D3290" s="13">
        <v>29.506252346546699</v>
      </c>
      <c r="E3290" s="13">
        <v>44.617464975118303</v>
      </c>
      <c r="F3290" s="15">
        <v>38.249686881495471</v>
      </c>
      <c r="G3290" s="13">
        <v>11</v>
      </c>
      <c r="H3290" s="14">
        <v>4748807.5</v>
      </c>
    </row>
    <row r="3291" spans="1:8" hidden="1" x14ac:dyDescent="0.25">
      <c r="A3291" s="8" t="s">
        <v>3088</v>
      </c>
      <c r="B3291" s="9" t="s">
        <v>2054</v>
      </c>
      <c r="C3291" s="13">
        <v>41.489441172288899</v>
      </c>
      <c r="D3291" s="13">
        <v>62.381871358029997</v>
      </c>
      <c r="E3291" s="13">
        <v>27.93269338328</v>
      </c>
      <c r="F3291" s="15">
        <v>43.934668637866302</v>
      </c>
      <c r="G3291" s="13">
        <v>17</v>
      </c>
      <c r="H3291" s="14">
        <v>4696796.9800000004</v>
      </c>
    </row>
    <row r="3292" spans="1:8" ht="24.75" hidden="1" x14ac:dyDescent="0.25">
      <c r="A3292" s="8" t="s">
        <v>3088</v>
      </c>
      <c r="B3292" s="9" t="s">
        <v>2573</v>
      </c>
      <c r="C3292" s="13">
        <v>38.420622233949203</v>
      </c>
      <c r="D3292" s="13">
        <v>32.107941099924901</v>
      </c>
      <c r="E3292" s="13">
        <v>12.7469278880552</v>
      </c>
      <c r="F3292" s="15">
        <v>27.758497073976432</v>
      </c>
      <c r="G3292" s="13">
        <v>38</v>
      </c>
      <c r="H3292" s="14">
        <v>4675686.23999999</v>
      </c>
    </row>
    <row r="3293" spans="1:8" hidden="1" x14ac:dyDescent="0.25">
      <c r="A3293" s="8" t="s">
        <v>3088</v>
      </c>
      <c r="B3293" s="9" t="s">
        <v>1541</v>
      </c>
      <c r="C3293" s="13">
        <v>34.803911498108299</v>
      </c>
      <c r="D3293" s="13">
        <v>19.480252708223802</v>
      </c>
      <c r="E3293" s="13">
        <v>7.3247311923521803</v>
      </c>
      <c r="F3293" s="15">
        <v>20.536298466228093</v>
      </c>
      <c r="G3293" s="13">
        <v>71</v>
      </c>
      <c r="H3293" s="14">
        <v>4666724.8899999997</v>
      </c>
    </row>
    <row r="3294" spans="1:8" ht="24.75" hidden="1" x14ac:dyDescent="0.25">
      <c r="A3294" s="8" t="s">
        <v>3088</v>
      </c>
      <c r="B3294" s="9" t="s">
        <v>1452</v>
      </c>
      <c r="C3294" s="13">
        <v>37.706941248483098</v>
      </c>
      <c r="D3294" s="13">
        <v>24.033909829910002</v>
      </c>
      <c r="E3294" s="13">
        <v>8.2764026879539792</v>
      </c>
      <c r="F3294" s="15">
        <v>23.339084588782359</v>
      </c>
      <c r="G3294" s="13">
        <v>60</v>
      </c>
      <c r="H3294" s="14">
        <v>4619546.2989999996</v>
      </c>
    </row>
    <row r="3295" spans="1:8" ht="24.75" hidden="1" x14ac:dyDescent="0.25">
      <c r="A3295" s="8" t="s">
        <v>3088</v>
      </c>
      <c r="B3295" s="9" t="s">
        <v>1138</v>
      </c>
      <c r="C3295" s="13">
        <v>21.291464163376698</v>
      </c>
      <c r="D3295" s="13">
        <v>55.188781622743498</v>
      </c>
      <c r="E3295" s="13">
        <v>37.576914253781297</v>
      </c>
      <c r="F3295" s="15">
        <v>38.019053346633832</v>
      </c>
      <c r="G3295" s="13">
        <v>23</v>
      </c>
      <c r="H3295" s="14">
        <v>4591211.21</v>
      </c>
    </row>
    <row r="3296" spans="1:8" hidden="1" x14ac:dyDescent="0.25">
      <c r="A3296" s="8" t="s">
        <v>3088</v>
      </c>
      <c r="B3296" s="9" t="s">
        <v>356</v>
      </c>
      <c r="C3296" s="13">
        <v>32.092890835912598</v>
      </c>
      <c r="D3296" s="13">
        <v>52.4262871264472</v>
      </c>
      <c r="E3296" s="13">
        <v>50.576820537654001</v>
      </c>
      <c r="F3296" s="15">
        <v>45.031999500004609</v>
      </c>
      <c r="G3296" s="13">
        <v>35</v>
      </c>
      <c r="H3296" s="14">
        <v>4558739.72</v>
      </c>
    </row>
    <row r="3297" spans="1:8" ht="24.75" hidden="1" x14ac:dyDescent="0.25">
      <c r="A3297" s="8" t="s">
        <v>3088</v>
      </c>
      <c r="B3297" s="9" t="s">
        <v>2933</v>
      </c>
      <c r="C3297" s="13">
        <v>37.153083089009598</v>
      </c>
      <c r="D3297" s="13">
        <v>43.553424885229497</v>
      </c>
      <c r="E3297" s="13">
        <v>53.466596912995698</v>
      </c>
      <c r="F3297" s="15">
        <v>44.724368295744931</v>
      </c>
      <c r="G3297" s="13">
        <v>29</v>
      </c>
      <c r="H3297" s="14">
        <v>4537218.12</v>
      </c>
    </row>
    <row r="3298" spans="1:8" hidden="1" x14ac:dyDescent="0.25">
      <c r="A3298" s="8" t="s">
        <v>3088</v>
      </c>
      <c r="B3298" s="9" t="s">
        <v>1761</v>
      </c>
      <c r="C3298" s="13">
        <v>52.3237301631411</v>
      </c>
      <c r="D3298" s="13">
        <v>58.521875496066798</v>
      </c>
      <c r="E3298" s="13">
        <v>46.4348905341757</v>
      </c>
      <c r="F3298" s="15">
        <v>52.426832064461202</v>
      </c>
      <c r="G3298" s="13">
        <v>31</v>
      </c>
      <c r="H3298" s="14">
        <v>4485746.8669999996</v>
      </c>
    </row>
    <row r="3299" spans="1:8" ht="24.75" hidden="1" x14ac:dyDescent="0.25">
      <c r="A3299" s="8" t="s">
        <v>3088</v>
      </c>
      <c r="B3299" s="9" t="s">
        <v>3030</v>
      </c>
      <c r="C3299" s="13">
        <v>39.389690539764999</v>
      </c>
      <c r="D3299" s="13">
        <v>86.237755270787801</v>
      </c>
      <c r="E3299" s="13">
        <v>34.775894668861802</v>
      </c>
      <c r="F3299" s="15">
        <v>53.467780159804867</v>
      </c>
      <c r="G3299" s="13">
        <v>14</v>
      </c>
      <c r="H3299" s="14">
        <v>4485574.9400000004</v>
      </c>
    </row>
    <row r="3300" spans="1:8" ht="24.75" hidden="1" x14ac:dyDescent="0.25">
      <c r="A3300" s="8" t="s">
        <v>3088</v>
      </c>
      <c r="B3300" s="9" t="s">
        <v>2203</v>
      </c>
      <c r="C3300" s="13">
        <v>43.4647034088159</v>
      </c>
      <c r="D3300" s="13">
        <v>30.2153017289742</v>
      </c>
      <c r="E3300" s="13">
        <v>35.710418461877502</v>
      </c>
      <c r="F3300" s="15">
        <v>36.463474533222531</v>
      </c>
      <c r="G3300" s="13">
        <v>20</v>
      </c>
      <c r="H3300" s="14">
        <v>4454293.08</v>
      </c>
    </row>
    <row r="3301" spans="1:8" hidden="1" x14ac:dyDescent="0.25">
      <c r="A3301" s="8" t="s">
        <v>3088</v>
      </c>
      <c r="B3301" s="9" t="s">
        <v>2421</v>
      </c>
      <c r="C3301" s="13">
        <v>39.314134869322501</v>
      </c>
      <c r="D3301" s="13">
        <v>42.769387779087303</v>
      </c>
      <c r="E3301" s="13">
        <v>21.323986724458599</v>
      </c>
      <c r="F3301" s="15">
        <v>34.46916979095613</v>
      </c>
      <c r="G3301" s="13">
        <v>26</v>
      </c>
      <c r="H3301" s="14">
        <v>4454210.67</v>
      </c>
    </row>
    <row r="3302" spans="1:8" ht="24.75" hidden="1" x14ac:dyDescent="0.25">
      <c r="A3302" s="8" t="s">
        <v>3088</v>
      </c>
      <c r="B3302" s="9" t="s">
        <v>293</v>
      </c>
      <c r="C3302" s="13">
        <v>56.923412243228498</v>
      </c>
      <c r="D3302" s="13">
        <v>54.002107180247698</v>
      </c>
      <c r="E3302" s="13">
        <v>16.013825301013199</v>
      </c>
      <c r="F3302" s="15">
        <v>42.313114908163136</v>
      </c>
      <c r="G3302" s="13">
        <v>13</v>
      </c>
      <c r="H3302" s="14">
        <v>4421455.66</v>
      </c>
    </row>
    <row r="3303" spans="1:8" ht="24.75" hidden="1" x14ac:dyDescent="0.25">
      <c r="A3303" s="8" t="s">
        <v>3088</v>
      </c>
      <c r="B3303" s="9" t="s">
        <v>2165</v>
      </c>
      <c r="C3303" s="13">
        <v>31.854063255956699</v>
      </c>
      <c r="D3303" s="13">
        <v>44.577105491147499</v>
      </c>
      <c r="E3303" s="13">
        <v>47.021466621188402</v>
      </c>
      <c r="F3303" s="15">
        <v>41.15087845609753</v>
      </c>
      <c r="G3303" s="13">
        <v>37</v>
      </c>
      <c r="H3303" s="14">
        <v>4415731.466</v>
      </c>
    </row>
    <row r="3304" spans="1:8" hidden="1" x14ac:dyDescent="0.25">
      <c r="A3304" s="8" t="s">
        <v>3088</v>
      </c>
      <c r="B3304" s="9" t="s">
        <v>2414</v>
      </c>
      <c r="C3304" s="13">
        <v>62.2650089403623</v>
      </c>
      <c r="D3304" s="13">
        <v>42.763717453860799</v>
      </c>
      <c r="E3304" s="13">
        <v>32.969345094630803</v>
      </c>
      <c r="F3304" s="15">
        <v>45.999357162951299</v>
      </c>
      <c r="G3304" s="13">
        <v>22</v>
      </c>
      <c r="H3304" s="14">
        <v>4414170</v>
      </c>
    </row>
    <row r="3305" spans="1:8" ht="24.75" hidden="1" x14ac:dyDescent="0.25">
      <c r="A3305" s="8" t="s">
        <v>3088</v>
      </c>
      <c r="B3305" s="9" t="s">
        <v>2127</v>
      </c>
      <c r="C3305" s="13">
        <v>24.2804822893915</v>
      </c>
      <c r="D3305" s="13">
        <v>34.745859115995103</v>
      </c>
      <c r="E3305" s="13">
        <v>39.379869756305901</v>
      </c>
      <c r="F3305" s="15">
        <v>32.802070387230835</v>
      </c>
      <c r="G3305" s="13">
        <v>55</v>
      </c>
      <c r="H3305" s="14">
        <v>4386164.8020000001</v>
      </c>
    </row>
    <row r="3306" spans="1:8" ht="24.75" hidden="1" x14ac:dyDescent="0.25">
      <c r="A3306" s="8" t="s">
        <v>3088</v>
      </c>
      <c r="B3306" s="9" t="s">
        <v>3002</v>
      </c>
      <c r="C3306" s="13">
        <v>43.685562597322303</v>
      </c>
      <c r="D3306" s="13">
        <v>39.987994915555902</v>
      </c>
      <c r="E3306" s="13">
        <v>43.620699231730001</v>
      </c>
      <c r="F3306" s="15">
        <v>42.431418914869404</v>
      </c>
      <c r="G3306" s="13">
        <v>26</v>
      </c>
      <c r="H3306" s="14">
        <v>4362943.26</v>
      </c>
    </row>
    <row r="3307" spans="1:8" hidden="1" x14ac:dyDescent="0.25">
      <c r="A3307" s="8" t="s">
        <v>3088</v>
      </c>
      <c r="B3307" s="9" t="s">
        <v>1802</v>
      </c>
      <c r="C3307" s="13">
        <v>35.741924247700901</v>
      </c>
      <c r="D3307" s="13">
        <v>25.781182693734099</v>
      </c>
      <c r="E3307" s="13">
        <v>34.049400478129797</v>
      </c>
      <c r="F3307" s="15">
        <v>31.857502473188266</v>
      </c>
      <c r="G3307" s="13">
        <v>25</v>
      </c>
      <c r="H3307" s="14">
        <v>4306110.2</v>
      </c>
    </row>
    <row r="3308" spans="1:8" ht="24.75" hidden="1" x14ac:dyDescent="0.25">
      <c r="A3308" s="8" t="s">
        <v>3088</v>
      </c>
      <c r="B3308" s="9" t="s">
        <v>2233</v>
      </c>
      <c r="C3308" s="13">
        <v>53.123442966560297</v>
      </c>
      <c r="D3308" s="13">
        <v>86.438236115712499</v>
      </c>
      <c r="E3308" s="13">
        <v>48.842121067570602</v>
      </c>
      <c r="F3308" s="15">
        <v>62.801266716614464</v>
      </c>
      <c r="G3308" s="13">
        <v>19</v>
      </c>
      <c r="H3308" s="14">
        <v>4287168.63</v>
      </c>
    </row>
    <row r="3309" spans="1:8" ht="24.75" hidden="1" x14ac:dyDescent="0.25">
      <c r="A3309" s="8" t="s">
        <v>3088</v>
      </c>
      <c r="B3309" s="9" t="s">
        <v>216</v>
      </c>
      <c r="C3309" s="13">
        <v>21.280597907637699</v>
      </c>
      <c r="D3309" s="13">
        <v>49.567413237165198</v>
      </c>
      <c r="E3309" s="13">
        <v>36.154016077961003</v>
      </c>
      <c r="F3309" s="15">
        <v>35.667342407587967</v>
      </c>
      <c r="G3309" s="13">
        <v>33</v>
      </c>
      <c r="H3309" s="14">
        <v>4267709.3449999997</v>
      </c>
    </row>
    <row r="3310" spans="1:8" ht="24.75" hidden="1" x14ac:dyDescent="0.25">
      <c r="A3310" s="8" t="s">
        <v>3088</v>
      </c>
      <c r="B3310" s="9" t="s">
        <v>1339</v>
      </c>
      <c r="C3310" s="13">
        <v>33.192438063298503</v>
      </c>
      <c r="D3310" s="13">
        <v>32.238227450073701</v>
      </c>
      <c r="E3310" s="13">
        <v>10.2294464558558</v>
      </c>
      <c r="F3310" s="15">
        <v>25.220037323076003</v>
      </c>
      <c r="G3310" s="13">
        <v>16</v>
      </c>
      <c r="H3310" s="14">
        <v>4152911.06</v>
      </c>
    </row>
    <row r="3311" spans="1:8" ht="36.75" hidden="1" x14ac:dyDescent="0.25">
      <c r="A3311" s="8" t="s">
        <v>3088</v>
      </c>
      <c r="B3311" s="9" t="s">
        <v>2191</v>
      </c>
      <c r="C3311" s="13">
        <v>57.789921633381397</v>
      </c>
      <c r="D3311" s="13">
        <v>73.791400141938198</v>
      </c>
      <c r="E3311" s="13">
        <v>46.116698685004103</v>
      </c>
      <c r="F3311" s="15">
        <v>59.232673486774566</v>
      </c>
      <c r="G3311" s="13">
        <v>29</v>
      </c>
      <c r="H3311" s="14">
        <v>4137848.32</v>
      </c>
    </row>
    <row r="3312" spans="1:8" hidden="1" x14ac:dyDescent="0.25">
      <c r="A3312" s="8" t="s">
        <v>3088</v>
      </c>
      <c r="B3312" s="9" t="s">
        <v>1020</v>
      </c>
      <c r="C3312" s="13">
        <v>34.417450985274698</v>
      </c>
      <c r="D3312" s="13">
        <v>80.958347937745899</v>
      </c>
      <c r="E3312" s="13">
        <v>33.217049780734897</v>
      </c>
      <c r="F3312" s="15">
        <v>49.530949567918498</v>
      </c>
      <c r="G3312" s="13">
        <v>31</v>
      </c>
      <c r="H3312" s="14">
        <v>4106628.25</v>
      </c>
    </row>
    <row r="3313" spans="1:8" ht="24.75" hidden="1" x14ac:dyDescent="0.25">
      <c r="A3313" s="8" t="s">
        <v>3088</v>
      </c>
      <c r="B3313" s="9" t="s">
        <v>181</v>
      </c>
      <c r="C3313" s="13">
        <v>32.675068463764902</v>
      </c>
      <c r="D3313" s="13">
        <v>16.481497451154599</v>
      </c>
      <c r="E3313" s="13">
        <v>10.190058929369</v>
      </c>
      <c r="F3313" s="15">
        <v>19.782208281429501</v>
      </c>
      <c r="G3313" s="13">
        <v>45</v>
      </c>
      <c r="H3313" s="14">
        <v>4081445.17</v>
      </c>
    </row>
    <row r="3314" spans="1:8" ht="24.75" hidden="1" x14ac:dyDescent="0.25">
      <c r="A3314" s="8" t="s">
        <v>3088</v>
      </c>
      <c r="B3314" s="9" t="s">
        <v>2953</v>
      </c>
      <c r="C3314" s="13">
        <v>56.872505439118697</v>
      </c>
      <c r="D3314" s="13">
        <v>81.7448589440761</v>
      </c>
      <c r="E3314" s="13">
        <v>42.615277463839199</v>
      </c>
      <c r="F3314" s="15">
        <v>60.410880615677996</v>
      </c>
      <c r="G3314" s="13">
        <v>25</v>
      </c>
      <c r="H3314" s="14">
        <v>4038020.47</v>
      </c>
    </row>
    <row r="3315" spans="1:8" hidden="1" x14ac:dyDescent="0.25">
      <c r="A3315" s="8" t="s">
        <v>3088</v>
      </c>
      <c r="B3315" s="9" t="s">
        <v>1036</v>
      </c>
      <c r="C3315" s="13">
        <v>44.749294557167801</v>
      </c>
      <c r="D3315" s="13">
        <v>36.969996643258497</v>
      </c>
      <c r="E3315" s="13">
        <v>54.710280341282299</v>
      </c>
      <c r="F3315" s="15">
        <v>45.476523847236194</v>
      </c>
      <c r="G3315" s="13">
        <v>24</v>
      </c>
      <c r="H3315" s="14">
        <v>4035011.8699999899</v>
      </c>
    </row>
    <row r="3316" spans="1:8" ht="24.75" hidden="1" x14ac:dyDescent="0.25">
      <c r="A3316" s="8" t="s">
        <v>3088</v>
      </c>
      <c r="B3316" s="9" t="s">
        <v>842</v>
      </c>
      <c r="C3316" s="13">
        <v>56.485507979537097</v>
      </c>
      <c r="D3316" s="13">
        <v>25.652694050679202</v>
      </c>
      <c r="E3316" s="13">
        <v>21.054457928142799</v>
      </c>
      <c r="F3316" s="15">
        <v>34.397553319453031</v>
      </c>
      <c r="G3316" s="13">
        <v>29</v>
      </c>
      <c r="H3316" s="14">
        <v>4023536.9199999901</v>
      </c>
    </row>
    <row r="3317" spans="1:8" ht="36.75" hidden="1" x14ac:dyDescent="0.25">
      <c r="A3317" s="8" t="s">
        <v>3088</v>
      </c>
      <c r="B3317" s="9" t="s">
        <v>177</v>
      </c>
      <c r="C3317" s="13">
        <v>56.398801157048098</v>
      </c>
      <c r="D3317" s="13">
        <v>77.652593622242193</v>
      </c>
      <c r="E3317" s="13">
        <v>38.557084654759301</v>
      </c>
      <c r="F3317" s="15">
        <v>57.536159811349869</v>
      </c>
      <c r="G3317" s="13">
        <v>26</v>
      </c>
      <c r="H3317" s="14">
        <v>3923432.22</v>
      </c>
    </row>
    <row r="3318" spans="1:8" hidden="1" x14ac:dyDescent="0.25">
      <c r="A3318" s="8" t="s">
        <v>3088</v>
      </c>
      <c r="B3318" s="9" t="s">
        <v>720</v>
      </c>
      <c r="C3318" s="13">
        <v>46.697224357749903</v>
      </c>
      <c r="D3318" s="13">
        <v>55.442590821348801</v>
      </c>
      <c r="E3318" s="13">
        <v>30.865804172194899</v>
      </c>
      <c r="F3318" s="15">
        <v>44.335206450431201</v>
      </c>
      <c r="G3318" s="13">
        <v>26</v>
      </c>
      <c r="H3318" s="14">
        <v>3893321.94816666</v>
      </c>
    </row>
    <row r="3319" spans="1:8" hidden="1" x14ac:dyDescent="0.25">
      <c r="A3319" s="8" t="s">
        <v>3088</v>
      </c>
      <c r="B3319" s="9" t="s">
        <v>714</v>
      </c>
      <c r="C3319" s="13">
        <v>75.897818766975604</v>
      </c>
      <c r="D3319" s="13">
        <v>26.311446790978099</v>
      </c>
      <c r="E3319" s="13">
        <v>34.083657987346498</v>
      </c>
      <c r="F3319" s="15">
        <v>45.430974515100068</v>
      </c>
      <c r="G3319" s="13">
        <v>23</v>
      </c>
      <c r="H3319" s="14">
        <v>3863509.5269999998</v>
      </c>
    </row>
    <row r="3320" spans="1:8" hidden="1" x14ac:dyDescent="0.25">
      <c r="A3320" s="8" t="s">
        <v>3088</v>
      </c>
      <c r="B3320" s="9" t="s">
        <v>1869</v>
      </c>
      <c r="C3320" s="13">
        <v>45.423497744063702</v>
      </c>
      <c r="D3320" s="13">
        <v>46.583910911123397</v>
      </c>
      <c r="E3320" s="13">
        <v>29.587628509582999</v>
      </c>
      <c r="F3320" s="15">
        <v>40.531679054923366</v>
      </c>
      <c r="G3320" s="13">
        <v>22</v>
      </c>
      <c r="H3320" s="14">
        <v>3850435.38</v>
      </c>
    </row>
    <row r="3321" spans="1:8" ht="24.75" hidden="1" x14ac:dyDescent="0.25">
      <c r="A3321" s="8" t="s">
        <v>3088</v>
      </c>
      <c r="B3321" s="9" t="s">
        <v>2955</v>
      </c>
      <c r="C3321" s="13">
        <v>52.569736962409699</v>
      </c>
      <c r="D3321" s="13">
        <v>54.546493793862503</v>
      </c>
      <c r="E3321" s="13">
        <v>44.136390578407799</v>
      </c>
      <c r="F3321" s="15">
        <v>50.417540444893326</v>
      </c>
      <c r="G3321" s="13">
        <v>25</v>
      </c>
      <c r="H3321" s="14">
        <v>3844101.14</v>
      </c>
    </row>
    <row r="3322" spans="1:8" ht="24.75" hidden="1" x14ac:dyDescent="0.25">
      <c r="A3322" s="8" t="s">
        <v>3088</v>
      </c>
      <c r="B3322" s="9" t="s">
        <v>2053</v>
      </c>
      <c r="C3322" s="13">
        <v>23.515256577150801</v>
      </c>
      <c r="D3322" s="13">
        <v>31.8257619041906</v>
      </c>
      <c r="E3322" s="13">
        <v>0</v>
      </c>
      <c r="F3322" s="15">
        <v>18.447006160447135</v>
      </c>
      <c r="G3322" s="13">
        <v>50</v>
      </c>
      <c r="H3322" s="14">
        <v>3843562.4</v>
      </c>
    </row>
    <row r="3323" spans="1:8" ht="24.75" hidden="1" x14ac:dyDescent="0.25">
      <c r="A3323" s="8" t="s">
        <v>3088</v>
      </c>
      <c r="B3323" s="9" t="s">
        <v>692</v>
      </c>
      <c r="C3323" s="13">
        <v>29.878670289363001</v>
      </c>
      <c r="D3323" s="13">
        <v>49.335286131526097</v>
      </c>
      <c r="E3323" s="13">
        <v>29.4965595101723</v>
      </c>
      <c r="F3323" s="15">
        <v>36.236838643687136</v>
      </c>
      <c r="G3323" s="13">
        <v>38</v>
      </c>
      <c r="H3323" s="14">
        <v>3773682.591</v>
      </c>
    </row>
    <row r="3324" spans="1:8" ht="24.75" hidden="1" x14ac:dyDescent="0.25">
      <c r="A3324" s="8" t="s">
        <v>3088</v>
      </c>
      <c r="B3324" s="9" t="s">
        <v>887</v>
      </c>
      <c r="C3324" s="13">
        <v>31.7861527329102</v>
      </c>
      <c r="D3324" s="13">
        <v>46.788449868221797</v>
      </c>
      <c r="E3324" s="13">
        <v>41.952109370648103</v>
      </c>
      <c r="F3324" s="15">
        <v>40.175570657260032</v>
      </c>
      <c r="G3324" s="13">
        <v>15</v>
      </c>
      <c r="H3324" s="14">
        <v>3711305.94</v>
      </c>
    </row>
    <row r="3325" spans="1:8" ht="24.75" hidden="1" x14ac:dyDescent="0.25">
      <c r="A3325" s="8" t="s">
        <v>3088</v>
      </c>
      <c r="B3325" s="9" t="s">
        <v>127</v>
      </c>
      <c r="C3325" s="13">
        <v>22.4832813937861</v>
      </c>
      <c r="D3325" s="13">
        <v>41.273686794170104</v>
      </c>
      <c r="E3325" s="13">
        <v>28.931279641758302</v>
      </c>
      <c r="F3325" s="15">
        <v>30.896082609904834</v>
      </c>
      <c r="G3325" s="13">
        <v>32</v>
      </c>
      <c r="H3325" s="14">
        <v>3704908.69</v>
      </c>
    </row>
    <row r="3326" spans="1:8" ht="24.75" hidden="1" x14ac:dyDescent="0.25">
      <c r="A3326" s="8" t="s">
        <v>3088</v>
      </c>
      <c r="B3326" s="9" t="s">
        <v>2174</v>
      </c>
      <c r="C3326" s="13">
        <v>56.291900268799097</v>
      </c>
      <c r="D3326" s="13">
        <v>50.852957949020798</v>
      </c>
      <c r="E3326" s="13">
        <v>14.8208061908466</v>
      </c>
      <c r="F3326" s="15">
        <v>40.655221469555492</v>
      </c>
      <c r="G3326" s="13">
        <v>20</v>
      </c>
      <c r="H3326" s="14">
        <v>3673406.52</v>
      </c>
    </row>
    <row r="3327" spans="1:8" ht="24.75" hidden="1" x14ac:dyDescent="0.25">
      <c r="A3327" s="8" t="s">
        <v>3088</v>
      </c>
      <c r="B3327" s="9" t="s">
        <v>366</v>
      </c>
      <c r="C3327" s="13">
        <v>39.122192557712197</v>
      </c>
      <c r="D3327" s="13">
        <v>49.679440238687803</v>
      </c>
      <c r="E3327" s="13">
        <v>38.835130650154802</v>
      </c>
      <c r="F3327" s="15">
        <v>42.545587815518267</v>
      </c>
      <c r="G3327" s="13">
        <v>27</v>
      </c>
      <c r="H3327" s="14">
        <v>3644415.76</v>
      </c>
    </row>
    <row r="3328" spans="1:8" ht="24.75" hidden="1" x14ac:dyDescent="0.25">
      <c r="A3328" s="8" t="s">
        <v>3088</v>
      </c>
      <c r="B3328" s="9" t="s">
        <v>1839</v>
      </c>
      <c r="C3328" s="13">
        <v>20.0553477791094</v>
      </c>
      <c r="D3328" s="13">
        <v>10.454490111721899</v>
      </c>
      <c r="E3328" s="13">
        <v>4.2897360619984504</v>
      </c>
      <c r="F3328" s="15">
        <v>11.599857984276582</v>
      </c>
      <c r="G3328" s="13">
        <v>28</v>
      </c>
      <c r="H3328" s="14">
        <v>3634303.2279199902</v>
      </c>
    </row>
    <row r="3329" spans="1:8" ht="24.75" hidden="1" x14ac:dyDescent="0.25">
      <c r="A3329" s="8" t="s">
        <v>3088</v>
      </c>
      <c r="B3329" s="9" t="s">
        <v>267</v>
      </c>
      <c r="C3329" s="13">
        <v>22.25504449128</v>
      </c>
      <c r="D3329" s="13">
        <v>23.1578924554385</v>
      </c>
      <c r="E3329" s="13">
        <v>3.13282799008859</v>
      </c>
      <c r="F3329" s="15">
        <v>16.181921645602365</v>
      </c>
      <c r="G3329" s="13">
        <v>32</v>
      </c>
      <c r="H3329" s="14">
        <v>3610720.5</v>
      </c>
    </row>
    <row r="3330" spans="1:8" ht="36.75" hidden="1" x14ac:dyDescent="0.25">
      <c r="A3330" s="8" t="s">
        <v>3088</v>
      </c>
      <c r="B3330" s="9" t="s">
        <v>3047</v>
      </c>
      <c r="C3330" s="13">
        <v>42.472242614422797</v>
      </c>
      <c r="D3330" s="13">
        <v>74.876761842435897</v>
      </c>
      <c r="E3330" s="13">
        <v>52.8017839726513</v>
      </c>
      <c r="F3330" s="15">
        <v>56.716929476503331</v>
      </c>
      <c r="G3330" s="13">
        <v>18</v>
      </c>
      <c r="H3330" s="14">
        <v>3564501.45</v>
      </c>
    </row>
    <row r="3331" spans="1:8" ht="24.75" hidden="1" x14ac:dyDescent="0.25">
      <c r="A3331" s="8" t="s">
        <v>3088</v>
      </c>
      <c r="B3331" s="9" t="s">
        <v>2327</v>
      </c>
      <c r="C3331" s="13">
        <v>53.029464799414001</v>
      </c>
      <c r="D3331" s="13">
        <v>15.4426531947946</v>
      </c>
      <c r="E3331" s="13">
        <v>23.077210056014</v>
      </c>
      <c r="F3331" s="15">
        <v>30.516442683407533</v>
      </c>
      <c r="G3331" s="13">
        <v>38</v>
      </c>
      <c r="H3331" s="14">
        <v>3545390.1460000002</v>
      </c>
    </row>
    <row r="3332" spans="1:8" ht="24.75" hidden="1" x14ac:dyDescent="0.25">
      <c r="A3332" s="8" t="s">
        <v>3088</v>
      </c>
      <c r="B3332" s="9" t="s">
        <v>12</v>
      </c>
      <c r="C3332" s="13">
        <v>40.045897470143998</v>
      </c>
      <c r="D3332" s="13">
        <v>58.334182112268699</v>
      </c>
      <c r="E3332" s="13">
        <v>54.990821072932697</v>
      </c>
      <c r="F3332" s="15">
        <v>51.123633551781801</v>
      </c>
      <c r="G3332" s="13">
        <v>23</v>
      </c>
      <c r="H3332" s="14">
        <v>3498438.84</v>
      </c>
    </row>
    <row r="3333" spans="1:8" ht="24.75" hidden="1" x14ac:dyDescent="0.25">
      <c r="A3333" s="8" t="s">
        <v>3088</v>
      </c>
      <c r="B3333" s="9" t="s">
        <v>1381</v>
      </c>
      <c r="C3333" s="13">
        <v>62.6209719361865</v>
      </c>
      <c r="D3333" s="13">
        <v>41.831307763560801</v>
      </c>
      <c r="E3333" s="13">
        <v>33.237998312592602</v>
      </c>
      <c r="F3333" s="15">
        <v>45.896759337446632</v>
      </c>
      <c r="G3333" s="13">
        <v>13</v>
      </c>
      <c r="H3333" s="14">
        <v>3495435.25</v>
      </c>
    </row>
    <row r="3334" spans="1:8" hidden="1" x14ac:dyDescent="0.25">
      <c r="A3334" s="8" t="s">
        <v>3088</v>
      </c>
      <c r="B3334" s="9" t="s">
        <v>1238</v>
      </c>
      <c r="C3334" s="13">
        <v>72.786799895283394</v>
      </c>
      <c r="D3334" s="13">
        <v>76.002513167283595</v>
      </c>
      <c r="E3334" s="13">
        <v>46.550486300063298</v>
      </c>
      <c r="F3334" s="15">
        <v>65.113266454210091</v>
      </c>
      <c r="G3334" s="13">
        <v>44</v>
      </c>
      <c r="H3334" s="14">
        <v>3494909.7</v>
      </c>
    </row>
    <row r="3335" spans="1:8" ht="24.75" hidden="1" x14ac:dyDescent="0.25">
      <c r="A3335" s="8" t="s">
        <v>3088</v>
      </c>
      <c r="B3335" s="9" t="s">
        <v>351</v>
      </c>
      <c r="C3335" s="13">
        <v>53.010194059274802</v>
      </c>
      <c r="D3335" s="13">
        <v>53.836545942552199</v>
      </c>
      <c r="E3335" s="13">
        <v>39.378310625439802</v>
      </c>
      <c r="F3335" s="15">
        <v>48.741683542422265</v>
      </c>
      <c r="G3335" s="13">
        <v>55</v>
      </c>
      <c r="H3335" s="14">
        <v>3479048.3999999901</v>
      </c>
    </row>
    <row r="3336" spans="1:8" hidden="1" x14ac:dyDescent="0.25">
      <c r="A3336" s="8" t="s">
        <v>3088</v>
      </c>
      <c r="B3336" s="9" t="s">
        <v>2365</v>
      </c>
      <c r="C3336" s="13">
        <v>29.214689124985401</v>
      </c>
      <c r="D3336" s="13">
        <v>36.061128965774401</v>
      </c>
      <c r="E3336" s="13">
        <v>26.6000833001812</v>
      </c>
      <c r="F3336" s="15">
        <v>30.625300463646997</v>
      </c>
      <c r="G3336" s="13">
        <v>23</v>
      </c>
      <c r="H3336" s="14">
        <v>3450343</v>
      </c>
    </row>
    <row r="3337" spans="1:8" ht="24.75" hidden="1" x14ac:dyDescent="0.25">
      <c r="A3337" s="8" t="s">
        <v>3088</v>
      </c>
      <c r="B3337" s="9" t="s">
        <v>681</v>
      </c>
      <c r="C3337" s="13">
        <v>51.978866517043897</v>
      </c>
      <c r="D3337" s="13">
        <v>53.929830552447797</v>
      </c>
      <c r="E3337" s="13">
        <v>43.419379133917197</v>
      </c>
      <c r="F3337" s="15">
        <v>49.776025401136302</v>
      </c>
      <c r="G3337" s="13">
        <v>54</v>
      </c>
      <c r="H3337" s="14">
        <v>3385232.70599999</v>
      </c>
    </row>
    <row r="3338" spans="1:8" ht="24.75" hidden="1" x14ac:dyDescent="0.25">
      <c r="A3338" s="8" t="s">
        <v>3088</v>
      </c>
      <c r="B3338" s="9" t="s">
        <v>2959</v>
      </c>
      <c r="C3338" s="13">
        <v>44.849578665169602</v>
      </c>
      <c r="D3338" s="13">
        <v>35.117960297315598</v>
      </c>
      <c r="E3338" s="13">
        <v>49.5983276822395</v>
      </c>
      <c r="F3338" s="15">
        <v>43.188622214908236</v>
      </c>
      <c r="G3338" s="13">
        <v>20</v>
      </c>
      <c r="H3338" s="14">
        <v>3339934</v>
      </c>
    </row>
    <row r="3339" spans="1:8" ht="24.75" hidden="1" x14ac:dyDescent="0.25">
      <c r="A3339" s="8" t="s">
        <v>3088</v>
      </c>
      <c r="B3339" s="9" t="s">
        <v>2897</v>
      </c>
      <c r="C3339" s="13">
        <v>52.797892104672201</v>
      </c>
      <c r="D3339" s="13">
        <v>54.654699464577298</v>
      </c>
      <c r="E3339" s="13">
        <v>55.318963558438902</v>
      </c>
      <c r="F3339" s="15">
        <v>54.257185042562803</v>
      </c>
      <c r="G3339" s="13">
        <v>16</v>
      </c>
      <c r="H3339" s="14">
        <v>3326551.71</v>
      </c>
    </row>
    <row r="3340" spans="1:8" ht="24.75" hidden="1" x14ac:dyDescent="0.25">
      <c r="A3340" s="8" t="s">
        <v>3088</v>
      </c>
      <c r="B3340" s="9" t="s">
        <v>2995</v>
      </c>
      <c r="C3340" s="13">
        <v>33.099761717798501</v>
      </c>
      <c r="D3340" s="13">
        <v>45.276792169567301</v>
      </c>
      <c r="E3340" s="13">
        <v>25.339087552681001</v>
      </c>
      <c r="F3340" s="15">
        <v>34.571880480015601</v>
      </c>
      <c r="G3340" s="13">
        <v>80</v>
      </c>
      <c r="H3340" s="14">
        <v>3312292.5799999898</v>
      </c>
    </row>
    <row r="3341" spans="1:8" ht="24.75" hidden="1" x14ac:dyDescent="0.25">
      <c r="A3341" s="8" t="s">
        <v>3088</v>
      </c>
      <c r="B3341" s="9" t="s">
        <v>2012</v>
      </c>
      <c r="C3341" s="13">
        <v>49.886220064034902</v>
      </c>
      <c r="D3341" s="13">
        <v>74.511445728847093</v>
      </c>
      <c r="E3341" s="13">
        <v>41.975692308772601</v>
      </c>
      <c r="F3341" s="15">
        <v>55.457786033884865</v>
      </c>
      <c r="G3341" s="13">
        <v>23</v>
      </c>
      <c r="H3341" s="14">
        <v>3270235.3960000002</v>
      </c>
    </row>
    <row r="3342" spans="1:8" ht="24.75" hidden="1" x14ac:dyDescent="0.25">
      <c r="A3342" s="8" t="s">
        <v>3088</v>
      </c>
      <c r="B3342" s="9" t="s">
        <v>2926</v>
      </c>
      <c r="C3342" s="13">
        <v>42.791410867513498</v>
      </c>
      <c r="D3342" s="13">
        <v>30.835296116914702</v>
      </c>
      <c r="E3342" s="13">
        <v>49.792390124570503</v>
      </c>
      <c r="F3342" s="15">
        <v>41.1396990363329</v>
      </c>
      <c r="G3342" s="13">
        <v>32</v>
      </c>
      <c r="H3342" s="14">
        <v>3269998.3689999902</v>
      </c>
    </row>
    <row r="3343" spans="1:8" ht="24.75" hidden="1" x14ac:dyDescent="0.25">
      <c r="A3343" s="8" t="s">
        <v>3088</v>
      </c>
      <c r="B3343" s="9" t="s">
        <v>374</v>
      </c>
      <c r="C3343" s="13">
        <v>42.059820923216002</v>
      </c>
      <c r="D3343" s="13">
        <v>81.520905425933094</v>
      </c>
      <c r="E3343" s="13">
        <v>48.102704892731502</v>
      </c>
      <c r="F3343" s="15">
        <v>57.227810413960206</v>
      </c>
      <c r="G3343" s="13">
        <v>27</v>
      </c>
      <c r="H3343" s="14">
        <v>3261933.37</v>
      </c>
    </row>
    <row r="3344" spans="1:8" hidden="1" x14ac:dyDescent="0.25">
      <c r="A3344" s="8" t="s">
        <v>3088</v>
      </c>
      <c r="B3344" s="9" t="s">
        <v>943</v>
      </c>
      <c r="C3344" s="13">
        <v>38.923603020878303</v>
      </c>
      <c r="D3344" s="13">
        <v>66.375941472670206</v>
      </c>
      <c r="E3344" s="13">
        <v>55.172171599519601</v>
      </c>
      <c r="F3344" s="15">
        <v>53.490572031022701</v>
      </c>
      <c r="G3344" s="13">
        <v>26</v>
      </c>
      <c r="H3344" s="14">
        <v>3242021.31</v>
      </c>
    </row>
    <row r="3345" spans="1:8" ht="24.75" hidden="1" x14ac:dyDescent="0.25">
      <c r="A3345" s="8" t="s">
        <v>3088</v>
      </c>
      <c r="B3345" s="9" t="s">
        <v>1651</v>
      </c>
      <c r="C3345" s="13">
        <v>35.2799385699373</v>
      </c>
      <c r="D3345" s="13">
        <v>77.155099713508307</v>
      </c>
      <c r="E3345" s="13">
        <v>38.278035004221302</v>
      </c>
      <c r="F3345" s="15">
        <v>50.23769109588897</v>
      </c>
      <c r="G3345" s="13">
        <v>15</v>
      </c>
      <c r="H3345" s="14">
        <v>3182042.66</v>
      </c>
    </row>
    <row r="3346" spans="1:8" ht="24.75" hidden="1" x14ac:dyDescent="0.25">
      <c r="A3346" s="8" t="s">
        <v>3088</v>
      </c>
      <c r="B3346" s="9" t="s">
        <v>854</v>
      </c>
      <c r="C3346" s="13">
        <v>26.797628434929798</v>
      </c>
      <c r="D3346" s="13">
        <v>35.356043443509499</v>
      </c>
      <c r="E3346" s="13">
        <v>39.3868526002585</v>
      </c>
      <c r="F3346" s="15">
        <v>33.846841492899266</v>
      </c>
      <c r="G3346" s="13">
        <v>26</v>
      </c>
      <c r="H3346" s="14">
        <v>3168300.18</v>
      </c>
    </row>
    <row r="3347" spans="1:8" ht="24.75" hidden="1" x14ac:dyDescent="0.25">
      <c r="A3347" s="8" t="s">
        <v>3088</v>
      </c>
      <c r="B3347" s="9" t="s">
        <v>3008</v>
      </c>
      <c r="C3347" s="13">
        <v>62.895336009990601</v>
      </c>
      <c r="D3347" s="13">
        <v>26.8855317851575</v>
      </c>
      <c r="E3347" s="13">
        <v>17.1990510668548</v>
      </c>
      <c r="F3347" s="15">
        <v>35.65997295400097</v>
      </c>
      <c r="G3347" s="13">
        <v>27</v>
      </c>
      <c r="H3347" s="14">
        <v>3158548.96</v>
      </c>
    </row>
    <row r="3348" spans="1:8" ht="24.75" hidden="1" x14ac:dyDescent="0.25">
      <c r="A3348" s="8" t="s">
        <v>3088</v>
      </c>
      <c r="B3348" s="9" t="s">
        <v>2704</v>
      </c>
      <c r="C3348" s="13">
        <v>47.249358682050797</v>
      </c>
      <c r="D3348" s="13">
        <v>41.794918891612099</v>
      </c>
      <c r="E3348" s="13">
        <v>39.177540356123103</v>
      </c>
      <c r="F3348" s="15">
        <v>42.740605976595333</v>
      </c>
      <c r="G3348" s="13">
        <v>26</v>
      </c>
      <c r="H3348" s="14">
        <v>3154090.02</v>
      </c>
    </row>
    <row r="3349" spans="1:8" hidden="1" x14ac:dyDescent="0.25">
      <c r="A3349" s="8" t="s">
        <v>3088</v>
      </c>
      <c r="B3349" s="9" t="s">
        <v>1736</v>
      </c>
      <c r="C3349" s="13">
        <v>40.773974090966597</v>
      </c>
      <c r="D3349" s="13">
        <v>87.388099445700803</v>
      </c>
      <c r="E3349" s="13">
        <v>60.089010115350099</v>
      </c>
      <c r="F3349" s="15">
        <v>62.750361217339169</v>
      </c>
      <c r="G3349" s="13">
        <v>29</v>
      </c>
      <c r="H3349" s="14">
        <v>3152493.59</v>
      </c>
    </row>
    <row r="3350" spans="1:8" ht="36.75" hidden="1" x14ac:dyDescent="0.25">
      <c r="A3350" s="8" t="s">
        <v>3088</v>
      </c>
      <c r="B3350" s="9" t="s">
        <v>2212</v>
      </c>
      <c r="C3350" s="13">
        <v>31.8161848187125</v>
      </c>
      <c r="D3350" s="13">
        <v>58.814354942343101</v>
      </c>
      <c r="E3350" s="13">
        <v>41.941612238263403</v>
      </c>
      <c r="F3350" s="15">
        <v>44.190717333106335</v>
      </c>
      <c r="G3350" s="13">
        <v>28</v>
      </c>
      <c r="H3350" s="14">
        <v>3109640.38</v>
      </c>
    </row>
    <row r="3351" spans="1:8" hidden="1" x14ac:dyDescent="0.25">
      <c r="A3351" s="8" t="s">
        <v>3088</v>
      </c>
      <c r="B3351" s="9" t="s">
        <v>2412</v>
      </c>
      <c r="C3351" s="13">
        <v>62.120230308527198</v>
      </c>
      <c r="D3351" s="13">
        <v>53.280995000018599</v>
      </c>
      <c r="E3351" s="13">
        <v>71.123633482367097</v>
      </c>
      <c r="F3351" s="15">
        <v>62.1749529303043</v>
      </c>
      <c r="G3351" s="13">
        <v>10</v>
      </c>
      <c r="H3351" s="14">
        <v>3102865.67</v>
      </c>
    </row>
    <row r="3352" spans="1:8" ht="24.75" hidden="1" x14ac:dyDescent="0.25">
      <c r="A3352" s="8" t="s">
        <v>3088</v>
      </c>
      <c r="B3352" s="9" t="s">
        <v>633</v>
      </c>
      <c r="C3352" s="13">
        <v>58.476050139671202</v>
      </c>
      <c r="D3352" s="13">
        <v>49.947566759760399</v>
      </c>
      <c r="E3352" s="13">
        <v>5.6237589374347996</v>
      </c>
      <c r="F3352" s="15">
        <v>38.015791945622134</v>
      </c>
      <c r="G3352" s="13">
        <v>38</v>
      </c>
      <c r="H3352" s="14">
        <v>3084577.4799999902</v>
      </c>
    </row>
    <row r="3353" spans="1:8" ht="24.75" hidden="1" x14ac:dyDescent="0.25">
      <c r="A3353" s="8" t="s">
        <v>3088</v>
      </c>
      <c r="B3353" s="9" t="s">
        <v>1101</v>
      </c>
      <c r="C3353" s="13">
        <v>16.8650375218931</v>
      </c>
      <c r="D3353" s="13">
        <v>29.102190266020301</v>
      </c>
      <c r="E3353" s="13">
        <v>29.483918927169402</v>
      </c>
      <c r="F3353" s="15">
        <v>25.150382238360933</v>
      </c>
      <c r="G3353" s="13">
        <v>23</v>
      </c>
      <c r="H3353" s="14">
        <v>3069015.44</v>
      </c>
    </row>
    <row r="3354" spans="1:8" ht="24.75" hidden="1" x14ac:dyDescent="0.25">
      <c r="A3354" s="8" t="s">
        <v>3088</v>
      </c>
      <c r="B3354" s="9" t="s">
        <v>2032</v>
      </c>
      <c r="C3354" s="13">
        <v>25.733734966264901</v>
      </c>
      <c r="D3354" s="13">
        <v>57.012284161590699</v>
      </c>
      <c r="E3354" s="13">
        <v>53.185236643052598</v>
      </c>
      <c r="F3354" s="15">
        <v>45.310418590302731</v>
      </c>
      <c r="G3354" s="13">
        <v>45</v>
      </c>
      <c r="H3354" s="14">
        <v>3055695.19</v>
      </c>
    </row>
    <row r="3355" spans="1:8" ht="24.75" hidden="1" x14ac:dyDescent="0.25">
      <c r="A3355" s="8" t="s">
        <v>3088</v>
      </c>
      <c r="B3355" s="9" t="s">
        <v>2385</v>
      </c>
      <c r="C3355" s="13">
        <v>40.088088328191198</v>
      </c>
      <c r="D3355" s="13">
        <v>38.254991525011597</v>
      </c>
      <c r="E3355" s="13">
        <v>3.56377397866747</v>
      </c>
      <c r="F3355" s="15">
        <v>27.30228461062342</v>
      </c>
      <c r="G3355" s="13">
        <v>84</v>
      </c>
      <c r="H3355" s="14">
        <v>3052711.4999999902</v>
      </c>
    </row>
    <row r="3356" spans="1:8" ht="24.75" hidden="1" x14ac:dyDescent="0.25">
      <c r="A3356" s="8" t="s">
        <v>3088</v>
      </c>
      <c r="B3356" s="9" t="s">
        <v>167</v>
      </c>
      <c r="C3356" s="13">
        <v>44.425388946731601</v>
      </c>
      <c r="D3356" s="13">
        <v>57.752961861398099</v>
      </c>
      <c r="E3356" s="13">
        <v>57.433857823480402</v>
      </c>
      <c r="F3356" s="15">
        <v>53.204069543870027</v>
      </c>
      <c r="G3356" s="13">
        <v>26</v>
      </c>
      <c r="H3356" s="14">
        <v>3049278.56</v>
      </c>
    </row>
    <row r="3357" spans="1:8" ht="24.75" hidden="1" x14ac:dyDescent="0.25">
      <c r="A3357" s="8" t="s">
        <v>3088</v>
      </c>
      <c r="B3357" s="9" t="s">
        <v>1260</v>
      </c>
      <c r="C3357" s="13">
        <v>42.369276737463601</v>
      </c>
      <c r="D3357" s="13">
        <v>30.777194333224301</v>
      </c>
      <c r="E3357" s="13">
        <v>26.216162288963201</v>
      </c>
      <c r="F3357" s="15">
        <v>33.120877786550373</v>
      </c>
      <c r="G3357" s="13">
        <v>21</v>
      </c>
      <c r="H3357" s="14">
        <v>2999417.86</v>
      </c>
    </row>
    <row r="3358" spans="1:8" hidden="1" x14ac:dyDescent="0.25">
      <c r="A3358" s="8" t="s">
        <v>3088</v>
      </c>
      <c r="B3358" s="9" t="s">
        <v>2961</v>
      </c>
      <c r="C3358" s="13">
        <v>41.660323028376702</v>
      </c>
      <c r="D3358" s="13">
        <v>31.318557908332899</v>
      </c>
      <c r="E3358" s="13">
        <v>13.554701028688999</v>
      </c>
      <c r="F3358" s="15">
        <v>28.844527321799532</v>
      </c>
      <c r="G3358" s="13">
        <v>30</v>
      </c>
      <c r="H3358" s="14">
        <v>2999323.66</v>
      </c>
    </row>
    <row r="3359" spans="1:8" ht="24.75" hidden="1" x14ac:dyDescent="0.25">
      <c r="A3359" s="8" t="s">
        <v>3088</v>
      </c>
      <c r="B3359" s="9" t="s">
        <v>1285</v>
      </c>
      <c r="C3359" s="13">
        <v>41.227757760524902</v>
      </c>
      <c r="D3359" s="13">
        <v>28.048108598990702</v>
      </c>
      <c r="E3359" s="13">
        <v>46.095484205751603</v>
      </c>
      <c r="F3359" s="15">
        <v>38.457116855089069</v>
      </c>
      <c r="G3359" s="13">
        <v>24</v>
      </c>
      <c r="H3359" s="14">
        <v>2946028.61</v>
      </c>
    </row>
    <row r="3360" spans="1:8" ht="24.75" hidden="1" x14ac:dyDescent="0.25">
      <c r="A3360" s="8" t="s">
        <v>3088</v>
      </c>
      <c r="B3360" s="9" t="s">
        <v>905</v>
      </c>
      <c r="C3360" s="13">
        <v>38.416811036436897</v>
      </c>
      <c r="D3360" s="13">
        <v>27.619117701399201</v>
      </c>
      <c r="E3360" s="13">
        <v>24.575287362538099</v>
      </c>
      <c r="F3360" s="15">
        <v>30.203738700124735</v>
      </c>
      <c r="G3360" s="13">
        <v>26</v>
      </c>
      <c r="H3360" s="14">
        <v>2932626.85</v>
      </c>
    </row>
    <row r="3361" spans="1:8" ht="24.75" hidden="1" x14ac:dyDescent="0.25">
      <c r="A3361" s="8" t="s">
        <v>3088</v>
      </c>
      <c r="B3361" s="9" t="s">
        <v>3012</v>
      </c>
      <c r="C3361" s="13">
        <v>52.402403254106602</v>
      </c>
      <c r="D3361" s="13">
        <v>55.415217601697996</v>
      </c>
      <c r="E3361" s="13">
        <v>49.573967579108697</v>
      </c>
      <c r="F3361" s="15">
        <v>52.46386281163776</v>
      </c>
      <c r="G3361" s="13">
        <v>20</v>
      </c>
      <c r="H3361" s="14">
        <v>2906956.85</v>
      </c>
    </row>
    <row r="3362" spans="1:8" ht="24.75" hidden="1" x14ac:dyDescent="0.25">
      <c r="A3362" s="8" t="s">
        <v>3088</v>
      </c>
      <c r="B3362" s="9" t="s">
        <v>1175</v>
      </c>
      <c r="C3362" s="13">
        <v>32.221927285769702</v>
      </c>
      <c r="D3362" s="13">
        <v>63.150202348272103</v>
      </c>
      <c r="E3362" s="13">
        <v>47.451545260297301</v>
      </c>
      <c r="F3362" s="15">
        <v>47.607891631446371</v>
      </c>
      <c r="G3362" s="13">
        <v>21</v>
      </c>
      <c r="H3362" s="14">
        <v>2893914.7</v>
      </c>
    </row>
    <row r="3363" spans="1:8" ht="24.75" hidden="1" x14ac:dyDescent="0.25">
      <c r="A3363" s="8" t="s">
        <v>3088</v>
      </c>
      <c r="B3363" s="9" t="s">
        <v>1750</v>
      </c>
      <c r="C3363" s="13">
        <v>35.546689550976197</v>
      </c>
      <c r="D3363" s="13">
        <v>52.404984131229803</v>
      </c>
      <c r="E3363" s="13">
        <v>36.2181189566368</v>
      </c>
      <c r="F3363" s="15">
        <v>41.389930879614269</v>
      </c>
      <c r="G3363" s="13">
        <v>19</v>
      </c>
      <c r="H3363" s="14">
        <v>2878957.94</v>
      </c>
    </row>
    <row r="3364" spans="1:8" hidden="1" x14ac:dyDescent="0.25">
      <c r="A3364" s="8" t="s">
        <v>3088</v>
      </c>
      <c r="B3364" s="9" t="s">
        <v>1055</v>
      </c>
      <c r="C3364" s="13">
        <v>31.411508608543699</v>
      </c>
      <c r="D3364" s="13">
        <v>85.292006498697404</v>
      </c>
      <c r="E3364" s="13">
        <v>49.079232115228699</v>
      </c>
      <c r="F3364" s="15">
        <v>55.260915740823265</v>
      </c>
      <c r="G3364" s="13">
        <v>31</v>
      </c>
      <c r="H3364" s="14">
        <v>2876222.77</v>
      </c>
    </row>
    <row r="3365" spans="1:8" ht="24.75" hidden="1" x14ac:dyDescent="0.25">
      <c r="A3365" s="8" t="s">
        <v>3088</v>
      </c>
      <c r="B3365" s="9" t="s">
        <v>1952</v>
      </c>
      <c r="C3365" s="13">
        <v>55.635079035735998</v>
      </c>
      <c r="D3365" s="13">
        <v>50.758203957027099</v>
      </c>
      <c r="E3365" s="13">
        <v>46.892844545149302</v>
      </c>
      <c r="F3365" s="15">
        <v>51.0953758459708</v>
      </c>
      <c r="G3365" s="13">
        <v>29</v>
      </c>
      <c r="H3365" s="14">
        <v>2861747.39</v>
      </c>
    </row>
    <row r="3366" spans="1:8" ht="24.75" hidden="1" x14ac:dyDescent="0.25">
      <c r="A3366" s="8" t="s">
        <v>3088</v>
      </c>
      <c r="B3366" s="9" t="s">
        <v>1377</v>
      </c>
      <c r="C3366" s="13">
        <v>59.330304864371101</v>
      </c>
      <c r="D3366" s="13">
        <v>71.185421788113501</v>
      </c>
      <c r="E3366" s="13">
        <v>40.851422057317599</v>
      </c>
      <c r="F3366" s="15">
        <v>57.1223829032674</v>
      </c>
      <c r="G3366" s="13">
        <v>25</v>
      </c>
      <c r="H3366" s="14">
        <v>2828554.06</v>
      </c>
    </row>
    <row r="3367" spans="1:8" ht="24.75" hidden="1" x14ac:dyDescent="0.25">
      <c r="A3367" s="8" t="s">
        <v>3088</v>
      </c>
      <c r="B3367" s="9" t="s">
        <v>218</v>
      </c>
      <c r="C3367" s="13">
        <v>66.440751284382998</v>
      </c>
      <c r="D3367" s="13">
        <v>39.235634074992397</v>
      </c>
      <c r="E3367" s="13">
        <v>10.383593838049499</v>
      </c>
      <c r="F3367" s="15">
        <v>38.686659732474965</v>
      </c>
      <c r="G3367" s="13">
        <v>25</v>
      </c>
      <c r="H3367" s="14">
        <v>2774513.41</v>
      </c>
    </row>
    <row r="3368" spans="1:8" ht="24.75" hidden="1" x14ac:dyDescent="0.25">
      <c r="A3368" s="8" t="s">
        <v>3088</v>
      </c>
      <c r="B3368" s="9" t="s">
        <v>2221</v>
      </c>
      <c r="C3368" s="13">
        <v>43.842051112285098</v>
      </c>
      <c r="D3368" s="13">
        <v>77.6966914338322</v>
      </c>
      <c r="E3368" s="13">
        <v>57.7867678933397</v>
      </c>
      <c r="F3368" s="15">
        <v>59.775170146485664</v>
      </c>
      <c r="G3368" s="13">
        <v>14</v>
      </c>
      <c r="H3368" s="14">
        <v>2760555.74</v>
      </c>
    </row>
    <row r="3369" spans="1:8" ht="24.75" hidden="1" x14ac:dyDescent="0.25">
      <c r="A3369" s="8" t="s">
        <v>3088</v>
      </c>
      <c r="B3369" s="9" t="s">
        <v>941</v>
      </c>
      <c r="C3369" s="13">
        <v>27.2054326319886</v>
      </c>
      <c r="D3369" s="13">
        <v>36.645323854514601</v>
      </c>
      <c r="E3369" s="13">
        <v>14.1133394520485</v>
      </c>
      <c r="F3369" s="15">
        <v>25.988031979517235</v>
      </c>
      <c r="G3369" s="13">
        <v>37</v>
      </c>
      <c r="H3369" s="14">
        <v>2739196.21</v>
      </c>
    </row>
    <row r="3370" spans="1:8" hidden="1" x14ac:dyDescent="0.25">
      <c r="A3370" s="8" t="s">
        <v>3088</v>
      </c>
      <c r="B3370" s="9" t="s">
        <v>2064</v>
      </c>
      <c r="C3370" s="13">
        <v>39.395366472701802</v>
      </c>
      <c r="D3370" s="13">
        <v>77.6101860332668</v>
      </c>
      <c r="E3370" s="13">
        <v>40.672259298815</v>
      </c>
      <c r="F3370" s="15">
        <v>52.559270601594534</v>
      </c>
      <c r="G3370" s="13">
        <v>16</v>
      </c>
      <c r="H3370" s="14">
        <v>2737897.48</v>
      </c>
    </row>
    <row r="3371" spans="1:8" hidden="1" x14ac:dyDescent="0.25">
      <c r="A3371" s="8" t="s">
        <v>3088</v>
      </c>
      <c r="B3371" s="9" t="s">
        <v>1262</v>
      </c>
      <c r="C3371" s="13">
        <v>40.457408738066</v>
      </c>
      <c r="D3371" s="13">
        <v>60.403376844114</v>
      </c>
      <c r="E3371" s="13">
        <v>8.1359448205390397</v>
      </c>
      <c r="F3371" s="15">
        <v>36.332243467573015</v>
      </c>
      <c r="G3371" s="13">
        <v>24</v>
      </c>
      <c r="H3371" s="14">
        <v>2652423.1239999998</v>
      </c>
    </row>
    <row r="3372" spans="1:8" ht="24.75" hidden="1" x14ac:dyDescent="0.25">
      <c r="A3372" s="8" t="s">
        <v>3088</v>
      </c>
      <c r="B3372" s="9" t="s">
        <v>2417</v>
      </c>
      <c r="C3372" s="13">
        <v>59.6532083366668</v>
      </c>
      <c r="D3372" s="13">
        <v>49.289823125995397</v>
      </c>
      <c r="E3372" s="13">
        <v>28.7589135879977</v>
      </c>
      <c r="F3372" s="15">
        <v>45.900648350219967</v>
      </c>
      <c r="G3372" s="13">
        <v>32</v>
      </c>
      <c r="H3372" s="14">
        <v>2636536.84</v>
      </c>
    </row>
    <row r="3373" spans="1:8" hidden="1" x14ac:dyDescent="0.25">
      <c r="A3373" s="8" t="s">
        <v>3088</v>
      </c>
      <c r="B3373" s="9" t="s">
        <v>983</v>
      </c>
      <c r="C3373" s="13">
        <v>45.851201618405597</v>
      </c>
      <c r="D3373" s="13">
        <v>39.653978221614103</v>
      </c>
      <c r="E3373" s="13">
        <v>1.24263860736418</v>
      </c>
      <c r="F3373" s="15">
        <v>28.915939482461297</v>
      </c>
      <c r="G3373" s="13">
        <v>17</v>
      </c>
      <c r="H3373" s="14">
        <v>2627002</v>
      </c>
    </row>
    <row r="3374" spans="1:8" ht="24.75" hidden="1" x14ac:dyDescent="0.25">
      <c r="A3374" s="8" t="s">
        <v>3088</v>
      </c>
      <c r="B3374" s="9" t="s">
        <v>2951</v>
      </c>
      <c r="C3374" s="13">
        <v>63.722980629318499</v>
      </c>
      <c r="D3374" s="13">
        <v>53.2761291925423</v>
      </c>
      <c r="E3374" s="13">
        <v>31.128304537133001</v>
      </c>
      <c r="F3374" s="15">
        <v>49.375804786331265</v>
      </c>
      <c r="G3374" s="13">
        <v>19</v>
      </c>
      <c r="H3374" s="14">
        <v>2618432.5</v>
      </c>
    </row>
    <row r="3375" spans="1:8" ht="36.75" hidden="1" x14ac:dyDescent="0.25">
      <c r="A3375" s="8" t="s">
        <v>3088</v>
      </c>
      <c r="B3375" s="9" t="s">
        <v>467</v>
      </c>
      <c r="C3375" s="13">
        <v>58.808188138038503</v>
      </c>
      <c r="D3375" s="13">
        <v>60.990535540458602</v>
      </c>
      <c r="E3375" s="13">
        <v>58.2387391137338</v>
      </c>
      <c r="F3375" s="15">
        <v>59.345820930743635</v>
      </c>
      <c r="G3375" s="13">
        <v>23</v>
      </c>
      <c r="H3375" s="14">
        <v>2605253</v>
      </c>
    </row>
    <row r="3376" spans="1:8" ht="24.75" hidden="1" x14ac:dyDescent="0.25">
      <c r="A3376" s="8" t="s">
        <v>3088</v>
      </c>
      <c r="B3376" s="9" t="s">
        <v>2231</v>
      </c>
      <c r="C3376" s="13">
        <v>42.399964945584202</v>
      </c>
      <c r="D3376" s="13">
        <v>68.652242597961205</v>
      </c>
      <c r="E3376" s="13">
        <v>46.806804576930503</v>
      </c>
      <c r="F3376" s="15">
        <v>52.619670706825303</v>
      </c>
      <c r="G3376" s="13">
        <v>18</v>
      </c>
      <c r="H3376" s="14">
        <v>2595374.9</v>
      </c>
    </row>
    <row r="3377" spans="1:8" hidden="1" x14ac:dyDescent="0.25">
      <c r="A3377" s="8" t="s">
        <v>3088</v>
      </c>
      <c r="B3377" s="9" t="s">
        <v>2249</v>
      </c>
      <c r="C3377" s="13">
        <v>52.676133152922503</v>
      </c>
      <c r="D3377" s="13">
        <v>80.367139380399294</v>
      </c>
      <c r="E3377" s="13">
        <v>59.812912867257999</v>
      </c>
      <c r="F3377" s="15">
        <v>64.285395133526592</v>
      </c>
      <c r="G3377" s="13">
        <v>25</v>
      </c>
      <c r="H3377" s="14">
        <v>2574656.42</v>
      </c>
    </row>
    <row r="3378" spans="1:8" ht="24.75" hidden="1" x14ac:dyDescent="0.25">
      <c r="A3378" s="8" t="s">
        <v>3088</v>
      </c>
      <c r="B3378" s="9" t="s">
        <v>3052</v>
      </c>
      <c r="C3378" s="13">
        <v>52.566113079872899</v>
      </c>
      <c r="D3378" s="13">
        <v>90.168119343254901</v>
      </c>
      <c r="E3378" s="13">
        <v>50.9359839495473</v>
      </c>
      <c r="F3378" s="15">
        <v>64.5567387908917</v>
      </c>
      <c r="G3378" s="13">
        <v>11</v>
      </c>
      <c r="H3378" s="14">
        <v>2573599.67</v>
      </c>
    </row>
    <row r="3379" spans="1:8" ht="24.75" hidden="1" x14ac:dyDescent="0.25">
      <c r="A3379" s="8" t="s">
        <v>3088</v>
      </c>
      <c r="B3379" s="9" t="s">
        <v>2967</v>
      </c>
      <c r="C3379" s="13">
        <v>31.687712155130001</v>
      </c>
      <c r="D3379" s="13">
        <v>57.9147684485593</v>
      </c>
      <c r="E3379" s="13">
        <v>36.500692133135402</v>
      </c>
      <c r="F3379" s="15">
        <v>42.034390912274901</v>
      </c>
      <c r="G3379" s="13">
        <v>16</v>
      </c>
      <c r="H3379" s="14">
        <v>2571953.4700000002</v>
      </c>
    </row>
    <row r="3380" spans="1:8" hidden="1" x14ac:dyDescent="0.25">
      <c r="A3380" s="8" t="s">
        <v>3088</v>
      </c>
      <c r="B3380" s="9" t="s">
        <v>2059</v>
      </c>
      <c r="C3380" s="13">
        <v>65.744873875960806</v>
      </c>
      <c r="D3380" s="13">
        <v>39.8089346401878</v>
      </c>
      <c r="E3380" s="13">
        <v>10.670722086414701</v>
      </c>
      <c r="F3380" s="15">
        <v>38.741510200854435</v>
      </c>
      <c r="G3380" s="13">
        <v>15</v>
      </c>
      <c r="H3380" s="14">
        <v>2567956.4</v>
      </c>
    </row>
    <row r="3381" spans="1:8" ht="24.75" hidden="1" x14ac:dyDescent="0.25">
      <c r="A3381" s="8" t="s">
        <v>3088</v>
      </c>
      <c r="B3381" s="9" t="s">
        <v>3042</v>
      </c>
      <c r="C3381" s="13">
        <v>40.759926746822003</v>
      </c>
      <c r="D3381" s="13">
        <v>64.397934257234198</v>
      </c>
      <c r="E3381" s="13">
        <v>37.326021270809697</v>
      </c>
      <c r="F3381" s="15">
        <v>47.494627424955297</v>
      </c>
      <c r="G3381" s="13">
        <v>16</v>
      </c>
      <c r="H3381" s="14">
        <v>2558378</v>
      </c>
    </row>
    <row r="3382" spans="1:8" hidden="1" x14ac:dyDescent="0.25">
      <c r="A3382" s="8" t="s">
        <v>3088</v>
      </c>
      <c r="B3382" s="9" t="s">
        <v>960</v>
      </c>
      <c r="C3382" s="13">
        <v>38.268644329449202</v>
      </c>
      <c r="D3382" s="13">
        <v>41.6960405628584</v>
      </c>
      <c r="E3382" s="13">
        <v>45.345014875604697</v>
      </c>
      <c r="F3382" s="15">
        <v>41.769899922637428</v>
      </c>
      <c r="G3382" s="13">
        <v>23</v>
      </c>
      <c r="H3382" s="14">
        <v>2503556.79</v>
      </c>
    </row>
    <row r="3383" spans="1:8" ht="24.75" hidden="1" x14ac:dyDescent="0.25">
      <c r="A3383" s="8" t="s">
        <v>3088</v>
      </c>
      <c r="B3383" s="9" t="s">
        <v>2911</v>
      </c>
      <c r="C3383" s="13">
        <v>52.884951181767299</v>
      </c>
      <c r="D3383" s="13">
        <v>31.614844417316601</v>
      </c>
      <c r="E3383" s="13">
        <v>4.0787702183593098</v>
      </c>
      <c r="F3383" s="15">
        <v>29.526188605814401</v>
      </c>
      <c r="G3383" s="13">
        <v>21</v>
      </c>
      <c r="H3383" s="14">
        <v>2456805</v>
      </c>
    </row>
    <row r="3384" spans="1:8" ht="24.75" hidden="1" x14ac:dyDescent="0.25">
      <c r="A3384" s="8" t="s">
        <v>3088</v>
      </c>
      <c r="B3384" s="9" t="s">
        <v>2940</v>
      </c>
      <c r="C3384" s="13">
        <v>56.837373479598099</v>
      </c>
      <c r="D3384" s="13">
        <v>25.8855385681812</v>
      </c>
      <c r="E3384" s="13">
        <v>34.188592740680903</v>
      </c>
      <c r="F3384" s="15">
        <v>38.970501596153404</v>
      </c>
      <c r="G3384" s="13">
        <v>24</v>
      </c>
      <c r="H3384" s="14">
        <v>2437708.61</v>
      </c>
    </row>
    <row r="3385" spans="1:8" ht="24.75" hidden="1" x14ac:dyDescent="0.25">
      <c r="A3385" s="8" t="s">
        <v>3088</v>
      </c>
      <c r="B3385" s="9" t="s">
        <v>1030</v>
      </c>
      <c r="C3385" s="13">
        <v>33.0505128454325</v>
      </c>
      <c r="D3385" s="13">
        <v>28.1465764967882</v>
      </c>
      <c r="E3385" s="13">
        <v>13.4891560527282</v>
      </c>
      <c r="F3385" s="15">
        <v>24.895415131649631</v>
      </c>
      <c r="G3385" s="13">
        <v>22</v>
      </c>
      <c r="H3385" s="14">
        <v>2426715.0099999998</v>
      </c>
    </row>
    <row r="3386" spans="1:8" ht="24.75" hidden="1" x14ac:dyDescent="0.25">
      <c r="A3386" s="8" t="s">
        <v>3088</v>
      </c>
      <c r="B3386" s="9" t="s">
        <v>1598</v>
      </c>
      <c r="C3386" s="13">
        <v>40.6223570151286</v>
      </c>
      <c r="D3386" s="13">
        <v>74.931303691080601</v>
      </c>
      <c r="E3386" s="13">
        <v>51.124693154154897</v>
      </c>
      <c r="F3386" s="15">
        <v>55.559451286788033</v>
      </c>
      <c r="G3386" s="13">
        <v>10</v>
      </c>
      <c r="H3386" s="14">
        <v>2392906</v>
      </c>
    </row>
    <row r="3387" spans="1:8" ht="24.75" hidden="1" x14ac:dyDescent="0.25">
      <c r="A3387" s="8" t="s">
        <v>3088</v>
      </c>
      <c r="B3387" s="9" t="s">
        <v>532</v>
      </c>
      <c r="C3387" s="13">
        <v>31.3732191146517</v>
      </c>
      <c r="D3387" s="13">
        <v>16.734381786952699</v>
      </c>
      <c r="E3387" s="13">
        <v>8.9719968253917806</v>
      </c>
      <c r="F3387" s="15">
        <v>19.026532575665396</v>
      </c>
      <c r="G3387" s="13">
        <v>18</v>
      </c>
      <c r="H3387" s="14">
        <v>2262611.96</v>
      </c>
    </row>
    <row r="3388" spans="1:8" ht="24.75" hidden="1" x14ac:dyDescent="0.25">
      <c r="A3388" s="8" t="s">
        <v>3088</v>
      </c>
      <c r="B3388" s="9" t="s">
        <v>2145</v>
      </c>
      <c r="C3388" s="13">
        <v>31.540848491205999</v>
      </c>
      <c r="D3388" s="13">
        <v>35.0179370381449</v>
      </c>
      <c r="E3388" s="13">
        <v>44.248476914322197</v>
      </c>
      <c r="F3388" s="15">
        <v>36.935754147891032</v>
      </c>
      <c r="G3388" s="13">
        <v>14</v>
      </c>
      <c r="H3388" s="14">
        <v>2229433.11</v>
      </c>
    </row>
    <row r="3389" spans="1:8" hidden="1" x14ac:dyDescent="0.25">
      <c r="A3389" s="8" t="s">
        <v>3088</v>
      </c>
      <c r="B3389" s="9" t="s">
        <v>1474</v>
      </c>
      <c r="C3389" s="13">
        <v>42.661372359716502</v>
      </c>
      <c r="D3389" s="13">
        <v>42.340160166483201</v>
      </c>
      <c r="E3389" s="13">
        <v>27.392887732789301</v>
      </c>
      <c r="F3389" s="15">
        <v>37.464806752996331</v>
      </c>
      <c r="G3389" s="13">
        <v>16</v>
      </c>
      <c r="H3389" s="14">
        <v>2227687.31</v>
      </c>
    </row>
    <row r="3390" spans="1:8" ht="36.75" hidden="1" x14ac:dyDescent="0.25">
      <c r="A3390" s="8" t="s">
        <v>3088</v>
      </c>
      <c r="B3390" s="9" t="s">
        <v>2034</v>
      </c>
      <c r="C3390" s="13">
        <v>55.808100337606298</v>
      </c>
      <c r="D3390" s="13">
        <v>54.211354590520997</v>
      </c>
      <c r="E3390" s="13">
        <v>60.119283818874202</v>
      </c>
      <c r="F3390" s="15">
        <v>56.712912915667168</v>
      </c>
      <c r="G3390" s="13">
        <v>27</v>
      </c>
      <c r="H3390" s="14">
        <v>2200164.9700000002</v>
      </c>
    </row>
    <row r="3391" spans="1:8" hidden="1" x14ac:dyDescent="0.25">
      <c r="A3391" s="8" t="s">
        <v>3088</v>
      </c>
      <c r="B3391" s="9" t="s">
        <v>2402</v>
      </c>
      <c r="C3391" s="13">
        <v>84.267331853779297</v>
      </c>
      <c r="D3391" s="13">
        <v>32.831378381313598</v>
      </c>
      <c r="E3391" s="13">
        <v>33.695016540521898</v>
      </c>
      <c r="F3391" s="15">
        <v>50.264575591871598</v>
      </c>
      <c r="G3391" s="13">
        <v>17</v>
      </c>
      <c r="H3391" s="14">
        <v>2195141.5</v>
      </c>
    </row>
    <row r="3392" spans="1:8" ht="24.75" hidden="1" x14ac:dyDescent="0.25">
      <c r="A3392" s="8" t="s">
        <v>3088</v>
      </c>
      <c r="B3392" s="9" t="s">
        <v>2970</v>
      </c>
      <c r="C3392" s="13">
        <v>65.703376245798594</v>
      </c>
      <c r="D3392" s="13">
        <v>38.032454178553898</v>
      </c>
      <c r="E3392" s="13">
        <v>12.621649017953199</v>
      </c>
      <c r="F3392" s="15">
        <v>38.785826480768563</v>
      </c>
      <c r="G3392" s="13">
        <v>17</v>
      </c>
      <c r="H3392" s="14">
        <v>2168929.64</v>
      </c>
    </row>
    <row r="3393" spans="1:8" ht="24.75" hidden="1" x14ac:dyDescent="0.25">
      <c r="A3393" s="8" t="s">
        <v>3088</v>
      </c>
      <c r="B3393" s="9" t="s">
        <v>2913</v>
      </c>
      <c r="C3393" s="13">
        <v>52.9807518338609</v>
      </c>
      <c r="D3393" s="13">
        <v>60.384714604343699</v>
      </c>
      <c r="E3393" s="13">
        <v>31.380025602818201</v>
      </c>
      <c r="F3393" s="15">
        <v>48.2484973470076</v>
      </c>
      <c r="G3393" s="13">
        <v>13</v>
      </c>
      <c r="H3393" s="14">
        <v>2165144.04</v>
      </c>
    </row>
    <row r="3394" spans="1:8" ht="24.75" hidden="1" x14ac:dyDescent="0.25">
      <c r="A3394" s="8" t="s">
        <v>3088</v>
      </c>
      <c r="B3394" s="9" t="s">
        <v>2937</v>
      </c>
      <c r="C3394" s="13">
        <v>61.326872907593597</v>
      </c>
      <c r="D3394" s="13">
        <v>35.6208998681008</v>
      </c>
      <c r="E3394" s="13">
        <v>2.4428998099264301</v>
      </c>
      <c r="F3394" s="15">
        <v>33.130224195206942</v>
      </c>
      <c r="G3394" s="13">
        <v>17</v>
      </c>
      <c r="H3394" s="14">
        <v>2142600.69</v>
      </c>
    </row>
    <row r="3395" spans="1:8" ht="36.75" hidden="1" x14ac:dyDescent="0.25">
      <c r="A3395" s="8" t="s">
        <v>3088</v>
      </c>
      <c r="B3395" s="9" t="s">
        <v>2436</v>
      </c>
      <c r="C3395" s="13">
        <v>51.317259504595697</v>
      </c>
      <c r="D3395" s="13">
        <v>73.543595038410601</v>
      </c>
      <c r="E3395" s="13">
        <v>49.220223507241897</v>
      </c>
      <c r="F3395" s="15">
        <v>58.027026016749403</v>
      </c>
      <c r="G3395" s="13">
        <v>24</v>
      </c>
      <c r="H3395" s="14">
        <v>2122908.13</v>
      </c>
    </row>
    <row r="3396" spans="1:8" ht="24.75" hidden="1" x14ac:dyDescent="0.25">
      <c r="A3396" s="8" t="s">
        <v>3088</v>
      </c>
      <c r="B3396" s="9" t="s">
        <v>2170</v>
      </c>
      <c r="C3396" s="13">
        <v>44.529153531353401</v>
      </c>
      <c r="D3396" s="13">
        <v>69.047463346289405</v>
      </c>
      <c r="E3396" s="13">
        <v>52.121809256729499</v>
      </c>
      <c r="F3396" s="15">
        <v>55.232808711457437</v>
      </c>
      <c r="G3396" s="13">
        <v>15</v>
      </c>
      <c r="H3396" s="14">
        <v>2115164.5</v>
      </c>
    </row>
    <row r="3397" spans="1:8" ht="36.75" hidden="1" x14ac:dyDescent="0.25">
      <c r="A3397" s="8" t="s">
        <v>3088</v>
      </c>
      <c r="B3397" s="9" t="s">
        <v>2358</v>
      </c>
      <c r="C3397" s="13">
        <v>41.648167917556201</v>
      </c>
      <c r="D3397" s="13">
        <v>51.4701087349452</v>
      </c>
      <c r="E3397" s="13">
        <v>14.7466453894464</v>
      </c>
      <c r="F3397" s="15">
        <v>35.9549740139826</v>
      </c>
      <c r="G3397" s="13">
        <v>13</v>
      </c>
      <c r="H3397" s="14">
        <v>2092223.94</v>
      </c>
    </row>
    <row r="3398" spans="1:8" ht="24.75" hidden="1" x14ac:dyDescent="0.25">
      <c r="A3398" s="8" t="s">
        <v>3088</v>
      </c>
      <c r="B3398" s="9" t="s">
        <v>1687</v>
      </c>
      <c r="C3398" s="13">
        <v>38.258281031478198</v>
      </c>
      <c r="D3398" s="13">
        <v>24.465630640792899</v>
      </c>
      <c r="E3398" s="13">
        <v>14.887833801347099</v>
      </c>
      <c r="F3398" s="15">
        <v>25.8705818245394</v>
      </c>
      <c r="G3398" s="13">
        <v>11</v>
      </c>
      <c r="H3398" s="14">
        <v>2090499.78</v>
      </c>
    </row>
    <row r="3399" spans="1:8" ht="24.75" hidden="1" x14ac:dyDescent="0.25">
      <c r="A3399" s="8" t="s">
        <v>3088</v>
      </c>
      <c r="B3399" s="9" t="s">
        <v>1503</v>
      </c>
      <c r="C3399" s="13">
        <v>60.413208323486899</v>
      </c>
      <c r="D3399" s="13">
        <v>34.376002016229599</v>
      </c>
      <c r="E3399" s="13">
        <v>24.495316059701601</v>
      </c>
      <c r="F3399" s="15">
        <v>39.76150879980603</v>
      </c>
      <c r="G3399" s="13">
        <v>21</v>
      </c>
      <c r="H3399" s="14">
        <v>2068611.46</v>
      </c>
    </row>
    <row r="3400" spans="1:8" hidden="1" x14ac:dyDescent="0.25">
      <c r="A3400" s="8" t="s">
        <v>3088</v>
      </c>
      <c r="B3400" s="9" t="s">
        <v>2337</v>
      </c>
      <c r="C3400" s="13">
        <v>48.015369053371998</v>
      </c>
      <c r="D3400" s="13">
        <v>44.276973487227799</v>
      </c>
      <c r="E3400" s="13">
        <v>15.1663363199599</v>
      </c>
      <c r="F3400" s="15">
        <v>35.819559620186567</v>
      </c>
      <c r="G3400" s="13">
        <v>17</v>
      </c>
      <c r="H3400" s="14">
        <v>2030898.34</v>
      </c>
    </row>
    <row r="3401" spans="1:8" ht="24.75" hidden="1" x14ac:dyDescent="0.25">
      <c r="A3401" s="8" t="s">
        <v>3088</v>
      </c>
      <c r="B3401" s="9" t="s">
        <v>2400</v>
      </c>
      <c r="C3401" s="13">
        <v>65.361186920585894</v>
      </c>
      <c r="D3401" s="13">
        <v>62.445912357984298</v>
      </c>
      <c r="E3401" s="13">
        <v>51.290749704107199</v>
      </c>
      <c r="F3401" s="15">
        <v>59.699282994225797</v>
      </c>
      <c r="G3401" s="13">
        <v>37</v>
      </c>
      <c r="H3401" s="14">
        <v>2017626.34</v>
      </c>
    </row>
    <row r="3402" spans="1:8" hidden="1" x14ac:dyDescent="0.25">
      <c r="A3402" s="8" t="s">
        <v>3088</v>
      </c>
      <c r="B3402" s="9" t="s">
        <v>2972</v>
      </c>
      <c r="C3402" s="13">
        <v>37.968056266305602</v>
      </c>
      <c r="D3402" s="13">
        <v>60.626929714665899</v>
      </c>
      <c r="E3402" s="13">
        <v>36.3321899346167</v>
      </c>
      <c r="F3402" s="15">
        <v>44.975725305196072</v>
      </c>
      <c r="G3402" s="13">
        <v>21</v>
      </c>
      <c r="H3402" s="14">
        <v>2004845.02</v>
      </c>
    </row>
    <row r="3403" spans="1:8" hidden="1" x14ac:dyDescent="0.25">
      <c r="A3403" s="8" t="s">
        <v>3088</v>
      </c>
      <c r="B3403" s="9" t="s">
        <v>2063</v>
      </c>
      <c r="C3403" s="13">
        <v>36.115963965815297</v>
      </c>
      <c r="D3403" s="13">
        <v>54.966129394669302</v>
      </c>
      <c r="E3403" s="13">
        <v>42.865211256154403</v>
      </c>
      <c r="F3403" s="15">
        <v>44.64910153887967</v>
      </c>
      <c r="G3403" s="13">
        <v>14</v>
      </c>
      <c r="H3403" s="14">
        <v>1985915.78</v>
      </c>
    </row>
    <row r="3404" spans="1:8" hidden="1" x14ac:dyDescent="0.25">
      <c r="A3404" s="8" t="s">
        <v>3088</v>
      </c>
      <c r="B3404" s="9" t="s">
        <v>2237</v>
      </c>
      <c r="C3404" s="13">
        <v>43.015782184287403</v>
      </c>
      <c r="D3404" s="13">
        <v>86.213127059031805</v>
      </c>
      <c r="E3404" s="13">
        <v>53.924296095650902</v>
      </c>
      <c r="F3404" s="15">
        <v>61.05106844632337</v>
      </c>
      <c r="G3404" s="13">
        <v>12</v>
      </c>
      <c r="H3404" s="14">
        <v>1978769.6</v>
      </c>
    </row>
    <row r="3405" spans="1:8" ht="24.75" hidden="1" x14ac:dyDescent="0.25">
      <c r="A3405" s="8" t="s">
        <v>3088</v>
      </c>
      <c r="B3405" s="9" t="s">
        <v>1297</v>
      </c>
      <c r="C3405" s="13">
        <v>62.927367822133903</v>
      </c>
      <c r="D3405" s="13">
        <v>62.2211441067994</v>
      </c>
      <c r="E3405" s="13">
        <v>59.250288280712503</v>
      </c>
      <c r="F3405" s="15">
        <v>61.466266736548597</v>
      </c>
      <c r="G3405" s="13">
        <v>18</v>
      </c>
      <c r="H3405" s="14">
        <v>1966890.15</v>
      </c>
    </row>
    <row r="3406" spans="1:8" ht="24.75" hidden="1" x14ac:dyDescent="0.25">
      <c r="A3406" s="8" t="s">
        <v>3088</v>
      </c>
      <c r="B3406" s="9" t="s">
        <v>2153</v>
      </c>
      <c r="C3406" s="13">
        <v>34.099889314150701</v>
      </c>
      <c r="D3406" s="13">
        <v>23.832422818401898</v>
      </c>
      <c r="E3406" s="13">
        <v>7.1057657067018702</v>
      </c>
      <c r="F3406" s="15">
        <v>21.679359279751491</v>
      </c>
      <c r="G3406" s="13">
        <v>16</v>
      </c>
      <c r="H3406" s="14">
        <v>1937644.7290000001</v>
      </c>
    </row>
    <row r="3407" spans="1:8" ht="24.75" hidden="1" x14ac:dyDescent="0.25">
      <c r="A3407" s="8" t="s">
        <v>3088</v>
      </c>
      <c r="B3407" s="9" t="s">
        <v>3038</v>
      </c>
      <c r="C3407" s="13">
        <v>72.728853482221993</v>
      </c>
      <c r="D3407" s="13">
        <v>77.705904008867094</v>
      </c>
      <c r="E3407" s="13">
        <v>40.751885213476598</v>
      </c>
      <c r="F3407" s="15">
        <v>63.728880901521904</v>
      </c>
      <c r="G3407" s="13">
        <v>15</v>
      </c>
      <c r="H3407" s="14">
        <v>1930764.33</v>
      </c>
    </row>
    <row r="3408" spans="1:8" ht="24.75" hidden="1" x14ac:dyDescent="0.25">
      <c r="A3408" s="8" t="s">
        <v>3088</v>
      </c>
      <c r="B3408" s="9" t="s">
        <v>2406</v>
      </c>
      <c r="C3408" s="13">
        <v>74.485139083196799</v>
      </c>
      <c r="D3408" s="13">
        <v>29.1487394801565</v>
      </c>
      <c r="E3408" s="13">
        <v>14.5750918832648</v>
      </c>
      <c r="F3408" s="15">
        <v>39.402990148872703</v>
      </c>
      <c r="G3408" s="13">
        <v>12</v>
      </c>
      <c r="H3408" s="14">
        <v>1930016.2390000001</v>
      </c>
    </row>
    <row r="3409" spans="1:8" ht="24.75" hidden="1" x14ac:dyDescent="0.25">
      <c r="A3409" s="8" t="s">
        <v>3088</v>
      </c>
      <c r="B3409" s="9" t="s">
        <v>2899</v>
      </c>
      <c r="C3409" s="13">
        <v>68.113910993776898</v>
      </c>
      <c r="D3409" s="13">
        <v>85.151991034025897</v>
      </c>
      <c r="E3409" s="13">
        <v>31.507775450590099</v>
      </c>
      <c r="F3409" s="15">
        <v>61.591225826130959</v>
      </c>
      <c r="G3409" s="13">
        <v>10</v>
      </c>
      <c r="H3409" s="14">
        <v>1916172.85</v>
      </c>
    </row>
    <row r="3410" spans="1:8" ht="24.75" hidden="1" x14ac:dyDescent="0.25">
      <c r="A3410" s="8" t="s">
        <v>3088</v>
      </c>
      <c r="B3410" s="9" t="s">
        <v>732</v>
      </c>
      <c r="C3410" s="13">
        <v>35.222807222283897</v>
      </c>
      <c r="D3410" s="13">
        <v>55.077970106015698</v>
      </c>
      <c r="E3410" s="13">
        <v>27.3195260360669</v>
      </c>
      <c r="F3410" s="15">
        <v>39.206767788122171</v>
      </c>
      <c r="G3410" s="13">
        <v>22</v>
      </c>
      <c r="H3410" s="14">
        <v>1912089.81</v>
      </c>
    </row>
    <row r="3411" spans="1:8" hidden="1" x14ac:dyDescent="0.25">
      <c r="A3411" s="8" t="s">
        <v>3088</v>
      </c>
      <c r="B3411" s="9" t="s">
        <v>3020</v>
      </c>
      <c r="C3411" s="13">
        <v>37.407052243111004</v>
      </c>
      <c r="D3411" s="13">
        <v>20.5103606466283</v>
      </c>
      <c r="E3411" s="13">
        <v>30.7614936889217</v>
      </c>
      <c r="F3411" s="15">
        <v>29.559635526220333</v>
      </c>
      <c r="G3411" s="13">
        <v>17</v>
      </c>
      <c r="H3411" s="14">
        <v>1897477.78</v>
      </c>
    </row>
    <row r="3412" spans="1:8" hidden="1" x14ac:dyDescent="0.25">
      <c r="A3412" s="8" t="s">
        <v>3088</v>
      </c>
      <c r="B3412" s="9" t="s">
        <v>2013</v>
      </c>
      <c r="C3412" s="13">
        <v>70.961366428699193</v>
      </c>
      <c r="D3412" s="13">
        <v>26.271462337780399</v>
      </c>
      <c r="E3412" s="13">
        <v>24.397117624167102</v>
      </c>
      <c r="F3412" s="15">
        <v>40.5433154635489</v>
      </c>
      <c r="G3412" s="13">
        <v>18</v>
      </c>
      <c r="H3412" s="14">
        <v>1844544.41</v>
      </c>
    </row>
    <row r="3413" spans="1:8" hidden="1" x14ac:dyDescent="0.25">
      <c r="A3413" s="8" t="s">
        <v>3088</v>
      </c>
      <c r="B3413" s="9" t="s">
        <v>320</v>
      </c>
      <c r="C3413" s="13">
        <v>37.567630501874298</v>
      </c>
      <c r="D3413" s="13">
        <v>30.454525345027101</v>
      </c>
      <c r="E3413" s="13">
        <v>44.657809340339497</v>
      </c>
      <c r="F3413" s="15">
        <v>37.559988395746963</v>
      </c>
      <c r="G3413" s="13">
        <v>7</v>
      </c>
      <c r="H3413" s="14">
        <v>1831500</v>
      </c>
    </row>
    <row r="3414" spans="1:8" ht="24.75" hidden="1" x14ac:dyDescent="0.25">
      <c r="A3414" s="8" t="s">
        <v>3088</v>
      </c>
      <c r="B3414" s="9" t="s">
        <v>535</v>
      </c>
      <c r="C3414" s="13">
        <v>10.80153555175</v>
      </c>
      <c r="D3414" s="13">
        <v>25.656447798338</v>
      </c>
      <c r="E3414" s="13">
        <v>22.649569887957899</v>
      </c>
      <c r="F3414" s="15">
        <v>19.7025177460153</v>
      </c>
      <c r="G3414" s="13">
        <v>20</v>
      </c>
      <c r="H3414" s="14">
        <v>1812972.42</v>
      </c>
    </row>
    <row r="3415" spans="1:8" ht="36.75" hidden="1" x14ac:dyDescent="0.25">
      <c r="A3415" s="8" t="s">
        <v>3088</v>
      </c>
      <c r="B3415" s="9" t="s">
        <v>649</v>
      </c>
      <c r="C3415" s="13">
        <v>39.903999822464897</v>
      </c>
      <c r="D3415" s="13">
        <v>59.5464357739097</v>
      </c>
      <c r="E3415" s="13">
        <v>25.991035667963899</v>
      </c>
      <c r="F3415" s="15">
        <v>41.813823754779499</v>
      </c>
      <c r="G3415" s="13">
        <v>23</v>
      </c>
      <c r="H3415" s="14">
        <v>1810690.77</v>
      </c>
    </row>
    <row r="3416" spans="1:8" ht="24.75" hidden="1" x14ac:dyDescent="0.25">
      <c r="A3416" s="8" t="s">
        <v>3088</v>
      </c>
      <c r="B3416" s="9" t="s">
        <v>2066</v>
      </c>
      <c r="C3416" s="13">
        <v>46.408838442288399</v>
      </c>
      <c r="D3416" s="13">
        <v>59.670122013368797</v>
      </c>
      <c r="E3416" s="13">
        <v>41.989122445226499</v>
      </c>
      <c r="F3416" s="15">
        <v>49.356027633627896</v>
      </c>
      <c r="G3416" s="13">
        <v>17</v>
      </c>
      <c r="H3416" s="14">
        <v>1807065.21</v>
      </c>
    </row>
    <row r="3417" spans="1:8" hidden="1" x14ac:dyDescent="0.25">
      <c r="A3417" s="8" t="s">
        <v>3088</v>
      </c>
      <c r="B3417" s="9" t="s">
        <v>1132</v>
      </c>
      <c r="C3417" s="13">
        <v>34.957684186066402</v>
      </c>
      <c r="D3417" s="13">
        <v>27.253184798450299</v>
      </c>
      <c r="E3417" s="13">
        <v>6.0446030648917501</v>
      </c>
      <c r="F3417" s="15">
        <v>22.751824016469484</v>
      </c>
      <c r="G3417" s="13">
        <v>12</v>
      </c>
      <c r="H3417" s="14">
        <v>1784953.49</v>
      </c>
    </row>
    <row r="3418" spans="1:8" ht="24.75" hidden="1" x14ac:dyDescent="0.25">
      <c r="A3418" s="8" t="s">
        <v>3088</v>
      </c>
      <c r="B3418" s="9" t="s">
        <v>2965</v>
      </c>
      <c r="C3418" s="13">
        <v>30.4619187866145</v>
      </c>
      <c r="D3418" s="13">
        <v>67.163154253076101</v>
      </c>
      <c r="E3418" s="13">
        <v>58.661011944657503</v>
      </c>
      <c r="F3418" s="15">
        <v>52.095361661449374</v>
      </c>
      <c r="G3418" s="13">
        <v>22</v>
      </c>
      <c r="H3418" s="14">
        <v>1747634.26</v>
      </c>
    </row>
    <row r="3419" spans="1:8" hidden="1" x14ac:dyDescent="0.25">
      <c r="A3419" s="8" t="s">
        <v>3088</v>
      </c>
      <c r="B3419" s="9" t="s">
        <v>3087</v>
      </c>
      <c r="C3419" s="13">
        <v>46.597084667356299</v>
      </c>
      <c r="D3419" s="13">
        <v>28.0572045052816</v>
      </c>
      <c r="E3419" s="13">
        <v>21.204577375568999</v>
      </c>
      <c r="F3419" s="15">
        <v>31.952955516068968</v>
      </c>
      <c r="G3419" s="13">
        <v>13</v>
      </c>
      <c r="H3419" s="14">
        <v>1722860.08</v>
      </c>
    </row>
    <row r="3420" spans="1:8" ht="24.75" hidden="1" x14ac:dyDescent="0.25">
      <c r="A3420" s="8" t="s">
        <v>3088</v>
      </c>
      <c r="B3420" s="9" t="s">
        <v>346</v>
      </c>
      <c r="C3420" s="13">
        <v>39.8805713537541</v>
      </c>
      <c r="D3420" s="13">
        <v>29.8561919399178</v>
      </c>
      <c r="E3420" s="13">
        <v>11.879062449564101</v>
      </c>
      <c r="F3420" s="15">
        <v>27.205275247745334</v>
      </c>
      <c r="G3420" s="13">
        <v>14</v>
      </c>
      <c r="H3420" s="14">
        <v>1722243.1</v>
      </c>
    </row>
    <row r="3421" spans="1:8" ht="24.75" hidden="1" x14ac:dyDescent="0.25">
      <c r="A3421" s="8" t="s">
        <v>3088</v>
      </c>
      <c r="B3421" s="9" t="s">
        <v>666</v>
      </c>
      <c r="C3421" s="13">
        <v>55.562576057884201</v>
      </c>
      <c r="D3421" s="13">
        <v>58.153553523333599</v>
      </c>
      <c r="E3421" s="13">
        <v>48.874792421063901</v>
      </c>
      <c r="F3421" s="15">
        <v>54.196974000760569</v>
      </c>
      <c r="G3421" s="13">
        <v>24</v>
      </c>
      <c r="H3421" s="14">
        <v>1686691.05999999</v>
      </c>
    </row>
    <row r="3422" spans="1:8" hidden="1" x14ac:dyDescent="0.25">
      <c r="A3422" s="8" t="s">
        <v>3088</v>
      </c>
      <c r="B3422" s="9" t="s">
        <v>1709</v>
      </c>
      <c r="C3422" s="13">
        <v>33.039392963240601</v>
      </c>
      <c r="D3422" s="13">
        <v>61.945081349032399</v>
      </c>
      <c r="E3422" s="13">
        <v>60.4495109786291</v>
      </c>
      <c r="F3422" s="15">
        <v>51.811328430300698</v>
      </c>
      <c r="G3422" s="13">
        <v>23</v>
      </c>
      <c r="H3422" s="14">
        <v>1646610.7</v>
      </c>
    </row>
    <row r="3423" spans="1:8" hidden="1" x14ac:dyDescent="0.25">
      <c r="A3423" s="8" t="s">
        <v>3088</v>
      </c>
      <c r="B3423" s="9" t="s">
        <v>2852</v>
      </c>
      <c r="C3423" s="13">
        <v>32.387268287140003</v>
      </c>
      <c r="D3423" s="13">
        <v>51.3917462429946</v>
      </c>
      <c r="E3423" s="13">
        <v>9.5564574950815206</v>
      </c>
      <c r="F3423" s="15">
        <v>31.111824008405375</v>
      </c>
      <c r="G3423" s="13">
        <v>22</v>
      </c>
      <c r="H3423" s="14">
        <v>1644915.33</v>
      </c>
    </row>
    <row r="3424" spans="1:8" ht="24.75" hidden="1" x14ac:dyDescent="0.25">
      <c r="A3424" s="8" t="s">
        <v>3088</v>
      </c>
      <c r="B3424" s="9" t="s">
        <v>2509</v>
      </c>
      <c r="C3424" s="13">
        <v>40.552658862792299</v>
      </c>
      <c r="D3424" s="13">
        <v>39.637894867005897</v>
      </c>
      <c r="E3424" s="13">
        <v>7.15209412065943</v>
      </c>
      <c r="F3424" s="15">
        <v>29.114215950152541</v>
      </c>
      <c r="G3424" s="13">
        <v>12</v>
      </c>
      <c r="H3424" s="14">
        <v>1585482.59</v>
      </c>
    </row>
    <row r="3425" spans="1:8" ht="24.75" hidden="1" x14ac:dyDescent="0.25">
      <c r="A3425" s="8" t="s">
        <v>3088</v>
      </c>
      <c r="B3425" s="9" t="s">
        <v>2181</v>
      </c>
      <c r="C3425" s="13">
        <v>77.406963665682497</v>
      </c>
      <c r="D3425" s="13">
        <v>52.615926814500597</v>
      </c>
      <c r="E3425" s="13">
        <v>59.331756612415198</v>
      </c>
      <c r="F3425" s="15">
        <v>63.118215697532769</v>
      </c>
      <c r="G3425" s="13">
        <v>12</v>
      </c>
      <c r="H3425" s="14">
        <v>1569449.54</v>
      </c>
    </row>
    <row r="3426" spans="1:8" hidden="1" x14ac:dyDescent="0.25">
      <c r="A3426" s="8" t="s">
        <v>3088</v>
      </c>
      <c r="B3426" s="9" t="s">
        <v>1918</v>
      </c>
      <c r="C3426" s="13">
        <v>43.4069978498461</v>
      </c>
      <c r="D3426" s="13">
        <v>23.843877224094999</v>
      </c>
      <c r="E3426" s="13">
        <v>8.4562305989417901</v>
      </c>
      <c r="F3426" s="15">
        <v>25.235701890960964</v>
      </c>
      <c r="G3426" s="13">
        <v>18</v>
      </c>
      <c r="H3426" s="14">
        <v>1563751.46</v>
      </c>
    </row>
    <row r="3427" spans="1:8" ht="24.75" hidden="1" x14ac:dyDescent="0.25">
      <c r="A3427" s="8" t="s">
        <v>3088</v>
      </c>
      <c r="B3427" s="9" t="s">
        <v>2303</v>
      </c>
      <c r="C3427" s="13">
        <v>47.300760144027898</v>
      </c>
      <c r="D3427" s="13">
        <v>40.061128045579999</v>
      </c>
      <c r="E3427" s="13">
        <v>12.433153662249</v>
      </c>
      <c r="F3427" s="15">
        <v>33.265013950618965</v>
      </c>
      <c r="G3427" s="13">
        <v>27</v>
      </c>
      <c r="H3427" s="14">
        <v>1551227.58</v>
      </c>
    </row>
    <row r="3428" spans="1:8" hidden="1" x14ac:dyDescent="0.25">
      <c r="A3428" s="8" t="s">
        <v>3088</v>
      </c>
      <c r="B3428" s="9" t="s">
        <v>2756</v>
      </c>
      <c r="C3428" s="13">
        <v>100</v>
      </c>
      <c r="D3428" s="13">
        <v>34.895707194495998</v>
      </c>
      <c r="E3428" s="13">
        <v>41.749097442157698</v>
      </c>
      <c r="F3428" s="15">
        <v>58.881601545551234</v>
      </c>
      <c r="G3428" s="13">
        <v>12</v>
      </c>
      <c r="H3428" s="14">
        <v>1536792.64</v>
      </c>
    </row>
    <row r="3429" spans="1:8" ht="24.75" hidden="1" x14ac:dyDescent="0.25">
      <c r="A3429" s="8" t="s">
        <v>3088</v>
      </c>
      <c r="B3429" s="9" t="s">
        <v>2040</v>
      </c>
      <c r="C3429" s="13">
        <v>45.523702499699098</v>
      </c>
      <c r="D3429" s="13">
        <v>51.703543135371802</v>
      </c>
      <c r="E3429" s="13">
        <v>41.8285937322213</v>
      </c>
      <c r="F3429" s="15">
        <v>46.351946455764072</v>
      </c>
      <c r="G3429" s="13">
        <v>12</v>
      </c>
      <c r="H3429" s="14">
        <v>1513210.79</v>
      </c>
    </row>
    <row r="3430" spans="1:8" ht="24.75" hidden="1" x14ac:dyDescent="0.25">
      <c r="A3430" s="8" t="s">
        <v>3088</v>
      </c>
      <c r="B3430" s="9" t="s">
        <v>2914</v>
      </c>
      <c r="C3430" s="13">
        <v>53.645722855261702</v>
      </c>
      <c r="D3430" s="13">
        <v>19.0213689546956</v>
      </c>
      <c r="E3430" s="13">
        <v>37.885218291689199</v>
      </c>
      <c r="F3430" s="15">
        <v>36.850770033882164</v>
      </c>
      <c r="G3430" s="13">
        <v>14</v>
      </c>
      <c r="H3430" s="14">
        <v>1502295.24</v>
      </c>
    </row>
    <row r="3431" spans="1:8" ht="24.75" hidden="1" x14ac:dyDescent="0.25">
      <c r="A3431" s="8" t="s">
        <v>3088</v>
      </c>
      <c r="B3431" s="9" t="s">
        <v>2903</v>
      </c>
      <c r="C3431" s="13">
        <v>29.7580619683193</v>
      </c>
      <c r="D3431" s="13">
        <v>6.69782626575903</v>
      </c>
      <c r="E3431" s="13">
        <v>6.5115646762434203</v>
      </c>
      <c r="F3431" s="15">
        <v>14.322484303440584</v>
      </c>
      <c r="G3431" s="13">
        <v>30</v>
      </c>
      <c r="H3431" s="14">
        <v>1497536.26999999</v>
      </c>
    </row>
    <row r="3432" spans="1:8" ht="36.75" hidden="1" x14ac:dyDescent="0.25">
      <c r="A3432" s="8" t="s">
        <v>3088</v>
      </c>
      <c r="B3432" s="9" t="s">
        <v>2051</v>
      </c>
      <c r="C3432" s="13">
        <v>29.1402074290135</v>
      </c>
      <c r="D3432" s="13">
        <v>47.101738302376901</v>
      </c>
      <c r="E3432" s="13">
        <v>48.263253321116501</v>
      </c>
      <c r="F3432" s="15">
        <v>41.501733017502296</v>
      </c>
      <c r="G3432" s="13">
        <v>21</v>
      </c>
      <c r="H3432" s="14">
        <v>1478383.97</v>
      </c>
    </row>
    <row r="3433" spans="1:8" hidden="1" x14ac:dyDescent="0.25">
      <c r="A3433" s="8" t="s">
        <v>3088</v>
      </c>
      <c r="B3433" s="9" t="s">
        <v>1600</v>
      </c>
      <c r="C3433" s="13">
        <v>28.775373719973398</v>
      </c>
      <c r="D3433" s="13">
        <v>37.330436660573497</v>
      </c>
      <c r="E3433" s="13">
        <v>45.933990412853198</v>
      </c>
      <c r="F3433" s="15">
        <v>37.346600264466701</v>
      </c>
      <c r="G3433" s="13">
        <v>18</v>
      </c>
      <c r="H3433" s="14">
        <v>1460175.88199999</v>
      </c>
    </row>
    <row r="3434" spans="1:8" ht="24.75" hidden="1" x14ac:dyDescent="0.25">
      <c r="A3434" s="8" t="s">
        <v>3088</v>
      </c>
      <c r="B3434" s="9" t="s">
        <v>2944</v>
      </c>
      <c r="C3434" s="13">
        <v>34.544557761437801</v>
      </c>
      <c r="D3434" s="13">
        <v>59.501587505990898</v>
      </c>
      <c r="E3434" s="13">
        <v>54.390967952251998</v>
      </c>
      <c r="F3434" s="15">
        <v>49.479037739893563</v>
      </c>
      <c r="G3434" s="13">
        <v>18</v>
      </c>
      <c r="H3434" s="14">
        <v>1428511.68</v>
      </c>
    </row>
    <row r="3435" spans="1:8" ht="24.75" hidden="1" x14ac:dyDescent="0.25">
      <c r="A3435" s="8" t="s">
        <v>3088</v>
      </c>
      <c r="B3435" s="9" t="s">
        <v>837</v>
      </c>
      <c r="C3435" s="13">
        <v>42.707291349817801</v>
      </c>
      <c r="D3435" s="13">
        <v>67.100188044273196</v>
      </c>
      <c r="E3435" s="13">
        <v>51.054949294531099</v>
      </c>
      <c r="F3435" s="15">
        <v>53.62080956287403</v>
      </c>
      <c r="G3435" s="13">
        <v>11</v>
      </c>
      <c r="H3435" s="14">
        <v>1392889.76</v>
      </c>
    </row>
    <row r="3436" spans="1:8" hidden="1" x14ac:dyDescent="0.25">
      <c r="A3436" s="8" t="s">
        <v>3088</v>
      </c>
      <c r="B3436" s="9" t="s">
        <v>3054</v>
      </c>
      <c r="C3436" s="13">
        <v>73.815116358953702</v>
      </c>
      <c r="D3436" s="13">
        <v>58.959905704620503</v>
      </c>
      <c r="E3436" s="13">
        <v>64.601739319431104</v>
      </c>
      <c r="F3436" s="15">
        <v>65.79225379433511</v>
      </c>
      <c r="G3436" s="13">
        <v>16</v>
      </c>
      <c r="H3436" s="14">
        <v>1382673.07</v>
      </c>
    </row>
    <row r="3437" spans="1:8" hidden="1" x14ac:dyDescent="0.25">
      <c r="A3437" s="8" t="s">
        <v>3088</v>
      </c>
      <c r="B3437" s="9" t="s">
        <v>2604</v>
      </c>
      <c r="C3437" s="13">
        <v>32.684882266592503</v>
      </c>
      <c r="D3437" s="13">
        <v>53.735705062432501</v>
      </c>
      <c r="E3437" s="13">
        <v>38.774603245104402</v>
      </c>
      <c r="F3437" s="15">
        <v>41.731730191376471</v>
      </c>
      <c r="G3437" s="13">
        <v>16</v>
      </c>
      <c r="H3437" s="14">
        <v>1379889.23</v>
      </c>
    </row>
    <row r="3438" spans="1:8" ht="24.75" hidden="1" x14ac:dyDescent="0.25">
      <c r="A3438" s="8" t="s">
        <v>3088</v>
      </c>
      <c r="B3438" s="9" t="s">
        <v>2270</v>
      </c>
      <c r="C3438" s="13">
        <v>36.626104958157903</v>
      </c>
      <c r="D3438" s="13">
        <v>52.7657516891596</v>
      </c>
      <c r="E3438" s="13">
        <v>52.175875822259101</v>
      </c>
      <c r="F3438" s="15">
        <v>47.189244156525525</v>
      </c>
      <c r="G3438" s="13">
        <v>11</v>
      </c>
      <c r="H3438" s="14">
        <v>1379096.8419999899</v>
      </c>
    </row>
    <row r="3439" spans="1:8" hidden="1" x14ac:dyDescent="0.25">
      <c r="A3439" s="8" t="s">
        <v>3088</v>
      </c>
      <c r="B3439" s="9" t="s">
        <v>3070</v>
      </c>
      <c r="C3439" s="13">
        <v>45.580606184984703</v>
      </c>
      <c r="D3439" s="13">
        <v>51.313383751043901</v>
      </c>
      <c r="E3439" s="13">
        <v>16.4386799709632</v>
      </c>
      <c r="F3439" s="15">
        <v>37.777556635663935</v>
      </c>
      <c r="G3439" s="13">
        <v>11</v>
      </c>
      <c r="H3439" s="14">
        <v>1356145.32</v>
      </c>
    </row>
    <row r="3440" spans="1:8" ht="24.75" hidden="1" x14ac:dyDescent="0.25">
      <c r="A3440" s="8" t="s">
        <v>3088</v>
      </c>
      <c r="B3440" s="9" t="s">
        <v>1843</v>
      </c>
      <c r="C3440" s="13">
        <v>30.667420125891301</v>
      </c>
      <c r="D3440" s="13">
        <v>52.371829661368899</v>
      </c>
      <c r="E3440" s="13">
        <v>27.80256758602</v>
      </c>
      <c r="F3440" s="15">
        <v>36.947272457760072</v>
      </c>
      <c r="G3440" s="13">
        <v>15</v>
      </c>
      <c r="H3440" s="14">
        <v>1262319.054</v>
      </c>
    </row>
    <row r="3441" spans="1:8" ht="24.75" hidden="1" x14ac:dyDescent="0.25">
      <c r="A3441" s="8" t="s">
        <v>3088</v>
      </c>
      <c r="B3441" s="9" t="s">
        <v>3017</v>
      </c>
      <c r="C3441" s="13">
        <v>47.703096394904897</v>
      </c>
      <c r="D3441" s="13">
        <v>21.984119033559899</v>
      </c>
      <c r="E3441" s="13">
        <v>18.760527424489101</v>
      </c>
      <c r="F3441" s="15">
        <v>29.48258095098463</v>
      </c>
      <c r="G3441" s="13">
        <v>18</v>
      </c>
      <c r="H3441" s="14">
        <v>1247836.48999999</v>
      </c>
    </row>
    <row r="3442" spans="1:8" ht="24.75" hidden="1" x14ac:dyDescent="0.25">
      <c r="A3442" s="8" t="s">
        <v>3088</v>
      </c>
      <c r="B3442" s="9" t="s">
        <v>2072</v>
      </c>
      <c r="C3442" s="13">
        <v>23.69279761084</v>
      </c>
      <c r="D3442" s="13">
        <v>66.372774132831395</v>
      </c>
      <c r="E3442" s="13">
        <v>54.615260647165101</v>
      </c>
      <c r="F3442" s="15">
        <v>48.226944130278831</v>
      </c>
      <c r="G3442" s="13">
        <v>17</v>
      </c>
      <c r="H3442" s="14">
        <v>1241687.1599999999</v>
      </c>
    </row>
    <row r="3443" spans="1:8" ht="24.75" hidden="1" x14ac:dyDescent="0.25">
      <c r="A3443" s="8" t="s">
        <v>3088</v>
      </c>
      <c r="B3443" s="9" t="s">
        <v>2147</v>
      </c>
      <c r="C3443" s="13">
        <v>29.392082669138301</v>
      </c>
      <c r="D3443" s="13">
        <v>24.394758611430699</v>
      </c>
      <c r="E3443" s="13">
        <v>6.8071936505892703</v>
      </c>
      <c r="F3443" s="15">
        <v>20.198011643719422</v>
      </c>
      <c r="G3443" s="13">
        <v>11</v>
      </c>
      <c r="H3443" s="14">
        <v>1199114.31</v>
      </c>
    </row>
    <row r="3444" spans="1:8" ht="24.75" hidden="1" x14ac:dyDescent="0.25">
      <c r="A3444" s="8" t="s">
        <v>3088</v>
      </c>
      <c r="B3444" s="9" t="s">
        <v>2901</v>
      </c>
      <c r="C3444" s="13">
        <v>73.640873318848193</v>
      </c>
      <c r="D3444" s="13">
        <v>56.401616249152603</v>
      </c>
      <c r="E3444" s="13">
        <v>25.525308539085199</v>
      </c>
      <c r="F3444" s="15">
        <v>51.855932702361997</v>
      </c>
      <c r="G3444" s="13">
        <v>21</v>
      </c>
      <c r="H3444" s="14">
        <v>1196556.6000000001</v>
      </c>
    </row>
    <row r="3445" spans="1:8" ht="24.75" hidden="1" x14ac:dyDescent="0.25">
      <c r="A3445" s="8" t="s">
        <v>3088</v>
      </c>
      <c r="B3445" s="9" t="s">
        <v>1395</v>
      </c>
      <c r="C3445" s="13">
        <v>42.573216815523402</v>
      </c>
      <c r="D3445" s="13">
        <v>27.902147268511701</v>
      </c>
      <c r="E3445" s="13">
        <v>5.0437794523331503</v>
      </c>
      <c r="F3445" s="15">
        <v>25.173047845456086</v>
      </c>
      <c r="G3445" s="13">
        <v>18</v>
      </c>
      <c r="H3445" s="14">
        <v>1178385.99999999</v>
      </c>
    </row>
    <row r="3446" spans="1:8" ht="24.75" hidden="1" x14ac:dyDescent="0.25">
      <c r="A3446" s="8" t="s">
        <v>3088</v>
      </c>
      <c r="B3446" s="9" t="s">
        <v>3022</v>
      </c>
      <c r="C3446" s="13">
        <v>59.852688919051403</v>
      </c>
      <c r="D3446" s="13">
        <v>89.0834083157865</v>
      </c>
      <c r="E3446" s="13">
        <v>48.516835578886699</v>
      </c>
      <c r="F3446" s="15">
        <v>65.817644271241534</v>
      </c>
      <c r="G3446" s="13">
        <v>18</v>
      </c>
      <c r="H3446" s="14">
        <v>1095464.1499999999</v>
      </c>
    </row>
    <row r="3447" spans="1:8" hidden="1" x14ac:dyDescent="0.25">
      <c r="A3447" s="8" t="s">
        <v>3088</v>
      </c>
      <c r="B3447" s="9" t="s">
        <v>3027</v>
      </c>
      <c r="C3447" s="13">
        <v>41.2209639721599</v>
      </c>
      <c r="D3447" s="13">
        <v>18.756343113130001</v>
      </c>
      <c r="E3447" s="13">
        <v>24.484491677528801</v>
      </c>
      <c r="F3447" s="15">
        <v>28.153932920939567</v>
      </c>
      <c r="G3447" s="13">
        <v>12</v>
      </c>
      <c r="H3447" s="14">
        <v>1019230.23</v>
      </c>
    </row>
    <row r="3448" spans="1:8" ht="24.75" hidden="1" x14ac:dyDescent="0.25">
      <c r="A3448" s="8" t="s">
        <v>3088</v>
      </c>
      <c r="B3448" s="9" t="s">
        <v>1128</v>
      </c>
      <c r="C3448" s="13">
        <v>45.382908127153399</v>
      </c>
      <c r="D3448" s="13">
        <v>71.150906634648294</v>
      </c>
      <c r="E3448" s="13">
        <v>38.195146336472497</v>
      </c>
      <c r="F3448" s="15">
        <v>51.576320366091402</v>
      </c>
      <c r="G3448" s="13">
        <v>11</v>
      </c>
      <c r="H3448" s="14">
        <v>969771.1</v>
      </c>
    </row>
    <row r="3449" spans="1:8" hidden="1" x14ac:dyDescent="0.25">
      <c r="A3449" s="8" t="s">
        <v>3088</v>
      </c>
      <c r="B3449" s="9" t="s">
        <v>2907</v>
      </c>
      <c r="C3449" s="13">
        <v>84.860635826645805</v>
      </c>
      <c r="D3449" s="13">
        <v>14.867200975936999</v>
      </c>
      <c r="E3449" s="13">
        <v>12.8337062931204</v>
      </c>
      <c r="F3449" s="15">
        <v>37.520514365234398</v>
      </c>
      <c r="G3449" s="13">
        <v>11</v>
      </c>
      <c r="H3449" s="14">
        <v>828275.1</v>
      </c>
    </row>
    <row r="3450" spans="1:8" ht="24.75" hidden="1" x14ac:dyDescent="0.25">
      <c r="A3450" s="8" t="s">
        <v>3088</v>
      </c>
      <c r="B3450" s="9" t="s">
        <v>241</v>
      </c>
      <c r="C3450" s="13">
        <v>61.234044503760302</v>
      </c>
      <c r="D3450" s="13">
        <v>42.079756291075498</v>
      </c>
      <c r="E3450" s="13">
        <v>31.8769288286178</v>
      </c>
      <c r="F3450" s="15">
        <v>45.0635765411512</v>
      </c>
      <c r="G3450" s="13">
        <v>18</v>
      </c>
      <c r="H3450" s="14">
        <v>690103.7</v>
      </c>
    </row>
    <row r="3451" spans="1:8" hidden="1" x14ac:dyDescent="0.25">
      <c r="A3451" s="8" t="s">
        <v>3088</v>
      </c>
      <c r="B3451" s="9" t="s">
        <v>2993</v>
      </c>
      <c r="C3451" s="13">
        <v>42.531691718936798</v>
      </c>
      <c r="D3451" s="13">
        <v>62.207872859055399</v>
      </c>
      <c r="E3451" s="13">
        <v>51.960557088904501</v>
      </c>
      <c r="F3451" s="15">
        <v>52.233373888965566</v>
      </c>
      <c r="G3451" s="13">
        <v>11</v>
      </c>
      <c r="H3451" s="14">
        <v>656976.4</v>
      </c>
    </row>
    <row r="3452" spans="1:8" ht="24.75" hidden="1" x14ac:dyDescent="0.25">
      <c r="A3452" s="8" t="s">
        <v>3088</v>
      </c>
      <c r="B3452" s="9" t="s">
        <v>497</v>
      </c>
      <c r="C3452" s="13">
        <v>59.176421140512304</v>
      </c>
      <c r="D3452" s="13">
        <v>57.976851270417001</v>
      </c>
      <c r="E3452" s="13">
        <v>61.103692826948098</v>
      </c>
      <c r="F3452" s="15">
        <v>59.418988412625801</v>
      </c>
      <c r="G3452" s="13">
        <v>11</v>
      </c>
      <c r="H3452" s="14">
        <v>651709.39999999898</v>
      </c>
    </row>
    <row r="3453" spans="1:8" ht="24.75" hidden="1" x14ac:dyDescent="0.25">
      <c r="A3453" s="8" t="s">
        <v>3088</v>
      </c>
      <c r="B3453" s="9" t="s">
        <v>2194</v>
      </c>
      <c r="C3453" s="13">
        <v>42.222430360217601</v>
      </c>
      <c r="D3453" s="13">
        <v>87.394296094846098</v>
      </c>
      <c r="E3453" s="13">
        <v>46.353851372180998</v>
      </c>
      <c r="F3453" s="15">
        <v>58.656859275748239</v>
      </c>
      <c r="G3453" s="13">
        <v>15</v>
      </c>
      <c r="H3453" s="14">
        <v>648574.56000000006</v>
      </c>
    </row>
    <row r="3454" spans="1:8" ht="24.75" hidden="1" x14ac:dyDescent="0.25">
      <c r="A3454" s="8" t="s">
        <v>3088</v>
      </c>
      <c r="B3454" s="9" t="s">
        <v>3004</v>
      </c>
      <c r="C3454" s="13">
        <v>27.520447836333499</v>
      </c>
      <c r="D3454" s="13">
        <v>53.625602262618401</v>
      </c>
      <c r="E3454" s="13">
        <v>35.6606504579267</v>
      </c>
      <c r="F3454" s="15">
        <v>38.935566852292872</v>
      </c>
      <c r="G3454" s="13">
        <v>8</v>
      </c>
      <c r="H3454" s="14">
        <v>638186.43000000005</v>
      </c>
    </row>
    <row r="3455" spans="1:8" ht="24.75" hidden="1" x14ac:dyDescent="0.25">
      <c r="A3455" s="8" t="s">
        <v>3088</v>
      </c>
      <c r="B3455" s="9" t="s">
        <v>3061</v>
      </c>
      <c r="C3455" s="13">
        <v>83.651734070333106</v>
      </c>
      <c r="D3455" s="13">
        <v>73.543270393801095</v>
      </c>
      <c r="E3455" s="13">
        <v>59.331756612415198</v>
      </c>
      <c r="F3455" s="15">
        <v>72.175587025516464</v>
      </c>
      <c r="G3455" s="13">
        <v>11</v>
      </c>
      <c r="H3455" s="14">
        <v>505268</v>
      </c>
    </row>
    <row r="3456" spans="1:8" hidden="1" x14ac:dyDescent="0.25">
      <c r="A3456" s="8" t="s">
        <v>3088</v>
      </c>
      <c r="B3456" s="9" t="s">
        <v>3084</v>
      </c>
      <c r="C3456" s="13">
        <v>70.502506113541898</v>
      </c>
      <c r="D3456" s="13">
        <v>40.350471127144097</v>
      </c>
      <c r="E3456" s="13">
        <v>21.204577375568999</v>
      </c>
      <c r="F3456" s="15">
        <v>44.019184872084992</v>
      </c>
      <c r="G3456" s="13">
        <v>19</v>
      </c>
      <c r="H3456" s="14">
        <v>470191</v>
      </c>
    </row>
    <row r="3457" spans="1:8" ht="24.75" hidden="1" x14ac:dyDescent="0.25">
      <c r="A3457" s="8" t="s">
        <v>3088</v>
      </c>
      <c r="B3457" s="9" t="s">
        <v>3085</v>
      </c>
      <c r="C3457" s="13">
        <v>57.972734215644998</v>
      </c>
      <c r="D3457" s="13">
        <v>12.704183966944999</v>
      </c>
      <c r="E3457" s="13">
        <v>13.994630019883401</v>
      </c>
      <c r="F3457" s="15">
        <v>28.223849400824466</v>
      </c>
      <c r="G3457" s="13">
        <v>11</v>
      </c>
      <c r="H3457" s="14">
        <v>260680.66</v>
      </c>
    </row>
    <row r="3458" spans="1:8" ht="24.75" hidden="1" x14ac:dyDescent="0.25">
      <c r="A3458" s="8" t="s">
        <v>2893</v>
      </c>
      <c r="B3458" s="9" t="s">
        <v>2888</v>
      </c>
      <c r="C3458" s="13">
        <v>69.821832684461896</v>
      </c>
      <c r="D3458" s="13">
        <v>81.579345950438594</v>
      </c>
      <c r="E3458" s="13">
        <v>46.198120086855702</v>
      </c>
      <c r="F3458" s="15">
        <v>65.866432907252062</v>
      </c>
      <c r="G3458" s="13">
        <v>4</v>
      </c>
      <c r="H3458" s="14">
        <v>65642583.159999996</v>
      </c>
    </row>
    <row r="3459" spans="1:8" ht="24.75" hidden="1" x14ac:dyDescent="0.25">
      <c r="A3459" s="8" t="s">
        <v>2893</v>
      </c>
      <c r="B3459" s="9" t="s">
        <v>1157</v>
      </c>
      <c r="C3459" s="13">
        <v>43.352951921579098</v>
      </c>
      <c r="D3459" s="13">
        <v>100</v>
      </c>
      <c r="E3459" s="13">
        <v>52.1747999582321</v>
      </c>
      <c r="F3459" s="15">
        <v>65.175917293270402</v>
      </c>
      <c r="G3459" s="13">
        <v>14</v>
      </c>
      <c r="H3459" s="14">
        <v>6436856.8200000003</v>
      </c>
    </row>
    <row r="3460" spans="1:8" ht="24.75" hidden="1" x14ac:dyDescent="0.25">
      <c r="A3460" s="8" t="s">
        <v>2893</v>
      </c>
      <c r="B3460" s="9" t="s">
        <v>1537</v>
      </c>
      <c r="C3460" s="13">
        <v>61.661699592483998</v>
      </c>
      <c r="D3460" s="13">
        <v>66.782173416384694</v>
      </c>
      <c r="E3460" s="13">
        <v>65.872610859573996</v>
      </c>
      <c r="F3460" s="15">
        <v>64.772161289480906</v>
      </c>
      <c r="G3460" s="13">
        <v>10</v>
      </c>
      <c r="H3460" s="14">
        <v>52796612.780000001</v>
      </c>
    </row>
    <row r="3461" spans="1:8" hidden="1" x14ac:dyDescent="0.25">
      <c r="A3461" s="8" t="s">
        <v>2893</v>
      </c>
      <c r="B3461" s="9" t="s">
        <v>2826</v>
      </c>
      <c r="C3461" s="13">
        <v>42.1851031040107</v>
      </c>
      <c r="D3461" s="13">
        <v>90.437242390615097</v>
      </c>
      <c r="E3461" s="13">
        <v>57.666884164361797</v>
      </c>
      <c r="F3461" s="15">
        <v>63.429743219662527</v>
      </c>
      <c r="G3461" s="13">
        <v>76</v>
      </c>
      <c r="H3461" s="14">
        <v>7520514.52999999</v>
      </c>
    </row>
    <row r="3462" spans="1:8" ht="24.75" hidden="1" x14ac:dyDescent="0.25">
      <c r="A3462" s="8" t="s">
        <v>2893</v>
      </c>
      <c r="B3462" s="9" t="s">
        <v>1888</v>
      </c>
      <c r="C3462" s="13">
        <v>75.264999527567198</v>
      </c>
      <c r="D3462" s="13">
        <v>61.146847564677302</v>
      </c>
      <c r="E3462" s="13">
        <v>52.861310483998302</v>
      </c>
      <c r="F3462" s="15">
        <v>63.091052525414263</v>
      </c>
      <c r="G3462" s="13">
        <v>6</v>
      </c>
      <c r="H3462" s="14">
        <v>3887789.42</v>
      </c>
    </row>
    <row r="3463" spans="1:8" ht="24.75" hidden="1" x14ac:dyDescent="0.25">
      <c r="A3463" s="8" t="s">
        <v>2893</v>
      </c>
      <c r="B3463" s="9" t="s">
        <v>2048</v>
      </c>
      <c r="C3463" s="13">
        <v>17.605329351737701</v>
      </c>
      <c r="D3463" s="13">
        <v>79.491746398942794</v>
      </c>
      <c r="E3463" s="13">
        <v>91.423065176477195</v>
      </c>
      <c r="F3463" s="15">
        <v>62.840046975719225</v>
      </c>
      <c r="G3463" s="13">
        <v>1405</v>
      </c>
      <c r="H3463" s="14">
        <v>20204280544.469898</v>
      </c>
    </row>
    <row r="3464" spans="1:8" ht="24.75" hidden="1" x14ac:dyDescent="0.25">
      <c r="A3464" s="8" t="s">
        <v>2893</v>
      </c>
      <c r="B3464" s="9" t="s">
        <v>679</v>
      </c>
      <c r="C3464" s="13">
        <v>73.458142291948306</v>
      </c>
      <c r="D3464" s="13">
        <v>68.975203138133907</v>
      </c>
      <c r="E3464" s="13">
        <v>44.8520210167258</v>
      </c>
      <c r="F3464" s="15">
        <v>62.428455482269349</v>
      </c>
      <c r="G3464" s="13">
        <v>3</v>
      </c>
      <c r="H3464" s="14">
        <v>3069142.32</v>
      </c>
    </row>
    <row r="3465" spans="1:8" ht="24.75" hidden="1" x14ac:dyDescent="0.25">
      <c r="A3465" s="8" t="s">
        <v>2893</v>
      </c>
      <c r="B3465" s="9" t="s">
        <v>1229</v>
      </c>
      <c r="C3465" s="13">
        <v>53.624824821454702</v>
      </c>
      <c r="D3465" s="13">
        <v>78.654461596385502</v>
      </c>
      <c r="E3465" s="13">
        <v>52.861310483998302</v>
      </c>
      <c r="F3465" s="15">
        <v>61.713532300612833</v>
      </c>
      <c r="G3465" s="13">
        <v>1</v>
      </c>
      <c r="H3465" s="14">
        <v>319444.88</v>
      </c>
    </row>
    <row r="3466" spans="1:8" ht="24.75" hidden="1" x14ac:dyDescent="0.25">
      <c r="A3466" s="8" t="s">
        <v>2893</v>
      </c>
      <c r="B3466" s="9" t="s">
        <v>391</v>
      </c>
      <c r="C3466" s="13">
        <v>50.443209448856599</v>
      </c>
      <c r="D3466" s="13">
        <v>79.293263168954894</v>
      </c>
      <c r="E3466" s="13">
        <v>54.216728701536702</v>
      </c>
      <c r="F3466" s="15">
        <v>61.317733773116068</v>
      </c>
      <c r="G3466" s="13">
        <v>3</v>
      </c>
      <c r="H3466" s="14">
        <v>647229.11</v>
      </c>
    </row>
    <row r="3467" spans="1:8" hidden="1" x14ac:dyDescent="0.25">
      <c r="A3467" s="8" t="s">
        <v>2893</v>
      </c>
      <c r="B3467" s="9" t="s">
        <v>2461</v>
      </c>
      <c r="C3467" s="13">
        <v>11.376330328818799</v>
      </c>
      <c r="D3467" s="13">
        <v>66.796843257998901</v>
      </c>
      <c r="E3467" s="13">
        <v>99.999999999999901</v>
      </c>
      <c r="F3467" s="15">
        <v>59.391057862272532</v>
      </c>
      <c r="G3467" s="13">
        <v>1266</v>
      </c>
      <c r="H3467" s="14">
        <v>5752471804.1554804</v>
      </c>
    </row>
    <row r="3468" spans="1:8" ht="24.75" hidden="1" x14ac:dyDescent="0.25">
      <c r="A3468" s="8" t="s">
        <v>2893</v>
      </c>
      <c r="B3468" s="9" t="s">
        <v>2737</v>
      </c>
      <c r="C3468" s="13">
        <v>75.443175994661701</v>
      </c>
      <c r="D3468" s="13">
        <v>45.186482469311002</v>
      </c>
      <c r="E3468" s="13">
        <v>54.378454738856703</v>
      </c>
      <c r="F3468" s="15">
        <v>58.336037734276466</v>
      </c>
      <c r="G3468" s="13">
        <v>6</v>
      </c>
      <c r="H3468" s="14">
        <v>1282945.7</v>
      </c>
    </row>
    <row r="3469" spans="1:8" ht="24.75" hidden="1" x14ac:dyDescent="0.25">
      <c r="A3469" s="8" t="s">
        <v>2893</v>
      </c>
      <c r="B3469" s="9" t="s">
        <v>2467</v>
      </c>
      <c r="C3469" s="13">
        <v>44.082755531430202</v>
      </c>
      <c r="D3469" s="13">
        <v>66.465564853331003</v>
      </c>
      <c r="E3469" s="13">
        <v>61.543649486335703</v>
      </c>
      <c r="F3469" s="15">
        <v>57.36398995703231</v>
      </c>
      <c r="G3469" s="13">
        <v>5</v>
      </c>
      <c r="H3469" s="14">
        <v>4775053.7300000004</v>
      </c>
    </row>
    <row r="3470" spans="1:8" ht="24.75" hidden="1" x14ac:dyDescent="0.25">
      <c r="A3470" s="8" t="s">
        <v>2893</v>
      </c>
      <c r="B3470" s="9" t="s">
        <v>2362</v>
      </c>
      <c r="C3470" s="13">
        <v>35.212197497987802</v>
      </c>
      <c r="D3470" s="13">
        <v>84.883283132530096</v>
      </c>
      <c r="E3470" s="13">
        <v>51.717126274388001</v>
      </c>
      <c r="F3470" s="15">
        <v>57.270868968301961</v>
      </c>
      <c r="G3470" s="13">
        <v>7</v>
      </c>
      <c r="H3470" s="14">
        <v>7836542.1399999997</v>
      </c>
    </row>
    <row r="3471" spans="1:8" ht="24.75" hidden="1" x14ac:dyDescent="0.25">
      <c r="A3471" s="8" t="s">
        <v>2893</v>
      </c>
      <c r="B3471" s="9" t="s">
        <v>1787</v>
      </c>
      <c r="C3471" s="13">
        <v>31.223381108604698</v>
      </c>
      <c r="D3471" s="13">
        <v>86.198610275575604</v>
      </c>
      <c r="E3471" s="13">
        <v>52.368638224330802</v>
      </c>
      <c r="F3471" s="15">
        <v>56.596876536170363</v>
      </c>
      <c r="G3471" s="13">
        <v>17</v>
      </c>
      <c r="H3471" s="14">
        <v>6113328.0099999998</v>
      </c>
    </row>
    <row r="3472" spans="1:8" ht="24.75" hidden="1" x14ac:dyDescent="0.25">
      <c r="A3472" s="8" t="s">
        <v>2893</v>
      </c>
      <c r="B3472" s="9" t="s">
        <v>1707</v>
      </c>
      <c r="C3472" s="13">
        <v>66.899533511826803</v>
      </c>
      <c r="D3472" s="13">
        <v>59.834286272998902</v>
      </c>
      <c r="E3472" s="13">
        <v>38.444589442907898</v>
      </c>
      <c r="F3472" s="15">
        <v>55.059469742577868</v>
      </c>
      <c r="G3472" s="13">
        <v>6</v>
      </c>
      <c r="H3472" s="14">
        <v>1093974.8700000001</v>
      </c>
    </row>
    <row r="3473" spans="1:8" hidden="1" x14ac:dyDescent="0.25">
      <c r="A3473" s="8" t="s">
        <v>2893</v>
      </c>
      <c r="B3473" s="9" t="s">
        <v>1784</v>
      </c>
      <c r="C3473" s="13">
        <v>45.4311057567365</v>
      </c>
      <c r="D3473" s="13">
        <v>69.152076866216404</v>
      </c>
      <c r="E3473" s="13">
        <v>50.250551337481497</v>
      </c>
      <c r="F3473" s="15">
        <v>54.944577986811474</v>
      </c>
      <c r="G3473" s="13">
        <v>8</v>
      </c>
      <c r="H3473" s="14">
        <v>413541836.69</v>
      </c>
    </row>
    <row r="3474" spans="1:8" ht="24.75" hidden="1" x14ac:dyDescent="0.25">
      <c r="A3474" s="8" t="s">
        <v>2893</v>
      </c>
      <c r="B3474" s="9" t="s">
        <v>2836</v>
      </c>
      <c r="C3474" s="13">
        <v>27.2581697974124</v>
      </c>
      <c r="D3474" s="13">
        <v>82.973317689362105</v>
      </c>
      <c r="E3474" s="13">
        <v>54.440619492260097</v>
      </c>
      <c r="F3474" s="15">
        <v>54.890702326344865</v>
      </c>
      <c r="G3474" s="13">
        <v>8</v>
      </c>
      <c r="H3474" s="14">
        <v>15443795.02</v>
      </c>
    </row>
    <row r="3475" spans="1:8" ht="24.75" hidden="1" x14ac:dyDescent="0.25">
      <c r="A3475" s="8" t="s">
        <v>2893</v>
      </c>
      <c r="B3475" s="9" t="s">
        <v>2861</v>
      </c>
      <c r="C3475" s="13">
        <v>30.243299067934501</v>
      </c>
      <c r="D3475" s="13">
        <v>74.377454508638095</v>
      </c>
      <c r="E3475" s="13">
        <v>59.652231891935301</v>
      </c>
      <c r="F3475" s="15">
        <v>54.757661822835964</v>
      </c>
      <c r="G3475" s="13">
        <v>415</v>
      </c>
      <c r="H3475" s="14">
        <v>2112610082.3199999</v>
      </c>
    </row>
    <row r="3476" spans="1:8" ht="24.75" hidden="1" x14ac:dyDescent="0.25">
      <c r="A3476" s="8" t="s">
        <v>2893</v>
      </c>
      <c r="B3476" s="9" t="s">
        <v>1012</v>
      </c>
      <c r="C3476" s="13">
        <v>27.777916391572401</v>
      </c>
      <c r="D3476" s="13">
        <v>82.222903318909204</v>
      </c>
      <c r="E3476" s="13">
        <v>54.213546385273503</v>
      </c>
      <c r="F3476" s="15">
        <v>54.738122031918373</v>
      </c>
      <c r="G3476" s="13">
        <v>35</v>
      </c>
      <c r="H3476" s="14">
        <v>15080284.58</v>
      </c>
    </row>
    <row r="3477" spans="1:8" ht="24.75" hidden="1" x14ac:dyDescent="0.25">
      <c r="A3477" s="8" t="s">
        <v>2893</v>
      </c>
      <c r="B3477" s="9" t="s">
        <v>2495</v>
      </c>
      <c r="C3477" s="13">
        <v>27.756199801643099</v>
      </c>
      <c r="D3477" s="13">
        <v>92.950727486538597</v>
      </c>
      <c r="E3477" s="13">
        <v>40.8803815968284</v>
      </c>
      <c r="F3477" s="15">
        <v>53.862436295003363</v>
      </c>
      <c r="G3477" s="13">
        <v>21</v>
      </c>
      <c r="H3477" s="14">
        <v>11326699.609999999</v>
      </c>
    </row>
    <row r="3478" spans="1:8" ht="24.75" hidden="1" x14ac:dyDescent="0.25">
      <c r="A3478" s="8" t="s">
        <v>2893</v>
      </c>
      <c r="B3478" s="9" t="s">
        <v>184</v>
      </c>
      <c r="C3478" s="13">
        <v>81.632741758582398</v>
      </c>
      <c r="D3478" s="13">
        <v>57.540474397590302</v>
      </c>
      <c r="E3478" s="13">
        <v>21.721193035242901</v>
      </c>
      <c r="F3478" s="15">
        <v>53.631469730471871</v>
      </c>
      <c r="G3478" s="13">
        <v>10</v>
      </c>
      <c r="H3478" s="14">
        <v>2426773.5299999998</v>
      </c>
    </row>
    <row r="3479" spans="1:8" hidden="1" x14ac:dyDescent="0.25">
      <c r="A3479" s="8" t="s">
        <v>2893</v>
      </c>
      <c r="B3479" s="9" t="s">
        <v>1550</v>
      </c>
      <c r="C3479" s="13">
        <v>48.568815755769201</v>
      </c>
      <c r="D3479" s="13">
        <v>59.942283759792197</v>
      </c>
      <c r="E3479" s="13">
        <v>50.574050321634402</v>
      </c>
      <c r="F3479" s="15">
        <v>53.02838327906526</v>
      </c>
      <c r="G3479" s="13">
        <v>117</v>
      </c>
      <c r="H3479" s="14">
        <v>281794369.64999998</v>
      </c>
    </row>
    <row r="3480" spans="1:8" hidden="1" x14ac:dyDescent="0.25">
      <c r="A3480" s="8" t="s">
        <v>2893</v>
      </c>
      <c r="B3480" s="9" t="s">
        <v>1364</v>
      </c>
      <c r="C3480" s="13">
        <v>21.741519628644799</v>
      </c>
      <c r="D3480" s="13">
        <v>50.467632425055001</v>
      </c>
      <c r="E3480" s="13">
        <v>85.1300273819067</v>
      </c>
      <c r="F3480" s="15">
        <v>52.446393145202165</v>
      </c>
      <c r="G3480" s="13">
        <v>61</v>
      </c>
      <c r="H3480" s="14">
        <v>1572843772.5799201</v>
      </c>
    </row>
    <row r="3481" spans="1:8" ht="36.75" hidden="1" x14ac:dyDescent="0.25">
      <c r="A3481" s="8" t="s">
        <v>2893</v>
      </c>
      <c r="B3481" s="9" t="s">
        <v>1519</v>
      </c>
      <c r="C3481" s="13">
        <v>45.421190988095702</v>
      </c>
      <c r="D3481" s="13">
        <v>52.8066335107873</v>
      </c>
      <c r="E3481" s="13">
        <v>58.959139271686396</v>
      </c>
      <c r="F3481" s="15">
        <v>52.395654590189793</v>
      </c>
      <c r="G3481" s="13">
        <v>5</v>
      </c>
      <c r="H3481" s="14">
        <v>3422433.79</v>
      </c>
    </row>
    <row r="3482" spans="1:8" hidden="1" x14ac:dyDescent="0.25">
      <c r="A3482" s="8" t="s">
        <v>2893</v>
      </c>
      <c r="B3482" s="9" t="s">
        <v>2678</v>
      </c>
      <c r="C3482" s="13">
        <v>30.8479869189309</v>
      </c>
      <c r="D3482" s="13">
        <v>54.921654545001502</v>
      </c>
      <c r="E3482" s="13">
        <v>71.098363146812403</v>
      </c>
      <c r="F3482" s="15">
        <v>52.289334870248268</v>
      </c>
      <c r="G3482" s="13">
        <v>181</v>
      </c>
      <c r="H3482" s="14">
        <v>317768947.16799998</v>
      </c>
    </row>
    <row r="3483" spans="1:8" ht="24.75" hidden="1" x14ac:dyDescent="0.25">
      <c r="A3483" s="8" t="s">
        <v>2893</v>
      </c>
      <c r="B3483" s="9" t="s">
        <v>2726</v>
      </c>
      <c r="C3483" s="13">
        <v>44.743932162185097</v>
      </c>
      <c r="D3483" s="13">
        <v>58.495294286327898</v>
      </c>
      <c r="E3483" s="13">
        <v>53.620987411145101</v>
      </c>
      <c r="F3483" s="15">
        <v>52.286737953219365</v>
      </c>
      <c r="G3483" s="13">
        <v>16</v>
      </c>
      <c r="H3483" s="14">
        <v>7044875.2300000004</v>
      </c>
    </row>
    <row r="3484" spans="1:8" hidden="1" x14ac:dyDescent="0.25">
      <c r="A3484" s="8" t="s">
        <v>2893</v>
      </c>
      <c r="B3484" s="9" t="s">
        <v>2103</v>
      </c>
      <c r="C3484" s="13">
        <v>36.031916112474804</v>
      </c>
      <c r="D3484" s="13">
        <v>71.203699328480397</v>
      </c>
      <c r="E3484" s="13">
        <v>48.749875224131799</v>
      </c>
      <c r="F3484" s="15">
        <v>51.995163555029002</v>
      </c>
      <c r="G3484" s="13">
        <v>13</v>
      </c>
      <c r="H3484" s="14">
        <v>3954751.96</v>
      </c>
    </row>
    <row r="3485" spans="1:8" ht="24.75" hidden="1" x14ac:dyDescent="0.25">
      <c r="A3485" s="8" t="s">
        <v>2893</v>
      </c>
      <c r="B3485" s="9" t="s">
        <v>1911</v>
      </c>
      <c r="C3485" s="13">
        <v>59.011916882823101</v>
      </c>
      <c r="D3485" s="13">
        <v>44.007350162584203</v>
      </c>
      <c r="E3485" s="13">
        <v>52.861310483998302</v>
      </c>
      <c r="F3485" s="15">
        <v>51.960192509801864</v>
      </c>
      <c r="G3485" s="13">
        <v>4</v>
      </c>
      <c r="H3485" s="14">
        <v>11719633.859999999</v>
      </c>
    </row>
    <row r="3486" spans="1:8" ht="24.75" hidden="1" x14ac:dyDescent="0.25">
      <c r="A3486" s="8" t="s">
        <v>2893</v>
      </c>
      <c r="B3486" s="9" t="s">
        <v>2636</v>
      </c>
      <c r="C3486" s="13">
        <v>69.506824258084293</v>
      </c>
      <c r="D3486" s="13">
        <v>46.715580158337403</v>
      </c>
      <c r="E3486" s="13">
        <v>39.479649887899697</v>
      </c>
      <c r="F3486" s="15">
        <v>51.900684768107133</v>
      </c>
      <c r="G3486" s="13">
        <v>15</v>
      </c>
      <c r="H3486" s="14">
        <v>2878516.19</v>
      </c>
    </row>
    <row r="3487" spans="1:8" hidden="1" x14ac:dyDescent="0.25">
      <c r="A3487" s="8" t="s">
        <v>2893</v>
      </c>
      <c r="B3487" s="9" t="s">
        <v>2615</v>
      </c>
      <c r="C3487" s="13">
        <v>42.630911540923002</v>
      </c>
      <c r="D3487" s="13">
        <v>53.516864659726401</v>
      </c>
      <c r="E3487" s="13">
        <v>59.099305231074801</v>
      </c>
      <c r="F3487" s="15">
        <v>51.749027143908073</v>
      </c>
      <c r="G3487" s="13">
        <v>87</v>
      </c>
      <c r="H3487" s="14">
        <v>53158504.020000003</v>
      </c>
    </row>
    <row r="3488" spans="1:8" hidden="1" x14ac:dyDescent="0.25">
      <c r="A3488" s="8" t="s">
        <v>2893</v>
      </c>
      <c r="B3488" s="9" t="s">
        <v>1416</v>
      </c>
      <c r="C3488" s="13">
        <v>46.527059818567501</v>
      </c>
      <c r="D3488" s="13">
        <v>65.910093863827399</v>
      </c>
      <c r="E3488" s="13">
        <v>42.321354764881796</v>
      </c>
      <c r="F3488" s="15">
        <v>51.586169482425561</v>
      </c>
      <c r="G3488" s="13">
        <v>5</v>
      </c>
      <c r="H3488" s="14">
        <v>2042724.8144</v>
      </c>
    </row>
    <row r="3489" spans="1:8" hidden="1" x14ac:dyDescent="0.25">
      <c r="A3489" s="8" t="s">
        <v>2893</v>
      </c>
      <c r="B3489" s="9" t="s">
        <v>2634</v>
      </c>
      <c r="C3489" s="13">
        <v>47.106830420968002</v>
      </c>
      <c r="D3489" s="13">
        <v>62.601038538457203</v>
      </c>
      <c r="E3489" s="13">
        <v>44.793771638781998</v>
      </c>
      <c r="F3489" s="15">
        <v>51.500546866069072</v>
      </c>
      <c r="G3489" s="13">
        <v>66</v>
      </c>
      <c r="H3489" s="14">
        <v>70123773.699999899</v>
      </c>
    </row>
    <row r="3490" spans="1:8" ht="24.75" hidden="1" x14ac:dyDescent="0.25">
      <c r="A3490" s="8" t="s">
        <v>2893</v>
      </c>
      <c r="B3490" s="9" t="s">
        <v>2844</v>
      </c>
      <c r="C3490" s="13">
        <v>35.9594920947482</v>
      </c>
      <c r="D3490" s="13">
        <v>83.605351639114602</v>
      </c>
      <c r="E3490" s="13">
        <v>34.540574243603999</v>
      </c>
      <c r="F3490" s="15">
        <v>51.3684726591556</v>
      </c>
      <c r="G3490" s="13">
        <v>6</v>
      </c>
      <c r="H3490" s="14">
        <v>3603443.25</v>
      </c>
    </row>
    <row r="3491" spans="1:8" ht="24.75" hidden="1" x14ac:dyDescent="0.25">
      <c r="A3491" s="8" t="s">
        <v>2893</v>
      </c>
      <c r="B3491" s="9" t="s">
        <v>2840</v>
      </c>
      <c r="C3491" s="13">
        <v>34.745183652660998</v>
      </c>
      <c r="D3491" s="13">
        <v>77.853836624599197</v>
      </c>
      <c r="E3491" s="13">
        <v>41.077613812205598</v>
      </c>
      <c r="F3491" s="15">
        <v>51.225544696488591</v>
      </c>
      <c r="G3491" s="13">
        <v>235</v>
      </c>
      <c r="H3491" s="14">
        <v>51766534.179999903</v>
      </c>
    </row>
    <row r="3492" spans="1:8" ht="24.75" hidden="1" x14ac:dyDescent="0.25">
      <c r="A3492" s="8" t="s">
        <v>2893</v>
      </c>
      <c r="B3492" s="9" t="s">
        <v>2648</v>
      </c>
      <c r="C3492" s="13">
        <v>24.0515968118406</v>
      </c>
      <c r="D3492" s="13">
        <v>79.374706975701699</v>
      </c>
      <c r="E3492" s="13">
        <v>49.564635744483503</v>
      </c>
      <c r="F3492" s="15">
        <v>50.9969798440086</v>
      </c>
      <c r="G3492" s="13">
        <v>87</v>
      </c>
      <c r="H3492" s="14">
        <v>121634144.20999999</v>
      </c>
    </row>
    <row r="3493" spans="1:8" ht="24.75" hidden="1" x14ac:dyDescent="0.25">
      <c r="A3493" s="8" t="s">
        <v>2893</v>
      </c>
      <c r="B3493" s="9" t="s">
        <v>2551</v>
      </c>
      <c r="C3493" s="13">
        <v>36.1544756787737</v>
      </c>
      <c r="D3493" s="13">
        <v>58.493069488223298</v>
      </c>
      <c r="E3493" s="13">
        <v>56.684900712270199</v>
      </c>
      <c r="F3493" s="15">
        <v>50.444148626422397</v>
      </c>
      <c r="G3493" s="13">
        <v>46</v>
      </c>
      <c r="H3493" s="14">
        <v>65512497.100000001</v>
      </c>
    </row>
    <row r="3494" spans="1:8" ht="24.75" hidden="1" x14ac:dyDescent="0.25">
      <c r="A3494" s="8" t="s">
        <v>2893</v>
      </c>
      <c r="B3494" s="9" t="s">
        <v>2867</v>
      </c>
      <c r="C3494" s="13">
        <v>38.433697906769197</v>
      </c>
      <c r="D3494" s="13">
        <v>62.681953036777102</v>
      </c>
      <c r="E3494" s="13">
        <v>49.657594697089301</v>
      </c>
      <c r="F3494" s="15">
        <v>50.257748546878531</v>
      </c>
      <c r="G3494" s="13">
        <v>12</v>
      </c>
      <c r="H3494" s="14">
        <v>26627931.109999999</v>
      </c>
    </row>
    <row r="3495" spans="1:8" ht="24.75" hidden="1" x14ac:dyDescent="0.25">
      <c r="A3495" s="8" t="s">
        <v>2893</v>
      </c>
      <c r="B3495" s="9" t="s">
        <v>1873</v>
      </c>
      <c r="C3495" s="13">
        <v>8.6337000994353001</v>
      </c>
      <c r="D3495" s="13">
        <v>70.443684380369604</v>
      </c>
      <c r="E3495" s="13">
        <v>70.275827029922297</v>
      </c>
      <c r="F3495" s="15">
        <v>49.784403836575734</v>
      </c>
      <c r="G3495" s="13">
        <v>150</v>
      </c>
      <c r="H3495" s="14">
        <v>1866266245.45</v>
      </c>
    </row>
    <row r="3496" spans="1:8" ht="24.75" hidden="1" x14ac:dyDescent="0.25">
      <c r="A3496" s="8" t="s">
        <v>2893</v>
      </c>
      <c r="B3496" s="9" t="s">
        <v>2874</v>
      </c>
      <c r="C3496" s="13">
        <v>36.113754326064097</v>
      </c>
      <c r="D3496" s="13">
        <v>54.7114743670857</v>
      </c>
      <c r="E3496" s="13">
        <v>57.666884164361797</v>
      </c>
      <c r="F3496" s="15">
        <v>49.497370952503864</v>
      </c>
      <c r="G3496" s="13">
        <v>5</v>
      </c>
      <c r="H3496" s="14">
        <v>8407393.3399999999</v>
      </c>
    </row>
    <row r="3497" spans="1:8" ht="24.75" hidden="1" x14ac:dyDescent="0.25">
      <c r="A3497" s="8" t="s">
        <v>2893</v>
      </c>
      <c r="B3497" s="9" t="s">
        <v>2469</v>
      </c>
      <c r="C3497" s="13">
        <v>46.187924184845599</v>
      </c>
      <c r="D3497" s="13">
        <v>60.550242803838103</v>
      </c>
      <c r="E3497" s="13">
        <v>41.680483067535697</v>
      </c>
      <c r="F3497" s="15">
        <v>49.472883352073133</v>
      </c>
      <c r="G3497" s="13">
        <v>39</v>
      </c>
      <c r="H3497" s="14">
        <v>70555694.340000004</v>
      </c>
    </row>
    <row r="3498" spans="1:8" ht="24.75" hidden="1" x14ac:dyDescent="0.25">
      <c r="A3498" s="8" t="s">
        <v>2893</v>
      </c>
      <c r="B3498" s="9" t="s">
        <v>1350</v>
      </c>
      <c r="C3498" s="13">
        <v>48.716277566187699</v>
      </c>
      <c r="D3498" s="13">
        <v>56.9057479919678</v>
      </c>
      <c r="E3498" s="13">
        <v>42.130916261819202</v>
      </c>
      <c r="F3498" s="15">
        <v>49.250980606658231</v>
      </c>
      <c r="G3498" s="13">
        <v>3</v>
      </c>
      <c r="H3498" s="14">
        <v>1804700</v>
      </c>
    </row>
    <row r="3499" spans="1:8" ht="24.75" hidden="1" x14ac:dyDescent="0.25">
      <c r="A3499" s="8" t="s">
        <v>2893</v>
      </c>
      <c r="B3499" s="9" t="s">
        <v>2760</v>
      </c>
      <c r="C3499" s="13">
        <v>28.407864736137899</v>
      </c>
      <c r="D3499" s="13">
        <v>53.468210199980497</v>
      </c>
      <c r="E3499" s="13">
        <v>64.495624878007703</v>
      </c>
      <c r="F3499" s="15">
        <v>48.790566604708694</v>
      </c>
      <c r="G3499" s="13">
        <v>131</v>
      </c>
      <c r="H3499" s="14">
        <v>277028960.05000001</v>
      </c>
    </row>
    <row r="3500" spans="1:8" ht="24.75" hidden="1" x14ac:dyDescent="0.25">
      <c r="A3500" s="8" t="s">
        <v>2893</v>
      </c>
      <c r="B3500" s="9" t="s">
        <v>2640</v>
      </c>
      <c r="C3500" s="13">
        <v>19.907307548866701</v>
      </c>
      <c r="D3500" s="13">
        <v>52.672978950951197</v>
      </c>
      <c r="E3500" s="13">
        <v>73.718083628715902</v>
      </c>
      <c r="F3500" s="15">
        <v>48.766123376177937</v>
      </c>
      <c r="G3500" s="13">
        <v>72</v>
      </c>
      <c r="H3500" s="14">
        <v>79843798.158299893</v>
      </c>
    </row>
    <row r="3501" spans="1:8" ht="36.75" hidden="1" x14ac:dyDescent="0.25">
      <c r="A3501" s="8" t="s">
        <v>2893</v>
      </c>
      <c r="B3501" s="9" t="s">
        <v>2890</v>
      </c>
      <c r="C3501" s="13">
        <v>100</v>
      </c>
      <c r="D3501" s="13">
        <v>26.692791723371901</v>
      </c>
      <c r="E3501" s="13">
        <v>19.222294721453899</v>
      </c>
      <c r="F3501" s="15">
        <v>48.638362148275263</v>
      </c>
      <c r="G3501" s="13">
        <v>4</v>
      </c>
      <c r="H3501" s="14">
        <v>168965.53</v>
      </c>
    </row>
    <row r="3502" spans="1:8" hidden="1" x14ac:dyDescent="0.25">
      <c r="A3502" s="8" t="s">
        <v>2893</v>
      </c>
      <c r="B3502" s="9" t="s">
        <v>2575</v>
      </c>
      <c r="C3502" s="13">
        <v>30.8453688685257</v>
      </c>
      <c r="D3502" s="13">
        <v>71.416569585858994</v>
      </c>
      <c r="E3502" s="13">
        <v>42.916132270610802</v>
      </c>
      <c r="F3502" s="15">
        <v>48.392690241665171</v>
      </c>
      <c r="G3502" s="13">
        <v>178</v>
      </c>
      <c r="H3502" s="14">
        <v>80618402.672727302</v>
      </c>
    </row>
    <row r="3503" spans="1:8" ht="24.75" hidden="1" x14ac:dyDescent="0.25">
      <c r="A3503" s="8" t="s">
        <v>2893</v>
      </c>
      <c r="B3503" s="9" t="s">
        <v>2716</v>
      </c>
      <c r="C3503" s="13">
        <v>20.946912389927601</v>
      </c>
      <c r="D3503" s="13">
        <v>80.817281009267603</v>
      </c>
      <c r="E3503" s="13">
        <v>43.328012519493903</v>
      </c>
      <c r="F3503" s="15">
        <v>48.364068639563037</v>
      </c>
      <c r="G3503" s="13">
        <v>72</v>
      </c>
      <c r="H3503" s="14">
        <v>31577532.969999898</v>
      </c>
    </row>
    <row r="3504" spans="1:8" hidden="1" x14ac:dyDescent="0.25">
      <c r="A3504" s="8" t="s">
        <v>2893</v>
      </c>
      <c r="B3504" s="9" t="s">
        <v>2208</v>
      </c>
      <c r="C3504" s="13">
        <v>21.6089225514636</v>
      </c>
      <c r="D3504" s="13">
        <v>73.105635085906997</v>
      </c>
      <c r="E3504" s="13">
        <v>50.247752868361999</v>
      </c>
      <c r="F3504" s="15">
        <v>48.320770168577532</v>
      </c>
      <c r="G3504" s="13">
        <v>19</v>
      </c>
      <c r="H3504" s="14">
        <v>54967771.069999903</v>
      </c>
    </row>
    <row r="3505" spans="1:8" ht="24.75" hidden="1" x14ac:dyDescent="0.25">
      <c r="A3505" s="8" t="s">
        <v>2893</v>
      </c>
      <c r="B3505" s="9" t="s">
        <v>2675</v>
      </c>
      <c r="C3505" s="13">
        <v>27.3036536795755</v>
      </c>
      <c r="D3505" s="13">
        <v>47.484758254427902</v>
      </c>
      <c r="E3505" s="13">
        <v>69.559791151066605</v>
      </c>
      <c r="F3505" s="15">
        <v>48.116067695023332</v>
      </c>
      <c r="G3505" s="13">
        <v>90</v>
      </c>
      <c r="H3505" s="14">
        <v>3936854953.6999998</v>
      </c>
    </row>
    <row r="3506" spans="1:8" ht="24.75" hidden="1" x14ac:dyDescent="0.25">
      <c r="A3506" s="8" t="s">
        <v>2893</v>
      </c>
      <c r="B3506" s="9" t="s">
        <v>2794</v>
      </c>
      <c r="C3506" s="13">
        <v>51.0895736873996</v>
      </c>
      <c r="D3506" s="13">
        <v>41.591139929697597</v>
      </c>
      <c r="E3506" s="13">
        <v>51.302527760788003</v>
      </c>
      <c r="F3506" s="15">
        <v>47.9944137926284</v>
      </c>
      <c r="G3506" s="13">
        <v>11</v>
      </c>
      <c r="H3506" s="14">
        <v>9602848.5279999897</v>
      </c>
    </row>
    <row r="3507" spans="1:8" ht="24.75" hidden="1" x14ac:dyDescent="0.25">
      <c r="A3507" s="8" t="s">
        <v>2893</v>
      </c>
      <c r="B3507" s="9" t="s">
        <v>2099</v>
      </c>
      <c r="C3507" s="13">
        <v>33.603697066577404</v>
      </c>
      <c r="D3507" s="13">
        <v>68.713525978915598</v>
      </c>
      <c r="E3507" s="13">
        <v>41.0014010805372</v>
      </c>
      <c r="F3507" s="15">
        <v>47.772874708676731</v>
      </c>
      <c r="G3507" s="13">
        <v>24</v>
      </c>
      <c r="H3507" s="14">
        <v>1990060.7224000001</v>
      </c>
    </row>
    <row r="3508" spans="1:8" ht="24.75" hidden="1" x14ac:dyDescent="0.25">
      <c r="A3508" s="8" t="s">
        <v>2893</v>
      </c>
      <c r="B3508" s="9" t="s">
        <v>2210</v>
      </c>
      <c r="C3508" s="13">
        <v>73.731133766456495</v>
      </c>
      <c r="D3508" s="13">
        <v>50.163152610441699</v>
      </c>
      <c r="E3508" s="13">
        <v>19.222294721453899</v>
      </c>
      <c r="F3508" s="15">
        <v>47.705527032784033</v>
      </c>
      <c r="G3508" s="13">
        <v>3</v>
      </c>
      <c r="H3508" s="14">
        <v>604472.78</v>
      </c>
    </row>
    <row r="3509" spans="1:8" hidden="1" x14ac:dyDescent="0.25">
      <c r="A3509" s="8" t="s">
        <v>2893</v>
      </c>
      <c r="B3509" s="9" t="s">
        <v>653</v>
      </c>
      <c r="C3509" s="13">
        <v>17.8836061682902</v>
      </c>
      <c r="D3509" s="13">
        <v>67.420622615926902</v>
      </c>
      <c r="E3509" s="13">
        <v>57.331406083633802</v>
      </c>
      <c r="F3509" s="15">
        <v>47.545211622616968</v>
      </c>
      <c r="G3509" s="13">
        <v>15</v>
      </c>
      <c r="H3509" s="14">
        <v>19301452.030000001</v>
      </c>
    </row>
    <row r="3510" spans="1:8" hidden="1" x14ac:dyDescent="0.25">
      <c r="A3510" s="8" t="s">
        <v>2893</v>
      </c>
      <c r="B3510" s="9" t="s">
        <v>2555</v>
      </c>
      <c r="C3510" s="13">
        <v>44.031200332534503</v>
      </c>
      <c r="D3510" s="13">
        <v>41.107196080525</v>
      </c>
      <c r="E3510" s="13">
        <v>56.606322689522401</v>
      </c>
      <c r="F3510" s="15">
        <v>47.24823970086063</v>
      </c>
      <c r="G3510" s="13">
        <v>90</v>
      </c>
      <c r="H3510" s="14">
        <v>128897364.97</v>
      </c>
    </row>
    <row r="3511" spans="1:8" ht="24.75" hidden="1" x14ac:dyDescent="0.25">
      <c r="A3511" s="8" t="s">
        <v>2893</v>
      </c>
      <c r="B3511" s="9" t="s">
        <v>2042</v>
      </c>
      <c r="C3511" s="13">
        <v>60.9941380414351</v>
      </c>
      <c r="D3511" s="13">
        <v>44.911176855163397</v>
      </c>
      <c r="E3511" s="13">
        <v>35.240873655998897</v>
      </c>
      <c r="F3511" s="15">
        <v>47.048729517532458</v>
      </c>
      <c r="G3511" s="13">
        <v>3</v>
      </c>
      <c r="H3511" s="14">
        <v>2686802.17</v>
      </c>
    </row>
    <row r="3512" spans="1:8" ht="24.75" hidden="1" x14ac:dyDescent="0.25">
      <c r="A3512" s="8" t="s">
        <v>2893</v>
      </c>
      <c r="B3512" s="9" t="s">
        <v>2611</v>
      </c>
      <c r="C3512" s="13">
        <v>19.650842000522399</v>
      </c>
      <c r="D3512" s="13">
        <v>69.729645240426507</v>
      </c>
      <c r="E3512" s="13">
        <v>51.000480346414399</v>
      </c>
      <c r="F3512" s="15">
        <v>46.793655862454436</v>
      </c>
      <c r="G3512" s="13">
        <v>57</v>
      </c>
      <c r="H3512" s="14">
        <v>15636975.24</v>
      </c>
    </row>
    <row r="3513" spans="1:8" ht="24.75" hidden="1" x14ac:dyDescent="0.25">
      <c r="A3513" s="8" t="s">
        <v>2893</v>
      </c>
      <c r="B3513" s="9" t="s">
        <v>2247</v>
      </c>
      <c r="C3513" s="13">
        <v>16.4531826616908</v>
      </c>
      <c r="D3513" s="13">
        <v>57.8529188990424</v>
      </c>
      <c r="E3513" s="13">
        <v>66.008836954483996</v>
      </c>
      <c r="F3513" s="15">
        <v>46.771646171739064</v>
      </c>
      <c r="G3513" s="13">
        <v>86</v>
      </c>
      <c r="H3513" s="14">
        <v>2388569084.6066899</v>
      </c>
    </row>
    <row r="3514" spans="1:8" hidden="1" x14ac:dyDescent="0.25">
      <c r="A3514" s="8" t="s">
        <v>2893</v>
      </c>
      <c r="B3514" s="9" t="s">
        <v>2584</v>
      </c>
      <c r="C3514" s="13">
        <v>43.450416374542499</v>
      </c>
      <c r="D3514" s="13">
        <v>58.454809173658703</v>
      </c>
      <c r="E3514" s="13">
        <v>38.397436792094801</v>
      </c>
      <c r="F3514" s="15">
        <v>46.767554113431999</v>
      </c>
      <c r="G3514" s="13">
        <v>77</v>
      </c>
      <c r="H3514" s="14">
        <v>76452248.129999995</v>
      </c>
    </row>
    <row r="3515" spans="1:8" ht="24.75" hidden="1" x14ac:dyDescent="0.25">
      <c r="A3515" s="8" t="s">
        <v>2893</v>
      </c>
      <c r="B3515" s="9" t="s">
        <v>515</v>
      </c>
      <c r="C3515" s="13">
        <v>60.805992924197199</v>
      </c>
      <c r="D3515" s="13">
        <v>27.989614989474799</v>
      </c>
      <c r="E3515" s="13">
        <v>51.279989230203498</v>
      </c>
      <c r="F3515" s="15">
        <v>46.691865714625159</v>
      </c>
      <c r="G3515" s="13">
        <v>6</v>
      </c>
      <c r="H3515" s="14">
        <v>4740039.1100000003</v>
      </c>
    </row>
    <row r="3516" spans="1:8" hidden="1" x14ac:dyDescent="0.25">
      <c r="A3516" s="8" t="s">
        <v>2893</v>
      </c>
      <c r="B3516" s="9" t="s">
        <v>2892</v>
      </c>
      <c r="C3516" s="13">
        <v>44.061800241128303</v>
      </c>
      <c r="D3516" s="13">
        <v>62.244709214765997</v>
      </c>
      <c r="E3516" s="13">
        <v>33.639015762544403</v>
      </c>
      <c r="F3516" s="15">
        <v>46.648508406146242</v>
      </c>
      <c r="G3516" s="13">
        <v>4</v>
      </c>
      <c r="H3516" s="14">
        <v>4884610.1399999997</v>
      </c>
    </row>
    <row r="3517" spans="1:8" ht="24.75" hidden="1" x14ac:dyDescent="0.25">
      <c r="A3517" s="8" t="s">
        <v>2893</v>
      </c>
      <c r="B3517" s="9" t="s">
        <v>666</v>
      </c>
      <c r="C3517" s="13">
        <v>30.385973828742099</v>
      </c>
      <c r="D3517" s="13">
        <v>56.0340662332204</v>
      </c>
      <c r="E3517" s="13">
        <v>53.200165038382899</v>
      </c>
      <c r="F3517" s="15">
        <v>46.540068366781803</v>
      </c>
      <c r="G3517" s="13">
        <v>4</v>
      </c>
      <c r="H3517" s="14">
        <v>11776257.859999999</v>
      </c>
    </row>
    <row r="3518" spans="1:8" ht="24.75" hidden="1" x14ac:dyDescent="0.25">
      <c r="A3518" s="8" t="s">
        <v>2893</v>
      </c>
      <c r="B3518" s="9" t="s">
        <v>2790</v>
      </c>
      <c r="C3518" s="13">
        <v>13.812384524653</v>
      </c>
      <c r="D3518" s="13">
        <v>59.564095118546902</v>
      </c>
      <c r="E3518" s="13">
        <v>65.728885089108402</v>
      </c>
      <c r="F3518" s="15">
        <v>46.368454910769437</v>
      </c>
      <c r="G3518" s="13">
        <v>64</v>
      </c>
      <c r="H3518" s="14">
        <v>112005811.09</v>
      </c>
    </row>
    <row r="3519" spans="1:8" hidden="1" x14ac:dyDescent="0.25">
      <c r="A3519" s="8" t="s">
        <v>2893</v>
      </c>
      <c r="B3519" s="9" t="s">
        <v>1591</v>
      </c>
      <c r="C3519" s="13">
        <v>33.098086275651603</v>
      </c>
      <c r="D3519" s="13">
        <v>51.934199210580402</v>
      </c>
      <c r="E3519" s="13">
        <v>53.782859604863901</v>
      </c>
      <c r="F3519" s="15">
        <v>46.271715030365307</v>
      </c>
      <c r="G3519" s="13">
        <v>55</v>
      </c>
      <c r="H3519" s="14">
        <v>148072950.42999899</v>
      </c>
    </row>
    <row r="3520" spans="1:8" ht="24.75" hidden="1" x14ac:dyDescent="0.25">
      <c r="A3520" s="8" t="s">
        <v>2893</v>
      </c>
      <c r="B3520" s="9" t="s">
        <v>1743</v>
      </c>
      <c r="C3520" s="13">
        <v>46.641205322382298</v>
      </c>
      <c r="D3520" s="13">
        <v>38.048779420005602</v>
      </c>
      <c r="E3520" s="13">
        <v>53.877874147152099</v>
      </c>
      <c r="F3520" s="15">
        <v>46.18928629651333</v>
      </c>
      <c r="G3520" s="13">
        <v>2</v>
      </c>
      <c r="H3520" s="14">
        <v>400086.23</v>
      </c>
    </row>
    <row r="3521" spans="1:8" hidden="1" x14ac:dyDescent="0.25">
      <c r="A3521" s="8" t="s">
        <v>2893</v>
      </c>
      <c r="B3521" s="9" t="s">
        <v>1715</v>
      </c>
      <c r="C3521" s="13">
        <v>17.445478722514601</v>
      </c>
      <c r="D3521" s="13">
        <v>85.783297618713206</v>
      </c>
      <c r="E3521" s="13">
        <v>35.247462494556302</v>
      </c>
      <c r="F3521" s="15">
        <v>46.158746278594698</v>
      </c>
      <c r="G3521" s="13">
        <v>42</v>
      </c>
      <c r="H3521" s="14">
        <v>16512827.869999999</v>
      </c>
    </row>
    <row r="3522" spans="1:8" ht="24.75" hidden="1" x14ac:dyDescent="0.25">
      <c r="A3522" s="8" t="s">
        <v>2893</v>
      </c>
      <c r="B3522" s="9" t="s">
        <v>1587</v>
      </c>
      <c r="C3522" s="13">
        <v>45.855446439823801</v>
      </c>
      <c r="D3522" s="13">
        <v>60.936741150649098</v>
      </c>
      <c r="E3522" s="13">
        <v>31.6560392554393</v>
      </c>
      <c r="F3522" s="15">
        <v>46.149408948637408</v>
      </c>
      <c r="G3522" s="13">
        <v>6</v>
      </c>
      <c r="H3522" s="14">
        <v>8130533.9100000001</v>
      </c>
    </row>
    <row r="3523" spans="1:8" ht="24.75" hidden="1" x14ac:dyDescent="0.25">
      <c r="A3523" s="8" t="s">
        <v>2893</v>
      </c>
      <c r="B3523" s="9" t="s">
        <v>2805</v>
      </c>
      <c r="C3523" s="13">
        <v>57.989208692026502</v>
      </c>
      <c r="D3523" s="13">
        <v>45.462764111413897</v>
      </c>
      <c r="E3523" s="13">
        <v>34.949626766279899</v>
      </c>
      <c r="F3523" s="15">
        <v>46.133866523240101</v>
      </c>
      <c r="G3523" s="13">
        <v>11</v>
      </c>
      <c r="H3523" s="14">
        <v>1751810.22</v>
      </c>
    </row>
    <row r="3524" spans="1:8" ht="24.75" hidden="1" x14ac:dyDescent="0.25">
      <c r="A3524" s="8" t="s">
        <v>2893</v>
      </c>
      <c r="B3524" s="9" t="s">
        <v>480</v>
      </c>
      <c r="C3524" s="13">
        <v>42.669806901282897</v>
      </c>
      <c r="D3524" s="13">
        <v>46.017790489076603</v>
      </c>
      <c r="E3524" s="13">
        <v>49.625249489625297</v>
      </c>
      <c r="F3524" s="15">
        <v>46.104282293328261</v>
      </c>
      <c r="G3524" s="13">
        <v>8</v>
      </c>
      <c r="H3524" s="14">
        <v>1991706</v>
      </c>
    </row>
    <row r="3525" spans="1:8" hidden="1" x14ac:dyDescent="0.25">
      <c r="A3525" s="8" t="s">
        <v>2893</v>
      </c>
      <c r="B3525" s="9" t="s">
        <v>2497</v>
      </c>
      <c r="C3525" s="13">
        <v>33.889757509427703</v>
      </c>
      <c r="D3525" s="13">
        <v>70.229467666079501</v>
      </c>
      <c r="E3525" s="13">
        <v>33.551734060848602</v>
      </c>
      <c r="F3525" s="15">
        <v>45.89031974545194</v>
      </c>
      <c r="G3525" s="13">
        <v>85</v>
      </c>
      <c r="H3525" s="14">
        <v>197265387.66999999</v>
      </c>
    </row>
    <row r="3526" spans="1:8" ht="36.75" hidden="1" x14ac:dyDescent="0.25">
      <c r="A3526" s="8" t="s">
        <v>2893</v>
      </c>
      <c r="B3526" s="9" t="s">
        <v>2761</v>
      </c>
      <c r="C3526" s="13">
        <v>54.242545018496401</v>
      </c>
      <c r="D3526" s="13">
        <v>50.286144578313198</v>
      </c>
      <c r="E3526" s="13">
        <v>33.033271180985899</v>
      </c>
      <c r="F3526" s="15">
        <v>45.853986925931828</v>
      </c>
      <c r="G3526" s="13">
        <v>10</v>
      </c>
      <c r="H3526" s="14">
        <v>24120509.649999902</v>
      </c>
    </row>
    <row r="3527" spans="1:8" ht="24.75" hidden="1" x14ac:dyDescent="0.25">
      <c r="A3527" s="8" t="s">
        <v>2893</v>
      </c>
      <c r="B3527" s="9" t="s">
        <v>1124</v>
      </c>
      <c r="C3527" s="13">
        <v>34.255995645143997</v>
      </c>
      <c r="D3527" s="13">
        <v>63.489570088366598</v>
      </c>
      <c r="E3527" s="13">
        <v>39.386146912682797</v>
      </c>
      <c r="F3527" s="15">
        <v>45.710570882064467</v>
      </c>
      <c r="G3527" s="13">
        <v>16</v>
      </c>
      <c r="H3527" s="14">
        <v>30012435.66</v>
      </c>
    </row>
    <row r="3528" spans="1:8" ht="24.75" hidden="1" x14ac:dyDescent="0.25">
      <c r="A3528" s="8" t="s">
        <v>2893</v>
      </c>
      <c r="B3528" s="9" t="s">
        <v>2485</v>
      </c>
      <c r="C3528" s="13">
        <v>33.292039280978898</v>
      </c>
      <c r="D3528" s="13">
        <v>63.967699959049</v>
      </c>
      <c r="E3528" s="13">
        <v>39.401298763841901</v>
      </c>
      <c r="F3528" s="15">
        <v>45.553679334623268</v>
      </c>
      <c r="G3528" s="13">
        <v>22</v>
      </c>
      <c r="H3528" s="14">
        <v>9999799.9800000004</v>
      </c>
    </row>
    <row r="3529" spans="1:8" hidden="1" x14ac:dyDescent="0.25">
      <c r="A3529" s="8" t="s">
        <v>2893</v>
      </c>
      <c r="B3529" s="9" t="s">
        <v>2460</v>
      </c>
      <c r="C3529" s="13">
        <v>21.670919853010599</v>
      </c>
      <c r="D3529" s="13">
        <v>57.942915527626901</v>
      </c>
      <c r="E3529" s="13">
        <v>57.020931901241802</v>
      </c>
      <c r="F3529" s="15">
        <v>45.544922427293102</v>
      </c>
      <c r="G3529" s="13">
        <v>899</v>
      </c>
      <c r="H3529" s="14">
        <v>601839489.67999995</v>
      </c>
    </row>
    <row r="3530" spans="1:8" ht="24.75" hidden="1" x14ac:dyDescent="0.25">
      <c r="A3530" s="8" t="s">
        <v>2893</v>
      </c>
      <c r="B3530" s="9" t="s">
        <v>2884</v>
      </c>
      <c r="C3530" s="13">
        <v>45.211883692815</v>
      </c>
      <c r="D3530" s="13">
        <v>54.543685113073799</v>
      </c>
      <c r="E3530" s="13">
        <v>36.842731549453397</v>
      </c>
      <c r="F3530" s="15">
        <v>45.532766785114063</v>
      </c>
      <c r="G3530" s="13">
        <v>11</v>
      </c>
      <c r="H3530" s="14">
        <v>10451266.220000001</v>
      </c>
    </row>
    <row r="3531" spans="1:8" ht="36.75" hidden="1" x14ac:dyDescent="0.25">
      <c r="A3531" s="8" t="s">
        <v>2893</v>
      </c>
      <c r="B3531" s="9" t="s">
        <v>2848</v>
      </c>
      <c r="C3531" s="13">
        <v>21.5264731740562</v>
      </c>
      <c r="D3531" s="13">
        <v>66.174071285140499</v>
      </c>
      <c r="E3531" s="13">
        <v>48.749875224131799</v>
      </c>
      <c r="F3531" s="15">
        <v>45.483473227776166</v>
      </c>
      <c r="G3531" s="13">
        <v>6</v>
      </c>
      <c r="H3531" s="14">
        <v>14370047.509999899</v>
      </c>
    </row>
    <row r="3532" spans="1:8" ht="24.75" hidden="1" x14ac:dyDescent="0.25">
      <c r="A3532" s="8" t="s">
        <v>2893</v>
      </c>
      <c r="B3532" s="9" t="s">
        <v>271</v>
      </c>
      <c r="C3532" s="13">
        <v>72.647754147795695</v>
      </c>
      <c r="D3532" s="13">
        <v>29.844131509426401</v>
      </c>
      <c r="E3532" s="13">
        <v>33.639015762544403</v>
      </c>
      <c r="F3532" s="15">
        <v>45.376967139922165</v>
      </c>
      <c r="G3532" s="13">
        <v>4</v>
      </c>
      <c r="H3532" s="14">
        <v>12076132.84</v>
      </c>
    </row>
    <row r="3533" spans="1:8" ht="24.75" hidden="1" x14ac:dyDescent="0.25">
      <c r="A3533" s="8" t="s">
        <v>2893</v>
      </c>
      <c r="B3533" s="9" t="s">
        <v>2803</v>
      </c>
      <c r="C3533" s="13">
        <v>79.841111243344699</v>
      </c>
      <c r="D3533" s="13">
        <v>14.8119221070327</v>
      </c>
      <c r="E3533" s="13">
        <v>41.114352598665398</v>
      </c>
      <c r="F3533" s="15">
        <v>45.255795316347594</v>
      </c>
      <c r="G3533" s="13">
        <v>3</v>
      </c>
      <c r="H3533" s="14">
        <v>71687397.599999994</v>
      </c>
    </row>
    <row r="3534" spans="1:8" ht="24.75" hidden="1" x14ac:dyDescent="0.25">
      <c r="A3534" s="8" t="s">
        <v>2893</v>
      </c>
      <c r="B3534" s="9" t="s">
        <v>572</v>
      </c>
      <c r="C3534" s="13">
        <v>30.760657598731701</v>
      </c>
      <c r="D3534" s="13">
        <v>56.574382371064701</v>
      </c>
      <c r="E3534" s="13">
        <v>48.370775759086399</v>
      </c>
      <c r="F3534" s="15">
        <v>45.235271909627592</v>
      </c>
      <c r="G3534" s="13">
        <v>12</v>
      </c>
      <c r="H3534" s="14">
        <v>5354091.0199999996</v>
      </c>
    </row>
    <row r="3535" spans="1:8" ht="24.75" hidden="1" x14ac:dyDescent="0.25">
      <c r="A3535" s="8" t="s">
        <v>2893</v>
      </c>
      <c r="B3535" s="9" t="s">
        <v>1768</v>
      </c>
      <c r="C3535" s="13">
        <v>21.521514042772001</v>
      </c>
      <c r="D3535" s="13">
        <v>57.9686361725973</v>
      </c>
      <c r="E3535" s="13">
        <v>55.471500127062399</v>
      </c>
      <c r="F3535" s="15">
        <v>44.98721678081057</v>
      </c>
      <c r="G3535" s="13">
        <v>11</v>
      </c>
      <c r="H3535" s="14">
        <v>16080032.77</v>
      </c>
    </row>
    <row r="3536" spans="1:8" ht="24.75" hidden="1" x14ac:dyDescent="0.25">
      <c r="A3536" s="8" t="s">
        <v>2893</v>
      </c>
      <c r="B3536" s="9" t="s">
        <v>2457</v>
      </c>
      <c r="C3536" s="13">
        <v>20.999280987074599</v>
      </c>
      <c r="D3536" s="13">
        <v>53.236349195178299</v>
      </c>
      <c r="E3536" s="13">
        <v>60.6427085121095</v>
      </c>
      <c r="F3536" s="15">
        <v>44.95944623145413</v>
      </c>
      <c r="G3536" s="13">
        <v>339</v>
      </c>
      <c r="H3536" s="14">
        <v>383558330.93641901</v>
      </c>
    </row>
    <row r="3537" spans="1:8" ht="24.75" hidden="1" x14ac:dyDescent="0.25">
      <c r="A3537" s="8" t="s">
        <v>2893</v>
      </c>
      <c r="B3537" s="9" t="s">
        <v>2779</v>
      </c>
      <c r="C3537" s="13">
        <v>19.949054575734799</v>
      </c>
      <c r="D3537" s="13">
        <v>69.373901374448096</v>
      </c>
      <c r="E3537" s="13">
        <v>45.3105134370348</v>
      </c>
      <c r="F3537" s="15">
        <v>44.877823129072567</v>
      </c>
      <c r="G3537" s="13">
        <v>43</v>
      </c>
      <c r="H3537" s="14">
        <v>63089360.090000004</v>
      </c>
    </row>
    <row r="3538" spans="1:8" hidden="1" x14ac:dyDescent="0.25">
      <c r="A3538" s="8" t="s">
        <v>2893</v>
      </c>
      <c r="B3538" s="9" t="s">
        <v>2876</v>
      </c>
      <c r="C3538" s="13">
        <v>43.418338568140399</v>
      </c>
      <c r="D3538" s="13">
        <v>58.430199793381902</v>
      </c>
      <c r="E3538" s="13">
        <v>32.694623718766003</v>
      </c>
      <c r="F3538" s="15">
        <v>44.847720693429437</v>
      </c>
      <c r="G3538" s="13">
        <v>11</v>
      </c>
      <c r="H3538" s="14">
        <v>16573453.35</v>
      </c>
    </row>
    <row r="3539" spans="1:8" ht="24.75" hidden="1" x14ac:dyDescent="0.25">
      <c r="A3539" s="8" t="s">
        <v>2893</v>
      </c>
      <c r="B3539" s="9" t="s">
        <v>2718</v>
      </c>
      <c r="C3539" s="13">
        <v>26.6255064953397</v>
      </c>
      <c r="D3539" s="13">
        <v>49.303794932080201</v>
      </c>
      <c r="E3539" s="13">
        <v>58.303299441099398</v>
      </c>
      <c r="F3539" s="15">
        <v>44.744200289506431</v>
      </c>
      <c r="G3539" s="13">
        <v>204</v>
      </c>
      <c r="H3539" s="14">
        <v>402148096.60000002</v>
      </c>
    </row>
    <row r="3540" spans="1:8" ht="36.75" hidden="1" x14ac:dyDescent="0.25">
      <c r="A3540" s="8" t="s">
        <v>2893</v>
      </c>
      <c r="B3540" s="9" t="s">
        <v>2044</v>
      </c>
      <c r="C3540" s="13">
        <v>32.102156753805403</v>
      </c>
      <c r="D3540" s="13">
        <v>62.085638660510398</v>
      </c>
      <c r="E3540" s="13">
        <v>39.749594524501902</v>
      </c>
      <c r="F3540" s="15">
        <v>44.645796646272572</v>
      </c>
      <c r="G3540" s="13">
        <v>34</v>
      </c>
      <c r="H3540" s="14">
        <v>12577069.470000001</v>
      </c>
    </row>
    <row r="3541" spans="1:8" ht="24.75" hidden="1" x14ac:dyDescent="0.25">
      <c r="A3541" s="8" t="s">
        <v>2893</v>
      </c>
      <c r="B3541" s="9" t="s">
        <v>129</v>
      </c>
      <c r="C3541" s="13">
        <v>12.0782551977778</v>
      </c>
      <c r="D3541" s="13">
        <v>62.643087069336801</v>
      </c>
      <c r="E3541" s="13">
        <v>58.864479145190003</v>
      </c>
      <c r="F3541" s="15">
        <v>44.528607137434868</v>
      </c>
      <c r="G3541" s="13">
        <v>156</v>
      </c>
      <c r="H3541" s="14">
        <v>319797648.33999997</v>
      </c>
    </row>
    <row r="3542" spans="1:8" hidden="1" x14ac:dyDescent="0.25">
      <c r="A3542" s="8" t="s">
        <v>2893</v>
      </c>
      <c r="B3542" s="9" t="s">
        <v>2647</v>
      </c>
      <c r="C3542" s="13">
        <v>24.006673662612499</v>
      </c>
      <c r="D3542" s="13">
        <v>58.424686671552003</v>
      </c>
      <c r="E3542" s="13">
        <v>50.643094535547803</v>
      </c>
      <c r="F3542" s="15">
        <v>44.35815162323744</v>
      </c>
      <c r="G3542" s="13">
        <v>20</v>
      </c>
      <c r="H3542" s="14">
        <v>36029283.280000001</v>
      </c>
    </row>
    <row r="3543" spans="1:8" hidden="1" x14ac:dyDescent="0.25">
      <c r="A3543" s="8" t="s">
        <v>2893</v>
      </c>
      <c r="B3543" s="9" t="s">
        <v>2654</v>
      </c>
      <c r="C3543" s="13">
        <v>35.598131767115298</v>
      </c>
      <c r="D3543" s="13">
        <v>59.618974793489997</v>
      </c>
      <c r="E3543" s="13">
        <v>37.590265233065502</v>
      </c>
      <c r="F3543" s="15">
        <v>44.269123931223596</v>
      </c>
      <c r="G3543" s="13">
        <v>33</v>
      </c>
      <c r="H3543" s="14">
        <v>11898566.130000001</v>
      </c>
    </row>
    <row r="3544" spans="1:8" hidden="1" x14ac:dyDescent="0.25">
      <c r="A3544" s="8" t="s">
        <v>2893</v>
      </c>
      <c r="B3544" s="9" t="s">
        <v>1256</v>
      </c>
      <c r="C3544" s="13">
        <v>49.497409260806798</v>
      </c>
      <c r="D3544" s="13">
        <v>26.4322628641862</v>
      </c>
      <c r="E3544" s="13">
        <v>56.520939671352103</v>
      </c>
      <c r="F3544" s="15">
        <v>44.150203932115033</v>
      </c>
      <c r="G3544" s="13">
        <v>3</v>
      </c>
      <c r="H3544" s="14">
        <v>1698881.52</v>
      </c>
    </row>
    <row r="3545" spans="1:8" hidden="1" x14ac:dyDescent="0.25">
      <c r="A3545" s="8" t="s">
        <v>2893</v>
      </c>
      <c r="B3545" s="9" t="s">
        <v>2507</v>
      </c>
      <c r="C3545" s="13">
        <v>26.086154630364799</v>
      </c>
      <c r="D3545" s="13">
        <v>59.3307177408252</v>
      </c>
      <c r="E3545" s="13">
        <v>46.496118149037301</v>
      </c>
      <c r="F3545" s="15">
        <v>43.97099684007577</v>
      </c>
      <c r="G3545" s="13">
        <v>74</v>
      </c>
      <c r="H3545" s="14">
        <v>30278961.77</v>
      </c>
    </row>
    <row r="3546" spans="1:8" ht="24.75" hidden="1" x14ac:dyDescent="0.25">
      <c r="A3546" s="8" t="s">
        <v>2893</v>
      </c>
      <c r="B3546" s="9" t="s">
        <v>625</v>
      </c>
      <c r="C3546" s="13">
        <v>48.703355100362302</v>
      </c>
      <c r="D3546" s="13">
        <v>37.005019663371002</v>
      </c>
      <c r="E3546" s="13">
        <v>46.151990307183098</v>
      </c>
      <c r="F3546" s="15">
        <v>43.953455023638803</v>
      </c>
      <c r="G3546" s="13">
        <v>5</v>
      </c>
      <c r="H3546" s="14">
        <v>1245806.31</v>
      </c>
    </row>
    <row r="3547" spans="1:8" hidden="1" x14ac:dyDescent="0.25">
      <c r="A3547" s="8" t="s">
        <v>2893</v>
      </c>
      <c r="B3547" s="9" t="s">
        <v>2365</v>
      </c>
      <c r="C3547" s="13">
        <v>5.0761585890426799</v>
      </c>
      <c r="D3547" s="13">
        <v>72.949603786795095</v>
      </c>
      <c r="E3547" s="13">
        <v>53.6200852756347</v>
      </c>
      <c r="F3547" s="15">
        <v>43.881949217157491</v>
      </c>
      <c r="G3547" s="13">
        <v>19</v>
      </c>
      <c r="H3547" s="14">
        <v>48535269</v>
      </c>
    </row>
    <row r="3548" spans="1:8" ht="24.75" hidden="1" x14ac:dyDescent="0.25">
      <c r="A3548" s="8" t="s">
        <v>2893</v>
      </c>
      <c r="B3548" s="9" t="s">
        <v>2434</v>
      </c>
      <c r="C3548" s="13">
        <v>24.125619937445499</v>
      </c>
      <c r="D3548" s="13">
        <v>79.937752568593694</v>
      </c>
      <c r="E3548" s="13">
        <v>27.338756806055802</v>
      </c>
      <c r="F3548" s="15">
        <v>43.80070977069834</v>
      </c>
      <c r="G3548" s="13">
        <v>76</v>
      </c>
      <c r="H3548" s="14">
        <v>70483334.379999995</v>
      </c>
    </row>
    <row r="3549" spans="1:8" ht="24.75" hidden="1" x14ac:dyDescent="0.25">
      <c r="A3549" s="8" t="s">
        <v>2893</v>
      </c>
      <c r="B3549" s="9" t="s">
        <v>511</v>
      </c>
      <c r="C3549" s="13">
        <v>81.378245527953695</v>
      </c>
      <c r="D3549" s="13">
        <v>30.777882084817598</v>
      </c>
      <c r="E3549" s="13">
        <v>19.222294721453899</v>
      </c>
      <c r="F3549" s="15">
        <v>43.792807444741726</v>
      </c>
      <c r="G3549" s="13">
        <v>4</v>
      </c>
      <c r="H3549" s="14">
        <v>412093</v>
      </c>
    </row>
    <row r="3550" spans="1:8" ht="24.75" hidden="1" x14ac:dyDescent="0.25">
      <c r="A3550" s="8" t="s">
        <v>2893</v>
      </c>
      <c r="B3550" s="9" t="s">
        <v>2458</v>
      </c>
      <c r="C3550" s="13">
        <v>58.734998463876501</v>
      </c>
      <c r="D3550" s="13">
        <v>27.4195619688054</v>
      </c>
      <c r="E3550" s="13">
        <v>44.8520210167258</v>
      </c>
      <c r="F3550" s="15">
        <v>43.668860483135894</v>
      </c>
      <c r="G3550" s="13">
        <v>3</v>
      </c>
      <c r="H3550" s="14">
        <v>1351015.76</v>
      </c>
    </row>
    <row r="3551" spans="1:8" hidden="1" x14ac:dyDescent="0.25">
      <c r="A3551" s="8" t="s">
        <v>2893</v>
      </c>
      <c r="B3551" s="9" t="s">
        <v>916</v>
      </c>
      <c r="C3551" s="13">
        <v>27.322652732319199</v>
      </c>
      <c r="D3551" s="13">
        <v>60.490742037919098</v>
      </c>
      <c r="E3551" s="13">
        <v>42.3027394803051</v>
      </c>
      <c r="F3551" s="15">
        <v>43.372044750181125</v>
      </c>
      <c r="G3551" s="13">
        <v>9</v>
      </c>
      <c r="H3551" s="14">
        <v>4494691.5999999996</v>
      </c>
    </row>
    <row r="3552" spans="1:8" ht="24.75" hidden="1" x14ac:dyDescent="0.25">
      <c r="A3552" s="8" t="s">
        <v>2893</v>
      </c>
      <c r="B3552" s="9" t="s">
        <v>1397</v>
      </c>
      <c r="C3552" s="13">
        <v>35.516987132418201</v>
      </c>
      <c r="D3552" s="13">
        <v>50.759484580231003</v>
      </c>
      <c r="E3552" s="13">
        <v>43.5493266721599</v>
      </c>
      <c r="F3552" s="15">
        <v>43.275266128269699</v>
      </c>
      <c r="G3552" s="13">
        <v>16</v>
      </c>
      <c r="H3552" s="14">
        <v>4068528.61</v>
      </c>
    </row>
    <row r="3553" spans="1:8" ht="24.75" hidden="1" x14ac:dyDescent="0.25">
      <c r="A3553" s="8" t="s">
        <v>2893</v>
      </c>
      <c r="B3553" s="9" t="s">
        <v>2082</v>
      </c>
      <c r="C3553" s="13">
        <v>55.112040918244901</v>
      </c>
      <c r="D3553" s="13">
        <v>39.943519514781599</v>
      </c>
      <c r="E3553" s="13">
        <v>34.600130498617098</v>
      </c>
      <c r="F3553" s="15">
        <v>43.218563643881197</v>
      </c>
      <c r="G3553" s="13">
        <v>8</v>
      </c>
      <c r="H3553" s="14">
        <v>2492675.67</v>
      </c>
    </row>
    <row r="3554" spans="1:8" ht="24.75" hidden="1" x14ac:dyDescent="0.25">
      <c r="A3554" s="8" t="s">
        <v>2893</v>
      </c>
      <c r="B3554" s="9" t="s">
        <v>2700</v>
      </c>
      <c r="C3554" s="13">
        <v>42.542511207958199</v>
      </c>
      <c r="D3554" s="13">
        <v>44.783815494536199</v>
      </c>
      <c r="E3554" s="13">
        <v>42.289048387198697</v>
      </c>
      <c r="F3554" s="15">
        <v>43.205125029897694</v>
      </c>
      <c r="G3554" s="13">
        <v>5</v>
      </c>
      <c r="H3554" s="14">
        <v>4243415.8600000003</v>
      </c>
    </row>
    <row r="3555" spans="1:8" ht="24.75" hidden="1" x14ac:dyDescent="0.25">
      <c r="A3555" s="8" t="s">
        <v>2893</v>
      </c>
      <c r="B3555" s="9" t="s">
        <v>2658</v>
      </c>
      <c r="C3555" s="13">
        <v>35.582509278183103</v>
      </c>
      <c r="D3555" s="13">
        <v>50.703499492804298</v>
      </c>
      <c r="E3555" s="13">
        <v>43.275861378246503</v>
      </c>
      <c r="F3555" s="15">
        <v>43.187290049744632</v>
      </c>
      <c r="G3555" s="13">
        <v>33</v>
      </c>
      <c r="H3555" s="14">
        <v>203716499.97</v>
      </c>
    </row>
    <row r="3556" spans="1:8" ht="24.75" hidden="1" x14ac:dyDescent="0.25">
      <c r="A3556" s="8" t="s">
        <v>2893</v>
      </c>
      <c r="B3556" s="9" t="s">
        <v>1134</v>
      </c>
      <c r="C3556" s="13">
        <v>72.840738024724899</v>
      </c>
      <c r="D3556" s="13">
        <v>40.719126506024097</v>
      </c>
      <c r="E3556" s="13">
        <v>15.662610513777199</v>
      </c>
      <c r="F3556" s="15">
        <v>43.074158348175395</v>
      </c>
      <c r="G3556" s="13">
        <v>3</v>
      </c>
      <c r="H3556" s="14">
        <v>147550</v>
      </c>
    </row>
    <row r="3557" spans="1:8" ht="24.75" hidden="1" x14ac:dyDescent="0.25">
      <c r="A3557" s="8" t="s">
        <v>2893</v>
      </c>
      <c r="B3557" s="9" t="s">
        <v>2796</v>
      </c>
      <c r="C3557" s="13">
        <v>36.716607133262599</v>
      </c>
      <c r="D3557" s="13">
        <v>41.934587634976403</v>
      </c>
      <c r="E3557" s="13">
        <v>50.511918906931697</v>
      </c>
      <c r="F3557" s="15">
        <v>43.054371225056904</v>
      </c>
      <c r="G3557" s="13">
        <v>3</v>
      </c>
      <c r="H3557" s="14">
        <v>674530.98</v>
      </c>
    </row>
    <row r="3558" spans="1:8" ht="24.75" hidden="1" x14ac:dyDescent="0.25">
      <c r="A3558" s="8" t="s">
        <v>2893</v>
      </c>
      <c r="B3558" s="9" t="s">
        <v>1737</v>
      </c>
      <c r="C3558" s="13">
        <v>46.424524997711302</v>
      </c>
      <c r="D3558" s="13">
        <v>45.880542518912797</v>
      </c>
      <c r="E3558" s="13">
        <v>36.822194909793701</v>
      </c>
      <c r="F3558" s="15">
        <v>43.042420808805929</v>
      </c>
      <c r="G3558" s="13">
        <v>3</v>
      </c>
      <c r="H3558" s="14">
        <v>2668020.71</v>
      </c>
    </row>
    <row r="3559" spans="1:8" ht="24.75" hidden="1" x14ac:dyDescent="0.25">
      <c r="A3559" s="8" t="s">
        <v>2893</v>
      </c>
      <c r="B3559" s="9" t="s">
        <v>1573</v>
      </c>
      <c r="C3559" s="13">
        <v>71.1537845328603</v>
      </c>
      <c r="D3559" s="13">
        <v>23.1699618240403</v>
      </c>
      <c r="E3559" s="13">
        <v>34.632436876300197</v>
      </c>
      <c r="F3559" s="15">
        <v>42.985394411066927</v>
      </c>
      <c r="G3559" s="13">
        <v>5</v>
      </c>
      <c r="H3559" s="14">
        <v>4576497.4400000004</v>
      </c>
    </row>
    <row r="3560" spans="1:8" ht="24.75" hidden="1" x14ac:dyDescent="0.25">
      <c r="A3560" s="8" t="s">
        <v>2893</v>
      </c>
      <c r="B3560" s="9" t="s">
        <v>1629</v>
      </c>
      <c r="C3560" s="13">
        <v>30.297237233683202</v>
      </c>
      <c r="D3560" s="13">
        <v>52.384662532060197</v>
      </c>
      <c r="E3560" s="13">
        <v>45.241664924487303</v>
      </c>
      <c r="F3560" s="15">
        <v>42.641188230076899</v>
      </c>
      <c r="G3560" s="13">
        <v>13</v>
      </c>
      <c r="H3560" s="14">
        <v>26773391.609999999</v>
      </c>
    </row>
    <row r="3561" spans="1:8" ht="24.75" hidden="1" x14ac:dyDescent="0.25">
      <c r="A3561" s="8" t="s">
        <v>2893</v>
      </c>
      <c r="B3561" s="9" t="s">
        <v>359</v>
      </c>
      <c r="C3561" s="13">
        <v>37.202651272449401</v>
      </c>
      <c r="D3561" s="13">
        <v>41.979949064227299</v>
      </c>
      <c r="E3561" s="13">
        <v>48.707248753577701</v>
      </c>
      <c r="F3561" s="15">
        <v>42.629949696751467</v>
      </c>
      <c r="G3561" s="13">
        <v>12</v>
      </c>
      <c r="H3561" s="14">
        <v>6632269.6100000003</v>
      </c>
    </row>
    <row r="3562" spans="1:8" ht="24.75" hidden="1" x14ac:dyDescent="0.25">
      <c r="A3562" s="8" t="s">
        <v>2893</v>
      </c>
      <c r="B3562" s="9" t="s">
        <v>2704</v>
      </c>
      <c r="C3562" s="13">
        <v>67.132334804758898</v>
      </c>
      <c r="D3562" s="13">
        <v>41.3340863453815</v>
      </c>
      <c r="E3562" s="13">
        <v>19.222294721453899</v>
      </c>
      <c r="F3562" s="15">
        <v>42.562905290531432</v>
      </c>
      <c r="G3562" s="13">
        <v>3</v>
      </c>
      <c r="H3562" s="14">
        <v>363497.33</v>
      </c>
    </row>
    <row r="3563" spans="1:8" hidden="1" x14ac:dyDescent="0.25">
      <c r="A3563" s="8" t="s">
        <v>2893</v>
      </c>
      <c r="B3563" s="9" t="s">
        <v>1160</v>
      </c>
      <c r="C3563" s="13">
        <v>51.877528362829203</v>
      </c>
      <c r="D3563" s="13">
        <v>24.412431703558401</v>
      </c>
      <c r="E3563" s="13">
        <v>51.157356153378601</v>
      </c>
      <c r="F3563" s="15">
        <v>42.482438739922067</v>
      </c>
      <c r="G3563" s="13">
        <v>6</v>
      </c>
      <c r="H3563" s="14">
        <v>1378806.61</v>
      </c>
    </row>
    <row r="3564" spans="1:8" ht="24.75" hidden="1" x14ac:dyDescent="0.25">
      <c r="A3564" s="8" t="s">
        <v>2893</v>
      </c>
      <c r="B3564" s="9" t="s">
        <v>592</v>
      </c>
      <c r="C3564" s="13">
        <v>32.322992143734801</v>
      </c>
      <c r="D3564" s="13">
        <v>50.796535192699899</v>
      </c>
      <c r="E3564" s="13">
        <v>43.764679291887802</v>
      </c>
      <c r="F3564" s="15">
        <v>42.29473554277417</v>
      </c>
      <c r="G3564" s="13">
        <v>14</v>
      </c>
      <c r="H3564" s="14">
        <v>16104733.02</v>
      </c>
    </row>
    <row r="3565" spans="1:8" ht="24.75" hidden="1" x14ac:dyDescent="0.25">
      <c r="A3565" s="8" t="s">
        <v>2893</v>
      </c>
      <c r="B3565" s="9" t="s">
        <v>1597</v>
      </c>
      <c r="C3565" s="13">
        <v>45.707307427984603</v>
      </c>
      <c r="D3565" s="13">
        <v>41.391000046698402</v>
      </c>
      <c r="E3565" s="13">
        <v>39.533031344870501</v>
      </c>
      <c r="F3565" s="15">
        <v>42.210446273184495</v>
      </c>
      <c r="G3565" s="13">
        <v>3</v>
      </c>
      <c r="H3565" s="14">
        <v>9190426.4199999999</v>
      </c>
    </row>
    <row r="3566" spans="1:8" ht="24.75" hidden="1" x14ac:dyDescent="0.25">
      <c r="A3566" s="8" t="s">
        <v>2893</v>
      </c>
      <c r="B3566" s="9" t="s">
        <v>1435</v>
      </c>
      <c r="C3566" s="13">
        <v>15.5680497595877</v>
      </c>
      <c r="D3566" s="13">
        <v>76.025479602844399</v>
      </c>
      <c r="E3566" s="13">
        <v>34.992380316116801</v>
      </c>
      <c r="F3566" s="15">
        <v>42.195303226182965</v>
      </c>
      <c r="G3566" s="13">
        <v>22</v>
      </c>
      <c r="H3566" s="14">
        <v>15064253.76</v>
      </c>
    </row>
    <row r="3567" spans="1:8" hidden="1" x14ac:dyDescent="0.25">
      <c r="A3567" s="8" t="s">
        <v>2893</v>
      </c>
      <c r="B3567" s="9" t="s">
        <v>2349</v>
      </c>
      <c r="C3567" s="13">
        <v>19.4614730461665</v>
      </c>
      <c r="D3567" s="13">
        <v>64.894363518755199</v>
      </c>
      <c r="E3567" s="13">
        <v>42.169239098326997</v>
      </c>
      <c r="F3567" s="15">
        <v>42.175025221082898</v>
      </c>
      <c r="G3567" s="13">
        <v>32</v>
      </c>
      <c r="H3567" s="14">
        <v>10421957.300000001</v>
      </c>
    </row>
    <row r="3568" spans="1:8" ht="24.75" hidden="1" x14ac:dyDescent="0.25">
      <c r="A3568" s="8" t="s">
        <v>2893</v>
      </c>
      <c r="B3568" s="9" t="s">
        <v>2552</v>
      </c>
      <c r="C3568" s="13">
        <v>24.828865870841</v>
      </c>
      <c r="D3568" s="13">
        <v>51.837388017370998</v>
      </c>
      <c r="E3568" s="13">
        <v>49.6826616454007</v>
      </c>
      <c r="F3568" s="15">
        <v>42.116305177870899</v>
      </c>
      <c r="G3568" s="13">
        <v>68</v>
      </c>
      <c r="H3568" s="14">
        <v>114477170.65000001</v>
      </c>
    </row>
    <row r="3569" spans="1:8" ht="24.75" hidden="1" x14ac:dyDescent="0.25">
      <c r="A3569" s="8" t="s">
        <v>2893</v>
      </c>
      <c r="B3569" s="9" t="s">
        <v>1145</v>
      </c>
      <c r="C3569" s="13">
        <v>40.635810181097703</v>
      </c>
      <c r="D3569" s="13">
        <v>41.8503383530308</v>
      </c>
      <c r="E3569" s="13">
        <v>43.825189033742198</v>
      </c>
      <c r="F3569" s="15">
        <v>42.103779189290236</v>
      </c>
      <c r="G3569" s="13">
        <v>3</v>
      </c>
      <c r="H3569" s="14">
        <v>4592466.9000000004</v>
      </c>
    </row>
    <row r="3570" spans="1:8" ht="24.75" hidden="1" x14ac:dyDescent="0.25">
      <c r="A3570" s="8" t="s">
        <v>2893</v>
      </c>
      <c r="B3570" s="9" t="s">
        <v>1004</v>
      </c>
      <c r="C3570" s="13">
        <v>62.089786547640898</v>
      </c>
      <c r="D3570" s="13">
        <v>44.880675109074097</v>
      </c>
      <c r="E3570" s="13">
        <v>19.222294721453899</v>
      </c>
      <c r="F3570" s="15">
        <v>42.064252126056296</v>
      </c>
      <c r="G3570" s="13">
        <v>3</v>
      </c>
      <c r="H3570" s="14">
        <v>1361030.38</v>
      </c>
    </row>
    <row r="3571" spans="1:8" ht="24.75" hidden="1" x14ac:dyDescent="0.25">
      <c r="A3571" s="8" t="s">
        <v>2893</v>
      </c>
      <c r="B3571" s="9" t="s">
        <v>2732</v>
      </c>
      <c r="C3571" s="13">
        <v>24.059879196381502</v>
      </c>
      <c r="D3571" s="13">
        <v>53.083776764314003</v>
      </c>
      <c r="E3571" s="13">
        <v>48.817240812731498</v>
      </c>
      <c r="F3571" s="15">
        <v>41.986965591142329</v>
      </c>
      <c r="G3571" s="13">
        <v>81</v>
      </c>
      <c r="H3571" s="14">
        <v>174681411.00999901</v>
      </c>
    </row>
    <row r="3572" spans="1:8" ht="24.75" hidden="1" x14ac:dyDescent="0.25">
      <c r="A3572" s="8" t="s">
        <v>2893</v>
      </c>
      <c r="B3572" s="9" t="s">
        <v>1759</v>
      </c>
      <c r="C3572" s="13">
        <v>35.9554923134828</v>
      </c>
      <c r="D3572" s="13">
        <v>43.229451619206301</v>
      </c>
      <c r="E3572" s="13">
        <v>46.771799898256397</v>
      </c>
      <c r="F3572" s="15">
        <v>41.985581276981833</v>
      </c>
      <c r="G3572" s="13">
        <v>6</v>
      </c>
      <c r="H3572" s="14">
        <v>2222598.98</v>
      </c>
    </row>
    <row r="3573" spans="1:8" hidden="1" x14ac:dyDescent="0.25">
      <c r="A3573" s="8" t="s">
        <v>2893</v>
      </c>
      <c r="B3573" s="9" t="s">
        <v>1944</v>
      </c>
      <c r="C3573" s="13">
        <v>38.994554942031201</v>
      </c>
      <c r="D3573" s="13">
        <v>47.210312961770398</v>
      </c>
      <c r="E3573" s="13">
        <v>39.4033147195032</v>
      </c>
      <c r="F3573" s="15">
        <v>41.869394207768266</v>
      </c>
      <c r="G3573" s="13">
        <v>124</v>
      </c>
      <c r="H3573" s="14">
        <v>288277006.98000002</v>
      </c>
    </row>
    <row r="3574" spans="1:8" ht="36.75" hidden="1" x14ac:dyDescent="0.25">
      <c r="A3574" s="8" t="s">
        <v>2893</v>
      </c>
      <c r="B3574" s="9" t="s">
        <v>2041</v>
      </c>
      <c r="C3574" s="13">
        <v>39.3731342778906</v>
      </c>
      <c r="D3574" s="13">
        <v>45.490366638969597</v>
      </c>
      <c r="E3574" s="13">
        <v>40.4793342304324</v>
      </c>
      <c r="F3574" s="15">
        <v>41.780945049097532</v>
      </c>
      <c r="G3574" s="13">
        <v>29</v>
      </c>
      <c r="H3574" s="14">
        <v>14545817.23</v>
      </c>
    </row>
    <row r="3575" spans="1:8" ht="36.75" hidden="1" x14ac:dyDescent="0.25">
      <c r="A3575" s="8" t="s">
        <v>2893</v>
      </c>
      <c r="B3575" s="9" t="s">
        <v>2739</v>
      </c>
      <c r="C3575" s="13">
        <v>41.260251189107997</v>
      </c>
      <c r="D3575" s="13">
        <v>55.420001225833502</v>
      </c>
      <c r="E3575" s="13">
        <v>27.880403940529</v>
      </c>
      <c r="F3575" s="15">
        <v>41.520218785156828</v>
      </c>
      <c r="G3575" s="13">
        <v>10</v>
      </c>
      <c r="H3575" s="14">
        <v>6780177.8599999901</v>
      </c>
    </row>
    <row r="3576" spans="1:8" hidden="1" x14ac:dyDescent="0.25">
      <c r="A3576" s="8" t="s">
        <v>2893</v>
      </c>
      <c r="B3576" s="9" t="s">
        <v>182</v>
      </c>
      <c r="C3576" s="13">
        <v>9.9146962107012904</v>
      </c>
      <c r="D3576" s="13">
        <v>60.6448793183406</v>
      </c>
      <c r="E3576" s="13">
        <v>53.7093528981801</v>
      </c>
      <c r="F3576" s="15">
        <v>41.422976142407329</v>
      </c>
      <c r="G3576" s="13">
        <v>34</v>
      </c>
      <c r="H3576" s="14">
        <v>67603298.519999996</v>
      </c>
    </row>
    <row r="3577" spans="1:8" ht="24.75" hidden="1" x14ac:dyDescent="0.25">
      <c r="A3577" s="8" t="s">
        <v>2893</v>
      </c>
      <c r="B3577" s="9" t="s">
        <v>2679</v>
      </c>
      <c r="C3577" s="13">
        <v>36.7261716455466</v>
      </c>
      <c r="D3577" s="13">
        <v>50.016286074530598</v>
      </c>
      <c r="E3577" s="13">
        <v>37.322408775790002</v>
      </c>
      <c r="F3577" s="15">
        <v>41.354955498622395</v>
      </c>
      <c r="G3577" s="13">
        <v>7</v>
      </c>
      <c r="H3577" s="14">
        <v>2769299.26</v>
      </c>
    </row>
    <row r="3578" spans="1:8" hidden="1" x14ac:dyDescent="0.25">
      <c r="A3578" s="8" t="s">
        <v>2893</v>
      </c>
      <c r="B3578" s="9" t="s">
        <v>2773</v>
      </c>
      <c r="C3578" s="13">
        <v>30.750305267470999</v>
      </c>
      <c r="D3578" s="13">
        <v>46.885855393030901</v>
      </c>
      <c r="E3578" s="13">
        <v>46.165813709172497</v>
      </c>
      <c r="F3578" s="15">
        <v>41.267324789891468</v>
      </c>
      <c r="G3578" s="13">
        <v>6</v>
      </c>
      <c r="H3578" s="14">
        <v>7792945.3499999996</v>
      </c>
    </row>
    <row r="3579" spans="1:8" ht="24.75" hidden="1" x14ac:dyDescent="0.25">
      <c r="A3579" s="8" t="s">
        <v>2893</v>
      </c>
      <c r="B3579" s="9" t="s">
        <v>2613</v>
      </c>
      <c r="C3579" s="13">
        <v>34.196294458818002</v>
      </c>
      <c r="D3579" s="13">
        <v>53.758313103766604</v>
      </c>
      <c r="E3579" s="13">
        <v>35.467625951790097</v>
      </c>
      <c r="F3579" s="15">
        <v>41.14074450479157</v>
      </c>
      <c r="G3579" s="13">
        <v>19</v>
      </c>
      <c r="H3579" s="14">
        <v>20445509.16</v>
      </c>
    </row>
    <row r="3580" spans="1:8" hidden="1" x14ac:dyDescent="0.25">
      <c r="A3580" s="8" t="s">
        <v>2893</v>
      </c>
      <c r="B3580" s="9" t="s">
        <v>32</v>
      </c>
      <c r="C3580" s="13">
        <v>32.672067176244703</v>
      </c>
      <c r="D3580" s="13">
        <v>61.079382841949602</v>
      </c>
      <c r="E3580" s="13">
        <v>29.280104054468602</v>
      </c>
      <c r="F3580" s="15">
        <v>41.010518024220971</v>
      </c>
      <c r="G3580" s="13">
        <v>136</v>
      </c>
      <c r="H3580" s="14">
        <v>251869525.63999999</v>
      </c>
    </row>
    <row r="3581" spans="1:8" ht="24.75" hidden="1" x14ac:dyDescent="0.25">
      <c r="A3581" s="8" t="s">
        <v>2893</v>
      </c>
      <c r="B3581" s="9" t="s">
        <v>2798</v>
      </c>
      <c r="C3581" s="13">
        <v>5.4967107526752299</v>
      </c>
      <c r="D3581" s="13">
        <v>53.492622217242001</v>
      </c>
      <c r="E3581" s="13">
        <v>63.893980251217499</v>
      </c>
      <c r="F3581" s="15">
        <v>40.961104407044907</v>
      </c>
      <c r="G3581" s="13">
        <v>58</v>
      </c>
      <c r="H3581" s="14">
        <v>326944973.31</v>
      </c>
    </row>
    <row r="3582" spans="1:8" ht="24.75" hidden="1" x14ac:dyDescent="0.25">
      <c r="A3582" s="8" t="s">
        <v>2893</v>
      </c>
      <c r="B3582" s="9" t="s">
        <v>1899</v>
      </c>
      <c r="C3582" s="13">
        <v>50.3430944558338</v>
      </c>
      <c r="D3582" s="13">
        <v>22.124686453454999</v>
      </c>
      <c r="E3582" s="13">
        <v>50.222010010402698</v>
      </c>
      <c r="F3582" s="15">
        <v>40.896596973230494</v>
      </c>
      <c r="G3582" s="13">
        <v>9</v>
      </c>
      <c r="H3582" s="14">
        <v>23267682.015000001</v>
      </c>
    </row>
    <row r="3583" spans="1:8" ht="24.75" hidden="1" x14ac:dyDescent="0.25">
      <c r="A3583" s="8" t="s">
        <v>2893</v>
      </c>
      <c r="B3583" s="9" t="s">
        <v>2080</v>
      </c>
      <c r="C3583" s="13">
        <v>30.089591979325501</v>
      </c>
      <c r="D3583" s="13">
        <v>53.074110577484298</v>
      </c>
      <c r="E3583" s="13">
        <v>38.705661474581497</v>
      </c>
      <c r="F3583" s="15">
        <v>40.623121343797095</v>
      </c>
      <c r="G3583" s="13">
        <v>14</v>
      </c>
      <c r="H3583" s="14">
        <v>6423243.0800000001</v>
      </c>
    </row>
    <row r="3584" spans="1:8" ht="24.75" hidden="1" x14ac:dyDescent="0.25">
      <c r="A3584" s="8" t="s">
        <v>2893</v>
      </c>
      <c r="B3584" s="9" t="s">
        <v>2710</v>
      </c>
      <c r="C3584" s="13">
        <v>34.045102904051099</v>
      </c>
      <c r="D3584" s="13">
        <v>44.663846940987597</v>
      </c>
      <c r="E3584" s="13">
        <v>42.2612449365825</v>
      </c>
      <c r="F3584" s="15">
        <v>40.323398260540394</v>
      </c>
      <c r="G3584" s="13">
        <v>9</v>
      </c>
      <c r="H3584" s="14">
        <v>5004543.99</v>
      </c>
    </row>
    <row r="3585" spans="1:8" ht="36.75" hidden="1" x14ac:dyDescent="0.25">
      <c r="A3585" s="8" t="s">
        <v>2893</v>
      </c>
      <c r="B3585" s="9" t="s">
        <v>2880</v>
      </c>
      <c r="C3585" s="13">
        <v>21.540745873762202</v>
      </c>
      <c r="D3585" s="13">
        <v>46.149637508287</v>
      </c>
      <c r="E3585" s="13">
        <v>53.030737761190601</v>
      </c>
      <c r="F3585" s="15">
        <v>40.240373714413266</v>
      </c>
      <c r="G3585" s="13">
        <v>26</v>
      </c>
      <c r="H3585" s="14">
        <v>55419017.770000003</v>
      </c>
    </row>
    <row r="3586" spans="1:8" hidden="1" x14ac:dyDescent="0.25">
      <c r="A3586" s="8" t="s">
        <v>2893</v>
      </c>
      <c r="B3586" s="9" t="s">
        <v>2477</v>
      </c>
      <c r="C3586" s="13">
        <v>15.753399036918299</v>
      </c>
      <c r="D3586" s="13">
        <v>46.893656978791398</v>
      </c>
      <c r="E3586" s="13">
        <v>57.654254543404598</v>
      </c>
      <c r="F3586" s="15">
        <v>40.100436853038097</v>
      </c>
      <c r="G3586" s="13">
        <v>205</v>
      </c>
      <c r="H3586" s="14">
        <v>532468794.40999901</v>
      </c>
    </row>
    <row r="3587" spans="1:8" hidden="1" x14ac:dyDescent="0.25">
      <c r="A3587" s="8" t="s">
        <v>2893</v>
      </c>
      <c r="B3587" s="9" t="s">
        <v>2538</v>
      </c>
      <c r="C3587" s="13">
        <v>32.910522065310502</v>
      </c>
      <c r="D3587" s="13">
        <v>49.269020664173802</v>
      </c>
      <c r="E3587" s="13">
        <v>38.031402769584403</v>
      </c>
      <c r="F3587" s="15">
        <v>40.070315166356231</v>
      </c>
      <c r="G3587" s="13">
        <v>38</v>
      </c>
      <c r="H3587" s="14">
        <v>32976285.48</v>
      </c>
    </row>
    <row r="3588" spans="1:8" hidden="1" x14ac:dyDescent="0.25">
      <c r="A3588" s="8" t="s">
        <v>2893</v>
      </c>
      <c r="B3588" s="9" t="s">
        <v>2865</v>
      </c>
      <c r="C3588" s="13">
        <v>10.135750743677599</v>
      </c>
      <c r="D3588" s="13">
        <v>73.399849397590302</v>
      </c>
      <c r="E3588" s="13">
        <v>36.522359970762501</v>
      </c>
      <c r="F3588" s="15">
        <v>40.019320037343469</v>
      </c>
      <c r="G3588" s="13">
        <v>10</v>
      </c>
      <c r="H3588" s="14">
        <v>9800464.1300000008</v>
      </c>
    </row>
    <row r="3589" spans="1:8" ht="24.75" hidden="1" x14ac:dyDescent="0.25">
      <c r="A3589" s="8" t="s">
        <v>2893</v>
      </c>
      <c r="B3589" s="9" t="s">
        <v>1410</v>
      </c>
      <c r="C3589" s="13">
        <v>26.453020840894698</v>
      </c>
      <c r="D3589" s="13">
        <v>37.5280655689619</v>
      </c>
      <c r="E3589" s="13">
        <v>56.015139247676402</v>
      </c>
      <c r="F3589" s="15">
        <v>39.998741885844332</v>
      </c>
      <c r="G3589" s="13">
        <v>16</v>
      </c>
      <c r="H3589" s="14">
        <v>8164795.9000000004</v>
      </c>
    </row>
    <row r="3590" spans="1:8" hidden="1" x14ac:dyDescent="0.25">
      <c r="A3590" s="8" t="s">
        <v>2893</v>
      </c>
      <c r="B3590" s="9" t="s">
        <v>2688</v>
      </c>
      <c r="C3590" s="13">
        <v>32.692695456089098</v>
      </c>
      <c r="D3590" s="13">
        <v>37.763074266345697</v>
      </c>
      <c r="E3590" s="13">
        <v>49.412826765777801</v>
      </c>
      <c r="F3590" s="15">
        <v>39.956198829404201</v>
      </c>
      <c r="G3590" s="13">
        <v>16</v>
      </c>
      <c r="H3590" s="14">
        <v>3634710.48</v>
      </c>
    </row>
    <row r="3591" spans="1:8" ht="24.75" hidden="1" x14ac:dyDescent="0.25">
      <c r="A3591" s="8" t="s">
        <v>2893</v>
      </c>
      <c r="B3591" s="9" t="s">
        <v>1460</v>
      </c>
      <c r="C3591" s="13">
        <v>17.305319402445502</v>
      </c>
      <c r="D3591" s="13">
        <v>40.469945516922401</v>
      </c>
      <c r="E3591" s="13">
        <v>61.927027410762399</v>
      </c>
      <c r="F3591" s="15">
        <v>39.900764110043433</v>
      </c>
      <c r="G3591" s="13">
        <v>2017</v>
      </c>
      <c r="H3591" s="14">
        <v>772809191.21899998</v>
      </c>
    </row>
    <row r="3592" spans="1:8" hidden="1" x14ac:dyDescent="0.25">
      <c r="A3592" s="8" t="s">
        <v>2893</v>
      </c>
      <c r="B3592" s="9" t="s">
        <v>2674</v>
      </c>
      <c r="C3592" s="13">
        <v>33.178489383712098</v>
      </c>
      <c r="D3592" s="13">
        <v>48.0494361165592</v>
      </c>
      <c r="E3592" s="13">
        <v>38.444589442907898</v>
      </c>
      <c r="F3592" s="15">
        <v>39.890838314393065</v>
      </c>
      <c r="G3592" s="13">
        <v>7</v>
      </c>
      <c r="H3592" s="14">
        <v>43793009.020000003</v>
      </c>
    </row>
    <row r="3593" spans="1:8" ht="36.75" hidden="1" x14ac:dyDescent="0.25">
      <c r="A3593" s="8" t="s">
        <v>2893</v>
      </c>
      <c r="B3593" s="9" t="s">
        <v>2463</v>
      </c>
      <c r="C3593" s="13">
        <v>18.530122830874699</v>
      </c>
      <c r="D3593" s="13">
        <v>60.528932590828397</v>
      </c>
      <c r="E3593" s="13">
        <v>40.468915352218502</v>
      </c>
      <c r="F3593" s="15">
        <v>39.842656924640529</v>
      </c>
      <c r="G3593" s="13">
        <v>10</v>
      </c>
      <c r="H3593" s="14">
        <v>25331959.25</v>
      </c>
    </row>
    <row r="3594" spans="1:8" ht="24.75" hidden="1" x14ac:dyDescent="0.25">
      <c r="A3594" s="8" t="s">
        <v>2893</v>
      </c>
      <c r="B3594" s="9" t="s">
        <v>2521</v>
      </c>
      <c r="C3594" s="13">
        <v>48.320165167034702</v>
      </c>
      <c r="D3594" s="13">
        <v>39.458132311221597</v>
      </c>
      <c r="E3594" s="13">
        <v>31.351307449598401</v>
      </c>
      <c r="F3594" s="15">
        <v>39.7098683092849</v>
      </c>
      <c r="G3594" s="13">
        <v>7</v>
      </c>
      <c r="H3594" s="14">
        <v>9320761.0199999996</v>
      </c>
    </row>
    <row r="3595" spans="1:8" ht="24.75" hidden="1" x14ac:dyDescent="0.25">
      <c r="A3595" s="8" t="s">
        <v>2893</v>
      </c>
      <c r="B3595" s="9" t="s">
        <v>578</v>
      </c>
      <c r="C3595" s="13">
        <v>45.779306141768799</v>
      </c>
      <c r="D3595" s="13">
        <v>36.150840045006802</v>
      </c>
      <c r="E3595" s="13">
        <v>36.9351464279219</v>
      </c>
      <c r="F3595" s="15">
        <v>39.621764204899165</v>
      </c>
      <c r="G3595" s="13">
        <v>10</v>
      </c>
      <c r="H3595" s="14">
        <v>2818141.52</v>
      </c>
    </row>
    <row r="3596" spans="1:8" ht="24.75" hidden="1" x14ac:dyDescent="0.25">
      <c r="A3596" s="8" t="s">
        <v>2893</v>
      </c>
      <c r="B3596" s="9" t="s">
        <v>327</v>
      </c>
      <c r="C3596" s="13">
        <v>15.8557374707325</v>
      </c>
      <c r="D3596" s="13">
        <v>63.330774731008198</v>
      </c>
      <c r="E3596" s="13">
        <v>39.206420330279997</v>
      </c>
      <c r="F3596" s="15">
        <v>39.464310844006896</v>
      </c>
      <c r="G3596" s="13">
        <v>21</v>
      </c>
      <c r="H3596" s="14">
        <v>18342789.675675299</v>
      </c>
    </row>
    <row r="3597" spans="1:8" ht="24.75" hidden="1" x14ac:dyDescent="0.25">
      <c r="A3597" s="8" t="s">
        <v>2893</v>
      </c>
      <c r="B3597" s="9" t="s">
        <v>1982</v>
      </c>
      <c r="C3597" s="13">
        <v>15.737604859927499</v>
      </c>
      <c r="D3597" s="13">
        <v>51.491103488935799</v>
      </c>
      <c r="E3597" s="13">
        <v>51.155534843853701</v>
      </c>
      <c r="F3597" s="15">
        <v>39.461414397572334</v>
      </c>
      <c r="G3597" s="13">
        <v>225</v>
      </c>
      <c r="H3597" s="14">
        <v>726675048.669999</v>
      </c>
    </row>
    <row r="3598" spans="1:8" hidden="1" x14ac:dyDescent="0.25">
      <c r="A3598" s="8" t="s">
        <v>2893</v>
      </c>
      <c r="B3598" s="9" t="s">
        <v>1828</v>
      </c>
      <c r="C3598" s="13">
        <v>55.2589455879802</v>
      </c>
      <c r="D3598" s="13">
        <v>29.163470883758599</v>
      </c>
      <c r="E3598" s="13">
        <v>33.639015762544403</v>
      </c>
      <c r="F3598" s="15">
        <v>39.35381074476107</v>
      </c>
      <c r="G3598" s="13">
        <v>7</v>
      </c>
      <c r="H3598" s="14">
        <v>2306491.66</v>
      </c>
    </row>
    <row r="3599" spans="1:8" hidden="1" x14ac:dyDescent="0.25">
      <c r="A3599" s="8" t="s">
        <v>2893</v>
      </c>
      <c r="B3599" s="9" t="s">
        <v>1142</v>
      </c>
      <c r="C3599" s="13">
        <v>21.163345127043101</v>
      </c>
      <c r="D3599" s="13">
        <v>50.566045622050503</v>
      </c>
      <c r="E3599" s="13">
        <v>46.185513399130897</v>
      </c>
      <c r="F3599" s="15">
        <v>39.304968049408167</v>
      </c>
      <c r="G3599" s="13">
        <v>130</v>
      </c>
      <c r="H3599" s="14">
        <v>138552266.43000001</v>
      </c>
    </row>
    <row r="3600" spans="1:8" ht="24.75" hidden="1" x14ac:dyDescent="0.25">
      <c r="A3600" s="8" t="s">
        <v>2893</v>
      </c>
      <c r="B3600" s="9" t="s">
        <v>372</v>
      </c>
      <c r="C3600" s="13">
        <v>54.659623115634503</v>
      </c>
      <c r="D3600" s="13">
        <v>46.539282128514003</v>
      </c>
      <c r="E3600" s="13">
        <v>16.6916284696098</v>
      </c>
      <c r="F3600" s="15">
        <v>39.29684457125277</v>
      </c>
      <c r="G3600" s="13">
        <v>3</v>
      </c>
      <c r="H3600" s="14">
        <v>1727103.5</v>
      </c>
    </row>
    <row r="3601" spans="1:8" hidden="1" x14ac:dyDescent="0.25">
      <c r="A3601" s="8" t="s">
        <v>2893</v>
      </c>
      <c r="B3601" s="9" t="s">
        <v>2189</v>
      </c>
      <c r="C3601" s="13">
        <v>22.758847388934001</v>
      </c>
      <c r="D3601" s="13">
        <v>39.033175167809702</v>
      </c>
      <c r="E3601" s="13">
        <v>56.066475916059801</v>
      </c>
      <c r="F3601" s="15">
        <v>39.286166157601166</v>
      </c>
      <c r="G3601" s="13">
        <v>21</v>
      </c>
      <c r="H3601" s="14">
        <v>60745271.770000003</v>
      </c>
    </row>
    <row r="3602" spans="1:8" ht="24.75" hidden="1" x14ac:dyDescent="0.25">
      <c r="A3602" s="8" t="s">
        <v>2893</v>
      </c>
      <c r="B3602" s="9" t="s">
        <v>2822</v>
      </c>
      <c r="C3602" s="13">
        <v>18.060288506258502</v>
      </c>
      <c r="D3602" s="13">
        <v>54.2885047608235</v>
      </c>
      <c r="E3602" s="13">
        <v>45.242668524977397</v>
      </c>
      <c r="F3602" s="15">
        <v>39.197153930686461</v>
      </c>
      <c r="G3602" s="13">
        <v>21</v>
      </c>
      <c r="H3602" s="14">
        <v>15146756.058</v>
      </c>
    </row>
    <row r="3603" spans="1:8" hidden="1" x14ac:dyDescent="0.25">
      <c r="A3603" s="8" t="s">
        <v>2893</v>
      </c>
      <c r="B3603" s="9" t="s">
        <v>2668</v>
      </c>
      <c r="C3603" s="13">
        <v>17.445786178927399</v>
      </c>
      <c r="D3603" s="13">
        <v>45.793023127680499</v>
      </c>
      <c r="E3603" s="13">
        <v>54.3309297941368</v>
      </c>
      <c r="F3603" s="15">
        <v>39.189913033581568</v>
      </c>
      <c r="G3603" s="13">
        <v>359</v>
      </c>
      <c r="H3603" s="14">
        <v>379881460.75</v>
      </c>
    </row>
    <row r="3604" spans="1:8" ht="24.75" hidden="1" x14ac:dyDescent="0.25">
      <c r="A3604" s="8" t="s">
        <v>2893</v>
      </c>
      <c r="B3604" s="9" t="s">
        <v>2855</v>
      </c>
      <c r="C3604" s="13">
        <v>17.871836591693199</v>
      </c>
      <c r="D3604" s="13">
        <v>36.212189506255498</v>
      </c>
      <c r="E3604" s="13">
        <v>63.452226695155503</v>
      </c>
      <c r="F3604" s="15">
        <v>39.178750931034735</v>
      </c>
      <c r="G3604" s="13">
        <v>23</v>
      </c>
      <c r="H3604" s="14">
        <v>82063665.769999906</v>
      </c>
    </row>
    <row r="3605" spans="1:8" ht="24.75" hidden="1" x14ac:dyDescent="0.25">
      <c r="A3605" s="8" t="s">
        <v>2893</v>
      </c>
      <c r="B3605" s="9" t="s">
        <v>2800</v>
      </c>
      <c r="C3605" s="13">
        <v>34.367775900521202</v>
      </c>
      <c r="D3605" s="13">
        <v>46.806482665954199</v>
      </c>
      <c r="E3605" s="13">
        <v>36.308778918301897</v>
      </c>
      <c r="F3605" s="15">
        <v>39.161012494925764</v>
      </c>
      <c r="G3605" s="13">
        <v>9</v>
      </c>
      <c r="H3605" s="14">
        <v>5824309.9900000002</v>
      </c>
    </row>
    <row r="3606" spans="1:8" hidden="1" x14ac:dyDescent="0.25">
      <c r="A3606" s="8" t="s">
        <v>2893</v>
      </c>
      <c r="B3606" s="9" t="s">
        <v>2499</v>
      </c>
      <c r="C3606" s="13">
        <v>20.249571653649699</v>
      </c>
      <c r="D3606" s="13">
        <v>46.0570738101909</v>
      </c>
      <c r="E3606" s="13">
        <v>50.746858064638403</v>
      </c>
      <c r="F3606" s="15">
        <v>39.017834509492999</v>
      </c>
      <c r="G3606" s="13">
        <v>25</v>
      </c>
      <c r="H3606" s="14">
        <v>63180099.299999997</v>
      </c>
    </row>
    <row r="3607" spans="1:8" ht="24.75" hidden="1" x14ac:dyDescent="0.25">
      <c r="A3607" s="8" t="s">
        <v>2893</v>
      </c>
      <c r="B3607" s="9" t="s">
        <v>2537</v>
      </c>
      <c r="C3607" s="13">
        <v>14.809970832712199</v>
      </c>
      <c r="D3607" s="13">
        <v>55.458532532957598</v>
      </c>
      <c r="E3607" s="13">
        <v>46.656180706060098</v>
      </c>
      <c r="F3607" s="15">
        <v>38.974894690576633</v>
      </c>
      <c r="G3607" s="13">
        <v>46</v>
      </c>
      <c r="H3607" s="14">
        <v>30341386.32</v>
      </c>
    </row>
    <row r="3608" spans="1:8" ht="24.75" hidden="1" x14ac:dyDescent="0.25">
      <c r="A3608" s="8" t="s">
        <v>2893</v>
      </c>
      <c r="B3608" s="9" t="s">
        <v>2505</v>
      </c>
      <c r="C3608" s="13">
        <v>38.232191477632398</v>
      </c>
      <c r="D3608" s="13">
        <v>49.655048511295497</v>
      </c>
      <c r="E3608" s="13">
        <v>29.032065104560999</v>
      </c>
      <c r="F3608" s="15">
        <v>38.973101697829627</v>
      </c>
      <c r="G3608" s="13">
        <v>11</v>
      </c>
      <c r="H3608" s="14">
        <v>8278459.2699999902</v>
      </c>
    </row>
    <row r="3609" spans="1:8" ht="24.75" hidden="1" x14ac:dyDescent="0.25">
      <c r="A3609" s="8" t="s">
        <v>2893</v>
      </c>
      <c r="B3609" s="9" t="s">
        <v>882</v>
      </c>
      <c r="C3609" s="13">
        <v>46.5232797031708</v>
      </c>
      <c r="D3609" s="13">
        <v>38.066558325137201</v>
      </c>
      <c r="E3609" s="13">
        <v>32.037157869089903</v>
      </c>
      <c r="F3609" s="15">
        <v>38.875665299132635</v>
      </c>
      <c r="G3609" s="13">
        <v>6</v>
      </c>
      <c r="H3609" s="14">
        <v>8192173.6499999901</v>
      </c>
    </row>
    <row r="3610" spans="1:8" hidden="1" x14ac:dyDescent="0.25">
      <c r="A3610" s="8" t="s">
        <v>2893</v>
      </c>
      <c r="B3610" s="9" t="s">
        <v>2481</v>
      </c>
      <c r="C3610" s="13">
        <v>23.015196835410698</v>
      </c>
      <c r="D3610" s="13">
        <v>49.580567069260901</v>
      </c>
      <c r="E3610" s="13">
        <v>43.948068895396602</v>
      </c>
      <c r="F3610" s="15">
        <v>38.847944266689403</v>
      </c>
      <c r="G3610" s="13">
        <v>20</v>
      </c>
      <c r="H3610" s="14">
        <v>22123927.135521799</v>
      </c>
    </row>
    <row r="3611" spans="1:8" hidden="1" x14ac:dyDescent="0.25">
      <c r="A3611" s="8" t="s">
        <v>2893</v>
      </c>
      <c r="B3611" s="9" t="s">
        <v>2605</v>
      </c>
      <c r="C3611" s="13">
        <v>24.6144342174371</v>
      </c>
      <c r="D3611" s="13">
        <v>22.554508155662099</v>
      </c>
      <c r="E3611" s="13">
        <v>69.343528899227607</v>
      </c>
      <c r="F3611" s="15">
        <v>38.837490424108935</v>
      </c>
      <c r="G3611" s="13">
        <v>104</v>
      </c>
      <c r="H3611" s="14">
        <v>207239031.18999901</v>
      </c>
    </row>
    <row r="3612" spans="1:8" ht="24.75" hidden="1" x14ac:dyDescent="0.25">
      <c r="A3612" s="8" t="s">
        <v>2893</v>
      </c>
      <c r="B3612" s="9" t="s">
        <v>905</v>
      </c>
      <c r="C3612" s="13">
        <v>35.762804013294001</v>
      </c>
      <c r="D3612" s="13">
        <v>36.9727885356779</v>
      </c>
      <c r="E3612" s="13">
        <v>43.604258026034998</v>
      </c>
      <c r="F3612" s="15">
        <v>38.779950191668966</v>
      </c>
      <c r="G3612" s="13">
        <v>16</v>
      </c>
      <c r="H3612" s="14">
        <v>1762930.14</v>
      </c>
    </row>
    <row r="3613" spans="1:8" hidden="1" x14ac:dyDescent="0.25">
      <c r="A3613" s="8" t="s">
        <v>2893</v>
      </c>
      <c r="B3613" s="9" t="s">
        <v>2004</v>
      </c>
      <c r="C3613" s="13">
        <v>45.693653636218102</v>
      </c>
      <c r="D3613" s="13">
        <v>40.496722893850396</v>
      </c>
      <c r="E3613" s="13">
        <v>29.945440717870799</v>
      </c>
      <c r="F3613" s="15">
        <v>38.711939082646431</v>
      </c>
      <c r="G3613" s="13">
        <v>3</v>
      </c>
      <c r="H3613" s="14">
        <v>7036309.1999999899</v>
      </c>
    </row>
    <row r="3614" spans="1:8" ht="24.75" hidden="1" x14ac:dyDescent="0.25">
      <c r="A3614" s="8" t="s">
        <v>2893</v>
      </c>
      <c r="B3614" s="9" t="s">
        <v>1823</v>
      </c>
      <c r="C3614" s="13">
        <v>41.767199211947698</v>
      </c>
      <c r="D3614" s="13">
        <v>35.369087890997697</v>
      </c>
      <c r="E3614" s="13">
        <v>38.855322236101301</v>
      </c>
      <c r="F3614" s="15">
        <v>38.663869779682237</v>
      </c>
      <c r="G3614" s="13">
        <v>6</v>
      </c>
      <c r="H3614" s="14">
        <v>2145352.58</v>
      </c>
    </row>
    <row r="3615" spans="1:8" hidden="1" x14ac:dyDescent="0.25">
      <c r="A3615" s="8" t="s">
        <v>2893</v>
      </c>
      <c r="B3615" s="9" t="s">
        <v>2531</v>
      </c>
      <c r="C3615" s="13">
        <v>26.854599679912301</v>
      </c>
      <c r="D3615" s="13">
        <v>59.785128887643502</v>
      </c>
      <c r="E3615" s="13">
        <v>29.153813660871801</v>
      </c>
      <c r="F3615" s="15">
        <v>38.597847409475868</v>
      </c>
      <c r="G3615" s="13">
        <v>15</v>
      </c>
      <c r="H3615" s="14">
        <v>33217636.34</v>
      </c>
    </row>
    <row r="3616" spans="1:8" ht="24.75" hidden="1" x14ac:dyDescent="0.25">
      <c r="A3616" s="8" t="s">
        <v>2893</v>
      </c>
      <c r="B3616" s="9" t="s">
        <v>2886</v>
      </c>
      <c r="C3616" s="13">
        <v>48.895859764570702</v>
      </c>
      <c r="D3616" s="13">
        <v>6.6489535252392598</v>
      </c>
      <c r="E3616" s="13">
        <v>60.165782478150803</v>
      </c>
      <c r="F3616" s="15">
        <v>38.570198589320256</v>
      </c>
      <c r="G3616" s="13">
        <v>10</v>
      </c>
      <c r="H3616" s="14">
        <v>3541138.69</v>
      </c>
    </row>
    <row r="3617" spans="1:8" ht="24.75" hidden="1" x14ac:dyDescent="0.25">
      <c r="A3617" s="8" t="s">
        <v>2893</v>
      </c>
      <c r="B3617" s="9" t="s">
        <v>2755</v>
      </c>
      <c r="C3617" s="13">
        <v>67.827328796266201</v>
      </c>
      <c r="D3617" s="13">
        <v>27.687931960399698</v>
      </c>
      <c r="E3617" s="13">
        <v>20.074996709339999</v>
      </c>
      <c r="F3617" s="15">
        <v>38.530085822001965</v>
      </c>
      <c r="G3617" s="13">
        <v>3</v>
      </c>
      <c r="H3617" s="14">
        <v>1261968.82</v>
      </c>
    </row>
    <row r="3618" spans="1:8" ht="24.75" hidden="1" x14ac:dyDescent="0.25">
      <c r="A3618" s="8" t="s">
        <v>2893</v>
      </c>
      <c r="B3618" s="9" t="s">
        <v>2268</v>
      </c>
      <c r="C3618" s="13">
        <v>19.903348129953201</v>
      </c>
      <c r="D3618" s="13">
        <v>41.193600166212498</v>
      </c>
      <c r="E3618" s="13">
        <v>54.480282243835902</v>
      </c>
      <c r="F3618" s="15">
        <v>38.525743513333872</v>
      </c>
      <c r="G3618" s="13">
        <v>13</v>
      </c>
      <c r="H3618" s="14">
        <v>9424161.5600000005</v>
      </c>
    </row>
    <row r="3619" spans="1:8" ht="24.75" hidden="1" x14ac:dyDescent="0.25">
      <c r="A3619" s="8" t="s">
        <v>2893</v>
      </c>
      <c r="B3619" s="9" t="s">
        <v>2824</v>
      </c>
      <c r="C3619" s="13">
        <v>42.566583618846401</v>
      </c>
      <c r="D3619" s="13">
        <v>53.254423945783103</v>
      </c>
      <c r="E3619" s="13">
        <v>19.568850515710899</v>
      </c>
      <c r="F3619" s="15">
        <v>38.463286026780132</v>
      </c>
      <c r="G3619" s="13">
        <v>4</v>
      </c>
      <c r="H3619" s="14">
        <v>936619.43</v>
      </c>
    </row>
    <row r="3620" spans="1:8" ht="24.75" hidden="1" x14ac:dyDescent="0.25">
      <c r="A3620" s="8" t="s">
        <v>2893</v>
      </c>
      <c r="B3620" s="9" t="s">
        <v>1724</v>
      </c>
      <c r="C3620" s="13">
        <v>28.3003571247873</v>
      </c>
      <c r="D3620" s="13">
        <v>54.786304028844803</v>
      </c>
      <c r="E3620" s="13">
        <v>31.5905291719397</v>
      </c>
      <c r="F3620" s="15">
        <v>38.22573010852394</v>
      </c>
      <c r="G3620" s="13">
        <v>9</v>
      </c>
      <c r="H3620" s="14">
        <v>24395116.149999999</v>
      </c>
    </row>
    <row r="3621" spans="1:8" hidden="1" x14ac:dyDescent="0.25">
      <c r="A3621" s="8" t="s">
        <v>2893</v>
      </c>
      <c r="B3621" s="9" t="s">
        <v>2670</v>
      </c>
      <c r="C3621" s="13">
        <v>24.8806411439035</v>
      </c>
      <c r="D3621" s="13">
        <v>51.606257880358598</v>
      </c>
      <c r="E3621" s="13">
        <v>38.124217864217002</v>
      </c>
      <c r="F3621" s="15">
        <v>38.203705629493037</v>
      </c>
      <c r="G3621" s="13">
        <v>30</v>
      </c>
      <c r="H3621" s="14">
        <v>20908335.039999899</v>
      </c>
    </row>
    <row r="3622" spans="1:8" hidden="1" x14ac:dyDescent="0.25">
      <c r="A3622" s="8" t="s">
        <v>2893</v>
      </c>
      <c r="B3622" s="9" t="s">
        <v>2489</v>
      </c>
      <c r="C3622" s="13">
        <v>34.272629176398503</v>
      </c>
      <c r="D3622" s="13">
        <v>48.910556738889397</v>
      </c>
      <c r="E3622" s="13">
        <v>31.069735450835999</v>
      </c>
      <c r="F3622" s="15">
        <v>38.084307122041302</v>
      </c>
      <c r="G3622" s="13">
        <v>12</v>
      </c>
      <c r="H3622" s="14">
        <v>24040381.920000002</v>
      </c>
    </row>
    <row r="3623" spans="1:8" ht="24.75" hidden="1" x14ac:dyDescent="0.25">
      <c r="A3623" s="8" t="s">
        <v>2893</v>
      </c>
      <c r="B3623" s="9" t="s">
        <v>2649</v>
      </c>
      <c r="C3623" s="13">
        <v>27.1524765887137</v>
      </c>
      <c r="D3623" s="13">
        <v>38.003933241476197</v>
      </c>
      <c r="E3623" s="13">
        <v>48.956236503160497</v>
      </c>
      <c r="F3623" s="15">
        <v>38.037548777783464</v>
      </c>
      <c r="G3623" s="13">
        <v>76</v>
      </c>
      <c r="H3623" s="14">
        <v>55254176.737999998</v>
      </c>
    </row>
    <row r="3624" spans="1:8" ht="24.75" hidden="1" x14ac:dyDescent="0.25">
      <c r="A3624" s="8" t="s">
        <v>2893</v>
      </c>
      <c r="B3624" s="9" t="s">
        <v>136</v>
      </c>
      <c r="C3624" s="13">
        <v>45.3249658103801</v>
      </c>
      <c r="D3624" s="13">
        <v>23.146906563129502</v>
      </c>
      <c r="E3624" s="13">
        <v>45.587232716542097</v>
      </c>
      <c r="F3624" s="15">
        <v>38.019701696683903</v>
      </c>
      <c r="G3624" s="13">
        <v>3</v>
      </c>
      <c r="H3624" s="14">
        <v>931068.95</v>
      </c>
    </row>
    <row r="3625" spans="1:8" ht="24.75" hidden="1" x14ac:dyDescent="0.25">
      <c r="A3625" s="8" t="s">
        <v>2893</v>
      </c>
      <c r="B3625" s="9" t="s">
        <v>2708</v>
      </c>
      <c r="C3625" s="13">
        <v>23.142966419119599</v>
      </c>
      <c r="D3625" s="13">
        <v>57.801410169111698</v>
      </c>
      <c r="E3625" s="13">
        <v>33.013645772651202</v>
      </c>
      <c r="F3625" s="15">
        <v>37.986007453627501</v>
      </c>
      <c r="G3625" s="13">
        <v>43</v>
      </c>
      <c r="H3625" s="14">
        <v>22451808.309999999</v>
      </c>
    </row>
    <row r="3626" spans="1:8" ht="24.75" hidden="1" x14ac:dyDescent="0.25">
      <c r="A3626" s="8" t="s">
        <v>2893</v>
      </c>
      <c r="B3626" s="9" t="s">
        <v>2714</v>
      </c>
      <c r="C3626" s="13">
        <v>26.886378116072901</v>
      </c>
      <c r="D3626" s="13">
        <v>53.183199790604299</v>
      </c>
      <c r="E3626" s="13">
        <v>33.5715272892553</v>
      </c>
      <c r="F3626" s="15">
        <v>37.880368398644165</v>
      </c>
      <c r="G3626" s="13">
        <v>87</v>
      </c>
      <c r="H3626" s="14">
        <v>30308831.550000001</v>
      </c>
    </row>
    <row r="3627" spans="1:8" hidden="1" x14ac:dyDescent="0.25">
      <c r="A3627" s="8" t="s">
        <v>2893</v>
      </c>
      <c r="B3627" s="9" t="s">
        <v>1300</v>
      </c>
      <c r="C3627" s="13">
        <v>28.501657681457701</v>
      </c>
      <c r="D3627" s="13">
        <v>28.5419051793412</v>
      </c>
      <c r="E3627" s="13">
        <v>56.066400076990902</v>
      </c>
      <c r="F3627" s="15">
        <v>37.703320979263268</v>
      </c>
      <c r="G3627" s="13">
        <v>53</v>
      </c>
      <c r="H3627" s="14">
        <v>49547853.380000003</v>
      </c>
    </row>
    <row r="3628" spans="1:8" ht="24.75" hidden="1" x14ac:dyDescent="0.25">
      <c r="A3628" s="8" t="s">
        <v>2893</v>
      </c>
      <c r="B3628" s="9" t="s">
        <v>2809</v>
      </c>
      <c r="C3628" s="13">
        <v>59.436869635638601</v>
      </c>
      <c r="D3628" s="13">
        <v>13.682290937003801</v>
      </c>
      <c r="E3628" s="13">
        <v>39.8862615470169</v>
      </c>
      <c r="F3628" s="15">
        <v>37.668474039886434</v>
      </c>
      <c r="G3628" s="13">
        <v>4</v>
      </c>
      <c r="H3628" s="14">
        <v>2940938.04</v>
      </c>
    </row>
    <row r="3629" spans="1:8" ht="24.75" hidden="1" x14ac:dyDescent="0.25">
      <c r="A3629" s="8" t="s">
        <v>2893</v>
      </c>
      <c r="B3629" s="9" t="s">
        <v>1448</v>
      </c>
      <c r="C3629" s="13">
        <v>20.865506119200202</v>
      </c>
      <c r="D3629" s="13">
        <v>41.418863373456603</v>
      </c>
      <c r="E3629" s="13">
        <v>50.6356521608813</v>
      </c>
      <c r="F3629" s="15">
        <v>37.640007217846033</v>
      </c>
      <c r="G3629" s="13">
        <v>16</v>
      </c>
      <c r="H3629" s="14">
        <v>2258826.9999999902</v>
      </c>
    </row>
    <row r="3630" spans="1:8" hidden="1" x14ac:dyDescent="0.25">
      <c r="A3630" s="8" t="s">
        <v>2893</v>
      </c>
      <c r="B3630" s="9" t="s">
        <v>1671</v>
      </c>
      <c r="C3630" s="13">
        <v>26.956853493331799</v>
      </c>
      <c r="D3630" s="13">
        <v>35.755332556002202</v>
      </c>
      <c r="E3630" s="13">
        <v>49.617101013570398</v>
      </c>
      <c r="F3630" s="15">
        <v>37.443095687634802</v>
      </c>
      <c r="G3630" s="13">
        <v>67</v>
      </c>
      <c r="H3630" s="14">
        <v>102999353.36499999</v>
      </c>
    </row>
    <row r="3631" spans="1:8" ht="24.75" hidden="1" x14ac:dyDescent="0.25">
      <c r="A3631" s="8" t="s">
        <v>2893</v>
      </c>
      <c r="B3631" s="9" t="s">
        <v>1703</v>
      </c>
      <c r="C3631" s="13">
        <v>54.364844993778497</v>
      </c>
      <c r="D3631" s="13">
        <v>42.561598136732897</v>
      </c>
      <c r="E3631" s="13">
        <v>15.377835777163099</v>
      </c>
      <c r="F3631" s="15">
        <v>37.434759635891496</v>
      </c>
      <c r="G3631" s="13">
        <v>5</v>
      </c>
      <c r="H3631" s="14">
        <v>837586.86</v>
      </c>
    </row>
    <row r="3632" spans="1:8" ht="24.75" hidden="1" x14ac:dyDescent="0.25">
      <c r="A3632" s="8" t="s">
        <v>2893</v>
      </c>
      <c r="B3632" s="9" t="s">
        <v>2741</v>
      </c>
      <c r="C3632" s="13">
        <v>21.722388702282402</v>
      </c>
      <c r="D3632" s="13">
        <v>43.696249012659798</v>
      </c>
      <c r="E3632" s="13">
        <v>46.515916012780401</v>
      </c>
      <c r="F3632" s="15">
        <v>37.31151790924087</v>
      </c>
      <c r="G3632" s="13">
        <v>99</v>
      </c>
      <c r="H3632" s="14">
        <v>75322213.829999998</v>
      </c>
    </row>
    <row r="3633" spans="1:8" hidden="1" x14ac:dyDescent="0.25">
      <c r="A3633" s="8" t="s">
        <v>2893</v>
      </c>
      <c r="B3633" s="9" t="s">
        <v>2642</v>
      </c>
      <c r="C3633" s="13">
        <v>26.564894942918599</v>
      </c>
      <c r="D3633" s="13">
        <v>39.6850566855856</v>
      </c>
      <c r="E3633" s="13">
        <v>45.652949963453104</v>
      </c>
      <c r="F3633" s="15">
        <v>37.300967197319096</v>
      </c>
      <c r="G3633" s="13">
        <v>8</v>
      </c>
      <c r="H3633" s="14">
        <v>38107875.909999996</v>
      </c>
    </row>
    <row r="3634" spans="1:8" ht="24.75" hidden="1" x14ac:dyDescent="0.25">
      <c r="A3634" s="8" t="s">
        <v>2893</v>
      </c>
      <c r="B3634" s="9" t="s">
        <v>716</v>
      </c>
      <c r="C3634" s="13">
        <v>31.613995811747198</v>
      </c>
      <c r="D3634" s="13">
        <v>41.519058390740099</v>
      </c>
      <c r="E3634" s="13">
        <v>38.444589442907898</v>
      </c>
      <c r="F3634" s="15">
        <v>37.192547881798397</v>
      </c>
      <c r="G3634" s="13">
        <v>4</v>
      </c>
      <c r="H3634" s="14">
        <v>5543917.9299999997</v>
      </c>
    </row>
    <row r="3635" spans="1:8" ht="24.75" hidden="1" x14ac:dyDescent="0.25">
      <c r="A3635" s="8" t="s">
        <v>2893</v>
      </c>
      <c r="B3635" s="9" t="s">
        <v>2491</v>
      </c>
      <c r="C3635" s="13">
        <v>50.466657677502504</v>
      </c>
      <c r="D3635" s="13">
        <v>28.8692233121904</v>
      </c>
      <c r="E3635" s="13">
        <v>32.037157869089903</v>
      </c>
      <c r="F3635" s="15">
        <v>37.124346286260931</v>
      </c>
      <c r="G3635" s="13">
        <v>6</v>
      </c>
      <c r="H3635" s="14">
        <v>11266375.07</v>
      </c>
    </row>
    <row r="3636" spans="1:8" ht="24.75" hidden="1" x14ac:dyDescent="0.25">
      <c r="A3636" s="8" t="s">
        <v>2893</v>
      </c>
      <c r="B3636" s="9" t="s">
        <v>2173</v>
      </c>
      <c r="C3636" s="13">
        <v>36.858063532717601</v>
      </c>
      <c r="D3636" s="13">
        <v>40.291226487959101</v>
      </c>
      <c r="E3636" s="13">
        <v>34.094280637526197</v>
      </c>
      <c r="F3636" s="15">
        <v>37.081190219400966</v>
      </c>
      <c r="G3636" s="13">
        <v>38</v>
      </c>
      <c r="H3636" s="14">
        <v>8263844.54</v>
      </c>
    </row>
    <row r="3637" spans="1:8" hidden="1" x14ac:dyDescent="0.25">
      <c r="A3637" s="8" t="s">
        <v>2893</v>
      </c>
      <c r="B3637" s="9" t="s">
        <v>2616</v>
      </c>
      <c r="C3637" s="13">
        <v>28.8920207036793</v>
      </c>
      <c r="D3637" s="13">
        <v>45.243699653681396</v>
      </c>
      <c r="E3637" s="13">
        <v>36.784429006439403</v>
      </c>
      <c r="F3637" s="15">
        <v>36.9733831212667</v>
      </c>
      <c r="G3637" s="13">
        <v>181</v>
      </c>
      <c r="H3637" s="14">
        <v>135874790.18999901</v>
      </c>
    </row>
    <row r="3638" spans="1:8" ht="24.75" hidden="1" x14ac:dyDescent="0.25">
      <c r="A3638" s="8" t="s">
        <v>2893</v>
      </c>
      <c r="B3638" s="9" t="s">
        <v>1332</v>
      </c>
      <c r="C3638" s="13">
        <v>68.209473780421405</v>
      </c>
      <c r="D3638" s="13">
        <v>42.695783132530103</v>
      </c>
      <c r="E3638" s="13">
        <v>0</v>
      </c>
      <c r="F3638" s="15">
        <v>36.968418970983834</v>
      </c>
      <c r="G3638" s="13">
        <v>3</v>
      </c>
      <c r="H3638" s="14">
        <v>289600</v>
      </c>
    </row>
    <row r="3639" spans="1:8" hidden="1" x14ac:dyDescent="0.25">
      <c r="A3639" s="8" t="s">
        <v>2893</v>
      </c>
      <c r="B3639" s="9" t="s">
        <v>2650</v>
      </c>
      <c r="C3639" s="13">
        <v>29.676757471160801</v>
      </c>
      <c r="D3639" s="13">
        <v>31.223515534048499</v>
      </c>
      <c r="E3639" s="13">
        <v>49.884154555509703</v>
      </c>
      <c r="F3639" s="15">
        <v>36.928142520239668</v>
      </c>
      <c r="G3639" s="13">
        <v>64</v>
      </c>
      <c r="H3639" s="14">
        <v>173906472.16999999</v>
      </c>
    </row>
    <row r="3640" spans="1:8" ht="24.75" hidden="1" x14ac:dyDescent="0.25">
      <c r="A3640" s="8" t="s">
        <v>2893</v>
      </c>
      <c r="B3640" s="9" t="s">
        <v>2324</v>
      </c>
      <c r="C3640" s="13">
        <v>58.277588881482998</v>
      </c>
      <c r="D3640" s="13">
        <v>28.259990941567501</v>
      </c>
      <c r="E3640" s="13">
        <v>24.0278684018174</v>
      </c>
      <c r="F3640" s="15">
        <v>36.8551494082893</v>
      </c>
      <c r="G3640" s="13">
        <v>4</v>
      </c>
      <c r="H3640" s="14">
        <v>1924439.65</v>
      </c>
    </row>
    <row r="3641" spans="1:8" hidden="1" x14ac:dyDescent="0.25">
      <c r="A3641" s="8" t="s">
        <v>2893</v>
      </c>
      <c r="B3641" s="9" t="s">
        <v>2576</v>
      </c>
      <c r="C3641" s="13">
        <v>30.553075170238799</v>
      </c>
      <c r="D3641" s="13">
        <v>34.6552895825306</v>
      </c>
      <c r="E3641" s="13">
        <v>45.335002304518902</v>
      </c>
      <c r="F3641" s="15">
        <v>36.847789019096098</v>
      </c>
      <c r="G3641" s="13">
        <v>233</v>
      </c>
      <c r="H3641" s="14">
        <v>253197359.41</v>
      </c>
    </row>
    <row r="3642" spans="1:8" hidden="1" x14ac:dyDescent="0.25">
      <c r="A3642" s="8" t="s">
        <v>2893</v>
      </c>
      <c r="B3642" s="9" t="s">
        <v>1186</v>
      </c>
      <c r="C3642" s="13">
        <v>0</v>
      </c>
      <c r="D3642" s="13">
        <v>60.0991932411875</v>
      </c>
      <c r="E3642" s="13">
        <v>50.417869275241003</v>
      </c>
      <c r="F3642" s="15">
        <v>36.839020838809496</v>
      </c>
      <c r="G3642" s="13">
        <v>64</v>
      </c>
      <c r="H3642" s="14">
        <v>232331076.74000001</v>
      </c>
    </row>
    <row r="3643" spans="1:8" ht="24.75" hidden="1" x14ac:dyDescent="0.25">
      <c r="A3643" s="8" t="s">
        <v>2893</v>
      </c>
      <c r="B3643" s="9" t="s">
        <v>2509</v>
      </c>
      <c r="C3643" s="13">
        <v>22.7705687652292</v>
      </c>
      <c r="D3643" s="13">
        <v>56.835577009539797</v>
      </c>
      <c r="E3643" s="13">
        <v>30.805948644010101</v>
      </c>
      <c r="F3643" s="15">
        <v>36.804031472926368</v>
      </c>
      <c r="G3643" s="13">
        <v>69</v>
      </c>
      <c r="H3643" s="14">
        <v>33210754.949999999</v>
      </c>
    </row>
    <row r="3644" spans="1:8" ht="24.75" hidden="1" x14ac:dyDescent="0.25">
      <c r="A3644" s="8" t="s">
        <v>2893</v>
      </c>
      <c r="B3644" s="9" t="s">
        <v>859</v>
      </c>
      <c r="C3644" s="13">
        <v>21.150577231326</v>
      </c>
      <c r="D3644" s="13">
        <v>55.777003362286301</v>
      </c>
      <c r="E3644" s="13">
        <v>33.478829973198899</v>
      </c>
      <c r="F3644" s="15">
        <v>36.802136855603734</v>
      </c>
      <c r="G3644" s="13">
        <v>5</v>
      </c>
      <c r="H3644" s="14">
        <v>1047624.67</v>
      </c>
    </row>
    <row r="3645" spans="1:8" ht="24.75" hidden="1" x14ac:dyDescent="0.25">
      <c r="A3645" s="8" t="s">
        <v>2893</v>
      </c>
      <c r="B3645" s="9" t="s">
        <v>1112</v>
      </c>
      <c r="C3645" s="13">
        <v>77.420247156990897</v>
      </c>
      <c r="D3645" s="13">
        <v>18.771014289717002</v>
      </c>
      <c r="E3645" s="13">
        <v>14.1071182549606</v>
      </c>
      <c r="F3645" s="15">
        <v>36.766126567222834</v>
      </c>
      <c r="G3645" s="13">
        <v>3</v>
      </c>
      <c r="H3645" s="14">
        <v>1855427.8</v>
      </c>
    </row>
    <row r="3646" spans="1:8" hidden="1" x14ac:dyDescent="0.25">
      <c r="A3646" s="8" t="s">
        <v>2893</v>
      </c>
      <c r="B3646" s="9" t="s">
        <v>2545</v>
      </c>
      <c r="C3646" s="13">
        <v>16.634277070683801</v>
      </c>
      <c r="D3646" s="13">
        <v>49.463091990857698</v>
      </c>
      <c r="E3646" s="13">
        <v>44.198733991086101</v>
      </c>
      <c r="F3646" s="15">
        <v>36.765367684209203</v>
      </c>
      <c r="G3646" s="13">
        <v>36</v>
      </c>
      <c r="H3646" s="14">
        <v>13543135.65</v>
      </c>
    </row>
    <row r="3647" spans="1:8" ht="24.75" hidden="1" x14ac:dyDescent="0.25">
      <c r="A3647" s="8" t="s">
        <v>2893</v>
      </c>
      <c r="B3647" s="9" t="s">
        <v>2578</v>
      </c>
      <c r="C3647" s="13">
        <v>59.858475141270901</v>
      </c>
      <c r="D3647" s="13">
        <v>26.2702176212218</v>
      </c>
      <c r="E3647" s="13">
        <v>24.0278684018174</v>
      </c>
      <c r="F3647" s="15">
        <v>36.718853721436702</v>
      </c>
      <c r="G3647" s="13">
        <v>8</v>
      </c>
      <c r="H3647" s="14">
        <v>1375711.39</v>
      </c>
    </row>
    <row r="3648" spans="1:8" ht="24.75" hidden="1" x14ac:dyDescent="0.25">
      <c r="A3648" s="8" t="s">
        <v>2893</v>
      </c>
      <c r="B3648" s="9" t="s">
        <v>723</v>
      </c>
      <c r="C3648" s="13">
        <v>33.276296567262698</v>
      </c>
      <c r="D3648" s="13">
        <v>38.510053256170302</v>
      </c>
      <c r="E3648" s="13">
        <v>38.202586908371103</v>
      </c>
      <c r="F3648" s="15">
        <v>36.662978910601367</v>
      </c>
      <c r="G3648" s="13">
        <v>40</v>
      </c>
      <c r="H3648" s="14">
        <v>91429789.489999995</v>
      </c>
    </row>
    <row r="3649" spans="1:8" ht="24.75" hidden="1" x14ac:dyDescent="0.25">
      <c r="A3649" s="8" t="s">
        <v>2893</v>
      </c>
      <c r="B3649" s="9" t="s">
        <v>409</v>
      </c>
      <c r="C3649" s="13">
        <v>27.852736472522501</v>
      </c>
      <c r="D3649" s="13">
        <v>45.271485829876497</v>
      </c>
      <c r="E3649" s="13">
        <v>36.657901792516299</v>
      </c>
      <c r="F3649" s="15">
        <v>36.594041364971766</v>
      </c>
      <c r="G3649" s="13">
        <v>8</v>
      </c>
      <c r="H3649" s="14">
        <v>8833905.8800000008</v>
      </c>
    </row>
    <row r="3650" spans="1:8" ht="24.75" hidden="1" x14ac:dyDescent="0.25">
      <c r="A3650" s="8" t="s">
        <v>2893</v>
      </c>
      <c r="B3650" s="9" t="s">
        <v>2535</v>
      </c>
      <c r="C3650" s="13">
        <v>19.270236587443399</v>
      </c>
      <c r="D3650" s="13">
        <v>50.837706324527304</v>
      </c>
      <c r="E3650" s="13">
        <v>39.5578996623072</v>
      </c>
      <c r="F3650" s="15">
        <v>36.55528085809263</v>
      </c>
      <c r="G3650" s="13">
        <v>40</v>
      </c>
      <c r="H3650" s="14">
        <v>16097212.800000001</v>
      </c>
    </row>
    <row r="3651" spans="1:8" ht="24.75" hidden="1" x14ac:dyDescent="0.25">
      <c r="A3651" s="8" t="s">
        <v>2893</v>
      </c>
      <c r="B3651" s="9" t="s">
        <v>2656</v>
      </c>
      <c r="C3651" s="13">
        <v>34.151036389310399</v>
      </c>
      <c r="D3651" s="13">
        <v>48.687075834534902</v>
      </c>
      <c r="E3651" s="13">
        <v>26.655609105834301</v>
      </c>
      <c r="F3651" s="15">
        <v>36.497907109893198</v>
      </c>
      <c r="G3651" s="13">
        <v>6</v>
      </c>
      <c r="H3651" s="14">
        <v>7579626.6299999999</v>
      </c>
    </row>
    <row r="3652" spans="1:8" ht="24.75" hidden="1" x14ac:dyDescent="0.25">
      <c r="A3652" s="8" t="s">
        <v>2893</v>
      </c>
      <c r="B3652" s="9" t="s">
        <v>1830</v>
      </c>
      <c r="C3652" s="13">
        <v>18.6632526084421</v>
      </c>
      <c r="D3652" s="13">
        <v>57.075342482888303</v>
      </c>
      <c r="E3652" s="13">
        <v>33.433649365947602</v>
      </c>
      <c r="F3652" s="15">
        <v>36.390748152426006</v>
      </c>
      <c r="G3652" s="13">
        <v>6</v>
      </c>
      <c r="H3652" s="14">
        <v>6331042.7599999998</v>
      </c>
    </row>
    <row r="3653" spans="1:8" ht="24.75" hidden="1" x14ac:dyDescent="0.25">
      <c r="A3653" s="8" t="s">
        <v>2893</v>
      </c>
      <c r="B3653" s="9" t="s">
        <v>2768</v>
      </c>
      <c r="C3653" s="13">
        <v>13.738286263356899</v>
      </c>
      <c r="D3653" s="13">
        <v>39.176418241766299</v>
      </c>
      <c r="E3653" s="13">
        <v>55.975288490824497</v>
      </c>
      <c r="F3653" s="15">
        <v>36.296664331982562</v>
      </c>
      <c r="G3653" s="13">
        <v>160</v>
      </c>
      <c r="H3653" s="14">
        <v>126139884.55</v>
      </c>
    </row>
    <row r="3654" spans="1:8" ht="24.75" hidden="1" x14ac:dyDescent="0.25">
      <c r="A3654" s="8" t="s">
        <v>2893</v>
      </c>
      <c r="B3654" s="9" t="s">
        <v>278</v>
      </c>
      <c r="C3654" s="13">
        <v>43.564497542254202</v>
      </c>
      <c r="D3654" s="13">
        <v>46.564382530120398</v>
      </c>
      <c r="E3654" s="13">
        <v>18.3778764201532</v>
      </c>
      <c r="F3654" s="15">
        <v>36.1689188308426</v>
      </c>
      <c r="G3654" s="13">
        <v>7</v>
      </c>
      <c r="H3654" s="14">
        <v>885031.49</v>
      </c>
    </row>
    <row r="3655" spans="1:8" ht="24.75" hidden="1" x14ac:dyDescent="0.25">
      <c r="A3655" s="8" t="s">
        <v>2893</v>
      </c>
      <c r="B3655" s="9" t="s">
        <v>2107</v>
      </c>
      <c r="C3655" s="13">
        <v>53.236496633044602</v>
      </c>
      <c r="D3655" s="13">
        <v>46.846762048192701</v>
      </c>
      <c r="E3655" s="13">
        <v>7.8313052568886397</v>
      </c>
      <c r="F3655" s="15">
        <v>35.971521312708653</v>
      </c>
      <c r="G3655" s="13">
        <v>3</v>
      </c>
      <c r="H3655" s="14">
        <v>501938.43</v>
      </c>
    </row>
    <row r="3656" spans="1:8" ht="24.75" hidden="1" x14ac:dyDescent="0.25">
      <c r="A3656" s="8" t="s">
        <v>2893</v>
      </c>
      <c r="B3656" s="9" t="s">
        <v>2631</v>
      </c>
      <c r="C3656" s="13">
        <v>10.0308575829552</v>
      </c>
      <c r="D3656" s="13">
        <v>35.669684661109898</v>
      </c>
      <c r="E3656" s="13">
        <v>61.521530333181097</v>
      </c>
      <c r="F3656" s="15">
        <v>35.740690859082065</v>
      </c>
      <c r="G3656" s="13">
        <v>187</v>
      </c>
      <c r="H3656" s="14">
        <v>249003406.02000001</v>
      </c>
    </row>
    <row r="3657" spans="1:8" ht="36.75" hidden="1" x14ac:dyDescent="0.25">
      <c r="A3657" s="8" t="s">
        <v>2893</v>
      </c>
      <c r="B3657" s="9" t="s">
        <v>2712</v>
      </c>
      <c r="C3657" s="13">
        <v>16.994515009226301</v>
      </c>
      <c r="D3657" s="13">
        <v>43.121626263551498</v>
      </c>
      <c r="E3657" s="13">
        <v>46.987831541331801</v>
      </c>
      <c r="F3657" s="15">
        <v>35.701324271369863</v>
      </c>
      <c r="G3657" s="13">
        <v>13</v>
      </c>
      <c r="H3657" s="14">
        <v>13524083.460000001</v>
      </c>
    </row>
    <row r="3658" spans="1:8" hidden="1" x14ac:dyDescent="0.25">
      <c r="A3658" s="8" t="s">
        <v>2893</v>
      </c>
      <c r="B3658" s="9" t="s">
        <v>1797</v>
      </c>
      <c r="C3658" s="13">
        <v>19.278528935369099</v>
      </c>
      <c r="D3658" s="13">
        <v>57.206776356161598</v>
      </c>
      <c r="E3658" s="13">
        <v>30.383958376486198</v>
      </c>
      <c r="F3658" s="15">
        <v>35.623087889338962</v>
      </c>
      <c r="G3658" s="13">
        <v>8</v>
      </c>
      <c r="H3658" s="14">
        <v>48634924.68</v>
      </c>
    </row>
    <row r="3659" spans="1:8" ht="24.75" hidden="1" x14ac:dyDescent="0.25">
      <c r="A3659" s="8" t="s">
        <v>2893</v>
      </c>
      <c r="B3659" s="9" t="s">
        <v>351</v>
      </c>
      <c r="C3659" s="13">
        <v>12.2373498704843</v>
      </c>
      <c r="D3659" s="13">
        <v>52.108128250871303</v>
      </c>
      <c r="E3659" s="13">
        <v>42.029429665335499</v>
      </c>
      <c r="F3659" s="15">
        <v>35.458302595563701</v>
      </c>
      <c r="G3659" s="13">
        <v>83</v>
      </c>
      <c r="H3659" s="14">
        <v>238908388.17999899</v>
      </c>
    </row>
    <row r="3660" spans="1:8" hidden="1" x14ac:dyDescent="0.25">
      <c r="A3660" s="8" t="s">
        <v>2893</v>
      </c>
      <c r="B3660" s="9" t="s">
        <v>2869</v>
      </c>
      <c r="C3660" s="13">
        <v>40.769213893361197</v>
      </c>
      <c r="D3660" s="13">
        <v>26.997217482888299</v>
      </c>
      <c r="E3660" s="13">
        <v>38.444589442907898</v>
      </c>
      <c r="F3660" s="15">
        <v>35.403673606385802</v>
      </c>
      <c r="G3660" s="13">
        <v>3</v>
      </c>
      <c r="H3660" s="14">
        <v>1118213513.7</v>
      </c>
    </row>
    <row r="3661" spans="1:8" ht="24.75" hidden="1" x14ac:dyDescent="0.25">
      <c r="A3661" s="8" t="s">
        <v>2893</v>
      </c>
      <c r="B3661" s="9" t="s">
        <v>2567</v>
      </c>
      <c r="C3661" s="13">
        <v>13.238930548240299</v>
      </c>
      <c r="D3661" s="13">
        <v>48.719563735899797</v>
      </c>
      <c r="E3661" s="13">
        <v>44.089069214985201</v>
      </c>
      <c r="F3661" s="15">
        <v>35.349187833041761</v>
      </c>
      <c r="G3661" s="13">
        <v>86</v>
      </c>
      <c r="H3661" s="14">
        <v>98223778.355999902</v>
      </c>
    </row>
    <row r="3662" spans="1:8" ht="24.75" hidden="1" x14ac:dyDescent="0.25">
      <c r="A3662" s="8" t="s">
        <v>2893</v>
      </c>
      <c r="B3662" s="9" t="s">
        <v>2559</v>
      </c>
      <c r="C3662" s="13">
        <v>76.694745315337897</v>
      </c>
      <c r="D3662" s="13">
        <v>9.8827288132853397</v>
      </c>
      <c r="E3662" s="13">
        <v>19.222294721453899</v>
      </c>
      <c r="F3662" s="15">
        <v>35.266589616692379</v>
      </c>
      <c r="G3662" s="13">
        <v>13</v>
      </c>
      <c r="H3662" s="14">
        <v>791913.91999999899</v>
      </c>
    </row>
    <row r="3663" spans="1:8" ht="24.75" hidden="1" x14ac:dyDescent="0.25">
      <c r="A3663" s="8" t="s">
        <v>2893</v>
      </c>
      <c r="B3663" s="9" t="s">
        <v>2517</v>
      </c>
      <c r="C3663" s="13">
        <v>29.518763271664799</v>
      </c>
      <c r="D3663" s="13">
        <v>47.179881132292003</v>
      </c>
      <c r="E3663" s="13">
        <v>28.983718127944499</v>
      </c>
      <c r="F3663" s="15">
        <v>35.227454177300437</v>
      </c>
      <c r="G3663" s="13">
        <v>27</v>
      </c>
      <c r="H3663" s="14">
        <v>23316638.760000002</v>
      </c>
    </row>
    <row r="3664" spans="1:8" ht="24.75" hidden="1" x14ac:dyDescent="0.25">
      <c r="A3664" s="8" t="s">
        <v>2893</v>
      </c>
      <c r="B3664" s="9" t="s">
        <v>1071</v>
      </c>
      <c r="C3664" s="13">
        <v>54.370926702092902</v>
      </c>
      <c r="D3664" s="13">
        <v>25.4536459792659</v>
      </c>
      <c r="E3664" s="13">
        <v>25.629726295271901</v>
      </c>
      <c r="F3664" s="15">
        <v>35.151432992210232</v>
      </c>
      <c r="G3664" s="13">
        <v>3</v>
      </c>
      <c r="H3664" s="14">
        <v>4456465.26</v>
      </c>
    </row>
    <row r="3665" spans="1:8" ht="24.75" hidden="1" x14ac:dyDescent="0.25">
      <c r="A3665" s="8" t="s">
        <v>2893</v>
      </c>
      <c r="B3665" s="9" t="s">
        <v>2731</v>
      </c>
      <c r="C3665" s="13">
        <v>41.5621946962696</v>
      </c>
      <c r="D3665" s="13">
        <v>30.7955194861038</v>
      </c>
      <c r="E3665" s="13">
        <v>32.823043049286099</v>
      </c>
      <c r="F3665" s="15">
        <v>35.060252410553169</v>
      </c>
      <c r="G3665" s="13">
        <v>33</v>
      </c>
      <c r="H3665" s="14">
        <v>33810451.379999898</v>
      </c>
    </row>
    <row r="3666" spans="1:8" ht="24.75" hidden="1" x14ac:dyDescent="0.25">
      <c r="A3666" s="8" t="s">
        <v>2893</v>
      </c>
      <c r="B3666" s="9" t="s">
        <v>2878</v>
      </c>
      <c r="C3666" s="13">
        <v>47.355370064633703</v>
      </c>
      <c r="D3666" s="13">
        <v>23.983475250239099</v>
      </c>
      <c r="E3666" s="13">
        <v>33.639015762544403</v>
      </c>
      <c r="F3666" s="15">
        <v>34.992620359139067</v>
      </c>
      <c r="G3666" s="13">
        <v>4</v>
      </c>
      <c r="H3666" s="14">
        <v>4106099.71</v>
      </c>
    </row>
    <row r="3667" spans="1:8" hidden="1" x14ac:dyDescent="0.25">
      <c r="A3667" s="8" t="s">
        <v>2893</v>
      </c>
      <c r="B3667" s="9" t="s">
        <v>2756</v>
      </c>
      <c r="C3667" s="13">
        <v>38.576677255446</v>
      </c>
      <c r="D3667" s="13">
        <v>44.652707591161899</v>
      </c>
      <c r="E3667" s="13">
        <v>21.160677382440898</v>
      </c>
      <c r="F3667" s="15">
        <v>34.796687409682932</v>
      </c>
      <c r="G3667" s="13">
        <v>4</v>
      </c>
      <c r="H3667" s="14">
        <v>3933558.93</v>
      </c>
    </row>
    <row r="3668" spans="1:8" ht="24.75" hidden="1" x14ac:dyDescent="0.25">
      <c r="A3668" s="8" t="s">
        <v>2893</v>
      </c>
      <c r="B3668" s="9" t="s">
        <v>1150</v>
      </c>
      <c r="C3668" s="13">
        <v>44.404035428514703</v>
      </c>
      <c r="D3668" s="13">
        <v>35.490302275739801</v>
      </c>
      <c r="E3668" s="13">
        <v>24.0278684018174</v>
      </c>
      <c r="F3668" s="15">
        <v>34.640735368690635</v>
      </c>
      <c r="G3668" s="13">
        <v>4</v>
      </c>
      <c r="H3668" s="14">
        <v>182952</v>
      </c>
    </row>
    <row r="3669" spans="1:8" ht="24.75" hidden="1" x14ac:dyDescent="0.25">
      <c r="A3669" s="8" t="s">
        <v>2893</v>
      </c>
      <c r="B3669" s="9" t="s">
        <v>2533</v>
      </c>
      <c r="C3669" s="13">
        <v>42.117301725426501</v>
      </c>
      <c r="D3669" s="13">
        <v>34.950615989951501</v>
      </c>
      <c r="E3669" s="13">
        <v>26.554410818383101</v>
      </c>
      <c r="F3669" s="15">
        <v>34.540776177920371</v>
      </c>
      <c r="G3669" s="13">
        <v>6</v>
      </c>
      <c r="H3669" s="14">
        <v>3843349.33</v>
      </c>
    </row>
    <row r="3670" spans="1:8" ht="24.75" hidden="1" x14ac:dyDescent="0.25">
      <c r="A3670" s="8" t="s">
        <v>2893</v>
      </c>
      <c r="B3670" s="9" t="s">
        <v>2593</v>
      </c>
      <c r="C3670" s="13">
        <v>25.852457406588599</v>
      </c>
      <c r="D3670" s="13">
        <v>40.149921400603802</v>
      </c>
      <c r="E3670" s="13">
        <v>37.451386926436903</v>
      </c>
      <c r="F3670" s="15">
        <v>34.48458857787643</v>
      </c>
      <c r="G3670" s="13">
        <v>22</v>
      </c>
      <c r="H3670" s="14">
        <v>4880261.22</v>
      </c>
    </row>
    <row r="3671" spans="1:8" ht="24.75" hidden="1" x14ac:dyDescent="0.25">
      <c r="A3671" s="8" t="s">
        <v>2893</v>
      </c>
      <c r="B3671" s="9" t="s">
        <v>2871</v>
      </c>
      <c r="C3671" s="13">
        <v>29.0040430213202</v>
      </c>
      <c r="D3671" s="13">
        <v>33.657907263302597</v>
      </c>
      <c r="E3671" s="13">
        <v>40.542064906815803</v>
      </c>
      <c r="F3671" s="15">
        <v>34.401338397146198</v>
      </c>
      <c r="G3671" s="13">
        <v>11</v>
      </c>
      <c r="H3671" s="14">
        <v>15098330.470000001</v>
      </c>
    </row>
    <row r="3672" spans="1:8" ht="24.75" hidden="1" x14ac:dyDescent="0.25">
      <c r="A3672" s="8" t="s">
        <v>2893</v>
      </c>
      <c r="B3672" s="9" t="s">
        <v>2846</v>
      </c>
      <c r="C3672" s="13">
        <v>17.3623036072978</v>
      </c>
      <c r="D3672" s="13">
        <v>39.822918862096003</v>
      </c>
      <c r="E3672" s="13">
        <v>45.852448748718501</v>
      </c>
      <c r="F3672" s="15">
        <v>34.345890406037434</v>
      </c>
      <c r="G3672" s="13">
        <v>14</v>
      </c>
      <c r="H3672" s="14">
        <v>39754303.170000002</v>
      </c>
    </row>
    <row r="3673" spans="1:8" ht="24.75" hidden="1" x14ac:dyDescent="0.25">
      <c r="A3673" s="8" t="s">
        <v>2893</v>
      </c>
      <c r="B3673" s="9" t="s">
        <v>1763</v>
      </c>
      <c r="C3673" s="13">
        <v>17.7750516845622</v>
      </c>
      <c r="D3673" s="13">
        <v>41.524123554484802</v>
      </c>
      <c r="E3673" s="13">
        <v>43.733356601986699</v>
      </c>
      <c r="F3673" s="15">
        <v>34.344177280344567</v>
      </c>
      <c r="G3673" s="13">
        <v>26</v>
      </c>
      <c r="H3673" s="14">
        <v>10675641.630000001</v>
      </c>
    </row>
    <row r="3674" spans="1:8" hidden="1" x14ac:dyDescent="0.25">
      <c r="A3674" s="8" t="s">
        <v>2893</v>
      </c>
      <c r="B3674" s="9" t="s">
        <v>2609</v>
      </c>
      <c r="C3674" s="13">
        <v>14.666238881827899</v>
      </c>
      <c r="D3674" s="13">
        <v>51.115763521247203</v>
      </c>
      <c r="E3674" s="13">
        <v>37.163611292089797</v>
      </c>
      <c r="F3674" s="15">
        <v>34.315204565054962</v>
      </c>
      <c r="G3674" s="13">
        <v>22</v>
      </c>
      <c r="H3674" s="14">
        <v>74269244.200000003</v>
      </c>
    </row>
    <row r="3675" spans="1:8" ht="24.75" hidden="1" x14ac:dyDescent="0.25">
      <c r="A3675" s="8" t="s">
        <v>2893</v>
      </c>
      <c r="B3675" s="9" t="s">
        <v>2722</v>
      </c>
      <c r="C3675" s="13">
        <v>41.921535300387703</v>
      </c>
      <c r="D3675" s="13">
        <v>25.196352269543201</v>
      </c>
      <c r="E3675" s="13">
        <v>35.401840639445702</v>
      </c>
      <c r="F3675" s="15">
        <v>34.173242736458867</v>
      </c>
      <c r="G3675" s="13">
        <v>7</v>
      </c>
      <c r="H3675" s="14">
        <v>1375572.11</v>
      </c>
    </row>
    <row r="3676" spans="1:8" ht="24.75" hidden="1" x14ac:dyDescent="0.25">
      <c r="A3676" s="8" t="s">
        <v>2893</v>
      </c>
      <c r="B3676" s="9" t="s">
        <v>1323</v>
      </c>
      <c r="C3676" s="13">
        <v>35.537206631258698</v>
      </c>
      <c r="D3676" s="13">
        <v>40.033445754476602</v>
      </c>
      <c r="E3676" s="13">
        <v>26.9210840032164</v>
      </c>
      <c r="F3676" s="15">
        <v>34.163912129650562</v>
      </c>
      <c r="G3676" s="13">
        <v>10</v>
      </c>
      <c r="H3676" s="14">
        <v>10870145.8656711</v>
      </c>
    </row>
    <row r="3677" spans="1:8" ht="24.75" hidden="1" x14ac:dyDescent="0.25">
      <c r="A3677" s="8" t="s">
        <v>2893</v>
      </c>
      <c r="B3677" s="9" t="s">
        <v>193</v>
      </c>
      <c r="C3677" s="13">
        <v>48.097094694254899</v>
      </c>
      <c r="D3677" s="13">
        <v>15.647896819837401</v>
      </c>
      <c r="E3677" s="13">
        <v>38.444589442907898</v>
      </c>
      <c r="F3677" s="15">
        <v>34.063193652333403</v>
      </c>
      <c r="G3677" s="13">
        <v>5</v>
      </c>
      <c r="H3677" s="14">
        <v>811302.39</v>
      </c>
    </row>
    <row r="3678" spans="1:8" ht="36.75" hidden="1" x14ac:dyDescent="0.25">
      <c r="A3678" s="8" t="s">
        <v>2893</v>
      </c>
      <c r="B3678" s="9" t="s">
        <v>2076</v>
      </c>
      <c r="C3678" s="13">
        <v>41.7649490589612</v>
      </c>
      <c r="D3678" s="13">
        <v>40.856540259876702</v>
      </c>
      <c r="E3678" s="13">
        <v>19.5406126361788</v>
      </c>
      <c r="F3678" s="15">
        <v>34.054033985005567</v>
      </c>
      <c r="G3678" s="13">
        <v>4</v>
      </c>
      <c r="H3678" s="14">
        <v>641335.86</v>
      </c>
    </row>
    <row r="3679" spans="1:8" ht="24.75" hidden="1" x14ac:dyDescent="0.25">
      <c r="A3679" s="8" t="s">
        <v>2893</v>
      </c>
      <c r="B3679" s="9" t="s">
        <v>1503</v>
      </c>
      <c r="C3679" s="13">
        <v>52.110751391159098</v>
      </c>
      <c r="D3679" s="13">
        <v>37.1868651933314</v>
      </c>
      <c r="E3679" s="13">
        <v>12.814863147635901</v>
      </c>
      <c r="F3679" s="15">
        <v>34.037493244042132</v>
      </c>
      <c r="G3679" s="13">
        <v>12</v>
      </c>
      <c r="H3679" s="14">
        <v>742273.52999999898</v>
      </c>
    </row>
    <row r="3680" spans="1:8" ht="24.75" hidden="1" x14ac:dyDescent="0.25">
      <c r="A3680" s="8" t="s">
        <v>2893</v>
      </c>
      <c r="B3680" s="9" t="s">
        <v>553</v>
      </c>
      <c r="C3680" s="13">
        <v>21.451985316643299</v>
      </c>
      <c r="D3680" s="13">
        <v>37.187533212239501</v>
      </c>
      <c r="E3680" s="13">
        <v>43.320405761129102</v>
      </c>
      <c r="F3680" s="15">
        <v>33.986641430003971</v>
      </c>
      <c r="G3680" s="13">
        <v>18</v>
      </c>
      <c r="H3680" s="14">
        <v>3077379.75</v>
      </c>
    </row>
    <row r="3681" spans="1:8" ht="24.75" hidden="1" x14ac:dyDescent="0.25">
      <c r="A3681" s="8" t="s">
        <v>2893</v>
      </c>
      <c r="B3681" s="9" t="s">
        <v>2554</v>
      </c>
      <c r="C3681" s="13">
        <v>13.3796443741762</v>
      </c>
      <c r="D3681" s="13">
        <v>43.464342585592597</v>
      </c>
      <c r="E3681" s="13">
        <v>44.475469624868303</v>
      </c>
      <c r="F3681" s="15">
        <v>33.773152194879032</v>
      </c>
      <c r="G3681" s="13">
        <v>41</v>
      </c>
      <c r="H3681" s="14">
        <v>149932070.74000001</v>
      </c>
    </row>
    <row r="3682" spans="1:8" hidden="1" x14ac:dyDescent="0.25">
      <c r="A3682" s="8" t="s">
        <v>2893</v>
      </c>
      <c r="B3682" s="9" t="s">
        <v>920</v>
      </c>
      <c r="C3682" s="13">
        <v>18.590013775225199</v>
      </c>
      <c r="D3682" s="13">
        <v>35.193905156096697</v>
      </c>
      <c r="E3682" s="13">
        <v>47.185610340830998</v>
      </c>
      <c r="F3682" s="15">
        <v>33.656509757384299</v>
      </c>
      <c r="G3682" s="13">
        <v>219</v>
      </c>
      <c r="H3682" s="14">
        <v>127698199.699999</v>
      </c>
    </row>
    <row r="3683" spans="1:8" ht="24.75" hidden="1" x14ac:dyDescent="0.25">
      <c r="A3683" s="8" t="s">
        <v>2893</v>
      </c>
      <c r="B3683" s="9" t="s">
        <v>2629</v>
      </c>
      <c r="C3683" s="13">
        <v>27.7099417334022</v>
      </c>
      <c r="D3683" s="13">
        <v>33.983476039665597</v>
      </c>
      <c r="E3683" s="13">
        <v>39.161334378790798</v>
      </c>
      <c r="F3683" s="15">
        <v>33.618250717286195</v>
      </c>
      <c r="G3683" s="13">
        <v>54</v>
      </c>
      <c r="H3683" s="14">
        <v>103912342.56</v>
      </c>
    </row>
    <row r="3684" spans="1:8" ht="24.75" hidden="1" x14ac:dyDescent="0.25">
      <c r="A3684" s="8" t="s">
        <v>2893</v>
      </c>
      <c r="B3684" s="9" t="s">
        <v>2618</v>
      </c>
      <c r="C3684" s="13">
        <v>40.803592516675799</v>
      </c>
      <c r="D3684" s="13">
        <v>27.696864156087599</v>
      </c>
      <c r="E3684" s="13">
        <v>32.322493891213703</v>
      </c>
      <c r="F3684" s="15">
        <v>33.607650187992363</v>
      </c>
      <c r="G3684" s="13">
        <v>20</v>
      </c>
      <c r="H3684" s="14">
        <v>98072357.219999999</v>
      </c>
    </row>
    <row r="3685" spans="1:8" ht="24.75" hidden="1" x14ac:dyDescent="0.25">
      <c r="A3685" s="8" t="s">
        <v>2893</v>
      </c>
      <c r="B3685" s="9" t="s">
        <v>2583</v>
      </c>
      <c r="C3685" s="13">
        <v>30.1468455359615</v>
      </c>
      <c r="D3685" s="13">
        <v>29.997200669984998</v>
      </c>
      <c r="E3685" s="13">
        <v>40.6017994911928</v>
      </c>
      <c r="F3685" s="15">
        <v>33.581948565713098</v>
      </c>
      <c r="G3685" s="13">
        <v>5</v>
      </c>
      <c r="H3685" s="14">
        <v>49107261.880000003</v>
      </c>
    </row>
    <row r="3686" spans="1:8" ht="48.75" hidden="1" x14ac:dyDescent="0.25">
      <c r="A3686" s="8" t="s">
        <v>2893</v>
      </c>
      <c r="B3686" s="9" t="s">
        <v>2775</v>
      </c>
      <c r="C3686" s="13">
        <v>29.596796700291499</v>
      </c>
      <c r="D3686" s="13">
        <v>51.501814656168897</v>
      </c>
      <c r="E3686" s="13">
        <v>19.197903387127901</v>
      </c>
      <c r="F3686" s="15">
        <v>33.432171581196094</v>
      </c>
      <c r="G3686" s="13">
        <v>35</v>
      </c>
      <c r="H3686" s="14">
        <v>34288617.18</v>
      </c>
    </row>
    <row r="3687" spans="1:8" ht="24.75" hidden="1" x14ac:dyDescent="0.25">
      <c r="A3687" s="8" t="s">
        <v>2893</v>
      </c>
      <c r="B3687" s="9" t="s">
        <v>2816</v>
      </c>
      <c r="C3687" s="13">
        <v>20.562096703799298</v>
      </c>
      <c r="D3687" s="13">
        <v>39.529214115338597</v>
      </c>
      <c r="E3687" s="13">
        <v>40.164593078689002</v>
      </c>
      <c r="F3687" s="15">
        <v>33.418634632608963</v>
      </c>
      <c r="G3687" s="13">
        <v>192</v>
      </c>
      <c r="H3687" s="14">
        <v>426213746.99853802</v>
      </c>
    </row>
    <row r="3688" spans="1:8" hidden="1" x14ac:dyDescent="0.25">
      <c r="A3688" s="8" t="s">
        <v>2893</v>
      </c>
      <c r="B3688" s="9" t="s">
        <v>451</v>
      </c>
      <c r="C3688" s="13">
        <v>54.274321721228198</v>
      </c>
      <c r="D3688" s="13">
        <v>13.233321575337801</v>
      </c>
      <c r="E3688" s="13">
        <v>32.710207404154801</v>
      </c>
      <c r="F3688" s="15">
        <v>33.405950233573598</v>
      </c>
      <c r="G3688" s="13">
        <v>3</v>
      </c>
      <c r="H3688" s="14">
        <v>5951623.5</v>
      </c>
    </row>
    <row r="3689" spans="1:8" ht="24.75" hidden="1" x14ac:dyDescent="0.25">
      <c r="A3689" s="8" t="s">
        <v>2893</v>
      </c>
      <c r="B3689" s="9" t="s">
        <v>2652</v>
      </c>
      <c r="C3689" s="13">
        <v>3.7934738035162598</v>
      </c>
      <c r="D3689" s="13">
        <v>59.855447552145598</v>
      </c>
      <c r="E3689" s="13">
        <v>36.420059279710998</v>
      </c>
      <c r="F3689" s="15">
        <v>33.356326878457615</v>
      </c>
      <c r="G3689" s="13">
        <v>33</v>
      </c>
      <c r="H3689" s="14">
        <v>32285463.030000001</v>
      </c>
    </row>
    <row r="3690" spans="1:8" hidden="1" x14ac:dyDescent="0.25">
      <c r="A3690" s="8" t="s">
        <v>2893</v>
      </c>
      <c r="B3690" s="9" t="s">
        <v>1869</v>
      </c>
      <c r="C3690" s="13">
        <v>9.2396161146288396</v>
      </c>
      <c r="D3690" s="13">
        <v>63.582595484225102</v>
      </c>
      <c r="E3690" s="13">
        <v>26.207686011408398</v>
      </c>
      <c r="F3690" s="15">
        <v>33.009965870087449</v>
      </c>
      <c r="G3690" s="13">
        <v>12</v>
      </c>
      <c r="H3690" s="14">
        <v>15775399.42</v>
      </c>
    </row>
    <row r="3691" spans="1:8" ht="24.75" hidden="1" x14ac:dyDescent="0.25">
      <c r="A3691" s="8" t="s">
        <v>2893</v>
      </c>
      <c r="B3691" s="9" t="s">
        <v>2694</v>
      </c>
      <c r="C3691" s="13">
        <v>7.0734794150776397</v>
      </c>
      <c r="D3691" s="13">
        <v>37.8065543208291</v>
      </c>
      <c r="E3691" s="13">
        <v>53.988348194260404</v>
      </c>
      <c r="F3691" s="15">
        <v>32.956127310055713</v>
      </c>
      <c r="G3691" s="13">
        <v>65</v>
      </c>
      <c r="H3691" s="14">
        <v>65439531.75</v>
      </c>
    </row>
    <row r="3692" spans="1:8" ht="24.75" hidden="1" x14ac:dyDescent="0.25">
      <c r="A3692" s="8" t="s">
        <v>2893</v>
      </c>
      <c r="B3692" s="9" t="s">
        <v>2882</v>
      </c>
      <c r="C3692" s="13">
        <v>52.636437972588702</v>
      </c>
      <c r="D3692" s="13">
        <v>16.842731929995001</v>
      </c>
      <c r="E3692" s="13">
        <v>29.141491677076001</v>
      </c>
      <c r="F3692" s="15">
        <v>32.87355385988657</v>
      </c>
      <c r="G3692" s="13">
        <v>4</v>
      </c>
      <c r="H3692" s="14">
        <v>11898224.300000001</v>
      </c>
    </row>
    <row r="3693" spans="1:8" ht="24.75" hidden="1" x14ac:dyDescent="0.25">
      <c r="A3693" s="8" t="s">
        <v>2893</v>
      </c>
      <c r="B3693" s="9" t="s">
        <v>895</v>
      </c>
      <c r="C3693" s="13">
        <v>43.101623863420997</v>
      </c>
      <c r="D3693" s="13">
        <v>44.186511671686702</v>
      </c>
      <c r="E3693" s="13">
        <v>11.2647782953403</v>
      </c>
      <c r="F3693" s="15">
        <v>32.850971276816004</v>
      </c>
      <c r="G3693" s="13">
        <v>8</v>
      </c>
      <c r="H3693" s="14">
        <v>1854042.8</v>
      </c>
    </row>
    <row r="3694" spans="1:8" ht="24.75" hidden="1" x14ac:dyDescent="0.25">
      <c r="A3694" s="8" t="s">
        <v>2893</v>
      </c>
      <c r="B3694" s="9" t="s">
        <v>2770</v>
      </c>
      <c r="C3694" s="13">
        <v>58.9181061875518</v>
      </c>
      <c r="D3694" s="13">
        <v>2.7985313346408902</v>
      </c>
      <c r="E3694" s="13">
        <v>36.822194909793701</v>
      </c>
      <c r="F3694" s="15">
        <v>32.846277477328798</v>
      </c>
      <c r="G3694" s="13">
        <v>3</v>
      </c>
      <c r="H3694" s="14">
        <v>438729</v>
      </c>
    </row>
    <row r="3695" spans="1:8" hidden="1" x14ac:dyDescent="0.25">
      <c r="A3695" s="8" t="s">
        <v>2893</v>
      </c>
      <c r="B3695" s="9" t="s">
        <v>1474</v>
      </c>
      <c r="C3695" s="13">
        <v>70.296835335762793</v>
      </c>
      <c r="D3695" s="13">
        <v>25.8222042469142</v>
      </c>
      <c r="E3695" s="13">
        <v>2.40278684018174</v>
      </c>
      <c r="F3695" s="15">
        <v>32.840608807619581</v>
      </c>
      <c r="G3695" s="13">
        <v>7</v>
      </c>
      <c r="H3695" s="14">
        <v>1329679.69</v>
      </c>
    </row>
    <row r="3696" spans="1:8" ht="24.75" hidden="1" x14ac:dyDescent="0.25">
      <c r="A3696" s="8" t="s">
        <v>2893</v>
      </c>
      <c r="B3696" s="9" t="s">
        <v>2696</v>
      </c>
      <c r="C3696" s="13">
        <v>18.7574432485358</v>
      </c>
      <c r="D3696" s="13">
        <v>31.842248627711498</v>
      </c>
      <c r="E3696" s="13">
        <v>47.431967202071696</v>
      </c>
      <c r="F3696" s="15">
        <v>32.677219692773001</v>
      </c>
      <c r="G3696" s="13">
        <v>130</v>
      </c>
      <c r="H3696" s="14">
        <v>146528328.65000001</v>
      </c>
    </row>
    <row r="3697" spans="1:8" ht="24.75" hidden="1" x14ac:dyDescent="0.25">
      <c r="A3697" s="8" t="s">
        <v>2893</v>
      </c>
      <c r="B3697" s="9" t="s">
        <v>2820</v>
      </c>
      <c r="C3697" s="13">
        <v>43.515965268716499</v>
      </c>
      <c r="D3697" s="13">
        <v>14.544181947133101</v>
      </c>
      <c r="E3697" s="13">
        <v>39.8862615470169</v>
      </c>
      <c r="F3697" s="15">
        <v>32.648802920955497</v>
      </c>
      <c r="G3697" s="13">
        <v>8</v>
      </c>
      <c r="H3697" s="14">
        <v>3881150.93</v>
      </c>
    </row>
    <row r="3698" spans="1:8" ht="24.75" hidden="1" x14ac:dyDescent="0.25">
      <c r="A3698" s="8" t="s">
        <v>2893</v>
      </c>
      <c r="B3698" s="9" t="s">
        <v>2698</v>
      </c>
      <c r="C3698" s="13">
        <v>43.271175080745799</v>
      </c>
      <c r="D3698" s="13">
        <v>39.1912293628898</v>
      </c>
      <c r="E3698" s="13">
        <v>15.4747940898112</v>
      </c>
      <c r="F3698" s="15">
        <v>32.645732844482261</v>
      </c>
      <c r="G3698" s="13">
        <v>14</v>
      </c>
      <c r="H3698" s="14">
        <v>1131931</v>
      </c>
    </row>
    <row r="3699" spans="1:8" ht="24.75" hidden="1" x14ac:dyDescent="0.25">
      <c r="A3699" s="8" t="s">
        <v>2893</v>
      </c>
      <c r="B3699" s="9" t="s">
        <v>2863</v>
      </c>
      <c r="C3699" s="13">
        <v>24.723197126246699</v>
      </c>
      <c r="D3699" s="13">
        <v>55.325100872749502</v>
      </c>
      <c r="E3699" s="13">
        <v>17.615791314520902</v>
      </c>
      <c r="F3699" s="15">
        <v>32.554696437839034</v>
      </c>
      <c r="G3699" s="13">
        <v>66</v>
      </c>
      <c r="H3699" s="14">
        <v>7124726.4299999997</v>
      </c>
    </row>
    <row r="3700" spans="1:8" hidden="1" x14ac:dyDescent="0.25">
      <c r="A3700" s="8" t="s">
        <v>2893</v>
      </c>
      <c r="B3700" s="9" t="s">
        <v>2802</v>
      </c>
      <c r="C3700" s="13">
        <v>19.840287566129899</v>
      </c>
      <c r="D3700" s="13">
        <v>28.858318368028701</v>
      </c>
      <c r="E3700" s="13">
        <v>48.929477472791802</v>
      </c>
      <c r="F3700" s="15">
        <v>32.542694468983463</v>
      </c>
      <c r="G3700" s="13">
        <v>9</v>
      </c>
      <c r="H3700" s="14">
        <v>60722364.810000002</v>
      </c>
    </row>
    <row r="3701" spans="1:8" ht="24.75" hidden="1" x14ac:dyDescent="0.25">
      <c r="A3701" s="8" t="s">
        <v>2893</v>
      </c>
      <c r="B3701" s="9" t="s">
        <v>1198</v>
      </c>
      <c r="C3701" s="13">
        <v>42.0355015226502</v>
      </c>
      <c r="D3701" s="13">
        <v>37.475323941320198</v>
      </c>
      <c r="E3701" s="13">
        <v>18.1133161798316</v>
      </c>
      <c r="F3701" s="15">
        <v>32.541380547934004</v>
      </c>
      <c r="G3701" s="13">
        <v>9</v>
      </c>
      <c r="H3701" s="14">
        <v>1798788.7</v>
      </c>
    </row>
    <row r="3702" spans="1:8" ht="24.75" hidden="1" x14ac:dyDescent="0.25">
      <c r="A3702" s="8" t="s">
        <v>2893</v>
      </c>
      <c r="B3702" s="9" t="s">
        <v>2110</v>
      </c>
      <c r="C3702" s="13">
        <v>47.079802781883302</v>
      </c>
      <c r="D3702" s="13">
        <v>12.765559423991199</v>
      </c>
      <c r="E3702" s="13">
        <v>37.632734367364598</v>
      </c>
      <c r="F3702" s="15">
        <v>32.492698857746369</v>
      </c>
      <c r="G3702" s="13">
        <v>11</v>
      </c>
      <c r="H3702" s="14">
        <v>12779082.380000001</v>
      </c>
    </row>
    <row r="3703" spans="1:8" hidden="1" x14ac:dyDescent="0.25">
      <c r="A3703" s="8" t="s">
        <v>2893</v>
      </c>
      <c r="B3703" s="9" t="s">
        <v>1993</v>
      </c>
      <c r="C3703" s="13">
        <v>38.2752440127204</v>
      </c>
      <c r="D3703" s="13">
        <v>19.5210601961207</v>
      </c>
      <c r="E3703" s="13">
        <v>39.338754733690003</v>
      </c>
      <c r="F3703" s="15">
        <v>32.378352980843701</v>
      </c>
      <c r="G3703" s="13">
        <v>25</v>
      </c>
      <c r="H3703" s="14">
        <v>3919455.7</v>
      </c>
    </row>
    <row r="3704" spans="1:8" ht="24.75" hidden="1" x14ac:dyDescent="0.25">
      <c r="A3704" s="8" t="s">
        <v>2893</v>
      </c>
      <c r="B3704" s="9" t="s">
        <v>793</v>
      </c>
      <c r="C3704" s="13">
        <v>37.5597432573012</v>
      </c>
      <c r="D3704" s="13">
        <v>26.736655926029702</v>
      </c>
      <c r="E3704" s="13">
        <v>32.792008809185702</v>
      </c>
      <c r="F3704" s="15">
        <v>32.3628026641722</v>
      </c>
      <c r="G3704" s="13">
        <v>7</v>
      </c>
      <c r="H3704" s="14">
        <v>2218427.054</v>
      </c>
    </row>
    <row r="3705" spans="1:8" ht="24.75" hidden="1" x14ac:dyDescent="0.25">
      <c r="A3705" s="8" t="s">
        <v>2893</v>
      </c>
      <c r="B3705" s="9" t="s">
        <v>2683</v>
      </c>
      <c r="C3705" s="13">
        <v>8.8090332100464508</v>
      </c>
      <c r="D3705" s="13">
        <v>50.426683541818697</v>
      </c>
      <c r="E3705" s="13">
        <v>37.602898541453001</v>
      </c>
      <c r="F3705" s="15">
        <v>32.279538431106054</v>
      </c>
      <c r="G3705" s="13">
        <v>497</v>
      </c>
      <c r="H3705" s="14">
        <v>1976267091.8</v>
      </c>
    </row>
    <row r="3706" spans="1:8" ht="24.75" hidden="1" x14ac:dyDescent="0.25">
      <c r="A3706" s="8" t="s">
        <v>2893</v>
      </c>
      <c r="B3706" s="9" t="s">
        <v>2672</v>
      </c>
      <c r="C3706" s="13">
        <v>28.1472106317566</v>
      </c>
      <c r="D3706" s="13">
        <v>35.249259742837197</v>
      </c>
      <c r="E3706" s="13">
        <v>33.000668546456197</v>
      </c>
      <c r="F3706" s="15">
        <v>32.132379640349995</v>
      </c>
      <c r="G3706" s="13">
        <v>12</v>
      </c>
      <c r="H3706" s="14">
        <v>8278821.5499999998</v>
      </c>
    </row>
    <row r="3707" spans="1:8" ht="24.75" hidden="1" x14ac:dyDescent="0.25">
      <c r="A3707" s="8" t="s">
        <v>2893</v>
      </c>
      <c r="B3707" s="9" t="s">
        <v>2646</v>
      </c>
      <c r="C3707" s="13">
        <v>22.617861297120498</v>
      </c>
      <c r="D3707" s="13">
        <v>41.769477647500501</v>
      </c>
      <c r="E3707" s="13">
        <v>31.716007188829199</v>
      </c>
      <c r="F3707" s="15">
        <v>32.03444871115007</v>
      </c>
      <c r="G3707" s="13">
        <v>36</v>
      </c>
      <c r="H3707" s="14">
        <v>67361139.349999994</v>
      </c>
    </row>
    <row r="3708" spans="1:8" ht="24.75" hidden="1" x14ac:dyDescent="0.25">
      <c r="A3708" s="8" t="s">
        <v>2893</v>
      </c>
      <c r="B3708" s="9" t="s">
        <v>2410</v>
      </c>
      <c r="C3708" s="13">
        <v>41.844108584738599</v>
      </c>
      <c r="D3708" s="13">
        <v>38.079972506304202</v>
      </c>
      <c r="E3708" s="13">
        <v>16.018578934544902</v>
      </c>
      <c r="F3708" s="15">
        <v>31.980886675195904</v>
      </c>
      <c r="G3708" s="13">
        <v>6</v>
      </c>
      <c r="H3708" s="14">
        <v>699957.55</v>
      </c>
    </row>
    <row r="3709" spans="1:8" hidden="1" x14ac:dyDescent="0.25">
      <c r="A3709" s="8" t="s">
        <v>2893</v>
      </c>
      <c r="B3709" s="9" t="s">
        <v>966</v>
      </c>
      <c r="C3709" s="13">
        <v>18.745881347968499</v>
      </c>
      <c r="D3709" s="13">
        <v>34.7392539487942</v>
      </c>
      <c r="E3709" s="13">
        <v>42.354111914326701</v>
      </c>
      <c r="F3709" s="15">
        <v>31.946415737029799</v>
      </c>
      <c r="G3709" s="13">
        <v>232</v>
      </c>
      <c r="H3709" s="14">
        <v>273928609.31999898</v>
      </c>
    </row>
    <row r="3710" spans="1:8" ht="24.75" hidden="1" x14ac:dyDescent="0.25">
      <c r="A3710" s="8" t="s">
        <v>2893</v>
      </c>
      <c r="B3710" s="9" t="s">
        <v>2114</v>
      </c>
      <c r="C3710" s="13">
        <v>44.105023211036098</v>
      </c>
      <c r="D3710" s="13">
        <v>11.953409568506499</v>
      </c>
      <c r="E3710" s="13">
        <v>39.736844550232497</v>
      </c>
      <c r="F3710" s="15">
        <v>31.931759109925036</v>
      </c>
      <c r="G3710" s="13">
        <v>7</v>
      </c>
      <c r="H3710" s="14">
        <v>3094909.45</v>
      </c>
    </row>
    <row r="3711" spans="1:8" ht="24.75" hidden="1" x14ac:dyDescent="0.25">
      <c r="A3711" s="8" t="s">
        <v>2893</v>
      </c>
      <c r="B3711" s="9" t="s">
        <v>1471</v>
      </c>
      <c r="C3711" s="13">
        <v>39.153435401156301</v>
      </c>
      <c r="D3711" s="13">
        <v>26.992752725757398</v>
      </c>
      <c r="E3711" s="13">
        <v>29.351174676350698</v>
      </c>
      <c r="F3711" s="15">
        <v>31.832454267754798</v>
      </c>
      <c r="G3711" s="13">
        <v>9</v>
      </c>
      <c r="H3711" s="14">
        <v>4382183.68</v>
      </c>
    </row>
    <row r="3712" spans="1:8" ht="24.75" hidden="1" x14ac:dyDescent="0.25">
      <c r="A3712" s="8" t="s">
        <v>2893</v>
      </c>
      <c r="B3712" s="9" t="s">
        <v>2475</v>
      </c>
      <c r="C3712" s="13">
        <v>26.627966552097298</v>
      </c>
      <c r="D3712" s="13">
        <v>29.4438589816417</v>
      </c>
      <c r="E3712" s="13">
        <v>39.351696863304099</v>
      </c>
      <c r="F3712" s="15">
        <v>31.807840799014368</v>
      </c>
      <c r="G3712" s="13">
        <v>35</v>
      </c>
      <c r="H3712" s="14">
        <v>8759969.1400000006</v>
      </c>
    </row>
    <row r="3713" spans="1:8" ht="24.75" hidden="1" x14ac:dyDescent="0.25">
      <c r="A3713" s="8" t="s">
        <v>2893</v>
      </c>
      <c r="B3713" s="9" t="s">
        <v>2728</v>
      </c>
      <c r="C3713" s="13">
        <v>65.876481215737996</v>
      </c>
      <c r="D3713" s="13">
        <v>9.0689920347759596</v>
      </c>
      <c r="E3713" s="13">
        <v>19.222294721453899</v>
      </c>
      <c r="F3713" s="15">
        <v>31.389255990655954</v>
      </c>
      <c r="G3713" s="13">
        <v>4</v>
      </c>
      <c r="H3713" s="14">
        <v>1373500</v>
      </c>
    </row>
    <row r="3714" spans="1:8" hidden="1" x14ac:dyDescent="0.25">
      <c r="A3714" s="8" t="s">
        <v>2893</v>
      </c>
      <c r="B3714" s="9" t="s">
        <v>1802</v>
      </c>
      <c r="C3714" s="13">
        <v>21.048560606477899</v>
      </c>
      <c r="D3714" s="13">
        <v>44.414408639044602</v>
      </c>
      <c r="E3714" s="13">
        <v>28.6596959955316</v>
      </c>
      <c r="F3714" s="15">
        <v>31.374221747018037</v>
      </c>
      <c r="G3714" s="13">
        <v>31</v>
      </c>
      <c r="H3714" s="14">
        <v>6834678.8199999901</v>
      </c>
    </row>
    <row r="3715" spans="1:8" ht="24.75" hidden="1" x14ac:dyDescent="0.25">
      <c r="A3715" s="8" t="s">
        <v>2893</v>
      </c>
      <c r="B3715" s="9" t="s">
        <v>2540</v>
      </c>
      <c r="C3715" s="13">
        <v>18.342686654391802</v>
      </c>
      <c r="D3715" s="13">
        <v>34.933105954502103</v>
      </c>
      <c r="E3715" s="13">
        <v>40.591734612864499</v>
      </c>
      <c r="F3715" s="15">
        <v>31.289175740586135</v>
      </c>
      <c r="G3715" s="13">
        <v>21</v>
      </c>
      <c r="H3715" s="14">
        <v>2038287.89</v>
      </c>
    </row>
    <row r="3716" spans="1:8" ht="24.75" hidden="1" x14ac:dyDescent="0.25">
      <c r="A3716" s="8" t="s">
        <v>2893</v>
      </c>
      <c r="B3716" s="9" t="s">
        <v>1050</v>
      </c>
      <c r="C3716" s="13">
        <v>43.8676464753975</v>
      </c>
      <c r="D3716" s="13">
        <v>35.477374614737997</v>
      </c>
      <c r="E3716" s="13">
        <v>14.4577943204098</v>
      </c>
      <c r="F3716" s="15">
        <v>31.267605136848434</v>
      </c>
      <c r="G3716" s="13">
        <v>3</v>
      </c>
      <c r="H3716" s="14">
        <v>254128</v>
      </c>
    </row>
    <row r="3717" spans="1:8" ht="24.75" hidden="1" x14ac:dyDescent="0.25">
      <c r="A3717" s="8" t="s">
        <v>2893</v>
      </c>
      <c r="B3717" s="9" t="s">
        <v>718</v>
      </c>
      <c r="C3717" s="13">
        <v>57.012637368621498</v>
      </c>
      <c r="D3717" s="13">
        <v>35.792643685205903</v>
      </c>
      <c r="E3717" s="13">
        <v>0.82831113294014502</v>
      </c>
      <c r="F3717" s="15">
        <v>31.211197395589181</v>
      </c>
      <c r="G3717" s="13">
        <v>7</v>
      </c>
      <c r="H3717" s="14">
        <v>1359923.54999999</v>
      </c>
    </row>
    <row r="3718" spans="1:8" ht="24.75" hidden="1" x14ac:dyDescent="0.25">
      <c r="A3718" s="8" t="s">
        <v>2893</v>
      </c>
      <c r="B3718" s="9" t="s">
        <v>2734</v>
      </c>
      <c r="C3718" s="13">
        <v>16.720974999360699</v>
      </c>
      <c r="D3718" s="13">
        <v>46.040251477661897</v>
      </c>
      <c r="E3718" s="13">
        <v>30.6848899771886</v>
      </c>
      <c r="F3718" s="15">
        <v>31.148705484737064</v>
      </c>
      <c r="G3718" s="13">
        <v>81</v>
      </c>
      <c r="H3718" s="14">
        <v>119486309.48999999</v>
      </c>
    </row>
    <row r="3719" spans="1:8" ht="24.75" hidden="1" x14ac:dyDescent="0.25">
      <c r="A3719" s="8" t="s">
        <v>2893</v>
      </c>
      <c r="B3719" s="9" t="s">
        <v>2626</v>
      </c>
      <c r="C3719" s="13">
        <v>20.334998184405499</v>
      </c>
      <c r="D3719" s="13">
        <v>31.387654754509601</v>
      </c>
      <c r="E3719" s="13">
        <v>41.705534756528699</v>
      </c>
      <c r="F3719" s="15">
        <v>31.142729231814599</v>
      </c>
      <c r="G3719" s="13">
        <v>256</v>
      </c>
      <c r="H3719" s="14">
        <v>571776967.33707702</v>
      </c>
    </row>
    <row r="3720" spans="1:8" ht="24.75" hidden="1" x14ac:dyDescent="0.25">
      <c r="A3720" s="8" t="s">
        <v>2893</v>
      </c>
      <c r="B3720" s="9" t="s">
        <v>815</v>
      </c>
      <c r="C3720" s="13">
        <v>22.7272570157925</v>
      </c>
      <c r="D3720" s="13">
        <v>38.998840757767901</v>
      </c>
      <c r="E3720" s="13">
        <v>31.411279327080798</v>
      </c>
      <c r="F3720" s="15">
        <v>31.045792366880402</v>
      </c>
      <c r="G3720" s="13">
        <v>14</v>
      </c>
      <c r="H3720" s="14">
        <v>10035669.68</v>
      </c>
    </row>
    <row r="3721" spans="1:8" ht="24.75" hidden="1" x14ac:dyDescent="0.25">
      <c r="A3721" s="8" t="s">
        <v>2893</v>
      </c>
      <c r="B3721" s="9" t="s">
        <v>2624</v>
      </c>
      <c r="C3721" s="13">
        <v>21.194301979779802</v>
      </c>
      <c r="D3721" s="13">
        <v>35.855601094867602</v>
      </c>
      <c r="E3721" s="13">
        <v>35.819977514625698</v>
      </c>
      <c r="F3721" s="15">
        <v>30.956626863091032</v>
      </c>
      <c r="G3721" s="13">
        <v>89</v>
      </c>
      <c r="H3721" s="14">
        <v>140275893.94</v>
      </c>
    </row>
    <row r="3722" spans="1:8" ht="24.75" hidden="1" x14ac:dyDescent="0.25">
      <c r="A3722" s="8" t="s">
        <v>2893</v>
      </c>
      <c r="B3722" s="9" t="s">
        <v>1510</v>
      </c>
      <c r="C3722" s="13">
        <v>29.258146833885199</v>
      </c>
      <c r="D3722" s="13">
        <v>25.754340259237502</v>
      </c>
      <c r="E3722" s="13">
        <v>37.529242075219599</v>
      </c>
      <c r="F3722" s="15">
        <v>30.847243056114099</v>
      </c>
      <c r="G3722" s="13">
        <v>21</v>
      </c>
      <c r="H3722" s="14">
        <v>4149607.49</v>
      </c>
    </row>
    <row r="3723" spans="1:8" ht="24.75" hidden="1" x14ac:dyDescent="0.25">
      <c r="A3723" s="8" t="s">
        <v>2893</v>
      </c>
      <c r="B3723" s="9" t="s">
        <v>2781</v>
      </c>
      <c r="C3723" s="13">
        <v>15.225692453847</v>
      </c>
      <c r="D3723" s="13">
        <v>42.541420405169198</v>
      </c>
      <c r="E3723" s="13">
        <v>34.545844055433598</v>
      </c>
      <c r="F3723" s="15">
        <v>30.770985638149927</v>
      </c>
      <c r="G3723" s="13">
        <v>133</v>
      </c>
      <c r="H3723" s="14">
        <v>195578856.52999899</v>
      </c>
    </row>
    <row r="3724" spans="1:8" ht="24.75" hidden="1" x14ac:dyDescent="0.25">
      <c r="A3724" s="8" t="s">
        <v>2893</v>
      </c>
      <c r="B3724" s="9" t="s">
        <v>1901</v>
      </c>
      <c r="C3724" s="13">
        <v>15.427179049436001</v>
      </c>
      <c r="D3724" s="13">
        <v>40.4469529059634</v>
      </c>
      <c r="E3724" s="13">
        <v>36.190459050508203</v>
      </c>
      <c r="F3724" s="15">
        <v>30.688197001969201</v>
      </c>
      <c r="G3724" s="13">
        <v>45</v>
      </c>
      <c r="H3724" s="14">
        <v>42728100.259999998</v>
      </c>
    </row>
    <row r="3725" spans="1:8" ht="24.75" hidden="1" x14ac:dyDescent="0.25">
      <c r="A3725" s="8" t="s">
        <v>2893</v>
      </c>
      <c r="B3725" s="9" t="s">
        <v>588</v>
      </c>
      <c r="C3725" s="13">
        <v>49.890010387133003</v>
      </c>
      <c r="D3725" s="13">
        <v>15.473567062367099</v>
      </c>
      <c r="E3725" s="13">
        <v>26.430655241999101</v>
      </c>
      <c r="F3725" s="15">
        <v>30.598077563833069</v>
      </c>
      <c r="G3725" s="13">
        <v>8</v>
      </c>
      <c r="H3725" s="14">
        <v>1435233.2</v>
      </c>
    </row>
    <row r="3726" spans="1:8" ht="24.75" hidden="1" x14ac:dyDescent="0.25">
      <c r="A3726" s="8" t="s">
        <v>2893</v>
      </c>
      <c r="B3726" s="9" t="s">
        <v>75</v>
      </c>
      <c r="C3726" s="13">
        <v>54.108339743875803</v>
      </c>
      <c r="D3726" s="13">
        <v>15.1085169165032</v>
      </c>
      <c r="E3726" s="13">
        <v>22.4773521075121</v>
      </c>
      <c r="F3726" s="15">
        <v>30.564736255963705</v>
      </c>
      <c r="G3726" s="13">
        <v>8</v>
      </c>
      <c r="H3726" s="14">
        <v>1292545.0799999901</v>
      </c>
    </row>
    <row r="3727" spans="1:8" hidden="1" x14ac:dyDescent="0.25">
      <c r="A3727" s="8" t="s">
        <v>2893</v>
      </c>
      <c r="B3727" s="9" t="s">
        <v>849</v>
      </c>
      <c r="C3727" s="13">
        <v>22.5766979694572</v>
      </c>
      <c r="D3727" s="13">
        <v>29.473784673577999</v>
      </c>
      <c r="E3727" s="13">
        <v>39.452351689064699</v>
      </c>
      <c r="F3727" s="15">
        <v>30.50094477736663</v>
      </c>
      <c r="G3727" s="13">
        <v>21</v>
      </c>
      <c r="H3727" s="14">
        <v>2639958.38</v>
      </c>
    </row>
    <row r="3728" spans="1:8" ht="24.75" hidden="1" x14ac:dyDescent="0.25">
      <c r="A3728" s="8" t="s">
        <v>2893</v>
      </c>
      <c r="B3728" s="9" t="s">
        <v>2747</v>
      </c>
      <c r="C3728" s="13">
        <v>23.798422220647598</v>
      </c>
      <c r="D3728" s="13">
        <v>32.523833012138198</v>
      </c>
      <c r="E3728" s="13">
        <v>34.668993903104202</v>
      </c>
      <c r="F3728" s="15">
        <v>30.330416378630002</v>
      </c>
      <c r="G3728" s="13">
        <v>105</v>
      </c>
      <c r="H3728" s="14">
        <v>357545815.19</v>
      </c>
    </row>
    <row r="3729" spans="1:8" ht="24.75" hidden="1" x14ac:dyDescent="0.25">
      <c r="A3729" s="8" t="s">
        <v>2893</v>
      </c>
      <c r="B3729" s="9" t="s">
        <v>1250</v>
      </c>
      <c r="C3729" s="13">
        <v>28.745185461679998</v>
      </c>
      <c r="D3729" s="13">
        <v>14.8942085882871</v>
      </c>
      <c r="E3729" s="13">
        <v>47.080091100676903</v>
      </c>
      <c r="F3729" s="15">
        <v>30.239828383548002</v>
      </c>
      <c r="G3729" s="13">
        <v>21</v>
      </c>
      <c r="H3729" s="14">
        <v>18042436.300000001</v>
      </c>
    </row>
    <row r="3730" spans="1:8" ht="24.75" hidden="1" x14ac:dyDescent="0.25">
      <c r="A3730" s="8" t="s">
        <v>2893</v>
      </c>
      <c r="B3730" s="9" t="s">
        <v>1534</v>
      </c>
      <c r="C3730" s="13">
        <v>46.237551119528099</v>
      </c>
      <c r="D3730" s="13">
        <v>15.240832516110901</v>
      </c>
      <c r="E3730" s="13">
        <v>29.175029102626599</v>
      </c>
      <c r="F3730" s="15">
        <v>30.217804246088534</v>
      </c>
      <c r="G3730" s="13">
        <v>7</v>
      </c>
      <c r="H3730" s="14">
        <v>1410124.53</v>
      </c>
    </row>
    <row r="3731" spans="1:8" hidden="1" x14ac:dyDescent="0.25">
      <c r="A3731" s="8" t="s">
        <v>2893</v>
      </c>
      <c r="B3731" s="9" t="s">
        <v>459</v>
      </c>
      <c r="C3731" s="13">
        <v>41.088209219379699</v>
      </c>
      <c r="D3731" s="13">
        <v>9.6466263241174506</v>
      </c>
      <c r="E3731" s="13">
        <v>39.7363440775013</v>
      </c>
      <c r="F3731" s="15">
        <v>30.157059873666146</v>
      </c>
      <c r="G3731" s="13">
        <v>6</v>
      </c>
      <c r="H3731" s="14">
        <v>766244.13</v>
      </c>
    </row>
    <row r="3732" spans="1:8" hidden="1" x14ac:dyDescent="0.25">
      <c r="A3732" s="8" t="s">
        <v>2893</v>
      </c>
      <c r="B3732" s="9" t="s">
        <v>2831</v>
      </c>
      <c r="C3732" s="13">
        <v>31.000548718267801</v>
      </c>
      <c r="D3732" s="13">
        <v>15.9075479018039</v>
      </c>
      <c r="E3732" s="13">
        <v>43.506267100203701</v>
      </c>
      <c r="F3732" s="15">
        <v>30.138121240091802</v>
      </c>
      <c r="G3732" s="13">
        <v>7</v>
      </c>
      <c r="H3732" s="14">
        <v>5308593.72</v>
      </c>
    </row>
    <row r="3733" spans="1:8" ht="24.75" hidden="1" x14ac:dyDescent="0.25">
      <c r="A3733" s="8" t="s">
        <v>2893</v>
      </c>
      <c r="B3733" s="9" t="s">
        <v>685</v>
      </c>
      <c r="C3733" s="13">
        <v>12.2903576653607</v>
      </c>
      <c r="D3733" s="13">
        <v>34.798780894017902</v>
      </c>
      <c r="E3733" s="13">
        <v>42.954010446637099</v>
      </c>
      <c r="F3733" s="15">
        <v>30.014383002005236</v>
      </c>
      <c r="G3733" s="13">
        <v>376</v>
      </c>
      <c r="H3733" s="14">
        <v>648074620.40999901</v>
      </c>
    </row>
    <row r="3734" spans="1:8" ht="24.75" hidden="1" x14ac:dyDescent="0.25">
      <c r="A3734" s="8" t="s">
        <v>2893</v>
      </c>
      <c r="B3734" s="9" t="s">
        <v>2789</v>
      </c>
      <c r="C3734" s="13">
        <v>27.440471574600998</v>
      </c>
      <c r="D3734" s="13">
        <v>37.629783018623897</v>
      </c>
      <c r="E3734" s="13">
        <v>24.875662305401601</v>
      </c>
      <c r="F3734" s="15">
        <v>29.981972299542164</v>
      </c>
      <c r="G3734" s="13">
        <v>12</v>
      </c>
      <c r="H3734" s="14">
        <v>18566609.780000001</v>
      </c>
    </row>
    <row r="3735" spans="1:8" ht="24.75" hidden="1" x14ac:dyDescent="0.25">
      <c r="A3735" s="8" t="s">
        <v>2893</v>
      </c>
      <c r="B3735" s="9" t="s">
        <v>2523</v>
      </c>
      <c r="C3735" s="13">
        <v>18.6655225869847</v>
      </c>
      <c r="D3735" s="13">
        <v>34.467509423206202</v>
      </c>
      <c r="E3735" s="13">
        <v>36.649883094829697</v>
      </c>
      <c r="F3735" s="15">
        <v>29.927638368340201</v>
      </c>
      <c r="G3735" s="13">
        <v>55</v>
      </c>
      <c r="H3735" s="14">
        <v>17614631.877</v>
      </c>
    </row>
    <row r="3736" spans="1:8" ht="24.75" hidden="1" x14ac:dyDescent="0.25">
      <c r="A3736" s="8" t="s">
        <v>2893</v>
      </c>
      <c r="B3736" s="9" t="s">
        <v>538</v>
      </c>
      <c r="C3736" s="13">
        <v>44.926871430240602</v>
      </c>
      <c r="D3736" s="13">
        <v>31.049692957878001</v>
      </c>
      <c r="E3736" s="13">
        <v>13.7800852116406</v>
      </c>
      <c r="F3736" s="15">
        <v>29.918883199919733</v>
      </c>
      <c r="G3736" s="13">
        <v>3</v>
      </c>
      <c r="H3736" s="14">
        <v>276254.90999999997</v>
      </c>
    </row>
    <row r="3737" spans="1:8" ht="24.75" hidden="1" x14ac:dyDescent="0.25">
      <c r="A3737" s="8" t="s">
        <v>2893</v>
      </c>
      <c r="B3737" s="9" t="s">
        <v>2101</v>
      </c>
      <c r="C3737" s="13">
        <v>25.494283148813398</v>
      </c>
      <c r="D3737" s="13">
        <v>32.886716813587</v>
      </c>
      <c r="E3737" s="13">
        <v>30.9035353598759</v>
      </c>
      <c r="F3737" s="15">
        <v>29.761511774092099</v>
      </c>
      <c r="G3737" s="13">
        <v>8</v>
      </c>
      <c r="H3737" s="14">
        <v>7236224.6799999997</v>
      </c>
    </row>
    <row r="3738" spans="1:8" ht="24.75" hidden="1" x14ac:dyDescent="0.25">
      <c r="A3738" s="8" t="s">
        <v>2893</v>
      </c>
      <c r="B3738" s="9" t="s">
        <v>631</v>
      </c>
      <c r="C3738" s="13">
        <v>43.315856584115302</v>
      </c>
      <c r="D3738" s="13">
        <v>23.6796969856168</v>
      </c>
      <c r="E3738" s="13">
        <v>22.226394370870899</v>
      </c>
      <c r="F3738" s="15">
        <v>29.740649313534334</v>
      </c>
      <c r="G3738" s="13">
        <v>10</v>
      </c>
      <c r="H3738" s="14">
        <v>1531600</v>
      </c>
    </row>
    <row r="3739" spans="1:8" hidden="1" x14ac:dyDescent="0.25">
      <c r="A3739" s="8" t="s">
        <v>2893</v>
      </c>
      <c r="B3739" s="9" t="s">
        <v>821</v>
      </c>
      <c r="C3739" s="13">
        <v>41.739180976512898</v>
      </c>
      <c r="D3739" s="13">
        <v>10.797529820277701</v>
      </c>
      <c r="E3739" s="13">
        <v>36.596291873537297</v>
      </c>
      <c r="F3739" s="15">
        <v>29.7110008901093</v>
      </c>
      <c r="G3739" s="13">
        <v>3</v>
      </c>
      <c r="H3739" s="14">
        <v>1051292.8799999999</v>
      </c>
    </row>
    <row r="3740" spans="1:8" ht="24.75" hidden="1" x14ac:dyDescent="0.25">
      <c r="A3740" s="8" t="s">
        <v>2893</v>
      </c>
      <c r="B3740" s="9" t="s">
        <v>704</v>
      </c>
      <c r="C3740" s="13">
        <v>16.943383888470802</v>
      </c>
      <c r="D3740" s="13">
        <v>32.516192260737299</v>
      </c>
      <c r="E3740" s="13">
        <v>39.307128308614097</v>
      </c>
      <c r="F3740" s="15">
        <v>29.588901485940735</v>
      </c>
      <c r="G3740" s="13">
        <v>5</v>
      </c>
      <c r="H3740" s="14">
        <v>6616752.0800000001</v>
      </c>
    </row>
    <row r="3741" spans="1:8" hidden="1" x14ac:dyDescent="0.25">
      <c r="A3741" s="8" t="s">
        <v>2893</v>
      </c>
      <c r="B3741" s="9" t="s">
        <v>2772</v>
      </c>
      <c r="C3741" s="13">
        <v>27.6403144135156</v>
      </c>
      <c r="D3741" s="13">
        <v>17.076356350458401</v>
      </c>
      <c r="E3741" s="13">
        <v>43.507302073521799</v>
      </c>
      <c r="F3741" s="15">
        <v>29.407990945831937</v>
      </c>
      <c r="G3741" s="13">
        <v>126</v>
      </c>
      <c r="H3741" s="14">
        <v>199871463.46000001</v>
      </c>
    </row>
    <row r="3742" spans="1:8" ht="24.75" hidden="1" x14ac:dyDescent="0.25">
      <c r="A3742" s="8" t="s">
        <v>2893</v>
      </c>
      <c r="B3742" s="9" t="s">
        <v>1758</v>
      </c>
      <c r="C3742" s="13">
        <v>44.219883789761397</v>
      </c>
      <c r="D3742" s="13">
        <v>15.8805022888537</v>
      </c>
      <c r="E3742" s="13">
        <v>27.786073459537601</v>
      </c>
      <c r="F3742" s="15">
        <v>29.295486512717563</v>
      </c>
      <c r="G3742" s="13">
        <v>4</v>
      </c>
      <c r="H3742" s="14">
        <v>1000427.64</v>
      </c>
    </row>
    <row r="3743" spans="1:8" ht="24.75" hidden="1" x14ac:dyDescent="0.25">
      <c r="A3743" s="8" t="s">
        <v>2893</v>
      </c>
      <c r="B3743" s="9" t="s">
        <v>340</v>
      </c>
      <c r="C3743" s="13">
        <v>15.4691158625778</v>
      </c>
      <c r="D3743" s="13">
        <v>35.773855617792101</v>
      </c>
      <c r="E3743" s="13">
        <v>36.460021974469299</v>
      </c>
      <c r="F3743" s="15">
        <v>29.234331151613066</v>
      </c>
      <c r="G3743" s="13">
        <v>48</v>
      </c>
      <c r="H3743" s="14">
        <v>164044649.269999</v>
      </c>
    </row>
    <row r="3744" spans="1:8" hidden="1" x14ac:dyDescent="0.25">
      <c r="A3744" s="8" t="s">
        <v>2893</v>
      </c>
      <c r="B3744" s="9" t="s">
        <v>2604</v>
      </c>
      <c r="C3744" s="13">
        <v>21.141209187068601</v>
      </c>
      <c r="D3744" s="13">
        <v>24.8635957678494</v>
      </c>
      <c r="E3744" s="13">
        <v>41.511466357137103</v>
      </c>
      <c r="F3744" s="15">
        <v>29.172090437351699</v>
      </c>
      <c r="G3744" s="13">
        <v>11</v>
      </c>
      <c r="H3744" s="14">
        <v>15408113.57</v>
      </c>
    </row>
    <row r="3745" spans="1:8" ht="24.75" hidden="1" x14ac:dyDescent="0.25">
      <c r="A3745" s="8" t="s">
        <v>2893</v>
      </c>
      <c r="B3745" s="9" t="s">
        <v>2743</v>
      </c>
      <c r="C3745" s="13">
        <v>22.480895064056099</v>
      </c>
      <c r="D3745" s="13">
        <v>35.6651262042379</v>
      </c>
      <c r="E3745" s="13">
        <v>29.345031139921499</v>
      </c>
      <c r="F3745" s="15">
        <v>29.163684136071833</v>
      </c>
      <c r="G3745" s="13">
        <v>29</v>
      </c>
      <c r="H3745" s="14">
        <v>21214242.710000001</v>
      </c>
    </row>
    <row r="3746" spans="1:8" ht="24.75" hidden="1" x14ac:dyDescent="0.25">
      <c r="A3746" s="8" t="s">
        <v>2893</v>
      </c>
      <c r="B3746" s="9" t="s">
        <v>2706</v>
      </c>
      <c r="C3746" s="13">
        <v>3.1499180227699002</v>
      </c>
      <c r="D3746" s="13">
        <v>49.259703094751899</v>
      </c>
      <c r="E3746" s="13">
        <v>34.848371876365498</v>
      </c>
      <c r="F3746" s="15">
        <v>29.085997664629101</v>
      </c>
      <c r="G3746" s="13">
        <v>58</v>
      </c>
      <c r="H3746" s="14">
        <v>58298416.409999996</v>
      </c>
    </row>
    <row r="3747" spans="1:8" ht="24.75" hidden="1" x14ac:dyDescent="0.25">
      <c r="A3747" s="8" t="s">
        <v>2893</v>
      </c>
      <c r="B3747" s="9" t="s">
        <v>1954</v>
      </c>
      <c r="C3747" s="13">
        <v>19.028103841246399</v>
      </c>
      <c r="D3747" s="13">
        <v>28.247589604324101</v>
      </c>
      <c r="E3747" s="13">
        <v>39.830812619935799</v>
      </c>
      <c r="F3747" s="15">
        <v>29.03550202183543</v>
      </c>
      <c r="G3747" s="13">
        <v>22</v>
      </c>
      <c r="H3747" s="14">
        <v>3606337.03</v>
      </c>
    </row>
    <row r="3748" spans="1:8" hidden="1" x14ac:dyDescent="0.25">
      <c r="A3748" s="8" t="s">
        <v>2893</v>
      </c>
      <c r="B3748" s="9" t="s">
        <v>147</v>
      </c>
      <c r="C3748" s="13">
        <v>16.147025656837901</v>
      </c>
      <c r="D3748" s="13">
        <v>23.415023198523802</v>
      </c>
      <c r="E3748" s="13">
        <v>47.378479270835697</v>
      </c>
      <c r="F3748" s="15">
        <v>28.980176042065796</v>
      </c>
      <c r="G3748" s="13">
        <v>65</v>
      </c>
      <c r="H3748" s="14">
        <v>44629329.130000003</v>
      </c>
    </row>
    <row r="3749" spans="1:8" hidden="1" x14ac:dyDescent="0.25">
      <c r="A3749" s="8" t="s">
        <v>2893</v>
      </c>
      <c r="B3749" s="9" t="s">
        <v>2598</v>
      </c>
      <c r="C3749" s="13">
        <v>27.6759332748803</v>
      </c>
      <c r="D3749" s="13">
        <v>23.831394481913701</v>
      </c>
      <c r="E3749" s="13">
        <v>35.432196523385102</v>
      </c>
      <c r="F3749" s="15">
        <v>28.979841426726367</v>
      </c>
      <c r="G3749" s="13">
        <v>94</v>
      </c>
      <c r="H3749" s="14">
        <v>223793948.28</v>
      </c>
    </row>
    <row r="3750" spans="1:8" ht="24.75" hidden="1" x14ac:dyDescent="0.25">
      <c r="A3750" s="8" t="s">
        <v>2893</v>
      </c>
      <c r="B3750" s="9" t="s">
        <v>1315</v>
      </c>
      <c r="C3750" s="13">
        <v>35.3883682199356</v>
      </c>
      <c r="D3750" s="13">
        <v>29.852980898222899</v>
      </c>
      <c r="E3750" s="13">
        <v>21.4607884443583</v>
      </c>
      <c r="F3750" s="15">
        <v>28.900712520838933</v>
      </c>
      <c r="G3750" s="13">
        <v>3</v>
      </c>
      <c r="H3750" s="14">
        <v>709997.35</v>
      </c>
    </row>
    <row r="3751" spans="1:8" hidden="1" x14ac:dyDescent="0.25">
      <c r="A3751" s="8" t="s">
        <v>2893</v>
      </c>
      <c r="B3751" s="9" t="s">
        <v>2547</v>
      </c>
      <c r="C3751" s="13">
        <v>17.361484765876501</v>
      </c>
      <c r="D3751" s="13">
        <v>24.969945529264599</v>
      </c>
      <c r="E3751" s="13">
        <v>43.839630564192397</v>
      </c>
      <c r="F3751" s="15">
        <v>28.723686953111166</v>
      </c>
      <c r="G3751" s="13">
        <v>84</v>
      </c>
      <c r="H3751" s="14">
        <v>165292627.30500001</v>
      </c>
    </row>
    <row r="3752" spans="1:8" ht="24.75" hidden="1" x14ac:dyDescent="0.25">
      <c r="A3752" s="8" t="s">
        <v>2893</v>
      </c>
      <c r="B3752" s="9" t="s">
        <v>49</v>
      </c>
      <c r="C3752" s="13">
        <v>37.425719683509101</v>
      </c>
      <c r="D3752" s="13">
        <v>44.632906626505999</v>
      </c>
      <c r="E3752" s="13">
        <v>3.8444589442907899</v>
      </c>
      <c r="F3752" s="15">
        <v>28.634361751435296</v>
      </c>
      <c r="G3752" s="13">
        <v>5</v>
      </c>
      <c r="H3752" s="14">
        <v>45686233.450000003</v>
      </c>
    </row>
    <row r="3753" spans="1:8" ht="24.75" hidden="1" x14ac:dyDescent="0.25">
      <c r="A3753" s="8" t="s">
        <v>2893</v>
      </c>
      <c r="B3753" s="9" t="s">
        <v>139</v>
      </c>
      <c r="C3753" s="13">
        <v>28.4203389299688</v>
      </c>
      <c r="D3753" s="13">
        <v>41.134560832173896</v>
      </c>
      <c r="E3753" s="13">
        <v>16.232159987005499</v>
      </c>
      <c r="F3753" s="15">
        <v>28.5956865830494</v>
      </c>
      <c r="G3753" s="13">
        <v>44</v>
      </c>
      <c r="H3753" s="14">
        <v>6026872.9900000002</v>
      </c>
    </row>
    <row r="3754" spans="1:8" hidden="1" x14ac:dyDescent="0.25">
      <c r="A3754" s="8" t="s">
        <v>2893</v>
      </c>
      <c r="B3754" s="9" t="s">
        <v>2602</v>
      </c>
      <c r="C3754" s="13">
        <v>27.4910501892114</v>
      </c>
      <c r="D3754" s="13">
        <v>24.119473887767398</v>
      </c>
      <c r="E3754" s="13">
        <v>34.153477607108798</v>
      </c>
      <c r="F3754" s="15">
        <v>28.588000561362531</v>
      </c>
      <c r="G3754" s="13">
        <v>37</v>
      </c>
      <c r="H3754" s="14">
        <v>14325870.9899999</v>
      </c>
    </row>
    <row r="3755" spans="1:8" ht="24.75" hidden="1" x14ac:dyDescent="0.25">
      <c r="A3755" s="8" t="s">
        <v>2893</v>
      </c>
      <c r="B3755" s="9" t="s">
        <v>1595</v>
      </c>
      <c r="C3755" s="13">
        <v>56.846028277537201</v>
      </c>
      <c r="D3755" s="13">
        <v>15.8466848365979</v>
      </c>
      <c r="E3755" s="13">
        <v>12.814863147635901</v>
      </c>
      <c r="F3755" s="15">
        <v>28.502525420590334</v>
      </c>
      <c r="G3755" s="13">
        <v>9</v>
      </c>
      <c r="H3755" s="14">
        <v>2662876.7799999998</v>
      </c>
    </row>
    <row r="3756" spans="1:8" ht="24.75" hidden="1" x14ac:dyDescent="0.25">
      <c r="A3756" s="8" t="s">
        <v>2893</v>
      </c>
      <c r="B3756" s="9" t="s">
        <v>2628</v>
      </c>
      <c r="C3756" s="13">
        <v>8.8373351625525505</v>
      </c>
      <c r="D3756" s="13">
        <v>31.893954722588798</v>
      </c>
      <c r="E3756" s="13">
        <v>44.4121168757585</v>
      </c>
      <c r="F3756" s="15">
        <v>28.381135586966618</v>
      </c>
      <c r="G3756" s="13">
        <v>45</v>
      </c>
      <c r="H3756" s="14">
        <v>62535421.509999998</v>
      </c>
    </row>
    <row r="3757" spans="1:8" ht="24.75" hidden="1" x14ac:dyDescent="0.25">
      <c r="A3757" s="8" t="s">
        <v>2893</v>
      </c>
      <c r="B3757" s="9" t="s">
        <v>2529</v>
      </c>
      <c r="C3757" s="13">
        <v>13.822405379767</v>
      </c>
      <c r="D3757" s="13">
        <v>42.312697450079099</v>
      </c>
      <c r="E3757" s="13">
        <v>28.689551182113799</v>
      </c>
      <c r="F3757" s="15">
        <v>28.274884670653297</v>
      </c>
      <c r="G3757" s="13">
        <v>81</v>
      </c>
      <c r="H3757" s="14">
        <v>68954890.099999994</v>
      </c>
    </row>
    <row r="3758" spans="1:8" ht="24.75" hidden="1" x14ac:dyDescent="0.25">
      <c r="A3758" s="8" t="s">
        <v>2893</v>
      </c>
      <c r="B3758" s="9" t="s">
        <v>2153</v>
      </c>
      <c r="C3758" s="13">
        <v>56.835070932353801</v>
      </c>
      <c r="D3758" s="13">
        <v>9.7262811505941595</v>
      </c>
      <c r="E3758" s="13">
        <v>18.027062293260901</v>
      </c>
      <c r="F3758" s="15">
        <v>28.196138125402953</v>
      </c>
      <c r="G3758" s="13">
        <v>3</v>
      </c>
      <c r="H3758" s="14">
        <v>376514.56</v>
      </c>
    </row>
    <row r="3759" spans="1:8" ht="24.75" hidden="1" x14ac:dyDescent="0.25">
      <c r="A3759" s="8" t="s">
        <v>2893</v>
      </c>
      <c r="B3759" s="9" t="s">
        <v>2783</v>
      </c>
      <c r="C3759" s="13">
        <v>19.049200419051399</v>
      </c>
      <c r="D3759" s="13">
        <v>18.744862612345599</v>
      </c>
      <c r="E3759" s="13">
        <v>45.742303760863102</v>
      </c>
      <c r="F3759" s="15">
        <v>27.845455597420038</v>
      </c>
      <c r="G3759" s="13">
        <v>16</v>
      </c>
      <c r="H3759" s="14">
        <v>21331939.449999999</v>
      </c>
    </row>
    <row r="3760" spans="1:8" ht="24.75" hidden="1" x14ac:dyDescent="0.25">
      <c r="A3760" s="8" t="s">
        <v>2893</v>
      </c>
      <c r="B3760" s="9" t="s">
        <v>2749</v>
      </c>
      <c r="C3760" s="13">
        <v>26.3081246268355</v>
      </c>
      <c r="D3760" s="13">
        <v>23.326634044190101</v>
      </c>
      <c r="E3760" s="13">
        <v>33.810263323675997</v>
      </c>
      <c r="F3760" s="15">
        <v>27.815007331567198</v>
      </c>
      <c r="G3760" s="13">
        <v>43</v>
      </c>
      <c r="H3760" s="14">
        <v>37780019.710000001</v>
      </c>
    </row>
    <row r="3761" spans="1:8" ht="24.75" hidden="1" x14ac:dyDescent="0.25">
      <c r="A3761" s="8" t="s">
        <v>2893</v>
      </c>
      <c r="B3761" s="9" t="s">
        <v>2724</v>
      </c>
      <c r="C3761" s="13">
        <v>49.081323333443102</v>
      </c>
      <c r="D3761" s="13">
        <v>15.078847366209001</v>
      </c>
      <c r="E3761" s="13">
        <v>18.975855045537799</v>
      </c>
      <c r="F3761" s="15">
        <v>27.712008581729965</v>
      </c>
      <c r="G3761" s="13">
        <v>4</v>
      </c>
      <c r="H3761" s="14">
        <v>297830</v>
      </c>
    </row>
    <row r="3762" spans="1:8" ht="24.75" hidden="1" x14ac:dyDescent="0.25">
      <c r="A3762" s="8" t="s">
        <v>2893</v>
      </c>
      <c r="B3762" s="9" t="s">
        <v>2787</v>
      </c>
      <c r="C3762" s="13">
        <v>40.4537553193246</v>
      </c>
      <c r="D3762" s="13">
        <v>23.881090102808301</v>
      </c>
      <c r="E3762" s="13">
        <v>18.792690421546101</v>
      </c>
      <c r="F3762" s="15">
        <v>27.709178614559665</v>
      </c>
      <c r="G3762" s="13">
        <v>4</v>
      </c>
      <c r="H3762" s="14">
        <v>313470.59999999998</v>
      </c>
    </row>
    <row r="3763" spans="1:8" ht="24.75" hidden="1" x14ac:dyDescent="0.25">
      <c r="A3763" s="8" t="s">
        <v>2893</v>
      </c>
      <c r="B3763" s="9" t="s">
        <v>492</v>
      </c>
      <c r="C3763" s="13">
        <v>40.068802377920001</v>
      </c>
      <c r="D3763" s="13">
        <v>17.4130669631211</v>
      </c>
      <c r="E3763" s="13">
        <v>25.574976304246398</v>
      </c>
      <c r="F3763" s="15">
        <v>27.685615215095833</v>
      </c>
      <c r="G3763" s="13">
        <v>5</v>
      </c>
      <c r="H3763" s="14">
        <v>2919846.16</v>
      </c>
    </row>
    <row r="3764" spans="1:8" ht="36.75" hidden="1" x14ac:dyDescent="0.25">
      <c r="A3764" s="8" t="s">
        <v>2893</v>
      </c>
      <c r="B3764" s="9" t="s">
        <v>2501</v>
      </c>
      <c r="C3764" s="13">
        <v>42.2637391835827</v>
      </c>
      <c r="D3764" s="13">
        <v>5.3322247764843702</v>
      </c>
      <c r="E3764" s="13">
        <v>34.6583798765609</v>
      </c>
      <c r="F3764" s="15">
        <v>27.418114612209322</v>
      </c>
      <c r="G3764" s="13">
        <v>11</v>
      </c>
      <c r="H3764" s="14">
        <v>4097729.72</v>
      </c>
    </row>
    <row r="3765" spans="1:8" hidden="1" x14ac:dyDescent="0.25">
      <c r="A3765" s="8" t="s">
        <v>2893</v>
      </c>
      <c r="B3765" s="9" t="s">
        <v>361</v>
      </c>
      <c r="C3765" s="13">
        <v>33.025082788650799</v>
      </c>
      <c r="D3765" s="13">
        <v>35.348333123586102</v>
      </c>
      <c r="E3765" s="13">
        <v>13.7155414869959</v>
      </c>
      <c r="F3765" s="15">
        <v>27.362985799744269</v>
      </c>
      <c r="G3765" s="13">
        <v>21</v>
      </c>
      <c r="H3765" s="14">
        <v>3648842.44</v>
      </c>
    </row>
    <row r="3766" spans="1:8" ht="24.75" hidden="1" x14ac:dyDescent="0.25">
      <c r="A3766" s="8" t="s">
        <v>2893</v>
      </c>
      <c r="B3766" s="9" t="s">
        <v>2753</v>
      </c>
      <c r="C3766" s="13">
        <v>41.181315443744801</v>
      </c>
      <c r="D3766" s="13">
        <v>5.7032753972876398</v>
      </c>
      <c r="E3766" s="13">
        <v>34.798407805177398</v>
      </c>
      <c r="F3766" s="15">
        <v>27.227666215403278</v>
      </c>
      <c r="G3766" s="13">
        <v>16</v>
      </c>
      <c r="H3766" s="14">
        <v>2238910.58</v>
      </c>
    </row>
    <row r="3767" spans="1:8" hidden="1" x14ac:dyDescent="0.25">
      <c r="A3767" s="8" t="s">
        <v>2893</v>
      </c>
      <c r="B3767" s="9" t="s">
        <v>1614</v>
      </c>
      <c r="C3767" s="13">
        <v>28.872185954348598</v>
      </c>
      <c r="D3767" s="13">
        <v>32.8271254976639</v>
      </c>
      <c r="E3767" s="13">
        <v>19.675078729188598</v>
      </c>
      <c r="F3767" s="15">
        <v>27.124796727067032</v>
      </c>
      <c r="G3767" s="13">
        <v>9</v>
      </c>
      <c r="H3767" s="14">
        <v>2316214.38</v>
      </c>
    </row>
    <row r="3768" spans="1:8" ht="24.75" hidden="1" x14ac:dyDescent="0.25">
      <c r="A3768" s="8" t="s">
        <v>2893</v>
      </c>
      <c r="B3768" s="9" t="s">
        <v>1526</v>
      </c>
      <c r="C3768" s="13">
        <v>41.469457124361</v>
      </c>
      <c r="D3768" s="13">
        <v>30.033622863547201</v>
      </c>
      <c r="E3768" s="13">
        <v>9.6573547999612401</v>
      </c>
      <c r="F3768" s="15">
        <v>27.053478262623145</v>
      </c>
      <c r="G3768" s="13">
        <v>4</v>
      </c>
      <c r="H3768" s="14">
        <v>680739.54</v>
      </c>
    </row>
    <row r="3769" spans="1:8" ht="24.75" hidden="1" x14ac:dyDescent="0.25">
      <c r="A3769" s="8" t="s">
        <v>2893</v>
      </c>
      <c r="B3769" s="9" t="s">
        <v>2580</v>
      </c>
      <c r="C3769" s="13">
        <v>38.6167733135389</v>
      </c>
      <c r="D3769" s="13">
        <v>14.517277846484699</v>
      </c>
      <c r="E3769" s="13">
        <v>27.981845518687098</v>
      </c>
      <c r="F3769" s="15">
        <v>27.038632226236899</v>
      </c>
      <c r="G3769" s="13">
        <v>26</v>
      </c>
      <c r="H3769" s="14">
        <v>21769012.98</v>
      </c>
    </row>
    <row r="3770" spans="1:8" ht="24.75" hidden="1" x14ac:dyDescent="0.25">
      <c r="A3770" s="8" t="s">
        <v>2893</v>
      </c>
      <c r="B3770" s="9" t="s">
        <v>2496</v>
      </c>
      <c r="C3770" s="13">
        <v>38.790410100693499</v>
      </c>
      <c r="D3770" s="13">
        <v>10.781007527426301</v>
      </c>
      <c r="E3770" s="13">
        <v>31.012179095476899</v>
      </c>
      <c r="F3770" s="15">
        <v>26.861198907865568</v>
      </c>
      <c r="G3770" s="13">
        <v>5</v>
      </c>
      <c r="H3770" s="14">
        <v>4285556.27999999</v>
      </c>
    </row>
    <row r="3771" spans="1:8" ht="24.75" hidden="1" x14ac:dyDescent="0.25">
      <c r="A3771" s="8" t="s">
        <v>2893</v>
      </c>
      <c r="B3771" s="9" t="s">
        <v>1383</v>
      </c>
      <c r="C3771" s="13">
        <v>44.2379412429311</v>
      </c>
      <c r="D3771" s="13">
        <v>32.449601524491101</v>
      </c>
      <c r="E3771" s="13">
        <v>3.6103412521705098</v>
      </c>
      <c r="F3771" s="15">
        <v>26.765961339864237</v>
      </c>
      <c r="G3771" s="13">
        <v>11</v>
      </c>
      <c r="H3771" s="14">
        <v>1030406</v>
      </c>
    </row>
    <row r="3772" spans="1:8" ht="24.75" hidden="1" x14ac:dyDescent="0.25">
      <c r="A3772" s="8" t="s">
        <v>2893</v>
      </c>
      <c r="B3772" s="9" t="s">
        <v>510</v>
      </c>
      <c r="C3772" s="13">
        <v>36.724155642528501</v>
      </c>
      <c r="D3772" s="13">
        <v>12.7469010658016</v>
      </c>
      <c r="E3772" s="13">
        <v>30.154068816060601</v>
      </c>
      <c r="F3772" s="15">
        <v>26.541708508130238</v>
      </c>
      <c r="G3772" s="13">
        <v>13</v>
      </c>
      <c r="H3772" s="14">
        <v>10867027.249999899</v>
      </c>
    </row>
    <row r="3773" spans="1:8" ht="24.75" hidden="1" x14ac:dyDescent="0.25">
      <c r="A3773" s="8" t="s">
        <v>2893</v>
      </c>
      <c r="B3773" s="9" t="s">
        <v>2763</v>
      </c>
      <c r="C3773" s="13">
        <v>15.3300279545142</v>
      </c>
      <c r="D3773" s="13">
        <v>35.989392852929399</v>
      </c>
      <c r="E3773" s="13">
        <v>28.219484459512302</v>
      </c>
      <c r="F3773" s="15">
        <v>26.512968422318636</v>
      </c>
      <c r="G3773" s="13">
        <v>57</v>
      </c>
      <c r="H3773" s="14">
        <v>69399386.277999997</v>
      </c>
    </row>
    <row r="3774" spans="1:8" ht="24.75" hidden="1" x14ac:dyDescent="0.25">
      <c r="A3774" s="8" t="s">
        <v>2893</v>
      </c>
      <c r="B3774" s="9" t="s">
        <v>1293</v>
      </c>
      <c r="C3774" s="13">
        <v>33.191790401079103</v>
      </c>
      <c r="D3774" s="13">
        <v>14.075257520510601</v>
      </c>
      <c r="E3774" s="13">
        <v>31.957369860103999</v>
      </c>
      <c r="F3774" s="15">
        <v>26.408139260564568</v>
      </c>
      <c r="G3774" s="13">
        <v>26</v>
      </c>
      <c r="H3774" s="14">
        <v>41938265.799999997</v>
      </c>
    </row>
    <row r="3775" spans="1:8" ht="24.75" hidden="1" x14ac:dyDescent="0.25">
      <c r="A3775" s="8" t="s">
        <v>2893</v>
      </c>
      <c r="B3775" s="9" t="s">
        <v>918</v>
      </c>
      <c r="C3775" s="13">
        <v>43.892722478409297</v>
      </c>
      <c r="D3775" s="13">
        <v>24.499709836110998</v>
      </c>
      <c r="E3775" s="13">
        <v>10.514759505752499</v>
      </c>
      <c r="F3775" s="15">
        <v>26.302397273424262</v>
      </c>
      <c r="G3775" s="13">
        <v>11</v>
      </c>
      <c r="H3775" s="14">
        <v>1163125.6599999999</v>
      </c>
    </row>
    <row r="3776" spans="1:8" ht="24.75" hidden="1" x14ac:dyDescent="0.25">
      <c r="A3776" s="8" t="s">
        <v>2893</v>
      </c>
      <c r="B3776" s="9" t="s">
        <v>1482</v>
      </c>
      <c r="C3776" s="13">
        <v>27.323890031421101</v>
      </c>
      <c r="D3776" s="13">
        <v>15.918171313116</v>
      </c>
      <c r="E3776" s="13">
        <v>35.5797282103835</v>
      </c>
      <c r="F3776" s="15">
        <v>26.273929851640201</v>
      </c>
      <c r="G3776" s="13">
        <v>8</v>
      </c>
      <c r="H3776" s="14">
        <v>7955806.5700000003</v>
      </c>
    </row>
    <row r="3777" spans="1:8" hidden="1" x14ac:dyDescent="0.25">
      <c r="A3777" s="8" t="s">
        <v>2893</v>
      </c>
      <c r="B3777" s="9" t="s">
        <v>2660</v>
      </c>
      <c r="C3777" s="13">
        <v>14.368510877596799</v>
      </c>
      <c r="D3777" s="13">
        <v>28.225225019973699</v>
      </c>
      <c r="E3777" s="13">
        <v>35.929196666381898</v>
      </c>
      <c r="F3777" s="15">
        <v>26.174310854650798</v>
      </c>
      <c r="G3777" s="13">
        <v>132</v>
      </c>
      <c r="H3777" s="14">
        <v>71912533.030000001</v>
      </c>
    </row>
    <row r="3778" spans="1:8" ht="24.75" hidden="1" x14ac:dyDescent="0.25">
      <c r="A3778" s="8" t="s">
        <v>2893</v>
      </c>
      <c r="B3778" s="9" t="s">
        <v>887</v>
      </c>
      <c r="C3778" s="13">
        <v>45.291510586413096</v>
      </c>
      <c r="D3778" s="13">
        <v>27.676187460982199</v>
      </c>
      <c r="E3778" s="13">
        <v>5.4894437810305998</v>
      </c>
      <c r="F3778" s="15">
        <v>26.152380609475298</v>
      </c>
      <c r="G3778" s="13">
        <v>15</v>
      </c>
      <c r="H3778" s="14">
        <v>2760837.87</v>
      </c>
    </row>
    <row r="3779" spans="1:8" ht="36.75" hidden="1" x14ac:dyDescent="0.25">
      <c r="A3779" s="8" t="s">
        <v>2893</v>
      </c>
      <c r="B3779" s="9" t="s">
        <v>2692</v>
      </c>
      <c r="C3779" s="13">
        <v>20.752887940898599</v>
      </c>
      <c r="D3779" s="13">
        <v>38.927548482753799</v>
      </c>
      <c r="E3779" s="13">
        <v>18.007699175867501</v>
      </c>
      <c r="F3779" s="15">
        <v>25.896045199839964</v>
      </c>
      <c r="G3779" s="13">
        <v>14</v>
      </c>
      <c r="H3779" s="14">
        <v>3861266.27</v>
      </c>
    </row>
    <row r="3780" spans="1:8" ht="24.75" hidden="1" x14ac:dyDescent="0.25">
      <c r="A3780" s="8" t="s">
        <v>2893</v>
      </c>
      <c r="B3780" s="9" t="s">
        <v>2587</v>
      </c>
      <c r="C3780" s="13">
        <v>25.566826781195701</v>
      </c>
      <c r="D3780" s="13">
        <v>15.979999876222999</v>
      </c>
      <c r="E3780" s="13">
        <v>35.964060504255599</v>
      </c>
      <c r="F3780" s="15">
        <v>25.836962387224769</v>
      </c>
      <c r="G3780" s="13">
        <v>18</v>
      </c>
      <c r="H3780" s="14">
        <v>24991469.099999901</v>
      </c>
    </row>
    <row r="3781" spans="1:8" hidden="1" x14ac:dyDescent="0.25">
      <c r="A3781" s="8" t="s">
        <v>2893</v>
      </c>
      <c r="B3781" s="9" t="s">
        <v>2557</v>
      </c>
      <c r="C3781" s="13">
        <v>41.344616458887799</v>
      </c>
      <c r="D3781" s="13">
        <v>5.9443492636052904</v>
      </c>
      <c r="E3781" s="13">
        <v>29.840135765498299</v>
      </c>
      <c r="F3781" s="15">
        <v>25.709700495997129</v>
      </c>
      <c r="G3781" s="13">
        <v>58</v>
      </c>
      <c r="H3781" s="14">
        <v>9191865.4800000004</v>
      </c>
    </row>
    <row r="3782" spans="1:8" hidden="1" x14ac:dyDescent="0.25">
      <c r="A3782" s="8" t="s">
        <v>2893</v>
      </c>
      <c r="B3782" s="9" t="s">
        <v>1446</v>
      </c>
      <c r="C3782" s="13">
        <v>28.1789874703999</v>
      </c>
      <c r="D3782" s="13">
        <v>32.08821170713</v>
      </c>
      <c r="E3782" s="13">
        <v>16.8375768164506</v>
      </c>
      <c r="F3782" s="15">
        <v>25.7015919979935</v>
      </c>
      <c r="G3782" s="13">
        <v>48</v>
      </c>
      <c r="H3782" s="14">
        <v>131617733.20999999</v>
      </c>
    </row>
    <row r="3783" spans="1:8" ht="24.75" hidden="1" x14ac:dyDescent="0.25">
      <c r="A3783" s="8" t="s">
        <v>2893</v>
      </c>
      <c r="B3783" s="9" t="s">
        <v>2758</v>
      </c>
      <c r="C3783" s="13">
        <v>7.7167521877750103</v>
      </c>
      <c r="D3783" s="13">
        <v>41.966034143161501</v>
      </c>
      <c r="E3783" s="13">
        <v>27.311293567839201</v>
      </c>
      <c r="F3783" s="15">
        <v>25.664693299591903</v>
      </c>
      <c r="G3783" s="13">
        <v>88</v>
      </c>
      <c r="H3783" s="14">
        <v>121313655.09999999</v>
      </c>
    </row>
    <row r="3784" spans="1:8" ht="24.75" hidden="1" x14ac:dyDescent="0.25">
      <c r="A3784" s="8" t="s">
        <v>2893</v>
      </c>
      <c r="B3784" s="9" t="s">
        <v>69</v>
      </c>
      <c r="C3784" s="13">
        <v>36.496051850901097</v>
      </c>
      <c r="D3784" s="13">
        <v>8.2138510437097203</v>
      </c>
      <c r="E3784" s="13">
        <v>32.191182666537401</v>
      </c>
      <c r="F3784" s="15">
        <v>25.633695187049408</v>
      </c>
      <c r="G3784" s="13">
        <v>4</v>
      </c>
      <c r="H3784" s="14">
        <v>1150544.7</v>
      </c>
    </row>
    <row r="3785" spans="1:8" ht="24.75" hidden="1" x14ac:dyDescent="0.25">
      <c r="A3785" s="8" t="s">
        <v>2893</v>
      </c>
      <c r="B3785" s="9" t="s">
        <v>997</v>
      </c>
      <c r="C3785" s="13">
        <v>37.2318867997962</v>
      </c>
      <c r="D3785" s="13">
        <v>17.423373462135999</v>
      </c>
      <c r="E3785" s="13">
        <v>22.241180751425802</v>
      </c>
      <c r="F3785" s="15">
        <v>25.632147004452666</v>
      </c>
      <c r="G3785" s="13">
        <v>6</v>
      </c>
      <c r="H3785" s="14">
        <v>1191021.1299999999</v>
      </c>
    </row>
    <row r="3786" spans="1:8" ht="24.75" hidden="1" x14ac:dyDescent="0.25">
      <c r="A3786" s="8" t="s">
        <v>2893</v>
      </c>
      <c r="B3786" s="9" t="s">
        <v>2666</v>
      </c>
      <c r="C3786" s="13">
        <v>30.6478550840346</v>
      </c>
      <c r="D3786" s="13">
        <v>28.6806528439338</v>
      </c>
      <c r="E3786" s="13">
        <v>17.332371626991598</v>
      </c>
      <c r="F3786" s="15">
        <v>25.553626518320002</v>
      </c>
      <c r="G3786" s="13">
        <v>10</v>
      </c>
      <c r="H3786" s="14">
        <v>1447688.36</v>
      </c>
    </row>
    <row r="3787" spans="1:8" ht="24.75" hidden="1" x14ac:dyDescent="0.25">
      <c r="A3787" s="8" t="s">
        <v>2893</v>
      </c>
      <c r="B3787" s="9" t="s">
        <v>469</v>
      </c>
      <c r="C3787" s="13">
        <v>36.477812782767202</v>
      </c>
      <c r="D3787" s="13">
        <v>25.8991772806318</v>
      </c>
      <c r="E3787" s="13">
        <v>13.400985746595101</v>
      </c>
      <c r="F3787" s="15">
        <v>25.259325269998033</v>
      </c>
      <c r="G3787" s="13">
        <v>13</v>
      </c>
      <c r="H3787" s="14">
        <v>4351619.73999999</v>
      </c>
    </row>
    <row r="3788" spans="1:8" hidden="1" x14ac:dyDescent="0.25">
      <c r="A3788" s="8" t="s">
        <v>2893</v>
      </c>
      <c r="B3788" s="9" t="s">
        <v>2186</v>
      </c>
      <c r="C3788" s="13">
        <v>13.3435848726686</v>
      </c>
      <c r="D3788" s="13">
        <v>16.748773519668202</v>
      </c>
      <c r="E3788" s="13">
        <v>45.048076224164902</v>
      </c>
      <c r="F3788" s="15">
        <v>25.046811538833904</v>
      </c>
      <c r="G3788" s="13">
        <v>145</v>
      </c>
      <c r="H3788" s="14">
        <v>158813939.77000001</v>
      </c>
    </row>
    <row r="3789" spans="1:8" ht="24.75" hidden="1" x14ac:dyDescent="0.25">
      <c r="A3789" s="8" t="s">
        <v>2893</v>
      </c>
      <c r="B3789" s="9" t="s">
        <v>2225</v>
      </c>
      <c r="C3789" s="13">
        <v>35.711858275661797</v>
      </c>
      <c r="D3789" s="13">
        <v>18.276127766881402</v>
      </c>
      <c r="E3789" s="13">
        <v>21.129463991182199</v>
      </c>
      <c r="F3789" s="15">
        <v>25.039150011241798</v>
      </c>
      <c r="G3789" s="13">
        <v>9</v>
      </c>
      <c r="H3789" s="14">
        <v>1040604.4</v>
      </c>
    </row>
    <row r="3790" spans="1:8" ht="24.75" hidden="1" x14ac:dyDescent="0.25">
      <c r="A3790" s="8" t="s">
        <v>2893</v>
      </c>
      <c r="B3790" s="9" t="s">
        <v>2479</v>
      </c>
      <c r="C3790" s="13">
        <v>22.274931013396198</v>
      </c>
      <c r="D3790" s="13">
        <v>35.084543997855</v>
      </c>
      <c r="E3790" s="13">
        <v>15.890951352583199</v>
      </c>
      <c r="F3790" s="15">
        <v>24.416808787944799</v>
      </c>
      <c r="G3790" s="13">
        <v>9</v>
      </c>
      <c r="H3790" s="14">
        <v>4040835.89</v>
      </c>
    </row>
    <row r="3791" spans="1:8" ht="24.75" hidden="1" x14ac:dyDescent="0.25">
      <c r="A3791" s="8" t="s">
        <v>2893</v>
      </c>
      <c r="B3791" s="9" t="s">
        <v>2561</v>
      </c>
      <c r="C3791" s="13">
        <v>29.008047483787099</v>
      </c>
      <c r="D3791" s="13">
        <v>29.7541504080618</v>
      </c>
      <c r="E3791" s="13">
        <v>13.900566830977301</v>
      </c>
      <c r="F3791" s="15">
        <v>24.220921574275398</v>
      </c>
      <c r="G3791" s="13">
        <v>12</v>
      </c>
      <c r="H3791" s="14">
        <v>14307308.6998416</v>
      </c>
    </row>
    <row r="3792" spans="1:8" ht="24.75" hidden="1" x14ac:dyDescent="0.25">
      <c r="A3792" s="8" t="s">
        <v>2893</v>
      </c>
      <c r="B3792" s="9" t="s">
        <v>932</v>
      </c>
      <c r="C3792" s="13">
        <v>23.319779070675299</v>
      </c>
      <c r="D3792" s="13">
        <v>39.351964473063397</v>
      </c>
      <c r="E3792" s="13">
        <v>9.9300144196134994</v>
      </c>
      <c r="F3792" s="15">
        <v>24.200585987784066</v>
      </c>
      <c r="G3792" s="13">
        <v>31</v>
      </c>
      <c r="H3792" s="14">
        <v>4810478.28</v>
      </c>
    </row>
    <row r="3793" spans="1:8" ht="24.75" hidden="1" x14ac:dyDescent="0.25">
      <c r="A3793" s="8" t="s">
        <v>2893</v>
      </c>
      <c r="B3793" s="9" t="s">
        <v>2751</v>
      </c>
      <c r="C3793" s="13">
        <v>29.3016873124892</v>
      </c>
      <c r="D3793" s="13">
        <v>26.411093915931001</v>
      </c>
      <c r="E3793" s="13">
        <v>16.689696223467799</v>
      </c>
      <c r="F3793" s="15">
        <v>24.13415915062933</v>
      </c>
      <c r="G3793" s="13">
        <v>114</v>
      </c>
      <c r="H3793" s="14">
        <v>25254016.245000001</v>
      </c>
    </row>
    <row r="3794" spans="1:8" hidden="1" x14ac:dyDescent="0.25">
      <c r="A3794" s="8" t="s">
        <v>2893</v>
      </c>
      <c r="B3794" s="9" t="s">
        <v>1401</v>
      </c>
      <c r="C3794" s="13">
        <v>38.8907618869831</v>
      </c>
      <c r="D3794" s="13">
        <v>0</v>
      </c>
      <c r="E3794" s="13">
        <v>33.343288151445101</v>
      </c>
      <c r="F3794" s="15">
        <v>24.078016679476065</v>
      </c>
      <c r="G3794" s="13">
        <v>6</v>
      </c>
      <c r="H3794" s="14">
        <v>2586588.71</v>
      </c>
    </row>
    <row r="3795" spans="1:8" ht="24.75" hidden="1" x14ac:dyDescent="0.25">
      <c r="A3795" s="8" t="s">
        <v>2893</v>
      </c>
      <c r="B3795" s="9" t="s">
        <v>2872</v>
      </c>
      <c r="C3795" s="13">
        <v>4.6649086486450297</v>
      </c>
      <c r="D3795" s="13">
        <v>41.473744007730097</v>
      </c>
      <c r="E3795" s="13">
        <v>26.0162642108819</v>
      </c>
      <c r="F3795" s="15">
        <v>24.051638955752342</v>
      </c>
      <c r="G3795" s="13">
        <v>509</v>
      </c>
      <c r="H3795" s="14">
        <v>2164614228.9499998</v>
      </c>
    </row>
    <row r="3796" spans="1:8" ht="24.75" hidden="1" x14ac:dyDescent="0.25">
      <c r="A3796" s="8" t="s">
        <v>2893</v>
      </c>
      <c r="B3796" s="9" t="s">
        <v>2677</v>
      </c>
      <c r="C3796" s="13">
        <v>16.898755017850998</v>
      </c>
      <c r="D3796" s="13">
        <v>25.441889492071599</v>
      </c>
      <c r="E3796" s="13">
        <v>29.5390503809354</v>
      </c>
      <c r="F3796" s="15">
        <v>23.959898296952662</v>
      </c>
      <c r="G3796" s="13">
        <v>19</v>
      </c>
      <c r="H3796" s="14">
        <v>18625848.25</v>
      </c>
    </row>
    <row r="3797" spans="1:8" ht="24.75" hidden="1" x14ac:dyDescent="0.25">
      <c r="A3797" s="8" t="s">
        <v>2893</v>
      </c>
      <c r="B3797" s="9" t="s">
        <v>2807</v>
      </c>
      <c r="C3797" s="13">
        <v>7.08260291005673</v>
      </c>
      <c r="D3797" s="13">
        <v>21.074793783941999</v>
      </c>
      <c r="E3797" s="13">
        <v>43.712237515614</v>
      </c>
      <c r="F3797" s="15">
        <v>23.956544736537577</v>
      </c>
      <c r="G3797" s="13">
        <v>50</v>
      </c>
      <c r="H3797" s="14">
        <v>114108896.579999</v>
      </c>
    </row>
    <row r="3798" spans="1:8" ht="24.75" hidden="1" x14ac:dyDescent="0.25">
      <c r="A3798" s="8" t="s">
        <v>2893</v>
      </c>
      <c r="B3798" s="9" t="s">
        <v>2690</v>
      </c>
      <c r="C3798" s="13">
        <v>41.3502546555927</v>
      </c>
      <c r="D3798" s="13">
        <v>23.688519170600099</v>
      </c>
      <c r="E3798" s="13">
        <v>6.7386395070527101</v>
      </c>
      <c r="F3798" s="15">
        <v>23.925804444415167</v>
      </c>
      <c r="G3798" s="13">
        <v>6</v>
      </c>
      <c r="H3798" s="14">
        <v>3464513.22</v>
      </c>
    </row>
    <row r="3799" spans="1:8" ht="48.75" hidden="1" x14ac:dyDescent="0.25">
      <c r="A3799" s="8" t="s">
        <v>2893</v>
      </c>
      <c r="B3799" s="9" t="s">
        <v>2586</v>
      </c>
      <c r="C3799" s="13">
        <v>22.758555527062601</v>
      </c>
      <c r="D3799" s="13">
        <v>28.2760343415131</v>
      </c>
      <c r="E3799" s="13">
        <v>20.643440928696499</v>
      </c>
      <c r="F3799" s="15">
        <v>23.892676932424067</v>
      </c>
      <c r="G3799" s="13">
        <v>111</v>
      </c>
      <c r="H3799" s="14">
        <v>79371088.480000004</v>
      </c>
    </row>
    <row r="3800" spans="1:8" ht="24.75" hidden="1" x14ac:dyDescent="0.25">
      <c r="A3800" s="8" t="s">
        <v>2893</v>
      </c>
      <c r="B3800" s="9" t="s">
        <v>169</v>
      </c>
      <c r="C3800" s="13">
        <v>45.513992977250503</v>
      </c>
      <c r="D3800" s="13">
        <v>17.2385277544285</v>
      </c>
      <c r="E3800" s="13">
        <v>8.9246368349607597</v>
      </c>
      <c r="F3800" s="15">
        <v>23.892385855546589</v>
      </c>
      <c r="G3800" s="13">
        <v>27</v>
      </c>
      <c r="H3800" s="14">
        <v>5561801.5599999903</v>
      </c>
    </row>
    <row r="3801" spans="1:8" ht="24.75" hidden="1" x14ac:dyDescent="0.25">
      <c r="A3801" s="8" t="s">
        <v>2893</v>
      </c>
      <c r="B3801" s="9" t="s">
        <v>2519</v>
      </c>
      <c r="C3801" s="13">
        <v>10.955618983354199</v>
      </c>
      <c r="D3801" s="13">
        <v>15.2333426641644</v>
      </c>
      <c r="E3801" s="13">
        <v>44.974346102341599</v>
      </c>
      <c r="F3801" s="15">
        <v>23.721102583286733</v>
      </c>
      <c r="G3801" s="13">
        <v>79</v>
      </c>
      <c r="H3801" s="14">
        <v>112211720.68000001</v>
      </c>
    </row>
    <row r="3802" spans="1:8" hidden="1" x14ac:dyDescent="0.25">
      <c r="A3802" s="8" t="s">
        <v>2893</v>
      </c>
      <c r="B3802" s="9" t="s">
        <v>1988</v>
      </c>
      <c r="C3802" s="13">
        <v>25.928924078021002</v>
      </c>
      <c r="D3802" s="13">
        <v>17.874270236519401</v>
      </c>
      <c r="E3802" s="13">
        <v>27.130954654393999</v>
      </c>
      <c r="F3802" s="15">
        <v>23.644716322978137</v>
      </c>
      <c r="G3802" s="13">
        <v>15</v>
      </c>
      <c r="H3802" s="14">
        <v>1317418.5</v>
      </c>
    </row>
    <row r="3803" spans="1:8" hidden="1" x14ac:dyDescent="0.25">
      <c r="A3803" s="8" t="s">
        <v>2893</v>
      </c>
      <c r="B3803" s="9" t="s">
        <v>2623</v>
      </c>
      <c r="C3803" s="13">
        <v>16.1323368750909</v>
      </c>
      <c r="D3803" s="13">
        <v>25.2164418489557</v>
      </c>
      <c r="E3803" s="13">
        <v>28.7330691236257</v>
      </c>
      <c r="F3803" s="15">
        <v>23.360615949224098</v>
      </c>
      <c r="G3803" s="13">
        <v>106</v>
      </c>
      <c r="H3803" s="14">
        <v>129029827.06</v>
      </c>
    </row>
    <row r="3804" spans="1:8" hidden="1" x14ac:dyDescent="0.25">
      <c r="A3804" s="8" t="s">
        <v>2893</v>
      </c>
      <c r="B3804" s="9" t="s">
        <v>1319</v>
      </c>
      <c r="C3804" s="13">
        <v>49.484396756017603</v>
      </c>
      <c r="D3804" s="13">
        <v>20.084451176800201</v>
      </c>
      <c r="E3804" s="13">
        <v>0</v>
      </c>
      <c r="F3804" s="15">
        <v>23.189615977605936</v>
      </c>
      <c r="G3804" s="13">
        <v>1</v>
      </c>
      <c r="H3804" s="14">
        <v>372000</v>
      </c>
    </row>
    <row r="3805" spans="1:8" ht="24.75" hidden="1" x14ac:dyDescent="0.25">
      <c r="A3805" s="8" t="s">
        <v>2893</v>
      </c>
      <c r="B3805" s="9" t="s">
        <v>1190</v>
      </c>
      <c r="C3805" s="13">
        <v>33.137500319026998</v>
      </c>
      <c r="D3805" s="13">
        <v>28.2634728380004</v>
      </c>
      <c r="E3805" s="13">
        <v>7.9901334420436996</v>
      </c>
      <c r="F3805" s="15">
        <v>23.130368866357031</v>
      </c>
      <c r="G3805" s="13">
        <v>7</v>
      </c>
      <c r="H3805" s="14">
        <v>1032498.23</v>
      </c>
    </row>
    <row r="3806" spans="1:8" ht="24.75" hidden="1" x14ac:dyDescent="0.25">
      <c r="A3806" s="8" t="s">
        <v>2893</v>
      </c>
      <c r="B3806" s="9" t="s">
        <v>1196</v>
      </c>
      <c r="C3806" s="13">
        <v>38.831325394091401</v>
      </c>
      <c r="D3806" s="13">
        <v>16.455641540793099</v>
      </c>
      <c r="E3806" s="13">
        <v>13.5202967199457</v>
      </c>
      <c r="F3806" s="15">
        <v>22.935754551610071</v>
      </c>
      <c r="G3806" s="13">
        <v>3</v>
      </c>
      <c r="H3806" s="14">
        <v>494648.18</v>
      </c>
    </row>
    <row r="3807" spans="1:8" ht="24.75" hidden="1" x14ac:dyDescent="0.25">
      <c r="A3807" s="8" t="s">
        <v>2893</v>
      </c>
      <c r="B3807" s="9" t="s">
        <v>55</v>
      </c>
      <c r="C3807" s="13">
        <v>26.008524270768401</v>
      </c>
      <c r="D3807" s="13">
        <v>29.593081628840899</v>
      </c>
      <c r="E3807" s="13">
        <v>13.205059301169699</v>
      </c>
      <c r="F3807" s="15">
        <v>22.93555506692633</v>
      </c>
      <c r="G3807" s="13">
        <v>3</v>
      </c>
      <c r="H3807" s="14">
        <v>848173.85</v>
      </c>
    </row>
    <row r="3808" spans="1:8" ht="24.75" hidden="1" x14ac:dyDescent="0.25">
      <c r="A3808" s="8" t="s">
        <v>2893</v>
      </c>
      <c r="B3808" s="9" t="s">
        <v>2681</v>
      </c>
      <c r="C3808" s="13">
        <v>8.9035277369561996</v>
      </c>
      <c r="D3808" s="13">
        <v>16.815458666047501</v>
      </c>
      <c r="E3808" s="13">
        <v>41.623802894222898</v>
      </c>
      <c r="F3808" s="15">
        <v>22.447596432408869</v>
      </c>
      <c r="G3808" s="13">
        <v>39</v>
      </c>
      <c r="H3808" s="14">
        <v>52165024.399999999</v>
      </c>
    </row>
    <row r="3809" spans="1:8" ht="24.75" hidden="1" x14ac:dyDescent="0.25">
      <c r="A3809" s="8" t="s">
        <v>2893</v>
      </c>
      <c r="B3809" s="9" t="s">
        <v>306</v>
      </c>
      <c r="C3809" s="13">
        <v>38.660218628815002</v>
      </c>
      <c r="D3809" s="13">
        <v>14.0270383861025</v>
      </c>
      <c r="E3809" s="13">
        <v>14.570745838538</v>
      </c>
      <c r="F3809" s="15">
        <v>22.419334284485171</v>
      </c>
      <c r="G3809" s="13">
        <v>4</v>
      </c>
      <c r="H3809" s="14">
        <v>423695</v>
      </c>
    </row>
    <row r="3810" spans="1:8" hidden="1" x14ac:dyDescent="0.25">
      <c r="A3810" s="8" t="s">
        <v>2893</v>
      </c>
      <c r="B3810" s="9" t="s">
        <v>1238</v>
      </c>
      <c r="C3810" s="13">
        <v>21.1834557737876</v>
      </c>
      <c r="D3810" s="13">
        <v>41.832746182562502</v>
      </c>
      <c r="E3810" s="13">
        <v>3.1790718193173801</v>
      </c>
      <c r="F3810" s="15">
        <v>22.065091258555828</v>
      </c>
      <c r="G3810" s="13">
        <v>26</v>
      </c>
      <c r="H3810" s="14">
        <v>2283750</v>
      </c>
    </row>
    <row r="3811" spans="1:8" ht="24.75" hidden="1" x14ac:dyDescent="0.25">
      <c r="A3811" s="8" t="s">
        <v>2893</v>
      </c>
      <c r="B3811" s="9" t="s">
        <v>2662</v>
      </c>
      <c r="C3811" s="13">
        <v>9.4844045721995602</v>
      </c>
      <c r="D3811" s="13">
        <v>20.542400644091099</v>
      </c>
      <c r="E3811" s="13">
        <v>36.062929120151701</v>
      </c>
      <c r="F3811" s="15">
        <v>22.029911445480789</v>
      </c>
      <c r="G3811" s="13">
        <v>80</v>
      </c>
      <c r="H3811" s="14">
        <v>64818842.159999996</v>
      </c>
    </row>
    <row r="3812" spans="1:8" ht="24.75" hidden="1" x14ac:dyDescent="0.25">
      <c r="A3812" s="8" t="s">
        <v>2893</v>
      </c>
      <c r="B3812" s="9" t="s">
        <v>456</v>
      </c>
      <c r="C3812" s="13">
        <v>46.392443465842497</v>
      </c>
      <c r="D3812" s="13">
        <v>14.927515293733</v>
      </c>
      <c r="E3812" s="13">
        <v>4.0662546526152497</v>
      </c>
      <c r="F3812" s="15">
        <v>21.795404470730251</v>
      </c>
      <c r="G3812" s="13">
        <v>3</v>
      </c>
      <c r="H3812" s="14">
        <v>282379.31</v>
      </c>
    </row>
    <row r="3813" spans="1:8" ht="24.75" hidden="1" x14ac:dyDescent="0.25">
      <c r="A3813" s="8" t="s">
        <v>2893</v>
      </c>
      <c r="B3813" s="9" t="s">
        <v>1039</v>
      </c>
      <c r="C3813" s="13">
        <v>27.886385744840801</v>
      </c>
      <c r="D3813" s="13">
        <v>18.112683611532901</v>
      </c>
      <c r="E3813" s="13">
        <v>18.8629035274096</v>
      </c>
      <c r="F3813" s="15">
        <v>21.620657627927766</v>
      </c>
      <c r="G3813" s="13">
        <v>5</v>
      </c>
      <c r="H3813" s="14">
        <v>22724920.620000001</v>
      </c>
    </row>
    <row r="3814" spans="1:8" ht="24.75" hidden="1" x14ac:dyDescent="0.25">
      <c r="A3814" s="8" t="s">
        <v>2893</v>
      </c>
      <c r="B3814" s="9" t="s">
        <v>1866</v>
      </c>
      <c r="C3814" s="13">
        <v>38.815326007561303</v>
      </c>
      <c r="D3814" s="13">
        <v>7.9333719656639197</v>
      </c>
      <c r="E3814" s="13">
        <v>17.9754273135452</v>
      </c>
      <c r="F3814" s="15">
        <v>21.574708428923472</v>
      </c>
      <c r="G3814" s="13">
        <v>4</v>
      </c>
      <c r="H3814" s="14">
        <v>534809.21</v>
      </c>
    </row>
    <row r="3815" spans="1:8" ht="36.75" hidden="1" x14ac:dyDescent="0.25">
      <c r="A3815" s="8" t="s">
        <v>2893</v>
      </c>
      <c r="B3815" s="9" t="s">
        <v>1986</v>
      </c>
      <c r="C3815" s="13">
        <v>25.920715212793699</v>
      </c>
      <c r="D3815" s="13">
        <v>33.175450215237198</v>
      </c>
      <c r="E3815" s="13">
        <v>5.6242466602879002</v>
      </c>
      <c r="F3815" s="15">
        <v>21.573470696106266</v>
      </c>
      <c r="G3815" s="13">
        <v>11</v>
      </c>
      <c r="H3815" s="14">
        <v>34727042.82</v>
      </c>
    </row>
    <row r="3816" spans="1:8" hidden="1" x14ac:dyDescent="0.25">
      <c r="A3816" s="8" t="s">
        <v>2893</v>
      </c>
      <c r="B3816" s="9" t="s">
        <v>2597</v>
      </c>
      <c r="C3816" s="13">
        <v>17.5114938313057</v>
      </c>
      <c r="D3816" s="13">
        <v>15.702154548426201</v>
      </c>
      <c r="E3816" s="13">
        <v>31.041336211992299</v>
      </c>
      <c r="F3816" s="15">
        <v>21.418328197241397</v>
      </c>
      <c r="G3816" s="13">
        <v>15</v>
      </c>
      <c r="H3816" s="14">
        <v>20926258.420000002</v>
      </c>
    </row>
    <row r="3817" spans="1:8" ht="24.75" hidden="1" x14ac:dyDescent="0.25">
      <c r="A3817" s="8" t="s">
        <v>2893</v>
      </c>
      <c r="B3817" s="9" t="s">
        <v>2038</v>
      </c>
      <c r="C3817" s="13">
        <v>34.211427540896203</v>
      </c>
      <c r="D3817" s="13">
        <v>13.193498502058301</v>
      </c>
      <c r="E3817" s="13">
        <v>15.6227589012274</v>
      </c>
      <c r="F3817" s="15">
        <v>21.009228314727299</v>
      </c>
      <c r="G3817" s="13">
        <v>5</v>
      </c>
      <c r="H3817" s="14">
        <v>828066.24</v>
      </c>
    </row>
    <row r="3818" spans="1:8" ht="24.75" hidden="1" x14ac:dyDescent="0.25">
      <c r="A3818" s="8" t="s">
        <v>2893</v>
      </c>
      <c r="B3818" s="9" t="s">
        <v>2765</v>
      </c>
      <c r="C3818" s="13">
        <v>10.7064444785243</v>
      </c>
      <c r="D3818" s="13">
        <v>27.1924143228091</v>
      </c>
      <c r="E3818" s="13">
        <v>23.734006601943001</v>
      </c>
      <c r="F3818" s="15">
        <v>20.5442884677588</v>
      </c>
      <c r="G3818" s="13">
        <v>99</v>
      </c>
      <c r="H3818" s="14">
        <v>128230515.45</v>
      </c>
    </row>
    <row r="3819" spans="1:8" ht="24.75" hidden="1" x14ac:dyDescent="0.25">
      <c r="A3819" s="8" t="s">
        <v>2893</v>
      </c>
      <c r="B3819" s="9" t="s">
        <v>839</v>
      </c>
      <c r="C3819" s="13">
        <v>42.768047204303102</v>
      </c>
      <c r="D3819" s="13">
        <v>6.1231447990694203</v>
      </c>
      <c r="E3819" s="13">
        <v>12.4246669941021</v>
      </c>
      <c r="F3819" s="15">
        <v>20.438619665824874</v>
      </c>
      <c r="G3819" s="13">
        <v>3</v>
      </c>
      <c r="H3819" s="14">
        <v>679392.23</v>
      </c>
    </row>
    <row r="3820" spans="1:8" ht="24.75" hidden="1" x14ac:dyDescent="0.25">
      <c r="A3820" s="8" t="s">
        <v>2893</v>
      </c>
      <c r="B3820" s="9" t="s">
        <v>2591</v>
      </c>
      <c r="C3820" s="13">
        <v>11.3102854658928</v>
      </c>
      <c r="D3820" s="13">
        <v>29.8885694989543</v>
      </c>
      <c r="E3820" s="13">
        <v>20.073994205491701</v>
      </c>
      <c r="F3820" s="15">
        <v>20.424283056779601</v>
      </c>
      <c r="G3820" s="13">
        <v>69</v>
      </c>
      <c r="H3820" s="14">
        <v>116247145.09999999</v>
      </c>
    </row>
    <row r="3821" spans="1:8" ht="24.75" hidden="1" x14ac:dyDescent="0.25">
      <c r="A3821" s="8" t="s">
        <v>2893</v>
      </c>
      <c r="B3821" s="9" t="s">
        <v>167</v>
      </c>
      <c r="C3821" s="13">
        <v>10.005254658593</v>
      </c>
      <c r="D3821" s="13">
        <v>12.3908985083541</v>
      </c>
      <c r="E3821" s="13">
        <v>36.919333215383901</v>
      </c>
      <c r="F3821" s="15">
        <v>19.771828794110334</v>
      </c>
      <c r="G3821" s="13">
        <v>10</v>
      </c>
      <c r="H3821" s="14">
        <v>12350114.749999899</v>
      </c>
    </row>
    <row r="3822" spans="1:8" ht="24.75" hidden="1" x14ac:dyDescent="0.25">
      <c r="A3822" s="8" t="s">
        <v>2893</v>
      </c>
      <c r="B3822" s="9" t="s">
        <v>870</v>
      </c>
      <c r="C3822" s="13">
        <v>34.7340674138323</v>
      </c>
      <c r="D3822" s="13">
        <v>13.4611436138893</v>
      </c>
      <c r="E3822" s="13">
        <v>10.7628559189857</v>
      </c>
      <c r="F3822" s="15">
        <v>19.652688982235766</v>
      </c>
      <c r="G3822" s="13">
        <v>6</v>
      </c>
      <c r="H3822" s="14">
        <v>2299931.2000000002</v>
      </c>
    </row>
    <row r="3823" spans="1:8" ht="24.75" hidden="1" x14ac:dyDescent="0.25">
      <c r="A3823" s="8" t="s">
        <v>2893</v>
      </c>
      <c r="B3823" s="9" t="s">
        <v>2702</v>
      </c>
      <c r="C3823" s="13">
        <v>21.167555084945299</v>
      </c>
      <c r="D3823" s="13">
        <v>30.166966361645098</v>
      </c>
      <c r="E3823" s="13">
        <v>7.4129416926843801</v>
      </c>
      <c r="F3823" s="15">
        <v>19.582487713091592</v>
      </c>
      <c r="G3823" s="13">
        <v>8</v>
      </c>
      <c r="H3823" s="14">
        <v>1498217.27999999</v>
      </c>
    </row>
    <row r="3824" spans="1:8" ht="24.75" hidden="1" x14ac:dyDescent="0.25">
      <c r="A3824" s="8" t="s">
        <v>2893</v>
      </c>
      <c r="B3824" s="9" t="s">
        <v>827</v>
      </c>
      <c r="C3824" s="13">
        <v>30.2933746137866</v>
      </c>
      <c r="D3824" s="13">
        <v>14.7106196986678</v>
      </c>
      <c r="E3824" s="13">
        <v>13.4412306572559</v>
      </c>
      <c r="F3824" s="15">
        <v>19.481741656570101</v>
      </c>
      <c r="G3824" s="13">
        <v>3</v>
      </c>
      <c r="H3824" s="14">
        <v>466928.96</v>
      </c>
    </row>
    <row r="3825" spans="1:8" ht="24.75" hidden="1" x14ac:dyDescent="0.25">
      <c r="A3825" s="8" t="s">
        <v>2893</v>
      </c>
      <c r="B3825" s="9" t="s">
        <v>2767</v>
      </c>
      <c r="C3825" s="13">
        <v>7.3411195636499</v>
      </c>
      <c r="D3825" s="13">
        <v>21.629604418955498</v>
      </c>
      <c r="E3825" s="13">
        <v>28.983223067752</v>
      </c>
      <c r="F3825" s="15">
        <v>19.317982350119134</v>
      </c>
      <c r="G3825" s="13">
        <v>37</v>
      </c>
      <c r="H3825" s="14">
        <v>63169411.239999898</v>
      </c>
    </row>
    <row r="3826" spans="1:8" ht="24.75" hidden="1" x14ac:dyDescent="0.25">
      <c r="A3826" s="8" t="s">
        <v>2893</v>
      </c>
      <c r="B3826" s="9" t="s">
        <v>874</v>
      </c>
      <c r="C3826" s="13">
        <v>24.320861139814401</v>
      </c>
      <c r="D3826" s="13">
        <v>19.2040910735967</v>
      </c>
      <c r="E3826" s="13">
        <v>13.3656765325248</v>
      </c>
      <c r="F3826" s="15">
        <v>18.963542915311965</v>
      </c>
      <c r="G3826" s="13">
        <v>9</v>
      </c>
      <c r="H3826" s="14">
        <v>1569863.2</v>
      </c>
    </row>
    <row r="3827" spans="1:8" ht="24.75" hidden="1" x14ac:dyDescent="0.25">
      <c r="A3827" s="8" t="s">
        <v>2893</v>
      </c>
      <c r="B3827" s="9" t="s">
        <v>1387</v>
      </c>
      <c r="C3827" s="13">
        <v>28.3551232049298</v>
      </c>
      <c r="D3827" s="13">
        <v>10.912570157081801</v>
      </c>
      <c r="E3827" s="13">
        <v>16.825431911943198</v>
      </c>
      <c r="F3827" s="15">
        <v>18.697708424651598</v>
      </c>
      <c r="G3827" s="13">
        <v>32</v>
      </c>
      <c r="H3827" s="14">
        <v>2479536.75</v>
      </c>
    </row>
    <row r="3828" spans="1:8" ht="24.75" hidden="1" x14ac:dyDescent="0.25">
      <c r="A3828" s="8" t="s">
        <v>2893</v>
      </c>
      <c r="B3828" s="9" t="s">
        <v>640</v>
      </c>
      <c r="C3828" s="13">
        <v>21.719513575294201</v>
      </c>
      <c r="D3828" s="13">
        <v>10.170277384015799</v>
      </c>
      <c r="E3828" s="13">
        <v>21.008982371845502</v>
      </c>
      <c r="F3828" s="15">
        <v>17.632924443718498</v>
      </c>
      <c r="G3828" s="13">
        <v>4</v>
      </c>
      <c r="H3828" s="14">
        <v>1623289.99</v>
      </c>
    </row>
    <row r="3829" spans="1:8" ht="24.75" hidden="1" x14ac:dyDescent="0.25">
      <c r="A3829" s="8" t="s">
        <v>2893</v>
      </c>
      <c r="B3829" s="9" t="s">
        <v>2685</v>
      </c>
      <c r="C3829" s="13">
        <v>8.9214601756126903</v>
      </c>
      <c r="D3829" s="13">
        <v>8.6712807026180894</v>
      </c>
      <c r="E3829" s="13">
        <v>28.0448979686822</v>
      </c>
      <c r="F3829" s="15">
        <v>15.212546282304325</v>
      </c>
      <c r="G3829" s="13">
        <v>127</v>
      </c>
      <c r="H3829" s="14">
        <v>183639228.13</v>
      </c>
    </row>
    <row r="3830" spans="1:8" ht="24.75" hidden="1" x14ac:dyDescent="0.25">
      <c r="A3830" s="8" t="s">
        <v>2893</v>
      </c>
      <c r="B3830" s="9" t="s">
        <v>1617</v>
      </c>
      <c r="C3830" s="13">
        <v>20.049675828829201</v>
      </c>
      <c r="D3830" s="13">
        <v>11.6507454235546</v>
      </c>
      <c r="E3830" s="13">
        <v>13.6471760944446</v>
      </c>
      <c r="F3830" s="15">
        <v>15.115865782276133</v>
      </c>
      <c r="G3830" s="13">
        <v>14</v>
      </c>
      <c r="H3830" s="14">
        <v>1460990.5799999901</v>
      </c>
    </row>
    <row r="3831" spans="1:8" ht="24.75" hidden="1" x14ac:dyDescent="0.25">
      <c r="A3831" s="8" t="s">
        <v>2893</v>
      </c>
      <c r="B3831" s="9" t="s">
        <v>1971</v>
      </c>
      <c r="C3831" s="13">
        <v>28.036395957820201</v>
      </c>
      <c r="D3831" s="13">
        <v>5.9559250290197303</v>
      </c>
      <c r="E3831" s="13">
        <v>2.6211396412691501</v>
      </c>
      <c r="F3831" s="15">
        <v>12.204486876036361</v>
      </c>
      <c r="G3831" s="13">
        <v>8</v>
      </c>
      <c r="H3831" s="14">
        <v>1276940.105</v>
      </c>
    </row>
  </sheetData>
  <autoFilter ref="A1:H3831">
    <filterColumn colId="0">
      <filters>
        <filter val="Obra pública"/>
      </filters>
    </filterColumn>
    <sortState ref="A2224:H3457">
      <sortCondition descending="1" ref="H1:H3831"/>
    </sortState>
  </autoFilter>
  <conditionalFormatting sqref="C2:E3831">
    <cfRule type="colorScale" priority="1">
      <colorScale>
        <cfvo type="num" val="0"/>
        <cfvo type="num" val="50"/>
        <cfvo type="num" val="100"/>
        <color rgb="FF63BE7B"/>
        <color rgb="FFFCFCFF"/>
        <color rgb="FFF8696B"/>
      </colorScale>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 TipoContratoUC</vt:lpstr>
      <vt:lpstr>2. UnidadCompradora</vt:lpstr>
      <vt:lpstr>3. Dependencia</vt:lpstr>
      <vt:lpstr>4. Dependencias más riesgosas</vt:lpstr>
      <vt:lpstr>Hoja3</vt: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OPI</dc:creator>
  <cp:lastModifiedBy>IMCO</cp:lastModifiedBy>
  <dcterms:created xsi:type="dcterms:W3CDTF">2017-12-19T20:51:46Z</dcterms:created>
  <dcterms:modified xsi:type="dcterms:W3CDTF">2018-03-05T22:00:54Z</dcterms:modified>
</cp:coreProperties>
</file>